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drawings/drawing1.xml" ContentType="application/vnd.openxmlformats-officedocument.drawing+xml"/>
  <Override PartName="/xl/customProperty2.bin" ContentType="application/vnd.openxmlformats-officedocument.spreadsheetml.customProperty"/>
  <Override PartName="/xl/customProperty3.bin" ContentType="application/vnd.openxmlformats-officedocument.spreadsheetml.customProperty"/>
  <Override PartName="/xl/customProperty4.bin" ContentType="application/vnd.openxmlformats-officedocument.spreadsheetml.customProperty"/>
  <Override PartName="/xl/customProperty5.bin" ContentType="application/vnd.openxmlformats-officedocument.spreadsheetml.customProperty"/>
  <Override PartName="/xl/drawings/drawing2.xml" ContentType="application/vnd.openxmlformats-officedocument.drawing+xml"/>
  <Override PartName="/xl/customProperty6.bin" ContentType="application/vnd.openxmlformats-officedocument.spreadsheetml.customProperty"/>
  <Override PartName="/xl/customProperty7.bin" ContentType="application/vnd.openxmlformats-officedocument.spreadsheetml.customProperty"/>
  <Override PartName="/xl/customProperty8.bin" ContentType="application/vnd.openxmlformats-officedocument.spreadsheetml.customProperty"/>
  <Override PartName="/xl/customProperty9.bin" ContentType="application/vnd.openxmlformats-officedocument.spreadsheetml.customProperty"/>
  <Override PartName="/xl/customProperty10.bin" ContentType="application/vnd.openxmlformats-officedocument.spreadsheetml.customProperty"/>
  <Override PartName="/xl/customProperty11.bin" ContentType="application/vnd.openxmlformats-officedocument.spreadsheetml.customProperty"/>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customProperty12.bin" ContentType="application/vnd.openxmlformats-officedocument.spreadsheetml.customProperty"/>
  <Override PartName="/xl/customProperty13.bin" ContentType="application/vnd.openxmlformats-officedocument.spreadsheetml.customProperty"/>
  <Override PartName="/xl/customProperty14.bin" ContentType="application/vnd.openxmlformats-officedocument.spreadsheetml.customProperty"/>
  <Override PartName="/xl/customProperty15.bin" ContentType="application/vnd.openxmlformats-officedocument.spreadsheetml.customProperty"/>
  <Override PartName="/xl/drawings/drawing5.xml" ContentType="application/vnd.openxmlformats-officedocument.drawing+xml"/>
  <Override PartName="/xl/customProperty16.bin" ContentType="application/vnd.openxmlformats-officedocument.spreadsheetml.customProperty"/>
  <Override PartName="/xl/customProperty17.bin" ContentType="application/vnd.openxmlformats-officedocument.spreadsheetml.customProperty"/>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defaultThemeVersion="166925"/>
  <mc:AlternateContent xmlns:mc="http://schemas.openxmlformats.org/markup-compatibility/2006">
    <mc:Choice Requires="x15">
      <x15ac:absPath xmlns:x15ac="http://schemas.microsoft.com/office/spreadsheetml/2010/11/ac" url="\\isa1\isa_VP_FinanzasCorporativas\ISA_RelaciónInversionistas\13. Kit Valoración\Kit inglés\"/>
    </mc:Choice>
  </mc:AlternateContent>
  <xr:revisionPtr revIDLastSave="0" documentId="13_ncr:1_{FE7BDF35-EE76-46AC-A7D2-174EC96802A5}" xr6:coauthVersionLast="45" xr6:coauthVersionMax="47" xr10:uidLastSave="{00000000-0000-0000-0000-000000000000}"/>
  <bookViews>
    <workbookView xWindow="-110" yWindow="-110" windowWidth="19420" windowHeight="10420" xr2:uid="{00000000-000D-0000-FFFF-FFFF00000000}"/>
  </bookViews>
  <sheets>
    <sheet name="Table of Contents" sheetId="1" r:id="rId1"/>
    <sheet name="FS Consolidated" sheetId="2" r:id="rId2"/>
    <sheet name="FS ET Colombia" sheetId="3" r:id="rId3"/>
    <sheet name="FS ET Br" sheetId="25" r:id="rId4"/>
    <sheet name="RBSE" sheetId="19" r:id="rId5"/>
    <sheet name="FS ET Per" sheetId="5" r:id="rId6"/>
    <sheet name="FS ET Ch" sheetId="7" r:id="rId7"/>
    <sheet name="FS Road Col" sheetId="26" r:id="rId8"/>
    <sheet name="FS Road Ch" sheetId="6" r:id="rId9"/>
    <sheet name="Consolidated Debt Credits" sheetId="24" r:id="rId10"/>
    <sheet name="Consolidated Debt Bonds" sheetId="23" r:id="rId11"/>
    <sheet name="Debt Profile" sheetId="31" r:id="rId12"/>
    <sheet name="CAPEX" sheetId="8" r:id="rId13"/>
    <sheet name="Energy Regulation" sheetId="9" r:id="rId14"/>
    <sheet name="Roads Regulation" sheetId="21" r:id="rId15"/>
    <sheet name="Roads Traffic" sheetId="29" r:id="rId16"/>
    <sheet name="Dividends" sheetId="16" r:id="rId17"/>
    <sheet name="Projects" sheetId="30" r:id="rId18"/>
    <sheet name="Energy Concessions Term" sheetId="27" r:id="rId19"/>
    <sheet name="Participation in subsidiaries" sheetId="28" r:id="rId20"/>
  </sheets>
  <externalReferences>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s>
  <definedNames>
    <definedName name="\0" localSheetId="10">#REF!</definedName>
    <definedName name="\0" localSheetId="9">#REF!</definedName>
    <definedName name="\0" localSheetId="14">#REF!</definedName>
    <definedName name="\0">#REF!</definedName>
    <definedName name="\a" localSheetId="14">#REF!</definedName>
    <definedName name="\a">#REF!</definedName>
    <definedName name="\b" localSheetId="14">#REF!</definedName>
    <definedName name="\b">#REF!</definedName>
    <definedName name="\c">#REF!</definedName>
    <definedName name="\d">#REF!</definedName>
    <definedName name="\e">#REF!</definedName>
    <definedName name="\f">#REF!</definedName>
    <definedName name="\g">#REF!</definedName>
    <definedName name="\h">#REF!</definedName>
    <definedName name="\i">#REF!</definedName>
    <definedName name="\k">#REF!</definedName>
    <definedName name="\m">#REF!</definedName>
    <definedName name="\n">#REF!</definedName>
    <definedName name="\p">#REF!</definedName>
    <definedName name="\s">#REF!</definedName>
    <definedName name="\u">#REF!</definedName>
    <definedName name="\x">#REF!</definedName>
    <definedName name="\y">#REF!</definedName>
    <definedName name="\z">#REF!</definedName>
    <definedName name="____DAT1">#REF!</definedName>
    <definedName name="____DAT10">#REF!</definedName>
    <definedName name="____DAT11">#REF!</definedName>
    <definedName name="____DAT12">#REF!</definedName>
    <definedName name="____DAT13">#REF!</definedName>
    <definedName name="____DAT15">#REF!</definedName>
    <definedName name="____DAT16">#REF!</definedName>
    <definedName name="____DAT2">#REF!</definedName>
    <definedName name="____DAT3">#REF!</definedName>
    <definedName name="____DAT4">#REF!</definedName>
    <definedName name="____DAT5">#REF!</definedName>
    <definedName name="____DAT6">#REF!</definedName>
    <definedName name="____DAT7">#REF!</definedName>
    <definedName name="____DAT8">#REF!</definedName>
    <definedName name="____DAT9">#REF!</definedName>
    <definedName name="____HOJ66">#REF!</definedName>
    <definedName name="____HOJ88">#REF!</definedName>
    <definedName name="____OPC1">#REF!</definedName>
    <definedName name="____TST3">#REF!</definedName>
    <definedName name="___CHF1" localSheetId="11">[1]Lista!#REF!</definedName>
    <definedName name="___CHF1">[1]Lista!#REF!</definedName>
    <definedName name="___DAT14" localSheetId="10">#REF!</definedName>
    <definedName name="___DAT14" localSheetId="9">#REF!</definedName>
    <definedName name="___DAT14" localSheetId="14">#REF!</definedName>
    <definedName name="___DAT14">#REF!</definedName>
    <definedName name="___DAT17" localSheetId="14">#REF!</definedName>
    <definedName name="___DAT17">#REF!</definedName>
    <definedName name="___DAT18" localSheetId="14">#REF!</definedName>
    <definedName name="___DAT18">#REF!</definedName>
    <definedName name="___DAT19">#REF!</definedName>
    <definedName name="___DAT20">#REF!</definedName>
    <definedName name="___DAT21">#REF!</definedName>
    <definedName name="___DAT22">#REF!</definedName>
    <definedName name="___md1">#REF!</definedName>
    <definedName name="___PB2">#REF!</definedName>
    <definedName name="___PB7">#REF!</definedName>
    <definedName name="___PC1">#REF!</definedName>
    <definedName name="___PE2">#REF!</definedName>
    <definedName name="___PG1">#REF!</definedName>
    <definedName name="___PG2">#REF!</definedName>
    <definedName name="___PG3">#REF!</definedName>
    <definedName name="___PG4">#REF!</definedName>
    <definedName name="___PG5">#REF!</definedName>
    <definedName name="___PG6">#REF!</definedName>
    <definedName name="___PG7">#REF!</definedName>
    <definedName name="___PG8">#REF!</definedName>
    <definedName name="___PG9">#REF!</definedName>
    <definedName name="___R">#REF!</definedName>
    <definedName name="__CHF1" localSheetId="11">[2]Lista!#REF!</definedName>
    <definedName name="__CHF1">[2]Lista!#REF!</definedName>
    <definedName name="__DAT1" localSheetId="10">#REF!</definedName>
    <definedName name="__DAT1" localSheetId="9">#REF!</definedName>
    <definedName name="__DAT1" localSheetId="14">#REF!</definedName>
    <definedName name="__DAT1">#REF!</definedName>
    <definedName name="__DAT10" localSheetId="14">#REF!</definedName>
    <definedName name="__DAT10">#REF!</definedName>
    <definedName name="__DAT11" localSheetId="14">#REF!</definedName>
    <definedName name="__DAT11">#REF!</definedName>
    <definedName name="__DAT12">#REF!</definedName>
    <definedName name="__DAT13">#REF!</definedName>
    <definedName name="__DAT14">#REF!</definedName>
    <definedName name="__DAT15">#REF!</definedName>
    <definedName name="__DAT16">#REF!</definedName>
    <definedName name="__DAT17">#REF!</definedName>
    <definedName name="__DAT18">#REF!</definedName>
    <definedName name="__DAT19">#REF!</definedName>
    <definedName name="__DAT2">#REF!</definedName>
    <definedName name="__DAT20">#REF!</definedName>
    <definedName name="__DAT21">#REF!</definedName>
    <definedName name="__DAT22">#REF!</definedName>
    <definedName name="__DAT3">#REF!</definedName>
    <definedName name="__DAT4">#REF!</definedName>
    <definedName name="__DAT5">#REF!</definedName>
    <definedName name="__DAT6">#REF!</definedName>
    <definedName name="__DAT7">#REF!</definedName>
    <definedName name="__DAT8">#REF!</definedName>
    <definedName name="__DAT9">#REF!</definedName>
    <definedName name="__HOJ66">#REF!</definedName>
    <definedName name="__HOJ88">#REF!</definedName>
    <definedName name="__md1">#REF!</definedName>
    <definedName name="__OPC1">#REF!</definedName>
    <definedName name="__PB2">#REF!</definedName>
    <definedName name="__PB7">#REF!</definedName>
    <definedName name="__PC1">#REF!</definedName>
    <definedName name="__PE2">#REF!</definedName>
    <definedName name="__PG1">#REF!</definedName>
    <definedName name="__PG2">#REF!</definedName>
    <definedName name="__PG3">#REF!</definedName>
    <definedName name="__PG4">#REF!</definedName>
    <definedName name="__PG5">#REF!</definedName>
    <definedName name="__PG6">#REF!</definedName>
    <definedName name="__PG7">#REF!</definedName>
    <definedName name="__PG8">#REF!</definedName>
    <definedName name="__PG9">#REF!</definedName>
    <definedName name="__R">#REF!</definedName>
    <definedName name="__TST3">#REF!</definedName>
    <definedName name="_0101">#REF!</definedName>
    <definedName name="_0102">#REF!</definedName>
    <definedName name="_0104">#REF!</definedName>
    <definedName name="_0106">#REF!</definedName>
    <definedName name="_0107">#REF!</definedName>
    <definedName name="_0109">#REF!</definedName>
    <definedName name="_0110">#REF!</definedName>
    <definedName name="_0111">#REF!</definedName>
    <definedName name="_0112">#REF!</definedName>
    <definedName name="_0113">#REF!</definedName>
    <definedName name="_0114">#REF!</definedName>
    <definedName name="_0115">#REF!</definedName>
    <definedName name="_0116">#REF!</definedName>
    <definedName name="_0117">#REF!</definedName>
    <definedName name="_0119">#REF!</definedName>
    <definedName name="_0120">#REF!</definedName>
    <definedName name="_0121">#REF!</definedName>
    <definedName name="_0122">#REF!</definedName>
    <definedName name="_0123">#REF!</definedName>
    <definedName name="_0125">#REF!</definedName>
    <definedName name="_0126">#REF!</definedName>
    <definedName name="_0127">#REF!</definedName>
    <definedName name="_0128">#REF!</definedName>
    <definedName name="_0201">#REF!</definedName>
    <definedName name="_0202">#REF!</definedName>
    <definedName name="_0203">#REF!</definedName>
    <definedName name="_0205">#REF!</definedName>
    <definedName name="_0207">#REF!</definedName>
    <definedName name="_0208">#REF!</definedName>
    <definedName name="_0210">#REF!</definedName>
    <definedName name="_0217">#REF!</definedName>
    <definedName name="_0218">#REF!</definedName>
    <definedName name="_0219">#REF!</definedName>
    <definedName name="_0220">#REF!</definedName>
    <definedName name="_0301">#REF!</definedName>
    <definedName name="_0302">#REF!</definedName>
    <definedName name="_0305">#REF!</definedName>
    <definedName name="_0401">#REF!</definedName>
    <definedName name="_0402">#REF!</definedName>
    <definedName name="_0403">#REF!</definedName>
    <definedName name="_0404">#REF!</definedName>
    <definedName name="_0405">#REF!</definedName>
    <definedName name="_0406">#REF!</definedName>
    <definedName name="_0407">#REF!</definedName>
    <definedName name="_0408">#REF!</definedName>
    <definedName name="_0409">#REF!</definedName>
    <definedName name="_0410">#REF!</definedName>
    <definedName name="_0411">#REF!</definedName>
    <definedName name="_0413">#REF!</definedName>
    <definedName name="_0414">#REF!</definedName>
    <definedName name="_0415">#REF!</definedName>
    <definedName name="_0416">#REF!</definedName>
    <definedName name="_0417">#REF!</definedName>
    <definedName name="_0418">#REF!</definedName>
    <definedName name="_0501">#REF!</definedName>
    <definedName name="_0502">#REF!</definedName>
    <definedName name="_0505">#REF!</definedName>
    <definedName name="_0506">#REF!</definedName>
    <definedName name="_0601">#REF!</definedName>
    <definedName name="_0602">#REF!</definedName>
    <definedName name="_0603">#REF!</definedName>
    <definedName name="_0604">#REF!</definedName>
    <definedName name="_0605">#REF!</definedName>
    <definedName name="_0606">#REF!</definedName>
    <definedName name="_0703">#REF!</definedName>
    <definedName name="_0704">#REF!</definedName>
    <definedName name="_0709">#REF!</definedName>
    <definedName name="_0710">#REF!</definedName>
    <definedName name="_0711">#REF!</definedName>
    <definedName name="_0712">#REF!</definedName>
    <definedName name="_0713">#REF!</definedName>
    <definedName name="_0805">#REF!</definedName>
    <definedName name="_0901">#REF!</definedName>
    <definedName name="_0902">#REF!</definedName>
    <definedName name="_0903">#REF!</definedName>
    <definedName name="_0904">#REF!</definedName>
    <definedName name="_0906">#REF!</definedName>
    <definedName name="_0907">#REF!</definedName>
    <definedName name="_0908">#REF!</definedName>
    <definedName name="_0909">#REF!</definedName>
    <definedName name="_0910">#REF!</definedName>
    <definedName name="_0911">#REF!</definedName>
    <definedName name="_0913">#REF!</definedName>
    <definedName name="_0914">#REF!</definedName>
    <definedName name="_0915">#REF!</definedName>
    <definedName name="_0917">#REF!</definedName>
    <definedName name="_0918">#REF!</definedName>
    <definedName name="_0920">#REF!</definedName>
    <definedName name="_0921">#REF!</definedName>
    <definedName name="_0922">#REF!</definedName>
    <definedName name="_0923">#REF!</definedName>
    <definedName name="_0924">#REF!</definedName>
    <definedName name="_0925">#REF!</definedName>
    <definedName name="_0926">#REF!</definedName>
    <definedName name="_0931">#REF!</definedName>
    <definedName name="_0932">#REF!</definedName>
    <definedName name="_0933">#REF!</definedName>
    <definedName name="_0934">#REF!</definedName>
    <definedName name="_0935">#REF!</definedName>
    <definedName name="_0937">#REF!</definedName>
    <definedName name="_0938">#REF!</definedName>
    <definedName name="_0939">#REF!</definedName>
    <definedName name="_0940">#REF!</definedName>
    <definedName name="_0941">#REF!</definedName>
    <definedName name="_0942">#REF!</definedName>
    <definedName name="_0943">#REF!</definedName>
    <definedName name="_0944">#REF!</definedName>
    <definedName name="_0945">#REF!</definedName>
    <definedName name="_CHF1" localSheetId="11">[1]Lista!#REF!</definedName>
    <definedName name="_CHF1">[1]Lista!#REF!</definedName>
    <definedName name="_DAT1" localSheetId="10">#REF!</definedName>
    <definedName name="_DAT1" localSheetId="9">#REF!</definedName>
    <definedName name="_DAT1" localSheetId="14">#REF!</definedName>
    <definedName name="_DAT1">#REF!</definedName>
    <definedName name="_DAT10" localSheetId="14">#REF!</definedName>
    <definedName name="_DAT10">#REF!</definedName>
    <definedName name="_DAT11" localSheetId="14">#REF!</definedName>
    <definedName name="_DAT11">#REF!</definedName>
    <definedName name="_DAT12">#REF!</definedName>
    <definedName name="_DAT13">#REF!</definedName>
    <definedName name="_DAT14">#REF!</definedName>
    <definedName name="_DAT15">#REF!</definedName>
    <definedName name="_DAT16">#REF!</definedName>
    <definedName name="_DAT17">#REF!</definedName>
    <definedName name="_DAT18">#REF!</definedName>
    <definedName name="_DAT19">#REF!</definedName>
    <definedName name="_DAT2">#REF!</definedName>
    <definedName name="_DAT20">#REF!</definedName>
    <definedName name="_DAT21">#REF!</definedName>
    <definedName name="_DAT22">#REF!</definedName>
    <definedName name="_DAT3">#REF!</definedName>
    <definedName name="_DAT4">#REF!</definedName>
    <definedName name="_DAT5">#REF!</definedName>
    <definedName name="_DAT6">#REF!</definedName>
    <definedName name="_DAT7">#REF!</definedName>
    <definedName name="_DAT8">#REF!</definedName>
    <definedName name="_DAT9">#REF!</definedName>
    <definedName name="_xlnm._FilterDatabase" localSheetId="9" hidden="1">'Consolidated Debt Credits'!#REF!</definedName>
    <definedName name="_xlnm._FilterDatabase" localSheetId="17" hidden="1">Projects!$B$8:$F$58</definedName>
    <definedName name="_HOJ66" localSheetId="10">#REF!</definedName>
    <definedName name="_HOJ66" localSheetId="9">#REF!</definedName>
    <definedName name="_HOJ66" localSheetId="14">#REF!</definedName>
    <definedName name="_HOJ66">#REF!</definedName>
    <definedName name="_HOJ88">#REF!</definedName>
    <definedName name="_md1">#REF!</definedName>
    <definedName name="_OPC1">#REF!</definedName>
    <definedName name="_Order1" hidden="1">0</definedName>
    <definedName name="_PB2">#REF!</definedName>
    <definedName name="_PB7">#REF!</definedName>
    <definedName name="_PC1">#REF!</definedName>
    <definedName name="_PE2">#REF!</definedName>
    <definedName name="_PG1">#REF!</definedName>
    <definedName name="_PG2">#REF!</definedName>
    <definedName name="_PG3">#REF!</definedName>
    <definedName name="_PG4">#REF!</definedName>
    <definedName name="_PG5">#REF!</definedName>
    <definedName name="_PG6">#REF!</definedName>
    <definedName name="_PG7">#REF!</definedName>
    <definedName name="_PG8">#REF!</definedName>
    <definedName name="_PG9">#REF!</definedName>
    <definedName name="_R">#REF!</definedName>
    <definedName name="_Table1_In1" hidden="1">#REF!</definedName>
    <definedName name="_Table1_Out" hidden="1">#REF!</definedName>
    <definedName name="_TST3">#REF!</definedName>
    <definedName name="A" localSheetId="10">#REF!</definedName>
    <definedName name="A" localSheetId="9">#REF!</definedName>
    <definedName name="A">#REF!</definedName>
    <definedName name="A_impresión_IM">#REF!</definedName>
    <definedName name="A140_1">#REF!</definedName>
    <definedName name="A140_2">#REF!</definedName>
    <definedName name="a160_1">#REF!</definedName>
    <definedName name="A40_1">#REF!</definedName>
    <definedName name="A40_2">#REF!</definedName>
    <definedName name="A40_3">#REF!</definedName>
    <definedName name="A40_4">#REF!</definedName>
    <definedName name="A40_5">#REF!</definedName>
    <definedName name="A40_6">#REF!</definedName>
    <definedName name="A40_A">#REF!</definedName>
    <definedName name="A40_B">#REF!</definedName>
    <definedName name="A40_C">#REF!</definedName>
    <definedName name="A40_D">#REF!</definedName>
    <definedName name="A40_E">#REF!</definedName>
    <definedName name="A40_F">#REF!</definedName>
    <definedName name="acciones_caja">[3]Gráficas!$A$43:$G$49</definedName>
    <definedName name="ACORDO">'[4]Dados de Ouvidoria'!$D$68:$P$79</definedName>
    <definedName name="Acres_Decresc_05">'[5]2º 3º pedidos'!$D$70:$P$76</definedName>
    <definedName name="Acresc_Decres">'[5]2º 3º pedidos'!$D$42:$P$48</definedName>
    <definedName name="activosreserva" localSheetId="10">#REF!</definedName>
    <definedName name="activosreserva" localSheetId="9">#REF!</definedName>
    <definedName name="activosreserva" localSheetId="14">#REF!</definedName>
    <definedName name="activosreserva">#REF!</definedName>
    <definedName name="Activostele" localSheetId="14">#REF!</definedName>
    <definedName name="Activostele">#REF!</definedName>
    <definedName name="Adicionada">'[5]Dados Perdas RAA'!$A$19:$N$25</definedName>
    <definedName name="Adicionada_Meta">'[5]Dados Perdas RAA'!$A$76:$N$82</definedName>
    <definedName name="ADTIVA" localSheetId="10">#REF!</definedName>
    <definedName name="ADTIVA" localSheetId="9">#REF!</definedName>
    <definedName name="ADTIVA" localSheetId="14">#REF!</definedName>
    <definedName name="ADTIVA">#REF!</definedName>
    <definedName name="AE" localSheetId="14">#REF!</definedName>
    <definedName name="AE">#REF!</definedName>
    <definedName name="AJUSTE" localSheetId="14">#REF!</definedName>
    <definedName name="AJUSTE">#REF!</definedName>
    <definedName name="ANE">[6]ELEGIR!$D$8</definedName>
    <definedName name="Ano_Vigente">[7]Tabela!$B$12</definedName>
    <definedName name="ANOUNO" localSheetId="10">#REF!</definedName>
    <definedName name="ANOUNO" localSheetId="9">#REF!</definedName>
    <definedName name="ANOUNO" localSheetId="14">#REF!</definedName>
    <definedName name="ANOUNO">#REF!</definedName>
    <definedName name="AOM_STE">'[3]aom reg'!$U$29:$AG$46</definedName>
    <definedName name="AOMC">[6]ELEGIR!$D$6</definedName>
    <definedName name="AOMI">[6]ELEGIR!$D$5</definedName>
    <definedName name="AP" localSheetId="10">#REF!</definedName>
    <definedName name="AP" localSheetId="9">#REF!</definedName>
    <definedName name="AP" localSheetId="14">#REF!</definedName>
    <definedName name="AP">#REF!</definedName>
    <definedName name="Aportes_Previsión_Social____Médicos" localSheetId="14">#REF!</definedName>
    <definedName name="Aportes_Previsión_Social____Médicos">#REF!</definedName>
    <definedName name="APOYO" localSheetId="14">#REF!</definedName>
    <definedName name="APOYO">#REF!</definedName>
    <definedName name="ARCH">#REF!</definedName>
    <definedName name="_xlnm.Extract">#REF!</definedName>
    <definedName name="_xlnm.Print_Area" localSheetId="10">'Consolidated Debt Bonds'!$B$1:$Q$11</definedName>
    <definedName name="_xlnm.Print_Area" localSheetId="9">'Consolidated Debt Credits'!#REF!</definedName>
    <definedName name="ARREC">[4]Dados_Perdas!$C$3:$O$14</definedName>
    <definedName name="Arrecadacao">'[5]Dados Perdas RAA'!$A$29:$N$35</definedName>
    <definedName name="Arrecadacao_Meta">'[5]Dados Perdas RAA'!$A$98:$N$104</definedName>
    <definedName name="AUDIENCIA">'[4]Dados de Ouvidoria'!$D$54:$P$65</definedName>
    <definedName name="AUTO" localSheetId="10">#REF!</definedName>
    <definedName name="AUTO" localSheetId="9">#REF!</definedName>
    <definedName name="AUTO" localSheetId="14">#REF!</definedName>
    <definedName name="AUTO">#REF!</definedName>
    <definedName name="AY" localSheetId="14">#REF!</definedName>
    <definedName name="AY">#REF!</definedName>
    <definedName name="b" localSheetId="14">#REF!</definedName>
    <definedName name="b">#REF!</definedName>
    <definedName name="b060agosto">#REF!</definedName>
    <definedName name="b060dic">#REF!</definedName>
    <definedName name="B060ENERO">#REF!</definedName>
    <definedName name="B060ENERO2">#REF!</definedName>
    <definedName name="b060junio">#REF!</definedName>
    <definedName name="b060marzo">#REF!</definedName>
    <definedName name="b060septiembre">#REF!</definedName>
    <definedName name="b080dic">#REF!</definedName>
    <definedName name="BALANCE">[8]BALANCE!$A$1:$G$19</definedName>
    <definedName name="_xlnm.Database" localSheetId="10">#REF!</definedName>
    <definedName name="_xlnm.Database" localSheetId="9">#REF!</definedName>
    <definedName name="_xlnm.Database" localSheetId="14">#REF!</definedName>
    <definedName name="_xlnm.Database">#REF!</definedName>
    <definedName name="BASIS_EUR">'[9]#¡REF'!$C$52:$D$58</definedName>
    <definedName name="BASIS_JPY">'[9]#¡REF'!$E$52:$F$58</definedName>
    <definedName name="BC" localSheetId="10">#REF!</definedName>
    <definedName name="BC" localSheetId="9">#REF!</definedName>
    <definedName name="BC" localSheetId="14">#REF!</definedName>
    <definedName name="BC">#REF!</definedName>
    <definedName name="BD_Ref_Titulos">'[10]BD_REFATURAMENTO_GRUPO-B'!$D$1:$G$1</definedName>
    <definedName name="BD_Ref_Titulos_">'[10]BD_REFATURAMENTO_GRUPO-B'!$D$1:$K$1</definedName>
    <definedName name="BD_REF_TODO">'[10]BD_REFATURAMENTO_GRUPO-B'!$D$1:$K$161</definedName>
    <definedName name="BDI" localSheetId="10">#REF!</definedName>
    <definedName name="BDI" localSheetId="9">#REF!</definedName>
    <definedName name="BDI" localSheetId="14">#REF!</definedName>
    <definedName name="BDI">#REF!</definedName>
    <definedName name="BDI_IREG">'[5]Dados Inadimplência'!$C$55:$P$61</definedName>
    <definedName name="BDI_METAS">'[5]Dados Inadimplência'!$C$35:$P$41</definedName>
    <definedName name="BDI_REG">'[5]Dados Inadimplência'!$C$46:$P$52</definedName>
    <definedName name="BID__Veces">'[11]#¡REF'!$B$37</definedName>
    <definedName name="Bonificación_por_servicios_prestados" localSheetId="10">#REF!</definedName>
    <definedName name="Bonificación_por_servicios_prestados" localSheetId="9">#REF!</definedName>
    <definedName name="Bonificación_por_servicios_prestados" localSheetId="14">#REF!</definedName>
    <definedName name="Bonificación_por_servicios_prestados">#REF!</definedName>
    <definedName name="BPRUEBA" localSheetId="14">#REF!</definedName>
    <definedName name="BPRUEBA">#REF!</definedName>
    <definedName name="BuiltIn_Print_Area">#N/A</definedName>
    <definedName name="BuiltIn_Print_Area___0___0" localSheetId="10">#REF!</definedName>
    <definedName name="BuiltIn_Print_Area___0___0" localSheetId="9">#REF!</definedName>
    <definedName name="BuiltIn_Print_Area___0___0" localSheetId="14">#REF!</definedName>
    <definedName name="BuiltIn_Print_Area___0___0">#REF!</definedName>
    <definedName name="C.M.">'[11]#¡REF'!$B$27</definedName>
    <definedName name="C_" localSheetId="10">#REF!</definedName>
    <definedName name="C_" localSheetId="9">#REF!</definedName>
    <definedName name="C_" localSheetId="14">#REF!</definedName>
    <definedName name="C_">#REF!</definedName>
    <definedName name="CAJA" localSheetId="14">#REF!</definedName>
    <definedName name="CAJA">#REF!</definedName>
    <definedName name="cajainver" localSheetId="14">'[12]BASES GENERALES'!#REF!</definedName>
    <definedName name="cajainver">'[12]BASES GENERALES'!#REF!</definedName>
    <definedName name="CALCULAR" localSheetId="10">#REF!</definedName>
    <definedName name="CALCULAR" localSheetId="9">#REF!</definedName>
    <definedName name="CALCULAR" localSheetId="14">#REF!</definedName>
    <definedName name="CALCULAR">#REF!</definedName>
    <definedName name="calculo_dividendos">[3]Dividendos!$G$32</definedName>
    <definedName name="cambiar" localSheetId="10">#REF!</definedName>
    <definedName name="cambiar" localSheetId="9">#REF!</definedName>
    <definedName name="cambiar" localSheetId="14">#REF!</definedName>
    <definedName name="cambiar">#REF!</definedName>
    <definedName name="CAPITAL_MESES">[5]Capitalização!$F$41:$AC$49</definedName>
    <definedName name="CARACTERISTICAS" localSheetId="10">#REF!</definedName>
    <definedName name="CARACTERISTICAS" localSheetId="9">#REF!</definedName>
    <definedName name="CARACTERISTICAS" localSheetId="14">#REF!</definedName>
    <definedName name="CARACTERISTICAS">#REF!</definedName>
    <definedName name="causinver" localSheetId="10">'[12]BASES GENERALES'!#REF!</definedName>
    <definedName name="causinver" localSheetId="9">'[12]BASES GENERALES'!#REF!</definedName>
    <definedName name="causinver" localSheetId="14">'[12]BASES GENERALES'!#REF!</definedName>
    <definedName name="causinver">'[12]BASES GENERALES'!#REF!</definedName>
    <definedName name="ccioespecial" localSheetId="10">#REF!</definedName>
    <definedName name="ccioespecial" localSheetId="9">#REF!</definedName>
    <definedName name="ccioespecial" localSheetId="14">#REF!</definedName>
    <definedName name="ccioespecial">#REF!</definedName>
    <definedName name="CDEC">'[4]Dados DEC e FEC'!$CI$6:$CT$69</definedName>
    <definedName name="CECOS">'[9]#¡REF'!$C$2:$K$90</definedName>
    <definedName name="CFEC">'[4]Dados DEC e FEC'!$CI$80:$CT$143</definedName>
    <definedName name="CFJDHFD" localSheetId="10" hidden="1">{"'EST.RDOS(INT)'!$A$5:$E$58"}</definedName>
    <definedName name="CFJDHFD" localSheetId="9" hidden="1">{"'EST.RDOS(INT)'!$A$5:$E$58"}</definedName>
    <definedName name="CFJDHFD" localSheetId="11" hidden="1">{"'EST.RDOS(INT)'!$A$5:$E$58"}</definedName>
    <definedName name="CFJDHFD" localSheetId="3" hidden="1">{"'EST.RDOS(INT)'!$A$5:$E$58"}</definedName>
    <definedName name="CFJDHFD" localSheetId="7" hidden="1">{"'EST.RDOS(INT)'!$A$5:$E$58"}</definedName>
    <definedName name="CFJDHFD" localSheetId="19" hidden="1">{"'EST.RDOS(INT)'!$A$5:$E$58"}</definedName>
    <definedName name="CFJDHFD" localSheetId="17" hidden="1">{"'EST.RDOS(INT)'!$A$5:$E$58"}</definedName>
    <definedName name="CFJDHFD" localSheetId="14" hidden="1">{"'EST.RDOS(INT)'!$A$5:$E$58"}</definedName>
    <definedName name="CFJDHFD" localSheetId="15" hidden="1">{"'EST.RDOS(INT)'!$A$5:$E$58"}</definedName>
    <definedName name="CFJDHFD" hidden="1">{"'EST.RDOS(INT)'!$A$5:$E$58"}</definedName>
    <definedName name="CHF">[2]Lista!#REF!</definedName>
    <definedName name="CINT" localSheetId="10">#REF!</definedName>
    <definedName name="CINT" localSheetId="9">#REF!</definedName>
    <definedName name="CINT" localSheetId="14">#REF!</definedName>
    <definedName name="CINT">#REF!</definedName>
    <definedName name="CLASSIF_DEP" localSheetId="14">#REF!</definedName>
    <definedName name="CLASSIF_DEP">#REF!</definedName>
    <definedName name="CLASSIFICAÇÃO" localSheetId="14">[13]ANALITICO!#REF!</definedName>
    <definedName name="CLASSIFICAÇÃO">[13]ANALITICO!#REF!</definedName>
    <definedName name="CLAUSULA" localSheetId="10">#REF!</definedName>
    <definedName name="CLAUSULA" localSheetId="9">#REF!</definedName>
    <definedName name="CLAUSULA" localSheetId="14">#REF!</definedName>
    <definedName name="CLAUSULA">#REF!</definedName>
    <definedName name="CLEAN">'[5]Dados Inadimplência'!$D$64:$P$70</definedName>
    <definedName name="CLI3E4">[4]Dados_Perdas!$C$79:$O$90</definedName>
    <definedName name="CLIINF">[4]Dados_Perdas!$C$94:$O$105</definedName>
    <definedName name="CMUST">'[4]Dados Must'!$O$4:$R$22</definedName>
    <definedName name="CNCLIENTES">'[5]Dados ISO 9001'!$C$35:$D$41</definedName>
    <definedName name="CND" localSheetId="10">#REF!</definedName>
    <definedName name="CND" localSheetId="9">#REF!</definedName>
    <definedName name="CND" localSheetId="14">#REF!</definedName>
    <definedName name="CND">#REF!</definedName>
    <definedName name="COBERTURA_INVERSION">'[11]#¡REF'!$B$36</definedName>
    <definedName name="cobertura_serv">'[14]graf indi'!$J$31</definedName>
    <definedName name="COBERTURA_SERVICIO_DEUDA">'[11]#¡REF'!$B$35</definedName>
    <definedName name="codigos_válidos" localSheetId="10">#REF!</definedName>
    <definedName name="codigos_válidos" localSheetId="9">#REF!</definedName>
    <definedName name="codigos_válidos" localSheetId="14">#REF!</definedName>
    <definedName name="codigos_válidos">#REF!</definedName>
    <definedName name="Concepto_por_Gerencia" localSheetId="14">#REF!</definedName>
    <definedName name="Concepto_por_Gerencia">#REF!</definedName>
    <definedName name="condiciones_nuevas_finan">'[3]Flujo año 00-01-02'!$K$63</definedName>
    <definedName name="CONEX" localSheetId="10">#REF!</definedName>
    <definedName name="CONEX" localSheetId="9">#REF!</definedName>
    <definedName name="CONEX" localSheetId="14">#REF!</definedName>
    <definedName name="CONEX">#REF!</definedName>
    <definedName name="conex_ingresos">'[3]PyG Año 00-01-02'!$A$103:$I$116</definedName>
    <definedName name="conexascnd">'[3]PyG Año 00-01-02'!$A$376:$H$382</definedName>
    <definedName name="conexos_gastos">'[3]PyG Año 00-01-02'!$A$126:$H$139</definedName>
    <definedName name="consolidado" localSheetId="10">#REF!</definedName>
    <definedName name="consolidado" localSheetId="9">#REF!</definedName>
    <definedName name="consolidado" localSheetId="14">#REF!</definedName>
    <definedName name="consolidado">#REF!</definedName>
    <definedName name="CONSUMO_ESTRATO_3" localSheetId="14">#REF!</definedName>
    <definedName name="CONSUMO_ESTRATO_3">#REF!</definedName>
    <definedName name="CONT_AC">'[5]Dados Segurança'!$B$74:$I$78</definedName>
    <definedName name="CONT_LM">'[5]Dados Segurança'!$B$67:$I$71</definedName>
    <definedName name="CONTRIBUCION_AL_PLAN_DE_INVERSIONES">'[11]#¡REF'!$B$41</definedName>
    <definedName name="CONTRIBUCIONES_IMPUESTOS" localSheetId="10">#REF!</definedName>
    <definedName name="CONTRIBUCIONES_IMPUESTOS" localSheetId="9">#REF!</definedName>
    <definedName name="CONTRIBUCIONES_IMPUESTOS" localSheetId="14">#REF!</definedName>
    <definedName name="CONTRIBUCIONES_IMPUESTOS">#REF!</definedName>
    <definedName name="CORT3E4">[4]Dados_Perdas!$C$49:$O$60</definedName>
    <definedName name="Costo_Ventas">'[11]#¡REF'!$B$16</definedName>
    <definedName name="CPGERAL07" localSheetId="10">#REF!</definedName>
    <definedName name="CPGERAL07" localSheetId="9">#REF!</definedName>
    <definedName name="CPGERAL07" localSheetId="14">#REF!</definedName>
    <definedName name="CPGERAL07">#REF!</definedName>
    <definedName name="CPOPER07" localSheetId="14">#REF!</definedName>
    <definedName name="CPOPER07">#REF!</definedName>
    <definedName name="CPPERD07" localSheetId="14">#REF!</definedName>
    <definedName name="CPPERD07">#REF!</definedName>
    <definedName name="CPRJ">'[5]Dados ISO 9001'!$C$24:$D$30</definedName>
    <definedName name="CPSUB07" localSheetId="10">#REF!</definedName>
    <definedName name="CPSUB07" localSheetId="9">#REF!</definedName>
    <definedName name="CPSUB07" localSheetId="14">#REF!</definedName>
    <definedName name="CPSUB07">#REF!</definedName>
    <definedName name="CPUNDER07" localSheetId="14">#REF!</definedName>
    <definedName name="CPUNDER07">#REF!</definedName>
    <definedName name="Criteria_MI" localSheetId="14">#REF!</definedName>
    <definedName name="Criteria_MI">#REF!</definedName>
    <definedName name="_xlnm.Criteria">#REF!</definedName>
    <definedName name="csDesignMode">1</definedName>
    <definedName name="ctacte" localSheetId="10">#REF!</definedName>
    <definedName name="ctacte" localSheetId="9">#REF!</definedName>
    <definedName name="ctacte">#REF!</definedName>
    <definedName name="ctak" localSheetId="10">#REF!</definedName>
    <definedName name="ctak" localSheetId="9">#REF!</definedName>
    <definedName name="ctak">#REF!</definedName>
    <definedName name="CVALUE">'[4]Dados RiscoEnergia'!$E$6:$Q$17</definedName>
    <definedName name="D" localSheetId="10">#REF!</definedName>
    <definedName name="D" localSheetId="9">#REF!</definedName>
    <definedName name="D" localSheetId="14">#REF!</definedName>
    <definedName name="D">#REF!</definedName>
    <definedName name="Database_MI" localSheetId="14">#REF!</definedName>
    <definedName name="Database_MI">#REF!</definedName>
    <definedName name="datos">[3]historia!$A$115:$IV$183</definedName>
    <definedName name="DBHH" localSheetId="10">#REF!</definedName>
    <definedName name="DBHH" localSheetId="9">#REF!</definedName>
    <definedName name="DBHH" localSheetId="14">#REF!</definedName>
    <definedName name="DBHH">#REF!</definedName>
    <definedName name="DBT" localSheetId="14">#REF!</definedName>
    <definedName name="DBT">#REF!</definedName>
    <definedName name="DEC">'[4]Dados DEC e FEC'!$A$6:$CF$69</definedName>
    <definedName name="DEC_01">[5]Dados_DEC_2005!$B$21:$J$39</definedName>
    <definedName name="DEC_01_2005">[5]Dados_DEC!$B$21:$J$39</definedName>
    <definedName name="DEC_02">[5]Dados_DEC_2005!$B$41:$J$59</definedName>
    <definedName name="DEC_02_2005">[5]Dados_DEC!$B$41:$J$59</definedName>
    <definedName name="DEC_03">[5]Dados_DEC_2005!$B$61:$J$79</definedName>
    <definedName name="DEC_03_2005">[5]Dados_DEC!$B$61:$J$79</definedName>
    <definedName name="DEC_04">[5]Dados_DEC_2005!$B$81:$J$99</definedName>
    <definedName name="DEC_04_2005">[5]Dados_DEC!$B$81:$J$99</definedName>
    <definedName name="DEC_05">[5]Dados_DEC_2005!$B$101:$J$119</definedName>
    <definedName name="DEC_05_2005">[5]Dados_DEC!$B$101:$J$119</definedName>
    <definedName name="DEC_06">[5]Dados_DEC_2005!$B$121:$J$139</definedName>
    <definedName name="DEC_06_2005">[5]Dados_DEC!$B$121:$J$139</definedName>
    <definedName name="DEC_07">[5]Dados_DEC_2005!$B$141:$J$159</definedName>
    <definedName name="DEC_07_2005">[5]Dados_DEC!$B$141:$J$159</definedName>
    <definedName name="DEC_08">[5]Dados_DEC_2005!$B$181:$J$199</definedName>
    <definedName name="DEC_08_2005">[5]Dados_DEC!$B$181:$J$199</definedName>
    <definedName name="DEC_09">[5]Dados_DEC_2005!$B$201:$J$219</definedName>
    <definedName name="DEC_09_2005">[5]Dados_DEC!$B$201:$J$219</definedName>
    <definedName name="DEC_10">[5]Dados_DEC_2005!$B$221:$J$239</definedName>
    <definedName name="DEC_10_2005">[5]Dados_DEC!$B$221:$J$239</definedName>
    <definedName name="DEC_11">[5]Dados_DEC_2005!$B$241:$J$259</definedName>
    <definedName name="DEC_11_2005">[5]Dados_DEC!$B$241:$J$259</definedName>
    <definedName name="DEC_12">[5]Dados_DEC_2005!$B$261:$J$279</definedName>
    <definedName name="DEC_12_2005">[5]Dados_DEC!$B$261:$J$279</definedName>
    <definedName name="DEC_13">[5]Dados_DEC_2005!$B$281:$J$299</definedName>
    <definedName name="DEC_13_2005">[5]Dados_DEC!$B$281:$J$299</definedName>
    <definedName name="DEC_14">[5]Dados_DEC_2005!$B$301:$J$319</definedName>
    <definedName name="DEC_14_2005">[5]Dados_DEC!$B$301:$J$319</definedName>
    <definedName name="DEC_15">[5]Dados_DEC_2005!$B$321:$J$339</definedName>
    <definedName name="DEC_15_2005">[5]Dados_DEC!$B$321:$J$339</definedName>
    <definedName name="DEC_16">[5]Dados_DEC_2005!$B$341:$J$359</definedName>
    <definedName name="DEC_16_2005">[5]Dados_DEC!$B$341:$J$359</definedName>
    <definedName name="DEC_17">[5]Dados_DEC_2005!$B$361:$J$379</definedName>
    <definedName name="DEC_17_2005">[5]Dados_DEC!$B$361:$J$379</definedName>
    <definedName name="DEC_18">[5]Dados_DEC_2005!$B$381:$J$399</definedName>
    <definedName name="DEC_18_2005">[5]Dados_DEC!$B$381:$J$399</definedName>
    <definedName name="DEC_19">[5]Dados_DEC_2005!$B$401:$J$419</definedName>
    <definedName name="DEC_19_2005">[5]Dados_DEC!$B$401:$J$419</definedName>
    <definedName name="DEC_20">[5]Dados_DEC_2005!$B$421:$J$439</definedName>
    <definedName name="DEC_20_2005">[5]Dados_DEC!$B$421:$J$439</definedName>
    <definedName name="DEC_21">[5]Dados_DEC_2005!$B$441:$J$459</definedName>
    <definedName name="DEC_21_2005">[5]Dados_DEC!$B$441:$J$459</definedName>
    <definedName name="DEC_22">[5]Dados_DEC_2005!$B$461:$J$479</definedName>
    <definedName name="DEC_22_2005">[5]Dados_DEC!$B$461:$J$479</definedName>
    <definedName name="DEC_23">[5]Dados_DEC_2005!$B$481:$J$499</definedName>
    <definedName name="DEC_23_2005">[5]Dados_DEC!$B$481:$J$499</definedName>
    <definedName name="DEC_24">[5]Dados_DEC_2005!$B$501:$J$519</definedName>
    <definedName name="DEC_24_2005">[5]Dados_DEC!$B$501:$J$519</definedName>
    <definedName name="DEC_25">[5]Dados_DEC_2005!$B$521:$J$539</definedName>
    <definedName name="DEC_25_2005">[5]Dados_DEC!$B$521:$J$539</definedName>
    <definedName name="DEC_26">[5]Dados_DEC_2005!$B$541:$J$559</definedName>
    <definedName name="DEC_26_2005">[5]Dados_DEC!$B$541:$J$559</definedName>
    <definedName name="DEC_27">[5]Dados_DEC_2005!$B$561:$J$579</definedName>
    <definedName name="DEC_27_2005">[5]Dados_DEC!$B$561:$J$579</definedName>
    <definedName name="DEC_28">[5]Dados_DEC_2005!$B$581:$J$599</definedName>
    <definedName name="DEC_28_2005">[5]Dados_DEC!$B$581:$J$599</definedName>
    <definedName name="DEC_29">[5]Dados_DEC_2005!$B$601:$J$619</definedName>
    <definedName name="DEC_29_2005">[5]Dados_DEC!$B$601:$J$619</definedName>
    <definedName name="DEC_30">[5]Dados_DEC_2005!$B$621:$J$639</definedName>
    <definedName name="DEC_30_2005">[5]Dados_DEC!$B$621:$J$639</definedName>
    <definedName name="DEC_31">[5]Dados_DEC_2005!$B$641:$J$659</definedName>
    <definedName name="DEC_31_2005">[5]Dados_DEC!$B$641:$J$659</definedName>
    <definedName name="DEC_32">[5]Dados_DEC_2005!$B$661:$J$679</definedName>
    <definedName name="DEC_32_2005">[5]Dados_DEC!$B$661:$J$679</definedName>
    <definedName name="DEC_33">[5]Dados_DEC_2005!$B$681:$J$699</definedName>
    <definedName name="DEC_33_2005">[5]Dados_DEC!$B$681:$J$699</definedName>
    <definedName name="DEC_34">[5]Dados_DEC_2005!$B$701:$J$719</definedName>
    <definedName name="DEC_34_2005">[5]Dados_DEC!$B$701:$J$719</definedName>
    <definedName name="DEC_35">[5]Dados_DEC_2005!$B$721:$J$739</definedName>
    <definedName name="DEC_35_2005">[5]Dados_DEC!$B$721:$J$739</definedName>
    <definedName name="DEC_36">[5]Dados_DEC_2005!$B$741:$J$759</definedName>
    <definedName name="DEC_36_2005">[5]Dados_DEC!$B$741:$J$759</definedName>
    <definedName name="DEC_37">[5]Dados_DEC_2005!$B$161:$J$179</definedName>
    <definedName name="DEC_37_2005">[5]Dados_DEC!$B$161:$J$179</definedName>
    <definedName name="DEC_38">[5]Dados_DEC_2005!$B$761:$J$779</definedName>
    <definedName name="DEC_38_2005">[5]Dados_DEC!$B$761:$J$779</definedName>
    <definedName name="DEC_39">[5]Dados_DEC_2005!$B$781:$J$799</definedName>
    <definedName name="DEC_39_2005">[5]Dados_DEC!$B$781:$J$799</definedName>
    <definedName name="DEC_40">[5]Dados_DEC_2005!$B$961:$J$979</definedName>
    <definedName name="DEC_40_2005">[5]Dados_DEC!$B$961:$J$979</definedName>
    <definedName name="DEC_41">[5]Dados_DEC_2005!$B$801:$J$819</definedName>
    <definedName name="DEC_41_2005">[5]Dados_DEC!$B$801:$J$819</definedName>
    <definedName name="DEC_42">[5]Dados_DEC_2005!$B$821:$J$839</definedName>
    <definedName name="DEC_42_2005">[5]Dados_DEC!$B$821:$J$839</definedName>
    <definedName name="DEC_43">[5]Dados_DEC_2005!$B$841:$J$859</definedName>
    <definedName name="DEC_43_2005">[5]Dados_DEC!$B$841:$J$859</definedName>
    <definedName name="DEC_44">[5]Dados_DEC_2005!$B$861:$J$879</definedName>
    <definedName name="DEC_44_2005">[5]Dados_DEC!$B$861:$J$879</definedName>
    <definedName name="DEC_45">[5]Dados_DEC_2005!$B$881:$J$899</definedName>
    <definedName name="DEC_45_2005">[5]Dados_DEC!$B$881:$J$899</definedName>
    <definedName name="DEC_46">[5]Dados_DEC_2005!$B$901:$J$919</definedName>
    <definedName name="DEC_46_2005">[5]Dados_DEC!$B$901:$J$919</definedName>
    <definedName name="DEC_47">[5]Dados_DEC_2005!$B$921:$J$939</definedName>
    <definedName name="DEC_47_2005">[5]Dados_DEC!$B$921:$J$939</definedName>
    <definedName name="DEC_48">[5]Dados_DEC_2005!$B$941:$J$959</definedName>
    <definedName name="DEC_48_2005">[5]Dados_DEC!$B$941:$J$959</definedName>
    <definedName name="DEC_49">[5]Dados_DEC_2005!$B$981:$J$999</definedName>
    <definedName name="DEC_49_2005">[5]Dados_DEC!$B$981:$J$999</definedName>
    <definedName name="DEC_50">[5]Dados_DEC_2005!$B$1001:$J$1019</definedName>
    <definedName name="DEC_50_2005">[5]Dados_DEC!$B$1001:$J$1019</definedName>
    <definedName name="DEC_51">[5]Dados_DEC_2005!$B$1021:$J$1039</definedName>
    <definedName name="DEC_51_2005">[5]Dados_DEC!$B$1021:$J$1039</definedName>
    <definedName name="DEC_512005" localSheetId="10">[5]Dados_DEC!#REF!</definedName>
    <definedName name="DEC_512005" localSheetId="9">[5]Dados_DEC!#REF!</definedName>
    <definedName name="DEC_512005">[5]Dados_DEC!#REF!</definedName>
    <definedName name="DEC_52">[5]Dados_DEC_2005!$B$1041:$J$1059</definedName>
    <definedName name="DEC_52_2005">[5]Dados_DEC!$B$1041:$J$1059</definedName>
    <definedName name="DEC_53">[5]Dados_DEC_2005!$B$1061:$J$1079</definedName>
    <definedName name="DEC_53_2005">[5]Dados_DEC!$B$1061:$J$1079</definedName>
    <definedName name="DEC_54">[5]Dados_DEC_2005!$B$1081:$J$1099</definedName>
    <definedName name="DEC_54_2005">[5]Dados_DEC!$B$1081:$J$1099</definedName>
    <definedName name="DEC_55">[5]Dados_DEC_2005!$B$1101:$J$1119</definedName>
    <definedName name="DEC_55_2005">[5]Dados_DEC!$B$1101:$J$1119</definedName>
    <definedName name="DEC_56">[5]Dados_DEC_2005!$B$1121:$J$1139</definedName>
    <definedName name="DEC_56_2005">[5]Dados_DEC!$B$1121:$J$1139</definedName>
    <definedName name="DEC_57">[5]Dados_DEC_2005!$B$1141:$J$1159</definedName>
    <definedName name="DEC_57_2005">[5]Dados_DEC!$B$1141:$J$1159</definedName>
    <definedName name="DEC_58">[5]Dados_DEC_2005!$B$1161:$J$1179</definedName>
    <definedName name="DEC_58_2005">[5]Dados_DEC!$B$1161:$J$1179</definedName>
    <definedName name="DEC_ANHEMBI">[5]Dados_DEC_2005!$B$1241:$J$1259</definedName>
    <definedName name="DEC_ANHEMBI_2005">[5]Dados_DEC!$B$1241:$J$1259</definedName>
    <definedName name="DEC_CENTRO">[5]Dados_DEC_2005!$B$1261:$J$1279</definedName>
    <definedName name="DEC_CENTRO_">[5]Dados_DEC_2005!$B$1321:$J$1339</definedName>
    <definedName name="DEC_CENTRO_2005">[5]Dados_DEC!$B$1261:$J$1279</definedName>
    <definedName name="DEC_CENTRO_T">[5]Dados_DEC_2005!$B$1321:$J$1339</definedName>
    <definedName name="DEC_CENTRO_T_2005">[5]Dados_DEC!$B$1321:$J$1339</definedName>
    <definedName name="DEC_GRANDE_ABC">[5]Dados_DEC_2005!$B$1301:$J$1319</definedName>
    <definedName name="DEC_GRANDE_ABC_2005">[5]Dados_DEC!$B$1301:$J$1319</definedName>
    <definedName name="DEC_LESTE">[5]Dados_DEC_2005!$B$1281:$J$1299</definedName>
    <definedName name="DEC_LESTE_2005">[5]Dados_DEC!$B$1281:$J$1299</definedName>
    <definedName name="DEC_OESTE">[5]Dados_DEC_2005!$B$1201:$J$1219</definedName>
    <definedName name="DEC_OESTE_2005">[5]Dados_DEC!$B$1201:$J$1219</definedName>
    <definedName name="DEC_SP_SUL">[5]Dados_DEC_2005!$B$1221:$J$1239</definedName>
    <definedName name="DEC_SP_SUL_2005">[5]Dados_DEC!$B$1221:$J$1239</definedName>
    <definedName name="DEC_T">[5]Dados_DEC_2005!$B$1181:$J$1199</definedName>
    <definedName name="DEC_T_2005">[5]Dados_DEC!$B$1181:$J$1199</definedName>
    <definedName name="DECI" localSheetId="10">#REF!</definedName>
    <definedName name="DECI" localSheetId="9">#REF!</definedName>
    <definedName name="DECI" localSheetId="14">#REF!</definedName>
    <definedName name="DECI">#REF!</definedName>
    <definedName name="deprecia">'[3]aom reg'!$W$7:$AB$12</definedName>
    <definedName name="Depreciaciones_y_Amort.">'[11]#¡REF'!$B$17</definedName>
    <definedName name="DEPRECIATION" localSheetId="10">#REF!</definedName>
    <definedName name="DEPRECIATION" localSheetId="9">#REF!</definedName>
    <definedName name="DEPRECIATION" localSheetId="14">#REF!</definedName>
    <definedName name="DEPRECIATION">#REF!</definedName>
    <definedName name="DEPT____GN_D" localSheetId="10">[13]ANALITICO!#REF!</definedName>
    <definedName name="DEPT____GN_D" localSheetId="9">[13]ANALITICO!#REF!</definedName>
    <definedName name="DEPT____GN_D" localSheetId="14">[13]ANALITICO!#REF!</definedName>
    <definedName name="DEPT____GN_D">[13]ANALITICO!#REF!</definedName>
    <definedName name="DESFALT" localSheetId="10">#REF!</definedName>
    <definedName name="DESFALT" localSheetId="9">#REF!</definedName>
    <definedName name="DESFALT" localSheetId="14">#REF!</definedName>
    <definedName name="DESFALT">#REF!</definedName>
    <definedName name="DESPESAS">'[4]Dados Inadimplência'!$C$49:$O$62</definedName>
    <definedName name="DEUDA" localSheetId="10">#REF!</definedName>
    <definedName name="DEUDA" localSheetId="9">#REF!</definedName>
    <definedName name="DEUDA" localSheetId="14">#REF!</definedName>
    <definedName name="DEUDA">#REF!</definedName>
    <definedName name="DEUDAL" localSheetId="14">#REF!</definedName>
    <definedName name="DEUDAL">#REF!</definedName>
    <definedName name="deudalp" localSheetId="14">#REF!</definedName>
    <definedName name="deudalp">#REF!</definedName>
    <definedName name="dfjdlñfj" localSheetId="10" hidden="1">{"'EST.RDOS(INT)'!$A$5:$E$58"}</definedName>
    <definedName name="dfjdlñfj" localSheetId="9" hidden="1">{"'EST.RDOS(INT)'!$A$5:$E$58"}</definedName>
    <definedName name="dfjdlñfj" localSheetId="11" hidden="1">{"'EST.RDOS(INT)'!$A$5:$E$58"}</definedName>
    <definedName name="dfjdlñfj" localSheetId="3" hidden="1">{"'EST.RDOS(INT)'!$A$5:$E$58"}</definedName>
    <definedName name="dfjdlñfj" localSheetId="7" hidden="1">{"'EST.RDOS(INT)'!$A$5:$E$58"}</definedName>
    <definedName name="dfjdlñfj" localSheetId="19" hidden="1">{"'EST.RDOS(INT)'!$A$5:$E$58"}</definedName>
    <definedName name="dfjdlñfj" localSheetId="17" hidden="1">{"'EST.RDOS(INT)'!$A$5:$E$58"}</definedName>
    <definedName name="dfjdlñfj" localSheetId="14" hidden="1">{"'EST.RDOS(INT)'!$A$5:$E$58"}</definedName>
    <definedName name="dfjdlñfj" localSheetId="15" hidden="1">{"'EST.RDOS(INT)'!$A$5:$E$58"}</definedName>
    <definedName name="dfjdlñfj" hidden="1">{"'EST.RDOS(INT)'!$A$5:$E$58"}</definedName>
    <definedName name="DICFIC">'[4]Dados DEC e FEC'!$C$227:$O$244</definedName>
    <definedName name="Dif._Cambio">'[11]#¡REF'!$B$23</definedName>
    <definedName name="Disponibilidad_Final">'[11]#¡REF'!$B$57</definedName>
    <definedName name="dividendos">[3]Dividendos!$P$34:$W$46</definedName>
    <definedName name="dividendos_2">[3]Dividendos!$A$2:$K$26</definedName>
    <definedName name="DSDSD" localSheetId="10">#REF!</definedName>
    <definedName name="DSDSD" localSheetId="9">#REF!</definedName>
    <definedName name="DSDSD" localSheetId="14">#REF!</definedName>
    <definedName name="DSDSD">#REF!</definedName>
    <definedName name="DSO">'[4]Dados Inadimplência'!$C$66:$O$69</definedName>
    <definedName name="DUFF" localSheetId="10" hidden="1">{"'EST.RDOS(INT)'!$A$5:$E$58"}</definedName>
    <definedName name="DUFF" localSheetId="9" hidden="1">{"'EST.RDOS(INT)'!$A$5:$E$58"}</definedName>
    <definedName name="DUFF" localSheetId="11" hidden="1">{"'EST.RDOS(INT)'!$A$5:$E$58"}</definedName>
    <definedName name="DUFF" localSheetId="3" hidden="1">{"'EST.RDOS(INT)'!$A$5:$E$58"}</definedName>
    <definedName name="DUFF" localSheetId="7" hidden="1">{"'EST.RDOS(INT)'!$A$5:$E$58"}</definedName>
    <definedName name="DUFF" localSheetId="19" hidden="1">{"'EST.RDOS(INT)'!$A$5:$E$58"}</definedName>
    <definedName name="DUFF" localSheetId="17" hidden="1">{"'EST.RDOS(INT)'!$A$5:$E$58"}</definedName>
    <definedName name="DUFF" localSheetId="14" hidden="1">{"'EST.RDOS(INT)'!$A$5:$E$58"}</definedName>
    <definedName name="DUFF" localSheetId="15" hidden="1">{"'EST.RDOS(INT)'!$A$5:$E$58"}</definedName>
    <definedName name="DUFF" hidden="1">{"'EST.RDOS(INT)'!$A$5:$E$58"}</definedName>
    <definedName name="duff2" localSheetId="10" hidden="1">{"'EST.RDOS(INT)'!$A$5:$E$58"}</definedName>
    <definedName name="duff2" localSheetId="9" hidden="1">{"'EST.RDOS(INT)'!$A$5:$E$58"}</definedName>
    <definedName name="duff2" localSheetId="11" hidden="1">{"'EST.RDOS(INT)'!$A$5:$E$58"}</definedName>
    <definedName name="duff2" localSheetId="3" hidden="1">{"'EST.RDOS(INT)'!$A$5:$E$58"}</definedName>
    <definedName name="duff2" localSheetId="7" hidden="1">{"'EST.RDOS(INT)'!$A$5:$E$58"}</definedName>
    <definedName name="duff2" localSheetId="19" hidden="1">{"'EST.RDOS(INT)'!$A$5:$E$58"}</definedName>
    <definedName name="duff2" localSheetId="17" hidden="1">{"'EST.RDOS(INT)'!$A$5:$E$58"}</definedName>
    <definedName name="duff2" localSheetId="14" hidden="1">{"'EST.RDOS(INT)'!$A$5:$E$58"}</definedName>
    <definedName name="duff2" localSheetId="15" hidden="1">{"'EST.RDOS(INT)'!$A$5:$E$58"}</definedName>
    <definedName name="duff2" hidden="1">{"'EST.RDOS(INT)'!$A$5:$E$58"}</definedName>
    <definedName name="E_45">#REF!</definedName>
    <definedName name="E_47">#REF!</definedName>
    <definedName name="E_48">#REF!</definedName>
    <definedName name="E_49">#REF!</definedName>
    <definedName name="E_50">#REF!</definedName>
    <definedName name="E_57">#REF!</definedName>
    <definedName name="E_59">#REF!</definedName>
    <definedName name="E_60">#REF!</definedName>
    <definedName name="E_61">#REF!</definedName>
    <definedName name="E_62">#REF!</definedName>
    <definedName name="E45_">#REF!</definedName>
    <definedName name="E47_">#REF!</definedName>
    <definedName name="E48_">#REF!</definedName>
    <definedName name="E49_">#REF!</definedName>
    <definedName name="E50_">#REF!</definedName>
    <definedName name="E57_">#REF!</definedName>
    <definedName name="E59_">#REF!</definedName>
    <definedName name="E60_">#REF!</definedName>
    <definedName name="E61_">#REF!</definedName>
    <definedName name="E63_">#REF!</definedName>
    <definedName name="EAS_ABC">'[5]Dados Clandestina'!$T$54:$AF$56</definedName>
    <definedName name="EAS_ACUM">'[5]Dados Clandestina'!$D$84:$J$86</definedName>
    <definedName name="EAS_ANHEMBI">'[5]Dados Clandestina'!$T$39:$AF$41</definedName>
    <definedName name="EAS_CENTRO">'[5]Dados Clandestina'!$T$44:$AF$46</definedName>
    <definedName name="EAS_ELPA">'[5]Dados Clandestina'!$T$24:$AF$26</definedName>
    <definedName name="EAS_LESTE">'[5]Dados Clandestina'!$T$49:$AF$51</definedName>
    <definedName name="EAS_OESTE">'[5]Dados Clandestina'!$T$29:$AF$31</definedName>
    <definedName name="EAS_SUL">'[5]Dados Clandestina'!$T$34:$AF$36</definedName>
    <definedName name="EATIT">[4]Dados_Perdas!$Q$17:$Q$20</definedName>
    <definedName name="EBITDA___INTERESES_OPERACIÓN">'[11]#¡REF'!$B$43</definedName>
    <definedName name="EBITDA___SALDO_DEUDA_L.P">'[11]#¡REF'!$B$44</definedName>
    <definedName name="ebitda_inter">'[14]graf indi'!$J$52</definedName>
    <definedName name="ebitda_negocio">'[3]PyG Año 00-01-02'!$A$174:$I$216</definedName>
    <definedName name="EBITDAMEM">'[3]PyG Año 00-01-02'!$A$202</definedName>
    <definedName name="ELITE" localSheetId="10">#REF!</definedName>
    <definedName name="ELITE" localSheetId="9">#REF!</definedName>
    <definedName name="ELITE" localSheetId="14">#REF!</definedName>
    <definedName name="ELITE">#REF!</definedName>
    <definedName name="ELITE1" localSheetId="14">#REF!</definedName>
    <definedName name="ELITE1">#REF!</definedName>
    <definedName name="ENDEUDAMIENTO_BANCARIO">'[11]#¡REF'!$B$39</definedName>
    <definedName name="ENDEUDAMIENTO_L.P.">'[11]#¡REF'!$B$38</definedName>
    <definedName name="ENERO" localSheetId="10">'[15]AOM CON FAER mes'!#REF!</definedName>
    <definedName name="ENERO" localSheetId="9">'[15]AOM CON FAER mes'!#REF!</definedName>
    <definedName name="ENERO">'[15]AOM CON FAER mes'!#REF!</definedName>
    <definedName name="EPMWorkbookOptions_1" hidden="1">"ZFcAAB+LCAAAAAAABADtnG9vqjocx5+f5LwH43MFFP8tzBOm6DhXhQDu3JvlhKDUSY4Ct+Dc3v2tgCKKu86xjTKSLWPtr+XXD9/+oaVlfjwtF4VHAB3DMq+LVJksFoA5tXTDfLgurtxZiaoXf7S/f2N+WfDPxLL+CLaLTJ0CSmc6V0+Ofl2cu659RRDr9bq8rpYt+EBUSJIi/h4O5OkcLLXiztj4f+OSYTquZk5BEd21UGA6lmmC6eaeitVZ"</definedName>
    <definedName name="EPMWorkbookOptions_2" hidden="1">"QQhM984Aay8yEt3VXC0IReEjbQn82+5u6YKlvYKGd8+xA6AIwQyg/KagjIpRbKs9cajeiJ3RL4pU74NEhqNN7OnE1ssPcGVbJfR/eWotr5okSRKOZhMolvit3vMyq3Z6IrpSNEdz0N+ZtnDA7i9DbDwK/WNte2FMtT2WZ/u5zSOay15wUPy258nBjX1oIccCcTLq1tB1YHaNJTAdz83TpqGLTsQGWclza73Lo2MtLNh24QowREzES0m9UsSk"</definedName>
    <definedName name="EPMWorkbookOptions_3" hidden="1">"PCpdkBAJwwVPbk97tKDhIr+85+AnPoo7SH9rPMwX6NeVwQKJC+i3BoAanM6NMJ8Xbc7wp2dAx90rUHz8QUa7Up8Gfq7Vvt3YNP5dAY/kUBhxXVblR32JkwWGiLN5KSv/QaJWo0ZS1Sa1l0HcI/bSClAHsE0yhH8Rm7tjL7RnEVo2gO7zgRADo4Hm7J7FECwnqE2LMYvqNtYAmfjp94p8H+Xyu3yPfm6kAarXR7Yn8tzq4zk0LaAW8co0FtfF"</definedName>
    <definedName name="EPMWorkbookOptions_4" hidden="1">"jQ6KseU69aTOS8sQL5eWIc7BtvcU3014IifxQvcNiiNJGjXK5wuOSrfgAh5IZiIrcSPllkKXFZKqlRVBYXPhxbt5gfBkocOjqt1VlYu1V63WajRNn6+9Srq1FyLxG7r+QLjJJXfCzQskp/CioCqszMoXS67eoMhms3G+5KrpllyIxJccEqAk5YqLdfMCxd1xkswLo7f0rvV6tfqK7pVOt94CIL7YKDJXWqybl7xAcKw8RmPkD3x1qKVbalsi"</definedName>
    <definedName name="EPMWorkbookOptions_5" hidden="1">"vtb+Ubq52F5jFPEm3ogh4iZCIqFbc5Rb3IzR584jxU8kIZcca2Ho2hR5lYoJpYhH+cRSPrH0in6BHXd5RZB4Np1zSm2qVq/NwGRWqtV1ukRXZq1SswZAidRAhdYnDboxqW7uHE314Z3JDmN0YuCuh3unkjQQFJATiRLJgeyAVNDlUMyBRBTC3uEOJD2vQZ0xosqq/VTOZ+PS2W0hRmU6Vkec8mVb93gmFEWiwRH20xjJQrlhB+yow+VQ9nu9"</definedName>
    <definedName name="EPMWorkbookOptions_6" hidden="1">"n9wNr3Tz6hNRCo07jvR0fL3B+Oflq7jvuZKGS6/nEYzq01vyVXvYL8EliKTXauU0QhpDspLjCHGQ2A+F0tOi96WxeHmL/p4L1bi06B7BqEL7Ki9/2UFYLI+RMPqyQ/VTAvkrB7IHpKNw2E/ZpadZH3DdPiel84sQXBp2n6G/sE9iPzpPjzb9r63T+QkJLtr0GQZf0wnYN5xJYBhiX0WToDCWsf8CKQkM+e6NU25+xu6NV7fY9ey12Ke2fDTK"</definedName>
    <definedName name="EPMWorkbookOptions_7" hidden="1">"X3dy5xSTes7kiAmdja1B71B9qJzJIZNMSCU9HaDM9YeI70f2gI3s9YBbinGrXygOd7kmi6XVwn8JLEUVONjz+IEVuJnBChxQDJVaDSuw0MFdrslh2VTgLMxnJ0tEUUWWl3Mm+0zE7pf9cDseCCuxY9yJpK/fU/uDD+z6Wtnt+hDIuOFrH/uXrcTB8JlY809PVX7zJv9XV2MqgzvsMnYyQCIYKjkGXw3Yj03T01p9wkERVAb3SGXudIlkQPgT"</definedName>
    <definedName name="EPMWorkbookOptions_8" hidden="1">"3zz2Mw6ZO2tjP/D4RFdGAjMInLlgCjYwg1MMomGeWWcBNLjJUzBl7RFsz044DPZstyfXojrqehS31scRUfu1Hjw0hnfuNGhokwUYAvgQ5nAU/v1bmG1wUm77P5I184VkVwAA"</definedName>
    <definedName name="EQSN">'[5]Dados ISO 9001'!$H$24:$I$30</definedName>
    <definedName name="ERP" localSheetId="10">#REF!</definedName>
    <definedName name="ERP" localSheetId="9">#REF!</definedName>
    <definedName name="ERP" localSheetId="14">#REF!</definedName>
    <definedName name="ERP">#REF!</definedName>
    <definedName name="ERPC" localSheetId="14">#REF!</definedName>
    <definedName name="ERPC">#REF!</definedName>
    <definedName name="ERROR" localSheetId="14">#REF!</definedName>
    <definedName name="ERROR">#REF!</definedName>
    <definedName name="ESP">#REF!</definedName>
    <definedName name="ESPC">#REF!</definedName>
    <definedName name="Estado_Resultados">[8]HESREGRF!$A$16:$G$46</definedName>
    <definedName name="Estados_Resultados_Datos">[8]ESRES!$A$1:$G$40</definedName>
    <definedName name="ESTITLE" localSheetId="10">#REF!</definedName>
    <definedName name="ESTITLE" localSheetId="9">#REF!</definedName>
    <definedName name="ESTITLE" localSheetId="14">#REF!</definedName>
    <definedName name="ESTITLE">#REF!</definedName>
    <definedName name="evolucion_de_la_deuda">[3]Gráficas!$A$2:$H$10</definedName>
    <definedName name="Exec_Fora_Prazo_CE">'[5]Dados de relacionamento'!$B$138:$N$144</definedName>
    <definedName name="Exec_Fora_Prazo_LN">'[5]Dados de relacionamento'!$B$56:$N$62</definedName>
    <definedName name="Exec_Fora_Prazo_RL">'[5]Dados de relacionamento'!$B$81:$N$87</definedName>
    <definedName name="Exec_Fora_Prazo_RLU">'[5]Dados de relacionamento'!$B$106:$N$112</definedName>
    <definedName name="Exec_Fora_Prazo_SE">'[5]Dados de relacionamento'!$B$160:$N$166</definedName>
    <definedName name="EXP" localSheetId="10">#REF!</definedName>
    <definedName name="EXP" localSheetId="9">#REF!</definedName>
    <definedName name="EXP" localSheetId="14">#REF!</definedName>
    <definedName name="EXP">#REF!</definedName>
    <definedName name="exponotra" localSheetId="14">#REF!</definedName>
    <definedName name="exponotra">#REF!</definedName>
    <definedName name="EXTRACCIÓN_IM">#N/A</definedName>
    <definedName name="Extract_MI" localSheetId="10">#REF!</definedName>
    <definedName name="Extract_MI" localSheetId="9">#REF!</definedName>
    <definedName name="Extract_MI" localSheetId="14">#REF!</definedName>
    <definedName name="Extract_MI">#REF!</definedName>
    <definedName name="EYD" localSheetId="14">#REF!</definedName>
    <definedName name="EYD">#REF!</definedName>
    <definedName name="factor">'[6]c.u. vigentes'!$B$26</definedName>
    <definedName name="FALT" localSheetId="10">#REF!</definedName>
    <definedName name="FALT" localSheetId="9">#REF!</definedName>
    <definedName name="FALT" localSheetId="14">#REF!</definedName>
    <definedName name="FALT">#REF!</definedName>
    <definedName name="FALT1" localSheetId="14">#REF!</definedName>
    <definedName name="FALT1">#REF!</definedName>
    <definedName name="FALTANTE" localSheetId="14">#REF!</definedName>
    <definedName name="FALTANTE">#REF!</definedName>
    <definedName name="FATAL">[4]DadosSeguranc!$G$390:$R$395</definedName>
    <definedName name="FCRA" localSheetId="10">#REF!</definedName>
    <definedName name="FCRA" localSheetId="9">#REF!</definedName>
    <definedName name="FCRA" localSheetId="14">#REF!</definedName>
    <definedName name="FCRA">#REF!</definedName>
    <definedName name="FD_EUR">'[9]#¡REF'!$E$4:$E$43</definedName>
    <definedName name="FD_JPY">'[9]#¡REF'!$F$4:$F$43</definedName>
    <definedName name="FD_USD">'[9]#¡REF'!$D$4:$D$43</definedName>
    <definedName name="FEC">'[4]Dados DEC e FEC'!$A$80:$CF$142</definedName>
    <definedName name="FEC_01">[5]Dados_FEC_2005!$B$21:$J$39</definedName>
    <definedName name="FEC_01_2005">[5]Dados_FEC!$B$21:$J$39</definedName>
    <definedName name="FEC_02">[5]Dados_FEC_2005!$B$41:$J$59</definedName>
    <definedName name="FEC_02_2005">[5]Dados_FEC!$B$41:$J$59</definedName>
    <definedName name="FEC_03">[5]Dados_FEC_2005!$B$61:$J$79</definedName>
    <definedName name="FEC_03_2005">[5]Dados_FEC!$B$61:$J$79</definedName>
    <definedName name="FEC_04">[5]Dados_FEC_2005!$B$81:$J$99</definedName>
    <definedName name="FEC_04_2005">[5]Dados_FEC!$B$81:$J$99</definedName>
    <definedName name="FEC_05">[5]Dados_FEC_2005!$B$101:$J$119</definedName>
    <definedName name="FEC_05_2005">[5]Dados_FEC!$B$101:$J$119</definedName>
    <definedName name="FEC_06">[5]Dados_FEC_2005!$B$121:$J$139</definedName>
    <definedName name="FEC_06_2005">[5]Dados_FEC!$B$121:$J$139</definedName>
    <definedName name="FEC_07">[5]Dados_FEC_2005!$B$141:$J$159</definedName>
    <definedName name="FEC_07_2005">[5]Dados_FEC!$B$141:$J$159</definedName>
    <definedName name="FEC_08">[5]Dados_FEC_2005!$B$181:$J$199</definedName>
    <definedName name="FEC_08_2005">[5]Dados_FEC!$B$181:$J$199</definedName>
    <definedName name="FEC_09">[5]Dados_FEC_2005!$B$201:$J$219</definedName>
    <definedName name="FEC_09_2005">[5]Dados_FEC!$B$201:$J$219</definedName>
    <definedName name="FEC_10">[5]Dados_FEC_2005!$B$221:$J$239</definedName>
    <definedName name="FEC_10_2005">[5]Dados_FEC!$B$221:$J$239</definedName>
    <definedName name="FEC_11">[5]Dados_FEC_2005!$B$241:$J$259</definedName>
    <definedName name="FEC_11_2005">[5]Dados_FEC!$B$241:$J$259</definedName>
    <definedName name="FEC_12">[5]Dados_FEC_2005!$B$261:$J$279</definedName>
    <definedName name="FEC_12_2005">[5]Dados_FEC!$B$261:$J$279</definedName>
    <definedName name="FEC_13">[5]Dados_FEC_2005!$B$281:$J$299</definedName>
    <definedName name="FEC_13_2005">[5]Dados_FEC!$B$281:$J$299</definedName>
    <definedName name="FEC_14">[5]Dados_FEC_2005!$B$301:$J$319</definedName>
    <definedName name="FEC_14_2005">[5]Dados_FEC!$B$301:$J$319</definedName>
    <definedName name="FEC_15">[5]Dados_FEC_2005!$B$321:$J$339</definedName>
    <definedName name="FEC_15_2005">[5]Dados_FEC!$B$321:$J$339</definedName>
    <definedName name="FEC_16">[5]Dados_FEC_2005!$B$341:$J$359</definedName>
    <definedName name="FEC_16_2005">[5]Dados_FEC!$B$341:$J$359</definedName>
    <definedName name="FEC_17">[5]Dados_FEC_2005!$B$361:$J$379</definedName>
    <definedName name="FEC_17_2005">[5]Dados_FEC!$B$361:$J$379</definedName>
    <definedName name="FEC_18">[5]Dados_FEC_2005!$B$381:$J$399</definedName>
    <definedName name="FEC_18_2005">[5]Dados_FEC!$B$381:$J$399</definedName>
    <definedName name="FEC_19">[5]Dados_FEC_2005!$B$401:$J$419</definedName>
    <definedName name="FEC_19_2005">[5]Dados_FEC!$B$401:$J$419</definedName>
    <definedName name="FEC_20">[5]Dados_FEC_2005!$B$421:$J$439</definedName>
    <definedName name="FEC_20_2005">[5]Dados_FEC!$B$421:$J$439</definedName>
    <definedName name="FEC_21">[5]Dados_FEC_2005!$B$441:$J$459</definedName>
    <definedName name="FEC_21_2005">[5]Dados_FEC!$B$441:$J$459</definedName>
    <definedName name="FEC_22">[5]Dados_FEC_2005!$B$461:$J$479</definedName>
    <definedName name="FEC_22_2005">[5]Dados_FEC!$B$461:$J$479</definedName>
    <definedName name="FEC_23">[5]Dados_FEC_2005!$B$481:$J$499</definedName>
    <definedName name="FEC_23_2005">[5]Dados_FEC!$B$481:$J$499</definedName>
    <definedName name="FEC_24">[5]Dados_FEC_2005!$B$501:$J$519</definedName>
    <definedName name="FEC_24_2005">[5]Dados_FEC!$B$501:$J$519</definedName>
    <definedName name="FEC_25">[5]Dados_FEC_2005!$B$521:$J$539</definedName>
    <definedName name="FEC_25_2005">[5]Dados_FEC!$B$521:$J$539</definedName>
    <definedName name="FEC_26">[5]Dados_FEC_2005!$B$541:$J$559</definedName>
    <definedName name="FEC_26_2005">[5]Dados_FEC!$B$541:$J$559</definedName>
    <definedName name="FEC_27">[5]Dados_FEC_2005!$B$561:$J$579</definedName>
    <definedName name="FEC_27_2005">[5]Dados_FEC!$B$561:$J$579</definedName>
    <definedName name="FEC_28">[5]Dados_FEC_2005!$B$581:$J$599</definedName>
    <definedName name="FEC_28_2005">[5]Dados_FEC!$B$581:$J$599</definedName>
    <definedName name="FEC_29">[5]Dados_FEC_2005!$B$601:$J$619</definedName>
    <definedName name="FEC_29_2005">[5]Dados_FEC!$B$601:$J$619</definedName>
    <definedName name="FEC_30">[5]Dados_FEC_2005!$B$621:$J$639</definedName>
    <definedName name="FEC_30_2005">[5]Dados_FEC!$B$621:$J$639</definedName>
    <definedName name="FEC_31">[5]Dados_FEC_2005!$B$641:$J$659</definedName>
    <definedName name="FEC_31_2005">[5]Dados_FEC!$B$641:$J$659</definedName>
    <definedName name="FEC_32">[5]Dados_FEC_2005!$B$661:$J$679</definedName>
    <definedName name="FEC_32_2005">[5]Dados_FEC!$B$661:$J$679</definedName>
    <definedName name="FEC_33">[5]Dados_FEC_2005!$B$681:$J$699</definedName>
    <definedName name="FEC_33_2005">[5]Dados_FEC!$B$681:$J$699</definedName>
    <definedName name="FEC_34">[5]Dados_FEC_2005!$B$701:$J$719</definedName>
    <definedName name="FEC_34_2005">[5]Dados_FEC!$B$701:$J$719</definedName>
    <definedName name="FEC_35">[5]Dados_FEC_2005!$B$721:$J$739</definedName>
    <definedName name="FEC_35_2005">[5]Dados_FEC!$B$721:$J$739</definedName>
    <definedName name="FEC_36">[5]Dados_FEC_2005!$B$741:$J$759</definedName>
    <definedName name="FEC_36_2005">[5]Dados_FEC!$B$741:$J$759</definedName>
    <definedName name="FEC_37">[5]Dados_FEC_2005!$B$161:$J$179</definedName>
    <definedName name="FEC_37_2005">[5]Dados_FEC!$B$161:$J$179</definedName>
    <definedName name="FEC_38">[5]Dados_FEC_2005!$B$761:$J$779</definedName>
    <definedName name="FEC_38_2005">[5]Dados_FEC!$B$761:$J$779</definedName>
    <definedName name="FEC_39">[5]Dados_FEC_2005!$B$781:$J$799</definedName>
    <definedName name="FEC_39_2005">[5]Dados_FEC!$B$781:$J$799</definedName>
    <definedName name="FEC_40">[5]Dados_FEC_2005!$B$961:$J$979</definedName>
    <definedName name="FEC_40_2005">[5]Dados_FEC!$B$961:$J$979</definedName>
    <definedName name="FEC_41">[5]Dados_FEC_2005!$B$801:$J$819</definedName>
    <definedName name="FEC_41_2005">[5]Dados_FEC!$B$801:$J$819</definedName>
    <definedName name="FEC_42">[5]Dados_FEC_2005!$B$821:$J$839</definedName>
    <definedName name="FEC_42_2005">[5]Dados_FEC!$B$821:$J$839</definedName>
    <definedName name="FEC_43">[5]Dados_FEC_2005!$B$841:$J$859</definedName>
    <definedName name="FEC_43_2005">[5]Dados_FEC!$B$841:$J$859</definedName>
    <definedName name="FEC_44">[5]Dados_FEC_2005!$B$861:$J$879</definedName>
    <definedName name="FEC_44_2005">[5]Dados_FEC!$B$861:$J$879</definedName>
    <definedName name="FEC_45">[5]Dados_FEC_2005!$B$881:$J$899</definedName>
    <definedName name="FEC_45_2005">[5]Dados_FEC!$B$881:$J$899</definedName>
    <definedName name="FEC_46">[5]Dados_FEC_2005!$B$901:$J$919</definedName>
    <definedName name="FEC_46_2005">[5]Dados_FEC!$B$901:$J$919</definedName>
    <definedName name="FEC_47">[5]Dados_FEC_2005!$B$921:$J$939</definedName>
    <definedName name="FEC_47_2005">[5]Dados_FEC!$B$921:$J$939</definedName>
    <definedName name="FEC_48">[5]Dados_FEC_2005!$B$941:$J$959</definedName>
    <definedName name="FEC_48_2005">[5]Dados_FEC!$B$941:$J$959</definedName>
    <definedName name="FEC_49">[5]Dados_FEC_2005!$B$981:$J$999</definedName>
    <definedName name="FEC_49_2005">[5]Dados_FEC!$B$981:$J$999</definedName>
    <definedName name="FEC_50">[5]Dados_FEC_2005!$B$1001:$J$1019</definedName>
    <definedName name="FEC_50_2005">[5]Dados_FEC!$B$1001:$J$1019</definedName>
    <definedName name="FEC_51">[5]Dados_FEC_2005!$B$1021:$J$1039</definedName>
    <definedName name="FEC_51_2005">[5]Dados_FEC!$B$1021:$J$1039</definedName>
    <definedName name="FEC_52">[5]Dados_FEC_2005!$B$1041:$J$1059</definedName>
    <definedName name="FEC_52_2005">[5]Dados_FEC!$B$1041:$J$1059</definedName>
    <definedName name="FEC_53">[5]Dados_FEC_2005!$B$1061:$J$1079</definedName>
    <definedName name="FEC_53_2005">[5]Dados_FEC!$B$1061:$J$1079</definedName>
    <definedName name="FEC_54">[5]Dados_FEC_2005!$B$1081:$J$1099</definedName>
    <definedName name="FEC_54_2005">[5]Dados_FEC!$B$1081:$J$1099</definedName>
    <definedName name="FEC_55">[5]Dados_FEC_2005!$B$1101:$J$1119</definedName>
    <definedName name="FEC_55_2005">[5]Dados_FEC!$B$1101:$J$1119</definedName>
    <definedName name="FEC_56">[5]Dados_FEC_2005!$B$1121:$J$1139</definedName>
    <definedName name="FEC_56_2005">[5]Dados_FEC!$B$1121:$J$1139</definedName>
    <definedName name="FEC_57">[5]Dados_FEC_2005!$B$1141:$J$1159</definedName>
    <definedName name="FEC_57_2005">[5]Dados_FEC!$B$1141:$J$1159</definedName>
    <definedName name="FEC_58">[5]Dados_FEC_2005!$B$1161:$J$1179</definedName>
    <definedName name="FEC_58_2005">[5]Dados_FEC!$B$1161:$J$1179</definedName>
    <definedName name="FEC_ANHEMBI">[5]Dados_FEC_2005!$B$1241:$J$1259</definedName>
    <definedName name="FEC_ANHEMBI_2005">[5]Dados_FEC!$B$1241:$J$1259</definedName>
    <definedName name="FEC_CENTRO">[5]Dados_FEC_2005!$B$1261:$J$1279</definedName>
    <definedName name="FEC_CENTRO_2005">[5]Dados_FEC!$B$1261:$J$1279</definedName>
    <definedName name="FEC_CENTRO_T">[5]Dados_FEC_2005!$B$1321:$J$1339</definedName>
    <definedName name="FEC_CENTRO_T_2005">[5]Dados_FEC!$B$1321:$J$1339</definedName>
    <definedName name="FEC_GRANDE_ABC">[5]Dados_FEC_2005!$B$1301:$J$1319</definedName>
    <definedName name="FEC_GRANDE_ABC_2005">[5]Dados_FEC!$B$1301:$J$1319</definedName>
    <definedName name="FEC_LESTE">[5]Dados_FEC_2005!$B$1281:$J$1299</definedName>
    <definedName name="FEC_LESTE_2005">[5]Dados_FEC!$B$1281:$J$1299</definedName>
    <definedName name="FEC_OESTE">[5]Dados_FEC_2005!$B$1201:$J$1219</definedName>
    <definedName name="FEC_OESTE_2005">[5]Dados_FEC!$B$1201:$J$1219</definedName>
    <definedName name="FEC_SP_SUL">[5]Dados_FEC_2005!$B$1221:$J$1239</definedName>
    <definedName name="FEC_SP_SUL_2005">[5]Dados_FEC!$B$1221:$J$1239</definedName>
    <definedName name="FEC_T">[5]Dados_FEC_2005!$B$1181:$J$1199</definedName>
    <definedName name="FEC_T_2005">[5]Dados_FEC!$B$1181:$J$1199</definedName>
    <definedName name="FECHA">[6]ELEGIR!$E$8</definedName>
    <definedName name="FFSDFSD" localSheetId="10">#REF!</definedName>
    <definedName name="FFSDFSD" localSheetId="9">#REF!</definedName>
    <definedName name="FFSDFSD" localSheetId="14">#REF!</definedName>
    <definedName name="FFSDFSD">#REF!</definedName>
    <definedName name="fg" localSheetId="10" hidden="1">{"'EST.RDOS(INT)'!$A$5:$E$58"}</definedName>
    <definedName name="fg" localSheetId="9" hidden="1">{"'EST.RDOS(INT)'!$A$5:$E$58"}</definedName>
    <definedName name="fg" localSheetId="11" hidden="1">{"'EST.RDOS(INT)'!$A$5:$E$58"}</definedName>
    <definedName name="fg" localSheetId="3" hidden="1">{"'EST.RDOS(INT)'!$A$5:$E$58"}</definedName>
    <definedName name="fg" localSheetId="7" hidden="1">{"'EST.RDOS(INT)'!$A$5:$E$58"}</definedName>
    <definedName name="fg" localSheetId="19" hidden="1">{"'EST.RDOS(INT)'!$A$5:$E$58"}</definedName>
    <definedName name="fg" localSheetId="17" hidden="1">{"'EST.RDOS(INT)'!$A$5:$E$58"}</definedName>
    <definedName name="fg" localSheetId="14" hidden="1">{"'EST.RDOS(INT)'!$A$5:$E$58"}</definedName>
    <definedName name="fg" localSheetId="15" hidden="1">{"'EST.RDOS(INT)'!$A$5:$E$58"}</definedName>
    <definedName name="fg" hidden="1">{"'EST.RDOS(INT)'!$A$5:$E$58"}</definedName>
    <definedName name="Financiación">'[11]#¡REF'!$B$7</definedName>
    <definedName name="flujocpa" localSheetId="10">#REF!</definedName>
    <definedName name="flujocpa" localSheetId="9">#REF!</definedName>
    <definedName name="flujocpa" localSheetId="14">#REF!</definedName>
    <definedName name="flujocpa">#REF!</definedName>
    <definedName name="flujocpp" localSheetId="14">#REF!</definedName>
    <definedName name="flujocpp">#REF!</definedName>
    <definedName name="flujoesp" localSheetId="14">#REF!</definedName>
    <definedName name="flujoesp">#REF!</definedName>
    <definedName name="flujolpa">#REF!</definedName>
    <definedName name="flujolpo">#REF!</definedName>
    <definedName name="flujolpp">#REF!</definedName>
    <definedName name="FMS">'[4]Dados de Ouvidoria'!$D$2:$P$15</definedName>
    <definedName name="FORA_PRAZO">'[5]Dados Ouvidoria II'!$C$50:$O$56</definedName>
    <definedName name="FORDIV" localSheetId="10">#REF!</definedName>
    <definedName name="FORDIV" localSheetId="9">#REF!</definedName>
    <definedName name="FORDIV" localSheetId="14">#REF!</definedName>
    <definedName name="FORDIV">#REF!</definedName>
    <definedName name="FRANOM">[4]Dados_Perdas!$C$18:$O$29</definedName>
    <definedName name="Fraude_CSPE">'[5]Dados Ouvidoria II'!$C$70:$O$76</definedName>
    <definedName name="FUEN" localSheetId="10">#REF!,#REF!,#REF!,#REF!,#REF!,#REF!,#REF!,#REF!,#REF!,#REF!,#REF!,#REF!,#REF!,#REF!,#REF!,#REF!,#REF!,#REF!,#REF!,#REF!,#REF!,#REF!,#REF!,#REF!,#REF!,#REF!,#REF!,#REF!,#REF!</definedName>
    <definedName name="FUEN" localSheetId="9">#REF!,#REF!,#REF!,#REF!,#REF!,#REF!,#REF!,#REF!,#REF!,#REF!,#REF!,#REF!,#REF!,#REF!,#REF!,#REF!,#REF!,#REF!,#REF!,#REF!,#REF!,#REF!,#REF!,#REF!,#REF!,#REF!,#REF!,#REF!,#REF!</definedName>
    <definedName name="FUEN" localSheetId="14">#REF!,#REF!,#REF!,#REF!,#REF!,#REF!,#REF!,#REF!,#REF!,#REF!,#REF!,#REF!,#REF!,#REF!,#REF!,#REF!,#REF!,#REF!,#REF!,#REF!,#REF!,#REF!,#REF!,#REF!,#REF!,#REF!,#REF!,#REF!,#REF!</definedName>
    <definedName name="FUEN">#REF!,#REF!,#REF!,#REF!,#REF!,#REF!,#REF!,#REF!,#REF!,#REF!,#REF!,#REF!,#REF!,#REF!,#REF!,#REF!,#REF!,#REF!,#REF!,#REF!,#REF!,#REF!,#REF!,#REF!,#REF!,#REF!,#REF!,#REF!,#REF!</definedName>
    <definedName name="Gastos_AOM">'[11]#¡REF'!$B$15</definedName>
    <definedName name="Gastos_de_Funcionamiento">'[11]#¡REF'!$B$56</definedName>
    <definedName name="gastos_finan">'[3]PyG Año 00-01-02'!$A$86:$H$90</definedName>
    <definedName name="GASTOS_GENERALES" localSheetId="10">#REF!</definedName>
    <definedName name="GASTOS_GENERALES" localSheetId="9">#REF!</definedName>
    <definedName name="GASTOS_GENERALES" localSheetId="14">#REF!</definedName>
    <definedName name="GASTOS_GENERALES">#REF!</definedName>
    <definedName name="Gastos_Operacionales" localSheetId="14">#REF!</definedName>
    <definedName name="Gastos_Operacionales">#REF!</definedName>
    <definedName name="GESTION" localSheetId="14">#REF!</definedName>
    <definedName name="GESTION">#REF!</definedName>
    <definedName name="GGRAL">#REF!</definedName>
    <definedName name="GINCL">#REF!</definedName>
    <definedName name="grafic_aom_remunera">'[3]aom reg'!$AG$61</definedName>
    <definedName name="GRAVE">[4]DadosSeguranc!$G$398:$R$403</definedName>
    <definedName name="Header" localSheetId="10">#REF!</definedName>
    <definedName name="Header" localSheetId="9">#REF!</definedName>
    <definedName name="Header" localSheetId="14">#REF!</definedName>
    <definedName name="Header">#REF!</definedName>
    <definedName name="hhhhhhhhhhhh">'[11]#¡REF'!$B$6</definedName>
    <definedName name="HHT" localSheetId="10">'[16]Dados Work'!#REF!</definedName>
    <definedName name="HHT" localSheetId="9">'[16]Dados Work'!#REF!</definedName>
    <definedName name="HHT">'[16]Dados Work'!#REF!</definedName>
    <definedName name="HHTOPER07" localSheetId="10">#REF!</definedName>
    <definedName name="HHTOPER07" localSheetId="9">#REF!</definedName>
    <definedName name="HHTOPER07" localSheetId="14">#REF!</definedName>
    <definedName name="HHTOPER07">#REF!</definedName>
    <definedName name="HHTPER07" localSheetId="14">#REF!</definedName>
    <definedName name="HHTPER07">#REF!</definedName>
    <definedName name="HHTSUB07" localSheetId="14">#REF!</definedName>
    <definedName name="HHTSUB07">#REF!</definedName>
    <definedName name="hhtunder07">#REF!</definedName>
    <definedName name="hjhjhjh" localSheetId="10" hidden="1">{"'EST.RDOS(INT)'!$A$5:$E$58"}</definedName>
    <definedName name="hjhjhjh" localSheetId="9" hidden="1">{"'EST.RDOS(INT)'!$A$5:$E$58"}</definedName>
    <definedName name="hjhjhjh" localSheetId="11" hidden="1">{"'EST.RDOS(INT)'!$A$5:$E$58"}</definedName>
    <definedName name="hjhjhjh" localSheetId="3" hidden="1">{"'EST.RDOS(INT)'!$A$5:$E$58"}</definedName>
    <definedName name="hjhjhjh" localSheetId="7" hidden="1">{"'EST.RDOS(INT)'!$A$5:$E$58"}</definedName>
    <definedName name="hjhjhjh" localSheetId="19" hidden="1">{"'EST.RDOS(INT)'!$A$5:$E$58"}</definedName>
    <definedName name="hjhjhjh" localSheetId="17" hidden="1">{"'EST.RDOS(INT)'!$A$5:$E$58"}</definedName>
    <definedName name="hjhjhjh" localSheetId="14" hidden="1">{"'EST.RDOS(INT)'!$A$5:$E$58"}</definedName>
    <definedName name="hjhjhjh" localSheetId="15" hidden="1">{"'EST.RDOS(INT)'!$A$5:$E$58"}</definedName>
    <definedName name="hjhjhjh" hidden="1">{"'EST.RDOS(INT)'!$A$5:$E$58"}</definedName>
    <definedName name="HOJAS">#REF!</definedName>
    <definedName name="hola" hidden="1">#REF!</definedName>
    <definedName name="HONORARIOS">#REF!</definedName>
    <definedName name="hoy">'[9]#¡REF'!$B$1</definedName>
    <definedName name="HTML_CodePage" hidden="1">1252</definedName>
    <definedName name="HTML_Control" localSheetId="10" hidden="1">{"'EST.RDOS(INT)'!$A$5:$E$58"}</definedName>
    <definedName name="HTML_Control" localSheetId="9" hidden="1">{"'EST.RDOS(INT)'!$A$5:$E$58"}</definedName>
    <definedName name="HTML_Control" localSheetId="11" hidden="1">{"'EST.RDOS(INT)'!$A$5:$E$58"}</definedName>
    <definedName name="HTML_Control" localSheetId="3" hidden="1">{"'EST.RDOS(INT)'!$A$5:$E$58"}</definedName>
    <definedName name="HTML_Control" localSheetId="7" hidden="1">{"'EST.RDOS(INT)'!$A$5:$E$58"}</definedName>
    <definedName name="HTML_Control" localSheetId="19" hidden="1">{"'EST.RDOS(INT)'!$A$5:$E$58"}</definedName>
    <definedName name="HTML_Control" localSheetId="17" hidden="1">{"'EST.RDOS(INT)'!$A$5:$E$58"}</definedName>
    <definedName name="HTML_Control" localSheetId="14" hidden="1">{"'EST.RDOS(INT)'!$A$5:$E$58"}</definedName>
    <definedName name="HTML_Control" localSheetId="15" hidden="1">{"'EST.RDOS(INT)'!$A$5:$E$58"}</definedName>
    <definedName name="HTML_Control" hidden="1">{"'EST.RDOS(INT)'!$A$5:$E$58"}</definedName>
    <definedName name="HTML_Description" hidden="1">""</definedName>
    <definedName name="HTML_Email" hidden="1">""</definedName>
    <definedName name="HTML_Header" hidden="1">"EST.RDOS(INT)"</definedName>
    <definedName name="HTML_LastUpdate" hidden="1">"17/11/1998"</definedName>
    <definedName name="HTML_LineAfter" hidden="1">FALSE</definedName>
    <definedName name="HTML_LineBefore" hidden="1">FALSE</definedName>
    <definedName name="HTML_Name" hidden="1">"Interconexion Electrica S.A."</definedName>
    <definedName name="HTML_OBDlg2" hidden="1">TRUE</definedName>
    <definedName name="HTML_OBDlg4" hidden="1">TRUE</definedName>
    <definedName name="HTML_OS" hidden="1">0</definedName>
    <definedName name="HTML_PathFile" hidden="1">"D:\INFORMES 98\noviembre\estres.htm"</definedName>
    <definedName name="HTML_PathFileMac" hidden="1">"Macintosh HD:HomePageStuff:New_Home_Page:datafile:histret.html"</definedName>
    <definedName name="HTML_Title" hidden="1">"estres"</definedName>
    <definedName name="HTML1_1" hidden="1">"[ReturnsHistorical]Sheet1!$A$1:$D$77"</definedName>
    <definedName name="HTML1_10" hidden="1">""</definedName>
    <definedName name="HTML1_11" hidden="1">1</definedName>
    <definedName name="HTML1_12" hidden="1">"Zip 100:New_Home_Page:datafile:histret.html"</definedName>
    <definedName name="HTML1_2" hidden="1">1</definedName>
    <definedName name="HTML1_3" hidden="1">"ReturnsHistorical"</definedName>
    <definedName name="HTML1_4" hidden="1">"Historical Returns on Stocks, Bonds and Bills"</definedName>
    <definedName name="HTML1_5" hidden="1">"Ibbotson Data"</definedName>
    <definedName name="HTML1_6" hidden="1">-4146</definedName>
    <definedName name="HTML1_7" hidden="1">-4146</definedName>
    <definedName name="HTML1_8" hidden="1">"3/17/97"</definedName>
    <definedName name="HTML1_9" hidden="1">"Aswath Damodaran"</definedName>
    <definedName name="HTML2_1" hidden="1">"[histret.xls]Sheet1!$A$1:$G$85"</definedName>
    <definedName name="HTML2_10" hidden="1">""</definedName>
    <definedName name="HTML2_11" hidden="1">1</definedName>
    <definedName name="HTML2_12" hidden="1">"Macintosh HD:New_Home_Page:datafile:histret.html"</definedName>
    <definedName name="HTML2_2" hidden="1">1</definedName>
    <definedName name="HTML2_3" hidden="1">"Historical Returns"</definedName>
    <definedName name="HTML2_4" hidden="1">"Historical Returns on Stocks, Bonds and Bills"</definedName>
    <definedName name="HTML2_5" hidden="1">""</definedName>
    <definedName name="HTML2_6" hidden="1">1</definedName>
    <definedName name="HTML2_7" hidden="1">1</definedName>
    <definedName name="HTML2_8" hidden="1">"2/3/98"</definedName>
    <definedName name="HTML2_9" hidden="1">"Aswath Damodaran"</definedName>
    <definedName name="HTMLCount" hidden="1">2</definedName>
    <definedName name="I_ANT_ABR">'[5]Dados Faturamento'!$C$92:$N$98</definedName>
    <definedName name="I_ANTERIOR">'[5]Dados Faturamento'!$C$61:$N$67</definedName>
    <definedName name="IA2PR">'[4]Dados Ind Com'!$V$28:$AH$51</definedName>
    <definedName name="IARR">'[4]Dados Ind Com'!$V$54:$AH$77</definedName>
    <definedName name="IARU">'[4]Dados Ind Com'!$V$2:$AH$25</definedName>
    <definedName name="ICMS">'[4]Dados Prod Serv'!$B$14:$N$15</definedName>
    <definedName name="IDIOMA" localSheetId="10">#REF!</definedName>
    <definedName name="IDIOMA" localSheetId="9">#REF!</definedName>
    <definedName name="IDIOMA" localSheetId="14">#REF!</definedName>
    <definedName name="IDIOMA">#REF!</definedName>
    <definedName name="IFC10MM" localSheetId="14">#REF!</definedName>
    <definedName name="IFC10MM">#REF!</definedName>
    <definedName name="iiiiiiii">'[11]#¡REF'!$B$6</definedName>
    <definedName name="IM_10MIL">'[5]Dados Faturamento'!$C$71:$N$77</definedName>
    <definedName name="IM_IRC">'[5]Dados Faturamento'!$C$102:$N$108</definedName>
    <definedName name="IMPANO0" localSheetId="10">#REF!</definedName>
    <definedName name="IMPANO0" localSheetId="9">#REF!</definedName>
    <definedName name="IMPANO0" localSheetId="14">#REF!</definedName>
    <definedName name="IMPANO0">#REF!</definedName>
    <definedName name="impoprto" localSheetId="14">#REF!</definedName>
    <definedName name="impoprto">#REF!</definedName>
    <definedName name="IMPRI" localSheetId="14">#REF!</definedName>
    <definedName name="IMPRI">#REF!</definedName>
    <definedName name="Impuestos">'[11]#¡REF'!$B$28</definedName>
    <definedName name="increm_eva">'[14]graf indi'!$J$11</definedName>
    <definedName name="Incremento_mensual_Dev.">'[11]#¡REF'!$B$3</definedName>
    <definedName name="INCSTMT_DETAIL" localSheetId="10">#REF!</definedName>
    <definedName name="INCSTMT_DETAIL" localSheetId="9">#REF!</definedName>
    <definedName name="INCSTMT_DETAIL" localSheetId="14">#REF!</definedName>
    <definedName name="INCSTMT_DETAIL">#REF!</definedName>
    <definedName name="indi">[17]Datos!$D$129</definedName>
    <definedName name="INDICA" localSheetId="10">#REF!</definedName>
    <definedName name="INDICA" localSheetId="9">#REF!</definedName>
    <definedName name="INDICA" localSheetId="14">#REF!</definedName>
    <definedName name="INDICA">#REF!</definedName>
    <definedName name="INDICADORES">'[11]#¡REF'!$B$31</definedName>
    <definedName name="Indice_Ante">'[5]Dados Faturamento'!$AZ$3</definedName>
    <definedName name="infc">'[18]S Gles'!$C$17:$Z$17</definedName>
    <definedName name="ingles" localSheetId="10">#REF!</definedName>
    <definedName name="ingles" localSheetId="9">#REF!</definedName>
    <definedName name="ingles" localSheetId="14">#REF!</definedName>
    <definedName name="ingles">#REF!</definedName>
    <definedName name="ingregastoconextele" localSheetId="10">'[3]PyG Año 00-01-02'!#REF!</definedName>
    <definedName name="ingregastoconextele" localSheetId="9">'[3]PyG Año 00-01-02'!#REF!</definedName>
    <definedName name="ingregastoconextele" localSheetId="14">'[3]PyG Año 00-01-02'!#REF!</definedName>
    <definedName name="ingregastoconextele">'[3]PyG Año 00-01-02'!#REF!</definedName>
    <definedName name="ingregastoconextrans">'[3]PyG Año 00-01-02'!$A$353</definedName>
    <definedName name="INGREGASTOSTELE">'[3]PyG Año 00-01-02'!$A$269:$H$274</definedName>
    <definedName name="ingresos" localSheetId="10">#REF!</definedName>
    <definedName name="ingresos" localSheetId="9">#REF!</definedName>
    <definedName name="ingresos" localSheetId="14">#REF!</definedName>
    <definedName name="ingresos">#REF!</definedName>
    <definedName name="Ingresos___Disp._Inicial">'[11]#¡REF'!$B$53</definedName>
    <definedName name="Ingresos_Corrientes">'[11]#¡REF'!$B$50</definedName>
    <definedName name="Ingresos_de_Capital">'[11]#¡REF'!$B$51</definedName>
    <definedName name="ingresos_no_ope">'[3]PyG Año 00-01-02'!$A$65:$H$83</definedName>
    <definedName name="Ingresos_no_operacionales">'[11]#¡REF'!$B$20</definedName>
    <definedName name="Ingresos_Operacionales">'[11]#¡REF'!$B$14</definedName>
    <definedName name="INICIO" localSheetId="10">#REF!</definedName>
    <definedName name="INICIO" localSheetId="9">#REF!</definedName>
    <definedName name="INICIO" localSheetId="14">#REF!</definedName>
    <definedName name="INICIO">#REF!</definedName>
    <definedName name="INIDEUDA" localSheetId="14">#REF!</definedName>
    <definedName name="INIDEUDA">#REF!</definedName>
    <definedName name="INPUT1" localSheetId="14">[2]Lista!#REF!</definedName>
    <definedName name="INPUT1">[2]Lista!#REF!</definedName>
    <definedName name="INPUT2" localSheetId="14">[2]Lista!#REF!</definedName>
    <definedName name="INPUT2">[2]Lista!#REF!</definedName>
    <definedName name="INPUT3" localSheetId="14">[2]Lista!#REF!</definedName>
    <definedName name="INPUT3">[2]Lista!#REF!</definedName>
    <definedName name="INPUT4" localSheetId="14">[2]Lista!#REF!</definedName>
    <definedName name="INPUT4">[2]Lista!#REF!</definedName>
    <definedName name="INPUT5">[2]Lista!#REF!</definedName>
    <definedName name="INPUT6">[2]Lista!#REF!</definedName>
    <definedName name="INPUT7">[2]Lista!#REF!</definedName>
    <definedName name="INSP_META">'[5]Dados Perdas'!$C$36:$O$42</definedName>
    <definedName name="INSP_REAL">'[5]Dados Perdas'!$C$26:$O$32</definedName>
    <definedName name="interconexión" localSheetId="10">#REF!</definedName>
    <definedName name="interconexión" localSheetId="9">#REF!</definedName>
    <definedName name="interconexión" localSheetId="14">#REF!</definedName>
    <definedName name="interconexión">#REF!</definedName>
    <definedName name="Intereses">'[11]#¡REF'!$B$22</definedName>
    <definedName name="INVERDEPREMEM">[3]inver2!$A$38</definedName>
    <definedName name="Inversion">'[11]#¡REF'!$B$54</definedName>
    <definedName name="inversioncnd">[3]inver2!$A$31</definedName>
    <definedName name="inversiones">[14]Hoja1!$A$62:$H$77</definedName>
    <definedName name="inversitransporte">[3]inver2!$A$58</definedName>
    <definedName name="invext" localSheetId="10">#REF!</definedName>
    <definedName name="invext" localSheetId="9">#REF!</definedName>
    <definedName name="invext" localSheetId="14">#REF!</definedName>
    <definedName name="invext">#REF!</definedName>
    <definedName name="IPP" localSheetId="10">'[11]#¡REF'!#REF!</definedName>
    <definedName name="IPP" localSheetId="9">'[11]#¡REF'!#REF!</definedName>
    <definedName name="IPP" localSheetId="14">'[11]#¡REF'!#REF!</definedName>
    <definedName name="IPP">'[11]#¡REF'!#REF!</definedName>
    <definedName name="IRREGULAR">'[4]Dados de Ouvidoria'!$D$82:$P$93</definedName>
    <definedName name="ITER" localSheetId="10">#REF!</definedName>
    <definedName name="ITER" localSheetId="9">#REF!</definedName>
    <definedName name="ITER" localSheetId="14">#REF!</definedName>
    <definedName name="ITER">#REF!</definedName>
    <definedName name="ITER2" localSheetId="14">#REF!</definedName>
    <definedName name="ITER2">#REF!</definedName>
    <definedName name="Janeiro">[4]DadosSeguranc!$E$140:$AB$179</definedName>
    <definedName name="JUL" localSheetId="10">#REF!</definedName>
    <definedName name="JUL" localSheetId="9">#REF!</definedName>
    <definedName name="JUL" localSheetId="14">#REF!</definedName>
    <definedName name="JUL">#REF!</definedName>
    <definedName name="k" localSheetId="14">#REF!</definedName>
    <definedName name="k">#REF!</definedName>
    <definedName name="KDJFKD" localSheetId="10" hidden="1">{"'EST.RDOS(INT)'!$A$5:$E$58"}</definedName>
    <definedName name="KDJFKD" localSheetId="9" hidden="1">{"'EST.RDOS(INT)'!$A$5:$E$58"}</definedName>
    <definedName name="KDJFKD" localSheetId="11" hidden="1">{"'EST.RDOS(INT)'!$A$5:$E$58"}</definedName>
    <definedName name="KDJFKD" localSheetId="3" hidden="1">{"'EST.RDOS(INT)'!$A$5:$E$58"}</definedName>
    <definedName name="KDJFKD" localSheetId="7" hidden="1">{"'EST.RDOS(INT)'!$A$5:$E$58"}</definedName>
    <definedName name="KDJFKD" localSheetId="19" hidden="1">{"'EST.RDOS(INT)'!$A$5:$E$58"}</definedName>
    <definedName name="KDJFKD" localSheetId="17" hidden="1">{"'EST.RDOS(INT)'!$A$5:$E$58"}</definedName>
    <definedName name="KDJFKD" localSheetId="14" hidden="1">{"'EST.RDOS(INT)'!$A$5:$E$58"}</definedName>
    <definedName name="KDJFKD" localSheetId="15" hidden="1">{"'EST.RDOS(INT)'!$A$5:$E$58"}</definedName>
    <definedName name="KDJFKD" hidden="1">{"'EST.RDOS(INT)'!$A$5:$E$58"}</definedName>
    <definedName name="KK">#REF!</definedName>
    <definedName name="KPI_1000DAN">'[5]Otimização Ativos Poste'!$Q$78:$AQ$84</definedName>
    <definedName name="KPI_600DAN">'[5]Otimização Ativos Poste'!$Q$67:$AQ$73</definedName>
    <definedName name="KPI_KVA">'[5]Otimização Ativos Trafo'!$U$74:$AU$80</definedName>
    <definedName name="KPI_KW">'[5]Otimização Ativos Trafo'!$U$63:$AU$69</definedName>
    <definedName name="KPI_POSTE">'[5]Otimização Ativos Poste'!$Q$56:$AQ$62</definedName>
    <definedName name="KPI_TRAFO">'[5]Otimização Ativos Trafo'!$U$52:$AU$58</definedName>
    <definedName name="KPIPERDAS">'[5]F Perdas - KPI DADOS'!$A$21:$N$76</definedName>
    <definedName name="LEASING_1">[11]Hoja1!$A$1:$I$19</definedName>
    <definedName name="LEASING_2">[11]Hoja1!$K$22:$R$43</definedName>
    <definedName name="LETRA" localSheetId="10">#REF!</definedName>
    <definedName name="LETRA" localSheetId="9">#REF!</definedName>
    <definedName name="LETRA" localSheetId="14">#REF!</definedName>
    <definedName name="LETRA">#REF!</definedName>
    <definedName name="LETRAS" localSheetId="14">#REF!</definedName>
    <definedName name="LETRAS">#REF!</definedName>
    <definedName name="LEVE">[4]DadosSeguranc!$G$406:$R$411</definedName>
    <definedName name="libo1" localSheetId="10">#REF!</definedName>
    <definedName name="libo1" localSheetId="9">#REF!</definedName>
    <definedName name="libo1" localSheetId="14">#REF!</definedName>
    <definedName name="libo1">#REF!</definedName>
    <definedName name="libor" localSheetId="14">#REF!</definedName>
    <definedName name="libor">#REF!</definedName>
    <definedName name="LIGINF">[4]Dados_Perdas!$C$64:$O$75</definedName>
    <definedName name="LOJAS">'[4]Dados das Lojas'!$D$2:$P$91</definedName>
    <definedName name="luzma" localSheetId="10" hidden="1">{"'EST.RDOS(INT)'!$A$5:$E$58"}</definedName>
    <definedName name="luzma" localSheetId="9" hidden="1">{"'EST.RDOS(INT)'!$A$5:$E$58"}</definedName>
    <definedName name="luzma" localSheetId="11" hidden="1">{"'EST.RDOS(INT)'!$A$5:$E$58"}</definedName>
    <definedName name="luzma" localSheetId="3" hidden="1">{"'EST.RDOS(INT)'!$A$5:$E$58"}</definedName>
    <definedName name="luzma" localSheetId="7" hidden="1">{"'EST.RDOS(INT)'!$A$5:$E$58"}</definedName>
    <definedName name="luzma" localSheetId="19" hidden="1">{"'EST.RDOS(INT)'!$A$5:$E$58"}</definedName>
    <definedName name="luzma" localSheetId="17" hidden="1">{"'EST.RDOS(INT)'!$A$5:$E$58"}</definedName>
    <definedName name="luzma" localSheetId="14" hidden="1">{"'EST.RDOS(INT)'!$A$5:$E$58"}</definedName>
    <definedName name="luzma" localSheetId="15" hidden="1">{"'EST.RDOS(INT)'!$A$5:$E$58"}</definedName>
    <definedName name="luzma" hidden="1">{"'EST.RDOS(INT)'!$A$5:$E$58"}</definedName>
    <definedName name="MACRO">#REF!</definedName>
    <definedName name="MAIN">#REF!</definedName>
    <definedName name="MANO">'[4]Dados DEC e FEC'!$G$160:$H$223</definedName>
    <definedName name="MAR" localSheetId="10">#REF!</definedName>
    <definedName name="MAR" localSheetId="9">#REF!</definedName>
    <definedName name="MAR" localSheetId="14">#REF!</definedName>
    <definedName name="MAR">#REF!</definedName>
    <definedName name="MARGENOPEMEM">'[3]PyG Año 00-01-02'!$A$336</definedName>
    <definedName name="MATERIAL" localSheetId="10">#REF!</definedName>
    <definedName name="MATERIAL" localSheetId="9">#REF!</definedName>
    <definedName name="MATERIAL" localSheetId="14">#REF!</definedName>
    <definedName name="MATERIAL">#REF!</definedName>
    <definedName name="Max_Cod">[7]Postes!$J$1</definedName>
    <definedName name="mayo" localSheetId="10">#REF!</definedName>
    <definedName name="mayo" localSheetId="9">#REF!</definedName>
    <definedName name="mayo" localSheetId="14">#REF!</definedName>
    <definedName name="mayo">#REF!</definedName>
    <definedName name="ME" localSheetId="14">#REF!</definedName>
    <definedName name="ME">#REF!</definedName>
    <definedName name="MEM" localSheetId="14">#REF!</definedName>
    <definedName name="MEM">#REF!</definedName>
    <definedName name="mes">#REF!</definedName>
    <definedName name="MESESL">#REF!</definedName>
    <definedName name="Meta_">'[5]Dados Faturamento'!$BA$3</definedName>
    <definedName name="META_ABR">'[5]Dados Faturamento'!$C$112:$N$118</definedName>
    <definedName name="META_REFAT">'[5]Dados Faturamento'!$C$82:$N$88</definedName>
    <definedName name="Metas_Perdas">'[5]Dados Perdas RAA'!$B$63:$D$69</definedName>
    <definedName name="METASLOJAS">'[4]Dados das Lojas'!$D$94:$P$108</definedName>
    <definedName name="Metaswork">'[5]Dados Work M'!$AC$5:$AN$8</definedName>
    <definedName name="mgm" localSheetId="10" hidden="1">{"'EST.RDOS(INT)'!$A$5:$E$58"}</definedName>
    <definedName name="mgm" localSheetId="9" hidden="1">{"'EST.RDOS(INT)'!$A$5:$E$58"}</definedName>
    <definedName name="mgm" localSheetId="11" hidden="1">{"'EST.RDOS(INT)'!$A$5:$E$58"}</definedName>
    <definedName name="mgm" localSheetId="3" hidden="1">{"'EST.RDOS(INT)'!$A$5:$E$58"}</definedName>
    <definedName name="mgm" localSheetId="7" hidden="1">{"'EST.RDOS(INT)'!$A$5:$E$58"}</definedName>
    <definedName name="mgm" localSheetId="19" hidden="1">{"'EST.RDOS(INT)'!$A$5:$E$58"}</definedName>
    <definedName name="mgm" localSheetId="17" hidden="1">{"'EST.RDOS(INT)'!$A$5:$E$58"}</definedName>
    <definedName name="mgm" localSheetId="14" hidden="1">{"'EST.RDOS(INT)'!$A$5:$E$58"}</definedName>
    <definedName name="mgm" localSheetId="15" hidden="1">{"'EST.RDOS(INT)'!$A$5:$E$58"}</definedName>
    <definedName name="mgm" hidden="1">{"'EST.RDOS(INT)'!$A$5:$E$58"}</definedName>
    <definedName name="MINI">#REF!</definedName>
    <definedName name="ML">#REF!</definedName>
    <definedName name="MONEDA">#REF!</definedName>
    <definedName name="MWORK">'[16]Dados Work'!#REF!</definedName>
    <definedName name="NCD">'[5]Estatisticas do Planejamento'!$A$56:$H$75</definedName>
    <definedName name="Necessidades">'[5]Estatisticas do Planejamento'!$A$56:$H$75</definedName>
    <definedName name="NG_D">[13]ANALITICO!$S$1:$S$65536</definedName>
    <definedName name="nombrehoja" localSheetId="10">#REF!</definedName>
    <definedName name="nombrehoja" localSheetId="9">#REF!</definedName>
    <definedName name="nombrehoja" localSheetId="14">#REF!</definedName>
    <definedName name="nombrehoja">#REF!</definedName>
    <definedName name="NPROG">[5]Cálculos_DM!$B$52:$O$59</definedName>
    <definedName name="NR_ABC">'[5]Dados Clandestina'!$D$54:$P$56</definedName>
    <definedName name="NR_ACUM">'[5]Dados Clandestina'!$D$79:$J$81</definedName>
    <definedName name="NR_ANHEMBI">'[5]Dados Clandestina'!$D$39:$P$41</definedName>
    <definedName name="NR_CENTRO">'[5]Dados Clandestina'!$D$44:$P$46</definedName>
    <definedName name="NR_ELPA">'[5]Dados Clandestina'!$D$24:$P$26</definedName>
    <definedName name="NR_LESTE">'[5]Dados Clandestina'!$D$49:$P$51</definedName>
    <definedName name="NR_OESTE">'[5]Dados Clandestina'!$D$29:$P$31</definedName>
    <definedName name="NR_SUL">'[5]Dados Clandestina'!$D$34:$P$36</definedName>
    <definedName name="nuevas_financiaciones">'[14]graf indi'!$A$2:$E$10</definedName>
    <definedName name="NUEVAS_OBLIGACIONES_FINANCIERAS">'[11]#¡REF'!$B$40</definedName>
    <definedName name="NUEVO" localSheetId="10">#REF!</definedName>
    <definedName name="NUEVO" localSheetId="9">#REF!</definedName>
    <definedName name="NUEVO" localSheetId="14">#REF!</definedName>
    <definedName name="NUEVO">#REF!</definedName>
    <definedName name="Nuevo_Financiamiento">'[11]#¡REF'!$B$59</definedName>
    <definedName name="nUnidad" localSheetId="10">[19]Datos!#REF!</definedName>
    <definedName name="nUnidad" localSheetId="9">[19]Datos!#REF!</definedName>
    <definedName name="nUnidad" localSheetId="3">[19]Datos!#REF!</definedName>
    <definedName name="nUnidad" localSheetId="14">[19]Datos!#REF!</definedName>
    <definedName name="nUnidad">[19]Datos!#REF!</definedName>
    <definedName name="ññ" localSheetId="10" hidden="1">{"'EST.RDOS(INT)'!$A$5:$E$58"}</definedName>
    <definedName name="ññ" localSheetId="9" hidden="1">{"'EST.RDOS(INT)'!$A$5:$E$58"}</definedName>
    <definedName name="ññ" localSheetId="11" hidden="1">{"'EST.RDOS(INT)'!$A$5:$E$58"}</definedName>
    <definedName name="ññ" localSheetId="3" hidden="1">{"'EST.RDOS(INT)'!$A$5:$E$58"}</definedName>
    <definedName name="ññ" localSheetId="7" hidden="1">{"'EST.RDOS(INT)'!$A$5:$E$58"}</definedName>
    <definedName name="ññ" localSheetId="19" hidden="1">{"'EST.RDOS(INT)'!$A$5:$E$58"}</definedName>
    <definedName name="ññ" localSheetId="17" hidden="1">{"'EST.RDOS(INT)'!$A$5:$E$58"}</definedName>
    <definedName name="ññ" localSheetId="14" hidden="1">{"'EST.RDOS(INT)'!$A$5:$E$58"}</definedName>
    <definedName name="ññ" localSheetId="15" hidden="1">{"'EST.RDOS(INT)'!$A$5:$E$58"}</definedName>
    <definedName name="ññ" hidden="1">{"'EST.RDOS(INT)'!$A$5:$E$58"}</definedName>
    <definedName name="OAP">#REF!</definedName>
    <definedName name="OAPC">#REF!</definedName>
    <definedName name="OATITLE">#REF!</definedName>
    <definedName name="octu">#REF!</definedName>
    <definedName name="OPERACION">#REF!</definedName>
    <definedName name="otros_egresos">'[3]PyG Año 00-01-02'!#REF!</definedName>
    <definedName name="Otros_Gastos">'[11]#¡REF'!$B$24</definedName>
    <definedName name="Otros_gastos_generales" localSheetId="10">#REF!</definedName>
    <definedName name="Otros_gastos_generales" localSheetId="9">#REF!</definedName>
    <definedName name="Otros_gastos_generales" localSheetId="14">#REF!</definedName>
    <definedName name="Otros_gastos_generales">#REF!</definedName>
    <definedName name="otroslp" localSheetId="14">#REF!</definedName>
    <definedName name="otroslp">#REF!</definedName>
    <definedName name="OUTPUT" localSheetId="14">#REF!</definedName>
    <definedName name="OUTPUT">#REF!</definedName>
    <definedName name="OUTPUTE">#REF!</definedName>
    <definedName name="OUTPUTPR">#REF!</definedName>
    <definedName name="OUTRAS">#REF!</definedName>
    <definedName name="OUTROSKPIS">[4]Dados_Perdas!$C$117:$O$140</definedName>
    <definedName name="P_23" localSheetId="10">#REF!</definedName>
    <definedName name="P_23" localSheetId="9">#REF!</definedName>
    <definedName name="P_23" localSheetId="14">#REF!</definedName>
    <definedName name="P_23">#REF!</definedName>
    <definedName name="P_35" localSheetId="14">#REF!</definedName>
    <definedName name="P_35">#REF!</definedName>
    <definedName name="P_36" localSheetId="14">#REF!</definedName>
    <definedName name="P_36">#REF!</definedName>
    <definedName name="P_37">#REF!</definedName>
    <definedName name="P_38">#REF!</definedName>
    <definedName name="P_39">#REF!</definedName>
    <definedName name="P_40">#REF!</definedName>
    <definedName name="P_41">#REF!</definedName>
    <definedName name="P_43">#REF!</definedName>
    <definedName name="P_44">#REF!</definedName>
    <definedName name="P_45">#REF!</definedName>
    <definedName name="P_57">#REF!</definedName>
    <definedName name="P_65">#REF!</definedName>
    <definedName name="P_66">#REF!</definedName>
    <definedName name="P_70">#REF!</definedName>
    <definedName name="P_72">#REF!</definedName>
    <definedName name="P_73">#REF!</definedName>
    <definedName name="P_74">#REF!</definedName>
    <definedName name="P_75">#REF!</definedName>
    <definedName name="P_76">#REF!</definedName>
    <definedName name="P_77">#REF!</definedName>
    <definedName name="P_78">#REF!</definedName>
    <definedName name="P_79">#REF!</definedName>
    <definedName name="P_80">#REF!</definedName>
    <definedName name="P_81">#REF!</definedName>
    <definedName name="P_82">#REF!</definedName>
    <definedName name="P_83">#REF!</definedName>
    <definedName name="P_84">#REF!</definedName>
    <definedName name="P_85">#REF!</definedName>
    <definedName name="P_86">#REF!</definedName>
    <definedName name="P_88">#REF!</definedName>
    <definedName name="P_89">#REF!</definedName>
    <definedName name="P_90">#REF!</definedName>
    <definedName name="P_91">#REF!</definedName>
    <definedName name="P_92">#REF!</definedName>
    <definedName name="P_93">#REF!</definedName>
    <definedName name="P_94">#REF!</definedName>
    <definedName name="P_95">#REF!</definedName>
    <definedName name="P_96">#REF!</definedName>
    <definedName name="P_97">#REF!</definedName>
    <definedName name="P_98">#REF!</definedName>
    <definedName name="P_99">#REF!</definedName>
    <definedName name="P_A1">#REF!</definedName>
    <definedName name="P_A2">#REF!</definedName>
    <definedName name="P_A3">#REF!</definedName>
    <definedName name="P_A4">#REF!</definedName>
    <definedName name="P_A5">#REF!</definedName>
    <definedName name="P_A6">#REF!</definedName>
    <definedName name="P_A7">#REF!</definedName>
    <definedName name="P_A8">#REF!</definedName>
    <definedName name="P_B1">#REF!</definedName>
    <definedName name="P_B2">#REF!</definedName>
    <definedName name="P_B3">#REF!</definedName>
    <definedName name="P_B4">#REF!</definedName>
    <definedName name="P_B5">#REF!</definedName>
    <definedName name="P_B6">#REF!</definedName>
    <definedName name="P_B7">#REF!</definedName>
    <definedName name="P_B8">#REF!</definedName>
    <definedName name="P_B9">#REF!</definedName>
    <definedName name="P_C1">#REF!</definedName>
    <definedName name="P_C2">#REF!</definedName>
    <definedName name="P_C3">#REF!</definedName>
    <definedName name="P_C4">#REF!</definedName>
    <definedName name="P_C5">#REF!</definedName>
    <definedName name="P_C6">#REF!</definedName>
    <definedName name="P_C7">#REF!</definedName>
    <definedName name="P_C8">#REF!</definedName>
    <definedName name="P_C9">#REF!</definedName>
    <definedName name="P_D1">#REF!</definedName>
    <definedName name="P_D2">#REF!</definedName>
    <definedName name="P_D3">#REF!</definedName>
    <definedName name="P_D4">#REF!</definedName>
    <definedName name="P_D5">#REF!</definedName>
    <definedName name="P_D6">#REF!</definedName>
    <definedName name="P_D7">#REF!</definedName>
    <definedName name="P_D8">#REF!</definedName>
    <definedName name="P_D9">#REF!</definedName>
    <definedName name="P_E1">#REF!</definedName>
    <definedName name="P_E3">#REF!</definedName>
    <definedName name="P_E8">#REF!</definedName>
    <definedName name="P_E9">#REF!</definedName>
    <definedName name="P_F1">#REF!</definedName>
    <definedName name="P_F3">#REF!</definedName>
    <definedName name="P_F4">#REF!</definedName>
    <definedName name="P_F5">#REF!</definedName>
    <definedName name="P_F6">#REF!</definedName>
    <definedName name="P_F7">#REF!</definedName>
    <definedName name="P_F8">#REF!</definedName>
    <definedName name="PADM">[4]Dados_Perdas!$C$33:$O$44</definedName>
    <definedName name="Participación_Ciudadana">'[11]#¡REF'!$B$52</definedName>
    <definedName name="Participación_Subordinadas">'[11]#¡REF'!$B$21</definedName>
    <definedName name="PCLD">'[5]Dados Inadimplência'!$V$55:$AH$61</definedName>
    <definedName name="PCLDCOM">'[4]Dados Inadimplência'!$C$3:$N$22</definedName>
    <definedName name="PCLDMETA">'[5]Dados Inadimplência'!$V$76:$AH$82</definedName>
    <definedName name="PCLDSEM">'[4]Dados Inadimplência'!$C$26:$N$45</definedName>
    <definedName name="PER">[6]ELEGIR!$B$19</definedName>
    <definedName name="Perdas_FBH">'[5]Dados Perdas e BH'!$A$8:$N$14</definedName>
    <definedName name="Perdas_FBH_Metas">'[5]Dados Perdas e BH'!$A$19:$N$25</definedName>
    <definedName name="personal">'[3]aom reg'!$W$13:$AE$19</definedName>
    <definedName name="personalcnd">'[3]aom reg'!$W$118</definedName>
    <definedName name="PICA" localSheetId="10">#REF!</definedName>
    <definedName name="PICA" localSheetId="9">#REF!</definedName>
    <definedName name="PICA" localSheetId="14">#REF!</definedName>
    <definedName name="PICA">#REF!</definedName>
    <definedName name="PICA1" localSheetId="14">#REF!</definedName>
    <definedName name="PICA1">#REF!</definedName>
    <definedName name="PLA">'[5]Estatisticas do Planejamento'!$A$34:$H$53</definedName>
    <definedName name="Plan_Rel_Capex">'[5]Dados de relacionamento'!$B$30:$O$37</definedName>
    <definedName name="Plan_Rel_Opex">'[5]Dados de relacionamento'!$B$21:$O$28</definedName>
    <definedName name="Planejado">'[20]Dados de relacionamento'!$B$15:$M$22</definedName>
    <definedName name="PM_ABC">'[5]Plano de Manutenção'!$X$92:$AD$119</definedName>
    <definedName name="PM_ANHEMBI">'[5]Plano de Manutenção'!$X$122:$AD$149</definedName>
    <definedName name="PM_CENTRO">'[5]Plano de Manutenção'!$X$152:$AD$179</definedName>
    <definedName name="PM_ELPA">'[5]Plano de Manutenção'!$X$272:$AD$299</definedName>
    <definedName name="PM_LESTE">'[5]Plano de Manutenção'!$X$182:$AD$209</definedName>
    <definedName name="PM_OESTE">'[5]Plano de Manutenção'!$X$212:$AD$239</definedName>
    <definedName name="PM_SUL">'[5]Plano de Manutenção'!$X$242:$AD$269</definedName>
    <definedName name="PONTOCONEX">'[4]Dados Must'!$C$4:$N$22</definedName>
    <definedName name="PORDIV" localSheetId="10">#REF!</definedName>
    <definedName name="PORDIV" localSheetId="9">#REF!</definedName>
    <definedName name="PORDIV" localSheetId="14">#REF!</definedName>
    <definedName name="PORDIV">#REF!</definedName>
    <definedName name="PPPP" localSheetId="14">#REF!</definedName>
    <definedName name="PPPP">#REF!</definedName>
    <definedName name="PR_AC">'[5]Dados Segurança'!$B$60:$I$64</definedName>
    <definedName name="PR_LM">'[5]Dados Segurança'!$B$53:$I$57</definedName>
    <definedName name="Prepago_Deuda">'[11]#¡REF'!$B$8</definedName>
    <definedName name="PREST" localSheetId="10">#REF!</definedName>
    <definedName name="PREST" localSheetId="9">#REF!</definedName>
    <definedName name="PREST" localSheetId="14">#REF!</definedName>
    <definedName name="PREST">#REF!</definedName>
    <definedName name="PRESTTOT" localSheetId="14">#REF!</definedName>
    <definedName name="PRESTTOT">#REF!</definedName>
    <definedName name="Prima_o_subsidio_de_alimentación" localSheetId="14">#REF!</definedName>
    <definedName name="Prima_o_subsidio_de_alimentación">#REF!</definedName>
    <definedName name="Print_Area_MI">#REF!</definedName>
    <definedName name="PROATIVPC">[4]DadosSeguranc!$D$324:$AC$365</definedName>
    <definedName name="PROATIVPP">[4]DadosSeguranc!$D$278:$AC$319</definedName>
    <definedName name="Procon">'[5]Dados Ouvidoria II'!$C$60:$O$66</definedName>
    <definedName name="PRODAT">'[4]Dados Prod Serv'!$B$9:$N$10</definedName>
    <definedName name="PRODBT">'[4]Dados Prod Serv'!$B$3:$N$4</definedName>
    <definedName name="PROG">[5]Cálculos_DM!$B$42:$O$49</definedName>
    <definedName name="prospfyu" localSheetId="10">#REF!</definedName>
    <definedName name="prospfyu" localSheetId="9">#REF!</definedName>
    <definedName name="prospfyu" localSheetId="14">#REF!</definedName>
    <definedName name="prospfyu">#REF!</definedName>
    <definedName name="prospindic" localSheetId="14">#REF!</definedName>
    <definedName name="prospindic">#REF!</definedName>
    <definedName name="Provisiones">'[11]#¡REF'!$B$18</definedName>
    <definedName name="PROYC" localSheetId="10">#REF!</definedName>
    <definedName name="PROYC" localSheetId="9">#REF!</definedName>
    <definedName name="PROYC" localSheetId="14">#REF!</definedName>
    <definedName name="PROYC">#REF!</definedName>
    <definedName name="PUBLICO">'[5]Dados Segurança'!$B$80:$I$82</definedName>
    <definedName name="q" localSheetId="10">[21]Hoja1!#REF!</definedName>
    <definedName name="q" localSheetId="9">[21]Hoja1!#REF!</definedName>
    <definedName name="q" localSheetId="3">[21]Hoja1!#REF!</definedName>
    <definedName name="q" localSheetId="14">[21]Hoja1!#REF!</definedName>
    <definedName name="q">[21]Hoja1!#REF!</definedName>
    <definedName name="qq" localSheetId="10" hidden="1">#REF!</definedName>
    <definedName name="qq" localSheetId="9" hidden="1">#REF!</definedName>
    <definedName name="qq" localSheetId="14" hidden="1">#REF!</definedName>
    <definedName name="qq" hidden="1">#REF!</definedName>
    <definedName name="qryActivs_USDxUnidadesConstructivas" localSheetId="14">#REF!</definedName>
    <definedName name="qryActivs_USDxUnidadesConstructivas">#REF!</definedName>
    <definedName name="qryVentasxOficina" localSheetId="14">#REF!</definedName>
    <definedName name="qryVentasxOficina">#REF!</definedName>
    <definedName name="rangosub">#REF!</definedName>
    <definedName name="RawData">#REF!</definedName>
    <definedName name="Realizado">'[20]Dados de relacionamento'!$B$25:$M$32</definedName>
    <definedName name="RECAUDO">'[11]#¡REF'!$B$45</definedName>
    <definedName name="recaudo_cartera">[3]Gráficas!$A$61:$H$64</definedName>
    <definedName name="Reclamacao">'[10]REFAT_GRUPO-B_ELPA'!$AW$3</definedName>
    <definedName name="RECLAMADO">'[5]Dados Faturamento'!$C$51:$N$57</definedName>
    <definedName name="Ref_Ano">'[5]Dados Faturamento'!$AV$11</definedName>
    <definedName name="Ref_Qtd_Fat">'[5]Dados Faturamento'!$AU$3</definedName>
    <definedName name="Ref_Qtd_Ree">'[5]Dados Faturamento'!$AV$3</definedName>
    <definedName name="Ref_Qtde_ConInt">'[5]Dados Faturamento'!$AY$3</definedName>
    <definedName name="Ref_Unidades">'[5]Dados Faturamento'!$AZ$14</definedName>
    <definedName name="referenc_margen_ebitda">'[3]PyG Año 00-01-02'!$A$278</definedName>
    <definedName name="REITERADAS">'[4]Dados de Ouvidoria'!$D$18:$P$31</definedName>
    <definedName name="REJE_RELIG">'[5]Indicadores Associados (2)'!$AI$19:$AV$46</definedName>
    <definedName name="RELACION_GASTOS_A.O.M" localSheetId="10">'[11]#¡REF'!#REF!</definedName>
    <definedName name="RELACION_GASTOS_A.O.M" localSheetId="9">'[11]#¡REF'!#REF!</definedName>
    <definedName name="RELACION_GASTOS_A.O.M">'[11]#¡REF'!#REF!</definedName>
    <definedName name="RELACION_GASTOS_A.O.M___STE">'[11]#¡REF'!$B$34</definedName>
    <definedName name="RELACION_GASTOS_A.O.M_TOTAL" localSheetId="10">'[11]#¡REF'!#REF!</definedName>
    <definedName name="RELACION_GASTOS_A.O.M_TOTAL" localSheetId="9">'[11]#¡REF'!#REF!</definedName>
    <definedName name="RELACION_GASTOS_A.O.M_TOTAL">'[11]#¡REF'!#REF!</definedName>
    <definedName name="remuneracicndmem">'[3]aom reg'!$B$23</definedName>
    <definedName name="ren" localSheetId="10">#REF!</definedName>
    <definedName name="ren" localSheetId="9">#REF!</definedName>
    <definedName name="ren" localSheetId="14">#REF!</definedName>
    <definedName name="ren">#REF!</definedName>
    <definedName name="rent" localSheetId="14">#REF!</definedName>
    <definedName name="rent">#REF!</definedName>
    <definedName name="rentafactores" localSheetId="14">#REF!</definedName>
    <definedName name="rentafactores">#REF!</definedName>
    <definedName name="RENTAL">#REF!</definedName>
    <definedName name="REP">#REF!</definedName>
    <definedName name="rep_Saldo_Bloqueado_Titulos">'[22]rep_Saldo Bloqueado'!$D$1:$H$1</definedName>
    <definedName name="rep_Saldo_Bloqueado_Tudo">'[22]rep_Saldo Bloqueado'!$D$1:$H$159</definedName>
    <definedName name="REPDIV" localSheetId="10">#REF!</definedName>
    <definedName name="REPDIV" localSheetId="9">#REF!</definedName>
    <definedName name="REPDIV" localSheetId="14">#REF!</definedName>
    <definedName name="REPDIV">#REF!</definedName>
    <definedName name="REPOCALC" localSheetId="14">#REF!</definedName>
    <definedName name="REPOCALC">#REF!</definedName>
    <definedName name="REPOPRO" localSheetId="14">#REF!</definedName>
    <definedName name="REPOPRO">#REF!</definedName>
    <definedName name="REPSUB">#REF!</definedName>
    <definedName name="requeri_de_efecti">'[14]graf indi'!$J$73</definedName>
    <definedName name="RESBCE" localSheetId="10">#REF!</definedName>
    <definedName name="RESBCE" localSheetId="9">#REF!</definedName>
    <definedName name="RESBCE" localSheetId="14">#REF!</definedName>
    <definedName name="RESBCE">#REF!</definedName>
    <definedName name="RESFYU" localSheetId="14">#REF!</definedName>
    <definedName name="RESFYU">#REF!</definedName>
    <definedName name="RESPYG" localSheetId="14">#REF!</definedName>
    <definedName name="RESPYG">#REF!</definedName>
    <definedName name="RESREL">#REF!</definedName>
    <definedName name="Resultado_no_operacional">'[11]#¡REF'!$B$25</definedName>
    <definedName name="Resumen" localSheetId="10" hidden="1">#REF!</definedName>
    <definedName name="Resumen" localSheetId="9" hidden="1">#REF!</definedName>
    <definedName name="Resumen" localSheetId="14" hidden="1">#REF!</definedName>
    <definedName name="Resumen" hidden="1">#REF!</definedName>
    <definedName name="Resumen_por_Gerencia" localSheetId="14">#REF!</definedName>
    <definedName name="Resumen_por_Gerencia">#REF!</definedName>
    <definedName name="Resumen_PyG" localSheetId="14">#REF!</definedName>
    <definedName name="Resumen_PyG">#REF!</definedName>
    <definedName name="Resumen_Total">#REF!</definedName>
    <definedName name="RESUMO">'[23]NGs. BANCO DADOS'!#REF!</definedName>
    <definedName name="RESUMO_GERAL" localSheetId="10">#REF!</definedName>
    <definedName name="RESUMO_GERAL" localSheetId="9">#REF!</definedName>
    <definedName name="RESUMO_GERAL" localSheetId="14">#REF!</definedName>
    <definedName name="RESUMO_GERAL">#REF!</definedName>
    <definedName name="Retroativa">'[5]Dados Perdas RAA'!$A$9:$N$15</definedName>
    <definedName name="Retroativa_Meta">'[5]Dados Perdas RAA'!$A$87:$N$93</definedName>
    <definedName name="RFP" localSheetId="10">#REF!</definedName>
    <definedName name="RFP" localSheetId="9">#REF!</definedName>
    <definedName name="RFP" localSheetId="14">#REF!</definedName>
    <definedName name="RFP">#REF!</definedName>
    <definedName name="RFPC" localSheetId="14">#REF!</definedName>
    <definedName name="RFPC">#REF!</definedName>
    <definedName name="RFTITLE" localSheetId="14">#REF!</definedName>
    <definedName name="RFTITLE">#REF!</definedName>
    <definedName name="RTRETERTERTERTERT">#REF!</definedName>
    <definedName name="RU">'[5]Indicadores Associados (2)'!$C$19:$P$46</definedName>
    <definedName name="Saldo">'[11]#¡REF'!$B$9</definedName>
    <definedName name="Saldo_Bloqueado_Ano" localSheetId="10">[24]Dados_Saldo_Bloq!#REF!</definedName>
    <definedName name="Saldo_Bloqueado_Ano" localSheetId="9">[24]Dados_Saldo_Bloq!#REF!</definedName>
    <definedName name="Saldo_Bloqueado_Ano">[24]Dados_Saldo_Bloq!#REF!</definedName>
    <definedName name="Saldo_Bloqueado_Bloqueado_Contas" localSheetId="10">[24]Dados_Saldo_Bloq!#REF!</definedName>
    <definedName name="Saldo_Bloqueado_Bloqueado_Contas" localSheetId="9">[24]Dados_Saldo_Bloq!#REF!</definedName>
    <definedName name="Saldo_Bloqueado_Bloqueado_Contas">[24]Dados_Saldo_Bloq!#REF!</definedName>
    <definedName name="Saldo_Bloqueado_Bloqueado_Valor" localSheetId="10">[24]Dados_Saldo_Bloq!#REF!</definedName>
    <definedName name="Saldo_Bloqueado_Bloqueado_Valor" localSheetId="9">[24]Dados_Saldo_Bloq!#REF!</definedName>
    <definedName name="Saldo_Bloqueado_Bloqueado_Valor">[24]Dados_Saldo_Bloq!#REF!</definedName>
    <definedName name="Saldo_Bloqueado_Mes" localSheetId="10">[24]Dados_Saldo_Bloq!#REF!</definedName>
    <definedName name="Saldo_Bloqueado_Mes" localSheetId="9">[24]Dados_Saldo_Bloq!#REF!</definedName>
    <definedName name="Saldo_Bloqueado_Mes">[24]Dados_Saldo_Bloq!#REF!</definedName>
    <definedName name="Saldo_Bloqueado_Unidade_Anhembi">[24]Dados_Saldo_Bloq!#REF!</definedName>
    <definedName name="Saldo_Bloqueado_Unidade_Centro">[24]Dados_Saldo_Bloq!#REF!</definedName>
    <definedName name="Saldo_Bloqueado_Unidade_Grande_ABC">[24]Dados_Saldo_Bloq!#REF!</definedName>
    <definedName name="Saldo_Bloqueado_Unidade_Oeste">[24]Dados_Saldo_Bloq!#REF!</definedName>
    <definedName name="Saldo_Bloqueado_Unidade_Portal_Leste_Trabalhadores">[24]Dados_Saldo_Bloq!#REF!</definedName>
    <definedName name="Saldo_Bloqueado_Unidade_Sao_Paulo">[24]Dados_Saldo_Bloq!#REF!</definedName>
    <definedName name="Saldo_Inicial">'[11]#¡REF'!$B$49</definedName>
    <definedName name="saldodeuda" localSheetId="10">#REF!</definedName>
    <definedName name="saldodeuda" localSheetId="9">#REF!</definedName>
    <definedName name="saldodeuda" localSheetId="14">#REF!</definedName>
    <definedName name="saldodeuda">#REF!</definedName>
    <definedName name="sasasas" localSheetId="14">#REF!</definedName>
    <definedName name="sasasas">#REF!</definedName>
    <definedName name="SCREEN" localSheetId="14">#REF!</definedName>
    <definedName name="SCREEN">#REF!</definedName>
    <definedName name="SDSDSDSD">#REF!</definedName>
    <definedName name="SEG_CONTR">'[5]Dados Segurança'!$A$39:$Q$44</definedName>
    <definedName name="SEG_PED">'[5]Indicadores Associados (2)'!$S$19:$AF$46</definedName>
    <definedName name="Seg_Pedidor_05">'[5]2º 3º pedidos'!$D$33:$P$39</definedName>
    <definedName name="Seg_Pedidos_04">'[5]2º 3º pedidos'!$D$24:$P$30</definedName>
    <definedName name="SEG_PROP">'[5]Dados Segurança'!$A$32:$Q$37</definedName>
    <definedName name="SEG_PUBL">'[5]Dados Segurança'!$A$46:$Q$49</definedName>
    <definedName name="SEGACPP">[4]DadosSeguranc!$C$140:$AB$183</definedName>
    <definedName name="SEGDIST">[4]DadosSeguranc!$C$139:$AB$179</definedName>
    <definedName name="SEGNATCR">[4]DadosSeguranc!$B$234:$CN$257</definedName>
    <definedName name="SEGNATPR">[4]DadosSeguranc!$B$207:$CN$230</definedName>
    <definedName name="SEGPC">[4]DadosSeguranc!$AF$140:$BE$183</definedName>
    <definedName name="SEGPED">'[4]Dados Call Center'!$C$2:$O$19</definedName>
    <definedName name="SEGPUBL">[4]DadosSeguranc!$B$376:$CA$379</definedName>
    <definedName name="SEGPUBLTIPO">[4]DadosSeguranc!$B$418:$CA$438</definedName>
    <definedName name="SEGTRESPED">'[4]Dados de Ouvidoria'!$D$34:$P$51</definedName>
    <definedName name="SEGUROS_GG" localSheetId="10">#REF!</definedName>
    <definedName name="SEGUROS_GG" localSheetId="9">#REF!</definedName>
    <definedName name="SEGUROS_GG" localSheetId="14">#REF!</definedName>
    <definedName name="SEGUROS_GG">#REF!</definedName>
    <definedName name="sensibilidad_deval">'[9]#¡REF'!$C$67:$S$75</definedName>
    <definedName name="sensibilidad_ipc">'[9]#¡REF'!$C$67:$L$71</definedName>
    <definedName name="SENSIBILIDADES" localSheetId="10">#REF!</definedName>
    <definedName name="SENSIBILIDADES" localSheetId="9">#REF!</definedName>
    <definedName name="SENSIBILIDADES" localSheetId="14">#REF!</definedName>
    <definedName name="SENSIBILIDADES">#REF!</definedName>
    <definedName name="Servicio_de_la_Deuda">'[11]#¡REF'!$B$55</definedName>
    <definedName name="SERVICIOS_PERSONALES" localSheetId="10">#REF!</definedName>
    <definedName name="SERVICIOS_PERSONALES" localSheetId="9">#REF!</definedName>
    <definedName name="SERVICIOS_PERSONALES" localSheetId="14">#REF!</definedName>
    <definedName name="SERVICIOS_PERSONALES">#REF!</definedName>
    <definedName name="SERVIÇOS" localSheetId="14">#REF!</definedName>
    <definedName name="SERVIÇOS">#REF!</definedName>
    <definedName name="SGRAL" localSheetId="14">#REF!</definedName>
    <definedName name="SGRAL">#REF!</definedName>
    <definedName name="SHARED_FORMULA_0">#N/A</definedName>
    <definedName name="SHARED_FORMULA_1">#N/A</definedName>
    <definedName name="SHARED_FORMULA_2">#N/A</definedName>
    <definedName name="SheetName" localSheetId="10">#REF!</definedName>
    <definedName name="SheetName" localSheetId="9">#REF!</definedName>
    <definedName name="SheetName">#REF!</definedName>
    <definedName name="SI" localSheetId="10">#REF!</definedName>
    <definedName name="SI" localSheetId="9">#REF!</definedName>
    <definedName name="SI">#REF!</definedName>
    <definedName name="snofactexpo" localSheetId="10">#REF!</definedName>
    <definedName name="snofactexpo" localSheetId="9">#REF!</definedName>
    <definedName name="snofactexpo">#REF!</definedName>
    <definedName name="snofactimpo">#REF!</definedName>
    <definedName name="SOL">#REF!</definedName>
    <definedName name="solver_lin" hidden="1">0</definedName>
    <definedName name="solver_num" hidden="1">0</definedName>
    <definedName name="solver_opt" hidden="1">#REF!</definedName>
    <definedName name="solver_typ" hidden="1">1</definedName>
    <definedName name="solver_val" hidden="1">0</definedName>
    <definedName name="SPOT_EUR">'[9]#¡REF'!$C$45:$C$46</definedName>
    <definedName name="SPOT_JPY">'[9]#¡REF'!$D$45:$D$46</definedName>
    <definedName name="subordinadas">[14]Subordinadas!$A$2:$G$45</definedName>
    <definedName name="SUBT_EXT">[5]Cálculos_DM!$B$22:$O$29</definedName>
    <definedName name="SUBT_INT">[5]Cálculos_DM!$B$32:$O$39</definedName>
    <definedName name="Sueldos_del__Personal" localSheetId="10">#REF!</definedName>
    <definedName name="Sueldos_del__Personal" localSheetId="9">#REF!</definedName>
    <definedName name="Sueldos_del__Personal" localSheetId="14">#REF!</definedName>
    <definedName name="Sueldos_del__Personal">#REF!</definedName>
    <definedName name="supexpo" localSheetId="14">#REF!</definedName>
    <definedName name="supexpo">#REF!</definedName>
    <definedName name="supimpo" localSheetId="14">#REF!</definedName>
    <definedName name="supimpo">#REF!</definedName>
    <definedName name="supuestos">#REF!</definedName>
    <definedName name="sw_183_list">#REF!</definedName>
    <definedName name="sw_2_list">#REF!</definedName>
    <definedName name="T90_GERAL">#REF!</definedName>
    <definedName name="T90_MEDIA">#REF!</definedName>
    <definedName name="T90_NEG">#REF!</definedName>
    <definedName name="T90_PREF">#REF!</definedName>
    <definedName name="T90_TOI">#REF!</definedName>
    <definedName name="Tab_T90">'[5]Dados Agencias'!$Q$27:$AD$75</definedName>
    <definedName name="TAB_TMA">'[5]Dados Agencias'!$AF$27:$AS$75</definedName>
    <definedName name="Tab_TME">'[5]Dados Agencias'!$B$27:$O$75</definedName>
    <definedName name="TABLA_FWDS">'[9]#¡REF'!$C$87:$I$107</definedName>
    <definedName name="TABLA_FWDS_COPIA">'[9]#¡REF'!$C$64:$I$84</definedName>
    <definedName name="TablaHistorico" hidden="1">'[9]#¡REF'!$A$702:$B$3684</definedName>
    <definedName name="TABLE" localSheetId="10">#REF!</definedName>
    <definedName name="TABLE" localSheetId="9">#REF!</definedName>
    <definedName name="TABLE" localSheetId="14">#REF!</definedName>
    <definedName name="TABLE">#REF!</definedName>
    <definedName name="TABLE_2" localSheetId="14">#REF!</definedName>
    <definedName name="TABLE_2">#REF!</definedName>
    <definedName name="TARIFAS" localSheetId="14">#REF!</definedName>
    <definedName name="TARIFAS">#REF!</definedName>
    <definedName name="TASA">#REF!</definedName>
    <definedName name="TASATOT">#REF!</definedName>
    <definedName name="TCD_META">'[5]Dados Perdas'!$AG$36:$AS$42</definedName>
    <definedName name="TCD_REAL">'[5]Dados Perdas'!$AG$26:$AS$32</definedName>
    <definedName name="TD">[6]ELEGIR!$D$7</definedName>
    <definedName name="TELEC" localSheetId="10">#REF!</definedName>
    <definedName name="TELEC" localSheetId="9">#REF!</definedName>
    <definedName name="TELEC" localSheetId="14">#REF!</definedName>
    <definedName name="TELEC">#REF!</definedName>
    <definedName name="Tempo_Medio_CE">'[5]Dados de relacionamento'!$B$130:$N$136</definedName>
    <definedName name="Tempo_Medio_LN">'[5]Dados de relacionamento'!$B$48:$N$54</definedName>
    <definedName name="Tempo_Medio_RL">'[5]Dados de relacionamento'!$B$73:$N$79</definedName>
    <definedName name="Tempo_Medio_RLU">'[5]Dados de relacionamento'!$B$98:$N$104</definedName>
    <definedName name="Tempo_Medio_SE">'[5]Dados de relacionamento'!$B$152:$N$158</definedName>
    <definedName name="TEMPORAL" localSheetId="10">#REF!</definedName>
    <definedName name="TEMPORAL" localSheetId="9">#REF!</definedName>
    <definedName name="TEMPORAL" localSheetId="14">#REF!</definedName>
    <definedName name="TEMPORAL">#REF!</definedName>
    <definedName name="Ter_Pedidos_04">'[5]2º 3º pedidos'!$D$52:$P$58</definedName>
    <definedName name="Ter_Pedidos_05">'[5]2º 3º pedidos'!$D$61:$P$67</definedName>
    <definedName name="TERCER_PLAN_DE_TRANSMISION" localSheetId="10">#REF!</definedName>
    <definedName name="TERCER_PLAN_DE_TRANSMISION" localSheetId="9">#REF!</definedName>
    <definedName name="TERCER_PLAN_DE_TRANSMISION" localSheetId="14">#REF!</definedName>
    <definedName name="TERCER_PLAN_DE_TRANSMISION">#REF!</definedName>
    <definedName name="TERCPED">'[4]Dados Call Center'!$S$2:$AE$19</definedName>
    <definedName name="TEST0" localSheetId="10">#REF!</definedName>
    <definedName name="TEST0" localSheetId="9">#REF!</definedName>
    <definedName name="TEST0" localSheetId="14">#REF!</definedName>
    <definedName name="TEST0">#REF!</definedName>
    <definedName name="TEST1" localSheetId="14">#REF!</definedName>
    <definedName name="TEST1">#REF!</definedName>
    <definedName name="TEST2" localSheetId="14">#REF!</definedName>
    <definedName name="TEST2">#REF!</definedName>
    <definedName name="TESTHKEY">#REF!</definedName>
    <definedName name="TESTKEYS">#REF!</definedName>
    <definedName name="TESTVKEY">#REF!</definedName>
    <definedName name="TGTFCONTRAT">[4]DadosSeguranc!$G$70:$S$135</definedName>
    <definedName name="TGTFPROP">[4]DadosSeguranc!$G$2:$S$67</definedName>
    <definedName name="TIME1" localSheetId="10">#REF!</definedName>
    <definedName name="TIME1" localSheetId="9">#REF!</definedName>
    <definedName name="TIME1" localSheetId="14">#REF!</definedName>
    <definedName name="TIME1">#REF!</definedName>
    <definedName name="TIME2" localSheetId="14">#REF!</definedName>
    <definedName name="TIME2">#REF!</definedName>
    <definedName name="_xlnm.Print_Titles" localSheetId="9">'Consolidated Debt Credits'!#REF!</definedName>
    <definedName name="TMA">'[4]Dados DEC e FEC'!$D$247:$Q$258</definedName>
    <definedName name="TME">'[4]Dados Ind Com'!$D$16:$P$39</definedName>
    <definedName name="TME_GERAL" localSheetId="10">#REF!</definedName>
    <definedName name="TME_GERAL" localSheetId="9">#REF!</definedName>
    <definedName name="TME_GERAL" localSheetId="14">#REF!</definedName>
    <definedName name="TME_GERAL">#REF!</definedName>
    <definedName name="TME_MEDIA" localSheetId="14">#REF!</definedName>
    <definedName name="TME_MEDIA">#REF!</definedName>
    <definedName name="TME_NEG" localSheetId="14">#REF!</definedName>
    <definedName name="TME_NEG">#REF!</definedName>
    <definedName name="TME_PREF">#REF!</definedName>
    <definedName name="TME_TOI">#REF!</definedName>
    <definedName name="TML">'[4]Dados Ind Com'!$D$95:$P$118</definedName>
    <definedName name="TMR">'[4]Dados Ind Com'!$D$43:$P$66</definedName>
    <definedName name="TMRU">'[4]Dados Ind Com'!$D$69:$P$92</definedName>
    <definedName name="TMS">'[4]Dados Ind Com'!$D$2:$P$13</definedName>
    <definedName name="TNOV">'[4]Dados DEC e FEC'!$D$261:$P$272</definedName>
    <definedName name="TNOVENTA">'[4]Dados DEC e FEC'!$D$261:$Q$272</definedName>
    <definedName name="TOI_META">'[5]Dados Perdas'!$R$36:$AD$42</definedName>
    <definedName name="TOI_REAL">'[5]Dados Perdas'!$R$26:$AD$32</definedName>
    <definedName name="torres">[3]Gráficas!$A$55:$H$57</definedName>
    <definedName name="TOTAL">[5]Cálculos_DM!$B$12:$O$19</definedName>
    <definedName name="TOTAL_CI">'[5]Dados Faturamento'!$C$41:$N$47</definedName>
    <definedName name="TOTAL_FAT">'[5]Dados Faturamento'!$C$21:$N$27</definedName>
    <definedName name="TOTAL_ISA" localSheetId="10">#REF!</definedName>
    <definedName name="TOTAL_ISA" localSheetId="9">#REF!</definedName>
    <definedName name="TOTAL_ISA" localSheetId="14">#REF!</definedName>
    <definedName name="TOTAL_ISA">#REF!</definedName>
    <definedName name="TOTAL_RECLAM">'[5]Dados Faturamento'!$C$51:$N$57</definedName>
    <definedName name="TOTAL_REFAT">'[5]Dados Faturamento'!$C$31:$N$37</definedName>
    <definedName name="Totales" localSheetId="10">#REF!,#REF!,#REF!,#REF!,#REF!,#REF!,#REF!,#REF!,#REF!,#REF!,#REF!,#REF!,#REF!,#REF!,#REF!,#REF!,#REF!,#REF!,#REF!,#REF!,#REF!,#REF!,#REF!,#REF!,#REF!,#REF!,#REF!,#REF!,#REF!,#REF!,#REF!,#REF!,#REF!,#REF!,#REF!,#REF!</definedName>
    <definedName name="Totales" localSheetId="9">#REF!,#REF!,#REF!,#REF!,#REF!,#REF!,#REF!,#REF!,#REF!,#REF!,#REF!,#REF!,#REF!,#REF!,#REF!,#REF!,#REF!,#REF!,#REF!,#REF!,#REF!,#REF!,#REF!,#REF!,#REF!,#REF!,#REF!,#REF!,#REF!,#REF!,#REF!,#REF!,#REF!,#REF!,#REF!,#REF!</definedName>
    <definedName name="Totales" localSheetId="14">#REF!,#REF!,#REF!,#REF!,#REF!,#REF!,#REF!,#REF!,#REF!,#REF!,#REF!,#REF!,#REF!,#REF!,#REF!,#REF!,#REF!,#REF!,#REF!,#REF!,#REF!,#REF!,#REF!,#REF!,#REF!,#REF!,#REF!,#REF!,#REF!,#REF!,#REF!,#REF!,#REF!,#REF!,#REF!,#REF!</definedName>
    <definedName name="Totales">#REF!,#REF!,#REF!,#REF!,#REF!,#REF!,#REF!,#REF!,#REF!,#REF!,#REF!,#REF!,#REF!,#REF!,#REF!,#REF!,#REF!,#REF!,#REF!,#REF!,#REF!,#REF!,#REF!,#REF!,#REF!,#REF!,#REF!,#REF!,#REF!,#REF!,#REF!,#REF!,#REF!,#REF!,#REF!,#REF!</definedName>
    <definedName name="transferencias" localSheetId="10">#REF!</definedName>
    <definedName name="transferencias" localSheetId="9">#REF!</definedName>
    <definedName name="transferencias" localSheetId="14">#REF!</definedName>
    <definedName name="transferencias">#REF!</definedName>
    <definedName name="TSFR2" localSheetId="14">#REF!</definedName>
    <definedName name="TSFR2">#REF!</definedName>
    <definedName name="TSFR3" localSheetId="14">#REF!</definedName>
    <definedName name="TSFR3">#REF!</definedName>
    <definedName name="TTE">#REF!</definedName>
    <definedName name="TXARREC">'[4]Dados Inadimplência'!$C$75:$N$92</definedName>
    <definedName name="TXARRECMETA">'[5]Dados Inadimplência'!$V$67:$AH$73</definedName>
    <definedName name="Unidad" localSheetId="10">[19]Datos!#REF!</definedName>
    <definedName name="Unidad" localSheetId="9">[19]Datos!#REF!</definedName>
    <definedName name="Unidad" localSheetId="3">[19]Datos!#REF!</definedName>
    <definedName name="Unidad" localSheetId="14">[19]Datos!#REF!</definedName>
    <definedName name="Unidad">[19]Datos!#REF!</definedName>
    <definedName name="Unidade">'[7]Cadastro Trafos'!$W$3:$W$8</definedName>
    <definedName name="UNO" localSheetId="10">#REF!</definedName>
    <definedName name="UNO" localSheetId="9">#REF!</definedName>
    <definedName name="UNO" localSheetId="14">#REF!</definedName>
    <definedName name="UNO">#REF!</definedName>
    <definedName name="UPS" localSheetId="10">'[16]Dados Work'!#REF!</definedName>
    <definedName name="UPS" localSheetId="9">'[16]Dados Work'!#REF!</definedName>
    <definedName name="UPS" localSheetId="14">'[16]Dados Work'!#REF!</definedName>
    <definedName name="UPS">'[16]Dados Work'!#REF!</definedName>
    <definedName name="UPSOPER07" localSheetId="10">#REF!</definedName>
    <definedName name="UPSOPER07" localSheetId="9">#REF!</definedName>
    <definedName name="UPSOPER07" localSheetId="14">#REF!</definedName>
    <definedName name="UPSOPER07">#REF!</definedName>
    <definedName name="UPSPERD07" localSheetId="14">#REF!</definedName>
    <definedName name="UPSPERD07">#REF!</definedName>
    <definedName name="UPSSUB07" localSheetId="14">#REF!</definedName>
    <definedName name="UPSSUB07">#REF!</definedName>
    <definedName name="UPSUNDER07">#REF!</definedName>
    <definedName name="Utilidad_antes_de_C.M.">'[11]#¡REF'!$B$26</definedName>
    <definedName name="Utilidad_Neta">'[11]#¡REF'!$B$29</definedName>
    <definedName name="Utilidad_Operacional">'[11]#¡REF'!$B$19</definedName>
    <definedName name="v" localSheetId="10">#REF!</definedName>
    <definedName name="v" localSheetId="9">#REF!</definedName>
    <definedName name="v" localSheetId="14">#REF!</definedName>
    <definedName name="v">#REF!</definedName>
    <definedName name="VALOR_DEP" localSheetId="14">#REF!</definedName>
    <definedName name="VALOR_DEP">#REF!</definedName>
    <definedName name="VALUE">'[4]Dados RiscoEnergia'!$F$3:$Q$4</definedName>
    <definedName name="VOL_EUR">'[9]#¡REF'!$C$48</definedName>
    <definedName name="VOL_JPY">'[9]#¡REF'!$D$48</definedName>
    <definedName name="WH" localSheetId="10">#REF!</definedName>
    <definedName name="WH" localSheetId="9">#REF!</definedName>
    <definedName name="WH" localSheetId="14">#REF!</definedName>
    <definedName name="WH">#REF!</definedName>
    <definedName name="workganho" localSheetId="14">#REF!</definedName>
    <definedName name="workganho">#REF!</definedName>
    <definedName name="WORKSHEET" localSheetId="14">#REF!</definedName>
    <definedName name="WORKSHEET">#REF!</definedName>
    <definedName name="WP">#REF!</definedName>
    <definedName name="Z_3593CE10_0AFF_4168_863E_673580190D43_.wvu.Cols" hidden="1">#REF!</definedName>
    <definedName name="Z_A0DD6017_E189_11D6_9013_0008C7630F83_.wvu.PrintArea" hidden="1">#REF!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14" i="31" l="1"/>
  <c r="B11" i="31"/>
  <c r="B8" i="31"/>
  <c r="X46" i="2"/>
  <c r="X47" i="2"/>
  <c r="X48" i="2"/>
  <c r="X49" i="2"/>
  <c r="X50" i="2"/>
  <c r="X51" i="2"/>
  <c r="X53" i="2"/>
  <c r="X54" i="2"/>
  <c r="X55" i="2"/>
  <c r="X56" i="2"/>
  <c r="X57" i="2"/>
  <c r="X58" i="2"/>
  <c r="X59" i="2"/>
  <c r="X60" i="2"/>
  <c r="X61" i="2"/>
  <c r="X62" i="2"/>
  <c r="X63" i="2"/>
  <c r="X64" i="2"/>
  <c r="X65" i="2"/>
  <c r="X66" i="2"/>
  <c r="X67" i="2"/>
  <c r="X68" i="2"/>
  <c r="X69" i="2"/>
  <c r="X70" i="2"/>
  <c r="X73" i="2"/>
  <c r="X74" i="2"/>
  <c r="X75" i="2"/>
  <c r="X76" i="2"/>
  <c r="X77" i="2"/>
  <c r="X78" i="2"/>
  <c r="X79" i="2"/>
  <c r="X80" i="2"/>
  <c r="X81" i="2"/>
  <c r="X82" i="2"/>
  <c r="X83" i="2"/>
  <c r="X84" i="2"/>
  <c r="X85" i="2"/>
  <c r="X86" i="2"/>
  <c r="X87" i="2"/>
  <c r="X88" i="2"/>
  <c r="X89" i="2"/>
  <c r="X90" i="2"/>
  <c r="X91" i="2"/>
  <c r="X92" i="2"/>
  <c r="X93" i="2"/>
  <c r="X95" i="2"/>
  <c r="X96" i="2"/>
  <c r="X97" i="2"/>
  <c r="X98" i="2"/>
  <c r="X99" i="2"/>
  <c r="X100" i="2"/>
  <c r="X101" i="2"/>
  <c r="X102" i="2"/>
  <c r="X103" i="2"/>
  <c r="X104" i="2"/>
  <c r="X45" i="2"/>
  <c r="X9" i="2"/>
  <c r="X10" i="2"/>
  <c r="X11" i="2"/>
  <c r="X12" i="2"/>
  <c r="X13" i="2"/>
  <c r="X14" i="2"/>
  <c r="X15" i="2"/>
  <c r="X16" i="2"/>
  <c r="X17" i="2"/>
  <c r="X18" i="2"/>
  <c r="X19" i="2"/>
  <c r="X20" i="2"/>
  <c r="X21" i="2"/>
  <c r="X23" i="2"/>
  <c r="X24" i="2"/>
  <c r="X25" i="2"/>
  <c r="X26" i="2"/>
  <c r="X27" i="2"/>
  <c r="X28" i="2"/>
  <c r="X29" i="2"/>
  <c r="X31" i="2"/>
  <c r="X32" i="2"/>
  <c r="X33" i="2"/>
  <c r="X34" i="2"/>
  <c r="X35" i="2"/>
  <c r="X8" i="2"/>
  <c r="K38" i="26" l="1"/>
  <c r="K39" i="26"/>
  <c r="K40" i="26"/>
  <c r="K41" i="26"/>
  <c r="K42" i="26"/>
  <c r="K43" i="26"/>
  <c r="K45" i="26"/>
  <c r="K46" i="26"/>
  <c r="K47" i="26"/>
  <c r="K48" i="26"/>
  <c r="K49" i="26"/>
  <c r="K50" i="26"/>
  <c r="K51" i="26"/>
  <c r="K52" i="26"/>
  <c r="K53" i="26"/>
  <c r="K54" i="26"/>
  <c r="K55" i="26"/>
  <c r="K56" i="26"/>
  <c r="K57" i="26"/>
  <c r="K58" i="26"/>
  <c r="K59" i="26"/>
  <c r="K60" i="26"/>
  <c r="K64" i="26"/>
  <c r="K65" i="26"/>
  <c r="K66" i="26"/>
  <c r="K67" i="26"/>
  <c r="K68" i="26"/>
  <c r="K69" i="26"/>
  <c r="K70" i="26"/>
  <c r="K71" i="26"/>
  <c r="K72" i="26"/>
  <c r="K73" i="26"/>
  <c r="K74" i="26"/>
  <c r="K75" i="26"/>
  <c r="K76" i="26"/>
  <c r="K77" i="26"/>
  <c r="K78" i="26"/>
  <c r="K79" i="26"/>
  <c r="K80" i="26"/>
  <c r="K81" i="26"/>
  <c r="K82" i="26"/>
  <c r="K83" i="26"/>
  <c r="K85" i="26"/>
  <c r="K86" i="26"/>
  <c r="K87" i="26"/>
  <c r="K88" i="26"/>
  <c r="K89" i="26"/>
  <c r="K90" i="26"/>
  <c r="K91" i="26"/>
  <c r="K92" i="26"/>
  <c r="K93" i="26"/>
  <c r="K37" i="26"/>
  <c r="K9" i="26"/>
  <c r="K10" i="26"/>
  <c r="K11" i="26"/>
  <c r="K12" i="26"/>
  <c r="K13" i="26"/>
  <c r="K14" i="26"/>
  <c r="K15" i="26"/>
  <c r="K16" i="26"/>
  <c r="K17" i="26"/>
  <c r="K18" i="26"/>
  <c r="K19" i="26"/>
  <c r="K20" i="26"/>
  <c r="K21" i="26"/>
  <c r="K22" i="26"/>
  <c r="K23" i="26"/>
  <c r="K24" i="26"/>
  <c r="K25" i="26"/>
  <c r="K26" i="26"/>
  <c r="K27" i="26"/>
  <c r="K28" i="26"/>
  <c r="K29" i="26"/>
  <c r="K30" i="26"/>
  <c r="K8" i="26"/>
  <c r="X37" i="3"/>
  <c r="X38" i="3"/>
  <c r="X39" i="3"/>
  <c r="X40" i="3"/>
  <c r="X41" i="3"/>
  <c r="X42" i="3"/>
  <c r="X43" i="3"/>
  <c r="X44" i="3"/>
  <c r="X45" i="3"/>
  <c r="X46" i="3"/>
  <c r="X47" i="3"/>
  <c r="X48" i="3"/>
  <c r="X49" i="3"/>
  <c r="X50" i="3"/>
  <c r="X51" i="3"/>
  <c r="X52" i="3"/>
  <c r="X53" i="3"/>
  <c r="X54" i="3"/>
  <c r="X55" i="3"/>
  <c r="X56" i="3"/>
  <c r="X57" i="3"/>
  <c r="X58" i="3"/>
  <c r="X61" i="3"/>
  <c r="X62" i="3"/>
  <c r="X63" i="3"/>
  <c r="X64" i="3"/>
  <c r="X65" i="3"/>
  <c r="X66" i="3"/>
  <c r="X67" i="3"/>
  <c r="X68" i="3"/>
  <c r="X69" i="3"/>
  <c r="X70" i="3"/>
  <c r="X71" i="3"/>
  <c r="X72" i="3"/>
  <c r="X73" i="3"/>
  <c r="X74" i="3"/>
  <c r="X75" i="3"/>
  <c r="X76" i="3"/>
  <c r="X77" i="3"/>
  <c r="X78" i="3"/>
  <c r="X79" i="3"/>
  <c r="X80" i="3"/>
  <c r="X81" i="3"/>
  <c r="X82" i="3"/>
  <c r="X83" i="3"/>
  <c r="X84" i="3"/>
  <c r="X85" i="3"/>
  <c r="X86" i="3"/>
  <c r="X87" i="3"/>
  <c r="X88" i="3"/>
  <c r="X36" i="3"/>
  <c r="X9" i="3"/>
  <c r="X10" i="3"/>
  <c r="X11" i="3"/>
  <c r="X12" i="3"/>
  <c r="X13" i="3"/>
  <c r="X14" i="3"/>
  <c r="X15" i="3"/>
  <c r="X16" i="3"/>
  <c r="X18" i="3"/>
  <c r="X19" i="3"/>
  <c r="X20" i="3"/>
  <c r="X22" i="3"/>
  <c r="X23" i="3"/>
  <c r="X25" i="3"/>
  <c r="X26" i="3"/>
  <c r="X28" i="3"/>
  <c r="X8" i="3"/>
  <c r="X9" i="7" l="1"/>
  <c r="X10" i="7"/>
  <c r="X11" i="7"/>
  <c r="X12" i="7"/>
  <c r="X13" i="7"/>
  <c r="X15" i="7"/>
  <c r="X16" i="7"/>
  <c r="X17" i="7"/>
  <c r="X19" i="7"/>
  <c r="X20" i="7"/>
  <c r="X21" i="7"/>
  <c r="X22" i="7"/>
  <c r="X23" i="7"/>
  <c r="X25" i="7"/>
  <c r="X29" i="7"/>
  <c r="X32" i="7"/>
  <c r="X33" i="7"/>
  <c r="X34" i="7"/>
  <c r="X35" i="7"/>
  <c r="X36" i="7"/>
  <c r="X37" i="7"/>
  <c r="X38" i="7"/>
  <c r="X40" i="7"/>
  <c r="X41" i="7"/>
  <c r="X42" i="7"/>
  <c r="X43" i="7"/>
  <c r="X44" i="7"/>
  <c r="X45" i="7"/>
  <c r="X46" i="7"/>
  <c r="X47" i="7"/>
  <c r="X48" i="7"/>
  <c r="X49" i="7"/>
  <c r="X50" i="7"/>
  <c r="X51" i="7"/>
  <c r="X52" i="7"/>
  <c r="X53" i="7"/>
  <c r="X54" i="7"/>
  <c r="X58" i="7"/>
  <c r="X59" i="7"/>
  <c r="X60" i="7"/>
  <c r="X61" i="7"/>
  <c r="X62" i="7"/>
  <c r="X63" i="7"/>
  <c r="X64" i="7"/>
  <c r="X65" i="7"/>
  <c r="X66" i="7"/>
  <c r="X67" i="7"/>
  <c r="X68" i="7"/>
  <c r="X69" i="7"/>
  <c r="X70" i="7"/>
  <c r="X71" i="7"/>
  <c r="X72" i="7"/>
  <c r="X73" i="7"/>
  <c r="X74" i="7"/>
  <c r="X75" i="7"/>
  <c r="X76" i="7"/>
  <c r="X77" i="7"/>
  <c r="X78" i="7"/>
  <c r="X79" i="7"/>
  <c r="X80" i="7"/>
  <c r="X81" i="7"/>
  <c r="X82" i="7"/>
  <c r="X83" i="7"/>
  <c r="X84" i="7"/>
  <c r="X85" i="7"/>
  <c r="X86" i="7"/>
  <c r="X8" i="7"/>
  <c r="Z15" i="31" l="1"/>
  <c r="Y15" i="31"/>
  <c r="X15" i="31"/>
  <c r="W15" i="31"/>
  <c r="V15" i="31"/>
  <c r="U15" i="31"/>
  <c r="T15" i="31"/>
  <c r="S15" i="31"/>
  <c r="R15" i="31"/>
  <c r="Q15" i="31"/>
  <c r="P15" i="31"/>
  <c r="O15" i="31"/>
  <c r="N15" i="31"/>
  <c r="M15" i="31"/>
  <c r="L15" i="31"/>
  <c r="K15" i="31"/>
  <c r="J15" i="31"/>
  <c r="I15" i="31"/>
  <c r="H15" i="31"/>
  <c r="G15" i="31"/>
  <c r="F15" i="31"/>
  <c r="E15" i="31"/>
  <c r="D15" i="31"/>
  <c r="C15" i="31"/>
  <c r="Z14" i="31"/>
  <c r="Y14" i="31"/>
  <c r="X14" i="31"/>
  <c r="W14" i="31"/>
  <c r="V14" i="31"/>
  <c r="U14" i="31"/>
  <c r="T14" i="31"/>
  <c r="S14" i="31"/>
  <c r="R14" i="31"/>
  <c r="Q14" i="31"/>
  <c r="P14" i="31"/>
  <c r="O14" i="31"/>
  <c r="N14" i="31"/>
  <c r="M14" i="31"/>
  <c r="L14" i="31"/>
  <c r="K14" i="31"/>
  <c r="J14" i="31"/>
  <c r="I14" i="31"/>
  <c r="H14" i="31"/>
  <c r="G14" i="31"/>
  <c r="F14" i="31"/>
  <c r="E14" i="31"/>
  <c r="D14" i="31"/>
  <c r="C14" i="31"/>
  <c r="Z12" i="31"/>
  <c r="Y12" i="31"/>
  <c r="X12" i="31"/>
  <c r="W12" i="31"/>
  <c r="V12" i="31"/>
  <c r="U12" i="31"/>
  <c r="T12" i="31"/>
  <c r="S12" i="31"/>
  <c r="R12" i="31"/>
  <c r="Q12" i="31"/>
  <c r="P12" i="31"/>
  <c r="O12" i="31"/>
  <c r="N12" i="31"/>
  <c r="M12" i="31"/>
  <c r="L12" i="31"/>
  <c r="K12" i="31"/>
  <c r="J12" i="31"/>
  <c r="I12" i="31"/>
  <c r="H12" i="31"/>
  <c r="G12" i="31"/>
  <c r="F12" i="31"/>
  <c r="E12" i="31"/>
  <c r="D12" i="31"/>
  <c r="C12" i="31"/>
  <c r="Z11" i="31"/>
  <c r="Y11" i="31"/>
  <c r="X11" i="31"/>
  <c r="W11" i="31"/>
  <c r="V11" i="31"/>
  <c r="U11" i="31"/>
  <c r="T11" i="31"/>
  <c r="S11" i="31"/>
  <c r="R11" i="31"/>
  <c r="Q11" i="31"/>
  <c r="P11" i="31"/>
  <c r="O11" i="31"/>
  <c r="N11" i="31"/>
  <c r="M11" i="31"/>
  <c r="L11" i="31"/>
  <c r="K11" i="31"/>
  <c r="J11" i="31"/>
  <c r="I11" i="31"/>
  <c r="H11" i="31"/>
  <c r="G11" i="31"/>
  <c r="F11" i="31"/>
  <c r="E11" i="31"/>
  <c r="D11" i="31"/>
  <c r="C11" i="31"/>
  <c r="Z9" i="31"/>
  <c r="Y9" i="31"/>
  <c r="X9" i="31"/>
  <c r="W9" i="31"/>
  <c r="V9" i="31"/>
  <c r="U9" i="31"/>
  <c r="T9" i="31"/>
  <c r="S9" i="31"/>
  <c r="R9" i="31"/>
  <c r="Q9" i="31"/>
  <c r="P9" i="31"/>
  <c r="O9" i="31"/>
  <c r="N9" i="31"/>
  <c r="M9" i="31"/>
  <c r="L9" i="31"/>
  <c r="K9" i="31"/>
  <c r="J9" i="31"/>
  <c r="I9" i="31"/>
  <c r="H9" i="31"/>
  <c r="G9" i="31"/>
  <c r="F9" i="31"/>
  <c r="E9" i="31"/>
  <c r="D9" i="31"/>
  <c r="C9" i="31"/>
  <c r="Z8" i="31"/>
  <c r="Y8" i="31"/>
  <c r="X8" i="31"/>
  <c r="W8" i="31"/>
  <c r="V8" i="31"/>
  <c r="U8" i="31"/>
  <c r="T8" i="31"/>
  <c r="S8" i="31"/>
  <c r="R8" i="31"/>
  <c r="Q8" i="31"/>
  <c r="P8" i="31"/>
  <c r="O8" i="31"/>
  <c r="N8" i="31"/>
  <c r="M8" i="31"/>
  <c r="L8" i="31"/>
  <c r="K8" i="31"/>
  <c r="J8" i="31"/>
  <c r="I8" i="31"/>
  <c r="H8" i="31"/>
  <c r="G8" i="31"/>
  <c r="F8" i="31"/>
  <c r="E8" i="31"/>
  <c r="D8" i="31"/>
  <c r="C8" i="31"/>
  <c r="Z6" i="31"/>
  <c r="Z18" i="31" s="1"/>
  <c r="Y6" i="31"/>
  <c r="Y18" i="31" s="1"/>
  <c r="X6" i="31"/>
  <c r="X18" i="31" s="1"/>
  <c r="W6" i="31"/>
  <c r="W18" i="31" s="1"/>
  <c r="V6" i="31"/>
  <c r="V18" i="31" s="1"/>
  <c r="U6" i="31"/>
  <c r="U18" i="31" s="1"/>
  <c r="T6" i="31"/>
  <c r="T18" i="31" s="1"/>
  <c r="S6" i="31"/>
  <c r="S18" i="31" s="1"/>
  <c r="R6" i="31"/>
  <c r="R18" i="31" s="1"/>
  <c r="Q6" i="31"/>
  <c r="Q18" i="31" s="1"/>
  <c r="P6" i="31"/>
  <c r="P18" i="31" s="1"/>
  <c r="O6" i="31"/>
  <c r="O18" i="31" s="1"/>
  <c r="N6" i="31"/>
  <c r="N18" i="31" s="1"/>
  <c r="M6" i="31"/>
  <c r="M18" i="31" s="1"/>
  <c r="L6" i="31"/>
  <c r="L18" i="31" s="1"/>
  <c r="K6" i="31"/>
  <c r="K18" i="31" s="1"/>
  <c r="J6" i="31"/>
  <c r="J18" i="31" s="1"/>
  <c r="I6" i="31"/>
  <c r="I18" i="31" s="1"/>
  <c r="H6" i="31"/>
  <c r="H18" i="31" s="1"/>
  <c r="G6" i="31"/>
  <c r="G18" i="31" s="1"/>
  <c r="F6" i="31"/>
  <c r="F18" i="31" s="1"/>
  <c r="E6" i="31"/>
  <c r="E18" i="31" s="1"/>
  <c r="D6" i="31"/>
  <c r="D18" i="31" s="1"/>
  <c r="C6" i="31"/>
  <c r="C18" i="31" s="1"/>
  <c r="Z5" i="31"/>
  <c r="Z17" i="31" s="1"/>
  <c r="Y5" i="31"/>
  <c r="Y17" i="31" s="1"/>
  <c r="X5" i="31"/>
  <c r="X17" i="31" s="1"/>
  <c r="W5" i="31"/>
  <c r="W17" i="31" s="1"/>
  <c r="V5" i="31"/>
  <c r="V17" i="31" s="1"/>
  <c r="U5" i="31"/>
  <c r="U17" i="31" s="1"/>
  <c r="T5" i="31"/>
  <c r="T17" i="31" s="1"/>
  <c r="S5" i="31"/>
  <c r="S17" i="31" s="1"/>
  <c r="R5" i="31"/>
  <c r="R17" i="31" s="1"/>
  <c r="Q5" i="31"/>
  <c r="Q17" i="31" s="1"/>
  <c r="P5" i="31"/>
  <c r="P17" i="31" s="1"/>
  <c r="O5" i="31"/>
  <c r="O17" i="31" s="1"/>
  <c r="N5" i="31"/>
  <c r="N17" i="31" s="1"/>
  <c r="M5" i="31"/>
  <c r="M17" i="31" s="1"/>
  <c r="L5" i="31"/>
  <c r="L17" i="31" s="1"/>
  <c r="K5" i="31"/>
  <c r="K17" i="31" s="1"/>
  <c r="J5" i="31"/>
  <c r="J17" i="31" s="1"/>
  <c r="I5" i="31"/>
  <c r="I17" i="31" s="1"/>
  <c r="H5" i="31"/>
  <c r="H17" i="31" s="1"/>
  <c r="G5" i="31"/>
  <c r="G17" i="31" s="1"/>
  <c r="F5" i="31"/>
  <c r="F17" i="31" s="1"/>
  <c r="E5" i="31"/>
  <c r="E17" i="31" s="1"/>
  <c r="D5" i="31"/>
  <c r="D17" i="31" s="1"/>
  <c r="C5" i="31"/>
  <c r="C17" i="31" s="1"/>
  <c r="A5" i="31"/>
  <c r="Z4" i="31"/>
  <c r="Y4" i="31"/>
  <c r="X4" i="31"/>
  <c r="W4" i="31"/>
  <c r="V4" i="31"/>
  <c r="U4" i="31"/>
  <c r="T4" i="31"/>
  <c r="S4" i="31"/>
  <c r="R4" i="31"/>
  <c r="Q4" i="31"/>
  <c r="P4" i="31"/>
  <c r="O4" i="31"/>
  <c r="N4" i="31"/>
  <c r="M4" i="31"/>
  <c r="L4" i="31"/>
  <c r="K4" i="31"/>
  <c r="J4" i="31"/>
  <c r="I4" i="31"/>
  <c r="H4" i="31"/>
  <c r="G4" i="31"/>
  <c r="F4" i="31"/>
  <c r="E4" i="31"/>
  <c r="D4" i="31"/>
  <c r="C4" i="31"/>
  <c r="X9" i="6" l="1"/>
  <c r="X10" i="6"/>
  <c r="X11" i="6"/>
  <c r="X12" i="6"/>
  <c r="X13" i="6"/>
  <c r="X14" i="6"/>
  <c r="X15" i="6"/>
  <c r="X16" i="6"/>
  <c r="X17" i="6"/>
  <c r="X20" i="6"/>
  <c r="X21" i="6"/>
  <c r="X22" i="6"/>
  <c r="X23" i="6"/>
  <c r="X24" i="6"/>
  <c r="X25" i="6"/>
  <c r="X27" i="6"/>
  <c r="X28" i="6"/>
  <c r="X30" i="6"/>
  <c r="X36" i="6"/>
  <c r="X37" i="6"/>
  <c r="X38" i="6"/>
  <c r="X39" i="6"/>
  <c r="X40" i="6"/>
  <c r="X41" i="6"/>
  <c r="X42" i="6"/>
  <c r="X44" i="6"/>
  <c r="X45" i="6"/>
  <c r="X46" i="6"/>
  <c r="X47" i="6"/>
  <c r="X48" i="6"/>
  <c r="X49" i="6"/>
  <c r="X50" i="6"/>
  <c r="X51" i="6"/>
  <c r="X52" i="6"/>
  <c r="X53" i="6"/>
  <c r="X54" i="6"/>
  <c r="X55" i="6"/>
  <c r="X56" i="6"/>
  <c r="X57" i="6"/>
  <c r="X58" i="6"/>
  <c r="X62" i="6"/>
  <c r="X63" i="6"/>
  <c r="X64" i="6"/>
  <c r="X65" i="6"/>
  <c r="X66" i="6"/>
  <c r="X67" i="6"/>
  <c r="X68" i="6"/>
  <c r="X69" i="6"/>
  <c r="X70" i="6"/>
  <c r="X71" i="6"/>
  <c r="X72" i="6"/>
  <c r="X73" i="6"/>
  <c r="X74" i="6"/>
  <c r="X75" i="6"/>
  <c r="X76" i="6"/>
  <c r="X77" i="6"/>
  <c r="X78" i="6"/>
  <c r="X79" i="6"/>
  <c r="X80" i="6"/>
  <c r="X81" i="6"/>
  <c r="X82" i="6"/>
  <c r="X83" i="6"/>
  <c r="X84" i="6"/>
  <c r="X85" i="6"/>
  <c r="X86" i="6"/>
  <c r="X87" i="6"/>
  <c r="X88" i="6"/>
  <c r="X89" i="6"/>
  <c r="X90" i="6"/>
  <c r="X98" i="6"/>
  <c r="X99" i="6"/>
  <c r="X100" i="6"/>
  <c r="X101" i="6"/>
  <c r="X102" i="6"/>
  <c r="X103" i="6"/>
  <c r="X104" i="6"/>
  <c r="X105" i="6"/>
  <c r="X106" i="6"/>
  <c r="X107" i="6"/>
  <c r="X109" i="6"/>
  <c r="X110" i="6"/>
  <c r="X111" i="6"/>
  <c r="X112" i="6"/>
  <c r="X113" i="6"/>
  <c r="X114" i="6"/>
  <c r="X115" i="6"/>
  <c r="X116" i="6"/>
  <c r="X117" i="6"/>
  <c r="X118" i="6"/>
  <c r="X120" i="6"/>
  <c r="X126" i="6"/>
  <c r="X127" i="6"/>
  <c r="X128" i="6"/>
  <c r="X129" i="6"/>
  <c r="X130" i="6"/>
  <c r="X131" i="6"/>
  <c r="X132" i="6"/>
  <c r="X134" i="6"/>
  <c r="X135" i="6"/>
  <c r="X136" i="6"/>
  <c r="X137" i="6"/>
  <c r="X138" i="6"/>
  <c r="X139" i="6"/>
  <c r="X140" i="6"/>
  <c r="X141" i="6"/>
  <c r="X142" i="6"/>
  <c r="X143" i="6"/>
  <c r="X144" i="6"/>
  <c r="X145" i="6"/>
  <c r="X146" i="6"/>
  <c r="X147" i="6"/>
  <c r="X148" i="6"/>
  <c r="X149" i="6"/>
  <c r="X152" i="6"/>
  <c r="X153" i="6"/>
  <c r="X154" i="6"/>
  <c r="X155" i="6"/>
  <c r="X156" i="6"/>
  <c r="X157" i="6"/>
  <c r="X158" i="6"/>
  <c r="X159" i="6"/>
  <c r="X160" i="6"/>
  <c r="X162" i="6"/>
  <c r="X163" i="6"/>
  <c r="X164" i="6"/>
  <c r="X165" i="6"/>
  <c r="X166" i="6"/>
  <c r="X167" i="6"/>
  <c r="X168" i="6"/>
  <c r="X169" i="6"/>
  <c r="X170" i="6"/>
  <c r="X171" i="6"/>
  <c r="X172" i="6"/>
  <c r="X173" i="6"/>
  <c r="X174" i="6"/>
  <c r="X175" i="6"/>
  <c r="X176" i="6"/>
  <c r="X177" i="6"/>
  <c r="X178" i="6"/>
  <c r="X179" i="6"/>
  <c r="X180" i="6"/>
  <c r="X186" i="6"/>
  <c r="X188" i="6"/>
  <c r="X189" i="6"/>
  <c r="X190" i="6"/>
  <c r="X191" i="6"/>
  <c r="X192" i="6"/>
  <c r="X193" i="6"/>
  <c r="X194" i="6"/>
  <c r="X195" i="6"/>
  <c r="X196" i="6"/>
  <c r="X197" i="6"/>
  <c r="X199" i="6"/>
  <c r="X200" i="6"/>
  <c r="X201" i="6"/>
  <c r="X202" i="6"/>
  <c r="X203" i="6"/>
  <c r="X204" i="6"/>
  <c r="X205" i="6"/>
  <c r="X206" i="6"/>
  <c r="X207" i="6"/>
  <c r="X208" i="6"/>
  <c r="X210" i="6"/>
  <c r="X214" i="6"/>
  <c r="X217" i="6"/>
  <c r="X218" i="6"/>
  <c r="X219" i="6"/>
  <c r="X220" i="6"/>
  <c r="X221" i="6"/>
  <c r="X222" i="6"/>
  <c r="X223" i="6"/>
  <c r="X224" i="6"/>
  <c r="X225" i="6"/>
  <c r="X226" i="6"/>
  <c r="X227" i="6"/>
  <c r="X228" i="6"/>
  <c r="X229" i="6"/>
  <c r="X230" i="6"/>
  <c r="X231" i="6"/>
  <c r="X232" i="6"/>
  <c r="X233" i="6"/>
  <c r="X234" i="6"/>
  <c r="X235" i="6"/>
  <c r="X236" i="6"/>
  <c r="X237" i="6"/>
  <c r="X238" i="6"/>
  <c r="X239" i="6"/>
  <c r="X240" i="6"/>
  <c r="X243" i="6"/>
  <c r="X244" i="6"/>
  <c r="X245" i="6"/>
  <c r="X246" i="6"/>
  <c r="X247" i="6"/>
  <c r="X248" i="6"/>
  <c r="X249" i="6"/>
  <c r="X250" i="6"/>
  <c r="X251" i="6"/>
  <c r="X252" i="6"/>
  <c r="X253" i="6"/>
  <c r="X254" i="6"/>
  <c r="X255" i="6"/>
  <c r="X256" i="6"/>
  <c r="X257" i="6"/>
  <c r="X258" i="6"/>
  <c r="X259" i="6"/>
  <c r="X260" i="6"/>
  <c r="X261" i="6"/>
  <c r="X262" i="6"/>
  <c r="X263" i="6"/>
  <c r="X264" i="6"/>
  <c r="X265" i="6"/>
  <c r="X266" i="6"/>
  <c r="X267" i="6"/>
  <c r="X268" i="6"/>
  <c r="X269" i="6"/>
  <c r="X270" i="6"/>
  <c r="X271" i="6"/>
  <c r="X279" i="6"/>
  <c r="X280" i="6"/>
  <c r="X281" i="6"/>
  <c r="X282" i="6"/>
  <c r="X283" i="6"/>
  <c r="X284" i="6"/>
  <c r="X285" i="6"/>
  <c r="X286" i="6"/>
  <c r="X287" i="6"/>
  <c r="X288" i="6"/>
  <c r="X289" i="6"/>
  <c r="X290" i="6"/>
  <c r="X291" i="6"/>
  <c r="X292" i="6"/>
  <c r="X293" i="6"/>
  <c r="X294" i="6"/>
  <c r="X295" i="6"/>
  <c r="X296" i="6"/>
  <c r="X297" i="6"/>
  <c r="X299" i="6"/>
  <c r="X300" i="6"/>
  <c r="X302" i="6"/>
  <c r="X309" i="6"/>
  <c r="X310" i="6"/>
  <c r="X311" i="6"/>
  <c r="X312" i="6"/>
  <c r="X313" i="6"/>
  <c r="X314" i="6"/>
  <c r="X315" i="6"/>
  <c r="X317" i="6"/>
  <c r="X318" i="6"/>
  <c r="X319" i="6"/>
  <c r="X320" i="6"/>
  <c r="X321" i="6"/>
  <c r="X322" i="6"/>
  <c r="X323" i="6"/>
  <c r="X324" i="6"/>
  <c r="X325" i="6"/>
  <c r="X326" i="6"/>
  <c r="X327" i="6"/>
  <c r="X328" i="6"/>
  <c r="X329" i="6"/>
  <c r="X330" i="6"/>
  <c r="X331" i="6"/>
  <c r="X335" i="6"/>
  <c r="X336" i="6"/>
  <c r="X337" i="6"/>
  <c r="X338" i="6"/>
  <c r="X339" i="6"/>
  <c r="X340" i="6"/>
  <c r="X341" i="6"/>
  <c r="X342" i="6"/>
  <c r="X343" i="6"/>
  <c r="X345" i="6"/>
  <c r="X346" i="6"/>
  <c r="X347" i="6"/>
  <c r="X348" i="6"/>
  <c r="X349" i="6"/>
  <c r="X350" i="6"/>
  <c r="X351" i="6"/>
  <c r="X352" i="6"/>
  <c r="X353" i="6"/>
  <c r="X354" i="6"/>
  <c r="X355" i="6"/>
  <c r="X356" i="6"/>
  <c r="X357" i="6"/>
  <c r="X358" i="6"/>
  <c r="X359" i="6"/>
  <c r="X360" i="6"/>
  <c r="X361" i="6"/>
  <c r="X362" i="6"/>
  <c r="X363" i="6"/>
  <c r="X8" i="6"/>
  <c r="X197" i="5" l="1"/>
  <c r="X39" i="5"/>
  <c r="X40" i="5"/>
  <c r="X41" i="5"/>
  <c r="X42" i="5"/>
  <c r="X43" i="5"/>
  <c r="X44" i="5"/>
  <c r="X45" i="5"/>
  <c r="X46" i="5"/>
  <c r="X47" i="5"/>
  <c r="X48" i="5"/>
  <c r="X49" i="5"/>
  <c r="X50" i="5"/>
  <c r="X51" i="5"/>
  <c r="X52" i="5"/>
  <c r="X53" i="5"/>
  <c r="X54" i="5"/>
  <c r="X55" i="5"/>
  <c r="X56" i="5"/>
  <c r="X57" i="5"/>
  <c r="X58" i="5"/>
  <c r="X59" i="5"/>
  <c r="X60" i="5"/>
  <c r="X61" i="5"/>
  <c r="X62" i="5"/>
  <c r="X63" i="5"/>
  <c r="X64" i="5"/>
  <c r="X65" i="5"/>
  <c r="X66" i="5"/>
  <c r="X67" i="5"/>
  <c r="X68" i="5"/>
  <c r="X69" i="5"/>
  <c r="X70" i="5"/>
  <c r="X71" i="5"/>
  <c r="X72" i="5"/>
  <c r="X73" i="5"/>
  <c r="X74" i="5"/>
  <c r="X75" i="5"/>
  <c r="X76" i="5"/>
  <c r="X77" i="5"/>
  <c r="X78" i="5"/>
  <c r="X79" i="5"/>
  <c r="X80" i="5"/>
  <c r="X81" i="5"/>
  <c r="X82" i="5"/>
  <c r="X83" i="5"/>
  <c r="X84" i="5"/>
  <c r="X85" i="5"/>
  <c r="X86" i="5"/>
  <c r="X94" i="5"/>
  <c r="X95" i="5"/>
  <c r="X96" i="5"/>
  <c r="X97" i="5"/>
  <c r="X99" i="5"/>
  <c r="X100" i="5"/>
  <c r="X101" i="5"/>
  <c r="X102" i="5"/>
  <c r="X103" i="5"/>
  <c r="X104" i="5"/>
  <c r="X107" i="5"/>
  <c r="X108" i="5"/>
  <c r="X109" i="5"/>
  <c r="X110" i="5"/>
  <c r="X111" i="5"/>
  <c r="X112" i="5"/>
  <c r="X114" i="5"/>
  <c r="X115" i="5"/>
  <c r="X118" i="5"/>
  <c r="X123" i="5"/>
  <c r="X124" i="5"/>
  <c r="X125" i="5"/>
  <c r="X126" i="5"/>
  <c r="X127" i="5"/>
  <c r="X128" i="5"/>
  <c r="X129" i="5"/>
  <c r="X130" i="5"/>
  <c r="X131" i="5"/>
  <c r="X132" i="5"/>
  <c r="X133" i="5"/>
  <c r="X134" i="5"/>
  <c r="X135" i="5"/>
  <c r="X136" i="5"/>
  <c r="X137" i="5"/>
  <c r="X138" i="5"/>
  <c r="X139" i="5"/>
  <c r="X143" i="5"/>
  <c r="X144" i="5"/>
  <c r="X145" i="5"/>
  <c r="X146" i="5"/>
  <c r="X147" i="5"/>
  <c r="X148" i="5"/>
  <c r="X149" i="5"/>
  <c r="X150" i="5"/>
  <c r="X151" i="5"/>
  <c r="X152" i="5"/>
  <c r="X153" i="5"/>
  <c r="X154" i="5"/>
  <c r="X155" i="5"/>
  <c r="X156" i="5"/>
  <c r="X157" i="5"/>
  <c r="X158" i="5"/>
  <c r="X159" i="5"/>
  <c r="X160" i="5"/>
  <c r="X161" i="5"/>
  <c r="X162" i="5"/>
  <c r="X163" i="5"/>
  <c r="X164" i="5"/>
  <c r="X165" i="5"/>
  <c r="X166" i="5"/>
  <c r="X173" i="5"/>
  <c r="X175" i="5"/>
  <c r="X176" i="5"/>
  <c r="X177" i="5"/>
  <c r="X179" i="5"/>
  <c r="X180" i="5"/>
  <c r="X181" i="5"/>
  <c r="X182" i="5"/>
  <c r="X183" i="5"/>
  <c r="X184" i="5"/>
  <c r="X185" i="5"/>
  <c r="X186" i="5"/>
  <c r="X187" i="5"/>
  <c r="X188" i="5"/>
  <c r="X189" i="5"/>
  <c r="X190" i="5"/>
  <c r="X191" i="5"/>
  <c r="X192" i="5"/>
  <c r="X194" i="5"/>
  <c r="X195" i="5"/>
  <c r="X200" i="5"/>
  <c r="X203" i="5"/>
  <c r="X204" i="5"/>
  <c r="X205" i="5"/>
  <c r="X206" i="5"/>
  <c r="X207" i="5"/>
  <c r="X208" i="5"/>
  <c r="X209" i="5"/>
  <c r="X210" i="5"/>
  <c r="X211" i="5"/>
  <c r="X213" i="5"/>
  <c r="X214" i="5"/>
  <c r="X215" i="5"/>
  <c r="X216" i="5"/>
  <c r="X217" i="5"/>
  <c r="X218" i="5"/>
  <c r="X219" i="5"/>
  <c r="X223" i="5"/>
  <c r="X224" i="5"/>
  <c r="X225" i="5"/>
  <c r="X226" i="5"/>
  <c r="X227" i="5"/>
  <c r="X228" i="5"/>
  <c r="X229" i="5"/>
  <c r="X230" i="5"/>
  <c r="X231" i="5"/>
  <c r="X232" i="5"/>
  <c r="X233" i="5"/>
  <c r="X235" i="5"/>
  <c r="X236" i="5"/>
  <c r="X237" i="5"/>
  <c r="X238" i="5"/>
  <c r="X239" i="5"/>
  <c r="X240" i="5"/>
  <c r="X243" i="5"/>
  <c r="X244" i="5"/>
  <c r="X245" i="5"/>
  <c r="X246" i="5"/>
  <c r="X247" i="5"/>
  <c r="X248" i="5"/>
  <c r="X249" i="5"/>
  <c r="X38" i="5"/>
  <c r="X9" i="5"/>
  <c r="X10" i="5"/>
  <c r="X11" i="5"/>
  <c r="X12" i="5"/>
  <c r="X13" i="5"/>
  <c r="X14" i="5"/>
  <c r="X15" i="5"/>
  <c r="X16" i="5"/>
  <c r="X17" i="5"/>
  <c r="X18" i="5"/>
  <c r="X19" i="5"/>
  <c r="X20" i="5"/>
  <c r="X21" i="5"/>
  <c r="X22" i="5"/>
  <c r="X23" i="5"/>
  <c r="X24" i="5"/>
  <c r="X25" i="5"/>
  <c r="X26" i="5"/>
  <c r="X27" i="5"/>
  <c r="X28" i="5"/>
  <c r="X29" i="5"/>
  <c r="X30" i="5"/>
  <c r="X31" i="5"/>
  <c r="X8" i="5"/>
  <c r="V251" i="25" l="1"/>
  <c r="V252" i="25"/>
  <c r="V253" i="25"/>
  <c r="V206" i="25"/>
  <c r="V207" i="25"/>
  <c r="V208" i="25"/>
  <c r="V209" i="25"/>
  <c r="V210" i="25"/>
  <c r="V211" i="25"/>
  <c r="V212" i="25"/>
  <c r="V213" i="25"/>
  <c r="V214" i="25"/>
  <c r="V215" i="25"/>
  <c r="V216" i="25"/>
  <c r="V217" i="25"/>
  <c r="V218" i="25"/>
  <c r="V219" i="25"/>
  <c r="V220" i="25"/>
  <c r="V221" i="25"/>
  <c r="V222" i="25"/>
  <c r="V223" i="25"/>
  <c r="V224" i="25"/>
  <c r="V225" i="25"/>
  <c r="V226" i="25"/>
  <c r="V227" i="25"/>
  <c r="V228" i="25"/>
  <c r="V229" i="25"/>
  <c r="V230" i="25"/>
  <c r="V231" i="25"/>
  <c r="V232" i="25"/>
  <c r="V233" i="25"/>
  <c r="V234" i="25"/>
  <c r="V235" i="25"/>
  <c r="V236" i="25"/>
  <c r="V237" i="25"/>
  <c r="V238" i="25"/>
  <c r="V239" i="25"/>
  <c r="V240" i="25"/>
  <c r="V241" i="25"/>
  <c r="V242" i="25"/>
  <c r="V243" i="25"/>
  <c r="V244" i="25"/>
  <c r="V245" i="25"/>
  <c r="V246" i="25"/>
  <c r="V247" i="25"/>
  <c r="V248" i="25"/>
  <c r="V249" i="25"/>
  <c r="V250" i="25"/>
  <c r="V205" i="25"/>
  <c r="V171" i="25"/>
  <c r="V172" i="25"/>
  <c r="V173" i="25"/>
  <c r="V174" i="25"/>
  <c r="V175" i="25"/>
  <c r="V176" i="25"/>
  <c r="V177" i="25"/>
  <c r="V178" i="25"/>
  <c r="V179" i="25"/>
  <c r="V180" i="25"/>
  <c r="V181" i="25"/>
  <c r="V182" i="25"/>
  <c r="V183" i="25"/>
  <c r="V184" i="25"/>
  <c r="V185" i="25"/>
  <c r="V186" i="25"/>
  <c r="V187" i="25"/>
  <c r="V188" i="25"/>
  <c r="V189" i="25"/>
  <c r="V190" i="25"/>
  <c r="V191" i="25"/>
  <c r="V192" i="25"/>
  <c r="V193" i="25"/>
  <c r="V194" i="25"/>
  <c r="V195" i="25"/>
  <c r="V196" i="25"/>
  <c r="V197" i="25"/>
  <c r="V198" i="25"/>
  <c r="V199" i="25"/>
  <c r="V200" i="25"/>
  <c r="V170" i="25"/>
  <c r="V135" i="25"/>
  <c r="V136" i="25"/>
  <c r="V137" i="25"/>
  <c r="V138" i="25"/>
  <c r="V139" i="25"/>
  <c r="V140" i="25"/>
  <c r="V141" i="25"/>
  <c r="V142" i="25"/>
  <c r="V143" i="25"/>
  <c r="V144" i="25"/>
  <c r="V145" i="25"/>
  <c r="V146" i="25"/>
  <c r="V147" i="25"/>
  <c r="V148" i="25"/>
  <c r="V149" i="25"/>
  <c r="V150" i="25"/>
  <c r="V151" i="25"/>
  <c r="V152" i="25"/>
  <c r="V153" i="25"/>
  <c r="V154" i="25"/>
  <c r="V155" i="25"/>
  <c r="V156" i="25"/>
  <c r="V157" i="25"/>
  <c r="V158" i="25"/>
  <c r="V159" i="25"/>
  <c r="V160" i="25"/>
  <c r="V161" i="25"/>
  <c r="V134" i="25"/>
  <c r="V83" i="25"/>
  <c r="V84" i="25"/>
  <c r="V85" i="25"/>
  <c r="V86" i="25"/>
  <c r="V87" i="25"/>
  <c r="V88" i="25"/>
  <c r="V89" i="25"/>
  <c r="V90" i="25"/>
  <c r="V91" i="25"/>
  <c r="V92" i="25"/>
  <c r="V93" i="25"/>
  <c r="V94" i="25"/>
  <c r="V95" i="25"/>
  <c r="V96" i="25"/>
  <c r="V97" i="25"/>
  <c r="V98" i="25"/>
  <c r="V99" i="25"/>
  <c r="V100" i="25"/>
  <c r="V101" i="25"/>
  <c r="V102" i="25"/>
  <c r="V103" i="25"/>
  <c r="V104" i="25"/>
  <c r="V105" i="25"/>
  <c r="V106" i="25"/>
  <c r="V107" i="25"/>
  <c r="V108" i="25"/>
  <c r="V109" i="25"/>
  <c r="V110" i="25"/>
  <c r="V111" i="25"/>
  <c r="V112" i="25"/>
  <c r="V113" i="25"/>
  <c r="V114" i="25"/>
  <c r="V115" i="25"/>
  <c r="V116" i="25"/>
  <c r="V117" i="25"/>
  <c r="V118" i="25"/>
  <c r="V119" i="25"/>
  <c r="V120" i="25"/>
  <c r="V121" i="25"/>
  <c r="V122" i="25"/>
  <c r="V123" i="25"/>
  <c r="V124" i="25"/>
  <c r="V125" i="25"/>
  <c r="V126" i="25"/>
  <c r="V82" i="25"/>
  <c r="V51" i="25"/>
  <c r="V52" i="25"/>
  <c r="V53" i="25"/>
  <c r="V54" i="25"/>
  <c r="V55" i="25"/>
  <c r="V56" i="25"/>
  <c r="V57" i="25"/>
  <c r="V58" i="25"/>
  <c r="V59" i="25"/>
  <c r="V60" i="25"/>
  <c r="V61" i="25"/>
  <c r="V62" i="25"/>
  <c r="V63" i="25"/>
  <c r="V64" i="25"/>
  <c r="V65" i="25"/>
  <c r="V66" i="25"/>
  <c r="V67" i="25"/>
  <c r="V68" i="25"/>
  <c r="V69" i="25"/>
  <c r="V70" i="25"/>
  <c r="V71" i="25"/>
  <c r="V72" i="25"/>
  <c r="V73" i="25"/>
  <c r="V74" i="25"/>
  <c r="V75" i="25"/>
  <c r="V76" i="25"/>
  <c r="V77" i="25"/>
  <c r="V50" i="25"/>
  <c r="V9" i="25"/>
  <c r="V10" i="25"/>
  <c r="V11" i="25"/>
  <c r="V12" i="25"/>
  <c r="V13" i="25"/>
  <c r="V14" i="25"/>
  <c r="V15" i="25"/>
  <c r="V16" i="25"/>
  <c r="V17" i="25"/>
  <c r="V18" i="25"/>
  <c r="V19" i="25"/>
  <c r="V20" i="25"/>
  <c r="V21" i="25"/>
  <c r="V22" i="25"/>
  <c r="V23" i="25"/>
  <c r="V24" i="25"/>
  <c r="V25" i="25"/>
  <c r="V26" i="25"/>
  <c r="V27" i="25"/>
  <c r="V28" i="25"/>
  <c r="V29" i="25"/>
  <c r="V30" i="25"/>
  <c r="V31" i="25"/>
  <c r="V32" i="25"/>
  <c r="V33" i="25"/>
  <c r="V34" i="25"/>
  <c r="V35" i="25"/>
  <c r="V36" i="25"/>
  <c r="V37" i="25"/>
  <c r="V38" i="25"/>
  <c r="V39" i="25"/>
  <c r="V40" i="25"/>
  <c r="V8" i="25"/>
  <c r="X125" i="3" l="1"/>
  <c r="X126" i="3"/>
  <c r="X127" i="3"/>
  <c r="X128" i="3"/>
  <c r="X129" i="3"/>
  <c r="X130" i="3"/>
  <c r="X132" i="3"/>
  <c r="X133" i="3"/>
  <c r="X134" i="3"/>
  <c r="X135" i="3"/>
  <c r="X136" i="3"/>
  <c r="X137" i="3"/>
  <c r="X138" i="3"/>
  <c r="X139" i="3"/>
  <c r="X140" i="3"/>
  <c r="X141" i="3"/>
  <c r="X142" i="3"/>
  <c r="X143" i="3"/>
  <c r="X144" i="3"/>
  <c r="X145" i="3"/>
  <c r="X146" i="3"/>
  <c r="X150" i="3"/>
  <c r="X151" i="3"/>
  <c r="X152" i="3"/>
  <c r="X153" i="3"/>
  <c r="X154" i="3"/>
  <c r="X155" i="3"/>
  <c r="X156" i="3"/>
  <c r="X157" i="3"/>
  <c r="X158" i="3"/>
  <c r="X159" i="3"/>
  <c r="X160" i="3"/>
  <c r="X161" i="3"/>
  <c r="X162" i="3"/>
  <c r="X163" i="3"/>
  <c r="X164" i="3"/>
  <c r="X165" i="3"/>
  <c r="X166" i="3"/>
  <c r="X167" i="3"/>
  <c r="X168" i="3"/>
  <c r="X169" i="3"/>
  <c r="X170" i="3"/>
  <c r="X171" i="3"/>
  <c r="X172" i="3"/>
  <c r="X173" i="3"/>
  <c r="X174" i="3"/>
  <c r="X175" i="3"/>
  <c r="X176" i="3"/>
  <c r="X177" i="3"/>
  <c r="X178" i="3"/>
  <c r="X179" i="3"/>
  <c r="X124" i="3"/>
  <c r="X98" i="3"/>
  <c r="X99" i="3"/>
  <c r="X100" i="3"/>
  <c r="X101" i="3"/>
  <c r="X102" i="3"/>
  <c r="X103" i="3"/>
  <c r="X104" i="3"/>
  <c r="X105" i="3"/>
  <c r="X106" i="3"/>
  <c r="X107" i="3"/>
  <c r="X108" i="3"/>
  <c r="X109" i="3"/>
  <c r="X110" i="3"/>
  <c r="X111" i="3"/>
  <c r="X112" i="3"/>
  <c r="X113" i="3"/>
  <c r="X114" i="3"/>
  <c r="X115" i="3"/>
  <c r="X116" i="3"/>
  <c r="X97" i="3"/>
  <c r="X189" i="3" l="1"/>
  <c r="X190" i="3"/>
  <c r="X191" i="3"/>
  <c r="X192" i="3"/>
  <c r="X193" i="3"/>
  <c r="X195" i="3"/>
  <c r="X196" i="3"/>
  <c r="X197" i="3"/>
  <c r="X199" i="3"/>
  <c r="X200" i="3"/>
  <c r="X203" i="3"/>
  <c r="X206" i="3"/>
  <c r="X210" i="3"/>
  <c r="X213" i="3"/>
  <c r="X214" i="3"/>
  <c r="X215" i="3"/>
  <c r="X216" i="3"/>
  <c r="X217" i="3"/>
  <c r="X218" i="3"/>
  <c r="X221" i="3"/>
  <c r="X222" i="3"/>
  <c r="X223" i="3"/>
  <c r="X224" i="3"/>
  <c r="X225" i="3"/>
  <c r="X226" i="3"/>
  <c r="X227" i="3"/>
  <c r="X228" i="3"/>
  <c r="X229" i="3"/>
  <c r="X230" i="3"/>
  <c r="X231" i="3"/>
  <c r="X232" i="3"/>
  <c r="X233" i="3"/>
  <c r="X234" i="3"/>
  <c r="X237" i="3"/>
  <c r="X238" i="3"/>
  <c r="X239" i="3"/>
  <c r="X240" i="3"/>
  <c r="X241" i="3"/>
  <c r="X242" i="3"/>
  <c r="X243" i="3"/>
  <c r="X244" i="3"/>
  <c r="X245" i="3"/>
  <c r="X246" i="3"/>
  <c r="X247" i="3"/>
  <c r="X249" i="3"/>
  <c r="X250" i="3"/>
  <c r="X251" i="3"/>
  <c r="X252" i="3"/>
  <c r="X253" i="3"/>
  <c r="X254" i="3"/>
  <c r="X255" i="3"/>
  <c r="X256" i="3"/>
  <c r="X259" i="3"/>
  <c r="X260" i="3"/>
  <c r="X261" i="3"/>
  <c r="X262" i="3"/>
  <c r="X263" i="3"/>
  <c r="X264" i="3"/>
  <c r="X265" i="3"/>
  <c r="X266" i="3"/>
  <c r="X188" i="3"/>
  <c r="H48" i="8" l="1"/>
  <c r="G48" i="8"/>
  <c r="F48" i="8"/>
  <c r="E48" i="8"/>
  <c r="D48" i="8"/>
  <c r="I48" i="8" s="1"/>
  <c r="C48" i="8"/>
  <c r="I46" i="8"/>
  <c r="I45" i="8"/>
  <c r="I44" i="8"/>
  <c r="I43" i="8"/>
  <c r="I34" i="8"/>
  <c r="I33" i="8"/>
  <c r="I32" i="8"/>
  <c r="I31" i="8"/>
  <c r="I28" i="8"/>
  <c r="I27" i="8"/>
  <c r="I26" i="8"/>
  <c r="I25" i="8"/>
  <c r="I24" i="8"/>
  <c r="I23" i="8"/>
  <c r="I20" i="8"/>
  <c r="I19" i="8"/>
  <c r="I18" i="8"/>
  <c r="I17" i="8"/>
  <c r="I16" i="8"/>
  <c r="I13" i="8"/>
  <c r="I12" i="8"/>
  <c r="I11" i="8"/>
  <c r="I10" i="8"/>
  <c r="I9" i="8"/>
  <c r="I8" i="8"/>
  <c r="I7" i="8"/>
  <c r="D33" i="16" l="1"/>
  <c r="E33" i="16"/>
  <c r="F33" i="16"/>
  <c r="G33" i="16"/>
  <c r="H33" i="16"/>
  <c r="D34" i="16"/>
  <c r="E34" i="16"/>
  <c r="F34" i="16"/>
  <c r="G34" i="16"/>
  <c r="H34" i="16"/>
  <c r="C34" i="16"/>
  <c r="C33" i="16"/>
  <c r="D14" i="16"/>
  <c r="E14" i="16"/>
  <c r="F14" i="16"/>
  <c r="G14" i="16"/>
  <c r="H14" i="16"/>
  <c r="D15" i="16"/>
  <c r="E15" i="16"/>
  <c r="F15" i="16"/>
  <c r="G15" i="16"/>
  <c r="H15" i="16"/>
  <c r="D16" i="16"/>
  <c r="E16" i="16"/>
  <c r="F16" i="16"/>
  <c r="G16" i="16"/>
  <c r="H16" i="16"/>
  <c r="D17" i="16"/>
  <c r="E17" i="16"/>
  <c r="F17" i="16"/>
  <c r="G17" i="16"/>
  <c r="H17" i="16"/>
  <c r="D18" i="16"/>
  <c r="E18" i="16"/>
  <c r="F18" i="16"/>
  <c r="G18" i="16"/>
  <c r="H18" i="16"/>
  <c r="D19" i="16"/>
  <c r="E19" i="16"/>
  <c r="F19" i="16"/>
  <c r="G19" i="16"/>
  <c r="H19" i="16"/>
  <c r="D20" i="16"/>
  <c r="E20" i="16"/>
  <c r="F20" i="16"/>
  <c r="G20" i="16"/>
  <c r="H20" i="16"/>
  <c r="D21" i="16"/>
  <c r="E21" i="16"/>
  <c r="F21" i="16"/>
  <c r="G21" i="16"/>
  <c r="H21" i="16"/>
  <c r="D22" i="16"/>
  <c r="E22" i="16"/>
  <c r="F22" i="16"/>
  <c r="G22" i="16"/>
  <c r="H22" i="16"/>
  <c r="C15" i="16"/>
  <c r="C16" i="16"/>
  <c r="C17" i="16"/>
  <c r="C18" i="16"/>
  <c r="C19" i="16"/>
  <c r="C20" i="16"/>
  <c r="C21" i="16"/>
  <c r="C22" i="16"/>
  <c r="C14" i="16"/>
  <c r="D11" i="16"/>
  <c r="E11" i="16"/>
  <c r="F11" i="16"/>
  <c r="G11" i="16"/>
  <c r="H11" i="16"/>
  <c r="C8" i="16"/>
  <c r="C9" i="16"/>
  <c r="C10" i="16"/>
  <c r="C7" i="16"/>
  <c r="G23" i="16" l="1"/>
  <c r="G25" i="16" s="1"/>
  <c r="E23" i="16"/>
  <c r="E25" i="16" s="1"/>
  <c r="D23" i="16"/>
  <c r="D25" i="16" s="1"/>
  <c r="C11" i="16"/>
  <c r="F23" i="16"/>
  <c r="F25" i="16" s="1"/>
  <c r="C23" i="16"/>
  <c r="H23" i="16"/>
  <c r="H25" i="16" s="1"/>
  <c r="G12" i="30"/>
  <c r="D12" i="30"/>
  <c r="C25" i="16" l="1"/>
  <c r="C63" i="28" l="1"/>
  <c r="C71" i="28" s="1"/>
  <c r="C20" i="28"/>
  <c r="C24" i="28" s="1"/>
  <c r="C119" i="28"/>
  <c r="C105" i="28"/>
  <c r="C104" i="28"/>
  <c r="C100" i="28"/>
  <c r="C99" i="28"/>
  <c r="C97" i="28"/>
  <c r="C96" i="28"/>
  <c r="C95" i="28"/>
  <c r="C93" i="28"/>
  <c r="C92" i="28"/>
  <c r="C91" i="28"/>
  <c r="C89" i="28"/>
  <c r="C88" i="28"/>
  <c r="C87" i="28"/>
  <c r="C86" i="28"/>
  <c r="C39" i="28"/>
  <c r="C36" i="28"/>
  <c r="C85" i="28"/>
  <c r="C84" i="28"/>
  <c r="C82" i="28"/>
  <c r="C80" i="28"/>
  <c r="C74" i="28"/>
  <c r="C75" i="28" s="1"/>
  <c r="C76" i="28" s="1"/>
  <c r="C77" i="28" s="1"/>
  <c r="C73" i="28"/>
  <c r="C72" i="28"/>
  <c r="C68" i="28"/>
  <c r="C54" i="28"/>
  <c r="C55" i="28" s="1"/>
  <c r="C56" i="28" s="1"/>
  <c r="C57" i="28" s="1"/>
  <c r="C58" i="28" s="1"/>
  <c r="C59" i="28" s="1"/>
  <c r="C60" i="28" s="1"/>
  <c r="C61" i="28" s="1"/>
  <c r="C43" i="28"/>
  <c r="C44" i="28" s="1"/>
  <c r="C45" i="28" s="1"/>
  <c r="C46" i="28" s="1"/>
  <c r="C47" i="28" s="1"/>
  <c r="C48" i="28" s="1"/>
  <c r="C49" i="28" s="1"/>
  <c r="C50" i="28" s="1"/>
  <c r="C51" i="28" s="1"/>
  <c r="C52" i="28" s="1"/>
  <c r="C53" i="28" s="1"/>
  <c r="C42" i="28"/>
  <c r="C41" i="28"/>
  <c r="C38" i="28"/>
  <c r="C34" i="28"/>
  <c r="C32" i="28"/>
  <c r="C16" i="28"/>
  <c r="C70" i="28" l="1"/>
  <c r="C102" i="28"/>
  <c r="C65" i="28"/>
  <c r="W189" i="5" l="1"/>
  <c r="W192" i="5" s="1"/>
  <c r="W195" i="5" s="1"/>
  <c r="W177" i="5"/>
  <c r="W184" i="5" s="1"/>
  <c r="W165" i="5"/>
  <c r="W156" i="5"/>
  <c r="W157" i="5" s="1"/>
  <c r="W149" i="5"/>
  <c r="W138" i="5"/>
  <c r="W139" i="5" s="1"/>
  <c r="W130" i="5"/>
  <c r="W166" i="5" l="1"/>
  <c r="W267" i="3" l="1"/>
  <c r="W257" i="3"/>
  <c r="W248" i="3"/>
  <c r="W258" i="3" s="1"/>
  <c r="W268" i="3" s="1"/>
  <c r="W236" i="3"/>
  <c r="W235" i="3"/>
  <c r="W219" i="3"/>
  <c r="T252" i="25" l="1"/>
  <c r="T253" i="25" s="1"/>
  <c r="T238" i="25"/>
  <c r="T220" i="25"/>
  <c r="T199" i="25"/>
  <c r="T200" i="25" s="1"/>
  <c r="T195" i="25"/>
  <c r="T182" i="25"/>
  <c r="T156" i="25"/>
  <c r="T146" i="25"/>
  <c r="T145" i="25"/>
  <c r="T152" i="25" s="1"/>
  <c r="T155" i="25" s="1"/>
  <c r="T159" i="25" s="1"/>
  <c r="T161" i="25" s="1"/>
  <c r="T139" i="25"/>
  <c r="T138" i="25"/>
  <c r="T134" i="25"/>
  <c r="T76" i="25"/>
  <c r="T77" i="25" s="1"/>
  <c r="T61" i="25"/>
  <c r="T34" i="25"/>
  <c r="T24" i="25"/>
  <c r="T16" i="25"/>
  <c r="T15" i="25"/>
  <c r="T23" i="25" s="1"/>
  <c r="T30" i="25" s="1"/>
  <c r="T33" i="25" s="1"/>
  <c r="T38" i="25" s="1"/>
  <c r="T40" i="25" s="1"/>
  <c r="T8" i="25"/>
  <c r="T105" i="3" l="1"/>
  <c r="T103" i="3"/>
  <c r="C19" i="27" l="1"/>
  <c r="T15" i="3" l="1"/>
  <c r="T20" i="3" s="1"/>
  <c r="T23" i="3" s="1"/>
  <c r="T26" i="3" s="1"/>
  <c r="T87" i="3"/>
  <c r="T77" i="3"/>
  <c r="T68" i="3"/>
  <c r="T78" i="3" s="1"/>
  <c r="T88" i="3" s="1"/>
  <c r="T56" i="3"/>
  <c r="T41" i="3"/>
  <c r="T57" i="3" l="1"/>
  <c r="T89" i="3"/>
  <c r="T103" i="2"/>
  <c r="T101" i="2"/>
  <c r="T91" i="2"/>
  <c r="T81" i="2"/>
  <c r="T92" i="2" s="1"/>
  <c r="T104" i="2" s="1"/>
  <c r="T68" i="2"/>
  <c r="T51" i="2"/>
  <c r="T69" i="2" s="1"/>
  <c r="T248" i="5" l="1"/>
  <c r="T239" i="5"/>
  <c r="T233" i="5"/>
  <c r="T240" i="5" s="1"/>
  <c r="T249" i="5" s="1"/>
  <c r="T218" i="5"/>
  <c r="T211" i="5"/>
  <c r="T219" i="5" s="1"/>
  <c r="T183" i="5"/>
  <c r="T184" i="5" s="1"/>
  <c r="T189" i="5" s="1"/>
  <c r="T192" i="5" s="1"/>
  <c r="T195" i="5" s="1"/>
  <c r="T165" i="5"/>
  <c r="T157" i="5"/>
  <c r="T166" i="5" s="1"/>
  <c r="T156" i="5"/>
  <c r="T149" i="5"/>
  <c r="T138" i="5"/>
  <c r="T130" i="5"/>
  <c r="T139" i="5" s="1"/>
  <c r="T103" i="5"/>
  <c r="T97" i="5"/>
  <c r="T104" i="5" s="1"/>
  <c r="T109" i="5" s="1"/>
  <c r="T112" i="5" s="1"/>
  <c r="T115" i="5" s="1"/>
  <c r="T85" i="5"/>
  <c r="T75" i="5"/>
  <c r="T68" i="5"/>
  <c r="T76" i="5" s="1"/>
  <c r="T86" i="5" s="1"/>
  <c r="T58" i="5"/>
  <c r="T47" i="5"/>
  <c r="T59" i="5" s="1"/>
  <c r="T21" i="5"/>
  <c r="T17" i="5"/>
  <c r="T22" i="5" s="1"/>
  <c r="T25" i="5" s="1"/>
  <c r="T28" i="5" s="1"/>
  <c r="T16" i="5"/>
  <c r="H21" i="29" l="1"/>
  <c r="G21" i="29"/>
  <c r="F21" i="29"/>
  <c r="E21" i="29"/>
  <c r="D21" i="29"/>
  <c r="C21" i="29"/>
  <c r="H17" i="29"/>
  <c r="G17" i="29"/>
  <c r="F17" i="29"/>
  <c r="E17" i="29"/>
  <c r="D17" i="29"/>
  <c r="C17" i="29"/>
  <c r="H13" i="29"/>
  <c r="G13" i="29"/>
  <c r="F13" i="29"/>
  <c r="E13" i="29"/>
  <c r="D13" i="29"/>
  <c r="C13" i="29"/>
  <c r="H9" i="29"/>
  <c r="G9" i="29"/>
  <c r="F9" i="29"/>
  <c r="E9" i="29"/>
  <c r="D9" i="29"/>
  <c r="C9" i="29"/>
  <c r="H7" i="29"/>
  <c r="G7" i="29"/>
  <c r="F7" i="29"/>
  <c r="E7" i="29"/>
  <c r="D7" i="29"/>
  <c r="C7" i="29"/>
  <c r="C5" i="29" s="1"/>
  <c r="H6" i="29"/>
  <c r="H5" i="29" s="1"/>
  <c r="G6" i="29"/>
  <c r="F6" i="29"/>
  <c r="F5" i="29" s="1"/>
  <c r="E6" i="29"/>
  <c r="E5" i="29" s="1"/>
  <c r="D6" i="29"/>
  <c r="C6" i="29"/>
  <c r="G5" i="29"/>
  <c r="D5" i="29"/>
  <c r="S86" i="3" l="1"/>
  <c r="S87" i="3" s="1"/>
  <c r="S77" i="3"/>
  <c r="S62" i="3"/>
  <c r="S68" i="3" s="1"/>
  <c r="S56" i="3"/>
  <c r="S41" i="3"/>
  <c r="Q87" i="3"/>
  <c r="Q77" i="3"/>
  <c r="Q68" i="3"/>
  <c r="Q56" i="3"/>
  <c r="Q41" i="3"/>
  <c r="Q57" i="3" s="1"/>
  <c r="S15" i="3"/>
  <c r="S20" i="3" s="1"/>
  <c r="S23" i="3" s="1"/>
  <c r="S26" i="3" s="1"/>
  <c r="Q15" i="3"/>
  <c r="Q20" i="3" s="1"/>
  <c r="Q23" i="3" s="1"/>
  <c r="Q26" i="3" s="1"/>
  <c r="O22" i="3"/>
  <c r="N22" i="3"/>
  <c r="O18" i="3"/>
  <c r="O20" i="3" s="1"/>
  <c r="O23" i="3" s="1"/>
  <c r="O26" i="3" s="1"/>
  <c r="N18" i="3"/>
  <c r="N20" i="3" s="1"/>
  <c r="N23" i="3" s="1"/>
  <c r="N26" i="3" s="1"/>
  <c r="M18" i="3"/>
  <c r="M20" i="3" s="1"/>
  <c r="M23" i="3" s="1"/>
  <c r="M26" i="3" s="1"/>
  <c r="S78" i="3" l="1"/>
  <c r="Q78" i="3"/>
  <c r="Q88" i="3" s="1"/>
  <c r="S57" i="3"/>
  <c r="S88" i="3"/>
  <c r="Q89" i="3"/>
  <c r="S18" i="2" l="1"/>
  <c r="S20" i="2" s="1"/>
  <c r="S10" i="2"/>
  <c r="N34" i="2"/>
  <c r="M34" i="2"/>
  <c r="N31" i="2"/>
  <c r="M31" i="2"/>
  <c r="O25" i="2"/>
  <c r="O24" i="2"/>
  <c r="N24" i="2"/>
  <c r="M24" i="2"/>
  <c r="O23" i="2"/>
  <c r="O20" i="2"/>
  <c r="N20" i="2"/>
  <c r="M20" i="2"/>
  <c r="N19" i="2"/>
  <c r="O12" i="2"/>
  <c r="N12" i="2"/>
  <c r="M12" i="2"/>
  <c r="O10" i="2"/>
  <c r="O21" i="2" s="1"/>
  <c r="O26" i="2" s="1"/>
  <c r="O29" i="2" s="1"/>
  <c r="O32" i="2" s="1"/>
  <c r="O35" i="2" s="1"/>
  <c r="M10" i="2"/>
  <c r="M21" i="2" s="1"/>
  <c r="M26" i="2" s="1"/>
  <c r="M29" i="2" s="1"/>
  <c r="M32" i="2" s="1"/>
  <c r="M35" i="2" s="1"/>
  <c r="N8" i="2"/>
  <c r="N10" i="2" s="1"/>
  <c r="N21" i="2" s="1"/>
  <c r="N26" i="2" s="1"/>
  <c r="N29" i="2" s="1"/>
  <c r="N32" i="2" s="1"/>
  <c r="N35" i="2" s="1"/>
  <c r="M8" i="2"/>
  <c r="S21" i="2" l="1"/>
  <c r="S26" i="2" s="1"/>
  <c r="S29" i="2" s="1"/>
  <c r="S32" i="2" s="1"/>
  <c r="S35" i="2" s="1"/>
  <c r="P101" i="2" l="1"/>
  <c r="P103" i="2" s="1"/>
  <c r="P100" i="2"/>
  <c r="P92" i="2"/>
  <c r="P104" i="2" s="1"/>
  <c r="P105" i="2" s="1"/>
  <c r="P91" i="2"/>
  <c r="P81" i="2"/>
  <c r="P67" i="2"/>
  <c r="P59" i="2"/>
  <c r="P68" i="2" s="1"/>
  <c r="P69" i="2" s="1"/>
  <c r="P51" i="2"/>
  <c r="S101" i="2"/>
  <c r="S103" i="2" s="1"/>
  <c r="S91" i="2"/>
  <c r="S81" i="2"/>
  <c r="S92" i="2" s="1"/>
  <c r="S104" i="2" s="1"/>
  <c r="S68" i="2"/>
  <c r="S69" i="2" s="1"/>
  <c r="S51" i="2"/>
  <c r="S105" i="2" l="1"/>
  <c r="F16" i="26" l="1"/>
  <c r="F17" i="26" s="1"/>
  <c r="F22" i="26" s="1"/>
  <c r="F25" i="26" s="1"/>
  <c r="F28" i="26" s="1"/>
  <c r="F10" i="26"/>
  <c r="F94" i="26" l="1"/>
  <c r="F92" i="26"/>
  <c r="F81" i="26"/>
  <c r="F82" i="26" s="1"/>
  <c r="F83" i="26" s="1"/>
  <c r="F93" i="26" s="1"/>
  <c r="F72" i="26"/>
  <c r="F59" i="26"/>
  <c r="F43" i="26"/>
  <c r="F60" i="26" s="1"/>
  <c r="S252" i="25" l="1"/>
  <c r="S238" i="25"/>
  <c r="S220" i="25"/>
  <c r="S199" i="25"/>
  <c r="S195" i="25"/>
  <c r="S182" i="25"/>
  <c r="S161" i="25"/>
  <c r="S156" i="25"/>
  <c r="S146" i="25"/>
  <c r="S139" i="25"/>
  <c r="S138" i="25"/>
  <c r="S145" i="25" s="1"/>
  <c r="S134" i="25"/>
  <c r="S124" i="25"/>
  <c r="S112" i="25"/>
  <c r="S96" i="25"/>
  <c r="S76" i="25"/>
  <c r="S61" i="25"/>
  <c r="S34" i="25"/>
  <c r="S24" i="25"/>
  <c r="S16" i="25"/>
  <c r="S15" i="25"/>
  <c r="S8" i="25"/>
  <c r="S200" i="25" l="1"/>
  <c r="S23" i="25"/>
  <c r="S30" i="25" s="1"/>
  <c r="S33" i="25" s="1"/>
  <c r="S38" i="25" s="1"/>
  <c r="S40" i="25" s="1"/>
  <c r="S253" i="25"/>
  <c r="S126" i="25"/>
  <c r="S152" i="25"/>
  <c r="S155" i="25" s="1"/>
  <c r="S77" i="25"/>
  <c r="C12" i="27" l="1"/>
  <c r="R252" i="25" l="1"/>
  <c r="Q252" i="25"/>
  <c r="P252" i="25"/>
  <c r="O252" i="25"/>
  <c r="N252" i="25"/>
  <c r="M252" i="25"/>
  <c r="L252" i="25"/>
  <c r="K252" i="25"/>
  <c r="J252" i="25"/>
  <c r="I252" i="25"/>
  <c r="H252" i="25"/>
  <c r="G252" i="25"/>
  <c r="F252" i="25"/>
  <c r="E252" i="25"/>
  <c r="D252" i="25"/>
  <c r="C252" i="25"/>
  <c r="R238" i="25"/>
  <c r="Q238" i="25"/>
  <c r="P238" i="25"/>
  <c r="O238" i="25"/>
  <c r="N238" i="25"/>
  <c r="M238" i="25"/>
  <c r="L238" i="25"/>
  <c r="K238" i="25"/>
  <c r="J238" i="25"/>
  <c r="I238" i="25"/>
  <c r="H238" i="25"/>
  <c r="G238" i="25"/>
  <c r="F238" i="25"/>
  <c r="E238" i="25"/>
  <c r="D238" i="25"/>
  <c r="C238" i="25"/>
  <c r="R220" i="25"/>
  <c r="Q220" i="25"/>
  <c r="P220" i="25"/>
  <c r="O220" i="25"/>
  <c r="N220" i="25"/>
  <c r="M220" i="25"/>
  <c r="L220" i="25"/>
  <c r="K220" i="25"/>
  <c r="J220" i="25"/>
  <c r="I220" i="25"/>
  <c r="H220" i="25"/>
  <c r="G220" i="25"/>
  <c r="F220" i="25"/>
  <c r="E220" i="25"/>
  <c r="D220" i="25"/>
  <c r="C220" i="25"/>
  <c r="R199" i="25"/>
  <c r="Q199" i="25"/>
  <c r="P199" i="25"/>
  <c r="O199" i="25"/>
  <c r="N199" i="25"/>
  <c r="M199" i="25"/>
  <c r="L199" i="25"/>
  <c r="K199" i="25"/>
  <c r="J199" i="25"/>
  <c r="I199" i="25"/>
  <c r="H199" i="25"/>
  <c r="G199" i="25"/>
  <c r="F199" i="25"/>
  <c r="E199" i="25"/>
  <c r="D199" i="25"/>
  <c r="C199" i="25"/>
  <c r="R195" i="25"/>
  <c r="Q195" i="25"/>
  <c r="P195" i="25"/>
  <c r="O195" i="25"/>
  <c r="N195" i="25"/>
  <c r="M195" i="25"/>
  <c r="L195" i="25"/>
  <c r="K195" i="25"/>
  <c r="J195" i="25"/>
  <c r="I195" i="25"/>
  <c r="H195" i="25"/>
  <c r="G195" i="25"/>
  <c r="F195" i="25"/>
  <c r="E195" i="25"/>
  <c r="D195" i="25"/>
  <c r="C195" i="25"/>
  <c r="R182" i="25"/>
  <c r="Q182" i="25"/>
  <c r="P182" i="25"/>
  <c r="O182" i="25"/>
  <c r="N182" i="25"/>
  <c r="M182" i="25"/>
  <c r="L182" i="25"/>
  <c r="K182" i="25"/>
  <c r="J182" i="25"/>
  <c r="I182" i="25"/>
  <c r="H182" i="25"/>
  <c r="G182" i="25"/>
  <c r="F182" i="25"/>
  <c r="E182" i="25"/>
  <c r="D182" i="25"/>
  <c r="C182" i="25"/>
  <c r="Q156" i="25"/>
  <c r="P156" i="25"/>
  <c r="O156" i="25"/>
  <c r="N156" i="25"/>
  <c r="M156" i="25"/>
  <c r="L156" i="25"/>
  <c r="K156" i="25"/>
  <c r="J156" i="25"/>
  <c r="I156" i="25"/>
  <c r="H156" i="25"/>
  <c r="G156" i="25"/>
  <c r="F156" i="25"/>
  <c r="E156" i="25"/>
  <c r="D156" i="25"/>
  <c r="C156" i="25"/>
  <c r="Q146" i="25"/>
  <c r="P146" i="25"/>
  <c r="O146" i="25"/>
  <c r="N146" i="25"/>
  <c r="M146" i="25"/>
  <c r="L146" i="25"/>
  <c r="K146" i="25"/>
  <c r="J146" i="25"/>
  <c r="I146" i="25"/>
  <c r="H146" i="25"/>
  <c r="G146" i="25"/>
  <c r="F146" i="25"/>
  <c r="D146" i="25"/>
  <c r="C146" i="25"/>
  <c r="R139" i="25"/>
  <c r="Q139" i="25"/>
  <c r="P139" i="25"/>
  <c r="O139" i="25"/>
  <c r="N139" i="25"/>
  <c r="M139" i="25"/>
  <c r="L139" i="25"/>
  <c r="K139" i="25"/>
  <c r="J139" i="25"/>
  <c r="I139" i="25"/>
  <c r="H139" i="25"/>
  <c r="G139" i="25"/>
  <c r="F139" i="25"/>
  <c r="E139" i="25"/>
  <c r="D139" i="25"/>
  <c r="C139" i="25"/>
  <c r="R138" i="25"/>
  <c r="R145" i="25" s="1"/>
  <c r="R152" i="25" s="1"/>
  <c r="R155" i="25" s="1"/>
  <c r="R159" i="25" s="1"/>
  <c r="R161" i="25" s="1"/>
  <c r="Q138" i="25"/>
  <c r="Q145" i="25" s="1"/>
  <c r="P138" i="25"/>
  <c r="P145" i="25" s="1"/>
  <c r="P152" i="25" s="1"/>
  <c r="P155" i="25" s="1"/>
  <c r="P159" i="25" s="1"/>
  <c r="P161" i="25" s="1"/>
  <c r="O138" i="25"/>
  <c r="O145" i="25" s="1"/>
  <c r="O152" i="25" s="1"/>
  <c r="O155" i="25" s="1"/>
  <c r="O159" i="25" s="1"/>
  <c r="O161" i="25" s="1"/>
  <c r="N138" i="25"/>
  <c r="N145" i="25" s="1"/>
  <c r="N152" i="25" s="1"/>
  <c r="N155" i="25" s="1"/>
  <c r="N159" i="25" s="1"/>
  <c r="N161" i="25" s="1"/>
  <c r="M138" i="25"/>
  <c r="M145" i="25" s="1"/>
  <c r="M152" i="25" s="1"/>
  <c r="M155" i="25" s="1"/>
  <c r="M159" i="25" s="1"/>
  <c r="M161" i="25" s="1"/>
  <c r="L138" i="25"/>
  <c r="L145" i="25" s="1"/>
  <c r="L152" i="25" s="1"/>
  <c r="L155" i="25" s="1"/>
  <c r="L159" i="25" s="1"/>
  <c r="L161" i="25" s="1"/>
  <c r="K138" i="25"/>
  <c r="K145" i="25" s="1"/>
  <c r="K152" i="25" s="1"/>
  <c r="K155" i="25" s="1"/>
  <c r="K159" i="25" s="1"/>
  <c r="K161" i="25" s="1"/>
  <c r="J138" i="25"/>
  <c r="J145" i="25" s="1"/>
  <c r="J152" i="25" s="1"/>
  <c r="J155" i="25" s="1"/>
  <c r="I138" i="25"/>
  <c r="I145" i="25" s="1"/>
  <c r="H138" i="25"/>
  <c r="G138" i="25"/>
  <c r="G145" i="25" s="1"/>
  <c r="G152" i="25" s="1"/>
  <c r="G155" i="25" s="1"/>
  <c r="G159" i="25" s="1"/>
  <c r="G161" i="25" s="1"/>
  <c r="F138" i="25"/>
  <c r="F145" i="25" s="1"/>
  <c r="F152" i="25" s="1"/>
  <c r="F155" i="25" s="1"/>
  <c r="F159" i="25" s="1"/>
  <c r="F161" i="25" s="1"/>
  <c r="E138" i="25"/>
  <c r="E145" i="25" s="1"/>
  <c r="E152" i="25" s="1"/>
  <c r="E155" i="25" s="1"/>
  <c r="E159" i="25" s="1"/>
  <c r="E161" i="25" s="1"/>
  <c r="D138" i="25"/>
  <c r="D145" i="25" s="1"/>
  <c r="D152" i="25" s="1"/>
  <c r="D155" i="25" s="1"/>
  <c r="D159" i="25" s="1"/>
  <c r="D161" i="25" s="1"/>
  <c r="C138" i="25"/>
  <c r="C145" i="25" s="1"/>
  <c r="C152" i="25" s="1"/>
  <c r="C155" i="25" s="1"/>
  <c r="C159" i="25" s="1"/>
  <c r="C161" i="25" s="1"/>
  <c r="Q134" i="25"/>
  <c r="P134" i="25"/>
  <c r="O134" i="25"/>
  <c r="N134" i="25"/>
  <c r="M134" i="25"/>
  <c r="L134" i="25"/>
  <c r="K134" i="25"/>
  <c r="J134" i="25"/>
  <c r="I134" i="25"/>
  <c r="H134" i="25"/>
  <c r="G134" i="25"/>
  <c r="F134" i="25"/>
  <c r="E134" i="25"/>
  <c r="R124" i="25"/>
  <c r="Q124" i="25"/>
  <c r="P124" i="25"/>
  <c r="O124" i="25"/>
  <c r="N124" i="25"/>
  <c r="M124" i="25"/>
  <c r="L124" i="25"/>
  <c r="K124" i="25"/>
  <c r="J124" i="25"/>
  <c r="I124" i="25"/>
  <c r="H124" i="25"/>
  <c r="G124" i="25"/>
  <c r="F124" i="25"/>
  <c r="E124" i="25"/>
  <c r="D124" i="25"/>
  <c r="C124" i="25"/>
  <c r="R112" i="25"/>
  <c r="Q112" i="25"/>
  <c r="P112" i="25"/>
  <c r="O112" i="25"/>
  <c r="N112" i="25"/>
  <c r="M112" i="25"/>
  <c r="L112" i="25"/>
  <c r="K112" i="25"/>
  <c r="J112" i="25"/>
  <c r="I112" i="25"/>
  <c r="H112" i="25"/>
  <c r="G112" i="25"/>
  <c r="F112" i="25"/>
  <c r="E112" i="25"/>
  <c r="D112" i="25"/>
  <c r="C112" i="25"/>
  <c r="R96" i="25"/>
  <c r="Q96" i="25"/>
  <c r="P96" i="25"/>
  <c r="O96" i="25"/>
  <c r="N96" i="25"/>
  <c r="M96" i="25"/>
  <c r="L96" i="25"/>
  <c r="K96" i="25"/>
  <c r="J96" i="25"/>
  <c r="I96" i="25"/>
  <c r="H96" i="25"/>
  <c r="G96" i="25"/>
  <c r="F96" i="25"/>
  <c r="E96" i="25"/>
  <c r="D96" i="25"/>
  <c r="C96" i="25"/>
  <c r="R76" i="25"/>
  <c r="Q76" i="25"/>
  <c r="P76" i="25"/>
  <c r="O76" i="25"/>
  <c r="N76" i="25"/>
  <c r="M76" i="25"/>
  <c r="L76" i="25"/>
  <c r="K76" i="25"/>
  <c r="J76" i="25"/>
  <c r="I76" i="25"/>
  <c r="H76" i="25"/>
  <c r="G76" i="25"/>
  <c r="F76" i="25"/>
  <c r="E76" i="25"/>
  <c r="D76" i="25"/>
  <c r="C76" i="25"/>
  <c r="R61" i="25"/>
  <c r="Q61" i="25"/>
  <c r="P61" i="25"/>
  <c r="O61" i="25"/>
  <c r="N61" i="25"/>
  <c r="M61" i="25"/>
  <c r="L61" i="25"/>
  <c r="K61" i="25"/>
  <c r="J61" i="25"/>
  <c r="I61" i="25"/>
  <c r="H61" i="25"/>
  <c r="G61" i="25"/>
  <c r="F61" i="25"/>
  <c r="E61" i="25"/>
  <c r="D61" i="25"/>
  <c r="C61" i="25"/>
  <c r="Q34" i="25"/>
  <c r="P34" i="25"/>
  <c r="O34" i="25"/>
  <c r="N34" i="25"/>
  <c r="M34" i="25"/>
  <c r="L34" i="25"/>
  <c r="K34" i="25"/>
  <c r="J34" i="25"/>
  <c r="I34" i="25"/>
  <c r="H34" i="25"/>
  <c r="G34" i="25"/>
  <c r="F34" i="25"/>
  <c r="E34" i="25"/>
  <c r="D34" i="25"/>
  <c r="C34" i="25"/>
  <c r="R24" i="25"/>
  <c r="Q24" i="25"/>
  <c r="P24" i="25"/>
  <c r="O24" i="25"/>
  <c r="N24" i="25"/>
  <c r="M24" i="25"/>
  <c r="L24" i="25"/>
  <c r="K24" i="25"/>
  <c r="J24" i="25"/>
  <c r="I24" i="25"/>
  <c r="H24" i="25"/>
  <c r="G24" i="25"/>
  <c r="F24" i="25"/>
  <c r="E24" i="25"/>
  <c r="D24" i="25"/>
  <c r="C24" i="25"/>
  <c r="Q16" i="25"/>
  <c r="P16" i="25"/>
  <c r="O16" i="25"/>
  <c r="N16" i="25"/>
  <c r="M16" i="25"/>
  <c r="L16" i="25"/>
  <c r="K16" i="25"/>
  <c r="J16" i="25"/>
  <c r="I16" i="25"/>
  <c r="H16" i="25"/>
  <c r="G16" i="25"/>
  <c r="F16" i="25"/>
  <c r="E16" i="25"/>
  <c r="D16" i="25"/>
  <c r="C16" i="25"/>
  <c r="R15" i="25"/>
  <c r="R23" i="25" s="1"/>
  <c r="R30" i="25" s="1"/>
  <c r="R33" i="25" s="1"/>
  <c r="R38" i="25" s="1"/>
  <c r="R40" i="25" s="1"/>
  <c r="Q15" i="25"/>
  <c r="Q23" i="25" s="1"/>
  <c r="Q30" i="25" s="1"/>
  <c r="Q33" i="25" s="1"/>
  <c r="Q38" i="25" s="1"/>
  <c r="Q40" i="25" s="1"/>
  <c r="P15" i="25"/>
  <c r="O15" i="25"/>
  <c r="O23" i="25" s="1"/>
  <c r="O30" i="25" s="1"/>
  <c r="O33" i="25" s="1"/>
  <c r="O38" i="25" s="1"/>
  <c r="O40" i="25" s="1"/>
  <c r="N15" i="25"/>
  <c r="N23" i="25" s="1"/>
  <c r="N30" i="25" s="1"/>
  <c r="N33" i="25" s="1"/>
  <c r="N38" i="25" s="1"/>
  <c r="N40" i="25" s="1"/>
  <c r="M15" i="25"/>
  <c r="M23" i="25" s="1"/>
  <c r="M30" i="25" s="1"/>
  <c r="M33" i="25" s="1"/>
  <c r="M38" i="25" s="1"/>
  <c r="M40" i="25" s="1"/>
  <c r="L15" i="25"/>
  <c r="L23" i="25" s="1"/>
  <c r="L30" i="25" s="1"/>
  <c r="L33" i="25" s="1"/>
  <c r="L38" i="25" s="1"/>
  <c r="L40" i="25" s="1"/>
  <c r="K15" i="25"/>
  <c r="K23" i="25" s="1"/>
  <c r="K30" i="25" s="1"/>
  <c r="K33" i="25" s="1"/>
  <c r="K38" i="25" s="1"/>
  <c r="K40" i="25" s="1"/>
  <c r="J15" i="25"/>
  <c r="J23" i="25" s="1"/>
  <c r="J30" i="25" s="1"/>
  <c r="J33" i="25" s="1"/>
  <c r="J38" i="25" s="1"/>
  <c r="J40" i="25" s="1"/>
  <c r="I15" i="25"/>
  <c r="I23" i="25" s="1"/>
  <c r="I30" i="25" s="1"/>
  <c r="I33" i="25" s="1"/>
  <c r="I38" i="25" s="1"/>
  <c r="I40" i="25" s="1"/>
  <c r="H15" i="25"/>
  <c r="H23" i="25" s="1"/>
  <c r="H30" i="25" s="1"/>
  <c r="H33" i="25" s="1"/>
  <c r="H38" i="25" s="1"/>
  <c r="H40" i="25" s="1"/>
  <c r="G15" i="25"/>
  <c r="G23" i="25" s="1"/>
  <c r="G30" i="25" s="1"/>
  <c r="G33" i="25" s="1"/>
  <c r="G38" i="25" s="1"/>
  <c r="G40" i="25" s="1"/>
  <c r="F15" i="25"/>
  <c r="F23" i="25" s="1"/>
  <c r="F30" i="25" s="1"/>
  <c r="F33" i="25" s="1"/>
  <c r="F38" i="25" s="1"/>
  <c r="F40" i="25" s="1"/>
  <c r="E15" i="25"/>
  <c r="E23" i="25" s="1"/>
  <c r="E30" i="25" s="1"/>
  <c r="E33" i="25" s="1"/>
  <c r="E38" i="25" s="1"/>
  <c r="E40" i="25" s="1"/>
  <c r="D15" i="25"/>
  <c r="D23" i="25" s="1"/>
  <c r="D30" i="25" s="1"/>
  <c r="D33" i="25" s="1"/>
  <c r="D38" i="25" s="1"/>
  <c r="D40" i="25" s="1"/>
  <c r="C15" i="25"/>
  <c r="C23" i="25" s="1"/>
  <c r="C30" i="25" s="1"/>
  <c r="C33" i="25" s="1"/>
  <c r="C38" i="25" s="1"/>
  <c r="C40" i="25" s="1"/>
  <c r="Q8" i="25"/>
  <c r="P8" i="25"/>
  <c r="O8" i="25"/>
  <c r="N8" i="25"/>
  <c r="M8" i="25"/>
  <c r="L8" i="25"/>
  <c r="K8" i="25"/>
  <c r="P23" i="25" l="1"/>
  <c r="P30" i="25" s="1"/>
  <c r="P33" i="25" s="1"/>
  <c r="P38" i="25" s="1"/>
  <c r="P40" i="25" s="1"/>
  <c r="M77" i="25"/>
  <c r="H145" i="25"/>
  <c r="H152" i="25" s="1"/>
  <c r="H155" i="25" s="1"/>
  <c r="H159" i="25" s="1"/>
  <c r="H161" i="25" s="1"/>
  <c r="F77" i="25"/>
  <c r="N77" i="25"/>
  <c r="F126" i="25"/>
  <c r="N126" i="25"/>
  <c r="I152" i="25"/>
  <c r="I155" i="25" s="1"/>
  <c r="I159" i="25" s="1"/>
  <c r="I161" i="25" s="1"/>
  <c r="Q152" i="25"/>
  <c r="Q155" i="25" s="1"/>
  <c r="Q159" i="25" s="1"/>
  <c r="Q161" i="25" s="1"/>
  <c r="D200" i="25"/>
  <c r="L200" i="25"/>
  <c r="D253" i="25"/>
  <c r="L253" i="25"/>
  <c r="E77" i="25"/>
  <c r="G77" i="25"/>
  <c r="O77" i="25"/>
  <c r="G126" i="25"/>
  <c r="O126" i="25"/>
  <c r="J159" i="25"/>
  <c r="J161" i="25" s="1"/>
  <c r="E200" i="25"/>
  <c r="M200" i="25"/>
  <c r="E253" i="25"/>
  <c r="M253" i="25"/>
  <c r="C253" i="25"/>
  <c r="H77" i="25"/>
  <c r="P77" i="25"/>
  <c r="H126" i="25"/>
  <c r="P126" i="25"/>
  <c r="F200" i="25"/>
  <c r="N200" i="25"/>
  <c r="F253" i="25"/>
  <c r="N253" i="25"/>
  <c r="M126" i="25"/>
  <c r="M127" i="25" s="1"/>
  <c r="K200" i="25"/>
  <c r="I77" i="25"/>
  <c r="Q77" i="25"/>
  <c r="I126" i="25"/>
  <c r="Q126" i="25"/>
  <c r="G200" i="25"/>
  <c r="O200" i="25"/>
  <c r="G253" i="25"/>
  <c r="O253" i="25"/>
  <c r="E126" i="25"/>
  <c r="J77" i="25"/>
  <c r="R77" i="25"/>
  <c r="J126" i="25"/>
  <c r="R126" i="25"/>
  <c r="H200" i="25"/>
  <c r="P200" i="25"/>
  <c r="H253" i="25"/>
  <c r="P253" i="25"/>
  <c r="K253" i="25"/>
  <c r="C77" i="25"/>
  <c r="K77" i="25"/>
  <c r="C126" i="25"/>
  <c r="C127" i="25" s="1"/>
  <c r="K126" i="25"/>
  <c r="I200" i="25"/>
  <c r="Q200" i="25"/>
  <c r="I253" i="25"/>
  <c r="Q253" i="25"/>
  <c r="C200" i="25"/>
  <c r="C254" i="25" s="1"/>
  <c r="D77" i="25"/>
  <c r="L77" i="25"/>
  <c r="D126" i="25"/>
  <c r="L126" i="25"/>
  <c r="J200" i="25"/>
  <c r="R200" i="25"/>
  <c r="J253" i="25"/>
  <c r="R253" i="25"/>
  <c r="F127" i="25"/>
  <c r="P127" i="25"/>
  <c r="R254" i="25" l="1"/>
  <c r="G127" i="25"/>
  <c r="L127" i="25"/>
  <c r="K127" i="25"/>
  <c r="O127" i="25"/>
  <c r="I127" i="25"/>
  <c r="R127" i="25"/>
  <c r="N127" i="25"/>
  <c r="J127" i="25"/>
  <c r="Q127" i="25"/>
  <c r="L254" i="25"/>
  <c r="J254" i="25"/>
  <c r="Q254" i="25"/>
  <c r="K254" i="25"/>
  <c r="D254" i="25"/>
  <c r="E127" i="25"/>
  <c r="H127" i="25"/>
  <c r="D127" i="25"/>
  <c r="H254" i="25"/>
  <c r="O254" i="25"/>
  <c r="P254" i="25"/>
  <c r="G254" i="25"/>
  <c r="N254" i="25"/>
  <c r="F254" i="25"/>
  <c r="M254" i="25"/>
  <c r="I254" i="25"/>
  <c r="E254" i="25"/>
  <c r="D94" i="26"/>
  <c r="E94" i="26"/>
  <c r="C94" i="26"/>
  <c r="Q105" i="2" l="1"/>
  <c r="R105" i="2"/>
  <c r="H191" i="5" l="1"/>
  <c r="N184" i="5"/>
  <c r="N189" i="5" s="1"/>
  <c r="N192" i="5" s="1"/>
  <c r="N195" i="5" s="1"/>
  <c r="I184" i="5"/>
  <c r="I189" i="5" s="1"/>
  <c r="I192" i="5" s="1"/>
  <c r="I195" i="5" s="1"/>
  <c r="F184" i="5"/>
  <c r="F189" i="5" s="1"/>
  <c r="F192" i="5" s="1"/>
  <c r="F195" i="5" s="1"/>
  <c r="Q183" i="5"/>
  <c r="Q184" i="5" s="1"/>
  <c r="Q189" i="5" s="1"/>
  <c r="Q192" i="5" s="1"/>
  <c r="Q195" i="5" s="1"/>
  <c r="P183" i="5"/>
  <c r="P184" i="5" s="1"/>
  <c r="P189" i="5" s="1"/>
  <c r="P192" i="5" s="1"/>
  <c r="P195" i="5" s="1"/>
  <c r="N183" i="5"/>
  <c r="M183" i="5"/>
  <c r="L183" i="5"/>
  <c r="K183" i="5"/>
  <c r="J183" i="5"/>
  <c r="I183" i="5"/>
  <c r="H183" i="5"/>
  <c r="G183" i="5"/>
  <c r="G184" i="5" s="1"/>
  <c r="G189" i="5" s="1"/>
  <c r="G192" i="5" s="1"/>
  <c r="G195" i="5" s="1"/>
  <c r="F183" i="5"/>
  <c r="E183" i="5"/>
  <c r="D183" i="5"/>
  <c r="C183" i="5"/>
  <c r="N177" i="5"/>
  <c r="M177" i="5"/>
  <c r="M184" i="5" s="1"/>
  <c r="M189" i="5" s="1"/>
  <c r="M192" i="5" s="1"/>
  <c r="M195" i="5" s="1"/>
  <c r="L177" i="5"/>
  <c r="L184" i="5" s="1"/>
  <c r="L189" i="5" s="1"/>
  <c r="L192" i="5" s="1"/>
  <c r="L195" i="5" s="1"/>
  <c r="K177" i="5"/>
  <c r="K184" i="5" s="1"/>
  <c r="K189" i="5" s="1"/>
  <c r="K192" i="5" s="1"/>
  <c r="K195" i="5" s="1"/>
  <c r="J177" i="5"/>
  <c r="J184" i="5" s="1"/>
  <c r="J189" i="5" s="1"/>
  <c r="J192" i="5" s="1"/>
  <c r="J195" i="5" s="1"/>
  <c r="I177" i="5"/>
  <c r="H177" i="5"/>
  <c r="H184" i="5" s="1"/>
  <c r="H189" i="5" s="1"/>
  <c r="H192" i="5" s="1"/>
  <c r="H195" i="5" s="1"/>
  <c r="G177" i="5"/>
  <c r="F177" i="5"/>
  <c r="E177" i="5"/>
  <c r="E184" i="5" s="1"/>
  <c r="E189" i="5" s="1"/>
  <c r="E192" i="5" s="1"/>
  <c r="E195" i="5" s="1"/>
  <c r="D177" i="5"/>
  <c r="D184" i="5" s="1"/>
  <c r="D189" i="5" s="1"/>
  <c r="C177" i="5"/>
  <c r="C184" i="5" s="1"/>
  <c r="C189" i="5" s="1"/>
  <c r="N167" i="5"/>
  <c r="M167" i="5"/>
  <c r="L167" i="5"/>
  <c r="K167" i="5"/>
  <c r="J167" i="5"/>
  <c r="I167" i="5"/>
  <c r="H167" i="5"/>
  <c r="G167" i="5"/>
  <c r="F167" i="5"/>
  <c r="E167" i="5"/>
  <c r="D167" i="5"/>
  <c r="C167" i="5"/>
  <c r="Q165" i="5"/>
  <c r="P165" i="5"/>
  <c r="Q156" i="5"/>
  <c r="P156" i="5"/>
  <c r="Q149" i="5"/>
  <c r="Q157" i="5" s="1"/>
  <c r="Q166" i="5" s="1"/>
  <c r="P146" i="5"/>
  <c r="P149" i="5" s="1"/>
  <c r="P157" i="5" s="1"/>
  <c r="P166" i="5" s="1"/>
  <c r="Q138" i="5"/>
  <c r="P138" i="5"/>
  <c r="Q130" i="5"/>
  <c r="Q139" i="5" s="1"/>
  <c r="Q167" i="5" s="1"/>
  <c r="P130" i="5"/>
  <c r="P139" i="5" s="1"/>
  <c r="P167" i="5" s="1"/>
  <c r="L111" i="5"/>
  <c r="N108" i="5"/>
  <c r="M108" i="5"/>
  <c r="H108" i="5"/>
  <c r="Q104" i="5"/>
  <c r="Q109" i="5" s="1"/>
  <c r="Q112" i="5" s="1"/>
  <c r="Q115" i="5" s="1"/>
  <c r="H104" i="5"/>
  <c r="H109" i="5" s="1"/>
  <c r="H112" i="5" s="1"/>
  <c r="H115" i="5" s="1"/>
  <c r="Q103" i="5"/>
  <c r="P103" i="5"/>
  <c r="N103" i="5"/>
  <c r="N104" i="5" s="1"/>
  <c r="N109" i="5" s="1"/>
  <c r="N112" i="5" s="1"/>
  <c r="N115" i="5" s="1"/>
  <c r="M103" i="5"/>
  <c r="L103" i="5"/>
  <c r="K103" i="5"/>
  <c r="J103" i="5"/>
  <c r="I103" i="5"/>
  <c r="H103" i="5"/>
  <c r="G103" i="5"/>
  <c r="F103" i="5"/>
  <c r="F104" i="5" s="1"/>
  <c r="F109" i="5" s="1"/>
  <c r="F112" i="5" s="1"/>
  <c r="F115" i="5" s="1"/>
  <c r="E103" i="5"/>
  <c r="D103" i="5"/>
  <c r="C103" i="5"/>
  <c r="D102" i="5"/>
  <c r="Q97" i="5"/>
  <c r="P97" i="5"/>
  <c r="P104" i="5" s="1"/>
  <c r="P109" i="5" s="1"/>
  <c r="P112" i="5" s="1"/>
  <c r="P115" i="5" s="1"/>
  <c r="N97" i="5"/>
  <c r="M97" i="5"/>
  <c r="M104" i="5" s="1"/>
  <c r="M109" i="5" s="1"/>
  <c r="M112" i="5" s="1"/>
  <c r="M115" i="5" s="1"/>
  <c r="L97" i="5"/>
  <c r="L104" i="5" s="1"/>
  <c r="L109" i="5" s="1"/>
  <c r="L112" i="5" s="1"/>
  <c r="L115" i="5" s="1"/>
  <c r="K97" i="5"/>
  <c r="K104" i="5" s="1"/>
  <c r="K109" i="5" s="1"/>
  <c r="K112" i="5" s="1"/>
  <c r="K115" i="5" s="1"/>
  <c r="J97" i="5"/>
  <c r="J104" i="5" s="1"/>
  <c r="J109" i="5" s="1"/>
  <c r="J112" i="5" s="1"/>
  <c r="J115" i="5" s="1"/>
  <c r="I97" i="5"/>
  <c r="I104" i="5" s="1"/>
  <c r="I109" i="5" s="1"/>
  <c r="I112" i="5" s="1"/>
  <c r="I115" i="5" s="1"/>
  <c r="H97" i="5"/>
  <c r="G97" i="5"/>
  <c r="G104" i="5" s="1"/>
  <c r="G109" i="5" s="1"/>
  <c r="G112" i="5" s="1"/>
  <c r="G115" i="5" s="1"/>
  <c r="F97" i="5"/>
  <c r="E97" i="5"/>
  <c r="E104" i="5" s="1"/>
  <c r="E109" i="5" s="1"/>
  <c r="E112" i="5" s="1"/>
  <c r="E115" i="5" s="1"/>
  <c r="D97" i="5"/>
  <c r="D104" i="5" s="1"/>
  <c r="D109" i="5" s="1"/>
  <c r="D112" i="5" s="1"/>
  <c r="D115" i="5" s="1"/>
  <c r="C97" i="5"/>
  <c r="C104" i="5" s="1"/>
  <c r="C109" i="5" s="1"/>
  <c r="C112" i="5" s="1"/>
  <c r="C115" i="5" s="1"/>
  <c r="N87" i="5"/>
  <c r="M87" i="5"/>
  <c r="L87" i="5"/>
  <c r="K87" i="5"/>
  <c r="J87" i="5"/>
  <c r="I87" i="5"/>
  <c r="H87" i="5"/>
  <c r="G87" i="5"/>
  <c r="F87" i="5"/>
  <c r="E87" i="5"/>
  <c r="D87" i="5"/>
  <c r="C87" i="5"/>
  <c r="Q85" i="5"/>
  <c r="P85" i="5"/>
  <c r="P76" i="5"/>
  <c r="P86" i="5" s="1"/>
  <c r="Q75" i="5"/>
  <c r="P75" i="5"/>
  <c r="Q68" i="5"/>
  <c r="Q76" i="5" s="1"/>
  <c r="Q86" i="5" s="1"/>
  <c r="P68" i="5"/>
  <c r="P59" i="5"/>
  <c r="P87" i="5" s="1"/>
  <c r="Q58" i="5"/>
  <c r="P58" i="5"/>
  <c r="Q47" i="5"/>
  <c r="Q59" i="5" s="1"/>
  <c r="Q87" i="5" s="1"/>
  <c r="P47" i="5"/>
  <c r="M24" i="5"/>
  <c r="L24" i="5"/>
  <c r="J24" i="5"/>
  <c r="P21" i="5"/>
  <c r="K17" i="5"/>
  <c r="K22" i="5" s="1"/>
  <c r="K25" i="5" s="1"/>
  <c r="K28" i="5" s="1"/>
  <c r="C17" i="5"/>
  <c r="C22" i="5" s="1"/>
  <c r="C25" i="5" s="1"/>
  <c r="C28" i="5" s="1"/>
  <c r="C88" i="5" s="1"/>
  <c r="Q16" i="5"/>
  <c r="P16" i="5"/>
  <c r="N16" i="5"/>
  <c r="M16" i="5"/>
  <c r="L16" i="5"/>
  <c r="K16" i="5"/>
  <c r="J16" i="5"/>
  <c r="I16" i="5"/>
  <c r="I17" i="5" s="1"/>
  <c r="I22" i="5" s="1"/>
  <c r="I25" i="5" s="1"/>
  <c r="I28" i="5" s="1"/>
  <c r="H16" i="5"/>
  <c r="G16" i="5"/>
  <c r="F16" i="5"/>
  <c r="E16" i="5"/>
  <c r="D16" i="5"/>
  <c r="C16" i="5"/>
  <c r="L15" i="5"/>
  <c r="Q10" i="5"/>
  <c r="Q17" i="5" s="1"/>
  <c r="Q22" i="5" s="1"/>
  <c r="Q25" i="5" s="1"/>
  <c r="Q28" i="5" s="1"/>
  <c r="P10" i="5"/>
  <c r="P17" i="5" s="1"/>
  <c r="P22" i="5" s="1"/>
  <c r="P25" i="5" s="1"/>
  <c r="P28" i="5" s="1"/>
  <c r="N10" i="5"/>
  <c r="N17" i="5" s="1"/>
  <c r="N22" i="5" s="1"/>
  <c r="N25" i="5" s="1"/>
  <c r="N28" i="5" s="1"/>
  <c r="M10" i="5"/>
  <c r="M17" i="5" s="1"/>
  <c r="M22" i="5" s="1"/>
  <c r="M25" i="5" s="1"/>
  <c r="M28" i="5" s="1"/>
  <c r="L10" i="5"/>
  <c r="L17" i="5" s="1"/>
  <c r="L22" i="5" s="1"/>
  <c r="L25" i="5" s="1"/>
  <c r="L28" i="5" s="1"/>
  <c r="K10" i="5"/>
  <c r="J10" i="5"/>
  <c r="J17" i="5" s="1"/>
  <c r="J22" i="5" s="1"/>
  <c r="J25" i="5" s="1"/>
  <c r="J28" i="5" s="1"/>
  <c r="I10" i="5"/>
  <c r="H10" i="5"/>
  <c r="H17" i="5" s="1"/>
  <c r="H22" i="5" s="1"/>
  <c r="H25" i="5" s="1"/>
  <c r="H28" i="5" s="1"/>
  <c r="G10" i="5"/>
  <c r="G17" i="5" s="1"/>
  <c r="G22" i="5" s="1"/>
  <c r="G25" i="5" s="1"/>
  <c r="G28" i="5" s="1"/>
  <c r="G88" i="5" s="1"/>
  <c r="F10" i="5"/>
  <c r="F17" i="5" s="1"/>
  <c r="F22" i="5" s="1"/>
  <c r="F25" i="5" s="1"/>
  <c r="F28" i="5" s="1"/>
  <c r="E10" i="5"/>
  <c r="E17" i="5" s="1"/>
  <c r="E22" i="5" s="1"/>
  <c r="E25" i="5" s="1"/>
  <c r="E28" i="5" s="1"/>
  <c r="D10" i="5"/>
  <c r="D17" i="5" s="1"/>
  <c r="D22" i="5" s="1"/>
  <c r="D25" i="5" s="1"/>
  <c r="D28" i="5" s="1"/>
  <c r="D88" i="5" s="1"/>
  <c r="C10" i="5"/>
  <c r="K88" i="5" l="1"/>
  <c r="L88" i="5"/>
  <c r="H88" i="5"/>
  <c r="F88" i="5"/>
  <c r="E88" i="5"/>
  <c r="N88" i="5"/>
  <c r="M88" i="5"/>
  <c r="D172" i="5"/>
  <c r="D192" i="5"/>
  <c r="D195" i="5" s="1"/>
  <c r="C192" i="5"/>
  <c r="C195" i="5" s="1"/>
  <c r="C172" i="5"/>
  <c r="I88" i="5"/>
  <c r="J88" i="5"/>
  <c r="D92" i="26" l="1"/>
  <c r="C92" i="26"/>
  <c r="D82" i="26"/>
  <c r="C82" i="26"/>
  <c r="D72" i="26"/>
  <c r="D83" i="26" s="1"/>
  <c r="D93" i="26" s="1"/>
  <c r="C72" i="26"/>
  <c r="C83" i="26" s="1"/>
  <c r="C93" i="26" s="1"/>
  <c r="D60" i="26"/>
  <c r="D59" i="26"/>
  <c r="C59" i="26"/>
  <c r="D43" i="26"/>
  <c r="C43" i="26"/>
  <c r="C60" i="26" s="1"/>
  <c r="C27" i="26"/>
  <c r="C21" i="26"/>
  <c r="C19" i="26"/>
  <c r="D17" i="26"/>
  <c r="D22" i="26" s="1"/>
  <c r="D25" i="26" s="1"/>
  <c r="D28" i="26" s="1"/>
  <c r="D16" i="26"/>
  <c r="C12" i="26"/>
  <c r="C13" i="26" s="1"/>
  <c r="D10" i="26"/>
  <c r="C9" i="26"/>
  <c r="C15" i="26" s="1"/>
  <c r="C8" i="26"/>
  <c r="C10" i="26" s="1"/>
  <c r="C16" i="26" l="1"/>
  <c r="C17" i="26" s="1"/>
  <c r="C22" i="26" s="1"/>
  <c r="C25" i="26" s="1"/>
  <c r="C28" i="26" s="1"/>
  <c r="Q103" i="2" l="1"/>
  <c r="Q104" i="2" s="1"/>
  <c r="Q101" i="2"/>
  <c r="Q81" i="2"/>
  <c r="Q68" i="2"/>
  <c r="Q51" i="2"/>
  <c r="Q69" i="2" s="1"/>
  <c r="Q20" i="2"/>
  <c r="Q10" i="2"/>
  <c r="Q21" i="2" s="1"/>
  <c r="Q26" i="2" s="1"/>
  <c r="Q29" i="2" s="1"/>
  <c r="Q32" i="2" s="1"/>
  <c r="Q35" i="2" s="1"/>
  <c r="Q362" i="6"/>
  <c r="Q352" i="6"/>
  <c r="Q338" i="6"/>
  <c r="Q336" i="6"/>
  <c r="Q343" i="6" s="1"/>
  <c r="Q353" i="6" s="1"/>
  <c r="Q363" i="6" s="1"/>
  <c r="Q330" i="6"/>
  <c r="Q310" i="6"/>
  <c r="Q315" i="6" s="1"/>
  <c r="Q331" i="6" s="1"/>
  <c r="Q296" i="6"/>
  <c r="Q288" i="6"/>
  <c r="Q282" i="6"/>
  <c r="Q289" i="6" s="1"/>
  <c r="Q294" i="6" s="1"/>
  <c r="Q297" i="6" s="1"/>
  <c r="Q300" i="6" s="1"/>
  <c r="Q270" i="6"/>
  <c r="Q260" i="6"/>
  <c r="Q246" i="6"/>
  <c r="Q244" i="6"/>
  <c r="Q238" i="6"/>
  <c r="Q223" i="6"/>
  <c r="Q239" i="6" s="1"/>
  <c r="Q218" i="6"/>
  <c r="Q196" i="6"/>
  <c r="Q190" i="6"/>
  <c r="Q197" i="6" s="1"/>
  <c r="Q202" i="6" s="1"/>
  <c r="Q205" i="6" s="1"/>
  <c r="Q208" i="6" s="1"/>
  <c r="Q179" i="6"/>
  <c r="Q169" i="6"/>
  <c r="Q163" i="6"/>
  <c r="Q155" i="6"/>
  <c r="Q153" i="6"/>
  <c r="Q160" i="6" s="1"/>
  <c r="Q147" i="6"/>
  <c r="Q127" i="6"/>
  <c r="Q132" i="6" s="1"/>
  <c r="Q114" i="6"/>
  <c r="Q106" i="6"/>
  <c r="Q107" i="6" s="1"/>
  <c r="Q112" i="6" s="1"/>
  <c r="Q115" i="6" s="1"/>
  <c r="Q118" i="6" s="1"/>
  <c r="Q100" i="6"/>
  <c r="Q89" i="6"/>
  <c r="Q79" i="6"/>
  <c r="Q80" i="6" s="1"/>
  <c r="Q90" i="6" s="1"/>
  <c r="Q63" i="6"/>
  <c r="Q70" i="6" s="1"/>
  <c r="Q57" i="6"/>
  <c r="Q37" i="6"/>
  <c r="Q42" i="6" s="1"/>
  <c r="Q58" i="6" s="1"/>
  <c r="Q24" i="6"/>
  <c r="Q16" i="6"/>
  <c r="Q10" i="6"/>
  <c r="Q17" i="6" s="1"/>
  <c r="Q22" i="6" s="1"/>
  <c r="Q25" i="6" s="1"/>
  <c r="Q28" i="6" s="1"/>
  <c r="Q148" i="6" l="1"/>
  <c r="Q170" i="6"/>
  <c r="Q180" i="6" s="1"/>
  <c r="Q251" i="6"/>
  <c r="Q261" i="6" s="1"/>
  <c r="Q271" i="6" s="1"/>
  <c r="P85" i="7"/>
  <c r="P75" i="7"/>
  <c r="P76" i="7" s="1"/>
  <c r="P86" i="7" s="1"/>
  <c r="P66" i="7"/>
  <c r="P53" i="7"/>
  <c r="P54" i="7" s="1"/>
  <c r="P38" i="7"/>
  <c r="P362" i="6" l="1"/>
  <c r="P352" i="6"/>
  <c r="P353" i="6" s="1"/>
  <c r="P343" i="6"/>
  <c r="P330" i="6"/>
  <c r="P315" i="6"/>
  <c r="P270" i="6"/>
  <c r="P260" i="6"/>
  <c r="P251" i="6"/>
  <c r="P261" i="6" s="1"/>
  <c r="P271" i="6" s="1"/>
  <c r="P238" i="6"/>
  <c r="P223" i="6"/>
  <c r="P239" i="6" s="1"/>
  <c r="P179" i="6"/>
  <c r="P169" i="6"/>
  <c r="P160" i="6"/>
  <c r="P147" i="6"/>
  <c r="P132" i="6"/>
  <c r="P89" i="6"/>
  <c r="P79" i="6"/>
  <c r="P70" i="6"/>
  <c r="P57" i="6"/>
  <c r="P42" i="6"/>
  <c r="N198" i="3"/>
  <c r="N201" i="3" s="1"/>
  <c r="N204" i="3" s="1"/>
  <c r="M198" i="3"/>
  <c r="M201" i="3" s="1"/>
  <c r="M204" i="3" s="1"/>
  <c r="F198" i="3"/>
  <c r="F201" i="3" s="1"/>
  <c r="F204" i="3" s="1"/>
  <c r="P193" i="3"/>
  <c r="P198" i="3" s="1"/>
  <c r="P201" i="3" s="1"/>
  <c r="P204" i="3" s="1"/>
  <c r="O193" i="3"/>
  <c r="O198" i="3" s="1"/>
  <c r="O201" i="3" s="1"/>
  <c r="O204" i="3" s="1"/>
  <c r="N193" i="3"/>
  <c r="M193" i="3"/>
  <c r="L193" i="3"/>
  <c r="L198" i="3" s="1"/>
  <c r="L201" i="3" s="1"/>
  <c r="L204" i="3" s="1"/>
  <c r="K193" i="3"/>
  <c r="K198" i="3" s="1"/>
  <c r="K201" i="3" s="1"/>
  <c r="K204" i="3" s="1"/>
  <c r="J193" i="3"/>
  <c r="J198" i="3" s="1"/>
  <c r="J201" i="3" s="1"/>
  <c r="J204" i="3" s="1"/>
  <c r="I193" i="3"/>
  <c r="I198" i="3" s="1"/>
  <c r="I201" i="3" s="1"/>
  <c r="I204" i="3" s="1"/>
  <c r="H193" i="3"/>
  <c r="H198" i="3" s="1"/>
  <c r="H201" i="3" s="1"/>
  <c r="H204" i="3" s="1"/>
  <c r="G193" i="3"/>
  <c r="G198" i="3" s="1"/>
  <c r="G201" i="3" s="1"/>
  <c r="G204" i="3" s="1"/>
  <c r="F193" i="3"/>
  <c r="E193" i="3"/>
  <c r="E198" i="3" s="1"/>
  <c r="E201" i="3" s="1"/>
  <c r="E204" i="3" s="1"/>
  <c r="D193" i="3"/>
  <c r="D198" i="3" s="1"/>
  <c r="D201" i="3" s="1"/>
  <c r="D204" i="3" s="1"/>
  <c r="C193" i="3"/>
  <c r="C198" i="3" s="1"/>
  <c r="C201" i="3" s="1"/>
  <c r="C204" i="3" s="1"/>
  <c r="P148" i="6" l="1"/>
  <c r="P170" i="6"/>
  <c r="P180" i="6" s="1"/>
  <c r="P331" i="6"/>
  <c r="P58" i="6"/>
  <c r="P80" i="6"/>
  <c r="P90" i="6" s="1"/>
  <c r="P363" i="6"/>
  <c r="P25" i="3"/>
  <c r="P22" i="3"/>
  <c r="P19" i="3"/>
  <c r="P18" i="3"/>
  <c r="P17" i="3"/>
  <c r="P14" i="3"/>
  <c r="P13" i="3"/>
  <c r="P12" i="3"/>
  <c r="P11" i="3"/>
  <c r="P10" i="3"/>
  <c r="P9" i="3"/>
  <c r="P8" i="3"/>
  <c r="P34" i="2"/>
  <c r="P31" i="2"/>
  <c r="P28" i="2"/>
  <c r="P25" i="2"/>
  <c r="P24" i="2"/>
  <c r="P23" i="2"/>
  <c r="P19" i="2"/>
  <c r="P18" i="2"/>
  <c r="P17" i="2"/>
  <c r="P16" i="2"/>
  <c r="P15" i="2"/>
  <c r="P14" i="2"/>
  <c r="P13" i="2"/>
  <c r="P12" i="2"/>
  <c r="P20" i="2" s="1"/>
  <c r="P9" i="2"/>
  <c r="P8" i="2"/>
  <c r="P10" i="2" s="1"/>
  <c r="P21" i="2" s="1"/>
  <c r="P26" i="2" s="1"/>
  <c r="P29" i="2" s="1"/>
  <c r="P32" i="2" s="1"/>
  <c r="P35" i="2" s="1"/>
  <c r="P15" i="3" l="1"/>
  <c r="P20" i="3" s="1"/>
  <c r="P23" i="3" s="1"/>
  <c r="P26" i="3" s="1"/>
  <c r="P87" i="3"/>
  <c r="P77" i="3"/>
  <c r="P68" i="3"/>
  <c r="P78" i="3" s="1"/>
  <c r="P88" i="3" s="1"/>
  <c r="P56" i="3"/>
  <c r="P41" i="3"/>
  <c r="P57" i="3" s="1"/>
  <c r="O27" i="6" l="1"/>
  <c r="O24" i="6"/>
  <c r="O21" i="6"/>
  <c r="O19" i="6"/>
  <c r="O15" i="6"/>
  <c r="O14" i="6"/>
  <c r="O13" i="6"/>
  <c r="O12" i="6"/>
  <c r="O9" i="6"/>
  <c r="O10" i="6" s="1"/>
  <c r="O8" i="6"/>
  <c r="O16" i="6" l="1"/>
  <c r="O17" i="6" s="1"/>
  <c r="O22" i="6" s="1"/>
  <c r="O25" i="6" s="1"/>
  <c r="O28" i="6" s="1"/>
  <c r="N288" i="6" l="1"/>
  <c r="N289" i="6" s="1"/>
  <c r="N294" i="6" s="1"/>
  <c r="N297" i="6" s="1"/>
  <c r="N300" i="6" s="1"/>
  <c r="M288" i="6"/>
  <c r="L288" i="6"/>
  <c r="K288" i="6"/>
  <c r="J288" i="6"/>
  <c r="I288" i="6"/>
  <c r="H288" i="6"/>
  <c r="H289" i="6" s="1"/>
  <c r="H294" i="6" s="1"/>
  <c r="H297" i="6" s="1"/>
  <c r="H300" i="6" s="1"/>
  <c r="G288" i="6"/>
  <c r="F288" i="6"/>
  <c r="F289" i="6" s="1"/>
  <c r="F294" i="6" s="1"/>
  <c r="F297" i="6" s="1"/>
  <c r="F300" i="6" s="1"/>
  <c r="E288" i="6"/>
  <c r="D288" i="6"/>
  <c r="C288" i="6"/>
  <c r="N282" i="6"/>
  <c r="M282" i="6"/>
  <c r="L282" i="6"/>
  <c r="K282" i="6"/>
  <c r="J282" i="6"/>
  <c r="I282" i="6"/>
  <c r="H282" i="6"/>
  <c r="G282" i="6"/>
  <c r="F282" i="6"/>
  <c r="E282" i="6"/>
  <c r="D282" i="6"/>
  <c r="C282" i="6"/>
  <c r="N270" i="6"/>
  <c r="M270" i="6"/>
  <c r="L270" i="6"/>
  <c r="K270" i="6"/>
  <c r="J270" i="6"/>
  <c r="I270" i="6"/>
  <c r="H270" i="6"/>
  <c r="G270" i="6"/>
  <c r="F270" i="6"/>
  <c r="E270" i="6"/>
  <c r="D270" i="6"/>
  <c r="C270" i="6"/>
  <c r="N260" i="6"/>
  <c r="M260" i="6"/>
  <c r="L260" i="6"/>
  <c r="K260" i="6"/>
  <c r="J260" i="6"/>
  <c r="I260" i="6"/>
  <c r="H260" i="6"/>
  <c r="G260" i="6"/>
  <c r="F260" i="6"/>
  <c r="E260" i="6"/>
  <c r="D260" i="6"/>
  <c r="C260" i="6"/>
  <c r="N251" i="6"/>
  <c r="M251" i="6"/>
  <c r="L251" i="6"/>
  <c r="K251" i="6"/>
  <c r="J251" i="6"/>
  <c r="I251" i="6"/>
  <c r="I261" i="6" s="1"/>
  <c r="I271" i="6" s="1"/>
  <c r="H251" i="6"/>
  <c r="G251" i="6"/>
  <c r="F251" i="6"/>
  <c r="E251" i="6"/>
  <c r="D251" i="6"/>
  <c r="C251" i="6"/>
  <c r="N238" i="6"/>
  <c r="N239" i="6" s="1"/>
  <c r="M238" i="6"/>
  <c r="L238" i="6"/>
  <c r="K238" i="6"/>
  <c r="J238" i="6"/>
  <c r="I238" i="6"/>
  <c r="H238" i="6"/>
  <c r="G238" i="6"/>
  <c r="F238" i="6"/>
  <c r="E238" i="6"/>
  <c r="D238" i="6"/>
  <c r="C238" i="6"/>
  <c r="N223" i="6"/>
  <c r="M223" i="6"/>
  <c r="L223" i="6"/>
  <c r="K223" i="6"/>
  <c r="J223" i="6"/>
  <c r="I223" i="6"/>
  <c r="H223" i="6"/>
  <c r="G223" i="6"/>
  <c r="F223" i="6"/>
  <c r="E223" i="6"/>
  <c r="C223" i="6"/>
  <c r="D218" i="6"/>
  <c r="D223" i="6" s="1"/>
  <c r="N179" i="6"/>
  <c r="M179" i="6"/>
  <c r="L179" i="6"/>
  <c r="K179" i="6"/>
  <c r="J179" i="6"/>
  <c r="I179" i="6"/>
  <c r="H179" i="6"/>
  <c r="G179" i="6"/>
  <c r="F179" i="6"/>
  <c r="E179" i="6"/>
  <c r="D179" i="6"/>
  <c r="C179" i="6"/>
  <c r="N169" i="6"/>
  <c r="M169" i="6"/>
  <c r="L169" i="6"/>
  <c r="K169" i="6"/>
  <c r="J169" i="6"/>
  <c r="I169" i="6"/>
  <c r="H169" i="6"/>
  <c r="G169" i="6"/>
  <c r="F169" i="6"/>
  <c r="E169" i="6"/>
  <c r="D169" i="6"/>
  <c r="C169" i="6"/>
  <c r="N160" i="6"/>
  <c r="M160" i="6"/>
  <c r="L160" i="6"/>
  <c r="K160" i="6"/>
  <c r="K170" i="6" s="1"/>
  <c r="K180" i="6" s="1"/>
  <c r="J160" i="6"/>
  <c r="I160" i="6"/>
  <c r="H160" i="6"/>
  <c r="G160" i="6"/>
  <c r="F160" i="6"/>
  <c r="E160" i="6"/>
  <c r="D160" i="6"/>
  <c r="C160" i="6"/>
  <c r="C170" i="6" s="1"/>
  <c r="C180" i="6" s="1"/>
  <c r="N147" i="6"/>
  <c r="M147" i="6"/>
  <c r="L147" i="6"/>
  <c r="K147" i="6"/>
  <c r="J147" i="6"/>
  <c r="I147" i="6"/>
  <c r="H147" i="6"/>
  <c r="G147" i="6"/>
  <c r="F147" i="6"/>
  <c r="E147" i="6"/>
  <c r="D147" i="6"/>
  <c r="C147" i="6"/>
  <c r="N132" i="6"/>
  <c r="M132" i="6"/>
  <c r="L132" i="6"/>
  <c r="K132" i="6"/>
  <c r="K148" i="6" s="1"/>
  <c r="J132" i="6"/>
  <c r="I132" i="6"/>
  <c r="H132" i="6"/>
  <c r="G132" i="6"/>
  <c r="F132" i="6"/>
  <c r="E132" i="6"/>
  <c r="D132" i="6"/>
  <c r="C132" i="6"/>
  <c r="C148" i="6" s="1"/>
  <c r="M109" i="6"/>
  <c r="I109" i="6"/>
  <c r="E109" i="6"/>
  <c r="D109" i="6"/>
  <c r="C109" i="6"/>
  <c r="M106" i="6"/>
  <c r="L106" i="6"/>
  <c r="K106" i="6"/>
  <c r="J106" i="6"/>
  <c r="I106" i="6"/>
  <c r="H106" i="6"/>
  <c r="H107" i="6" s="1"/>
  <c r="G106" i="6"/>
  <c r="F106" i="6"/>
  <c r="E106" i="6"/>
  <c r="D106" i="6"/>
  <c r="C106" i="6"/>
  <c r="M100" i="6"/>
  <c r="M107" i="6" s="1"/>
  <c r="M112" i="6" s="1"/>
  <c r="M115" i="6" s="1"/>
  <c r="M118" i="6" s="1"/>
  <c r="L100" i="6"/>
  <c r="K100" i="6"/>
  <c r="J100" i="6"/>
  <c r="I100" i="6"/>
  <c r="H100" i="6"/>
  <c r="G100" i="6"/>
  <c r="F100" i="6"/>
  <c r="E100" i="6"/>
  <c r="E107" i="6" s="1"/>
  <c r="E112" i="6" s="1"/>
  <c r="E115" i="6" s="1"/>
  <c r="E118" i="6" s="1"/>
  <c r="D100" i="6"/>
  <c r="C100" i="6"/>
  <c r="N89" i="6"/>
  <c r="M89" i="6"/>
  <c r="L89" i="6"/>
  <c r="K89" i="6"/>
  <c r="J89" i="6"/>
  <c r="I89" i="6"/>
  <c r="H89" i="6"/>
  <c r="G89" i="6"/>
  <c r="F89" i="6"/>
  <c r="E89" i="6"/>
  <c r="D89" i="6"/>
  <c r="C89" i="6"/>
  <c r="N79" i="6"/>
  <c r="M79" i="6"/>
  <c r="L79" i="6"/>
  <c r="K79" i="6"/>
  <c r="J79" i="6"/>
  <c r="I79" i="6"/>
  <c r="H79" i="6"/>
  <c r="G79" i="6"/>
  <c r="F79" i="6"/>
  <c r="E79" i="6"/>
  <c r="D79" i="6"/>
  <c r="C79" i="6"/>
  <c r="N70" i="6"/>
  <c r="M70" i="6"/>
  <c r="L70" i="6"/>
  <c r="K70" i="6"/>
  <c r="J70" i="6"/>
  <c r="J80" i="6" s="1"/>
  <c r="J90" i="6" s="1"/>
  <c r="I70" i="6"/>
  <c r="H70" i="6"/>
  <c r="H80" i="6" s="1"/>
  <c r="H90" i="6" s="1"/>
  <c r="G70" i="6"/>
  <c r="F70" i="6"/>
  <c r="E70" i="6"/>
  <c r="D70" i="6"/>
  <c r="C70" i="6"/>
  <c r="N57" i="6"/>
  <c r="M57" i="6"/>
  <c r="L57" i="6"/>
  <c r="K57" i="6"/>
  <c r="J57" i="6"/>
  <c r="I57" i="6"/>
  <c r="H57" i="6"/>
  <c r="G57" i="6"/>
  <c r="F57" i="6"/>
  <c r="E57" i="6"/>
  <c r="D57" i="6"/>
  <c r="C57" i="6"/>
  <c r="N42" i="6"/>
  <c r="M42" i="6"/>
  <c r="L42" i="6"/>
  <c r="K42" i="6"/>
  <c r="J42" i="6"/>
  <c r="J58" i="6" s="1"/>
  <c r="I42" i="6"/>
  <c r="H42" i="6"/>
  <c r="H58" i="6" s="1"/>
  <c r="G42" i="6"/>
  <c r="F42" i="6"/>
  <c r="E42" i="6"/>
  <c r="D42" i="6"/>
  <c r="C37" i="6"/>
  <c r="C42" i="6" s="1"/>
  <c r="C58" i="6" s="1"/>
  <c r="N85" i="7"/>
  <c r="M85" i="7"/>
  <c r="L85" i="7"/>
  <c r="K85" i="7"/>
  <c r="J85" i="7"/>
  <c r="I85" i="7"/>
  <c r="H85" i="7"/>
  <c r="G85" i="7"/>
  <c r="F85" i="7"/>
  <c r="E85" i="7"/>
  <c r="D85" i="7"/>
  <c r="C85" i="7"/>
  <c r="N75" i="7"/>
  <c r="M75" i="7"/>
  <c r="L75" i="7"/>
  <c r="K75" i="7"/>
  <c r="J75" i="7"/>
  <c r="I75" i="7"/>
  <c r="H75" i="7"/>
  <c r="G75" i="7"/>
  <c r="F75" i="7"/>
  <c r="E75" i="7"/>
  <c r="D75" i="7"/>
  <c r="C75" i="7"/>
  <c r="N66" i="7"/>
  <c r="N76" i="7" s="1"/>
  <c r="N86" i="7" s="1"/>
  <c r="M66" i="7"/>
  <c r="M76" i="7" s="1"/>
  <c r="M86" i="7" s="1"/>
  <c r="L66" i="7"/>
  <c r="L76" i="7" s="1"/>
  <c r="L86" i="7" s="1"/>
  <c r="K66" i="7"/>
  <c r="J66" i="7"/>
  <c r="I66" i="7"/>
  <c r="H66" i="7"/>
  <c r="G66" i="7"/>
  <c r="G76" i="7" s="1"/>
  <c r="G86" i="7" s="1"/>
  <c r="F66" i="7"/>
  <c r="F76" i="7" s="1"/>
  <c r="F86" i="7" s="1"/>
  <c r="E66" i="7"/>
  <c r="E76" i="7" s="1"/>
  <c r="E86" i="7" s="1"/>
  <c r="D66" i="7"/>
  <c r="D76" i="7" s="1"/>
  <c r="D86" i="7" s="1"/>
  <c r="C66" i="7"/>
  <c r="N53" i="7"/>
  <c r="M53" i="7"/>
  <c r="L53" i="7"/>
  <c r="K53" i="7"/>
  <c r="J53" i="7"/>
  <c r="I53" i="7"/>
  <c r="H53" i="7"/>
  <c r="G53" i="7"/>
  <c r="F53" i="7"/>
  <c r="E53" i="7"/>
  <c r="D53" i="7"/>
  <c r="C53" i="7"/>
  <c r="N38" i="7"/>
  <c r="N54" i="7" s="1"/>
  <c r="M38" i="7"/>
  <c r="M54" i="7" s="1"/>
  <c r="L38" i="7"/>
  <c r="L54" i="7" s="1"/>
  <c r="K38" i="7"/>
  <c r="J38" i="7"/>
  <c r="I38" i="7"/>
  <c r="H38" i="7"/>
  <c r="G38" i="7"/>
  <c r="G54" i="7" s="1"/>
  <c r="F38" i="7"/>
  <c r="F54" i="7" s="1"/>
  <c r="E38" i="7"/>
  <c r="E54" i="7" s="1"/>
  <c r="D38" i="7"/>
  <c r="D54" i="7" s="1"/>
  <c r="C38" i="7"/>
  <c r="N270" i="3"/>
  <c r="M270" i="3"/>
  <c r="L270" i="3"/>
  <c r="K270" i="3"/>
  <c r="J270" i="3"/>
  <c r="I270" i="3"/>
  <c r="H270" i="3"/>
  <c r="G270" i="3"/>
  <c r="F270" i="3"/>
  <c r="E270" i="3"/>
  <c r="D270" i="3"/>
  <c r="C270" i="3"/>
  <c r="N267" i="3"/>
  <c r="M267" i="3"/>
  <c r="L267" i="3"/>
  <c r="K267" i="3"/>
  <c r="J267" i="3"/>
  <c r="I267" i="3"/>
  <c r="H267" i="3"/>
  <c r="G267" i="3"/>
  <c r="F267" i="3"/>
  <c r="E267" i="3"/>
  <c r="D267" i="3"/>
  <c r="C267" i="3"/>
  <c r="M257" i="3"/>
  <c r="I257" i="3"/>
  <c r="F257" i="3"/>
  <c r="N256" i="3"/>
  <c r="N257" i="3" s="1"/>
  <c r="E256" i="3"/>
  <c r="E257" i="3" s="1"/>
  <c r="L255" i="3"/>
  <c r="K255" i="3"/>
  <c r="K257" i="3" s="1"/>
  <c r="J255" i="3"/>
  <c r="J257" i="3" s="1"/>
  <c r="G255" i="3"/>
  <c r="G257" i="3" s="1"/>
  <c r="L250" i="3"/>
  <c r="H250" i="3"/>
  <c r="H257" i="3" s="1"/>
  <c r="D250" i="3"/>
  <c r="D257" i="3" s="1"/>
  <c r="C250" i="3"/>
  <c r="C257" i="3" s="1"/>
  <c r="N248" i="3"/>
  <c r="M248" i="3"/>
  <c r="K248" i="3"/>
  <c r="J248" i="3"/>
  <c r="I248" i="3"/>
  <c r="I258" i="3" s="1"/>
  <c r="I268" i="3" s="1"/>
  <c r="G248" i="3"/>
  <c r="F248" i="3"/>
  <c r="F258" i="3" s="1"/>
  <c r="F268" i="3" s="1"/>
  <c r="E248" i="3"/>
  <c r="L240" i="3"/>
  <c r="L248" i="3" s="1"/>
  <c r="H240" i="3"/>
  <c r="H248" i="3" s="1"/>
  <c r="H258" i="3" s="1"/>
  <c r="H268" i="3" s="1"/>
  <c r="D240" i="3"/>
  <c r="D248" i="3" s="1"/>
  <c r="C240" i="3"/>
  <c r="C248" i="3" s="1"/>
  <c r="N235" i="3"/>
  <c r="M235" i="3"/>
  <c r="L235" i="3"/>
  <c r="K235" i="3"/>
  <c r="J235" i="3"/>
  <c r="I235" i="3"/>
  <c r="H235" i="3"/>
  <c r="G235" i="3"/>
  <c r="F235" i="3"/>
  <c r="E235" i="3"/>
  <c r="D235" i="3"/>
  <c r="C235" i="3"/>
  <c r="N219" i="3"/>
  <c r="N236" i="3" s="1"/>
  <c r="M219" i="3"/>
  <c r="M236" i="3" s="1"/>
  <c r="K219" i="3"/>
  <c r="J219" i="3"/>
  <c r="J236" i="3" s="1"/>
  <c r="I219" i="3"/>
  <c r="H219" i="3"/>
  <c r="H236" i="3" s="1"/>
  <c r="G219" i="3"/>
  <c r="G236" i="3" s="1"/>
  <c r="F219" i="3"/>
  <c r="F236" i="3" s="1"/>
  <c r="E219" i="3"/>
  <c r="E236" i="3" s="1"/>
  <c r="D219" i="3"/>
  <c r="C219" i="3"/>
  <c r="L214" i="3"/>
  <c r="L219" i="3" s="1"/>
  <c r="N181" i="3"/>
  <c r="M181" i="3"/>
  <c r="L181" i="3"/>
  <c r="K181" i="3"/>
  <c r="J181" i="3"/>
  <c r="I181" i="3"/>
  <c r="H181" i="3"/>
  <c r="G181" i="3"/>
  <c r="F181" i="3"/>
  <c r="E181" i="3"/>
  <c r="D181" i="3"/>
  <c r="C181" i="3"/>
  <c r="N180" i="3"/>
  <c r="M180" i="3"/>
  <c r="L180" i="3"/>
  <c r="K180" i="3"/>
  <c r="J180" i="3"/>
  <c r="I180" i="3"/>
  <c r="H180" i="3"/>
  <c r="G180" i="3"/>
  <c r="F180" i="3"/>
  <c r="E180" i="3"/>
  <c r="D180" i="3"/>
  <c r="C180" i="3"/>
  <c r="M90" i="3"/>
  <c r="L90" i="3"/>
  <c r="K90" i="3"/>
  <c r="J90" i="3"/>
  <c r="I90" i="3"/>
  <c r="H90" i="3"/>
  <c r="G90" i="3"/>
  <c r="F90" i="3"/>
  <c r="E90" i="3"/>
  <c r="D90" i="3"/>
  <c r="C90" i="3"/>
  <c r="N89" i="3"/>
  <c r="M89" i="3"/>
  <c r="L89" i="3"/>
  <c r="H89" i="3"/>
  <c r="G89" i="3"/>
  <c r="F89" i="3"/>
  <c r="E89" i="3"/>
  <c r="D89" i="3"/>
  <c r="C89" i="3"/>
  <c r="K87" i="3"/>
  <c r="K88" i="3" s="1"/>
  <c r="J87" i="3"/>
  <c r="J88" i="3" s="1"/>
  <c r="I87" i="3"/>
  <c r="I88" i="3" s="1"/>
  <c r="K56" i="3"/>
  <c r="K57" i="3" s="1"/>
  <c r="K89" i="3" s="1"/>
  <c r="J56" i="3"/>
  <c r="J57" i="3" s="1"/>
  <c r="J89" i="3" s="1"/>
  <c r="I56" i="3"/>
  <c r="I57" i="3" s="1"/>
  <c r="I89" i="3" s="1"/>
  <c r="L236" i="3" l="1"/>
  <c r="D258" i="3"/>
  <c r="D236" i="3"/>
  <c r="N258" i="3"/>
  <c r="N268" i="3" s="1"/>
  <c r="D239" i="6"/>
  <c r="K239" i="6"/>
  <c r="J261" i="6"/>
  <c r="J271" i="6" s="1"/>
  <c r="G58" i="6"/>
  <c r="G80" i="6"/>
  <c r="G90" i="6" s="1"/>
  <c r="H148" i="6"/>
  <c r="H170" i="6"/>
  <c r="H180" i="6" s="1"/>
  <c r="C239" i="6"/>
  <c r="L239" i="6"/>
  <c r="C261" i="6"/>
  <c r="C271" i="6" s="1"/>
  <c r="K261" i="6"/>
  <c r="K271" i="6" s="1"/>
  <c r="C289" i="6"/>
  <c r="C294" i="6" s="1"/>
  <c r="C297" i="6" s="1"/>
  <c r="C300" i="6" s="1"/>
  <c r="K289" i="6"/>
  <c r="K294" i="6" s="1"/>
  <c r="K297" i="6" s="1"/>
  <c r="K300" i="6" s="1"/>
  <c r="K181" i="6"/>
  <c r="I148" i="6"/>
  <c r="I170" i="6"/>
  <c r="I180" i="6" s="1"/>
  <c r="I181" i="6" s="1"/>
  <c r="E239" i="6"/>
  <c r="M239" i="6"/>
  <c r="D261" i="6"/>
  <c r="D271" i="6" s="1"/>
  <c r="L261" i="6"/>
  <c r="L271" i="6" s="1"/>
  <c r="D289" i="6"/>
  <c r="D294" i="6" s="1"/>
  <c r="D297" i="6" s="1"/>
  <c r="D300" i="6" s="1"/>
  <c r="L289" i="6"/>
  <c r="L294" i="6" s="1"/>
  <c r="L297" i="6" s="1"/>
  <c r="L300" i="6" s="1"/>
  <c r="I58" i="6"/>
  <c r="I80" i="6"/>
  <c r="I90" i="6" s="1"/>
  <c r="J107" i="6"/>
  <c r="J148" i="6"/>
  <c r="J170" i="6"/>
  <c r="J180" i="6" s="1"/>
  <c r="F239" i="6"/>
  <c r="E289" i="6"/>
  <c r="E294" i="6" s="1"/>
  <c r="E297" i="6" s="1"/>
  <c r="E300" i="6" s="1"/>
  <c r="M289" i="6"/>
  <c r="M294" i="6" s="1"/>
  <c r="M297" i="6" s="1"/>
  <c r="M300" i="6" s="1"/>
  <c r="M258" i="3"/>
  <c r="M268" i="3" s="1"/>
  <c r="H54" i="7"/>
  <c r="H76" i="7"/>
  <c r="H86" i="7" s="1"/>
  <c r="K58" i="6"/>
  <c r="C80" i="6"/>
  <c r="C90" i="6" s="1"/>
  <c r="K80" i="6"/>
  <c r="K90" i="6" s="1"/>
  <c r="G107" i="6"/>
  <c r="D107" i="6"/>
  <c r="D112" i="6" s="1"/>
  <c r="D115" i="6" s="1"/>
  <c r="D118" i="6" s="1"/>
  <c r="L107" i="6"/>
  <c r="D148" i="6"/>
  <c r="D181" i="6" s="1"/>
  <c r="L148" i="6"/>
  <c r="D170" i="6"/>
  <c r="D180" i="6" s="1"/>
  <c r="L170" i="6"/>
  <c r="L180" i="6" s="1"/>
  <c r="G239" i="6"/>
  <c r="E261" i="6"/>
  <c r="E271" i="6" s="1"/>
  <c r="M261" i="6"/>
  <c r="M271" i="6" s="1"/>
  <c r="G289" i="6"/>
  <c r="G294" i="6" s="1"/>
  <c r="G297" i="6" s="1"/>
  <c r="G300" i="6" s="1"/>
  <c r="I54" i="7"/>
  <c r="I76" i="7"/>
  <c r="I86" i="7" s="1"/>
  <c r="D58" i="6"/>
  <c r="L58" i="6"/>
  <c r="D80" i="6"/>
  <c r="D90" i="6" s="1"/>
  <c r="L80" i="6"/>
  <c r="L90" i="6" s="1"/>
  <c r="E148" i="6"/>
  <c r="M148" i="6"/>
  <c r="M181" i="6" s="1"/>
  <c r="E170" i="6"/>
  <c r="E180" i="6" s="1"/>
  <c r="M170" i="6"/>
  <c r="M180" i="6" s="1"/>
  <c r="H239" i="6"/>
  <c r="F261" i="6"/>
  <c r="F271" i="6" s="1"/>
  <c r="N261" i="6"/>
  <c r="N271" i="6" s="1"/>
  <c r="I236" i="3"/>
  <c r="I269" i="3" s="1"/>
  <c r="J54" i="7"/>
  <c r="J76" i="7"/>
  <c r="J86" i="7" s="1"/>
  <c r="E58" i="6"/>
  <c r="M58" i="6"/>
  <c r="E80" i="6"/>
  <c r="E90" i="6" s="1"/>
  <c r="M80" i="6"/>
  <c r="M90" i="6" s="1"/>
  <c r="I107" i="6"/>
  <c r="I112" i="6" s="1"/>
  <c r="I114" i="6" s="1"/>
  <c r="L114" i="6" s="1"/>
  <c r="F107" i="6"/>
  <c r="F148" i="6"/>
  <c r="N148" i="6"/>
  <c r="F170" i="6"/>
  <c r="F180" i="6" s="1"/>
  <c r="F181" i="6" s="1"/>
  <c r="N170" i="6"/>
  <c r="N180" i="6" s="1"/>
  <c r="I239" i="6"/>
  <c r="G261" i="6"/>
  <c r="G271" i="6" s="1"/>
  <c r="I289" i="6"/>
  <c r="I294" i="6" s="1"/>
  <c r="I297" i="6" s="1"/>
  <c r="I300" i="6" s="1"/>
  <c r="L257" i="3"/>
  <c r="L258" i="3" s="1"/>
  <c r="C54" i="7"/>
  <c r="K54" i="7"/>
  <c r="C76" i="7"/>
  <c r="C86" i="7" s="1"/>
  <c r="K76" i="7"/>
  <c r="K86" i="7" s="1"/>
  <c r="F58" i="6"/>
  <c r="N58" i="6"/>
  <c r="F80" i="6"/>
  <c r="F90" i="6" s="1"/>
  <c r="N80" i="6"/>
  <c r="N90" i="6" s="1"/>
  <c r="G148" i="6"/>
  <c r="G170" i="6"/>
  <c r="G180" i="6" s="1"/>
  <c r="G181" i="6" s="1"/>
  <c r="J239" i="6"/>
  <c r="H261" i="6"/>
  <c r="H271" i="6" s="1"/>
  <c r="J289" i="6"/>
  <c r="J294" i="6" s="1"/>
  <c r="J297" i="6" s="1"/>
  <c r="J300" i="6" s="1"/>
  <c r="C236" i="3"/>
  <c r="K236" i="3"/>
  <c r="D268" i="3"/>
  <c r="J258" i="3"/>
  <c r="J268" i="3" s="1"/>
  <c r="C107" i="6"/>
  <c r="C112" i="6" s="1"/>
  <c r="C115" i="6" s="1"/>
  <c r="C118" i="6" s="1"/>
  <c r="K107" i="6"/>
  <c r="K109" i="6" s="1"/>
  <c r="K112" i="6" s="1"/>
  <c r="K115" i="6" s="1"/>
  <c r="K118" i="6" s="1"/>
  <c r="D269" i="3"/>
  <c r="F269" i="3"/>
  <c r="H269" i="3"/>
  <c r="C258" i="3"/>
  <c r="C268" i="3" s="1"/>
  <c r="E258" i="3"/>
  <c r="E268" i="3" s="1"/>
  <c r="G258" i="3"/>
  <c r="G268" i="3" s="1"/>
  <c r="K258" i="3"/>
  <c r="K268" i="3" s="1"/>
  <c r="H181" i="6"/>
  <c r="J181" i="6"/>
  <c r="L181" i="6"/>
  <c r="F112" i="6"/>
  <c r="F115" i="6" s="1"/>
  <c r="F118" i="6" s="1"/>
  <c r="J112" i="6"/>
  <c r="J115" i="6" s="1"/>
  <c r="J118" i="6" s="1"/>
  <c r="H109" i="6"/>
  <c r="H112" i="6" s="1"/>
  <c r="H115" i="6" s="1"/>
  <c r="H118" i="6" s="1"/>
  <c r="J109" i="6"/>
  <c r="F109" i="6"/>
  <c r="C181" i="6"/>
  <c r="N269" i="3" l="1"/>
  <c r="M269" i="3"/>
  <c r="J269" i="3"/>
  <c r="N181" i="6"/>
  <c r="E181" i="6"/>
  <c r="L268" i="3"/>
  <c r="L269" i="3"/>
  <c r="G269" i="3"/>
  <c r="L109" i="6"/>
  <c r="L112" i="6" s="1"/>
  <c r="L115" i="6" s="1"/>
  <c r="L118" i="6" s="1"/>
  <c r="K269" i="3"/>
  <c r="I115" i="6"/>
  <c r="I118" i="6" s="1"/>
  <c r="G109" i="6"/>
  <c r="G112" i="6" s="1"/>
  <c r="G115" i="6" s="1"/>
  <c r="G118" i="6" s="1"/>
  <c r="E269" i="3"/>
  <c r="C269" i="3"/>
  <c r="X267" i="3" l="1"/>
  <c r="X257" i="3"/>
  <c r="X248" i="3"/>
  <c r="X235" i="3"/>
  <c r="X219" i="3"/>
  <c r="X194" i="3" l="1"/>
  <c r="X236" i="3"/>
  <c r="X268" i="3" l="1"/>
  <c r="X258" i="3"/>
  <c r="X198" i="3"/>
  <c r="X204" i="3" l="1"/>
  <c r="X201"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ÁNGELA MARÍA ESTRADA RUIZ</author>
  </authors>
  <commentList>
    <comment ref="C31" authorId="0" shapeId="0" xr:uid="{3840D9CF-9C43-4C2B-BB81-389244D7DD54}">
      <text>
        <r>
          <rPr>
            <b/>
            <sz val="9"/>
            <color indexed="81"/>
            <rFont val="Tahoma"/>
            <family val="2"/>
          </rPr>
          <t>ÁNGELA MARÍA ESTRADA RUIZ:</t>
        </r>
        <r>
          <rPr>
            <sz val="9"/>
            <color indexed="81"/>
            <rFont val="Tahoma"/>
            <family val="2"/>
          </rPr>
          <t xml:space="preserve">
No son verdes</t>
        </r>
      </text>
    </comment>
    <comment ref="C66" authorId="0" shapeId="0" xr:uid="{EDC85188-042A-4724-A59F-33004FEFBFD0}">
      <text>
        <r>
          <rPr>
            <b/>
            <sz val="9"/>
            <color indexed="81"/>
            <rFont val="Tahoma"/>
            <family val="2"/>
          </rPr>
          <t>ÁNGELA MARÍA ESTRADA RUIZ:</t>
        </r>
        <r>
          <rPr>
            <sz val="9"/>
            <color indexed="81"/>
            <rFont val="Tahoma"/>
            <family val="2"/>
          </rPr>
          <t xml:space="preserve">
No es verde</t>
        </r>
      </text>
    </comment>
  </commentList>
</comments>
</file>

<file path=xl/sharedStrings.xml><?xml version="1.0" encoding="utf-8"?>
<sst xmlns="http://schemas.openxmlformats.org/spreadsheetml/2006/main" count="4716" uniqueCount="1403">
  <si>
    <r>
      <rPr>
        <b/>
        <sz val="8"/>
        <color rgb="FF000000"/>
        <rFont val="Arial"/>
        <family val="2"/>
      </rPr>
      <t>Quarterly Financial Statements:</t>
    </r>
  </si>
  <si>
    <r>
      <rPr>
        <b/>
        <sz val="12"/>
        <color rgb="FF003087"/>
        <rFont val="Tahoma"/>
        <family val="2"/>
      </rPr>
      <t>CONSOLIDATED INCOME STATEMENT</t>
    </r>
  </si>
  <si>
    <r>
      <rPr>
        <sz val="12"/>
        <color rgb="FF4D4D4D"/>
        <rFont val="Tahoma"/>
        <family val="2"/>
      </rPr>
      <t>Figures in COP millions</t>
    </r>
  </si>
  <si>
    <r>
      <rPr>
        <b/>
        <sz val="11"/>
        <color rgb="FFFFFFFF"/>
        <rFont val="Tahoma"/>
        <family val="2"/>
      </rPr>
      <t>1Q18</t>
    </r>
  </si>
  <si>
    <r>
      <rPr>
        <b/>
        <sz val="11"/>
        <color rgb="FFFFFFFF"/>
        <rFont val="Tahoma"/>
        <family val="2"/>
      </rPr>
      <t>2Q18</t>
    </r>
  </si>
  <si>
    <r>
      <rPr>
        <b/>
        <sz val="11"/>
        <color rgb="FFFFFFFF"/>
        <rFont val="Tahoma"/>
        <family val="2"/>
      </rPr>
      <t>3Q18</t>
    </r>
  </si>
  <si>
    <r>
      <rPr>
        <b/>
        <sz val="11"/>
        <color rgb="FFFFFFFF"/>
        <rFont val="Tahoma"/>
        <family val="2"/>
      </rPr>
      <t>4Q18</t>
    </r>
  </si>
  <si>
    <r>
      <rPr>
        <b/>
        <sz val="11"/>
        <color rgb="FFFFFFFF"/>
        <rFont val="Tahoma"/>
        <family val="2"/>
      </rPr>
      <t>1Q19</t>
    </r>
  </si>
  <si>
    <r>
      <rPr>
        <b/>
        <sz val="11"/>
        <color rgb="FFFFFFFF"/>
        <rFont val="Tahoma"/>
        <family val="2"/>
      </rPr>
      <t xml:space="preserve">2Q19 </t>
    </r>
  </si>
  <si>
    <r>
      <rPr>
        <b/>
        <sz val="11"/>
        <color rgb="FFFFFFFF"/>
        <rFont val="Tahoma"/>
        <family val="2"/>
      </rPr>
      <t>3Q19</t>
    </r>
  </si>
  <si>
    <r>
      <rPr>
        <b/>
        <sz val="11"/>
        <color rgb="FFFFFFFF"/>
        <rFont val="Tahoma"/>
        <family val="2"/>
      </rPr>
      <t>4Q19</t>
    </r>
  </si>
  <si>
    <r>
      <rPr>
        <b/>
        <sz val="11"/>
        <color rgb="FFFFFFFF"/>
        <rFont val="Tahoma"/>
        <family val="2"/>
      </rPr>
      <t>1Q20</t>
    </r>
  </si>
  <si>
    <r>
      <rPr>
        <b/>
        <sz val="11"/>
        <color rgb="FFFFFFFF"/>
        <rFont val="Tahoma"/>
        <family val="2"/>
      </rPr>
      <t>2Q20</t>
    </r>
  </si>
  <si>
    <r>
      <rPr>
        <sz val="11"/>
        <color rgb="FF808080"/>
        <rFont val="Tahoma"/>
        <family val="2"/>
      </rPr>
      <t>Construction revenues</t>
    </r>
  </si>
  <si>
    <r>
      <rPr>
        <sz val="11"/>
        <color rgb="FF808080"/>
        <rFont val="Tahoma"/>
        <family val="2"/>
      </rPr>
      <t>Construction costs</t>
    </r>
  </si>
  <si>
    <r>
      <rPr>
        <b/>
        <sz val="11"/>
        <color rgb="FF808080"/>
        <rFont val="Tahoma"/>
        <family val="2"/>
      </rPr>
      <t>Construction EBITDA</t>
    </r>
  </si>
  <si>
    <r>
      <rPr>
        <sz val="11"/>
        <color rgb="FF808080"/>
        <rFont val="Tahoma"/>
        <family val="2"/>
      </rPr>
      <t>Revenues from energy transmission services</t>
    </r>
  </si>
  <si>
    <r>
      <rPr>
        <sz val="11"/>
        <color rgb="FF808080"/>
        <rFont val="Tahoma"/>
        <family val="2"/>
      </rPr>
      <t>Revenues from connection charges</t>
    </r>
  </si>
  <si>
    <r>
      <rPr>
        <sz val="11"/>
        <color rgb="FF808080"/>
        <rFont val="Tahoma"/>
        <family val="2"/>
      </rPr>
      <t>Revenues from roads</t>
    </r>
  </si>
  <si>
    <r>
      <rPr>
        <sz val="11"/>
        <color rgb="FF808080"/>
        <rFont val="Tahoma"/>
        <family val="2"/>
      </rPr>
      <t>Revenues from CND-MEM dispatch and coordination</t>
    </r>
  </si>
  <si>
    <r>
      <rPr>
        <sz val="11"/>
        <color rgb="FF808080"/>
        <rFont val="Tahoma"/>
        <family val="2"/>
      </rPr>
      <t>MEM Services (STN, SIC, SDI)</t>
    </r>
  </si>
  <si>
    <r>
      <rPr>
        <sz val="11"/>
        <color rgb="FF808080"/>
        <rFont val="Tahoma"/>
        <family val="2"/>
      </rPr>
      <t>Revenues from telecommunications</t>
    </r>
  </si>
  <si>
    <r>
      <rPr>
        <sz val="11"/>
        <color rgb="FF808080"/>
        <rFont val="Tahoma"/>
        <family val="2"/>
      </rPr>
      <t>Other operating revenues</t>
    </r>
  </si>
  <si>
    <r>
      <rPr>
        <sz val="11"/>
        <color rgb="FF808080"/>
        <rFont val="Tahoma"/>
        <family val="2"/>
      </rPr>
      <t>AOM costs and expenses</t>
    </r>
  </si>
  <si>
    <r>
      <rPr>
        <b/>
        <sz val="11"/>
        <color rgb="FF808080"/>
        <rFont val="Tahoma"/>
        <family val="2"/>
      </rPr>
      <t>Operating EBITDA</t>
    </r>
  </si>
  <si>
    <r>
      <rPr>
        <b/>
        <sz val="11"/>
        <color rgb="FF808080"/>
        <rFont val="Tahoma"/>
        <family val="2"/>
      </rPr>
      <t>Total EBITDA</t>
    </r>
  </si>
  <si>
    <r>
      <rPr>
        <sz val="11"/>
        <color rgb="FF808080"/>
        <rFont val="Tahoma"/>
        <family val="2"/>
      </rPr>
      <t>(-) Provisions, Depreciations, and Amortizations</t>
    </r>
    <r>
      <rPr>
        <sz val="11"/>
        <color rgb="FF808080"/>
        <rFont val="Tahoma"/>
        <family val="2"/>
      </rPr>
      <t xml:space="preserve"> </t>
    </r>
  </si>
  <si>
    <r>
      <rPr>
        <sz val="11"/>
        <color rgb="FF808080"/>
        <rFont val="Tahoma"/>
        <family val="2"/>
      </rPr>
      <t>Revenues/(expenses) from net equity method</t>
    </r>
  </si>
  <si>
    <r>
      <rPr>
        <sz val="11"/>
        <color rgb="FF808080"/>
        <rFont val="Tahoma"/>
        <family val="2"/>
      </rPr>
      <t>Other revenues/(expenses), net</t>
    </r>
  </si>
  <si>
    <r>
      <rPr>
        <b/>
        <sz val="11"/>
        <color rgb="FF808080"/>
        <rFont val="Tahoma"/>
        <family val="2"/>
      </rPr>
      <t>Income from operating activities</t>
    </r>
  </si>
  <si>
    <r>
      <rPr>
        <sz val="11"/>
        <color rgb="FF808080"/>
        <rFont val="Tahoma"/>
        <family val="2"/>
      </rPr>
      <t>Net financial revenues/(expenses)</t>
    </r>
  </si>
  <si>
    <r>
      <rPr>
        <b/>
        <sz val="11"/>
        <color rgb="FF808080"/>
        <rFont val="Tahoma"/>
        <family val="2"/>
      </rPr>
      <t>Income before taxes</t>
    </r>
  </si>
  <si>
    <r>
      <rPr>
        <sz val="11"/>
        <color rgb="FF808080"/>
        <rFont val="Tahoma"/>
        <family val="2"/>
      </rPr>
      <t>Income tax provision</t>
    </r>
  </si>
  <si>
    <r>
      <rPr>
        <b/>
        <sz val="11"/>
        <color rgb="FF808080"/>
        <rFont val="Tahoma"/>
        <family val="2"/>
      </rPr>
      <t>Income before minority interest</t>
    </r>
  </si>
  <si>
    <r>
      <rPr>
        <sz val="11"/>
        <color rgb="FF808080"/>
        <rFont val="Tahoma"/>
        <family val="2"/>
      </rPr>
      <t>Minority interest</t>
    </r>
  </si>
  <si>
    <r>
      <rPr>
        <b/>
        <sz val="11"/>
        <color rgb="FF808080"/>
        <rFont val="Tahoma"/>
        <family val="2"/>
      </rPr>
      <t>Net income</t>
    </r>
  </si>
  <si>
    <r>
      <rPr>
        <b/>
        <sz val="12"/>
        <color rgb="FF003087"/>
        <rFont val="Tahoma"/>
        <family val="2"/>
      </rPr>
      <t>CONSOLIDATED STATEMENT OF FINANCIAL POSITION</t>
    </r>
  </si>
  <si>
    <r>
      <rPr>
        <b/>
        <sz val="11"/>
        <color rgb="FFFFFFFF"/>
        <rFont val="Tahoma"/>
        <family val="2"/>
      </rPr>
      <t>ASSETS</t>
    </r>
  </si>
  <si>
    <r>
      <rPr>
        <b/>
        <sz val="11"/>
        <color rgb="FF4D4D4D"/>
        <rFont val="Tahoma"/>
        <family val="2"/>
      </rPr>
      <t>Current assets</t>
    </r>
  </si>
  <si>
    <r>
      <rPr>
        <sz val="11"/>
        <color rgb="FF4D4D4D"/>
        <rFont val="Tahoma"/>
        <family val="2"/>
      </rPr>
      <t>Cash and cash equivalents</t>
    </r>
  </si>
  <si>
    <r>
      <rPr>
        <sz val="11"/>
        <color rgb="FF4D4D4D"/>
        <rFont val="Tahoma"/>
        <family val="2"/>
      </rPr>
      <t>Financial assets</t>
    </r>
  </si>
  <si>
    <r>
      <rPr>
        <sz val="11"/>
        <color rgb="FF4D4D4D"/>
        <rFont val="Tahoma"/>
        <family val="2"/>
      </rPr>
      <t>Current taxes</t>
    </r>
  </si>
  <si>
    <r>
      <rPr>
        <sz val="11"/>
        <color rgb="FF4D4D4D"/>
        <rFont val="Tahoma"/>
        <family val="2"/>
      </rPr>
      <t>Inventories - net</t>
    </r>
  </si>
  <si>
    <r>
      <rPr>
        <sz val="11"/>
        <color rgb="FF4D4D4D"/>
        <rFont val="Tahoma"/>
        <family val="2"/>
      </rPr>
      <t>Non-financial assets</t>
    </r>
  </si>
  <si>
    <r>
      <rPr>
        <sz val="11"/>
        <color rgb="FF4D4D4D"/>
        <rFont val="Tahoma"/>
        <family val="2"/>
      </rPr>
      <t>Loans receivable from related parties</t>
    </r>
  </si>
  <si>
    <r>
      <rPr>
        <b/>
        <sz val="11"/>
        <color rgb="FFFFFFFF"/>
        <rFont val="Tahoma"/>
        <family val="2"/>
      </rPr>
      <t>Total current assets</t>
    </r>
  </si>
  <si>
    <r>
      <rPr>
        <b/>
        <sz val="11"/>
        <color rgb="FF4D4D4D"/>
        <rFont val="Tahoma"/>
        <family val="2"/>
      </rPr>
      <t>Non-current assets</t>
    </r>
  </si>
  <si>
    <r>
      <rPr>
        <sz val="11"/>
        <color rgb="FF4D4D4D"/>
        <rFont val="Tahoma"/>
        <family val="2"/>
      </rPr>
      <t>Restricted cash</t>
    </r>
  </si>
  <si>
    <r>
      <rPr>
        <sz val="11"/>
        <color rgb="FF4D4D4D"/>
        <rFont val="Tahoma"/>
        <family val="2"/>
      </rPr>
      <t>Non-current taxes</t>
    </r>
  </si>
  <si>
    <r>
      <rPr>
        <sz val="11"/>
        <color rgb="FF4D4D4D"/>
        <rFont val="Tahoma"/>
        <family val="2"/>
      </rPr>
      <t>Investments in associates and joint ventures</t>
    </r>
  </si>
  <si>
    <r>
      <rPr>
        <sz val="11"/>
        <color rgb="FF4D4D4D"/>
        <rFont val="Tahoma"/>
        <family val="2"/>
      </rPr>
      <t>Financial instruments</t>
    </r>
  </si>
  <si>
    <r>
      <rPr>
        <sz val="11"/>
        <color rgb="FF4D4D4D"/>
        <rFont val="Tahoma"/>
        <family val="2"/>
      </rPr>
      <t>Inventories - net</t>
    </r>
  </si>
  <si>
    <r>
      <rPr>
        <sz val="11"/>
        <color rgb="FF4D4D4D"/>
        <rFont val="Tahoma"/>
        <family val="2"/>
      </rPr>
      <t>Property, plant, and equipment - net</t>
    </r>
  </si>
  <si>
    <r>
      <rPr>
        <sz val="11"/>
        <color rgb="FF4D4D4D"/>
        <rFont val="Tahoma"/>
        <family val="2"/>
      </rPr>
      <t>Investment property - net</t>
    </r>
  </si>
  <si>
    <r>
      <rPr>
        <sz val="11"/>
        <color rgb="FF4D4D4D"/>
        <rFont val="Tahoma"/>
        <family val="2"/>
      </rPr>
      <t>Assets held for sale</t>
    </r>
  </si>
  <si>
    <r>
      <rPr>
        <sz val="11"/>
        <color rgb="FF4D4D4D"/>
        <rFont val="Tahoma"/>
        <family val="2"/>
      </rPr>
      <t>Intangible assets - net</t>
    </r>
  </si>
  <si>
    <r>
      <rPr>
        <sz val="11"/>
        <color rgb="FF4D4D4D"/>
        <rFont val="Tahoma"/>
        <family val="2"/>
      </rPr>
      <t>Deferred tax</t>
    </r>
  </si>
  <si>
    <r>
      <rPr>
        <sz val="11"/>
        <color rgb="FF4D4D4D"/>
        <rFont val="Tahoma"/>
        <family val="2"/>
      </rPr>
      <t>Finance lease assets - net</t>
    </r>
  </si>
  <si>
    <r>
      <rPr>
        <sz val="11"/>
        <color rgb="FF4D4D4D"/>
        <rFont val="Tahoma"/>
        <family val="2"/>
      </rPr>
      <t>Intangible finance lease assets - net</t>
    </r>
  </si>
  <si>
    <r>
      <rPr>
        <b/>
        <sz val="11"/>
        <color rgb="FF4D4D4D"/>
        <rFont val="Tahoma"/>
        <family val="2"/>
      </rPr>
      <t>Total non-current assets</t>
    </r>
  </si>
  <si>
    <r>
      <rPr>
        <b/>
        <sz val="11"/>
        <color rgb="FFFFFFFF"/>
        <rFont val="Tahoma"/>
        <family val="2"/>
      </rPr>
      <t>TOTAL ASSETS</t>
    </r>
  </si>
  <si>
    <r>
      <rPr>
        <b/>
        <sz val="11"/>
        <color rgb="FFFFFFFF"/>
        <rFont val="Tahoma"/>
        <family val="2"/>
      </rPr>
      <t>SHAREHOLDERS' LIABILITIES AND EQUITY</t>
    </r>
  </si>
  <si>
    <r>
      <rPr>
        <b/>
        <sz val="11"/>
        <color rgb="FF4D4D4D"/>
        <rFont val="Tahoma"/>
        <family val="2"/>
      </rPr>
      <t>Current liabilities</t>
    </r>
  </si>
  <si>
    <r>
      <rPr>
        <sz val="11"/>
        <color rgb="FF4D4D4D"/>
        <rFont val="Tahoma"/>
        <family val="2"/>
      </rPr>
      <t>Financial liabilities</t>
    </r>
  </si>
  <si>
    <r>
      <rPr>
        <sz val="11"/>
        <color rgb="FF4D4D4D"/>
        <rFont val="Tahoma"/>
        <family val="2"/>
      </rPr>
      <t>Accounts payable</t>
    </r>
  </si>
  <si>
    <r>
      <rPr>
        <sz val="11"/>
        <color rgb="FF4D4D4D"/>
        <rFont val="Tahoma"/>
        <family val="2"/>
      </rPr>
      <t>Economic related parties</t>
    </r>
  </si>
  <si>
    <r>
      <rPr>
        <sz val="11"/>
        <color rgb="FF4D4D4D"/>
        <rFont val="Tahoma"/>
        <family val="2"/>
      </rPr>
      <t>Employee benefits</t>
    </r>
  </si>
  <si>
    <r>
      <rPr>
        <sz val="11"/>
        <color rgb="FF4D4D4D"/>
        <rFont val="Tahoma"/>
        <family val="2"/>
      </rPr>
      <t>Provisions</t>
    </r>
  </si>
  <si>
    <r>
      <rPr>
        <sz val="11"/>
        <color rgb="FF4D4D4D"/>
        <rFont val="Tahoma"/>
        <family val="2"/>
      </rPr>
      <t>Non-financial liabilities</t>
    </r>
  </si>
  <si>
    <r>
      <rPr>
        <sz val="11"/>
        <color rgb="FF4D4D4D"/>
        <rFont val="Tahoma"/>
        <family val="2"/>
      </rPr>
      <t>Other financial liabilities - Hedges</t>
    </r>
  </si>
  <si>
    <r>
      <rPr>
        <b/>
        <sz val="11"/>
        <color rgb="FF4D4D4D"/>
        <rFont val="Tahoma"/>
        <family val="2"/>
      </rPr>
      <t>Total current liabilities</t>
    </r>
  </si>
  <si>
    <r>
      <rPr>
        <b/>
        <sz val="11"/>
        <color rgb="FF4D4D4D"/>
        <rFont val="Tahoma"/>
        <family val="2"/>
      </rPr>
      <t>Non-current liabilities</t>
    </r>
  </si>
  <si>
    <r>
      <rPr>
        <sz val="11"/>
        <color rgb="FF4D4D4D"/>
        <rFont val="Tahoma"/>
        <family val="2"/>
      </rPr>
      <t>Loans payable to related parties</t>
    </r>
  </si>
  <si>
    <r>
      <rPr>
        <b/>
        <sz val="11"/>
        <color rgb="FF4D4D4D"/>
        <rFont val="Tahoma"/>
        <family val="2"/>
      </rPr>
      <t>Total non-current liabilities</t>
    </r>
  </si>
  <si>
    <r>
      <rPr>
        <b/>
        <sz val="11"/>
        <color rgb="FFFFFFFF"/>
        <rFont val="Tahoma"/>
        <family val="2"/>
      </rPr>
      <t>TOTAL LIABILITIES</t>
    </r>
  </si>
  <si>
    <r>
      <rPr>
        <b/>
        <sz val="11"/>
        <color rgb="FF4D4D4D"/>
        <rFont val="Tahoma"/>
        <family val="2"/>
      </rPr>
      <t>Shareholders' equity</t>
    </r>
  </si>
  <si>
    <r>
      <rPr>
        <sz val="11"/>
        <color rgb="FF4D4D4D"/>
        <rFont val="Tahoma"/>
        <family val="2"/>
      </rPr>
      <t>Subscribed and paid-in capital</t>
    </r>
  </si>
  <si>
    <r>
      <rPr>
        <sz val="11"/>
        <color rgb="FF4D4D4D"/>
        <rFont val="Tahoma"/>
        <family val="2"/>
      </rPr>
      <t>Premium for placement of shares</t>
    </r>
  </si>
  <si>
    <r>
      <rPr>
        <sz val="11"/>
        <color rgb="FF4D4D4D"/>
        <rFont val="Tahoma"/>
        <family val="2"/>
      </rPr>
      <t>Reserves</t>
    </r>
  </si>
  <si>
    <r>
      <rPr>
        <sz val="11"/>
        <color rgb="FF4D4D4D"/>
        <rFont val="Tahoma"/>
        <family val="2"/>
      </rPr>
      <t>Retained income</t>
    </r>
  </si>
  <si>
    <r>
      <rPr>
        <sz val="11"/>
        <color rgb="FF4D4D4D"/>
        <rFont val="Tahoma"/>
        <family val="2"/>
      </rPr>
      <t>Income for the year</t>
    </r>
  </si>
  <si>
    <r>
      <rPr>
        <sz val="11"/>
        <color rgb="FF4D4D4D"/>
        <rFont val="Tahoma"/>
        <family val="2"/>
      </rPr>
      <t>Other comprehensive income</t>
    </r>
  </si>
  <si>
    <r>
      <rPr>
        <b/>
        <sz val="11"/>
        <color rgb="FF4D4D4D"/>
        <rFont val="Tahoma"/>
        <family val="2"/>
      </rPr>
      <t>Equity attributable to controlling interest</t>
    </r>
  </si>
  <si>
    <r>
      <rPr>
        <sz val="11"/>
        <color rgb="FF4D4D4D"/>
        <rFont val="Tahoma"/>
        <family val="2"/>
      </rPr>
      <t>Non-controlling interest</t>
    </r>
  </si>
  <si>
    <r>
      <rPr>
        <b/>
        <sz val="11"/>
        <color rgb="FF4D4D4D"/>
        <rFont val="Tahoma"/>
        <family val="2"/>
      </rPr>
      <t>Total shareholders' equity</t>
    </r>
  </si>
  <si>
    <r>
      <rPr>
        <b/>
        <sz val="11"/>
        <color rgb="FFFFFFFF"/>
        <rFont val="Tahoma"/>
        <family val="2"/>
      </rPr>
      <t>TOTAL SHAREHOLDERS' LIABILITIES AND EQUITY</t>
    </r>
  </si>
  <si>
    <r>
      <rPr>
        <b/>
        <sz val="12"/>
        <color rgb="FF003087"/>
        <rFont val="Tahoma"/>
        <family val="2"/>
      </rPr>
      <t>SEPARATE INCOME STATEMENT - ISA</t>
    </r>
  </si>
  <si>
    <r>
      <rPr>
        <sz val="11"/>
        <color rgb="FF808080"/>
        <rFont val="Tahoma"/>
        <family val="2"/>
      </rPr>
      <t>Income from joint account agreement</t>
    </r>
  </si>
  <si>
    <r>
      <rPr>
        <sz val="11"/>
        <color rgb="FF808080"/>
        <rFont val="Tahoma"/>
        <family val="2"/>
      </rPr>
      <t>Energy transmission services</t>
    </r>
  </si>
  <si>
    <r>
      <rPr>
        <sz val="11"/>
        <color rgb="FF808080"/>
        <rFont val="Tahoma"/>
        <family val="2"/>
      </rPr>
      <t>Connection charges</t>
    </r>
  </si>
  <si>
    <r>
      <rPr>
        <sz val="11"/>
        <color rgb="FF808080"/>
        <rFont val="Tahoma"/>
        <family val="2"/>
      </rPr>
      <t>Infrastructure projects</t>
    </r>
  </si>
  <si>
    <r>
      <rPr>
        <sz val="11"/>
        <color rgb="FF808080"/>
        <rFont val="Tahoma"/>
        <family val="2"/>
      </rPr>
      <t>Telecommunications</t>
    </r>
  </si>
  <si>
    <r>
      <rPr>
        <b/>
        <sz val="11"/>
        <color rgb="FF808080"/>
        <rFont val="Tahoma"/>
        <family val="2"/>
      </rPr>
      <t xml:space="preserve">EBITDA </t>
    </r>
  </si>
  <si>
    <r>
      <rPr>
        <b/>
        <sz val="12"/>
        <color rgb="FF003087"/>
        <rFont val="Tahoma"/>
        <family val="2"/>
      </rPr>
      <t>SEPARATE STATEMENT OF FINANCIAL POSITION - ISA</t>
    </r>
  </si>
  <si>
    <r>
      <rPr>
        <sz val="11"/>
        <color rgb="FF4D4D4D"/>
        <rFont val="Tahoma"/>
        <family val="2"/>
      </rPr>
      <t>Investments in subsidiaries, associates, and joint ventures</t>
    </r>
  </si>
  <si>
    <r>
      <rPr>
        <sz val="11"/>
        <color rgb="FF4D4D4D"/>
        <rFont val="Tahoma"/>
        <family val="2"/>
      </rPr>
      <t>Investments in financial instruments</t>
    </r>
  </si>
  <si>
    <r>
      <rPr>
        <sz val="11"/>
        <color rgb="FF4D4D4D"/>
        <rFont val="Tahoma"/>
        <family val="2"/>
      </rPr>
      <t>Other finanacial liabilities</t>
    </r>
  </si>
  <si>
    <r>
      <rPr>
        <sz val="11"/>
        <color rgb="FF4D4D4D"/>
        <rFont val="Tahoma"/>
        <family val="2"/>
      </rPr>
      <t>Deferred tax liability</t>
    </r>
  </si>
  <si>
    <r>
      <rPr>
        <b/>
        <sz val="12"/>
        <color rgb="FF003087"/>
        <rFont val="Tahoma"/>
        <family val="2"/>
      </rPr>
      <t>SEPARATE INCOME STATEMENT - ISA INTERCOLOMBIA</t>
    </r>
  </si>
  <si>
    <r>
      <rPr>
        <sz val="11"/>
        <color rgb="FF808080"/>
        <rFont val="Tahoma"/>
        <family val="2"/>
      </rPr>
      <t>Project management</t>
    </r>
  </si>
  <si>
    <r>
      <rPr>
        <sz val="11"/>
        <color rgb="FF808080"/>
        <rFont val="Tahoma"/>
        <family val="2"/>
      </rPr>
      <t>Electric infrastructure leases</t>
    </r>
  </si>
  <si>
    <r>
      <rPr>
        <sz val="11"/>
        <color rgb="FF808080"/>
        <rFont val="Tahoma"/>
        <family val="2"/>
      </rPr>
      <t>Other financial assets</t>
    </r>
  </si>
  <si>
    <r>
      <rPr>
        <sz val="11"/>
        <color rgb="FF4D4D4D"/>
        <rFont val="Tahoma"/>
        <family val="2"/>
      </rPr>
      <t>Joint Accounts Contract</t>
    </r>
  </si>
  <si>
    <r>
      <rPr>
        <sz val="11"/>
        <color rgb="FF808080"/>
        <rFont val="Tahoma"/>
        <family val="2"/>
      </rPr>
      <t>CND-MEM Dispatch and coordination</t>
    </r>
  </si>
  <si>
    <r>
      <rPr>
        <b/>
        <sz val="12"/>
        <color rgb="FF003087"/>
        <rFont val="Tahoma"/>
        <family val="2"/>
      </rPr>
      <t>SEPARATE STATEMENT OF FINANCIAL POSITION - ISA TRANSELCA</t>
    </r>
  </si>
  <si>
    <r>
      <rPr>
        <sz val="11"/>
        <color rgb="FF4D4D4D"/>
        <rFont val="Tahoma"/>
        <family val="2"/>
      </rPr>
      <t>Investments in joint venture</t>
    </r>
  </si>
  <si>
    <r>
      <rPr>
        <sz val="11"/>
        <color rgb="FF4D4D4D"/>
        <rFont val="Tahoma"/>
        <family val="2"/>
      </rPr>
      <t>Intangible finance lease assets</t>
    </r>
  </si>
  <si>
    <r>
      <rPr>
        <sz val="11"/>
        <color rgb="FF4D4D4D"/>
        <rFont val="Tahoma"/>
        <family val="2"/>
      </rPr>
      <t>Accounts payable to economic related parties</t>
    </r>
  </si>
  <si>
    <r>
      <rPr>
        <sz val="12"/>
        <color rgb="FF4D4D4D"/>
        <rFont val="Tahoma"/>
        <family val="2"/>
      </rPr>
      <t>In USD thousands</t>
    </r>
  </si>
  <si>
    <r>
      <rPr>
        <sz val="11"/>
        <color rgb="FF808080"/>
        <rFont val="Tahoma"/>
        <family val="2"/>
      </rPr>
      <t>Supplementary revenues</t>
    </r>
  </si>
  <si>
    <r>
      <rPr>
        <sz val="11"/>
        <color rgb="FF808080"/>
        <rFont val="Tahoma"/>
        <family val="2"/>
      </rPr>
      <t>Trade accounts receivable</t>
    </r>
  </si>
  <si>
    <r>
      <rPr>
        <sz val="11"/>
        <color rgb="FF808080"/>
        <rFont val="Tahoma"/>
        <family val="2"/>
      </rPr>
      <t>Other accounts receivable</t>
    </r>
  </si>
  <si>
    <r>
      <rPr>
        <sz val="11"/>
        <color rgb="FF4D4D4D"/>
        <rFont val="Tahoma"/>
        <family val="2"/>
      </rPr>
      <t>Inventories</t>
    </r>
  </si>
  <si>
    <r>
      <rPr>
        <sz val="11"/>
        <color rgb="FF808080"/>
        <rFont val="Tahoma"/>
        <family val="2"/>
      </rPr>
      <t>Other non-financial assets</t>
    </r>
  </si>
  <si>
    <r>
      <rPr>
        <sz val="11"/>
        <color rgb="FF808080"/>
        <rFont val="Tahoma"/>
        <family val="2"/>
      </rPr>
      <t>Accounts receivable from related parties</t>
    </r>
  </si>
  <si>
    <r>
      <rPr>
        <sz val="11"/>
        <color rgb="FF808080"/>
        <rFont val="Tahoma"/>
        <family val="2"/>
      </rPr>
      <t>Tax Credit</t>
    </r>
  </si>
  <si>
    <r>
      <rPr>
        <sz val="11"/>
        <color rgb="FF808080"/>
        <rFont val="Tahoma"/>
        <family val="2"/>
      </rPr>
      <t>Trade accounts payable</t>
    </r>
  </si>
  <si>
    <r>
      <rPr>
        <sz val="11"/>
        <color rgb="FF808080"/>
        <rFont val="Tahoma"/>
        <family val="2"/>
      </rPr>
      <t>Other accounts payable</t>
    </r>
  </si>
  <si>
    <r>
      <rPr>
        <sz val="11"/>
        <color rgb="FF808080"/>
        <rFont val="Tahoma"/>
        <family val="2"/>
      </rPr>
      <t>Financial liabilities - Short Term</t>
    </r>
  </si>
  <si>
    <r>
      <rPr>
        <sz val="11"/>
        <color rgb="FF808080"/>
        <rFont val="Tahoma"/>
        <family val="2"/>
      </rPr>
      <t>Accounts payable to related parties</t>
    </r>
  </si>
  <si>
    <r>
      <rPr>
        <sz val="11"/>
        <color rgb="FF808080"/>
        <rFont val="Tahoma"/>
        <family val="2"/>
      </rPr>
      <t>Other provisions</t>
    </r>
  </si>
  <si>
    <r>
      <rPr>
        <sz val="11"/>
        <color rgb="FF808080"/>
        <rFont val="Tahoma"/>
        <family val="2"/>
      </rPr>
      <t>Accounts payable to related parties - Long Term</t>
    </r>
  </si>
  <si>
    <r>
      <rPr>
        <sz val="11"/>
        <color rgb="FF808080"/>
        <rFont val="Tahoma"/>
        <family val="2"/>
      </rPr>
      <t>Financial liabilities - Long Term</t>
    </r>
  </si>
  <si>
    <r>
      <rPr>
        <sz val="11"/>
        <color rgb="FF808080"/>
        <rFont val="Tahoma"/>
        <family val="2"/>
      </rPr>
      <t>Income tax and deferred stake</t>
    </r>
  </si>
  <si>
    <r>
      <rPr>
        <sz val="11"/>
        <color rgb="FF808080"/>
        <rFont val="Tahoma"/>
        <family val="2"/>
      </rPr>
      <t>Other capital reserves</t>
    </r>
  </si>
  <si>
    <r>
      <rPr>
        <sz val="11"/>
        <color rgb="FF808080"/>
        <rFont val="Tahoma"/>
        <family val="2"/>
      </rPr>
      <t>Accumulated income</t>
    </r>
  </si>
  <si>
    <r>
      <rPr>
        <sz val="11"/>
        <color rgb="FF808080"/>
        <rFont val="Tahoma"/>
        <family val="2"/>
      </rPr>
      <t>Supplementary revenues</t>
    </r>
    <r>
      <rPr>
        <sz val="11"/>
        <color rgb="FF808080"/>
        <rFont val="Tahoma"/>
        <family val="2"/>
      </rPr>
      <t xml:space="preserve"> </t>
    </r>
  </si>
  <si>
    <r>
      <rPr>
        <sz val="11"/>
        <color rgb="FF808080"/>
        <rFont val="Tahoma"/>
        <family val="2"/>
      </rPr>
      <t>Supplies and spare parts, net</t>
    </r>
  </si>
  <si>
    <r>
      <rPr>
        <sz val="11"/>
        <color rgb="FF808080"/>
        <rFont val="Tahoma"/>
        <family val="2"/>
      </rPr>
      <t>Pre-contracted expenses</t>
    </r>
  </si>
  <si>
    <r>
      <rPr>
        <sz val="11"/>
        <color rgb="FF808080"/>
        <rFont val="Tahoma"/>
        <family val="2"/>
      </rPr>
      <t>Trade accounts receivable, net</t>
    </r>
  </si>
  <si>
    <r>
      <rPr>
        <sz val="11"/>
        <color rgb="FF808080"/>
        <rFont val="Tahoma"/>
        <family val="2"/>
      </rPr>
      <t>Long-term accounts receivable from related parties</t>
    </r>
  </si>
  <si>
    <r>
      <rPr>
        <sz val="11"/>
        <color rgb="FF808080"/>
        <rFont val="Tahoma"/>
        <family val="2"/>
      </rPr>
      <t>Other long-term accounts receivable</t>
    </r>
  </si>
  <si>
    <r>
      <rPr>
        <sz val="11"/>
        <color rgb="FF808080"/>
        <rFont val="Tahoma"/>
        <family val="2"/>
      </rPr>
      <t>Facilities, furniture and equipment, net</t>
    </r>
  </si>
  <si>
    <r>
      <rPr>
        <sz val="11"/>
        <color rgb="FF808080"/>
        <rFont val="Tahoma"/>
        <family val="2"/>
      </rPr>
      <t>Leases</t>
    </r>
  </si>
  <si>
    <r>
      <rPr>
        <sz val="11"/>
        <color rgb="FF808080"/>
        <rFont val="Tahoma"/>
        <family val="2"/>
      </rPr>
      <t>Intangible assets, net</t>
    </r>
  </si>
  <si>
    <r>
      <rPr>
        <sz val="11"/>
        <color rgb="FF808080"/>
        <rFont val="Tahoma"/>
        <family val="2"/>
      </rPr>
      <t>Taxes and contributions payable</t>
    </r>
  </si>
  <si>
    <r>
      <rPr>
        <sz val="11"/>
        <color rgb="FF808080"/>
        <rFont val="Tahoma"/>
        <family val="2"/>
      </rPr>
      <t>Financial liabilities</t>
    </r>
  </si>
  <si>
    <r>
      <rPr>
        <sz val="11"/>
        <color rgb="FF808080"/>
        <rFont val="Tahoma"/>
        <family val="2"/>
      </rPr>
      <t>Other long-term accounts payable</t>
    </r>
  </si>
  <si>
    <r>
      <rPr>
        <sz val="11"/>
        <color rgb="FF808080"/>
        <rFont val="Tahoma"/>
        <family val="2"/>
      </rPr>
      <t>Long-term provisions</t>
    </r>
  </si>
  <si>
    <r>
      <rPr>
        <sz val="11"/>
        <color rgb="FF808080"/>
        <rFont val="Tahoma"/>
        <family val="2"/>
      </rPr>
      <t>Long-term financial liabilities</t>
    </r>
  </si>
  <si>
    <r>
      <rPr>
        <sz val="11"/>
        <color rgb="FF808080"/>
        <rFont val="Tahoma"/>
        <family val="2"/>
      </rPr>
      <t>Hedge Derivative Instruments</t>
    </r>
  </si>
  <si>
    <r>
      <rPr>
        <sz val="11"/>
        <color rgb="FF808080"/>
        <rFont val="Tahoma"/>
        <family val="2"/>
      </rPr>
      <t>Deferred income tax liability, net</t>
    </r>
  </si>
  <si>
    <r>
      <rPr>
        <sz val="11"/>
        <color rgb="FF808080"/>
        <rFont val="Tahoma"/>
        <family val="2"/>
      </rPr>
      <t>Issued capital</t>
    </r>
  </si>
  <si>
    <r>
      <rPr>
        <sz val="11"/>
        <color rgb="FF808080"/>
        <rFont val="Tahoma"/>
        <family val="2"/>
      </rPr>
      <t>Issuance premium</t>
    </r>
  </si>
  <si>
    <r>
      <rPr>
        <sz val="11"/>
        <color rgb="FF808080"/>
        <rFont val="Tahoma"/>
        <family val="2"/>
      </rPr>
      <t>Other equity reserves</t>
    </r>
  </si>
  <si>
    <r>
      <rPr>
        <b/>
        <sz val="10"/>
        <color rgb="FFFFFFFF"/>
        <rFont val="Tahoma"/>
        <family val="2"/>
      </rPr>
      <t>Affiliate</t>
    </r>
  </si>
  <si>
    <r>
      <rPr>
        <b/>
        <sz val="10"/>
        <color rgb="FFFFFFFF"/>
        <rFont val="Tahoma"/>
        <family val="2"/>
      </rPr>
      <t>Financing source</t>
    </r>
  </si>
  <si>
    <r>
      <rPr>
        <b/>
        <sz val="10"/>
        <color rgb="FFFFFFFF"/>
        <rFont val="Tahoma"/>
        <family val="2"/>
      </rPr>
      <t>Loan Currency</t>
    </r>
  </si>
  <si>
    <r>
      <rPr>
        <b/>
        <sz val="10"/>
        <color rgb="FFFFFFFF"/>
        <rFont val="Tahoma"/>
        <family val="2"/>
      </rPr>
      <t>Starting date</t>
    </r>
  </si>
  <si>
    <r>
      <rPr>
        <b/>
        <sz val="10"/>
        <color rgb="FFFFFFFF"/>
        <rFont val="Tahoma"/>
        <family val="2"/>
      </rPr>
      <t>Maturity date</t>
    </r>
  </si>
  <si>
    <r>
      <rPr>
        <b/>
        <sz val="10"/>
        <color rgb="FFFFFFFF"/>
        <rFont val="Tahoma"/>
        <family val="2"/>
      </rPr>
      <t>Term years</t>
    </r>
  </si>
  <si>
    <r>
      <rPr>
        <b/>
        <sz val="10"/>
        <color rgb="FFFFFFFF"/>
        <rFont val="Tahoma"/>
        <family val="2"/>
      </rPr>
      <t>Interest rate</t>
    </r>
  </si>
  <si>
    <r>
      <rPr>
        <sz val="11"/>
        <color rgb="FF000000"/>
        <rFont val="Calibri"/>
        <family val="2"/>
      </rPr>
      <t>ISA</t>
    </r>
  </si>
  <si>
    <t>⁺</t>
  </si>
  <si>
    <r>
      <rPr>
        <sz val="11"/>
        <color rgb="FF808080"/>
        <rFont val="Tahoma"/>
        <family val="2"/>
      </rPr>
      <t>Transelca</t>
    </r>
  </si>
  <si>
    <t>INTERCHILE</t>
  </si>
  <si>
    <r>
      <rPr>
        <b/>
        <sz val="10"/>
        <color rgb="FFFFFFFF"/>
        <rFont val="Tahoma"/>
        <family val="2"/>
      </rPr>
      <t>Issue date</t>
    </r>
  </si>
  <si>
    <r>
      <rPr>
        <sz val="11"/>
        <color rgb="FF000000"/>
        <rFont val="Calibri"/>
        <family val="2"/>
      </rPr>
      <t>Colombia</t>
    </r>
  </si>
  <si>
    <r>
      <rPr>
        <sz val="11"/>
        <color rgb="FF000000"/>
        <rFont val="Calibri"/>
        <family val="2"/>
      </rPr>
      <t>Chile</t>
    </r>
  </si>
  <si>
    <r>
      <rPr>
        <sz val="11"/>
        <color rgb="FF000000"/>
        <rFont val="Calibri"/>
        <family val="2"/>
      </rPr>
      <t>Peru</t>
    </r>
  </si>
  <si>
    <r>
      <rPr>
        <b/>
        <sz val="12"/>
        <color rgb="FF003087"/>
        <rFont val="Tahoma"/>
        <family val="2"/>
      </rPr>
      <t>Dividends received by the Parent Company</t>
    </r>
  </si>
  <si>
    <r>
      <rPr>
        <b/>
        <sz val="11"/>
        <color rgb="FFFFFFFF"/>
        <rFont val="Tahoma"/>
        <family val="2"/>
      </rPr>
      <t>Company</t>
    </r>
  </si>
  <si>
    <r>
      <rPr>
        <sz val="11"/>
        <color rgb="FF808080"/>
        <rFont val="Tahoma"/>
        <family val="2"/>
      </rPr>
      <t>XM</t>
    </r>
  </si>
  <si>
    <r>
      <rPr>
        <sz val="11"/>
        <color rgb="FF808080"/>
        <rFont val="Tahoma"/>
        <family val="2"/>
      </rPr>
      <t>Intercolombia</t>
    </r>
  </si>
  <si>
    <r>
      <rPr>
        <sz val="11"/>
        <color rgb="FF808080"/>
        <rFont val="Tahoma"/>
        <family val="2"/>
      </rPr>
      <t>SIR</t>
    </r>
  </si>
  <si>
    <r>
      <rPr>
        <b/>
        <sz val="11"/>
        <color rgb="FF808080"/>
        <rFont val="Tahoma"/>
        <family val="2"/>
      </rPr>
      <t>Total Colombia</t>
    </r>
  </si>
  <si>
    <r>
      <rPr>
        <sz val="11"/>
        <color rgb="FF808080"/>
        <rFont val="Tahoma"/>
        <family val="2"/>
      </rPr>
      <t>ISA Bolivia</t>
    </r>
  </si>
  <si>
    <r>
      <rPr>
        <sz val="11"/>
        <color rgb="FF808080"/>
        <rFont val="Tahoma"/>
        <family val="2"/>
      </rPr>
      <t>ISA Perú</t>
    </r>
  </si>
  <si>
    <r>
      <rPr>
        <sz val="11"/>
        <color rgb="FF808080"/>
        <rFont val="Tahoma"/>
        <family val="2"/>
      </rPr>
      <t>PDI</t>
    </r>
  </si>
  <si>
    <r>
      <rPr>
        <sz val="11"/>
        <color rgb="FF808080"/>
        <rFont val="Tahoma"/>
        <family val="2"/>
      </rPr>
      <t>EPR</t>
    </r>
  </si>
  <si>
    <r>
      <rPr>
        <sz val="11"/>
        <color rgb="FF808080"/>
        <rFont val="Tahoma"/>
        <family val="2"/>
      </rPr>
      <t>ISA Inversiones Chile</t>
    </r>
  </si>
  <si>
    <r>
      <rPr>
        <sz val="11"/>
        <color rgb="FF808080"/>
        <rFont val="Tahoma"/>
        <family val="2"/>
      </rPr>
      <t>ISA Capital do Brasil</t>
    </r>
  </si>
  <si>
    <r>
      <rPr>
        <sz val="11"/>
        <color rgb="FF808080"/>
        <rFont val="Tahoma"/>
        <family val="2"/>
      </rPr>
      <t>ISA Investimentos</t>
    </r>
  </si>
  <si>
    <r>
      <rPr>
        <b/>
        <sz val="11"/>
        <color rgb="FF808080"/>
        <rFont val="Tahoma"/>
        <family val="2"/>
      </rPr>
      <t>Total abroad</t>
    </r>
  </si>
  <si>
    <r>
      <rPr>
        <b/>
        <sz val="11"/>
        <color rgb="FF808080"/>
        <rFont val="Tahoma"/>
        <family val="2"/>
      </rPr>
      <t>Total dividends received</t>
    </r>
  </si>
  <si>
    <r>
      <rPr>
        <b/>
        <sz val="12"/>
        <color rgb="FF003087"/>
        <rFont val="Tahoma"/>
        <family val="2"/>
      </rPr>
      <t>Dividends provided by the Parent Company</t>
    </r>
  </si>
  <si>
    <r>
      <rPr>
        <sz val="11"/>
        <color rgb="FF808080"/>
        <rFont val="Tahoma"/>
        <family val="2"/>
      </rPr>
      <t>Total dividend</t>
    </r>
  </si>
  <si>
    <r>
      <rPr>
        <sz val="11"/>
        <color rgb="FF808080"/>
        <rFont val="Tahoma"/>
        <family val="2"/>
      </rPr>
      <t>Dividend per share</t>
    </r>
  </si>
  <si>
    <r>
      <rPr>
        <b/>
        <sz val="12"/>
        <color rgb="FF003087"/>
        <rFont val="Tahoma"/>
        <family val="2"/>
      </rPr>
      <t>SEPARATE INCOME STATEMENT - ISA PERÚ</t>
    </r>
  </si>
  <si>
    <r>
      <rPr>
        <sz val="11"/>
        <color rgb="FF4D4D4D"/>
        <rFont val="Tahoma"/>
        <family val="2"/>
      </rPr>
      <t>Trade accounts receivable, net</t>
    </r>
  </si>
  <si>
    <r>
      <rPr>
        <sz val="11"/>
        <color rgb="FF4D4D4D"/>
        <rFont val="Tahoma"/>
        <family val="2"/>
      </rPr>
      <t>Other accounts receivable, net</t>
    </r>
  </si>
  <si>
    <r>
      <rPr>
        <sz val="11"/>
        <color rgb="FF4D4D4D"/>
        <rFont val="Tahoma"/>
        <family val="2"/>
      </rPr>
      <t>Accounts receivable from related parties</t>
    </r>
  </si>
  <si>
    <r>
      <rPr>
        <sz val="11"/>
        <color rgb="FF4D4D4D"/>
        <rFont val="Tahoma"/>
        <family val="2"/>
      </rPr>
      <t>Income tax assets</t>
    </r>
    <r>
      <rPr>
        <sz val="11"/>
        <color rgb="FF4D4D4D"/>
        <rFont val="Tahoma"/>
        <family val="2"/>
      </rPr>
      <t xml:space="preserve"> </t>
    </r>
  </si>
  <si>
    <r>
      <rPr>
        <sz val="11"/>
        <color rgb="FF4D4D4D"/>
        <rFont val="Tahoma"/>
        <family val="2"/>
      </rPr>
      <t>Other non-financial assets</t>
    </r>
  </si>
  <si>
    <r>
      <rPr>
        <sz val="11"/>
        <color rgb="FF4D4D4D"/>
        <rFont val="Tahoma"/>
        <family val="2"/>
      </rPr>
      <t>Trade accounts receivable</t>
    </r>
  </si>
  <si>
    <r>
      <rPr>
        <sz val="11"/>
        <color rgb="FF4D4D4D"/>
        <rFont val="Tahoma"/>
        <family val="2"/>
      </rPr>
      <t>Financial investments</t>
    </r>
  </si>
  <si>
    <r>
      <rPr>
        <sz val="11"/>
        <color rgb="FF4D4D4D"/>
        <rFont val="Tahoma"/>
        <family val="2"/>
      </rPr>
      <t>Property, plant, and equipment, net</t>
    </r>
  </si>
  <si>
    <r>
      <rPr>
        <sz val="11"/>
        <color rgb="FF4D4D4D"/>
        <rFont val="Tahoma"/>
        <family val="2"/>
      </rPr>
      <t>Intangible assets</t>
    </r>
  </si>
  <si>
    <r>
      <rPr>
        <sz val="11"/>
        <color rgb="FF4D4D4D"/>
        <rFont val="Tahoma"/>
        <family val="2"/>
      </rPr>
      <t>Deferred income tax assets</t>
    </r>
  </si>
  <si>
    <r>
      <rPr>
        <sz val="11"/>
        <color rgb="FF4D4D4D"/>
        <rFont val="Tahoma"/>
        <family val="2"/>
      </rPr>
      <t>Bank overdrafts</t>
    </r>
  </si>
  <si>
    <r>
      <rPr>
        <sz val="11"/>
        <color rgb="FF4D4D4D"/>
        <rFont val="Tahoma"/>
        <family val="2"/>
      </rPr>
      <t>Trade accounts payable</t>
    </r>
    <r>
      <rPr>
        <sz val="11"/>
        <color rgb="FF4D4D4D"/>
        <rFont val="Tahoma"/>
        <family val="2"/>
      </rPr>
      <t xml:space="preserve"> </t>
    </r>
  </si>
  <si>
    <r>
      <rPr>
        <sz val="11"/>
        <color rgb="FF4D4D4D"/>
        <rFont val="Tahoma"/>
        <family val="2"/>
      </rPr>
      <t xml:space="preserve">       </t>
    </r>
    <r>
      <rPr>
        <sz val="11"/>
        <color rgb="FF4D4D4D"/>
        <rFont val="Tahoma"/>
        <family val="2"/>
      </rPr>
      <t>Taxes payable</t>
    </r>
  </si>
  <si>
    <r>
      <rPr>
        <sz val="11"/>
        <color rgb="FF4D4D4D"/>
        <rFont val="Tahoma"/>
        <family val="2"/>
      </rPr>
      <t xml:space="preserve">       </t>
    </r>
    <r>
      <rPr>
        <sz val="11"/>
        <color rgb="FF4D4D4D"/>
        <rFont val="Tahoma"/>
        <family val="2"/>
      </rPr>
      <t>Compensations payable</t>
    </r>
  </si>
  <si>
    <r>
      <rPr>
        <sz val="11"/>
        <color rgb="FF4D4D4D"/>
        <rFont val="Tahoma"/>
        <family val="2"/>
      </rPr>
      <t xml:space="preserve">       </t>
    </r>
    <r>
      <rPr>
        <sz val="11"/>
        <color rgb="FF4D4D4D"/>
        <rFont val="Tahoma"/>
        <family val="2"/>
      </rPr>
      <t>Other accounts payable</t>
    </r>
  </si>
  <si>
    <r>
      <rPr>
        <sz val="11"/>
        <color rgb="FF4D4D4D"/>
        <rFont val="Tahoma"/>
        <family val="2"/>
      </rPr>
      <t>Other accounts payable</t>
    </r>
  </si>
  <si>
    <r>
      <rPr>
        <sz val="11"/>
        <color rgb="FF4D4D4D"/>
        <rFont val="Tahoma"/>
        <family val="2"/>
      </rPr>
      <t>Accounts payable to related parties</t>
    </r>
  </si>
  <si>
    <r>
      <rPr>
        <sz val="11"/>
        <color rgb="FF4D4D4D"/>
        <rFont val="Tahoma"/>
        <family val="2"/>
      </rPr>
      <t>Income tax liabilities</t>
    </r>
    <r>
      <rPr>
        <sz val="11"/>
        <color rgb="FF4D4D4D"/>
        <rFont val="Tahoma"/>
        <family val="2"/>
      </rPr>
      <t xml:space="preserve"> </t>
    </r>
  </si>
  <si>
    <r>
      <rPr>
        <sz val="11"/>
        <color rgb="FF4D4D4D"/>
        <rFont val="Tahoma"/>
        <family val="2"/>
      </rPr>
      <t>Other provisions</t>
    </r>
    <r>
      <rPr>
        <sz val="11"/>
        <color rgb="FF4D4D4D"/>
        <rFont val="Tahoma"/>
        <family val="2"/>
      </rPr>
      <t xml:space="preserve"> </t>
    </r>
  </si>
  <si>
    <r>
      <rPr>
        <sz val="11"/>
        <color rgb="FF4D4D4D"/>
        <rFont val="Tahoma"/>
        <family val="2"/>
      </rPr>
      <t>Short-term financial liabilities</t>
    </r>
  </si>
  <si>
    <r>
      <rPr>
        <sz val="11"/>
        <color rgb="FF4D4D4D"/>
        <rFont val="Tahoma"/>
        <family val="2"/>
      </rPr>
      <t>Long-term financial liabilities</t>
    </r>
  </si>
  <si>
    <r>
      <rPr>
        <sz val="11"/>
        <color rgb="FF4D4D4D"/>
        <rFont val="Tahoma"/>
        <family val="2"/>
      </rPr>
      <t>Hedge Derivative financial instruments</t>
    </r>
  </si>
  <si>
    <r>
      <rPr>
        <sz val="11"/>
        <color rgb="FF4D4D4D"/>
        <rFont val="Tahoma"/>
        <family val="2"/>
      </rPr>
      <t>Deferred tax liabilities</t>
    </r>
  </si>
  <si>
    <r>
      <rPr>
        <sz val="11"/>
        <color rgb="FF4D4D4D"/>
        <rFont val="Tahoma"/>
        <family val="2"/>
      </rPr>
      <t>Issued capital</t>
    </r>
  </si>
  <si>
    <r>
      <rPr>
        <sz val="11"/>
        <color rgb="FF4D4D4D"/>
        <rFont val="Tahoma"/>
        <family val="2"/>
      </rPr>
      <t>Issuance premium</t>
    </r>
  </si>
  <si>
    <r>
      <rPr>
        <sz val="11"/>
        <color rgb="FF4D4D4D"/>
        <rFont val="Tahoma"/>
        <family val="2"/>
      </rPr>
      <t>Other capital reserves</t>
    </r>
  </si>
  <si>
    <r>
      <rPr>
        <sz val="11"/>
        <color rgb="FF4D4D4D"/>
        <rFont val="Tahoma"/>
        <family val="2"/>
      </rPr>
      <t>Accumulated income</t>
    </r>
  </si>
  <si>
    <r>
      <rPr>
        <sz val="11"/>
        <color rgb="FF4D4D4D"/>
        <rFont val="Tahoma"/>
        <family val="2"/>
      </rPr>
      <t>Other equity reserves</t>
    </r>
  </si>
  <si>
    <r>
      <rPr>
        <b/>
        <sz val="11"/>
        <color rgb="FF000000"/>
        <rFont val="Calibri"/>
        <family val="2"/>
      </rPr>
      <t>Country</t>
    </r>
  </si>
  <si>
    <r>
      <rPr>
        <b/>
        <sz val="11"/>
        <color rgb="FF000000"/>
        <rFont val="Calibri"/>
        <family val="2"/>
      </rPr>
      <t>Regulations</t>
    </r>
  </si>
  <si>
    <r>
      <rPr>
        <b/>
        <sz val="11"/>
        <color rgb="FF000000"/>
        <rFont val="Calibri"/>
        <family val="2"/>
      </rPr>
      <t>Entity</t>
    </r>
  </si>
  <si>
    <r>
      <rPr>
        <b/>
        <sz val="11"/>
        <color rgb="FF000000"/>
        <rFont val="Calibri"/>
        <family val="2"/>
      </rPr>
      <t>Link (public information)</t>
    </r>
  </si>
  <si>
    <r>
      <rPr>
        <b/>
        <sz val="11"/>
        <color rgb="FF000000"/>
        <rFont val="Calibri"/>
        <family val="2"/>
      </rPr>
      <t>Note</t>
    </r>
  </si>
  <si>
    <r>
      <rPr>
        <sz val="11"/>
        <color rgb="FF000000"/>
        <rFont val="Calibri"/>
        <family val="2"/>
      </rPr>
      <t>All transmission companies</t>
    </r>
  </si>
  <si>
    <r>
      <rPr>
        <sz val="11"/>
        <color rgb="FF000000"/>
        <rFont val="Calibri"/>
        <family val="2"/>
      </rPr>
      <t>Resolution 022 of 2001</t>
    </r>
  </si>
  <si>
    <r>
      <rPr>
        <sz val="11"/>
        <color rgb="FF000000"/>
        <rFont val="Calibri"/>
        <family val="2"/>
      </rPr>
      <t>CREG</t>
    </r>
  </si>
  <si>
    <r>
      <rPr>
        <u/>
        <sz val="11"/>
        <color rgb="FF0563C1"/>
        <rFont val="Calibri"/>
        <family val="2"/>
      </rPr>
      <t>http://apolo.creg.gov.co/Publicac.nsf/Documentos-Resoluciones?openview=</t>
    </r>
  </si>
  <si>
    <r>
      <rPr>
        <sz val="11"/>
        <color rgb="FF000000"/>
        <rFont val="Calibri"/>
        <family val="2"/>
      </rPr>
      <t>General - Remuneration scheme for transmission projects executed through the call mechanism</t>
    </r>
  </si>
  <si>
    <r>
      <rPr>
        <sz val="11"/>
        <color rgb="FF000000"/>
        <rFont val="Calibri"/>
        <family val="2"/>
      </rPr>
      <t>Resolution 085 of 2002</t>
    </r>
  </si>
  <si>
    <r>
      <rPr>
        <sz val="11"/>
        <color rgb="FF000000"/>
        <rFont val="Calibri"/>
        <family val="2"/>
      </rPr>
      <t>General - Modifies the remuneration scheme of the call projects</t>
    </r>
  </si>
  <si>
    <r>
      <rPr>
        <sz val="11"/>
        <color rgb="FF000000"/>
        <rFont val="Calibri"/>
        <family val="2"/>
      </rPr>
      <t>Resolution 093 of 2007</t>
    </r>
  </si>
  <si>
    <r>
      <rPr>
        <sz val="11"/>
        <color rgb="FF000000"/>
        <rFont val="Calibri"/>
        <family val="2"/>
      </rPr>
      <t>General - Modifies the remuneration scheme of the call projects, especially guarantees and date of entry into operation</t>
    </r>
  </si>
  <si>
    <r>
      <rPr>
        <sz val="11"/>
        <color rgb="FF000000"/>
        <rFont val="Calibri"/>
        <family val="2"/>
      </rPr>
      <t>Resolution 083 of 2008</t>
    </r>
  </si>
  <si>
    <r>
      <rPr>
        <sz val="11"/>
        <color rgb="FF000000"/>
        <rFont val="Calibri"/>
        <family val="2"/>
      </rPr>
      <t>General - Methodology to calculate the rate of return applicable to the remuneration of energy transmission. This rate is fixed.</t>
    </r>
  </si>
  <si>
    <r>
      <rPr>
        <sz val="11"/>
        <color rgb="FF000000"/>
        <rFont val="Calibri"/>
        <family val="2"/>
      </rPr>
      <t>Resolution 011 of 2009</t>
    </r>
  </si>
  <si>
    <r>
      <rPr>
        <sz val="11"/>
        <color rgb="FF000000"/>
        <rFont val="Calibri"/>
        <family val="2"/>
      </rPr>
      <t>General - Transmission Remuneration Methodology</t>
    </r>
  </si>
  <si>
    <r>
      <rPr>
        <sz val="11"/>
        <color rgb="FF000000"/>
        <rFont val="Calibri"/>
        <family val="2"/>
      </rPr>
      <t>Resolution 035 of 2010</t>
    </r>
  </si>
  <si>
    <r>
      <rPr>
        <sz val="11"/>
        <color rgb="FF000000"/>
        <rFont val="Calibri"/>
        <family val="2"/>
      </rPr>
      <t>General - Approves the discount rate and payment profile to evaluate the proposals submitted in the calls to execute expansion projects</t>
    </r>
  </si>
  <si>
    <r>
      <rPr>
        <sz val="11"/>
        <color rgb="FF000000"/>
        <rFont val="Calibri"/>
        <family val="2"/>
      </rPr>
      <t>Resolution 050 of 2010</t>
    </r>
  </si>
  <si>
    <r>
      <rPr>
        <sz val="11"/>
        <color rgb="FF000000"/>
        <rFont val="Calibri"/>
        <family val="2"/>
      </rPr>
      <t>General - Specifies the verification mechanisms of the AOM information delivered by the National Transmission Companies for the annual adjustment of the %AOM to be recognized</t>
    </r>
  </si>
  <si>
    <r>
      <rPr>
        <sz val="11"/>
        <color rgb="FF000000"/>
        <rFont val="Calibri"/>
        <family val="2"/>
      </rPr>
      <t>Resolution 147 of 2011</t>
    </r>
  </si>
  <si>
    <r>
      <rPr>
        <sz val="11"/>
        <color rgb="FF000000"/>
        <rFont val="Calibri"/>
        <family val="2"/>
      </rPr>
      <t>General - Expansion Development and Remuneration Scheme</t>
    </r>
  </si>
  <si>
    <r>
      <rPr>
        <sz val="11"/>
        <color rgb="FF000000"/>
        <rFont val="Calibri"/>
        <family val="2"/>
      </rPr>
      <t>Resolution 024 of 2012</t>
    </r>
  </si>
  <si>
    <r>
      <rPr>
        <sz val="11"/>
        <color rgb="FF000000"/>
        <rFont val="Calibri"/>
        <family val="2"/>
      </rPr>
      <t>General - Adjusts aspects related to the remuneration of AOM</t>
    </r>
  </si>
  <si>
    <r>
      <rPr>
        <sz val="11"/>
        <color rgb="FF000000"/>
        <rFont val="Calibri"/>
        <family val="2"/>
      </rPr>
      <t>Resolution 064 of 2013</t>
    </r>
  </si>
  <si>
    <r>
      <rPr>
        <sz val="11"/>
        <color rgb="FF000000"/>
        <rFont val="Calibri"/>
        <family val="2"/>
      </rPr>
      <t>General - Complements the Expansion development and remuneration scheme</t>
    </r>
  </si>
  <si>
    <r>
      <rPr>
        <sz val="11"/>
        <color rgb="FF000000"/>
        <rFont val="Calibri"/>
        <family val="2"/>
      </rPr>
      <t>Resolution 095 of 2015</t>
    </r>
  </si>
  <si>
    <r>
      <rPr>
        <sz val="11"/>
        <color rgb="FF000000"/>
        <rFont val="Calibri"/>
        <family val="2"/>
      </rPr>
      <t>General - Methodology to calculate the discount rate to be applied to regulated activities, including domestic transmission</t>
    </r>
  </si>
  <si>
    <r>
      <rPr>
        <sz val="11"/>
        <color rgb="FF000000"/>
        <rFont val="Calibri"/>
        <family val="2"/>
      </rPr>
      <t>Resolution 067 of 1999</t>
    </r>
  </si>
  <si>
    <r>
      <rPr>
        <sz val="11"/>
        <color rgb="FF000000"/>
        <rFont val="Calibri"/>
        <family val="2"/>
      </rPr>
      <t>Specific - UPME 01-1999 project entry</t>
    </r>
  </si>
  <si>
    <r>
      <rPr>
        <sz val="11"/>
        <color rgb="FF000000"/>
        <rFont val="Calibri"/>
        <family val="2"/>
      </rPr>
      <t>Resolution 078 of 1999</t>
    </r>
  </si>
  <si>
    <r>
      <rPr>
        <sz val="11"/>
        <color rgb="FF000000"/>
        <rFont val="Calibri"/>
        <family val="2"/>
      </rPr>
      <t>Specific - UPME 02-1999 project entry</t>
    </r>
  </si>
  <si>
    <r>
      <rPr>
        <sz val="11"/>
        <color rgb="FF000000"/>
        <rFont val="Calibri"/>
        <family val="2"/>
      </rPr>
      <t>Resolution 004 of 2007</t>
    </r>
  </si>
  <si>
    <r>
      <rPr>
        <sz val="11"/>
        <color rgb="FF000000"/>
        <rFont val="Calibri"/>
        <family val="2"/>
      </rPr>
      <t>Specific - UPME 01-2003 project entry</t>
    </r>
  </si>
  <si>
    <r>
      <rPr>
        <sz val="11"/>
        <color rgb="FF000000"/>
        <rFont val="Calibri"/>
        <family val="2"/>
      </rPr>
      <t>Resolution 058 of 2007</t>
    </r>
  </si>
  <si>
    <r>
      <rPr>
        <sz val="11"/>
        <color rgb="FF000000"/>
        <rFont val="Calibri"/>
        <family val="2"/>
      </rPr>
      <t>Specific - UPME 02-2003 project entry</t>
    </r>
  </si>
  <si>
    <r>
      <rPr>
        <sz val="11"/>
        <color rgb="FF000000"/>
        <rFont val="Calibri"/>
        <family val="2"/>
      </rPr>
      <t>Resolution 089 of 2008</t>
    </r>
  </si>
  <si>
    <r>
      <rPr>
        <sz val="11"/>
        <color rgb="FF000000"/>
        <rFont val="Calibri"/>
        <family val="2"/>
      </rPr>
      <t>Specific - UPME 01-2007 project entry</t>
    </r>
  </si>
  <si>
    <r>
      <rPr>
        <sz val="11"/>
        <color rgb="FF000000"/>
        <rFont val="Calibri"/>
        <family val="2"/>
      </rPr>
      <t>Resolution 185 of 2009</t>
    </r>
  </si>
  <si>
    <r>
      <rPr>
        <sz val="11"/>
        <color rgb="FF000000"/>
        <rFont val="Calibri"/>
        <family val="2"/>
      </rPr>
      <t>Specific - UPME 02-2008 project entry</t>
    </r>
  </si>
  <si>
    <r>
      <rPr>
        <sz val="11"/>
        <color rgb="FF000000"/>
        <rFont val="Calibri"/>
        <family val="2"/>
      </rPr>
      <t>Resolution 063 of 2011</t>
    </r>
  </si>
  <si>
    <r>
      <rPr>
        <sz val="11"/>
        <color rgb="FF000000"/>
        <rFont val="Calibri"/>
        <family val="2"/>
      </rPr>
      <t>Specific - UPME 04-2009 project entry</t>
    </r>
  </si>
  <si>
    <r>
      <rPr>
        <sz val="11"/>
        <color rgb="FF000000"/>
        <rFont val="Calibri"/>
        <family val="2"/>
      </rPr>
      <t>Resolution 080 of 2012</t>
    </r>
  </si>
  <si>
    <r>
      <rPr>
        <sz val="11"/>
        <color rgb="FF000000"/>
        <rFont val="Calibri"/>
        <family val="2"/>
      </rPr>
      <t>Specific - UPME 02-2010 project entry</t>
    </r>
  </si>
  <si>
    <r>
      <rPr>
        <sz val="11"/>
        <color rgb="FF000000"/>
        <rFont val="Calibri"/>
        <family val="2"/>
      </rPr>
      <t>Resolution 005 of 2014</t>
    </r>
  </si>
  <si>
    <r>
      <rPr>
        <sz val="11"/>
        <color rgb="FF000000"/>
        <rFont val="Calibri"/>
        <family val="2"/>
      </rPr>
      <t>Specific - UPME 02-2013 project entry</t>
    </r>
  </si>
  <si>
    <r>
      <rPr>
        <sz val="11"/>
        <color rgb="FF000000"/>
        <rFont val="Calibri"/>
        <family val="2"/>
      </rPr>
      <t>Resolution 116 of 2014</t>
    </r>
  </si>
  <si>
    <r>
      <rPr>
        <sz val="11"/>
        <color rgb="FF000000"/>
        <rFont val="Calibri"/>
        <family val="2"/>
      </rPr>
      <t>Specific - UPME 02-2014 project entry</t>
    </r>
  </si>
  <si>
    <r>
      <rPr>
        <sz val="11"/>
        <color rgb="FF000000"/>
        <rFont val="Calibri"/>
        <family val="2"/>
      </rPr>
      <t>Resolution 137 of 2014</t>
    </r>
  </si>
  <si>
    <r>
      <rPr>
        <sz val="11"/>
        <color rgb="FF000000"/>
        <rFont val="Calibri"/>
        <family val="2"/>
      </rPr>
      <t>Specific - UPME 07-2013 project entry</t>
    </r>
  </si>
  <si>
    <r>
      <rPr>
        <sz val="11"/>
        <color rgb="FF000000"/>
        <rFont val="Calibri"/>
        <family val="2"/>
      </rPr>
      <t>Resolution 146 of 2014</t>
    </r>
  </si>
  <si>
    <r>
      <rPr>
        <sz val="11"/>
        <color rgb="FF000000"/>
        <rFont val="Calibri"/>
        <family val="2"/>
      </rPr>
      <t>Specific - UPME 06-2013 project entry</t>
    </r>
  </si>
  <si>
    <r>
      <rPr>
        <sz val="11"/>
        <color rgb="FF000000"/>
        <rFont val="Calibri"/>
        <family val="2"/>
      </rPr>
      <t>Resolution 046 of 2015</t>
    </r>
  </si>
  <si>
    <r>
      <rPr>
        <sz val="11"/>
        <color rgb="FF000000"/>
        <rFont val="Calibri"/>
        <family val="2"/>
      </rPr>
      <t>Specific - UPME 03-2014 project entry</t>
    </r>
  </si>
  <si>
    <r>
      <rPr>
        <sz val="11"/>
        <color rgb="FF000000"/>
        <rFont val="Calibri"/>
        <family val="2"/>
      </rPr>
      <t>Resolution 048 of 2015</t>
    </r>
  </si>
  <si>
    <r>
      <rPr>
        <sz val="11"/>
        <color rgb="FF000000"/>
        <rFont val="Calibri"/>
        <family val="2"/>
      </rPr>
      <t>Specific - UPME 05-2014 project entry</t>
    </r>
  </si>
  <si>
    <r>
      <rPr>
        <sz val="11"/>
        <color rgb="FF000000"/>
        <rFont val="Calibri"/>
        <family val="2"/>
      </rPr>
      <t>Resolution 063 of 2015</t>
    </r>
  </si>
  <si>
    <r>
      <rPr>
        <sz val="11"/>
        <color rgb="FF000000"/>
        <rFont val="Calibri"/>
        <family val="2"/>
      </rPr>
      <t>Specific - UPME 08-2014 project entry</t>
    </r>
  </si>
  <si>
    <r>
      <rPr>
        <sz val="11"/>
        <color rgb="FF000000"/>
        <rFont val="Calibri"/>
        <family val="2"/>
      </rPr>
      <t>Resolution 235 of 2015</t>
    </r>
  </si>
  <si>
    <r>
      <rPr>
        <sz val="11"/>
        <color rgb="FF000000"/>
        <rFont val="Calibri"/>
        <family val="2"/>
      </rPr>
      <t>Specific - UPME 09-2015 project entry</t>
    </r>
  </si>
  <si>
    <r>
      <rPr>
        <sz val="11"/>
        <color rgb="FF000000"/>
        <rFont val="Calibri"/>
        <family val="2"/>
      </rPr>
      <t>Resolution 092 of 2016</t>
    </r>
  </si>
  <si>
    <r>
      <rPr>
        <sz val="11"/>
        <color rgb="FF000000"/>
        <rFont val="Calibri"/>
        <family val="2"/>
      </rPr>
      <t>Specific - UPME 03-2016 project entry</t>
    </r>
  </si>
  <si>
    <r>
      <rPr>
        <sz val="11"/>
        <color rgb="FF000000"/>
        <rFont val="Calibri"/>
        <family val="2"/>
      </rPr>
      <t>Resolution 138 of 2017</t>
    </r>
  </si>
  <si>
    <r>
      <rPr>
        <sz val="11"/>
        <color rgb="FF000000"/>
        <rFont val="Calibri"/>
        <family val="2"/>
      </rPr>
      <t>Specific - UPME 09-2016 project entry</t>
    </r>
  </si>
  <si>
    <r>
      <rPr>
        <sz val="11"/>
        <color rgb="FF000000"/>
        <rFont val="Calibri"/>
        <family val="2"/>
      </rPr>
      <t>Resolution 116 of 2017</t>
    </r>
  </si>
  <si>
    <r>
      <rPr>
        <sz val="11"/>
        <color rgb="FF000000"/>
        <rFont val="Calibri"/>
        <family val="2"/>
      </rPr>
      <t>Specific - UPME 01-2017 project entry</t>
    </r>
  </si>
  <si>
    <r>
      <rPr>
        <sz val="11"/>
        <color rgb="FF000000"/>
        <rFont val="Calibri"/>
        <family val="2"/>
      </rPr>
      <t>Resolution 099 of 2018</t>
    </r>
  </si>
  <si>
    <r>
      <rPr>
        <sz val="11"/>
        <color rgb="FF000000"/>
        <rFont val="Calibri"/>
        <family val="2"/>
      </rPr>
      <t>Specific - UPME 01-2018 project entry</t>
    </r>
  </si>
  <si>
    <r>
      <rPr>
        <sz val="11"/>
        <color rgb="FF000000"/>
        <rFont val="Calibri"/>
        <family val="2"/>
      </rPr>
      <t>Resolution 012 of 2019</t>
    </r>
  </si>
  <si>
    <r>
      <rPr>
        <sz val="11"/>
        <color rgb="FF000000"/>
        <rFont val="Calibri"/>
        <family val="2"/>
      </rPr>
      <t>Specific - UPME 07-2017 project entry</t>
    </r>
  </si>
  <si>
    <r>
      <rPr>
        <sz val="11"/>
        <color rgb="FF000000"/>
        <rFont val="Calibri"/>
        <family val="2"/>
      </rPr>
      <t>ISA and INTERCOLOMBIA</t>
    </r>
  </si>
  <si>
    <r>
      <rPr>
        <sz val="11"/>
        <color rgb="FF000000"/>
        <rFont val="Calibri"/>
        <family val="2"/>
      </rPr>
      <t>Resolution 160 of 2019</t>
    </r>
  </si>
  <si>
    <r>
      <rPr>
        <sz val="11"/>
        <color rgb="FF000000"/>
        <rFont val="Calibri"/>
        <family val="2"/>
      </rPr>
      <t>Specific - UPME 08-2017 project entry and approval of INTERCOLOMBIA's representation</t>
    </r>
  </si>
  <si>
    <r>
      <rPr>
        <sz val="11"/>
        <color rgb="FF000000"/>
        <rFont val="Calibri"/>
        <family val="2"/>
      </rPr>
      <t>Resolution 177 of 2013</t>
    </r>
  </si>
  <si>
    <r>
      <rPr>
        <sz val="11"/>
        <color rgb="FF000000"/>
        <rFont val="Calibri"/>
        <family val="2"/>
      </rPr>
      <t>Resolution 144 of 2014</t>
    </r>
  </si>
  <si>
    <r>
      <rPr>
        <sz val="11"/>
        <color rgb="FF000000"/>
        <rFont val="Calibri"/>
        <family val="2"/>
      </rPr>
      <t>Specific - Approves INTERCOLOMBIA to represent UPME-04-2009 Project</t>
    </r>
  </si>
  <si>
    <r>
      <rPr>
        <sz val="11"/>
        <color rgb="FF000000"/>
        <rFont val="Calibri"/>
        <family val="2"/>
      </rPr>
      <t>Resolution 167 of 2014</t>
    </r>
  </si>
  <si>
    <r>
      <rPr>
        <sz val="11"/>
        <color rgb="FF000000"/>
        <rFont val="Calibri"/>
        <family val="2"/>
      </rPr>
      <t>Specific - Updates the asset base for Intercolombia S.A. E.S.P. Cerromatoso Substation</t>
    </r>
  </si>
  <si>
    <r>
      <rPr>
        <sz val="11"/>
        <color rgb="FF000000"/>
        <rFont val="Calibri"/>
        <family val="2"/>
      </rPr>
      <t>Resolution 169 of 2015</t>
    </r>
  </si>
  <si>
    <r>
      <rPr>
        <sz val="11"/>
        <color rgb="FF000000"/>
        <rFont val="Calibri"/>
        <family val="2"/>
      </rPr>
      <t xml:space="preserve">Specific - Updates the asset base for Intercolombia S.A. E.S.P. Bacatá 500 kV Substation </t>
    </r>
  </si>
  <si>
    <r>
      <rPr>
        <sz val="11"/>
        <color rgb="FF000000"/>
        <rFont val="Calibri"/>
        <family val="2"/>
      </rPr>
      <t>Resolution 233 of 2015</t>
    </r>
  </si>
  <si>
    <r>
      <rPr>
        <sz val="11"/>
        <color rgb="FF000000"/>
        <rFont val="Calibri"/>
        <family val="2"/>
      </rPr>
      <t>Specific - Updates the asset base for Intercolombia S.A. E.S.P. El Bosque 220 kV Substation and Termocol 220 kV Substation</t>
    </r>
  </si>
  <si>
    <r>
      <rPr>
        <sz val="11"/>
        <color rgb="FF000000"/>
        <rFont val="Calibri"/>
        <family val="2"/>
      </rPr>
      <t>Resolution 006 of 2016</t>
    </r>
  </si>
  <si>
    <r>
      <rPr>
        <sz val="11"/>
        <color rgb="FF000000"/>
        <rFont val="Calibri"/>
        <family val="2"/>
      </rPr>
      <t>Specific - Approves INTERCOLOMBIA to represent UPME-02-2013 and UPME-02-2014 Projects</t>
    </r>
  </si>
  <si>
    <r>
      <rPr>
        <sz val="11"/>
        <color rgb="FF000000"/>
        <rFont val="Calibri"/>
        <family val="2"/>
      </rPr>
      <t>Resolution 251 of 2016</t>
    </r>
  </si>
  <si>
    <r>
      <rPr>
        <sz val="11"/>
        <color rgb="FF000000"/>
        <rFont val="Calibri"/>
        <family val="2"/>
      </rPr>
      <t>Specific - Approves INTERCOLOMBIA to represent UPME-08-2014 and UPME-09-2015 Projects</t>
    </r>
  </si>
  <si>
    <r>
      <rPr>
        <sz val="11"/>
        <color rgb="FF000000"/>
        <rFont val="Calibri"/>
        <family val="2"/>
      </rPr>
      <t>Resolution 059 of 2017</t>
    </r>
  </si>
  <si>
    <r>
      <rPr>
        <sz val="11"/>
        <color rgb="FF000000"/>
        <rFont val="Calibri"/>
        <family val="2"/>
      </rPr>
      <t>Specific - Updates the asset base for Intercolombia S.A. E.S.P. Betania - Ibague 230 kV</t>
    </r>
  </si>
  <si>
    <r>
      <rPr>
        <sz val="11"/>
        <color rgb="FF000000"/>
        <rFont val="Calibri"/>
        <family val="2"/>
      </rPr>
      <t>Resolution 032 of 2018</t>
    </r>
  </si>
  <si>
    <r>
      <rPr>
        <sz val="11"/>
        <color rgb="FF000000"/>
        <rFont val="Calibri"/>
        <family val="2"/>
      </rPr>
      <t>Specific - Updates the asset base for Intercolombia S.A. E.S.P. Urabá 220 kV and Cuestecitas 220 kV Substations</t>
    </r>
  </si>
  <si>
    <r>
      <rPr>
        <sz val="11"/>
        <color rgb="FF000000"/>
        <rFont val="Calibri"/>
        <family val="2"/>
      </rPr>
      <t>Resolution 047 of 2018</t>
    </r>
  </si>
  <si>
    <r>
      <rPr>
        <sz val="11"/>
        <color rgb="FF000000"/>
        <rFont val="Calibri"/>
        <family val="2"/>
      </rPr>
      <t>Specific - Approves INTERCOLOMBIA to represent UPME-06-2013 Project</t>
    </r>
  </si>
  <si>
    <r>
      <rPr>
        <sz val="11"/>
        <color rgb="FF000000"/>
        <rFont val="Calibri"/>
        <family val="2"/>
      </rPr>
      <t>Resolution 023 of 2019</t>
    </r>
  </si>
  <si>
    <r>
      <rPr>
        <sz val="11"/>
        <color rgb="FF000000"/>
        <rFont val="Calibri"/>
        <family val="2"/>
      </rPr>
      <t>Specific - Updates the asset base for Intercolombia S.A. E.S.P. Esmeralda - La Hermosa 230 kV</t>
    </r>
  </si>
  <si>
    <r>
      <rPr>
        <sz val="11"/>
        <color rgb="FF000000"/>
        <rFont val="Calibri"/>
        <family val="2"/>
      </rPr>
      <t>Resolution 032 of 2019</t>
    </r>
  </si>
  <si>
    <r>
      <rPr>
        <sz val="11"/>
        <color rgb="FF000000"/>
        <rFont val="Calibri"/>
        <family val="2"/>
      </rPr>
      <t>Specific - Approves INTERCOLOMBIA to represent UPME-01-2017 Project</t>
    </r>
  </si>
  <si>
    <r>
      <rPr>
        <sz val="11"/>
        <color rgb="FF000000"/>
        <rFont val="Calibri"/>
        <family val="2"/>
      </rPr>
      <t>Resolution 047 of 2019</t>
    </r>
  </si>
  <si>
    <r>
      <rPr>
        <sz val="11"/>
        <color rgb="FF000000"/>
        <rFont val="Calibri"/>
        <family val="2"/>
      </rPr>
      <t>Specific - Approves INTERCOLOMBIA to represent UPME-07-2013 Project</t>
    </r>
  </si>
  <si>
    <r>
      <rPr>
        <sz val="11"/>
        <color rgb="FF000000"/>
        <rFont val="Calibri"/>
        <family val="2"/>
      </rPr>
      <t>Resolution 131 of 2019</t>
    </r>
  </si>
  <si>
    <r>
      <rPr>
        <sz val="11"/>
        <color rgb="FF000000"/>
        <rFont val="Calibri"/>
        <family val="2"/>
      </rPr>
      <t>Specific - Updates INTERCOLOMBIA's AOM, excluding AOM corresponding to STN assets of the Betania 230 kV Substation</t>
    </r>
  </si>
  <si>
    <r>
      <rPr>
        <sz val="11"/>
        <color rgb="FF000000"/>
        <rFont val="Calibri"/>
        <family val="2"/>
      </rPr>
      <t>Resolution 061 of 2011</t>
    </r>
  </si>
  <si>
    <r>
      <rPr>
        <sz val="11"/>
        <color rgb="FF000000"/>
        <rFont val="Calibri"/>
        <family val="2"/>
      </rPr>
      <t>Specific - Approves the asset base and parameters necessary to determine the remuneration to TRANSELCA in the National Transmission System</t>
    </r>
    <r>
      <rPr>
        <sz val="11"/>
        <color rgb="FF000000"/>
        <rFont val="Calibri"/>
        <family val="2"/>
      </rPr>
      <t xml:space="preserve"> </t>
    </r>
  </si>
  <si>
    <r>
      <rPr>
        <sz val="11"/>
        <color rgb="FF000000"/>
        <rFont val="Calibri"/>
        <family val="2"/>
      </rPr>
      <t>Resolution 105 of 2011</t>
    </r>
  </si>
  <si>
    <r>
      <rPr>
        <sz val="11"/>
        <color rgb="FF000000"/>
        <rFont val="Calibri"/>
        <family val="2"/>
      </rPr>
      <t>Specific - Updates the asset base for Intercolombia S.A. E.S.P. Santa Marta 220 kV Substation</t>
    </r>
  </si>
  <si>
    <r>
      <rPr>
        <sz val="11"/>
        <color rgb="FF000000"/>
        <rFont val="Calibri"/>
        <family val="2"/>
      </rPr>
      <t>Resolution 107 of 2012</t>
    </r>
  </si>
  <si>
    <r>
      <rPr>
        <sz val="11"/>
        <color rgb="FF000000"/>
        <rFont val="Calibri"/>
        <family val="2"/>
      </rPr>
      <t>Specific - Updates the asset base for Intercolombia S.A. E.S.P. Fundación 220 kV Substation</t>
    </r>
  </si>
  <si>
    <r>
      <rPr>
        <sz val="11"/>
        <color rgb="FF000000"/>
        <rFont val="Calibri"/>
        <family val="2"/>
      </rPr>
      <t>Resolution 009 of 2013</t>
    </r>
  </si>
  <si>
    <r>
      <rPr>
        <sz val="11"/>
        <color rgb="FF000000"/>
        <rFont val="Calibri"/>
        <family val="2"/>
      </rPr>
      <t>Resolution 072 of 2015</t>
    </r>
  </si>
  <si>
    <r>
      <rPr>
        <sz val="11"/>
        <color rgb="FF000000"/>
        <rFont val="Calibri"/>
        <family val="2"/>
      </rPr>
      <t>Specific - Updates the asset base for Intercolombia S.A. E.S.P. Sabanalarga 220 kV Substation</t>
    </r>
  </si>
  <si>
    <r>
      <rPr>
        <sz val="11"/>
        <color rgb="FF000000"/>
        <rFont val="Calibri"/>
        <family val="2"/>
      </rPr>
      <t>Resolution 173 of 2016</t>
    </r>
  </si>
  <si>
    <r>
      <rPr>
        <sz val="11"/>
        <color rgb="FF000000"/>
        <rFont val="Calibri"/>
        <family val="2"/>
      </rPr>
      <t>Specific - Updates the asset base for Intercolombia S.A. E.S.P. Tebsa 220 kV Substation</t>
    </r>
  </si>
  <si>
    <r>
      <rPr>
        <sz val="11"/>
        <color rgb="FF000000"/>
        <rFont val="Calibri"/>
        <family val="2"/>
      </rPr>
      <t>Resolution 136A of 2018</t>
    </r>
  </si>
  <si>
    <r>
      <rPr>
        <sz val="11"/>
        <color rgb="FF000000"/>
        <rFont val="Calibri"/>
        <family val="2"/>
      </rPr>
      <t>Specific - Updates the asset base for Intercolombia S.A. E.S.P. Nueva Barranquilla 220 kV Substation</t>
    </r>
  </si>
  <si>
    <r>
      <rPr>
        <sz val="11"/>
        <color rgb="FF000000"/>
        <rFont val="Calibri"/>
        <family val="2"/>
      </rPr>
      <t>Energy Concessions Law</t>
    </r>
  </si>
  <si>
    <r>
      <rPr>
        <sz val="11"/>
        <color rgb="FF000000"/>
        <rFont val="Calibri"/>
        <family val="2"/>
      </rPr>
      <t>OSINERGMIN</t>
    </r>
  </si>
  <si>
    <r>
      <rPr>
        <u/>
        <sz val="11"/>
        <color rgb="FF0563C1"/>
        <rFont val="Calibri"/>
        <family val="2"/>
      </rPr>
      <t>https://www.osinergmin.gob.pe/cartas/documentos/electricidad/normativa/LEY_CONCESIONES_ELECTRICAS.pdf</t>
    </r>
  </si>
  <si>
    <r>
      <rPr>
        <sz val="11"/>
        <color rgb="FF000000"/>
        <rFont val="Calibri"/>
        <family val="2"/>
      </rPr>
      <t>General - Energy Regulatory Framework</t>
    </r>
  </si>
  <si>
    <r>
      <rPr>
        <sz val="11"/>
        <color rgb="FF000000"/>
        <rFont val="Calibri"/>
        <family val="2"/>
      </rPr>
      <t>Rules of Procedure of the Energy Concessions Law</t>
    </r>
  </si>
  <si>
    <r>
      <rPr>
        <u/>
        <sz val="11"/>
        <color rgb="FF0563C1"/>
        <rFont val="Calibri"/>
        <family val="2"/>
      </rPr>
      <t>https://www.osinergmin.gob.pe/cartas/documentos/electricidad/normativa/DS-009-93-EM-REGLAMENTO-LCE.pdf</t>
    </r>
  </si>
  <si>
    <r>
      <rPr>
        <sz val="11"/>
        <color rgb="FF000000"/>
        <rFont val="Calibri"/>
        <family val="2"/>
      </rPr>
      <t>Law 28832</t>
    </r>
  </si>
  <si>
    <r>
      <rPr>
        <u/>
        <sz val="11"/>
        <color rgb="FF0563C1"/>
        <rFont val="Calibri"/>
        <family val="2"/>
      </rPr>
      <t>http://www2.osinerg.gob.pe/MarcoLegal/pdf/LEY%2028832.pdf</t>
    </r>
  </si>
  <si>
    <r>
      <rPr>
        <sz val="11"/>
        <color rgb="FF000000"/>
        <rFont val="Calibri"/>
        <family val="2"/>
      </rPr>
      <t>Transmission Rules of Procedure</t>
    </r>
  </si>
  <si>
    <r>
      <rPr>
        <u/>
        <sz val="11"/>
        <color rgb="FF0563C1"/>
        <rFont val="Calibri"/>
        <family val="2"/>
      </rPr>
      <t>https://www.osinergmin.gob.pe/seccion/centro_documental/PlantillaMarcoLegalBusqueda/Decreto%20Supremo%20N%C2%B0%20027-2007-EM%20-%20Reglamento%20de%20Transmisi%C3%B3n.pdf</t>
    </r>
  </si>
  <si>
    <r>
      <rPr>
        <sz val="11"/>
        <color rgb="FF000000"/>
        <rFont val="Calibri"/>
        <family val="2"/>
      </rPr>
      <t>General - Transmission Regulatory Framework</t>
    </r>
  </si>
  <si>
    <r>
      <rPr>
        <sz val="11"/>
        <color rgb="FF000000"/>
        <rFont val="Calibri"/>
        <family val="2"/>
      </rPr>
      <t>Transmission Rules of Procedure (Updated)</t>
    </r>
  </si>
  <si>
    <r>
      <rPr>
        <u/>
        <sz val="11"/>
        <color rgb="FF0563C1"/>
        <rFont val="Calibri"/>
        <family val="2"/>
      </rPr>
      <t>http://www2.congreso.gob.pe/sicr/cendocbib/con5_uibd.nsf/1B334AA6E22479B2052582430057C4C3/$FILE/027-2007-EM.pdf</t>
    </r>
  </si>
  <si>
    <r>
      <rPr>
        <sz val="11"/>
        <color rgb="FF000000"/>
        <rFont val="Calibri"/>
        <family val="2"/>
      </rPr>
      <t>General - Transmission Regulatory Framework (updated version)</t>
    </r>
  </si>
  <si>
    <r>
      <rPr>
        <sz val="11"/>
        <color rgb="FF000000"/>
        <rFont val="Calibri"/>
        <family val="2"/>
      </rPr>
      <t>Resolution No. 068-2020</t>
    </r>
  </si>
  <si>
    <r>
      <rPr>
        <u/>
        <sz val="11"/>
        <color rgb="FF0563C1"/>
        <rFont val="Calibri"/>
        <family val="2"/>
      </rPr>
      <t>https://www.osinergmin.gob.pe/Resoluciones/pdf/2020/Osinergmin-068-2020-OS-CD.pdf</t>
    </r>
  </si>
  <si>
    <r>
      <rPr>
        <sz val="11"/>
        <color rgb="FF000000"/>
        <rFont val="Calibri"/>
        <family val="2"/>
      </rPr>
      <t>General - Tariff Regulation (SPT and SGT) 2020-2021</t>
    </r>
  </si>
  <si>
    <r>
      <rPr>
        <sz val="11"/>
        <color rgb="FF000000"/>
        <rFont val="Calibri"/>
        <family val="2"/>
      </rPr>
      <t>Resolution No. 0124-2020</t>
    </r>
  </si>
  <si>
    <r>
      <rPr>
        <u/>
        <sz val="11"/>
        <color rgb="FF0563C1"/>
        <rFont val="Calibri"/>
        <family val="2"/>
      </rPr>
      <t>https://www.osinergmin.gob.pe/Resoluciones/pdf/2020/Osinergmin-124-2020-OS-CD.pdf</t>
    </r>
  </si>
  <si>
    <r>
      <rPr>
        <sz val="11"/>
        <color rgb="FF000000"/>
        <rFont val="Calibri"/>
        <family val="2"/>
      </rPr>
      <t>General - Tariff Regulation (SPT and SGT) 2020-2021, Complementary Resolution</t>
    </r>
  </si>
  <si>
    <r>
      <rPr>
        <sz val="11"/>
        <color rgb="FF000000"/>
        <rFont val="Calibri"/>
        <family val="2"/>
      </rPr>
      <t>Resolution No. 078-2020</t>
    </r>
  </si>
  <si>
    <r>
      <rPr>
        <u/>
        <sz val="11"/>
        <color rgb="FF0563C1"/>
        <rFont val="Calibri"/>
        <family val="2"/>
      </rPr>
      <t>https://www.osinergmin.gob.pe/Resoluciones/pdf/2020/Osinergmin-078-2020-OS-CD.pdf</t>
    </r>
  </si>
  <si>
    <r>
      <rPr>
        <sz val="11"/>
        <color rgb="FF000000"/>
        <rFont val="Calibri"/>
        <family val="2"/>
      </rPr>
      <t>General - SST and SCT 2020 revenue settlement</t>
    </r>
  </si>
  <si>
    <r>
      <rPr>
        <sz val="11"/>
        <color rgb="FF000000"/>
        <rFont val="Calibri"/>
        <family val="2"/>
      </rPr>
      <t>Resolution No. 0140-2020</t>
    </r>
  </si>
  <si>
    <r>
      <rPr>
        <u/>
        <sz val="11"/>
        <color rgb="FF0563C1"/>
        <rFont val="Calibri"/>
        <family val="2"/>
      </rPr>
      <t>https://www.osinergmin.gob.pe/Resoluciones/pdf/2020/Osinergmin-140-2020-OS-CD.pdf</t>
    </r>
  </si>
  <si>
    <r>
      <rPr>
        <sz val="11"/>
        <color rgb="FF000000"/>
        <rFont val="Calibri"/>
        <family val="2"/>
      </rPr>
      <t>General - SST and SCT 2020 revenue settlement, Complementary Resolution</t>
    </r>
  </si>
  <si>
    <r>
      <rPr>
        <sz val="11"/>
        <color rgb="FF000000"/>
        <rFont val="Calibri"/>
        <family val="2"/>
      </rPr>
      <t>Resolution No. 061-2017</t>
    </r>
  </si>
  <si>
    <r>
      <rPr>
        <u/>
        <sz val="11"/>
        <color rgb="FF0563C1"/>
        <rFont val="Calibri"/>
        <family val="2"/>
      </rPr>
      <t>http://www2.osinerg.gob.pe/Resoluciones/pdf/2017/OSINERGMIN%20No.061-2017-OS-CD.pdf</t>
    </r>
  </si>
  <si>
    <r>
      <rPr>
        <sz val="11"/>
        <color rgb="FF000000"/>
        <rFont val="Calibri"/>
        <family val="2"/>
      </rPr>
      <t>General - Tariff Regulation (SST and SCT) 2017-2021</t>
    </r>
  </si>
  <si>
    <r>
      <rPr>
        <sz val="11"/>
        <color rgb="FF000000"/>
        <rFont val="Calibri"/>
        <family val="2"/>
      </rPr>
      <t>Resolution No. 129-2017</t>
    </r>
  </si>
  <si>
    <r>
      <rPr>
        <u/>
        <sz val="11"/>
        <color rgb="FF0563C1"/>
        <rFont val="Calibri"/>
        <family val="2"/>
      </rPr>
      <t>http://www2.osinerg.gob.pe/Resoluciones/pdf/2017/OSINERGMIN%20No.129-2017-OS-CD.pdf</t>
    </r>
  </si>
  <si>
    <r>
      <rPr>
        <sz val="11"/>
        <color rgb="FF000000"/>
        <rFont val="Calibri"/>
        <family val="2"/>
      </rPr>
      <t>General - Tariff Regulation (SST and SCT) 2017-2021, Complementary Resolution</t>
    </r>
  </si>
  <si>
    <r>
      <rPr>
        <sz val="11"/>
        <color rgb="FF000000"/>
        <rFont val="Calibri"/>
        <family val="2"/>
      </rPr>
      <t>Resolution No. 055-2020</t>
    </r>
  </si>
  <si>
    <r>
      <rPr>
        <u/>
        <sz val="11"/>
        <color rgb="FF0563C1"/>
        <rFont val="Calibri"/>
        <family val="2"/>
      </rPr>
      <t>https://www.osinergmin.gob.pe/Resoluciones/pdf/2020/Osinergmin-055-2020-OS-CD.pdf</t>
    </r>
  </si>
  <si>
    <r>
      <rPr>
        <sz val="11"/>
        <color rgb="FF000000"/>
        <rFont val="Calibri"/>
        <family val="2"/>
      </rPr>
      <t>General - Revenue Settlement Procedure for REP, SPT, and SGT</t>
    </r>
  </si>
  <si>
    <r>
      <rPr>
        <sz val="11"/>
        <color rgb="FF000000"/>
        <rFont val="Calibri"/>
        <family val="2"/>
      </rPr>
      <t>Resolution No. 056-2020</t>
    </r>
  </si>
  <si>
    <r>
      <rPr>
        <u/>
        <sz val="11"/>
        <color rgb="FF0563C1"/>
        <rFont val="Calibri"/>
        <family val="2"/>
      </rPr>
      <t>https://www.osinergmin.gob.pe/Resoluciones/pdf/2020/Osinergmin-056-2020-OS-CD.pdf</t>
    </r>
  </si>
  <si>
    <r>
      <rPr>
        <sz val="11"/>
        <color rgb="FF000000"/>
        <rFont val="Calibri"/>
        <family val="2"/>
      </rPr>
      <t>General - Revenue Settlement Procedure for SST and SCT</t>
    </r>
  </si>
  <si>
    <r>
      <rPr>
        <sz val="11"/>
        <color rgb="FF000000"/>
        <rFont val="Calibri"/>
        <family val="2"/>
      </rPr>
      <t>Resolution No. 042-2020</t>
    </r>
  </si>
  <si>
    <r>
      <rPr>
        <u/>
        <sz val="11"/>
        <color rgb="FF0563C1"/>
        <rFont val="Calibri"/>
        <family val="2"/>
      </rPr>
      <t>https://www.osinergmin.gob.pe/Resoluciones/pdf/2020/Osinergmin-042-2020-OS-CD.pdf</t>
    </r>
  </si>
  <si>
    <r>
      <rPr>
        <sz val="11"/>
        <color rgb="FF000000"/>
        <rFont val="Calibri"/>
        <family val="2"/>
      </rPr>
      <t>General - Investment module valuation update (applicable to transmission without contracts)</t>
    </r>
  </si>
  <si>
    <r>
      <rPr>
        <sz val="11"/>
        <color rgb="FF000000"/>
        <rFont val="Calibri"/>
        <family val="2"/>
      </rPr>
      <t>Resolution No. 147-2015</t>
    </r>
  </si>
  <si>
    <r>
      <rPr>
        <u/>
        <sz val="11"/>
        <color rgb="FF0563C1"/>
        <rFont val="Calibri"/>
        <family val="2"/>
      </rPr>
      <t>https://www.osinergmin.gob.pe/Resoluciones/pdf/2015/OSINERGMIN%20No.147-2015-OS-CD.pdf</t>
    </r>
  </si>
  <si>
    <r>
      <rPr>
        <sz val="11"/>
        <color rgb="FF000000"/>
        <rFont val="Calibri"/>
        <family val="2"/>
      </rPr>
      <t>General - Update of the valuation of the operation and maintenance costs percentage (applicable to transmission without contracts)</t>
    </r>
  </si>
  <si>
    <r>
      <rPr>
        <sz val="11"/>
        <color rgb="FF000000"/>
        <rFont val="Calibri"/>
        <family val="2"/>
      </rPr>
      <t>Concession Contract</t>
    </r>
  </si>
  <si>
    <r>
      <rPr>
        <sz val="11"/>
        <color rgb="FF000000"/>
        <rFont val="Calibri"/>
        <family val="2"/>
      </rPr>
      <t>PROINVERSIÓN</t>
    </r>
  </si>
  <si>
    <r>
      <rPr>
        <u/>
        <sz val="11"/>
        <color rgb="FF0563C1"/>
        <rFont val="Calibri"/>
        <family val="2"/>
      </rPr>
      <t>https://www.proyectosapp.pe/RepositorioAPS/0/0/JER/PAETECENETESUR/Contrato%20Etecen%20-%20Etesur/Contrato_EtecenEtesur.pdf</t>
    </r>
  </si>
  <si>
    <r>
      <rPr>
        <sz val="11"/>
        <color rgb="FF000000"/>
        <rFont val="Calibri"/>
        <family val="2"/>
      </rPr>
      <t>Specific - Concession Contract.</t>
    </r>
    <r>
      <rPr>
        <sz val="11"/>
        <color rgb="FF000000"/>
        <rFont val="Calibri"/>
        <family val="2"/>
      </rPr>
      <t xml:space="preserve"> </t>
    </r>
    <r>
      <rPr>
        <sz val="11"/>
        <color rgb="FF000000"/>
        <rFont val="Calibri"/>
        <family val="2"/>
      </rPr>
      <t>Does not include addenda.</t>
    </r>
  </si>
  <si>
    <r>
      <rPr>
        <sz val="11"/>
        <color rgb="FF000000"/>
        <rFont val="Calibri"/>
        <family val="2"/>
      </rPr>
      <t>Concession Contracts</t>
    </r>
  </si>
  <si>
    <r>
      <rPr>
        <u/>
        <sz val="11"/>
        <color rgb="FF0563C1"/>
        <rFont val="Calibri"/>
        <family val="2"/>
      </rPr>
      <t>https://www.proyectosapp.pe/RepositorioAPS/0/0/JER/PATRANSMISIONMS/Contrato.pdf</t>
    </r>
  </si>
  <si>
    <r>
      <rPr>
        <sz val="11"/>
        <color rgb="FF000000"/>
        <rFont val="Calibri"/>
        <family val="2"/>
      </rPr>
      <t>Specific - Initial BOOT contract.</t>
    </r>
    <r>
      <rPr>
        <sz val="11"/>
        <color rgb="FF000000"/>
        <rFont val="Calibri"/>
        <family val="2"/>
      </rPr>
      <t xml:space="preserve"> </t>
    </r>
    <r>
      <rPr>
        <sz val="11"/>
        <color rgb="FF000000"/>
        <rFont val="Calibri"/>
        <family val="2"/>
      </rPr>
      <t>Does not include addenda.</t>
    </r>
  </si>
  <si>
    <r>
      <rPr>
        <u/>
        <sz val="11"/>
        <color rgb="FF0563C1"/>
        <rFont val="Calibri"/>
        <family val="2"/>
      </rPr>
      <t>https://www.proyectosapp.pe/RepositorioAPS/0/0/JER/PALINEAOROYACARHUAMAYO/Contrato.pdf</t>
    </r>
  </si>
  <si>
    <r>
      <rPr>
        <u/>
        <sz val="11"/>
        <color rgb="FF0563C1"/>
        <rFont val="Calibri"/>
        <family val="2"/>
      </rPr>
      <t>https://www.proyectosapp.pe/modulos/JER/PlantillaStandard.aspx?are=0&amp;prf=2&amp;jer=7649&amp;sec=22</t>
    </r>
  </si>
  <si>
    <r>
      <rPr>
        <sz val="11"/>
        <color rgb="FF000000"/>
        <rFont val="Calibri"/>
        <family val="2"/>
      </rPr>
      <t>General - Repository of all contracts subscribed with the Government, including SGT and SCT contracts tendered by PROINVERSION</t>
    </r>
  </si>
  <si>
    <r>
      <rPr>
        <sz val="11"/>
        <color rgb="FF000000"/>
        <rFont val="Calibri"/>
        <family val="2"/>
      </rPr>
      <t>Bolivia</t>
    </r>
  </si>
  <si>
    <r>
      <rPr>
        <sz val="11"/>
        <color rgb="FF000000"/>
        <rFont val="Calibri"/>
        <family val="2"/>
      </rPr>
      <t>ENERGY LAW 1604 OF DECEMBER 21, 1994</t>
    </r>
  </si>
  <si>
    <r>
      <rPr>
        <sz val="11"/>
        <color rgb="FF000000"/>
        <rFont val="Calibri"/>
        <family val="2"/>
      </rPr>
      <t>AETN</t>
    </r>
  </si>
  <si>
    <r>
      <rPr>
        <u/>
        <sz val="11"/>
        <color rgb="FF0563C1"/>
        <rFont val="Calibri"/>
        <family val="2"/>
      </rPr>
      <t>https://sawi.aetn.gob.bo/docfly/app/webroot/uploads/IMG-ML_LA-admin-2010-09-23-1604.pdf</t>
    </r>
  </si>
  <si>
    <r>
      <rPr>
        <sz val="11"/>
        <color rgb="FF000000"/>
        <rFont val="Calibri"/>
        <family val="2"/>
      </rPr>
      <t>General - Bolivian Energy Regulatory Framework</t>
    </r>
  </si>
  <si>
    <r>
      <rPr>
        <sz val="11"/>
        <color rgb="FF000000"/>
        <rFont val="Calibri"/>
        <family val="2"/>
      </rPr>
      <t>Regulation of prices and tariffs - Supreme Decree No. 26094 of March 2, 2001</t>
    </r>
  </si>
  <si>
    <r>
      <rPr>
        <u/>
        <sz val="11"/>
        <color rgb="FF0563C1"/>
        <rFont val="Calibri"/>
        <family val="2"/>
      </rPr>
      <t>https://sawi.aetn.gob.bo/docfly/app/webroot/uploads/IMG-ML_RLE-admin-2010-09-23-26094.pdf</t>
    </r>
  </si>
  <si>
    <r>
      <rPr>
        <sz val="11"/>
        <color rgb="FF000000"/>
        <rFont val="Calibri"/>
        <family val="2"/>
      </rPr>
      <t>General - Sector Revenue Regulation</t>
    </r>
  </si>
  <si>
    <r>
      <rPr>
        <sz val="11"/>
        <color rgb="FF000000"/>
        <rFont val="Calibri"/>
        <family val="2"/>
      </rPr>
      <t>Regulation on Concessions, Licenses, and Provisional Licenses (RCLLP) - Supreme Decree No. 24043 of June 28, 1995</t>
    </r>
  </si>
  <si>
    <r>
      <rPr>
        <u/>
        <sz val="11"/>
        <color rgb="FF0563C1"/>
        <rFont val="Calibri"/>
        <family val="2"/>
      </rPr>
      <t>https://sawi.aetn.gob.bo/docfly/app/webroot/uploads/IMG---2010-09-29-24043.pdf</t>
    </r>
  </si>
  <si>
    <r>
      <rPr>
        <sz val="11"/>
        <color rgb="FF000000"/>
        <rFont val="Calibri"/>
        <family val="2"/>
      </rPr>
      <t>General - Regulations for creation of concessions and licenses</t>
    </r>
  </si>
  <si>
    <r>
      <rPr>
        <sz val="11"/>
        <color rgb="FF000000"/>
        <rFont val="Calibri"/>
        <family val="2"/>
      </rPr>
      <t>Resolution AE_R_178_2017</t>
    </r>
  </si>
  <si>
    <r>
      <rPr>
        <u/>
        <sz val="11"/>
        <color rgb="FF0563C1"/>
        <rFont val="Calibri"/>
        <family val="2"/>
      </rPr>
      <t>https://srvdocs.aetn.gob.bo/ae/resolucion/2017/AE_R_178_17.pdf</t>
    </r>
    <r>
      <rPr>
        <u/>
        <sz val="11"/>
        <color rgb="FF0563C1"/>
        <rFont val="Calibri"/>
        <family val="2"/>
      </rPr>
      <t xml:space="preserve"> </t>
    </r>
  </si>
  <si>
    <r>
      <rPr>
        <sz val="11"/>
        <color rgb="FF000000"/>
        <rFont val="Calibri"/>
        <family val="2"/>
      </rPr>
      <t>Specific - Approval of Transmission Costs - Approves the Base Investment Costs, Annual Investment Costs and Annual Costs of Operation, Maintenance and Management of the Economically Adapted Transmission System (STEA) for facilities of the Interconnection Trunk System (STI), owned by ISA Bolivia S.A., corresponding to May 2017 - April 2021, as well as their respective Indexation Formulas.</t>
    </r>
  </si>
  <si>
    <r>
      <rPr>
        <sz val="11"/>
        <color rgb="FF000000"/>
        <rFont val="Calibri"/>
        <family val="2"/>
      </rPr>
      <t>Approves the Base Investment Costs, Annual Investment Costs and Annual Costs of Operation, Maintenance and Management of the Economically Adapted Transmission System (STEA) for facilities of the Interconnection Trunk System (STI), owned by ISA Bolivia S.A., corresponding to May 2017 - April 2021, as well as their respective Indexation Formulas.</t>
    </r>
  </si>
  <si>
    <r>
      <rPr>
        <sz val="11"/>
        <color rgb="FF000000"/>
        <rFont val="Calibri"/>
        <family val="2"/>
      </rPr>
      <t>Resolution AE_R_307_17</t>
    </r>
  </si>
  <si>
    <r>
      <rPr>
        <u/>
        <sz val="11"/>
        <color rgb="FF0563C1"/>
        <rFont val="Calibri"/>
        <family val="2"/>
      </rPr>
      <t>https://srvdocs.aetn.gob.bo/ae/resolucion/2017/AE_R_307_17.pdf</t>
    </r>
  </si>
  <si>
    <r>
      <rPr>
        <sz val="11"/>
        <color rgb="FF000000"/>
        <rFont val="Calibri"/>
        <family val="2"/>
      </rPr>
      <t>Resolution AE_R_606_2016</t>
    </r>
  </si>
  <si>
    <r>
      <rPr>
        <u/>
        <sz val="11"/>
        <color rgb="FF0563C1"/>
        <rFont val="Calibri"/>
        <family val="2"/>
      </rPr>
      <t>https://srvdocs.aetn.gob.bo/ae/resolucion/2016/AE_R_DLG_606_A_16.pdf</t>
    </r>
  </si>
  <si>
    <r>
      <rPr>
        <sz val="11"/>
        <color rgb="FF000000"/>
        <rFont val="Calibri"/>
        <family val="2"/>
      </rPr>
      <t xml:space="preserve">Specific - Expansion of facilities - Accepts ISA Bolivia's request to implement the "Adaptation of the Urubó 230 kV Substation busbar and Urubó-Warnes 230 kV TL output" project to approve the interconnection trunk system (STI) with the incorporation of the "Adaptation of the Urubó 230 kV Substation busbar"; and approves the value of the STEA for USD 386.675,53 (Three hundred and eighty six thousand six hundred and seventy five 53/100) </t>
    </r>
  </si>
  <si>
    <r>
      <rPr>
        <sz val="11"/>
        <color rgb="FF000000"/>
        <rFont val="Calibri"/>
        <family val="2"/>
      </rPr>
      <t>Accepts ISA Bolivia's request to implement the "Adaptation of the Urubó 230 kV Substation busbar and Urubó-Warnes 230 kV TL output" project to approve the interconnection trunk system (STI) with the incorporation of the "Adaptation of the Urubó 230 kV Substation busbar"; and approves the value of the STEA for USD 386.675,53 (Three hundred and eighty six thousand six hundred and seventy five 53/100)</t>
    </r>
  </si>
  <si>
    <r>
      <rPr>
        <sz val="11"/>
        <color rgb="FF000000"/>
        <rFont val="Calibri"/>
        <family val="2"/>
      </rPr>
      <t>Resolution AE_568-2018</t>
    </r>
  </si>
  <si>
    <r>
      <rPr>
        <u/>
        <sz val="11"/>
        <color rgb="FF0563C1"/>
        <rFont val="Calibri"/>
        <family val="2"/>
      </rPr>
      <t>https://srvdocs.aetn.gob.bo/ae/resolucion/2018/AE_R_568_18.pdf</t>
    </r>
  </si>
  <si>
    <r>
      <rPr>
        <sz val="11"/>
        <color rgb="FF000000"/>
        <rFont val="Calibri"/>
        <family val="2"/>
      </rPr>
      <t>Specific - Expansion of facilities - Accepts ISA BOLIVIA S.A.'s request to implement the "Busbar expansion, Sucre 115 kV Substation Yard 230/115/69" to transfer part of the load of the Sucre 69 kV Node to the Sucre 115 kV Node to address CESSA's increasing demand, and approves the value of the STEA for USD 281.149,11</t>
    </r>
  </si>
  <si>
    <r>
      <rPr>
        <sz val="11"/>
        <color rgb="FF000000"/>
        <rFont val="Calibri"/>
        <family val="2"/>
      </rPr>
      <t>Accepts ISA BOLIVIA S.A.'s request to implement the "Busbar expansion, Sucre 115 kV Substation Yard 230/115/69" to transfer part of the load of the Sucre 69 kV Node to the Sucre 115 kV Node to address CESSA's increasing demand, and approves the value of the STEA for USD 281.149,11</t>
    </r>
  </si>
  <si>
    <r>
      <rPr>
        <sz val="11"/>
        <color rgb="FF000000"/>
        <rFont val="Calibri"/>
        <family val="2"/>
      </rPr>
      <t>Resolution AE_R_DLG_611_13</t>
    </r>
  </si>
  <si>
    <r>
      <rPr>
        <u/>
        <sz val="11"/>
        <color rgb="FF0563C1"/>
        <rFont val="Calibri"/>
        <family val="2"/>
      </rPr>
      <t>https://srvdocs.aetn.gob.bo/ae/resolucion/2013/AE_R_DLG_611_13.pdf</t>
    </r>
  </si>
  <si>
    <r>
      <rPr>
        <sz val="11"/>
        <color rgb="FF000000"/>
        <rFont val="Calibri"/>
        <family val="2"/>
      </rPr>
      <t>Specific - Expansion of facilities - Accepts Interconexión Eléctrica ISA Bolivia S.A. (ISA BOLIVIA)'s request to incorporate the "Expansion of Sucre ATR (Third-party Access) 230/115 kV Substation" project to enable the connection of the Sucre-Padilla 115 kV TL that covers part of the demand at the rural areas in Sucre, preventing capacity limit rationing at the current 24,9 kV Line; also, approves the expansion of the Interconnection Trunk System (STI) by incorporating the "Expansion of the Sucre ATR 230/115 kV Substation" project property of ISA Bolivia for an investment amount in the economically adapted transmission system (STEA) of USD</t>
    </r>
    <r>
      <rPr>
        <sz val="11"/>
        <color rgb="FF000000"/>
        <rFont val="Calibri"/>
        <family val="2"/>
      </rPr>
      <t xml:space="preserve"> </t>
    </r>
    <r>
      <rPr>
        <sz val="11"/>
        <color rgb="FF000000"/>
        <rFont val="Calibri"/>
        <family val="2"/>
      </rPr>
      <t>8.003.109,78.- (Eight million three thousand one hundred and nine 78/100 US dollars).</t>
    </r>
    <r>
      <rPr>
        <sz val="11"/>
        <color rgb="FF000000"/>
        <rFont val="Calibri"/>
        <family val="2"/>
      </rPr>
      <t xml:space="preserve">  </t>
    </r>
  </si>
  <si>
    <r>
      <rPr>
        <sz val="11"/>
        <color rgb="FF000000"/>
        <rFont val="Calibri"/>
        <family val="2"/>
      </rPr>
      <t>Accepts Interconexión Eléctrica ISA Bolivia S.A. (ISA BOLIVIA)'s request to incorporate the "Expansion of Sucre ATR (Third-party Access) 230/115 kV Substation" project to enable the connection of the Sucre-Padilla 115 kV TL that covers part of the demand at the rural areas in Sucre, preventing capacity limit rationing at the current 24,9 kV Line; also, approves the expansion of the Interconnection Trunk System (STI) by incorporating the "Expansion of the Sucre ATR 230/115 kV Substation" project property of ISA Bolivia for an investment amount in the economically adapted transmission system (STEA) of USD</t>
    </r>
    <r>
      <rPr>
        <sz val="11"/>
        <color rgb="FF000000"/>
        <rFont val="Calibri"/>
        <family val="2"/>
      </rPr>
      <t xml:space="preserve"> </t>
    </r>
    <r>
      <rPr>
        <sz val="11"/>
        <color rgb="FF000000"/>
        <rFont val="Calibri"/>
        <family val="2"/>
      </rPr>
      <t>8.003.109,78.- (Eight million three thousand one hundred and nine 78/100 US dollars).</t>
    </r>
    <r>
      <rPr>
        <sz val="11"/>
        <color rgb="FF000000"/>
        <rFont val="Calibri"/>
        <family val="2"/>
      </rPr>
      <t xml:space="preserve">  </t>
    </r>
  </si>
  <si>
    <r>
      <rPr>
        <sz val="11"/>
        <color rgb="FF000000"/>
        <rFont val="Calibri"/>
        <family val="2"/>
      </rPr>
      <t>Resolution SSDE_326-06</t>
    </r>
  </si>
  <si>
    <r>
      <rPr>
        <u/>
        <sz val="11"/>
        <color rgb="FF0563C1"/>
        <rFont val="Calibri"/>
        <family val="2"/>
      </rPr>
      <t>https://srvdocs.aetn.gob.bo/sde/resolucion_sde//SSDE_326-06.pdf</t>
    </r>
  </si>
  <si>
    <r>
      <rPr>
        <sz val="11"/>
        <color rgb="FF000000"/>
        <rFont val="Calibri"/>
        <family val="2"/>
      </rPr>
      <t xml:space="preserve">Specific - Expansion of facilities - Extends the transmission license granted to Interconexión electrica ISA Bolivia S.A. by Resolution 114/2003 of July 31, 2003 and amended by Resolutions SSDE 191/2004 and SSDE 320/2006 through the incorporation of a transmission component at the Urubó 230 kV Substation reactor. </t>
    </r>
  </si>
  <si>
    <r>
      <rPr>
        <sz val="11"/>
        <color rgb="FF000000"/>
        <rFont val="Calibri"/>
        <family val="2"/>
      </rPr>
      <t>Extends the transmission license granted to Interconexión electrica ISA Bolivia S.A. by Resolution 114/2003 of July 31, 2003 and amended by Resolutions SSDE 191/2004 and SSDE 320/2006 through the incorporation of a transmission component at the Urubó 230 kV Substation reactor.</t>
    </r>
  </si>
  <si>
    <r>
      <rPr>
        <sz val="11"/>
        <color rgb="FF000000"/>
        <rFont val="Calibri"/>
        <family val="2"/>
      </rPr>
      <t>Resolution SSDE_172-06</t>
    </r>
  </si>
  <si>
    <r>
      <rPr>
        <u/>
        <sz val="11"/>
        <color rgb="FF0563C1"/>
        <rFont val="Calibri"/>
        <family val="2"/>
      </rPr>
      <t>https://srvdocs.aetn.gob.bo/sde/resolucion_sde//SSDE_172-06.pdf</t>
    </r>
  </si>
  <si>
    <r>
      <rPr>
        <sz val="11"/>
        <color rgb="FF000000"/>
        <rFont val="Calibri"/>
        <family val="2"/>
      </rPr>
      <t>Specific - Expansion of facilities - Approves the expansion of the Interconnection Trunk System (STI) through the incorporation of a coupling bay at the Punutuma substation.</t>
    </r>
    <r>
      <rPr>
        <sz val="11"/>
        <color rgb="FF000000"/>
        <rFont val="Calibri"/>
        <family val="2"/>
      </rPr>
      <t xml:space="preserve"> </t>
    </r>
    <r>
      <rPr>
        <sz val="11"/>
        <color rgb="FF000000"/>
        <rFont val="Calibri"/>
        <family val="2"/>
      </rPr>
      <t>The value to be recognized for the STEA is USD 1.083.704,48</t>
    </r>
  </si>
  <si>
    <r>
      <rPr>
        <sz val="11"/>
        <color rgb="FF000000"/>
        <rFont val="Calibri"/>
        <family val="2"/>
      </rPr>
      <t>Approves the expansion of the Interconnection Trunk System (STI) through the incorporation of a coupling bay at the Punutuma substation.</t>
    </r>
    <r>
      <rPr>
        <sz val="11"/>
        <color rgb="FF000000"/>
        <rFont val="Calibri"/>
        <family val="2"/>
      </rPr>
      <t xml:space="preserve"> </t>
    </r>
    <r>
      <rPr>
        <sz val="11"/>
        <color rgb="FF000000"/>
        <rFont val="Calibri"/>
        <family val="2"/>
      </rPr>
      <t>The value to be recognized for the STEA is USD 1.083.704,48</t>
    </r>
  </si>
  <si>
    <r>
      <rPr>
        <sz val="11"/>
        <color rgb="FF000000"/>
        <rFont val="Calibri"/>
        <family val="2"/>
      </rPr>
      <t>Resolution SSDE_333-07</t>
    </r>
  </si>
  <si>
    <r>
      <rPr>
        <u/>
        <sz val="11"/>
        <color rgb="FF0563C1"/>
        <rFont val="Calibri"/>
        <family val="2"/>
      </rPr>
      <t>https://srvdocs.aetn.gob.bo/sde/resolucion_sde//SSDE_333-07.pdf</t>
    </r>
  </si>
  <si>
    <r>
      <rPr>
        <sz val="11"/>
        <color rgb="FF000000"/>
        <rFont val="Calibri"/>
        <family val="2"/>
      </rPr>
      <t>Resolution SSDE 114-03</t>
    </r>
  </si>
  <si>
    <r>
      <rPr>
        <u/>
        <sz val="11"/>
        <color rgb="FF0563C1"/>
        <rFont val="Calibri"/>
        <family val="2"/>
      </rPr>
      <t>https://srvdocs.aetn.gob.bo/sde/resolucion_sde//SSDE_114-03.pdf</t>
    </r>
  </si>
  <si>
    <r>
      <rPr>
        <sz val="11"/>
        <color rgb="FF000000"/>
        <rFont val="Calibri"/>
        <family val="2"/>
      </rPr>
      <t>All controlled companies (market companies)</t>
    </r>
  </si>
  <si>
    <r>
      <rPr>
        <sz val="11"/>
        <color rgb="FF000000"/>
        <rFont val="Calibri"/>
        <family val="2"/>
      </rPr>
      <t>General Law of Energy Services</t>
    </r>
  </si>
  <si>
    <r>
      <rPr>
        <sz val="11"/>
        <color rgb="FF000000"/>
        <rFont val="Calibri"/>
        <family val="2"/>
      </rPr>
      <t>Ministry of Energy</t>
    </r>
  </si>
  <si>
    <r>
      <rPr>
        <u/>
        <sz val="11"/>
        <color rgb="FF0563C1"/>
        <rFont val="Calibri"/>
        <family val="2"/>
      </rPr>
      <t>https://www.bcn.cl/leychile/navegar?idNorma=258171</t>
    </r>
  </si>
  <si>
    <r>
      <rPr>
        <sz val="11"/>
        <color rgb="FF000000"/>
        <rFont val="Calibri"/>
        <family val="2"/>
      </rPr>
      <t>General - General law applied to the energy market in Chile</t>
    </r>
  </si>
  <si>
    <r>
      <rPr>
        <sz val="11"/>
        <color rgb="FF000000"/>
        <rFont val="Calibri"/>
        <family val="2"/>
      </rPr>
      <t>Law 21.249</t>
    </r>
  </si>
  <si>
    <r>
      <rPr>
        <u/>
        <sz val="11"/>
        <color rgb="FF0563C1"/>
        <rFont val="Calibri"/>
        <family val="2"/>
      </rPr>
      <t>https://www.bcn.cl/leychile/navegar?idNorma=1148163</t>
    </r>
  </si>
  <si>
    <r>
      <rPr>
        <sz val="11"/>
        <color rgb="FF000000"/>
        <rFont val="Calibri"/>
        <family val="2"/>
      </rPr>
      <t>General - Exceptional measures in favor of end users of health, energy and network gas services</t>
    </r>
  </si>
  <si>
    <r>
      <rPr>
        <sz val="11"/>
        <color rgb="FF000000"/>
        <rFont val="Calibri"/>
        <family val="2"/>
      </rPr>
      <t>Interchile</t>
    </r>
  </si>
  <si>
    <r>
      <rPr>
        <sz val="11"/>
        <color rgb="FF000000"/>
        <rFont val="Calibri"/>
        <family val="2"/>
      </rPr>
      <t>Decree 109</t>
    </r>
  </si>
  <si>
    <r>
      <rPr>
        <u/>
        <sz val="11"/>
        <color rgb="FF0563C1"/>
        <rFont val="Calibri"/>
        <family val="2"/>
      </rPr>
      <t>https://www.bcn.cl/leychile/navegar?idNorma=1048159</t>
    </r>
  </si>
  <si>
    <r>
      <rPr>
        <sz val="11"/>
        <color rgb="FF000000"/>
        <rFont val="Calibri"/>
        <family val="2"/>
      </rPr>
      <t>Specific - Determines the company awarded the rights to develop and execute the new works called "Cardones - Maitencillo 2 x 500 kV New Line," "Maitencillo - Pan de azúcar 2 x 500 kV New Line," and "Pan de azúcar - Polpaico 2 x 500 kV New Line" in the trunk transmission system of the Central interconnected system-P1</t>
    </r>
  </si>
  <si>
    <r>
      <rPr>
        <sz val="11"/>
        <color rgb="FF000000"/>
        <rFont val="Calibri"/>
        <family val="2"/>
      </rPr>
      <t>Decree 13T</t>
    </r>
  </si>
  <si>
    <r>
      <rPr>
        <u/>
        <sz val="11"/>
        <color rgb="FF0563C1"/>
        <rFont val="Calibri"/>
        <family val="2"/>
      </rPr>
      <t>https://www.bcn.cl/leychile/navegar?idNorma=1074375</t>
    </r>
  </si>
  <si>
    <r>
      <rPr>
        <sz val="11"/>
        <color rgb="FF000000"/>
        <rFont val="Calibri"/>
        <family val="2"/>
      </rPr>
      <t>Specific - Determines the company awarded the rights to develop and execute the new works called "Nueva Cardones 500/220 kV 750 MVA Substation autotransformer bank," "Nueva Maitencillo 500/220 kV 750 MVA Substation autotransformer bank," and "Nueva Pan de azúcar 500/220 kV 750 MVA Substation autotransformer bank" in the trunk transmission system of the Central interconnected system to the awarded company indicated in P4</t>
    </r>
  </si>
  <si>
    <r>
      <rPr>
        <sz val="11"/>
        <color rgb="FF000000"/>
        <rFont val="Calibri"/>
        <family val="2"/>
      </rPr>
      <t>Decree 5T</t>
    </r>
  </si>
  <si>
    <r>
      <rPr>
        <u/>
        <sz val="11"/>
        <color rgb="FF0563C1"/>
        <rFont val="Calibri"/>
        <family val="2"/>
      </rPr>
      <t>https://www.bcn.cl/leychile/navegar?idNorma=1055239</t>
    </r>
  </si>
  <si>
    <r>
      <rPr>
        <sz val="11"/>
        <color rgb="FF000000"/>
        <rFont val="Calibri"/>
        <family val="2"/>
      </rPr>
      <t>Specific - Determines the company awarded the rights to develop and execute the new works called "Encuentro 2x220 kV - Lagunas first circuit" in the trunk transmission system of Norte Grande-P2</t>
    </r>
  </si>
  <si>
    <r>
      <rPr>
        <sz val="11"/>
        <color rgb="FF000000"/>
        <rFont val="Calibri"/>
        <family val="2"/>
      </rPr>
      <t>Decree 9T</t>
    </r>
  </si>
  <si>
    <r>
      <rPr>
        <u/>
        <sz val="11"/>
        <color rgb="FF0563C1"/>
        <rFont val="Calibri"/>
        <family val="2"/>
      </rPr>
      <t>https://www.bcn.cl/leychile/navegar?idNorma=1114702</t>
    </r>
  </si>
  <si>
    <r>
      <rPr>
        <sz val="11"/>
        <color rgb="FF000000"/>
        <rFont val="Calibri"/>
        <family val="2"/>
      </rPr>
      <t>Specific - Sets rights and conditions of execution and development of the new works called "New 1x750 MVA 500/220 kV autotransformer bank in Nueva Cardones, Nueva Maitencillo, and Nueva Pan de azúcar Substations" belonging to the national transmission system to the awarded company indicated in P7</t>
    </r>
  </si>
  <si>
    <r>
      <rPr>
        <sz val="11"/>
        <color rgb="FF000000"/>
        <rFont val="Calibri"/>
        <family val="2"/>
      </rPr>
      <t>Decree 201</t>
    </r>
  </si>
  <si>
    <r>
      <rPr>
        <u/>
        <sz val="11"/>
        <color rgb="FF0563C1"/>
        <rFont val="Calibri"/>
        <family val="2"/>
      </rPr>
      <t>https://www.bcn.cl/leychile/navegar?idNorma=1063209</t>
    </r>
  </si>
  <si>
    <r>
      <rPr>
        <sz val="11"/>
        <color rgb="FF000000"/>
        <rFont val="Calibri"/>
        <family val="2"/>
      </rPr>
      <t>General - Sets the trunk transmission system expansion plan for the next twelve months and sets benchmark investment value for new bidding process related to the works indicated in P3</t>
    </r>
  </si>
  <si>
    <r>
      <rPr>
        <sz val="11"/>
        <color rgb="FF000000"/>
        <rFont val="Calibri"/>
        <family val="2"/>
      </rPr>
      <t>Decree 373</t>
    </r>
  </si>
  <si>
    <r>
      <rPr>
        <u/>
        <sz val="11"/>
        <color rgb="FF0563C1"/>
        <rFont val="Calibri"/>
        <family val="2"/>
      </rPr>
      <t>https://www.bcn.cl/leychile/navegar?idNorma=1090691</t>
    </r>
  </si>
  <si>
    <r>
      <rPr>
        <sz val="11"/>
        <color rgb="FF000000"/>
        <rFont val="Calibri"/>
        <family val="2"/>
      </rPr>
      <t>General - Sets the trunk transmission system expansion plan for the next twelve months-P6</t>
    </r>
  </si>
  <si>
    <r>
      <rPr>
        <sz val="11"/>
        <color rgb="FF000000"/>
        <rFont val="Calibri"/>
        <family val="2"/>
      </rPr>
      <t>Decree 422</t>
    </r>
  </si>
  <si>
    <r>
      <rPr>
        <u/>
        <sz val="11"/>
        <color rgb="FF0563C1"/>
        <rFont val="Calibri"/>
        <family val="2"/>
      </rPr>
      <t>https://www.bcn.cl/leychile/navegar?idNorma=1106728</t>
    </r>
  </si>
  <si>
    <r>
      <rPr>
        <sz val="11"/>
        <color rgb="FF000000"/>
        <rFont val="Calibri"/>
        <family val="2"/>
      </rPr>
      <t>General - Sets the trunk transmission system expansion plan for the next twelve months-P8</t>
    </r>
  </si>
  <si>
    <r>
      <rPr>
        <sz val="11"/>
        <color rgb="FF000000"/>
        <rFont val="Calibri"/>
        <family val="2"/>
      </rPr>
      <t>Decree 198</t>
    </r>
  </si>
  <si>
    <r>
      <rPr>
        <u/>
        <sz val="11"/>
        <color rgb="FF0563C1"/>
        <rFont val="Calibri"/>
        <family val="2"/>
      </rPr>
      <t>https://www.bcn.cl/leychile/navegar?idNorma=1134824</t>
    </r>
  </si>
  <si>
    <r>
      <rPr>
        <sz val="11"/>
        <color rgb="FF000000"/>
        <rFont val="Calibri"/>
        <family val="2"/>
      </rPr>
      <t>General - Sets expansion works for the national and regional transmission systems, which must begin their bidding process in the following twelve months, corresponding to the 2018 expansion plan</t>
    </r>
  </si>
  <si>
    <r>
      <rPr>
        <sz val="11"/>
        <color rgb="FF000000"/>
        <rFont val="Calibri"/>
        <family val="2"/>
      </rPr>
      <t>Resolution 272</t>
    </r>
  </si>
  <si>
    <r>
      <rPr>
        <sz val="11"/>
        <color rgb="FF000000"/>
        <rFont val="Calibri"/>
        <family val="2"/>
      </rPr>
      <t>National Energy Commission</t>
    </r>
  </si>
  <si>
    <r>
      <rPr>
        <u/>
        <sz val="11"/>
        <color rgb="FF0563C1"/>
        <rFont val="Calibri"/>
        <family val="2"/>
      </rPr>
      <t>https://www.cne.cl/wp-content/uploads/2019/04/RE-CNE-N%C2%B0272-26.04.2019-Bases-Definitivas-Valorizacio%CC%81n-2020-2023.pdf</t>
    </r>
  </si>
  <si>
    <r>
      <rPr>
        <sz val="11"/>
        <color rgb="FF000000"/>
        <rFont val="Calibri"/>
        <family val="2"/>
      </rPr>
      <t xml:space="preserve">General - Rate applied in the 2020-2023 valuation process </t>
    </r>
  </si>
  <si>
    <r>
      <rPr>
        <sz val="11"/>
        <color rgb="FF000000"/>
        <rFont val="Calibri"/>
        <family val="2"/>
      </rPr>
      <t>Energy transmission companies</t>
    </r>
  </si>
  <si>
    <r>
      <rPr>
        <sz val="11"/>
        <color rgb="FF000000"/>
        <rFont val="Calibri"/>
        <family val="2"/>
      </rPr>
      <t>Ordinary Document No. 71</t>
    </r>
  </si>
  <si>
    <r>
      <rPr>
        <u/>
        <sz val="11"/>
        <color rgb="FF0563C1"/>
        <rFont val="Calibri"/>
        <family val="2"/>
      </rPr>
      <t>https://www.cne.cl/wp-content/uploads/2019/05/2018-02-02-CNE-OF-ORD-N71.pdf</t>
    </r>
  </si>
  <si>
    <r>
      <rPr>
        <sz val="11"/>
        <color rgb="FF000000"/>
        <rFont val="Calibri"/>
        <family val="2"/>
      </rPr>
      <t>General - Transmission database for pricing</t>
    </r>
  </si>
  <si>
    <r>
      <rPr>
        <sz val="11"/>
        <color rgb="FF000000"/>
        <rFont val="Calibri"/>
        <family val="2"/>
      </rPr>
      <t>Supreme Decree 10</t>
    </r>
  </si>
  <si>
    <r>
      <rPr>
        <u/>
        <sz val="11"/>
        <color rgb="FF0563C1"/>
        <rFont val="Calibri"/>
        <family val="2"/>
      </rPr>
      <t>https://www.cne.cl/wp-content/uploads/2020/06/Reglamento-Calificacion-instalaciones-Transmision-13062020.pdf</t>
    </r>
  </si>
  <si>
    <r>
      <rPr>
        <sz val="11"/>
        <color rgb="FF000000"/>
        <rFont val="Calibri"/>
        <family val="2"/>
      </rPr>
      <t>General - Approves regulations for the qualification, valuation, pricing, and remuneration of transmission facilities</t>
    </r>
  </si>
  <si>
    <r>
      <rPr>
        <b/>
        <sz val="20"/>
        <color rgb="FF000000"/>
        <rFont val="Calibri"/>
        <family val="2"/>
      </rPr>
      <t>Main regulations and contracts associated with Energy Transport REMUNERATION</t>
    </r>
  </si>
  <si>
    <r>
      <rPr>
        <b/>
        <sz val="12"/>
        <color rgb="FF003087"/>
        <rFont val="Tahoma"/>
        <family val="2"/>
      </rPr>
      <t>SEPARATE INCOME STATEMENT - CONSORCIO TRANSMANTARO</t>
    </r>
  </si>
  <si>
    <r>
      <rPr>
        <b/>
        <sz val="12"/>
        <color rgb="FF003087"/>
        <rFont val="Tahoma"/>
        <family val="2"/>
      </rPr>
      <t>SEPARATE STATEMENT OF FINANCIAL POSITION - CONSORCIO TRANSMANTARO</t>
    </r>
  </si>
  <si>
    <r>
      <rPr>
        <b/>
        <sz val="12"/>
        <color rgb="FF003087"/>
        <rFont val="Tahoma"/>
        <family val="2"/>
      </rPr>
      <t>SEPARATE INCOME STATEMENT - ISA REP</t>
    </r>
  </si>
  <si>
    <r>
      <rPr>
        <b/>
        <sz val="12"/>
        <color rgb="FF003087"/>
        <rFont val="Tahoma"/>
        <family val="2"/>
      </rPr>
      <t>SEPARATE STATEMENT OF FINANCIAL POSITION - ISA INTERCOLOMBIA</t>
    </r>
  </si>
  <si>
    <r>
      <rPr>
        <b/>
        <sz val="12"/>
        <color rgb="FF003087"/>
        <rFont val="Tahoma"/>
        <family val="2"/>
      </rPr>
      <t>SEPARATE STATEMENT OF FINANCIAL POSITION - ISA REP</t>
    </r>
  </si>
  <si>
    <r>
      <rPr>
        <b/>
        <sz val="12"/>
        <color rgb="FF003087"/>
        <rFont val="Tahoma"/>
        <family val="2"/>
      </rPr>
      <t>SEPARATE STATEMENT OF FINANCIAL POSITION - ISA PERÚ</t>
    </r>
  </si>
  <si>
    <t>□</t>
  </si>
  <si>
    <t>-</t>
  </si>
  <si>
    <r>
      <rPr>
        <b/>
        <sz val="12"/>
        <color rgb="FF000000"/>
        <rFont val="Tahoma"/>
        <family val="2"/>
      </rPr>
      <t>SEPARATE INCOME STATEMENT - ISA INTERCHILE</t>
    </r>
  </si>
  <si>
    <r>
      <rPr>
        <i/>
        <sz val="10"/>
        <color rgb="FF808080"/>
        <rFont val="Tahoma"/>
        <family val="2"/>
      </rPr>
      <t>Figures in USD millions</t>
    </r>
  </si>
  <si>
    <r>
      <rPr>
        <b/>
        <sz val="12"/>
        <color rgb="FF003087"/>
        <rFont val="Tahoma"/>
        <family val="2"/>
      </rPr>
      <t>SEPARATE STATEMENT OF FINANCIAL POSITION - ISA INTERCHILE</t>
    </r>
  </si>
  <si>
    <r>
      <rPr>
        <i/>
        <sz val="10"/>
        <color rgb="FF808080"/>
        <rFont val="Tahoma"/>
        <family val="2"/>
      </rPr>
      <t>Figures in CLP millions</t>
    </r>
  </si>
  <si>
    <r>
      <rPr>
        <sz val="11"/>
        <color rgb="FF808080"/>
        <rFont val="Tahoma"/>
        <family val="2"/>
      </rPr>
      <t>Revenues from road operation services</t>
    </r>
  </si>
  <si>
    <r>
      <rPr>
        <sz val="11"/>
        <color rgb="FF808080"/>
        <rFont val="Tahoma"/>
        <family val="2"/>
      </rPr>
      <t>Financial returns from concession asset</t>
    </r>
  </si>
  <si>
    <r>
      <rPr>
        <b/>
        <sz val="12"/>
        <color rgb="FF000000"/>
        <rFont val="Tahoma"/>
        <family val="2"/>
      </rPr>
      <t>INCOME STATEMENT  - RUTA DE LA ARAUCANÍA</t>
    </r>
  </si>
  <si>
    <r>
      <rPr>
        <b/>
        <sz val="12"/>
        <color rgb="FF000000"/>
        <rFont val="Tahoma"/>
        <family val="2"/>
      </rPr>
      <t>SEPARATE STATEMENT OF FINANCIAL POSITION-RUTA DE LA ARAUCANÍA</t>
    </r>
  </si>
  <si>
    <r>
      <rPr>
        <b/>
        <sz val="12"/>
        <color rgb="FF000000"/>
        <rFont val="Tahoma"/>
        <family val="2"/>
      </rPr>
      <t>INCOME STATEMENT  - RUTA DEL BOSQUE</t>
    </r>
  </si>
  <si>
    <r>
      <rPr>
        <b/>
        <sz val="12"/>
        <color rgb="FF000000"/>
        <rFont val="Tahoma"/>
        <family val="2"/>
      </rPr>
      <t>SEPARATE STATEMENT OF FINANCIAL POSITION-RUTA DEL BOSQUE</t>
    </r>
  </si>
  <si>
    <r>
      <rPr>
        <b/>
        <sz val="12"/>
        <color rgb="FF000000"/>
        <rFont val="Tahoma"/>
        <family val="2"/>
      </rPr>
      <t>INCOME STATEMENT  - RUTA DE LOS RÍOS</t>
    </r>
  </si>
  <si>
    <r>
      <rPr>
        <b/>
        <sz val="12"/>
        <color rgb="FF000000"/>
        <rFont val="Tahoma"/>
        <family val="2"/>
      </rPr>
      <t>SEPARATE STATEMENT OF FINANCIAL POSITION-RUTA DE LOS RÍOS</t>
    </r>
  </si>
  <si>
    <r>
      <rPr>
        <u/>
        <sz val="11"/>
        <color rgb="FF0563C1"/>
        <rFont val="Calibri"/>
        <family val="2"/>
      </rPr>
      <t>RBSE</t>
    </r>
  </si>
  <si>
    <r>
      <rPr>
        <sz val="11"/>
        <color rgb="FF808080"/>
        <rFont val="Tahoma"/>
        <family val="2"/>
      </rPr>
      <t>Connection charges</t>
    </r>
  </si>
  <si>
    <r>
      <rPr>
        <sz val="11"/>
        <color rgb="FF4D4D4D"/>
        <rFont val="Tahoma"/>
        <family val="2"/>
      </rPr>
      <t>Other financial assets</t>
    </r>
  </si>
  <si>
    <r>
      <rPr>
        <sz val="11"/>
        <color rgb="FF4D4D4D"/>
        <rFont val="Tahoma"/>
        <family val="2"/>
      </rPr>
      <t>Joint Accounts Contract</t>
    </r>
  </si>
  <si>
    <r>
      <rPr>
        <sz val="12"/>
        <color rgb="FF4D4D4D"/>
        <rFont val="Tahoma"/>
        <family val="2"/>
      </rPr>
      <t>In BRL thousands</t>
    </r>
  </si>
  <si>
    <r>
      <rPr>
        <sz val="12"/>
        <color rgb="FF4D4D4D"/>
        <rFont val="Tahoma"/>
        <family val="2"/>
      </rPr>
      <t>In USD thousands</t>
    </r>
  </si>
  <si>
    <r>
      <rPr>
        <sz val="11"/>
        <color rgb="FF808080"/>
        <rFont val="Tahoma"/>
        <family val="2"/>
      </rPr>
      <t>Cash and cash equivalents</t>
    </r>
  </si>
  <si>
    <r>
      <rPr>
        <sz val="11"/>
        <color rgb="FF808080"/>
        <rFont val="Tahoma"/>
        <family val="2"/>
      </rPr>
      <t>Trade accounts receivable</t>
    </r>
  </si>
  <si>
    <r>
      <rPr>
        <sz val="11"/>
        <color rgb="FF808080"/>
        <rFont val="Tahoma"/>
        <family val="2"/>
      </rPr>
      <t>Other accounts receivable</t>
    </r>
  </si>
  <si>
    <r>
      <rPr>
        <sz val="11"/>
        <color rgb="FF808080"/>
        <rFont val="Tahoma"/>
        <family val="2"/>
      </rPr>
      <t>Inventories</t>
    </r>
  </si>
  <si>
    <r>
      <rPr>
        <sz val="11"/>
        <color rgb="FF808080"/>
        <rFont val="Tahoma"/>
        <family val="2"/>
      </rPr>
      <t>Other financial assets</t>
    </r>
  </si>
  <si>
    <r>
      <rPr>
        <sz val="11"/>
        <color rgb="FF808080"/>
        <rFont val="Tahoma"/>
        <family val="2"/>
      </rPr>
      <t>Property, plant, and equipment - net</t>
    </r>
  </si>
  <si>
    <r>
      <rPr>
        <sz val="11"/>
        <color rgb="FF808080"/>
        <rFont val="Tahoma"/>
        <family val="2"/>
      </rPr>
      <t>Intangible assets - net</t>
    </r>
  </si>
  <si>
    <r>
      <rPr>
        <sz val="11"/>
        <color rgb="FF808080"/>
        <rFont val="Tahoma"/>
        <family val="2"/>
      </rPr>
      <t>Non-financial assets</t>
    </r>
  </si>
  <si>
    <r>
      <rPr>
        <sz val="11"/>
        <color rgb="FF808080"/>
        <rFont val="Tahoma"/>
        <family val="2"/>
      </rPr>
      <t>Deferred tax</t>
    </r>
  </si>
  <si>
    <r>
      <rPr>
        <sz val="11"/>
        <color rgb="FF808080"/>
        <rFont val="Tahoma"/>
        <family val="2"/>
      </rPr>
      <t>Finance lease assets - net</t>
    </r>
  </si>
  <si>
    <r>
      <rPr>
        <sz val="11"/>
        <color rgb="FF808080"/>
        <rFont val="Tahoma"/>
        <family val="2"/>
      </rPr>
      <t>Loans receivable from related parties</t>
    </r>
  </si>
  <si>
    <r>
      <rPr>
        <sz val="11"/>
        <color rgb="FF808080"/>
        <rFont val="Tahoma"/>
        <family val="2"/>
      </rPr>
      <t>Trade accounts payable</t>
    </r>
  </si>
  <si>
    <r>
      <rPr>
        <sz val="11"/>
        <color rgb="FF808080"/>
        <rFont val="Tahoma"/>
        <family val="2"/>
      </rPr>
      <t>Other accounts payable</t>
    </r>
  </si>
  <si>
    <r>
      <rPr>
        <sz val="11"/>
        <color rgb="FF808080"/>
        <rFont val="Tahoma"/>
        <family val="2"/>
      </rPr>
      <t>Provisions</t>
    </r>
  </si>
  <si>
    <r>
      <rPr>
        <sz val="11"/>
        <color rgb="FF808080"/>
        <rFont val="Tahoma"/>
        <family val="2"/>
      </rPr>
      <t>Deferred tax liability</t>
    </r>
  </si>
  <si>
    <r>
      <rPr>
        <sz val="11"/>
        <color rgb="FF808080"/>
        <rFont val="Tahoma"/>
        <family val="2"/>
      </rPr>
      <t>Subscribed and paid-in capital</t>
    </r>
  </si>
  <si>
    <r>
      <rPr>
        <sz val="11"/>
        <color rgb="FF808080"/>
        <rFont val="Tahoma"/>
        <family val="2"/>
      </rPr>
      <t>Premium for placement of shares</t>
    </r>
  </si>
  <si>
    <r>
      <rPr>
        <sz val="11"/>
        <color rgb="FF808080"/>
        <rFont val="Tahoma"/>
        <family val="2"/>
      </rPr>
      <t>Other capital reserves</t>
    </r>
  </si>
  <si>
    <r>
      <rPr>
        <sz val="11"/>
        <color rgb="FF808080"/>
        <rFont val="Tahoma"/>
        <family val="2"/>
      </rPr>
      <t>Accumulated income</t>
    </r>
  </si>
  <si>
    <r>
      <rPr>
        <sz val="11"/>
        <color rgb="FF808080"/>
        <rFont val="Tahoma"/>
        <family val="2"/>
      </rPr>
      <t>Income for the year</t>
    </r>
  </si>
  <si>
    <r>
      <rPr>
        <sz val="11"/>
        <color rgb="FF808080"/>
        <rFont val="Tahoma"/>
        <family val="2"/>
      </rPr>
      <t>Other comprehensive income</t>
    </r>
  </si>
  <si>
    <r>
      <rPr>
        <sz val="11"/>
        <color rgb="FF808080"/>
        <rFont val="Tahoma"/>
        <family val="2"/>
      </rPr>
      <t>Supplementary revenues</t>
    </r>
    <r>
      <rPr>
        <sz val="11"/>
        <color rgb="FF808080"/>
        <rFont val="Tahoma"/>
        <family val="2"/>
      </rPr>
      <t xml:space="preserve"> </t>
    </r>
  </si>
  <si>
    <r>
      <rPr>
        <i/>
        <sz val="10"/>
        <color rgb="FF808080"/>
        <rFont val="Tahoma"/>
        <family val="2"/>
      </rPr>
      <t>Figures in COP millions</t>
    </r>
  </si>
  <si>
    <r>
      <rPr>
        <sz val="11"/>
        <color rgb="FF4D4D4D"/>
        <rFont val="Tahoma"/>
        <family val="2"/>
      </rPr>
      <t>Other provisions</t>
    </r>
    <r>
      <rPr>
        <sz val="11"/>
        <color rgb="FF4D4D4D"/>
        <rFont val="Tahoma"/>
        <family val="2"/>
      </rPr>
      <t xml:space="preserve"> </t>
    </r>
  </si>
  <si>
    <r>
      <rPr>
        <b/>
        <sz val="11"/>
        <color rgb="FFFFFFFF"/>
        <rFont val="Tahoma"/>
        <family val="2"/>
      </rPr>
      <t>3Q20</t>
    </r>
  </si>
  <si>
    <r>
      <rPr>
        <i/>
        <sz val="10"/>
        <color rgb="FF808080"/>
        <rFont val="Tahoma"/>
        <family val="2"/>
      </rPr>
      <t>Figures in USD millions</t>
    </r>
  </si>
  <si>
    <r>
      <rPr>
        <i/>
        <sz val="10"/>
        <color rgb="FF808080"/>
        <rFont val="Tahoma"/>
        <family val="2"/>
      </rPr>
      <t>Figures in CLP millions</t>
    </r>
  </si>
  <si>
    <r>
      <rPr>
        <sz val="11"/>
        <color rgb="FF808080"/>
        <rFont val="Tahoma"/>
        <family val="2"/>
      </rPr>
      <t>Construction revenues</t>
    </r>
  </si>
  <si>
    <r>
      <rPr>
        <sz val="11"/>
        <color rgb="FF808080"/>
        <rFont val="Tahoma"/>
        <family val="2"/>
      </rPr>
      <t>Construction costs</t>
    </r>
  </si>
  <si>
    <r>
      <rPr>
        <b/>
        <sz val="11"/>
        <color rgb="FF808080"/>
        <rFont val="Tahoma"/>
        <family val="2"/>
      </rPr>
      <t>Construction EBITDA</t>
    </r>
  </si>
  <si>
    <r>
      <rPr>
        <sz val="11"/>
        <color rgb="FF808080"/>
        <rFont val="Tahoma"/>
        <family val="2"/>
      </rPr>
      <t>Revenues from road operation services</t>
    </r>
  </si>
  <si>
    <r>
      <rPr>
        <sz val="11"/>
        <color rgb="FF808080"/>
        <rFont val="Tahoma"/>
        <family val="2"/>
      </rPr>
      <t>Financial returns from concession asset</t>
    </r>
  </si>
  <si>
    <r>
      <rPr>
        <sz val="11"/>
        <color rgb="FF808080"/>
        <rFont val="Tahoma"/>
        <family val="2"/>
      </rPr>
      <t>Other operating revenues</t>
    </r>
  </si>
  <si>
    <r>
      <rPr>
        <sz val="11"/>
        <color rgb="FF808080"/>
        <rFont val="Tahoma"/>
        <family val="2"/>
      </rPr>
      <t>AOM costs and expenses</t>
    </r>
  </si>
  <si>
    <r>
      <rPr>
        <b/>
        <sz val="11"/>
        <color rgb="FF808080"/>
        <rFont val="Tahoma"/>
        <family val="2"/>
      </rPr>
      <t>Operating EBITDA</t>
    </r>
  </si>
  <si>
    <r>
      <rPr>
        <b/>
        <sz val="11"/>
        <color rgb="FF808080"/>
        <rFont val="Tahoma"/>
        <family val="2"/>
      </rPr>
      <t>Total EBITDA</t>
    </r>
  </si>
  <si>
    <r>
      <rPr>
        <sz val="11"/>
        <color rgb="FF808080"/>
        <rFont val="Tahoma"/>
        <family val="2"/>
      </rPr>
      <t>(-) Provisions, Depreciations, and Amortizations</t>
    </r>
    <r>
      <rPr>
        <sz val="11"/>
        <color rgb="FF808080"/>
        <rFont val="Tahoma"/>
        <family val="2"/>
      </rPr>
      <t xml:space="preserve"> </t>
    </r>
  </si>
  <si>
    <r>
      <rPr>
        <sz val="11"/>
        <color rgb="FF808080"/>
        <rFont val="Tahoma"/>
        <family val="2"/>
      </rPr>
      <t>Revenues/(expenses) from net equity method</t>
    </r>
  </si>
  <si>
    <r>
      <rPr>
        <sz val="11"/>
        <color rgb="FF808080"/>
        <rFont val="Tahoma"/>
        <family val="2"/>
      </rPr>
      <t>Other revenues/(expenses), net</t>
    </r>
  </si>
  <si>
    <r>
      <rPr>
        <b/>
        <sz val="11"/>
        <color rgb="FF808080"/>
        <rFont val="Tahoma"/>
        <family val="2"/>
      </rPr>
      <t>Income from operating activities</t>
    </r>
  </si>
  <si>
    <r>
      <rPr>
        <sz val="11"/>
        <color rgb="FF808080"/>
        <rFont val="Tahoma"/>
        <family val="2"/>
      </rPr>
      <t>Net financial revenues/(expenses)</t>
    </r>
  </si>
  <si>
    <r>
      <rPr>
        <b/>
        <sz val="11"/>
        <color rgb="FF808080"/>
        <rFont val="Tahoma"/>
        <family val="2"/>
      </rPr>
      <t>Income before taxes</t>
    </r>
  </si>
  <si>
    <r>
      <rPr>
        <sz val="11"/>
        <color rgb="FF808080"/>
        <rFont val="Tahoma"/>
        <family val="2"/>
      </rPr>
      <t>Income tax provision</t>
    </r>
  </si>
  <si>
    <r>
      <rPr>
        <b/>
        <sz val="11"/>
        <color rgb="FF808080"/>
        <rFont val="Tahoma"/>
        <family val="2"/>
      </rPr>
      <t>Net income</t>
    </r>
  </si>
  <si>
    <r>
      <rPr>
        <b/>
        <sz val="11"/>
        <color rgb="FFFFFFFF"/>
        <rFont val="Tahoma"/>
        <family val="2"/>
      </rPr>
      <t>ASSETS</t>
    </r>
  </si>
  <si>
    <r>
      <rPr>
        <b/>
        <sz val="11"/>
        <color rgb="FF4D4D4D"/>
        <rFont val="Tahoma"/>
        <family val="2"/>
      </rPr>
      <t>Current assets</t>
    </r>
  </si>
  <si>
    <r>
      <rPr>
        <sz val="11"/>
        <color rgb="FF4D4D4D"/>
        <rFont val="Tahoma"/>
        <family val="2"/>
      </rPr>
      <t>Cash and cash equivalents</t>
    </r>
  </si>
  <si>
    <r>
      <rPr>
        <sz val="11"/>
        <color rgb="FF4D4D4D"/>
        <rFont val="Tahoma"/>
        <family val="2"/>
      </rPr>
      <t>Financial assets</t>
    </r>
  </si>
  <si>
    <r>
      <rPr>
        <sz val="11"/>
        <color rgb="FF4D4D4D"/>
        <rFont val="Tahoma"/>
        <family val="2"/>
      </rPr>
      <t>Current taxes</t>
    </r>
  </si>
  <si>
    <r>
      <rPr>
        <sz val="11"/>
        <color rgb="FF4D4D4D"/>
        <rFont val="Tahoma"/>
        <family val="2"/>
      </rPr>
      <t>Non-financial assets</t>
    </r>
  </si>
  <si>
    <r>
      <rPr>
        <sz val="11"/>
        <color rgb="FF4D4D4D"/>
        <rFont val="Tahoma"/>
        <family val="2"/>
      </rPr>
      <t>Inventories</t>
    </r>
  </si>
  <si>
    <r>
      <rPr>
        <sz val="11"/>
        <color rgb="FF4D4D4D"/>
        <rFont val="Tahoma"/>
        <family val="2"/>
      </rPr>
      <t>Loans receivable from related parties</t>
    </r>
  </si>
  <si>
    <r>
      <rPr>
        <b/>
        <sz val="11"/>
        <color rgb="FFFFFFFF"/>
        <rFont val="Tahoma"/>
        <family val="2"/>
      </rPr>
      <t>Total current assets</t>
    </r>
  </si>
  <si>
    <r>
      <rPr>
        <b/>
        <sz val="11"/>
        <color rgb="FF4D4D4D"/>
        <rFont val="Tahoma"/>
        <family val="2"/>
      </rPr>
      <t>Non-current assets</t>
    </r>
  </si>
  <si>
    <r>
      <rPr>
        <sz val="11"/>
        <color rgb="FF4D4D4D"/>
        <rFont val="Tahoma"/>
        <family val="2"/>
      </rPr>
      <t>Restricted cash</t>
    </r>
  </si>
  <si>
    <r>
      <rPr>
        <sz val="11"/>
        <color rgb="FF4D4D4D"/>
        <rFont val="Tahoma"/>
        <family val="2"/>
      </rPr>
      <t>Non-current taxes</t>
    </r>
  </si>
  <si>
    <r>
      <rPr>
        <sz val="11"/>
        <color rgb="FF4D4D4D"/>
        <rFont val="Tahoma"/>
        <family val="2"/>
      </rPr>
      <t>Investments in subsidiaries, associates, and joint ventures</t>
    </r>
  </si>
  <si>
    <r>
      <rPr>
        <sz val="11"/>
        <color rgb="FF4D4D4D"/>
        <rFont val="Tahoma"/>
        <family val="2"/>
      </rPr>
      <t>Investments in financial instruments</t>
    </r>
  </si>
  <si>
    <r>
      <rPr>
        <sz val="11"/>
        <color rgb="FF4D4D4D"/>
        <rFont val="Tahoma"/>
        <family val="2"/>
      </rPr>
      <t>Inventories - net</t>
    </r>
  </si>
  <si>
    <r>
      <rPr>
        <sz val="11"/>
        <color rgb="FF4D4D4D"/>
        <rFont val="Tahoma"/>
        <family val="2"/>
      </rPr>
      <t>Property, plant, and equipment - net</t>
    </r>
  </si>
  <si>
    <r>
      <rPr>
        <sz val="11"/>
        <color rgb="FF4D4D4D"/>
        <rFont val="Tahoma"/>
        <family val="2"/>
      </rPr>
      <t>Investment property - net</t>
    </r>
  </si>
  <si>
    <r>
      <rPr>
        <sz val="11"/>
        <color rgb="FF4D4D4D"/>
        <rFont val="Tahoma"/>
        <family val="2"/>
      </rPr>
      <t>Intangible assets - net</t>
    </r>
  </si>
  <si>
    <r>
      <rPr>
        <sz val="11"/>
        <color rgb="FF4D4D4D"/>
        <rFont val="Tahoma"/>
        <family val="2"/>
      </rPr>
      <t>Deferred tax</t>
    </r>
  </si>
  <si>
    <r>
      <rPr>
        <sz val="11"/>
        <color rgb="FF4D4D4D"/>
        <rFont val="Tahoma"/>
        <family val="2"/>
      </rPr>
      <t>Finance lease assets - net</t>
    </r>
  </si>
  <si>
    <r>
      <rPr>
        <b/>
        <sz val="11"/>
        <color rgb="FF4D4D4D"/>
        <rFont val="Tahoma"/>
        <family val="2"/>
      </rPr>
      <t>Total non-current assets</t>
    </r>
  </si>
  <si>
    <r>
      <rPr>
        <b/>
        <sz val="11"/>
        <color rgb="FFFFFFFF"/>
        <rFont val="Tahoma"/>
        <family val="2"/>
      </rPr>
      <t>TOTAL ASSETS</t>
    </r>
  </si>
  <si>
    <r>
      <rPr>
        <b/>
        <sz val="11"/>
        <color rgb="FFFFFFFF"/>
        <rFont val="Tahoma"/>
        <family val="2"/>
      </rPr>
      <t>SHAREHOLDERS' LIABILITIES AND EQUITY</t>
    </r>
  </si>
  <si>
    <r>
      <rPr>
        <b/>
        <sz val="11"/>
        <color rgb="FF4D4D4D"/>
        <rFont val="Tahoma"/>
        <family val="2"/>
      </rPr>
      <t>Current liabilities</t>
    </r>
  </si>
  <si>
    <r>
      <rPr>
        <sz val="11"/>
        <color rgb="FF4D4D4D"/>
        <rFont val="Tahoma"/>
        <family val="2"/>
      </rPr>
      <t>Financial liabilities</t>
    </r>
  </si>
  <si>
    <r>
      <rPr>
        <sz val="11"/>
        <color rgb="FF4D4D4D"/>
        <rFont val="Tahoma"/>
        <family val="2"/>
      </rPr>
      <t>Accounts payable</t>
    </r>
  </si>
  <si>
    <r>
      <rPr>
        <sz val="11"/>
        <color rgb="FF4D4D4D"/>
        <rFont val="Tahoma"/>
        <family val="2"/>
      </rPr>
      <t>Employee benefits</t>
    </r>
  </si>
  <si>
    <r>
      <rPr>
        <sz val="11"/>
        <color rgb="FF4D4D4D"/>
        <rFont val="Tahoma"/>
        <family val="2"/>
      </rPr>
      <t>Provisions</t>
    </r>
  </si>
  <si>
    <r>
      <rPr>
        <sz val="11"/>
        <color rgb="FF4D4D4D"/>
        <rFont val="Tahoma"/>
        <family val="2"/>
      </rPr>
      <t>Economic related parties</t>
    </r>
  </si>
  <si>
    <r>
      <rPr>
        <sz val="11"/>
        <color rgb="FF4D4D4D"/>
        <rFont val="Tahoma"/>
        <family val="2"/>
      </rPr>
      <t>Non-financial liabilities</t>
    </r>
  </si>
  <si>
    <r>
      <rPr>
        <b/>
        <sz val="11"/>
        <color rgb="FF4D4D4D"/>
        <rFont val="Tahoma"/>
        <family val="2"/>
      </rPr>
      <t>Total current liabilities</t>
    </r>
  </si>
  <si>
    <r>
      <rPr>
        <b/>
        <sz val="11"/>
        <color rgb="FF4D4D4D"/>
        <rFont val="Tahoma"/>
        <family val="2"/>
      </rPr>
      <t>Non-current liabilities</t>
    </r>
  </si>
  <si>
    <r>
      <rPr>
        <sz val="11"/>
        <color rgb="FF4D4D4D"/>
        <rFont val="Tahoma"/>
        <family val="2"/>
      </rPr>
      <t>Loans payable to related parties</t>
    </r>
  </si>
  <si>
    <r>
      <rPr>
        <sz val="11"/>
        <color rgb="FF4D4D4D"/>
        <rFont val="Tahoma"/>
        <family val="2"/>
      </rPr>
      <t>Deferred tax liability</t>
    </r>
  </si>
  <si>
    <r>
      <rPr>
        <b/>
        <sz val="11"/>
        <color rgb="FF4D4D4D"/>
        <rFont val="Tahoma"/>
        <family val="2"/>
      </rPr>
      <t>Total non-current liabilities</t>
    </r>
  </si>
  <si>
    <r>
      <rPr>
        <b/>
        <sz val="11"/>
        <color rgb="FFFFFFFF"/>
        <rFont val="Tahoma"/>
        <family val="2"/>
      </rPr>
      <t>TOTAL LIABILITIES</t>
    </r>
  </si>
  <si>
    <r>
      <rPr>
        <b/>
        <sz val="11"/>
        <color rgb="FF4D4D4D"/>
        <rFont val="Tahoma"/>
        <family val="2"/>
      </rPr>
      <t>Shareholders' equity</t>
    </r>
  </si>
  <si>
    <r>
      <rPr>
        <sz val="11"/>
        <color rgb="FF4D4D4D"/>
        <rFont val="Tahoma"/>
        <family val="2"/>
      </rPr>
      <t>Subscribed and paid-in capital</t>
    </r>
  </si>
  <si>
    <r>
      <rPr>
        <sz val="11"/>
        <color rgb="FF4D4D4D"/>
        <rFont val="Tahoma"/>
        <family val="2"/>
      </rPr>
      <t>Premium for placement of shares</t>
    </r>
  </si>
  <si>
    <r>
      <rPr>
        <sz val="11"/>
        <color rgb="FF4D4D4D"/>
        <rFont val="Tahoma"/>
        <family val="2"/>
      </rPr>
      <t>Reserves</t>
    </r>
  </si>
  <si>
    <r>
      <rPr>
        <sz val="11"/>
        <color rgb="FF4D4D4D"/>
        <rFont val="Tahoma"/>
        <family val="2"/>
      </rPr>
      <t>Retained income</t>
    </r>
  </si>
  <si>
    <r>
      <rPr>
        <sz val="11"/>
        <color rgb="FF4D4D4D"/>
        <rFont val="Tahoma"/>
        <family val="2"/>
      </rPr>
      <t>Income for the year</t>
    </r>
  </si>
  <si>
    <r>
      <rPr>
        <sz val="11"/>
        <color rgb="FF4D4D4D"/>
        <rFont val="Tahoma"/>
        <family val="2"/>
      </rPr>
      <t>Other comprehensive income</t>
    </r>
  </si>
  <si>
    <r>
      <rPr>
        <b/>
        <sz val="11"/>
        <color rgb="FF4D4D4D"/>
        <rFont val="Tahoma"/>
        <family val="2"/>
      </rPr>
      <t>Total shareholders' equity</t>
    </r>
  </si>
  <si>
    <r>
      <rPr>
        <b/>
        <sz val="11"/>
        <color rgb="FFFFFFFF"/>
        <rFont val="Tahoma"/>
        <family val="2"/>
      </rPr>
      <t>TOTAL SHAREHOLDERS' LIABILITIES AND EQUITY</t>
    </r>
  </si>
  <si>
    <r>
      <rPr>
        <b/>
        <sz val="11"/>
        <color rgb="FFFFFFFF"/>
        <rFont val="Tahoma"/>
        <family val="2"/>
      </rPr>
      <t>1Q18</t>
    </r>
  </si>
  <si>
    <r>
      <rPr>
        <b/>
        <sz val="11"/>
        <color rgb="FFFFFFFF"/>
        <rFont val="Tahoma"/>
        <family val="2"/>
      </rPr>
      <t>2Q18</t>
    </r>
  </si>
  <si>
    <r>
      <rPr>
        <b/>
        <sz val="11"/>
        <color rgb="FFFFFFFF"/>
        <rFont val="Tahoma"/>
        <family val="2"/>
      </rPr>
      <t>3Q18</t>
    </r>
  </si>
  <si>
    <r>
      <rPr>
        <b/>
        <sz val="11"/>
        <color rgb="FFFFFFFF"/>
        <rFont val="Tahoma"/>
        <family val="2"/>
      </rPr>
      <t>4Q18</t>
    </r>
  </si>
  <si>
    <r>
      <rPr>
        <b/>
        <sz val="11"/>
        <color rgb="FFFFFFFF"/>
        <rFont val="Tahoma"/>
        <family val="2"/>
      </rPr>
      <t>1Q19</t>
    </r>
  </si>
  <si>
    <r>
      <rPr>
        <b/>
        <sz val="11"/>
        <color rgb="FFFFFFFF"/>
        <rFont val="Tahoma"/>
        <family val="2"/>
      </rPr>
      <t xml:space="preserve">2Q19 </t>
    </r>
  </si>
  <si>
    <r>
      <rPr>
        <b/>
        <sz val="11"/>
        <color rgb="FFFFFFFF"/>
        <rFont val="Tahoma"/>
        <family val="2"/>
      </rPr>
      <t>3Q19</t>
    </r>
  </si>
  <si>
    <r>
      <rPr>
        <b/>
        <sz val="11"/>
        <color rgb="FFFFFFFF"/>
        <rFont val="Tahoma"/>
        <family val="2"/>
      </rPr>
      <t>4Q19</t>
    </r>
  </si>
  <si>
    <r>
      <rPr>
        <sz val="11"/>
        <color rgb="FF000000"/>
        <rFont val="Calibri"/>
        <family val="2"/>
      </rPr>
      <t>Colombia</t>
    </r>
  </si>
  <si>
    <r>
      <rPr>
        <sz val="11"/>
        <color rgb="FF000000"/>
        <rFont val="Calibri"/>
        <family val="2"/>
      </rPr>
      <t>Peru</t>
    </r>
  </si>
  <si>
    <r>
      <rPr>
        <sz val="11"/>
        <color rgb="FF000000"/>
        <rFont val="Calibri"/>
        <family val="2"/>
      </rPr>
      <t>Bolivia</t>
    </r>
  </si>
  <si>
    <r>
      <rPr>
        <sz val="11"/>
        <color rgb="FF000000"/>
        <rFont val="Calibri"/>
        <family val="2"/>
      </rPr>
      <t>Chile</t>
    </r>
  </si>
  <si>
    <r>
      <rPr>
        <b/>
        <sz val="11"/>
        <color rgb="FF000000"/>
        <rFont val="Calibri"/>
        <family val="2"/>
      </rPr>
      <t>Company</t>
    </r>
  </si>
  <si>
    <r>
      <rPr>
        <sz val="11"/>
        <color rgb="FF000000"/>
        <rFont val="Calibri"/>
        <family val="2"/>
      </rPr>
      <t>All transmission companies</t>
    </r>
  </si>
  <si>
    <r>
      <rPr>
        <sz val="11"/>
        <color rgb="FF000000"/>
        <rFont val="Calibri"/>
        <family val="2"/>
      </rPr>
      <t>ISA</t>
    </r>
  </si>
  <si>
    <r>
      <rPr>
        <sz val="11"/>
        <color rgb="FF000000"/>
        <rFont val="Calibri"/>
        <family val="2"/>
      </rPr>
      <t>INTERCOLOMBIA</t>
    </r>
  </si>
  <si>
    <r>
      <rPr>
        <sz val="11"/>
        <color rgb="FF000000"/>
        <rFont val="Calibri"/>
        <family val="2"/>
      </rPr>
      <t>TRANSELCA</t>
    </r>
  </si>
  <si>
    <r>
      <rPr>
        <sz val="11"/>
        <color rgb="FF000000"/>
        <rFont val="Calibri"/>
        <family val="2"/>
      </rPr>
      <t>REP</t>
    </r>
  </si>
  <si>
    <r>
      <rPr>
        <sz val="11"/>
        <color rgb="FF000000"/>
        <rFont val="Calibri"/>
        <family val="2"/>
      </rPr>
      <t>CTM</t>
    </r>
  </si>
  <si>
    <r>
      <rPr>
        <sz val="11"/>
        <color rgb="FF000000"/>
        <rFont val="Calibri"/>
        <family val="2"/>
      </rPr>
      <t>ISA Perú</t>
    </r>
  </si>
  <si>
    <r>
      <rPr>
        <sz val="11"/>
        <color rgb="FF000000"/>
        <rFont val="Calibri"/>
        <family val="2"/>
      </rPr>
      <t>ISA Bolivia</t>
    </r>
  </si>
  <si>
    <r>
      <rPr>
        <sz val="11"/>
        <color rgb="FF000000"/>
        <rFont val="Calibri"/>
        <family val="2"/>
      </rPr>
      <t>All controlled companies (market companies)</t>
    </r>
  </si>
  <si>
    <r>
      <rPr>
        <sz val="11"/>
        <color rgb="FF000000"/>
        <rFont val="Calibri"/>
        <family val="2"/>
      </rPr>
      <t>Interchile</t>
    </r>
  </si>
  <si>
    <r>
      <rPr>
        <sz val="11"/>
        <color rgb="FF000000"/>
        <rFont val="Calibri"/>
        <family val="2"/>
      </rPr>
      <t>Energy transmission companies</t>
    </r>
  </si>
  <si>
    <r>
      <rPr>
        <sz val="11"/>
        <color rgb="FF000000"/>
        <rFont val="Calibri"/>
        <family val="2"/>
      </rPr>
      <t>Concession Contract</t>
    </r>
  </si>
  <si>
    <r>
      <rPr>
        <sz val="11"/>
        <color rgb="FF000000"/>
        <rFont val="Calibri"/>
        <family val="2"/>
      </rPr>
      <t>CREG</t>
    </r>
  </si>
  <si>
    <r>
      <rPr>
        <sz val="11"/>
        <color rgb="FF000000"/>
        <rFont val="Calibri"/>
        <family val="2"/>
      </rPr>
      <t>OSINERGMIN</t>
    </r>
  </si>
  <si>
    <r>
      <rPr>
        <sz val="11"/>
        <color rgb="FF000000"/>
        <rFont val="Calibri"/>
        <family val="2"/>
      </rPr>
      <t>PROINVERSIÓN</t>
    </r>
  </si>
  <si>
    <r>
      <rPr>
        <sz val="11"/>
        <color rgb="FF000000"/>
        <rFont val="Calibri"/>
        <family val="2"/>
      </rPr>
      <t>AETN</t>
    </r>
  </si>
  <si>
    <r>
      <rPr>
        <sz val="11"/>
        <color rgb="FF000000"/>
        <rFont val="Calibri"/>
        <family val="2"/>
      </rPr>
      <t>Ministry of Energy</t>
    </r>
  </si>
  <si>
    <r>
      <rPr>
        <sz val="11"/>
        <color rgb="FF000000"/>
        <rFont val="Calibri"/>
        <family val="2"/>
      </rPr>
      <t>National Energy Commission</t>
    </r>
  </si>
  <si>
    <r>
      <rPr>
        <u/>
        <sz val="11"/>
        <color rgb="FF0563C1"/>
        <rFont val="Calibri"/>
        <family val="2"/>
      </rPr>
      <t>http://apolo.creg.gov.co/Publicac.nsf/Documentos-Resoluciones?openview=</t>
    </r>
  </si>
  <si>
    <r>
      <rPr>
        <sz val="11"/>
        <color rgb="FF000000"/>
        <rFont val="Calibri"/>
        <family val="2"/>
      </rPr>
      <t>Specific - Updates the asset base for Intercolombia S.A. E.S.P. Santa Marta 220 kV Substation</t>
    </r>
  </si>
  <si>
    <r>
      <rPr>
        <sz val="11"/>
        <color rgb="FF000000"/>
        <rFont val="Calibri"/>
        <family val="2"/>
      </rPr>
      <t>General - Energy Regulatory Framework</t>
    </r>
  </si>
  <si>
    <r>
      <rPr>
        <sz val="11"/>
        <color rgb="FF000000"/>
        <rFont val="Calibri"/>
        <family val="2"/>
      </rPr>
      <t>Specific - Initial BOOT contract.</t>
    </r>
    <r>
      <rPr>
        <sz val="11"/>
        <color rgb="FF000000"/>
        <rFont val="Calibri"/>
        <family val="2"/>
      </rPr>
      <t xml:space="preserve"> </t>
    </r>
    <r>
      <rPr>
        <sz val="11"/>
        <color rgb="FF000000"/>
        <rFont val="Calibri"/>
        <family val="2"/>
      </rPr>
      <t>Does not include addenda.</t>
    </r>
  </si>
  <si>
    <r>
      <rPr>
        <sz val="12"/>
        <color rgb="FF4D4D4D"/>
        <rFont val="Tahoma"/>
        <family val="2"/>
      </rPr>
      <t>Figures in COP millions</t>
    </r>
  </si>
  <si>
    <r>
      <rPr>
        <b/>
        <sz val="11"/>
        <color rgb="FFFFFFFF"/>
        <rFont val="Tahoma"/>
        <family val="2"/>
      </rPr>
      <t>Company</t>
    </r>
  </si>
  <si>
    <r>
      <rPr>
        <sz val="11"/>
        <color rgb="FF808080"/>
        <rFont val="Tahoma"/>
        <family val="2"/>
      </rPr>
      <t>REP</t>
    </r>
  </si>
  <si>
    <r>
      <rPr>
        <sz val="11"/>
        <color rgb="FF808080"/>
        <rFont val="Tahoma"/>
        <family val="2"/>
      </rPr>
      <t>CTM</t>
    </r>
  </si>
  <si>
    <t xml:space="preserve">Specific - Approves the asset base and parameters necessary to determine the remuneration to INTERCOLOMBIA in the National Transmission System. </t>
  </si>
  <si>
    <t>SGT (Guaranteed Transmission System) and SCT (Secondary Transmission System) Contracts</t>
  </si>
  <si>
    <t xml:space="preserve">Specific - Expansion of facilities - Defines the amount recognized and executed by the AE for the "Implementation of four neutral reactors" project developed by ISA Bolivia, reaching an amount of USD 455.617,14 </t>
  </si>
  <si>
    <t>Defines the amount recognized and executed by the AE for the "Implementation of four neutral reactors" project developed by ISA Bolivia, reaching an amount of USD 455.617,14</t>
  </si>
  <si>
    <t xml:space="preserve">Specific - Transmission license - Grants to Interconexión Eléctrica Isa Bolivia S.A. (ISA Bolivia), legally represented by Fernando Almario Argüello, an energy transmission activity license for the "Arboleda 230/115 kv Substation" project. </t>
  </si>
  <si>
    <t>Grants to Interconexión Eléctrica Isa Bolivia S.A. (ISA Bolivia), legally represented by Fernando Almario Argüello, an energy transmission activity license for the "Arboleda 230/115 kv Substation" project.</t>
  </si>
  <si>
    <t xml:space="preserve">Specific - Transmission license - Grants to Interconexión Eléctrica Isa Bolivia S.A. (ISA Bolivia), legally represented by Enrique Barrios Ponce de León and Guillermo Marquez Moreno, an energy transmission activity license for the Santiváñez-Sucre, Sucre-Punutuma, and Carrasco-Urubó Lines. </t>
  </si>
  <si>
    <t>Grants to Interconexión Eléctrica Isa Bolivia S.A. (ISA Bolivia), legally represented by Enrique Barrios Ponce de León and Guillermo Marquez Moreno, an energy transmission activity license for the Santiváñez-Sucre, Sucre-Punutuma, and Carrasco-Urubó Lines.</t>
  </si>
  <si>
    <t>Other financial liabilities</t>
  </si>
  <si>
    <t>3Q20</t>
  </si>
  <si>
    <t>Return to Table of Contents</t>
  </si>
  <si>
    <t>__________________________________________________________________________________________________________________________________________________________</t>
  </si>
  <si>
    <t>Valuation Kit</t>
  </si>
  <si>
    <t>Table of contents</t>
  </si>
  <si>
    <t>Quarterly consolidated financial statements</t>
  </si>
  <si>
    <t>Energy Regulation</t>
  </si>
  <si>
    <t>Quarterly financial statements ET Colombia</t>
  </si>
  <si>
    <t>ISA</t>
  </si>
  <si>
    <t>Intercolombia</t>
  </si>
  <si>
    <t>Transelca</t>
  </si>
  <si>
    <t>Quarterly financial statements ET Brazil</t>
  </si>
  <si>
    <t>Quarterly financial statements ET Peru</t>
  </si>
  <si>
    <t>Transmantaro</t>
  </si>
  <si>
    <t>REP</t>
  </si>
  <si>
    <t>ISA Perú</t>
  </si>
  <si>
    <t>Quarterly financial statements ET Chile</t>
  </si>
  <si>
    <t>Quarterly financial statements Roads Chile</t>
  </si>
  <si>
    <t>Consolidated Debt Credits</t>
  </si>
  <si>
    <t>Consolidated Debt Bonds</t>
  </si>
  <si>
    <t>CAPEX</t>
  </si>
  <si>
    <t>Dividends</t>
  </si>
  <si>
    <t>Payout ratio CTEEP: 75% regulatory net income</t>
  </si>
  <si>
    <t>Consolidated</t>
  </si>
  <si>
    <t>1Q18</t>
  </si>
  <si>
    <t>2Q18</t>
  </si>
  <si>
    <t>3Q18</t>
  </si>
  <si>
    <t>4Q18</t>
  </si>
  <si>
    <t>1Q19</t>
  </si>
  <si>
    <t>2Q19</t>
  </si>
  <si>
    <t>3Q19</t>
  </si>
  <si>
    <t>4Q19</t>
  </si>
  <si>
    <t>1Q20</t>
  </si>
  <si>
    <t>2Q20</t>
  </si>
  <si>
    <t>Gross Operating Revenue</t>
  </si>
  <si>
    <t>Infrastructure</t>
  </si>
  <si>
    <t>O&amp;M</t>
  </si>
  <si>
    <t>Other</t>
  </si>
  <si>
    <t>Deductions from Operating Revenue</t>
  </si>
  <si>
    <t>Net Operating Revenue</t>
  </si>
  <si>
    <t xml:space="preserve">Cost and Expenses  </t>
  </si>
  <si>
    <t>Personnel</t>
  </si>
  <si>
    <t>Materials</t>
  </si>
  <si>
    <t>Services</t>
  </si>
  <si>
    <t>Depreciation</t>
  </si>
  <si>
    <t>Result of Service</t>
  </si>
  <si>
    <t>Financial Income</t>
  </si>
  <si>
    <t>Income from Financial Investments</t>
  </si>
  <si>
    <t>Result of Liquid Monetary Variation</t>
  </si>
  <si>
    <t>Interest costs</t>
  </si>
  <si>
    <t>Interest/Charges on loans</t>
  </si>
  <si>
    <t>Operating Income</t>
  </si>
  <si>
    <t>Equity Income</t>
  </si>
  <si>
    <t>Other Operating Revenues/Expenses</t>
  </si>
  <si>
    <t>Earnings Before Taxes</t>
  </si>
  <si>
    <t>Income tax and Social Contribution on Earnings</t>
  </si>
  <si>
    <t>Current</t>
  </si>
  <si>
    <t>Deferred</t>
  </si>
  <si>
    <t>EBITDA ICVM nº 527/12</t>
  </si>
  <si>
    <t>643.2</t>
  </si>
  <si>
    <t>640.0</t>
  </si>
  <si>
    <t>Consolidated Profit/Loss for the Period before Non-Controlling Shareholder's Stake</t>
  </si>
  <si>
    <t>Non-Controlling Shareholder's Stake</t>
  </si>
  <si>
    <t>Consolidated Profit/Loss for the Period</t>
  </si>
  <si>
    <t xml:space="preserve">Assets </t>
  </si>
  <si>
    <t>CURRENT</t>
  </si>
  <si>
    <t>Cash and cash equivalents</t>
  </si>
  <si>
    <t>Financial Investments</t>
  </si>
  <si>
    <t xml:space="preserve">Concession Asset </t>
  </si>
  <si>
    <t>Inventories</t>
  </si>
  <si>
    <t>Taxes and contributions to compensate</t>
  </si>
  <si>
    <t>Derivative instruments</t>
  </si>
  <si>
    <t>Credits from Subsidiaries</t>
  </si>
  <si>
    <t>Prepaid expenses</t>
  </si>
  <si>
    <t xml:space="preserve">Restricted Cash </t>
  </si>
  <si>
    <t>Others</t>
  </si>
  <si>
    <t>TOTAL CURRENT ASSETS</t>
  </si>
  <si>
    <t>NON-CURRENT</t>
  </si>
  <si>
    <t>Long-term Receivables</t>
  </si>
  <si>
    <t>Concession Asset</t>
  </si>
  <si>
    <t>Amounts Receivable - Revenue Service</t>
  </si>
  <si>
    <t>Deferred Income Tax and Social Contribution</t>
  </si>
  <si>
    <t>Pledges and Escrow</t>
  </si>
  <si>
    <t>Employee benefits - actuarial surplus</t>
  </si>
  <si>
    <t>Investments</t>
  </si>
  <si>
    <t>Property, Plant and Equipment</t>
  </si>
  <si>
    <t>Intangible Assets</t>
  </si>
  <si>
    <t>TOTAL NOT CURRENT ASSETS</t>
  </si>
  <si>
    <t>Total Assets</t>
  </si>
  <si>
    <t>Liabilities and Shareholders' Equity</t>
  </si>
  <si>
    <t>(BRL thousand)</t>
  </si>
  <si>
    <t>Loans and financing</t>
  </si>
  <si>
    <t>Debentures</t>
  </si>
  <si>
    <t>Leasing</t>
  </si>
  <si>
    <t>Suppliers</t>
  </si>
  <si>
    <t>Taxes and Social Charges Payable</t>
  </si>
  <si>
    <t>Tax Installments</t>
  </si>
  <si>
    <t>Regulatory Charges Payable</t>
  </si>
  <si>
    <t>Interest on Shareholders' Equity/Dividends payable</t>
  </si>
  <si>
    <t>Provisions</t>
  </si>
  <si>
    <t>Amounts Payable - Fundação CESP</t>
  </si>
  <si>
    <t>Special obligations - Reversal/Amortization</t>
  </si>
  <si>
    <t>Deferred PIS and Cofins</t>
  </si>
  <si>
    <t>Global Reversal Reserve - RGR</t>
  </si>
  <si>
    <t>Total long-term liabilities</t>
  </si>
  <si>
    <t>NET EQUITY</t>
  </si>
  <si>
    <t>Shareholders' Equity</t>
  </si>
  <si>
    <t>Capital Reserves</t>
  </si>
  <si>
    <t>Profits Reserve</t>
  </si>
  <si>
    <t>Other comprehensive results</t>
  </si>
  <si>
    <t>Additional proposed dividends</t>
  </si>
  <si>
    <t>Advance for future capital increases</t>
  </si>
  <si>
    <t>Total Net Equity</t>
  </si>
  <si>
    <t>Total Liabilities and Shareholders' Equity</t>
  </si>
  <si>
    <t>Result
(BRL thousand)</t>
  </si>
  <si>
    <t>Gross Revenue</t>
  </si>
  <si>
    <t>Availability of Electric Network</t>
  </si>
  <si>
    <t>Deductions from the Operational Revenue</t>
  </si>
  <si>
    <t>Net Revenue</t>
  </si>
  <si>
    <t xml:space="preserve">Cost and Operational Expenses  </t>
  </si>
  <si>
    <t>Material</t>
  </si>
  <si>
    <t>Financial Results</t>
  </si>
  <si>
    <t>Interest Receivable</t>
  </si>
  <si>
    <t>Monetary (net)</t>
  </si>
  <si>
    <t xml:space="preserve">Interest Costs </t>
  </si>
  <si>
    <t xml:space="preserve">Operational Results </t>
  </si>
  <si>
    <t>Equity</t>
  </si>
  <si>
    <t>Other Operating Expenses/Income</t>
  </si>
  <si>
    <t>Results before Taxes</t>
  </si>
  <si>
    <t>Income tax and social contribuition</t>
  </si>
  <si>
    <t xml:space="preserve">Consolidated Income/Losses of the Period Before
 the participation of the non controlling shareholder </t>
  </si>
  <si>
    <t>Participation of Non Controlling Shareholder</t>
  </si>
  <si>
    <t>Net Income</t>
  </si>
  <si>
    <t>Assets (BRL thousand)</t>
  </si>
  <si>
    <t>CURRENT ASSETS</t>
  </si>
  <si>
    <t>Cash and Cash Equivalents</t>
  </si>
  <si>
    <t>Accounts Receivable</t>
  </si>
  <si>
    <t>Inventory</t>
  </si>
  <si>
    <t xml:space="preserve">Services in course </t>
  </si>
  <si>
    <t>Recoverable taxes and contributions</t>
  </si>
  <si>
    <t>Income taxes and social contribution</t>
  </si>
  <si>
    <t>Credit with controlled</t>
  </si>
  <si>
    <t>Prepaid Expenses</t>
  </si>
  <si>
    <t>Restricted cash</t>
  </si>
  <si>
    <t>NON-CURRENT ASSETS</t>
  </si>
  <si>
    <t>Long-Term Assets</t>
  </si>
  <si>
    <t>Accounts Receivable from the State Finance Secretariat</t>
  </si>
  <si>
    <t>Defered taxes</t>
  </si>
  <si>
    <t>Ongoing service</t>
  </si>
  <si>
    <t>TOTAL NON CURRENT ASSETS</t>
  </si>
  <si>
    <t>Imobilized Assets</t>
  </si>
  <si>
    <t>TOTAL NO CURRENT ASSETS</t>
  </si>
  <si>
    <t>TOTAL ASSETS</t>
  </si>
  <si>
    <t>CURRENT LIABILITIES</t>
  </si>
  <si>
    <t>Loans and Financing</t>
  </si>
  <si>
    <t>Bonds</t>
  </si>
  <si>
    <t>Taxes, Fees and Contributions</t>
  </si>
  <si>
    <t>Taxes installments - Law 11,941</t>
  </si>
  <si>
    <t>Regulatory Charges</t>
  </si>
  <si>
    <t>Interest on Shareholders' Equity</t>
  </si>
  <si>
    <t>NON-CURRENT LIABILITIES</t>
  </si>
  <si>
    <t>Long-Term Liabilities</t>
  </si>
  <si>
    <t>Diferred PIS and COFINS</t>
  </si>
  <si>
    <t>Defered income taxes and social contribution</t>
  </si>
  <si>
    <t>Obligations connected to concession service</t>
  </si>
  <si>
    <t>Especial Liabilities - Reversal/Amortization</t>
  </si>
  <si>
    <t>Monority Interest</t>
  </si>
  <si>
    <t>SHAREHOLDERS' EQUITY</t>
  </si>
  <si>
    <t>Share Capital</t>
  </si>
  <si>
    <t>Income Reserves</t>
  </si>
  <si>
    <t>Reavaluation Reserves</t>
  </si>
  <si>
    <t>Other Comprehensive Results</t>
  </si>
  <si>
    <t>Accumulated profits and losses</t>
  </si>
  <si>
    <t>Additional Dividends Proposed</t>
  </si>
  <si>
    <t>TOTAL SHAREHOLDER'S EQUITY</t>
  </si>
  <si>
    <t xml:space="preserve">TOTAL LIABILITIES AND SHAREHOLDERS' EQUITY </t>
  </si>
  <si>
    <t xml:space="preserve">Banco de Bogota </t>
  </si>
  <si>
    <t>COP</t>
  </si>
  <si>
    <t>IPC</t>
  </si>
  <si>
    <t>BBVA</t>
  </si>
  <si>
    <t>Banco Davivienda</t>
  </si>
  <si>
    <t>Scotiabank</t>
  </si>
  <si>
    <t>USD</t>
  </si>
  <si>
    <t>Bancolombia</t>
  </si>
  <si>
    <t>IBR (6M)</t>
  </si>
  <si>
    <t>IBR (3M)</t>
  </si>
  <si>
    <t>Banco de Occidente</t>
  </si>
  <si>
    <t>Banco Popular</t>
  </si>
  <si>
    <t>Davivienda</t>
  </si>
  <si>
    <t xml:space="preserve">Tasa Fija </t>
  </si>
  <si>
    <t>Interbank</t>
  </si>
  <si>
    <t>Libor(3M)</t>
  </si>
  <si>
    <t>PEN</t>
  </si>
  <si>
    <t>BRL</t>
  </si>
  <si>
    <t>BNDES III (FINEM)</t>
  </si>
  <si>
    <t xml:space="preserve">TJLP </t>
  </si>
  <si>
    <t>BNDES III (PSI)</t>
  </si>
  <si>
    <t>BNDES III (Social)</t>
  </si>
  <si>
    <t>Fair Value Swap</t>
  </si>
  <si>
    <t>BNDES IV</t>
  </si>
  <si>
    <t>BNDES IV (Social)</t>
  </si>
  <si>
    <t>CCB (Bradesco)</t>
  </si>
  <si>
    <t xml:space="preserve">CDI </t>
  </si>
  <si>
    <t>BNDES (FINEM)</t>
  </si>
  <si>
    <t>BNDES (PSI)</t>
  </si>
  <si>
    <t>Banco do Nordeste</t>
  </si>
  <si>
    <t>Banco Safra</t>
  </si>
  <si>
    <t>Banco ABC</t>
  </si>
  <si>
    <t>China Construction Bank</t>
  </si>
  <si>
    <t>CLP</t>
  </si>
  <si>
    <t>TAB (180)</t>
  </si>
  <si>
    <t>BCI</t>
  </si>
  <si>
    <t>UF</t>
  </si>
  <si>
    <t>Banco de Chile Tramo B1</t>
  </si>
  <si>
    <t>TAB (360)</t>
  </si>
  <si>
    <t>Banco de Chile Tramo B2</t>
  </si>
  <si>
    <t>Banco de Chile Tramo F1</t>
  </si>
  <si>
    <t>TAB (30)</t>
  </si>
  <si>
    <t>Banco Corpbanca B1</t>
  </si>
  <si>
    <t>Banco Corpbanca B2</t>
  </si>
  <si>
    <t>Banco Corpbanca F1</t>
  </si>
  <si>
    <t>Banco del Estado B1</t>
  </si>
  <si>
    <t>Banco del Estado B2</t>
  </si>
  <si>
    <t>Banco del Estado F1</t>
  </si>
  <si>
    <t>Banco BICE</t>
  </si>
  <si>
    <t>Banco Security</t>
  </si>
  <si>
    <t>Banco BCI</t>
  </si>
  <si>
    <t>Banco Santander Chile</t>
  </si>
  <si>
    <t>Compañía de Seguros Euroamérica</t>
  </si>
  <si>
    <t>Compañía de Seguros Confuturo</t>
  </si>
  <si>
    <t>Banco Estado</t>
  </si>
  <si>
    <t>COLOMBIA</t>
  </si>
  <si>
    <t>Ashmore-CAF</t>
  </si>
  <si>
    <t>UVR</t>
  </si>
  <si>
    <t>FDN</t>
  </si>
  <si>
    <t>Internexa</t>
  </si>
  <si>
    <t>PERU</t>
  </si>
  <si>
    <t>CTM</t>
  </si>
  <si>
    <t>ISA PERU</t>
  </si>
  <si>
    <t>ITX PERU</t>
  </si>
  <si>
    <t>BRASIL</t>
  </si>
  <si>
    <t>CTEEP</t>
  </si>
  <si>
    <t>IEMG</t>
  </si>
  <si>
    <t>Serra Do Japi</t>
  </si>
  <si>
    <t>IENNE</t>
  </si>
  <si>
    <t>CHILE</t>
  </si>
  <si>
    <t>ITX CHILE</t>
  </si>
  <si>
    <t>RUTA 
DE LOS RIOS</t>
  </si>
  <si>
    <t>RUTA DEL LOA</t>
  </si>
  <si>
    <t>INTERVIAL</t>
  </si>
  <si>
    <t>Programa Tramo 7 Serie A</t>
  </si>
  <si>
    <t>Programa Tramo 7 Serie B</t>
  </si>
  <si>
    <t>Programa Tramo 8 Serie C9</t>
  </si>
  <si>
    <t>Programa Tramo 8 Serie C15</t>
  </si>
  <si>
    <t>Programa Tramo 9 Serie C10</t>
  </si>
  <si>
    <t>Programa Tramo 9 Serie C15</t>
  </si>
  <si>
    <t>Programa Tramo 9 Serie C20</t>
  </si>
  <si>
    <t>Programa Tramo 10 Serie C8</t>
  </si>
  <si>
    <t>Programa Tramo 10 Serie C12</t>
  </si>
  <si>
    <t>Programa Tramo 10 Serie C25</t>
  </si>
  <si>
    <t>Programa Tramo 11 Serie A7</t>
  </si>
  <si>
    <t>Programa Tramo 11 Serie C15</t>
  </si>
  <si>
    <t>Programa Tramo 11 Serie C25</t>
  </si>
  <si>
    <t>Programa Tramo 12 Serie A8</t>
  </si>
  <si>
    <t>Programa Tramo 12 Serie C14</t>
  </si>
  <si>
    <t>Programa Tramo 12 Serie C30</t>
  </si>
  <si>
    <t>Programa Tramo 13 Serie C9</t>
  </si>
  <si>
    <t>Programa Tramo 13 Serie C15</t>
  </si>
  <si>
    <t>Programa Tramo 13 Serie C25</t>
  </si>
  <si>
    <t>Programa Tramo 14 Serie A9</t>
  </si>
  <si>
    <t>Programa Tramo 14 Serie G20</t>
  </si>
  <si>
    <t>COSTERA</t>
  </si>
  <si>
    <t xml:space="preserve">Bonos Serie A </t>
  </si>
  <si>
    <t>Bonos Serie B</t>
  </si>
  <si>
    <t>TRANSELCA</t>
  </si>
  <si>
    <t>Tercera Emisión - Tramo II</t>
  </si>
  <si>
    <t>2P 20va Emision (Serie A)</t>
  </si>
  <si>
    <t>3P 4ta Emision (Serie A)</t>
  </si>
  <si>
    <t>3P 1era Emision (Serie A)(1)(3)</t>
  </si>
  <si>
    <t>3P 1ra Emision (Serie B) (1)(3)</t>
  </si>
  <si>
    <t>CTM Bonos Internacionales</t>
  </si>
  <si>
    <t>IPCA</t>
  </si>
  <si>
    <t>Debentures 5ª Emissão</t>
  </si>
  <si>
    <t>Debentures 7ª Emissão</t>
  </si>
  <si>
    <t>Debentures 8ª Emissão</t>
  </si>
  <si>
    <t>Debentures 9ª Emissão (Serie1)</t>
  </si>
  <si>
    <t>Debentures 9ª Emissão (Serie2)</t>
  </si>
  <si>
    <t>RUTA DEL 
MAIPO</t>
  </si>
  <si>
    <t>Bono 144A (2)</t>
  </si>
  <si>
    <t>Bono Serie C</t>
  </si>
  <si>
    <t>Bono Serie D</t>
  </si>
  <si>
    <t>Bono Serie E</t>
  </si>
  <si>
    <t>Bono Serie F</t>
  </si>
  <si>
    <t>Bono Serie A</t>
  </si>
  <si>
    <t>TOTAL BONDS</t>
  </si>
  <si>
    <t xml:space="preserve">(1) Bonds issued in PEN and a SWAP to USD was made with Banco BBVA. </t>
  </si>
  <si>
    <t>(2) Bonds issued in USD and a SWAP was made to UF.</t>
  </si>
  <si>
    <t xml:space="preserve">(3) Call option </t>
  </si>
  <si>
    <t>INTERCOLOMBIA</t>
  </si>
  <si>
    <t>UPME 05-2014 Cerromatoso-Chinú-Copey</t>
  </si>
  <si>
    <t>UPME 07-2017 Sabanalarga - Bolívar 500 kV</t>
  </si>
  <si>
    <t>UPME 06-2018 Subestación el Río 220 kV y LT asociadas</t>
  </si>
  <si>
    <t>UPME 09-2016 Línea de Transmisión  Copey - Cuestecitas - Fundación</t>
  </si>
  <si>
    <t>UPME 04-2019 Línea de transmisión La Loma - Sogamoso 500 kV</t>
  </si>
  <si>
    <t>IEAIMORÉS(L3)</t>
  </si>
  <si>
    <t>IEPARAGUAÇU (L4)</t>
  </si>
  <si>
    <t>IEITAÚNAS (L21)</t>
  </si>
  <si>
    <t>IVAÍ(L1)</t>
  </si>
  <si>
    <t>IE BIGUAÇU</t>
  </si>
  <si>
    <t>TRES LAGOAS (L6)</t>
  </si>
  <si>
    <t>MINUANO (L1)</t>
  </si>
  <si>
    <t>TRIANGULO MINEIRO (L7)</t>
  </si>
  <si>
    <r>
      <rPr>
        <b/>
        <sz val="12"/>
        <color rgb="FFFFFFFF"/>
        <rFont val="Tahoma"/>
        <family val="2"/>
      </rPr>
      <t>Projects under execution</t>
    </r>
  </si>
  <si>
    <t>4Q20</t>
  </si>
  <si>
    <t>Other financial assets</t>
  </si>
  <si>
    <t>Income tax asset</t>
  </si>
  <si>
    <t>Tax Ccredit for IGV</t>
  </si>
  <si>
    <t xml:space="preserve">              -  </t>
  </si>
  <si>
    <t> </t>
  </si>
  <si>
    <t>Efficiency Gain in Infrastructure Implementation</t>
  </si>
  <si>
    <t>Revenues – Periodic Tariff Reset (RTP)</t>
  </si>
  <si>
    <t>Benefit to employess - Actuarial Deficit</t>
  </si>
  <si>
    <t>Actuarial surplus</t>
  </si>
  <si>
    <t>Non-controlling shareholders' share of investment funds</t>
  </si>
  <si>
    <t>Employee Benefit - Actuarial Deficit</t>
  </si>
  <si>
    <t>IFRS CONSOLIDATED INCOME STATEMENT - CTEEP</t>
  </si>
  <si>
    <t>On December 1, 2020, CVM Official Letter 04/2020 was published with guidance on the relevant aspects of IFRS 15 (CPC 47) and IFRS 9 (CPC 48) that will be observed in the demonstrations of December 31, 2020. As of Following the adoption of these guidelines, the Company reviewed the accounting practices that totaled a positive impact of R $ 674 million:
(i) The Company begins to recognize profit margin during the construction phase of the work and not only at the start of operations. This margin will be reviewed annually.
(ii) The rate applied to the contractual asset reflects the implicit rate of the financial flow of each project and considers the estimate of the company to value the financial component according to macroeconomic characteristics aligned with the methodology of the Granting Authority and the individual capital cost structure of the proyects.
(iii) The RBSE is now classified as a contractual asset, no longer a financial asset. The RBSE is now classified as a contractual asset, no longer a financial asset.</t>
  </si>
  <si>
    <t>Note</t>
  </si>
  <si>
    <t>http://www.concesiones.cl/proyectos/Paginas/default.aspx</t>
  </si>
  <si>
    <t>Chile</t>
  </si>
  <si>
    <t xml:space="preserve"> http://www.cmfchile.cl/institucional/mercados/entidad.php?auth=&amp;send=&amp;mercado=O&amp;rut=76876635&amp;grupo=&amp;tipoentidad=RGEIN&amp;vig=VI&amp;row=AAAwy2ACTAAAAQnAAN&amp;control=svs&amp;pestania=1</t>
  </si>
  <si>
    <t>http://www.concesiones.cl/proyectos/Paginas/detalleConstruccion.aspx?item=184</t>
  </si>
  <si>
    <t>Rutas del Loa</t>
  </si>
  <si>
    <t xml:space="preserve"> http://www.cmfchile.cl/institucional/mercados/entidad.php?auth=&amp;send=&amp;mercado=O&amp;rut=96848050&amp;grupo=&amp;tipoentidad=RGEIN&amp;vig=VI&amp;row=AAAwy2ACTAAAAWbAAD&amp;control=svs&amp;pestania=1</t>
  </si>
  <si>
    <t>http://www.concesiones.cl/proyectos/Paginas/detalleExplotacion.aspx?item=34</t>
  </si>
  <si>
    <t>Ruta de los Ríos</t>
  </si>
  <si>
    <t>http://www.cmfchile.cl/institucional/mercados/entidad.php?auth=&amp;send=&amp;mercado=O&amp;rut=96869650&amp;grupo=&amp;tipoentidad=RGEIN&amp;vig=VI&amp;row=AAAwy2ACTAAABy8AAO&amp;control=svs&amp;pestania=1</t>
  </si>
  <si>
    <t>http://www.concesiones.cl/proyectos/Paginas/detalleExplotacion.aspx?item=30</t>
  </si>
  <si>
    <t>Ruta de Araucanía</t>
  </si>
  <si>
    <t>http://www.cmfchile.cl/institucional/mercados/entidad.php?auth=&amp;send=&amp;mercado=V&amp;rut=96843170&amp;grupo=&amp;tipoentidad=RVEMI&amp;vig=VI&amp;row=AAAwy2ACTAAABy9AAC&amp;control=svs&amp;pestania=1</t>
  </si>
  <si>
    <t>http://www.concesiones.cl/proyectos/Paginas/detalleExplotacion.aspx?item=29</t>
  </si>
  <si>
    <t>Ruta del Bosque</t>
  </si>
  <si>
    <t>http://www.cmfchile.cl/institucional/mercados/entidad.php?auth=&amp;send=&amp;mercado=V&amp;rut=96875230&amp;grupo=&amp;tipoentidad=RVEMI&amp;vig=VI&amp;row=AAAwy2ACTAAAAWeAAL&amp;control=svs&amp;pestania=1</t>
  </si>
  <si>
    <t>http://www.concesiones.cl/proyectos/Paginas/detalleExplotacion.aspx?item=36</t>
  </si>
  <si>
    <t>Ruta del Maipo</t>
  </si>
  <si>
    <t>http://www.concesioncostera.com/index.php/proyecto/documentacion</t>
  </si>
  <si>
    <t>https://www.contratos.gov.co/consultas/detalleProceso.do?numConstancia=13-19-1611882</t>
  </si>
  <si>
    <t xml:space="preserve">Costera </t>
  </si>
  <si>
    <t>Colombia</t>
  </si>
  <si>
    <t>Concesión</t>
  </si>
  <si>
    <t>País</t>
  </si>
  <si>
    <t>Roads Regulation</t>
  </si>
  <si>
    <t>All of the concesions</t>
  </si>
  <si>
    <t>Main regulations and contracts associated with toal road concessions</t>
  </si>
  <si>
    <t>Annual Report</t>
  </si>
  <si>
    <t>Annual Report, Financial Statments</t>
  </si>
  <si>
    <t xml:space="preserve">Description and remuneration </t>
  </si>
  <si>
    <t>Contracts</t>
  </si>
  <si>
    <t>Concessions in operation, under construction, and concessions with both schemes</t>
  </si>
  <si>
    <t>Description</t>
  </si>
  <si>
    <t>Link (public information)</t>
  </si>
  <si>
    <t>Ampliación mando sincronizado Nuevo Cardones, Nuevo Maitencillo y Nuevo Pan de Azúcar</t>
  </si>
  <si>
    <t>Ampliación aumento de capacidad LT Maitencillo - Nueva Maitencillo</t>
  </si>
  <si>
    <t>Ampliación subestación Nuevo Pan de Azúcar</t>
  </si>
  <si>
    <t>RIACHO GRANDE</t>
  </si>
  <si>
    <t>Debentures 10ª Emissão</t>
  </si>
  <si>
    <t>RUTA ARAUCANÍA</t>
  </si>
  <si>
    <t>1Q21</t>
  </si>
  <si>
    <t>Adjustment Portion (PA)</t>
  </si>
  <si>
    <t>2021 E</t>
  </si>
  <si>
    <t>2021/2022</t>
  </si>
  <si>
    <t>2022/2023</t>
  </si>
  <si>
    <t>2023/2024</t>
  </si>
  <si>
    <t>2024/2025</t>
  </si>
  <si>
    <t>2025/2026</t>
  </si>
  <si>
    <t>2026/2027</t>
  </si>
  <si>
    <t>2027/2028</t>
  </si>
  <si>
    <t>2028/2029</t>
  </si>
  <si>
    <t>2029/2030</t>
  </si>
  <si>
    <t>2030/2031</t>
  </si>
  <si>
    <t>2031/2032</t>
  </si>
  <si>
    <t>2032/2033</t>
  </si>
  <si>
    <t>Financial Component ex-Ke (BRL million)</t>
  </si>
  <si>
    <t>Economic Component (BRL million)</t>
  </si>
  <si>
    <t xml:space="preserve">               -  </t>
  </si>
  <si>
    <t xml:space="preserve">(-) Provisions. Depreciations. and Amortizations </t>
  </si>
  <si>
    <t>Other revenues/(expenses). net</t>
  </si>
  <si>
    <t>Investments in subsidiaries. associates. and joint ventures</t>
  </si>
  <si>
    <t>Property. plant. and equipment - net</t>
  </si>
  <si>
    <t>12.24</t>
  </si>
  <si>
    <t>4.68</t>
  </si>
  <si>
    <t>92.54</t>
  </si>
  <si>
    <t>INCOME STATEMENT  - RUTA DEL MAIPO</t>
  </si>
  <si>
    <t>INCOME STATEMENT   - RUTA COSTERA</t>
  </si>
  <si>
    <t>Figures in COP millions</t>
  </si>
  <si>
    <t>SEPARATE STATEMENT OF FINANCIAL POSITION-RUTA DEL MAIPO</t>
  </si>
  <si>
    <t>SEPARATE STATEMENT OF FINANCIAL POSITION - RUTA COSTERA</t>
  </si>
  <si>
    <t>Trade and other receivables</t>
  </si>
  <si>
    <t>Loans and debts</t>
  </si>
  <si>
    <t>Resources ANI</t>
  </si>
  <si>
    <t>Quarterly financial statements Roads Colombia</t>
  </si>
  <si>
    <t>2Q21</t>
  </si>
  <si>
    <t>Conexión Windpeshi</t>
  </si>
  <si>
    <t>Ampliación Segundo circuito Copey - Cuestecitas 500 kV</t>
  </si>
  <si>
    <t>UPME 03-2021 Subestación Carrieles 230 kV y LT asociadas</t>
  </si>
  <si>
    <t>Ruta del Loa</t>
  </si>
  <si>
    <t>Entry into service</t>
  </si>
  <si>
    <t>BPC</t>
  </si>
  <si>
    <t>Scotibank</t>
  </si>
  <si>
    <t>PDI</t>
  </si>
  <si>
    <t>IEPIN</t>
  </si>
  <si>
    <t>+</t>
  </si>
  <si>
    <t>Banco de Chile</t>
  </si>
  <si>
    <t>Banco Itau Corpbanca</t>
  </si>
  <si>
    <t>Remuneration of concession assets</t>
  </si>
  <si>
    <t>Other Revenues</t>
  </si>
  <si>
    <t>ESTADOS CONSOLIDADOS DE SITUACIÓN FINANCIERA IFRS- CTEEP</t>
  </si>
  <si>
    <t>Cifras expresadas en miles de reales</t>
  </si>
  <si>
    <t>Labor obligations</t>
  </si>
  <si>
    <t>Actuarial Surplus</t>
  </si>
  <si>
    <t>Accumulated Profits and Losses</t>
  </si>
  <si>
    <t>ESTADOS DE RESULTADOS CONSOLIDADO REGULATORIO - CTEEP</t>
  </si>
  <si>
    <t>ESTADOS CONSOLIDADOS DE SITUACIÓN FINANCIERA REGULATORIO- CTEEP</t>
  </si>
  <si>
    <t>Derivative Instruments</t>
  </si>
  <si>
    <t>Perú y Bolivia</t>
  </si>
  <si>
    <t>ISA Bolivia</t>
  </si>
  <si>
    <t>TAESA</t>
  </si>
  <si>
    <t>Serra do Japi</t>
  </si>
  <si>
    <t>IE PINHEIROS</t>
  </si>
  <si>
    <t>IE SUL</t>
  </si>
  <si>
    <t>EVRECY</t>
  </si>
  <si>
    <t>IE TIBAGI</t>
  </si>
  <si>
    <t>IE MADEIRA</t>
  </si>
  <si>
    <t>IE GARANHUS</t>
  </si>
  <si>
    <t>Energy Concessions</t>
  </si>
  <si>
    <t>Completition year</t>
  </si>
  <si>
    <t>39 concessions, ends beetween 2032-2049</t>
  </si>
  <si>
    <t>2031 original concession
2052 last concession ends</t>
  </si>
  <si>
    <t>Original Concession 2033</t>
  </si>
  <si>
    <t>2020 Original Concession
2021-2038 AOM</t>
  </si>
  <si>
    <t>Projects under construction</t>
  </si>
  <si>
    <t>C</t>
  </si>
  <si>
    <t>Control</t>
  </si>
  <si>
    <t>F</t>
  </si>
  <si>
    <t>AM - INTERVIAL COLOMBIA S.A.S.</t>
  </si>
  <si>
    <t>ARAU - Ruta de la Araucanía Sociedad Concesionaria S.A.</t>
  </si>
  <si>
    <t>ASSIS - Fundo de Investimento Assis</t>
  </si>
  <si>
    <t>ATP - ATP TOWER HOLDINGS LLC</t>
  </si>
  <si>
    <t>BANDE - Fundo de Investimento Referenciado DI Bandeirantes</t>
  </si>
  <si>
    <t>BARRA - Fundo de Investimento Barra Bonita Renda Fixa Referenciado</t>
  </si>
  <si>
    <t>BOSQ - Ruta del Bosque Sociedad Concesionaria S.A.</t>
  </si>
  <si>
    <t>CABA - Concesión Costera-Cartagena-Barranquilla S.A.S</t>
  </si>
  <si>
    <t>CAUT - Linear Systems RE Ltd.</t>
  </si>
  <si>
    <t>CRCC - Camara de Riesgo Central de Contraparte Colombia</t>
  </si>
  <si>
    <t>CTEP - CTEEP-Companhia de Transmissão de Energia Elétrica Paulista</t>
  </si>
  <si>
    <t>CTMP - Consorcio Transmantaro</t>
  </si>
  <si>
    <t>DEVX - Derivex S.A.</t>
  </si>
  <si>
    <t>EPR - Empresa Propietaria de la Red –EPR–</t>
  </si>
  <si>
    <t>ERB1 - Interligação Elétrica Ivaí S.A</t>
  </si>
  <si>
    <t>ICPC - Interconexión Eléctrica Colombia Panamá S.A.S E.S.P</t>
  </si>
  <si>
    <t>ICPP - Interconexión Eléctrica Colombia Panamá S.A</t>
  </si>
  <si>
    <t>IEAG - Interligação Elétrica Aguapeí S.A.</t>
  </si>
  <si>
    <t>IEAI - Interligação Elétrica Aimorés S.A.</t>
  </si>
  <si>
    <t>IEEV - Evrecy Participações LTDA</t>
  </si>
  <si>
    <t>IEGA - Interligação Elétrica Garanhuns S.A.</t>
  </si>
  <si>
    <t>IEIT - Interligação Elétrica Itaúnes S.A.</t>
  </si>
  <si>
    <t>IEJ1 - Interligação Elétrica Biguaçu S.A</t>
  </si>
  <si>
    <t>IEJ7 - Interligação Elétrica Riacho Grande</t>
  </si>
  <si>
    <t>IEJA - Interligação Elétrica Serra do Japi S.A.</t>
  </si>
  <si>
    <t>IEMA - Interligação Elétrica do Madeira S.A.</t>
  </si>
  <si>
    <t>IEMG - Interligação Elétrica de Minas Gerais S.A.</t>
  </si>
  <si>
    <t>IENNC - Interligação Elétrica Norte e Nordeste S.A.</t>
  </si>
  <si>
    <t>IEPG - Interligação Elétrica Paraguaçu S.A.</t>
  </si>
  <si>
    <t>IEPI - Interligação Elétrica Pinheiros S.A.</t>
  </si>
  <si>
    <t>IESUC - Interligação Elétrica Sul S.A.</t>
  </si>
  <si>
    <t>IETG - Interligação Elétrica Tibagi S.A.</t>
  </si>
  <si>
    <t>IETP - Interligação Elétrica Itapura S.A.</t>
  </si>
  <si>
    <t>IETQ - Interligação Elétrica Itaquerê S.A.</t>
  </si>
  <si>
    <t>INCH - ISA Inversiones Chile Ltda.</t>
  </si>
  <si>
    <t>INCO - ISA Inversiones Costera Chile SPA</t>
  </si>
  <si>
    <t>INTE - Intervial Chile S.A.</t>
  </si>
  <si>
    <t>INVI - Interconexiones Viales SpA</t>
  </si>
  <si>
    <t>ISAB - ISA Bolivia</t>
  </si>
  <si>
    <t>ISAI - ISA Investimentos e Participações LTDA</t>
  </si>
  <si>
    <t>ISAK - ISA Capital do Brasil</t>
  </si>
  <si>
    <t>ISAP - ISA Perú</t>
  </si>
  <si>
    <t>ITCH - Interchile</t>
  </si>
  <si>
    <t>ITCO - ISA INTERCOLOMBIA S.A. E.S.P</t>
  </si>
  <si>
    <t>MAIP - Ruta del Maipo Sociedad Concesionaria S.A.</t>
  </si>
  <si>
    <t>MAUL - Ruta del Maule Sociedad Concesionaria S.A.</t>
  </si>
  <si>
    <t>PDI - Proyectos de Infraestructura del Perú</t>
  </si>
  <si>
    <t>PRIO - PARQUES DEL RÍO S.A.S.</t>
  </si>
  <si>
    <t>REDCA - Red Centroamericada de Telecomunicaciones</t>
  </si>
  <si>
    <t>REPD - Red de Energía del Perú</t>
  </si>
  <si>
    <t>RIOS - Ruta de los Ríos Sociedad Concesionaria S.A.</t>
  </si>
  <si>
    <t>RLOA - Ruta del LOA Sociedad Concesionaria S.A.</t>
  </si>
  <si>
    <t>SIR - Sistemas Inteligentes de Red S.A.S</t>
  </si>
  <si>
    <t>TAES - Transmissora Aliança de Energia Elétrica S.A.</t>
  </si>
  <si>
    <t>TELB - Internexa Brasil Operadora de Telecomunicações</t>
  </si>
  <si>
    <t>TELCH - Internexa Chile</t>
  </si>
  <si>
    <t>TELE - INTERNEXA S.A.</t>
  </si>
  <si>
    <t>TELH - Internexa Participações</t>
  </si>
  <si>
    <t>TELP - Internexa Perú</t>
  </si>
  <si>
    <t>TNEX - Transnexa S.A.</t>
  </si>
  <si>
    <t>TOLT - ISA Inversiones Tolten Ltda.</t>
  </si>
  <si>
    <t>TRAN - Transelca S.A. E. S. P.</t>
  </si>
  <si>
    <t>XAVAN - Fundo de Investimento Xavantes Referenciado DI</t>
  </si>
  <si>
    <t>XM - XM Compañía de Expertos en Mercados S.A. E.S.P</t>
  </si>
  <si>
    <t>Joint Control</t>
  </si>
  <si>
    <t>JC</t>
  </si>
  <si>
    <t>Significant influence</t>
  </si>
  <si>
    <t>SI</t>
  </si>
  <si>
    <t>Fund</t>
  </si>
  <si>
    <t>Financial Instrument</t>
  </si>
  <si>
    <t>FI</t>
  </si>
  <si>
    <t>Control Type</t>
  </si>
  <si>
    <t xml:space="preserve"># Companies
</t>
  </si>
  <si>
    <t>ID Control Type</t>
  </si>
  <si>
    <t>Company</t>
  </si>
  <si>
    <t>% Direct ISA</t>
  </si>
  <si>
    <t>% Indirect through other affiliates</t>
  </si>
  <si>
    <t>% Efective ISA</t>
  </si>
  <si>
    <t>Participation in subsidiaries</t>
  </si>
  <si>
    <t>Roads Trafic</t>
  </si>
  <si>
    <t>TMDE* RUTAS INTERVIAL</t>
  </si>
  <si>
    <t>RUTA DEL MAIPO</t>
  </si>
  <si>
    <t>RUTA DEL BOSQUE</t>
  </si>
  <si>
    <t>RUTA DE LA ARAUCANÍA</t>
  </si>
  <si>
    <t>RUTA DE LOS RÍOS</t>
  </si>
  <si>
    <t>*AADT: Average annual daily traffic</t>
  </si>
  <si>
    <t>MARAHUACO</t>
  </si>
  <si>
    <t>PUERTO COLOMBIA</t>
  </si>
  <si>
    <t>PAPIRO</t>
  </si>
  <si>
    <t>JUAN MINA + GALAPA</t>
  </si>
  <si>
    <t>ADT** RUTA COSTERA</t>
  </si>
  <si>
    <t>**ADT: Average Daily Trafficc</t>
  </si>
  <si>
    <t>Trunk</t>
  </si>
  <si>
    <t>Lateral</t>
  </si>
  <si>
    <t>3Q21</t>
  </si>
  <si>
    <t>3Q22</t>
  </si>
  <si>
    <t>TOTAL</t>
  </si>
  <si>
    <t>Total Colombia</t>
  </si>
  <si>
    <t>MAIPO</t>
  </si>
  <si>
    <t>ARAUCANÍA</t>
  </si>
  <si>
    <t>BOSQUE</t>
  </si>
  <si>
    <t>RIOS</t>
  </si>
  <si>
    <t>LOA</t>
  </si>
  <si>
    <r>
      <rPr>
        <sz val="8"/>
        <color rgb="FF595959"/>
        <rFont val="Tahoma"/>
        <family val="2"/>
      </rPr>
      <t>* Term extensions will be requested.</t>
    </r>
  </si>
  <si>
    <r>
      <rPr>
        <sz val="10"/>
        <color rgb="FFFFFFFF"/>
        <rFont val="Tahoma "/>
      </rPr>
      <t>Circuit km</t>
    </r>
  </si>
  <si>
    <r>
      <rPr>
        <sz val="10"/>
        <color rgb="FFFFFFFF"/>
        <rFont val="Tahoma "/>
      </rPr>
      <t>Annual revenues (USD millions)</t>
    </r>
  </si>
  <si>
    <t>PROJECTS UNDER EXECUTION ROADS</t>
  </si>
  <si>
    <t>IS</t>
  </si>
  <si>
    <t>IF</t>
  </si>
  <si>
    <t>CC</t>
  </si>
  <si>
    <t>ITXAR - Transamerican Telecomunication S.A.</t>
  </si>
  <si>
    <t xml:space="preserve">Nota Promissória </t>
  </si>
  <si>
    <t>Bono 144a Regs</t>
  </si>
  <si>
    <t>Green Bonds</t>
  </si>
  <si>
    <t>BCP</t>
  </si>
  <si>
    <t>Banco BOCOM</t>
  </si>
  <si>
    <t>Conexión Parque Guayepo Solar a la subestación Sabanalarga 500 kV</t>
  </si>
  <si>
    <t>Conexión de parques eólicos Alpha y Beta la subestación Nueva Cuestecitas 500 kV</t>
  </si>
  <si>
    <t>Ampliación subestación Ternera 13.8 kV</t>
  </si>
  <si>
    <t>Ampliación FACTS circuitos Santa Marta - Termocol - Termoguajira 220 kV</t>
  </si>
  <si>
    <t>Ampliación subestación Copey</t>
  </si>
  <si>
    <t>Conexión Puerto Chancay</t>
  </si>
  <si>
    <t>Maipo: Tramo III</t>
  </si>
  <si>
    <t xml:space="preserve">Maipo: Obras Par Vial </t>
  </si>
  <si>
    <t>Maipo: Obras Seguridad Normativa</t>
  </si>
  <si>
    <t>Araucanía: Obras de Seguridad Normativa</t>
  </si>
  <si>
    <t>Bosque: Obras de Seguridad Normativa</t>
  </si>
  <si>
    <t>Rios: Obras de Seguridad Normativa</t>
  </si>
  <si>
    <t>AADT 2015- 2021 based in 365 days, except 2016 and 2020 which are based in 366 days.</t>
  </si>
  <si>
    <t>2022 E</t>
  </si>
  <si>
    <t>4Q21</t>
  </si>
  <si>
    <t>ISA and its companies</t>
  </si>
  <si>
    <t>Bank of Nova Scotia</t>
  </si>
  <si>
    <t>Bonos 144A Reg/S</t>
  </si>
  <si>
    <t>Debentures 11ª Emissão (Serie 1)</t>
  </si>
  <si>
    <t>Debentures 11ª Emissão (Serie 2)</t>
  </si>
  <si>
    <t>4T21</t>
  </si>
  <si>
    <t>ISA Holding Company</t>
  </si>
  <si>
    <t>Total</t>
  </si>
  <si>
    <t>Indirect society</t>
  </si>
  <si>
    <t>PIRATININGA- PBTE</t>
  </si>
  <si>
    <t>IE ITAÚNAS</t>
  </si>
  <si>
    <t>IE ITAQUERÉ</t>
  </si>
  <si>
    <t>IE ITAPURA</t>
  </si>
  <si>
    <t>IE AUGAPEI</t>
  </si>
  <si>
    <t>IE BIGACÚ</t>
  </si>
  <si>
    <t>IE RIACHO GRANDE</t>
  </si>
  <si>
    <t>IE PARAGUACU</t>
  </si>
  <si>
    <t>IE AIMORÉS</t>
  </si>
  <si>
    <t>IE IVAÍ</t>
  </si>
  <si>
    <t>2Q22</t>
  </si>
  <si>
    <r>
      <rPr>
        <b/>
        <sz val="12"/>
        <color rgb="FFFFFFFF"/>
        <rFont val="Tahoma"/>
        <family val="2"/>
      </rPr>
      <t xml:space="preserve">2Q19 </t>
    </r>
  </si>
  <si>
    <r>
      <rPr>
        <b/>
        <sz val="12"/>
        <color rgb="FFFFFFFF"/>
        <rFont val="Tahoma"/>
        <family val="2"/>
      </rPr>
      <t>3Q19</t>
    </r>
  </si>
  <si>
    <r>
      <rPr>
        <b/>
        <sz val="12"/>
        <color rgb="FFFFFFFF"/>
        <rFont val="Tahoma"/>
        <family val="2"/>
      </rPr>
      <t>4Q19</t>
    </r>
  </si>
  <si>
    <r>
      <rPr>
        <b/>
        <sz val="12"/>
        <color rgb="FFFFFFFF"/>
        <rFont val="Tahoma"/>
        <family val="2"/>
      </rPr>
      <t>1Q20</t>
    </r>
  </si>
  <si>
    <r>
      <rPr>
        <b/>
        <sz val="12"/>
        <color rgb="FFFFFFFF"/>
        <rFont val="Tahoma"/>
        <family val="2"/>
      </rPr>
      <t>2Q20</t>
    </r>
  </si>
  <si>
    <t>2022 (1Q)</t>
  </si>
  <si>
    <t>2022 - 1Q</t>
  </si>
  <si>
    <t>BNDES V</t>
  </si>
  <si>
    <t>ITAU Brasil</t>
  </si>
  <si>
    <t>Notes</t>
  </si>
  <si>
    <t>Payout ratio ISA: around 40%-50%</t>
  </si>
  <si>
    <r>
      <rPr>
        <sz val="10"/>
        <color rgb="FFFFFFFF"/>
        <rFont val="Tahoma"/>
        <family val="2"/>
      </rPr>
      <t>Affiliate</t>
    </r>
  </si>
  <si>
    <r>
      <rPr>
        <sz val="10"/>
        <color rgb="FFFFFFFF"/>
        <rFont val="Tahoma"/>
        <family val="2"/>
      </rPr>
      <t>Project name</t>
    </r>
  </si>
  <si>
    <r>
      <rPr>
        <sz val="10"/>
        <color rgb="FFFFFFFF"/>
        <rFont val="Tahoma"/>
        <family val="2"/>
      </rPr>
      <t>Circuit km</t>
    </r>
  </si>
  <si>
    <r>
      <rPr>
        <sz val="10"/>
        <color rgb="FFFFFFFF"/>
        <rFont val="Tahoma"/>
        <family val="2"/>
      </rPr>
      <t>Date of Entry into service (Quarter)</t>
    </r>
  </si>
  <si>
    <r>
      <rPr>
        <sz val="10"/>
        <color rgb="FFFFFFFF"/>
        <rFont val="Tahoma"/>
        <family val="2"/>
      </rPr>
      <t>Actual physical progress</t>
    </r>
  </si>
  <si>
    <r>
      <rPr>
        <sz val="10"/>
        <color rgb="FFFFFFFF"/>
        <rFont val="Tahoma"/>
        <family val="2"/>
      </rPr>
      <t>Annual revenues (USD millions)</t>
    </r>
  </si>
  <si>
    <t>Conexión planta solar Nabusimake en subestación Fundación</t>
  </si>
  <si>
    <t>COYA Enlace Colcabamba - Campas - Carapongo 500 kV</t>
  </si>
  <si>
    <t>Refuerzo 2 - Ampliación subestación Planicie</t>
  </si>
  <si>
    <t>YANA Enlace Campas - Yaros y subestaciones Asociadas 500 kV</t>
  </si>
  <si>
    <t>Subestación Chincha Nueva</t>
  </si>
  <si>
    <t>Subestación Nazca Nueva</t>
  </si>
  <si>
    <t>Refuerzo 1 - cambio de tensión Chilca - Planicie - Carabayllo</t>
  </si>
  <si>
    <t>Maipo: Enlace Pirque</t>
  </si>
  <si>
    <t>Maipo: Pasarela Tenencia Paine y Agrícola, Acceso El Recurso + Calle Local Curicó</t>
  </si>
  <si>
    <t>1Q22</t>
  </si>
  <si>
    <t>Construction Income</t>
  </si>
  <si>
    <t>Gross Profit from Operations</t>
  </si>
  <si>
    <t>1Q22*</t>
  </si>
  <si>
    <t>*The EBITDA calculation was modified in order to consolidate it with that of Ecopetrol.</t>
  </si>
  <si>
    <t>Gross Profit</t>
  </si>
  <si>
    <t>Total EBITDA</t>
  </si>
  <si>
    <t>Energy transmission services</t>
  </si>
  <si>
    <t>Connection charges</t>
  </si>
  <si>
    <t>Project management</t>
  </si>
  <si>
    <t>Electric infrastructure leases</t>
  </si>
  <si>
    <t>Other operating revenues</t>
  </si>
  <si>
    <t>AOM costs and expenses</t>
  </si>
  <si>
    <t>Revenues/(expenses) from net equity method</t>
  </si>
  <si>
    <t>Income from operating activities</t>
  </si>
  <si>
    <t>Net financial revenues/(expenses)</t>
  </si>
  <si>
    <t>Income before taxes</t>
  </si>
  <si>
    <t>Income tax provision</t>
  </si>
  <si>
    <t>Net income</t>
  </si>
  <si>
    <t>CND-MEM Dispatch and coordination</t>
  </si>
  <si>
    <t>Advance to suppliers</t>
  </si>
  <si>
    <t xml:space="preserve">Provision for Contingencies </t>
  </si>
  <si>
    <t>TOTAL EBITDA</t>
  </si>
  <si>
    <t>XM</t>
  </si>
  <si>
    <t>SIR</t>
  </si>
  <si>
    <t>INTERNEXA</t>
  </si>
  <si>
    <t>ISA PERÚ</t>
  </si>
  <si>
    <t>Internexa Brasil</t>
  </si>
  <si>
    <t>Total Brazil</t>
  </si>
  <si>
    <t xml:space="preserve">ISA Bolivia </t>
  </si>
  <si>
    <t>Internexa Argentina</t>
  </si>
  <si>
    <t xml:space="preserve">Intervial </t>
  </si>
  <si>
    <t>Internexa Chile</t>
  </si>
  <si>
    <t>Interchile</t>
  </si>
  <si>
    <t>Total Chile</t>
  </si>
  <si>
    <t>SEPARATE INCOME STATEMENT - XM</t>
  </si>
  <si>
    <t>https://informeanual.xm.com.co/informe/pages/xm/a-informe-financiero-y-notas.html</t>
  </si>
  <si>
    <t>Orazul</t>
  </si>
  <si>
    <t>Infinite life</t>
  </si>
  <si>
    <t>FINANCIAL STATEMENTS NON CONTROLLED (Resultados em Excel - Hoja "DRE Coligadas")</t>
  </si>
  <si>
    <t>https://www.isacteep.com.br/ri/informacoes-financeiras/central-de-resultados</t>
  </si>
  <si>
    <t>RI Taesa – Transmissora Aliança de Energia Elétrica S.A – Site Relações com Investidores</t>
  </si>
  <si>
    <t>Debt Maturity Profile</t>
  </si>
  <si>
    <t>Country</t>
  </si>
  <si>
    <t>Business</t>
  </si>
  <si>
    <t>COL</t>
  </si>
  <si>
    <t>CHI</t>
  </si>
  <si>
    <t>BRA</t>
  </si>
  <si>
    <t>USA</t>
  </si>
  <si>
    <t>I_CTEP - CTEEP-Companhia de Transmissão de Energia Elétrica Paulista</t>
  </si>
  <si>
    <t>I_IEEV - Evrecy Participações LTDA</t>
  </si>
  <si>
    <t>I_IEJA - Interligação Elétrica Serra do Japi S.A.</t>
  </si>
  <si>
    <t>I_IEMG - Interligação Elétrica de Minas Gerais S.A.</t>
  </si>
  <si>
    <t>I_IENNC - Interligação Elétrica Norte e Nordeste S.A.</t>
  </si>
  <si>
    <t>I_IEPI - Interligação Elétrica Pinheiros S.A.</t>
  </si>
  <si>
    <t>I_IESUC - Interligação Elétrica Sul S.A.</t>
  </si>
  <si>
    <t>I_IETQ - Interligação Elétrica Itaquerê S.A.</t>
  </si>
  <si>
    <t>BERMUDAS</t>
  </si>
  <si>
    <t>OTRO</t>
  </si>
  <si>
    <t>PANAMA</t>
  </si>
  <si>
    <t>ISA BOLIVIA</t>
  </si>
  <si>
    <t>ARGENTINA</t>
  </si>
  <si>
    <t>ECUADOR</t>
  </si>
  <si>
    <t>I_IEAG - Interligação Elétrica Aguapeí S.A.</t>
  </si>
  <si>
    <t>I_IEIT - Interligação Elétrica Itaúnes S.A.</t>
  </si>
  <si>
    <t>I_IEJ1 - Interligação Elétrica Biguaçu S.A</t>
  </si>
  <si>
    <t>I_IEJ7 - Interligação Elétrica Riacho Grande</t>
  </si>
  <si>
    <t>I_IETG - Interligação Elétrica Tibagi S.A.</t>
  </si>
  <si>
    <t>I_IETP - Interligação Elétrica Itapura S.A.</t>
  </si>
  <si>
    <t>ROADS</t>
  </si>
  <si>
    <t>ENERGY</t>
  </si>
  <si>
    <t>TICS</t>
  </si>
  <si>
    <t>OTHER BUSNINESS</t>
  </si>
  <si>
    <t>Autonomous equity</t>
  </si>
  <si>
    <t>VEHICLE</t>
  </si>
  <si>
    <t>2023 trim 2</t>
  </si>
  <si>
    <t>Conexión Energía (CL)</t>
  </si>
  <si>
    <t>Kimal-Lo Aguirre**</t>
  </si>
  <si>
    <t>2029 trim 2</t>
  </si>
  <si>
    <t>2022 trim 3*</t>
  </si>
  <si>
    <t>2022 trim 4*</t>
  </si>
  <si>
    <t>2023 trim 1*</t>
  </si>
  <si>
    <t>2023 trim 3*</t>
  </si>
  <si>
    <t>2023 trim 4*</t>
  </si>
  <si>
    <t>2023 trim 4</t>
  </si>
  <si>
    <t>2025 trim 1</t>
  </si>
  <si>
    <t>2022 trim 3</t>
  </si>
  <si>
    <t>2022 trim 4</t>
  </si>
  <si>
    <t>Ampliación Smart Valves Nueva Barranquilla y Sabanalarga</t>
  </si>
  <si>
    <t>2024 trim 2</t>
  </si>
  <si>
    <t>2025 trim 4</t>
  </si>
  <si>
    <t>2023 trim 3</t>
  </si>
  <si>
    <t>202 trim 4</t>
  </si>
  <si>
    <t>2024 trim 1</t>
  </si>
  <si>
    <t>** ISA's participation related</t>
  </si>
  <si>
    <t>Energized project 2Q2022</t>
  </si>
  <si>
    <t>2022 - 2025</t>
  </si>
  <si>
    <t>Ruta del Loa: Obras adicionales</t>
  </si>
  <si>
    <t>Maipo: Free Flow Quinta</t>
  </si>
  <si>
    <t>In execution 249 reinforcements in Brazil that represent an approximate investment of USD 764 million and that will increase annual revenues by USD 110 million</t>
  </si>
  <si>
    <t>2Q:  8 reinforcements have been energized, which have represented an investment of approximately USD 2.5 million and will increase annual revenues by approximately USD 0.3 million.</t>
  </si>
  <si>
    <t>Brazil Reinforcement :</t>
  </si>
  <si>
    <t>TOTAL 2022-2026</t>
  </si>
  <si>
    <t>Ruta Costera</t>
  </si>
  <si>
    <t>Perú</t>
  </si>
  <si>
    <t>INTERNEXA PERÚ</t>
  </si>
  <si>
    <t>Total Perú</t>
  </si>
  <si>
    <t>Inversiones dentro balance</t>
  </si>
  <si>
    <t>Negocios que no consolidan</t>
  </si>
  <si>
    <t>Filiales CTEEP</t>
  </si>
  <si>
    <t>Bolivia y Argentina</t>
  </si>
  <si>
    <t>Maipo</t>
  </si>
  <si>
    <t>Maule</t>
  </si>
  <si>
    <t>Bosque</t>
  </si>
  <si>
    <t>Araucanía</t>
  </si>
  <si>
    <t>Ríos</t>
  </si>
  <si>
    <t>Loa</t>
  </si>
  <si>
    <t>Kima Lo Aguirre</t>
  </si>
  <si>
    <t>BraZil</t>
  </si>
  <si>
    <t xml:space="preserve">Transelca </t>
  </si>
  <si>
    <t>Banco BCP</t>
  </si>
  <si>
    <t>SOFR(3M)</t>
  </si>
  <si>
    <t>ITX Brasil</t>
  </si>
  <si>
    <t>Banco Sofisa</t>
  </si>
  <si>
    <t>N/A</t>
  </si>
  <si>
    <t>Jun-2022
(Loan Currency)</t>
  </si>
  <si>
    <t>Jun-2022
(COP millions)</t>
  </si>
  <si>
    <t>Jun-2022
(USD thousands)</t>
  </si>
  <si>
    <t>BRAZIL</t>
  </si>
  <si>
    <t>TOTAL FINANCIAL DEBT</t>
  </si>
  <si>
    <t>Bonos</t>
  </si>
  <si>
    <t>Swap B</t>
  </si>
  <si>
    <t>Debentures 12ª Emissão</t>
  </si>
  <si>
    <t>Type</t>
  </si>
  <si>
    <t>Jun-22
(Loan Currency)</t>
  </si>
  <si>
    <t>Jun-22
(COP millions)</t>
  </si>
  <si>
    <t>Jun-22
(USD thousands)</t>
  </si>
  <si>
    <t>SEPARATE INCOME STATEMENT - TRANSELCA</t>
  </si>
  <si>
    <t>2022 - 2Q</t>
  </si>
  <si>
    <t>2022 (2Q)</t>
  </si>
  <si>
    <t xml:space="preserve"> Concessions term</t>
  </si>
  <si>
    <t>Lote 3</t>
  </si>
  <si>
    <t>Lote 6</t>
  </si>
  <si>
    <t>Ruta de los Rios</t>
  </si>
  <si>
    <t>Roads Concessions</t>
  </si>
  <si>
    <t>Brazil</t>
  </si>
  <si>
    <t>Jun 2033</t>
  </si>
  <si>
    <t>Jun 2025</t>
  </si>
  <si>
    <t>Feb 2026</t>
  </si>
  <si>
    <t>Feb 2023</t>
  </si>
  <si>
    <t>Mar 2058</t>
  </si>
  <si>
    <t>Sept 2043</t>
  </si>
  <si>
    <r>
      <t>USD</t>
    </r>
    <r>
      <rPr>
        <b/>
        <sz val="10"/>
        <color theme="3"/>
        <rFont val="Tahoma"/>
        <family val="2"/>
      </rPr>
      <t xml:space="preserve"> (millones)</t>
    </r>
  </si>
  <si>
    <t>Peru</t>
  </si>
  <si>
    <r>
      <t>USD</t>
    </r>
    <r>
      <rPr>
        <sz val="10"/>
        <color theme="3"/>
        <rFont val="Tahoma"/>
        <family val="2"/>
      </rPr>
      <t xml:space="preserve"> (million)</t>
    </r>
  </si>
  <si>
    <r>
      <t xml:space="preserve">COP </t>
    </r>
    <r>
      <rPr>
        <sz val="10"/>
        <rFont val="Tahoma"/>
        <family val="2"/>
      </rPr>
      <t xml:space="preserve">(billion) </t>
    </r>
  </si>
  <si>
    <r>
      <t xml:space="preserve">COP </t>
    </r>
    <r>
      <rPr>
        <b/>
        <sz val="10"/>
        <rFont val="Tahoma"/>
        <family val="2"/>
      </rPr>
      <t xml:space="preserve">(billion)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</si>
</sst>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1">
    <numFmt numFmtId="8" formatCode="&quot;$&quot;\ #,##0.00;[Red]\-&quot;$&quot;\ #,##0.00"/>
    <numFmt numFmtId="42" formatCode="_-&quot;$&quot;\ * #,##0_-;\-&quot;$&quot;\ * #,##0_-;_-&quot;$&quot;\ * &quot;-&quot;_-;_-@_-"/>
    <numFmt numFmtId="41" formatCode="_-* #,##0_-;\-* #,##0_-;_-* &quot;-&quot;_-;_-@_-"/>
    <numFmt numFmtId="43" formatCode="_-* #,##0.00_-;\-* #,##0.00_-;_-* &quot;-&quot;??_-;_-@_-"/>
    <numFmt numFmtId="164" formatCode="_-[$€-2]\ * #,##0_-;\-[$€-2]\ * #,##0_-;_-[$€-2]\ * &quot;-&quot;??_-"/>
    <numFmt numFmtId="165" formatCode="&quot; &quot;#,##0.00&quot; &quot;;&quot; (&quot;#,##0.00&quot;)&quot;;&quot; -&quot;00&quot; &quot;;&quot; &quot;@&quot; &quot;"/>
    <numFmt numFmtId="166" formatCode="[$-F800]dddd\,\ mmmm\ dd\,\ yyyy"/>
    <numFmt numFmtId="167" formatCode="_(* #,##0.00_);_(* \(#,##0.00\);_(* &quot;-&quot;??_);_(@_)"/>
    <numFmt numFmtId="168" formatCode="_(* #,##0_);_(* \(#,##0\);_(* &quot;-&quot;??_);_(@_)"/>
    <numFmt numFmtId="169" formatCode="_-* #,##0_-;\-* #,##0_-;_-* &quot;-&quot;??_-;_-@_-"/>
    <numFmt numFmtId="170" formatCode="_ * #,##0_ ;_ * \-#,##0_ ;_ * &quot;-&quot;??_ ;_ @_ "/>
    <numFmt numFmtId="171" formatCode="_ * #,##0.00_ ;_ * \-#,##0.00_ ;_ * &quot;-&quot;??_ ;_ @_ "/>
    <numFmt numFmtId="172" formatCode="[$$-240A]\ #,##0"/>
    <numFmt numFmtId="173" formatCode="0.000%"/>
    <numFmt numFmtId="174" formatCode="0.0"/>
    <numFmt numFmtId="175" formatCode="0.0%"/>
    <numFmt numFmtId="176" formatCode="&quot;$&quot;#,##0;\-&quot;$&quot;#,##0"/>
    <numFmt numFmtId="177" formatCode="&quot;$&quot;#,##0;[Red]\-&quot;$&quot;#,##0"/>
    <numFmt numFmtId="178" formatCode="_-&quot;$&quot;* #,##0.00_-;\-&quot;$&quot;* #,##0.00_-;_-&quot;$&quot;* &quot;-&quot;??_-;_-@_-"/>
    <numFmt numFmtId="179" formatCode="_-* #,##0.00\ _€_-;\-* #,##0.00\ _€_-;_-* &quot;-&quot;??\ _€_-;_-@_-"/>
    <numFmt numFmtId="180" formatCode="#,##0.0"/>
    <numFmt numFmtId="181" formatCode="%#.00"/>
    <numFmt numFmtId="182" formatCode="_(&quot;$&quot;\ * #,##0.00_);_(&quot;$&quot;\ * \(#,##0.00\);_(&quot;$&quot;\ * &quot;-&quot;??_);_(@_)"/>
    <numFmt numFmtId="183" formatCode="_(* &quot;$&quot;#,##0_);_(* \(&quot;$&quot;#,##0\);_(* &quot;-&quot;??_);_(@_)"/>
    <numFmt numFmtId="184" formatCode="_(* &quot;$&quot;#,##0.00_);_(* \(&quot;$&quot;#,##0.00\);_(* &quot;-&quot;??_);_(@_)"/>
    <numFmt numFmtId="185" formatCode="* 0%;* \-0%;* 0%"/>
    <numFmt numFmtId="186" formatCode="* 0.0%;* \-0.0%;* 0.0%"/>
    <numFmt numFmtId="187" formatCode="m\-d\-yy"/>
    <numFmt numFmtId="188" formatCode="_(* #,##0.0\ &quot;bp&quot;;_(* \(#,##0.0\ &quot;bp&quot;\);_(* &quot;-&quot;_);_(@_)"/>
    <numFmt numFmtId="189" formatCode="#,##0.0_);\(#,##0.0\)"/>
    <numFmt numFmtId="190" formatCode="&quot;$&quot;#.00"/>
    <numFmt numFmtId="191" formatCode="&quot;S/&quot;#,##0;&quot;S/&quot;\-#,##0"/>
    <numFmt numFmtId="192" formatCode="#,##0.000000;\-#,##0.000000"/>
    <numFmt numFmtId="193" formatCode="_ [$€-2]\ * #,##0.00_ ;_ [$€-2]\ * \-#,##0.00_ ;_ [$€-2]\ * &quot;-&quot;??_ "/>
    <numFmt numFmtId="194" formatCode="_([$€-2]* #,##0.00_);_([$€-2]* \(#,##0.00\);_([$€-2]* &quot;-&quot;??_)"/>
    <numFmt numFmtId="195" formatCode="_(* #,##0.0%_);_(* \(#,##0.0%\);_(* &quot; - &quot;\%_);_(@_)"/>
    <numFmt numFmtId="196" formatCode="_(* #,##0.0_);_(* \(#,##0.0\);_(* &quot; - &quot;_);_(@_)"/>
    <numFmt numFmtId="197" formatCode="#,##0."/>
    <numFmt numFmtId="198" formatCode="#."/>
    <numFmt numFmtId="199" formatCode=";;;"/>
    <numFmt numFmtId="200" formatCode="_ * #,##0_ ;_ * \-#,##0_ ;_ * &quot;-&quot;_ ;_ @_ "/>
    <numFmt numFmtId="201" formatCode="_-* #,##0.00\ _p_t_a_-;\-* #,##0.00\ _p_t_a_-;_-* &quot;-&quot;??\ _p_t_a_-;_-@_-"/>
    <numFmt numFmtId="202" formatCode="_(&quot;R$&quot;* #,##0_);_(&quot;R$&quot;* \(#,##0\);_(&quot;R$&quot;* \-_);_(@_)"/>
    <numFmt numFmtId="203" formatCode="0.00_)"/>
    <numFmt numFmtId="204" formatCode="@\ *."/>
    <numFmt numFmtId="205" formatCode="0.0000%"/>
    <numFmt numFmtId="206" formatCode="m/d/yy\ h:mm:ss"/>
    <numFmt numFmtId="207" formatCode="_(* #,##0_);_(* \(#,##0\);_(* \-_);_(@_)"/>
    <numFmt numFmtId="208" formatCode="0.0&quot;x&quot;"/>
    <numFmt numFmtId="209" formatCode="#.00"/>
    <numFmt numFmtId="210" formatCode="_(&quot;Cr$&quot;* #,##0.00_);_(&quot;Cr$&quot;* \(#,##0.00\);_(&quot;Cr$&quot;* &quot;-&quot;??_);_(@_)"/>
    <numFmt numFmtId="211" formatCode="\$#.00"/>
    <numFmt numFmtId="212" formatCode="\$#,##0\ ;\(\$#,##0\)"/>
    <numFmt numFmtId="213" formatCode="#,##0.0000;\-#,##0.0000"/>
    <numFmt numFmtId="214" formatCode="#,##0.000000_);[Red]\(#,##0.000000\)"/>
    <numFmt numFmtId="215" formatCode="#,##0.000"/>
    <numFmt numFmtId="216" formatCode="_ &quot;$&quot;\ * #,##0.00_ ;_ &quot;$&quot;\ * \-#,##0.00_ ;_ &quot;$&quot;\ * &quot;-&quot;??_ ;_ @_ "/>
    <numFmt numFmtId="217" formatCode="#,##0;\(#,##0\)"/>
    <numFmt numFmtId="218" formatCode="0.000000%"/>
    <numFmt numFmtId="219" formatCode="###,000"/>
    <numFmt numFmtId="220" formatCode="General_)"/>
  </numFmts>
  <fonts count="227">
    <font>
      <sz val="11"/>
      <color theme="1"/>
      <name val="Calibri"/>
      <family val="2"/>
      <scheme val="minor"/>
    </font>
    <font>
      <sz val="10"/>
      <color theme="1"/>
      <name val="Arial"/>
      <family val="2"/>
    </font>
    <font>
      <b/>
      <sz val="11"/>
      <color theme="1"/>
      <name val="Calibri"/>
      <family val="2"/>
      <scheme val="minor"/>
    </font>
    <font>
      <b/>
      <sz val="8"/>
      <name val="Arial"/>
      <family val="2"/>
    </font>
    <font>
      <sz val="10"/>
      <name val="Arial"/>
      <family val="2"/>
    </font>
    <font>
      <u/>
      <sz val="11"/>
      <color theme="10"/>
      <name val="Calibri"/>
      <family val="2"/>
      <scheme val="minor"/>
    </font>
    <font>
      <sz val="12"/>
      <name val="宋体"/>
      <family val="2"/>
      <charset val="134"/>
    </font>
    <font>
      <sz val="11"/>
      <color rgb="FF262626"/>
      <name val="Calibri"/>
      <family val="2"/>
    </font>
    <font>
      <sz val="11"/>
      <color theme="1"/>
      <name val="Tahoma"/>
      <family val="2"/>
    </font>
    <font>
      <sz val="11"/>
      <color rgb="FF4D4D4D"/>
      <name val="Tahoma"/>
      <family val="2"/>
    </font>
    <font>
      <sz val="11"/>
      <color rgb="FF595959"/>
      <name val="Tahoma"/>
      <family val="2"/>
    </font>
    <font>
      <b/>
      <sz val="11"/>
      <color rgb="FFFFFFFF"/>
      <name val="Tahoma"/>
      <family val="2"/>
    </font>
    <font>
      <b/>
      <sz val="11"/>
      <color rgb="FF4D4D4D"/>
      <name val="Tahoma"/>
      <family val="2"/>
    </font>
    <font>
      <sz val="11"/>
      <color theme="0"/>
      <name val="Calibri"/>
      <family val="2"/>
      <scheme val="minor"/>
    </font>
    <font>
      <sz val="12"/>
      <color rgb="FF000000"/>
      <name val="Tahoma"/>
      <family val="2"/>
    </font>
    <font>
      <sz val="11"/>
      <color rgb="FF000000"/>
      <name val="Tahoma"/>
      <family val="2"/>
    </font>
    <font>
      <b/>
      <sz val="12"/>
      <name val="Tahoma"/>
      <family val="2"/>
    </font>
    <font>
      <b/>
      <sz val="11"/>
      <name val="Tahoma"/>
      <family val="2"/>
    </font>
    <font>
      <sz val="11"/>
      <color rgb="FF808080"/>
      <name val="Tahoma"/>
      <family val="2"/>
    </font>
    <font>
      <b/>
      <sz val="11"/>
      <color rgb="FF808080"/>
      <name val="Tahoma"/>
      <family val="2"/>
    </font>
    <font>
      <b/>
      <sz val="12"/>
      <color rgb="FF003087"/>
      <name val="Tahoma"/>
      <family val="2"/>
    </font>
    <font>
      <b/>
      <sz val="11"/>
      <color rgb="FF0099FF"/>
      <name val="Tahoma"/>
      <family val="2"/>
    </font>
    <font>
      <sz val="12"/>
      <color rgb="FF4D4D4D"/>
      <name val="Tahoma"/>
      <family val="2"/>
    </font>
    <font>
      <sz val="11"/>
      <name val="Tahoma"/>
      <family val="2"/>
    </font>
    <font>
      <b/>
      <sz val="11"/>
      <color theme="0"/>
      <name val="Tahoma"/>
      <family val="2"/>
    </font>
    <font>
      <sz val="11"/>
      <color theme="0"/>
      <name val="Tahoma"/>
      <family val="2"/>
    </font>
    <font>
      <sz val="11"/>
      <color rgb="FFFFFFFF"/>
      <name val="Tahoma"/>
      <family val="2"/>
    </font>
    <font>
      <sz val="12"/>
      <color theme="1"/>
      <name val="Tahoma"/>
      <family val="2"/>
    </font>
    <font>
      <b/>
      <sz val="10"/>
      <name val="Arial"/>
      <family val="2"/>
    </font>
    <font>
      <b/>
      <sz val="11"/>
      <name val="Calibri"/>
      <family val="2"/>
      <scheme val="minor"/>
    </font>
    <font>
      <b/>
      <i/>
      <sz val="11"/>
      <name val="Calibri"/>
      <family val="2"/>
      <scheme val="minor"/>
    </font>
    <font>
      <sz val="11"/>
      <name val="Calibri"/>
      <family val="2"/>
      <scheme val="minor"/>
    </font>
    <font>
      <b/>
      <sz val="10"/>
      <color theme="0"/>
      <name val="Tahoma"/>
      <family val="2"/>
    </font>
    <font>
      <sz val="11"/>
      <color theme="3"/>
      <name val="Tahoma"/>
      <family val="2"/>
    </font>
    <font>
      <b/>
      <sz val="11"/>
      <color theme="3"/>
      <name val="Tahoma"/>
      <family val="2"/>
    </font>
    <font>
      <sz val="11"/>
      <color rgb="FFFF0000"/>
      <name val="Tahoma"/>
      <family val="2"/>
    </font>
    <font>
      <i/>
      <sz val="10"/>
      <color rgb="FF808080"/>
      <name val="Tahoma"/>
      <family val="2"/>
    </font>
    <font>
      <sz val="11"/>
      <color rgb="FF9C0006"/>
      <name val="Calibri"/>
      <family val="2"/>
      <scheme val="minor"/>
    </font>
    <font>
      <b/>
      <sz val="11"/>
      <color rgb="FF3F3F3F"/>
      <name val="Calibri"/>
      <family val="2"/>
      <scheme val="minor"/>
    </font>
    <font>
      <b/>
      <sz val="11"/>
      <color rgb="FFFA7D00"/>
      <name val="Calibri"/>
      <family val="2"/>
      <scheme val="minor"/>
    </font>
    <font>
      <b/>
      <sz val="11"/>
      <color theme="0"/>
      <name val="Calibri"/>
      <family val="2"/>
      <scheme val="minor"/>
    </font>
    <font>
      <i/>
      <sz val="11"/>
      <color theme="1"/>
      <name val="Calibri"/>
      <family val="2"/>
      <scheme val="minor"/>
    </font>
    <font>
      <sz val="8"/>
      <color theme="0"/>
      <name val="Arial"/>
      <family val="2"/>
    </font>
    <font>
      <sz val="8"/>
      <name val="Arial"/>
      <family val="2"/>
    </font>
    <font>
      <i/>
      <sz val="11"/>
      <color rgb="FFFF0000"/>
      <name val="Calibri"/>
      <family val="2"/>
      <scheme val="minor"/>
    </font>
    <font>
      <b/>
      <sz val="8"/>
      <color theme="0"/>
      <name val="Arial"/>
      <family val="2"/>
    </font>
    <font>
      <b/>
      <sz val="8"/>
      <color rgb="FF1F497D"/>
      <name val="Verdana"/>
      <family val="2"/>
    </font>
    <font>
      <sz val="8"/>
      <color rgb="FF1F497D"/>
      <name val="Verdana"/>
      <family val="2"/>
    </font>
    <font>
      <sz val="8"/>
      <color rgb="FF000000"/>
      <name val="Verdana"/>
      <family val="2"/>
    </font>
    <font>
      <b/>
      <sz val="8"/>
      <color rgb="FF00CC00"/>
      <name val="Verdana"/>
      <family val="2"/>
    </font>
    <font>
      <b/>
      <sz val="8"/>
      <color rgb="FF33CC33"/>
      <name val="Verdana"/>
      <family val="2"/>
    </font>
    <font>
      <b/>
      <sz val="8"/>
      <color rgb="FFFF9900"/>
      <name val="Verdana"/>
      <family val="2"/>
    </font>
    <font>
      <b/>
      <sz val="8"/>
      <color rgb="FFFF0000"/>
      <name val="Verdana"/>
      <family val="2"/>
    </font>
    <font>
      <sz val="8"/>
      <color rgb="FF000000"/>
      <name val="Arial"/>
      <family val="2"/>
    </font>
    <font>
      <i/>
      <sz val="8"/>
      <color rgb="FF000000"/>
      <name val="Verdana"/>
      <family val="2"/>
    </font>
    <font>
      <b/>
      <i/>
      <sz val="8"/>
      <color rgb="FF000000"/>
      <name val="Verdana"/>
      <family val="2"/>
    </font>
    <font>
      <b/>
      <i/>
      <sz val="8"/>
      <color rgb="FF1F497D"/>
      <name val="Verdana"/>
      <family val="2"/>
    </font>
    <font>
      <i/>
      <sz val="8"/>
      <color rgb="FF1F497D"/>
      <name val="Verdana"/>
      <family val="2"/>
    </font>
    <font>
      <sz val="11"/>
      <color rgb="FF1F497D"/>
      <name val="Calibri"/>
      <family val="2"/>
      <scheme val="minor"/>
    </font>
    <font>
      <b/>
      <sz val="8"/>
      <color rgb="FF1F497D"/>
      <name val="Arial"/>
      <family val="2"/>
    </font>
    <font>
      <sz val="8"/>
      <color rgb="FF1F497D"/>
      <name val="Arial"/>
      <family val="2"/>
    </font>
    <font>
      <sz val="1"/>
      <color indexed="8"/>
      <name val="Courier"/>
      <family val="3"/>
    </font>
    <font>
      <sz val="11"/>
      <color indexed="8"/>
      <name val="Calibri"/>
      <family val="2"/>
    </font>
    <font>
      <b/>
      <sz val="11"/>
      <color indexed="8"/>
      <name val="Calibri"/>
      <family val="2"/>
    </font>
    <font>
      <sz val="12"/>
      <name val="Times New Roman"/>
      <family val="1"/>
    </font>
    <font>
      <u val="singleAccounting"/>
      <sz val="10"/>
      <name val="Arial"/>
      <family val="2"/>
    </font>
    <font>
      <sz val="10"/>
      <name val="Courier"/>
      <family val="3"/>
    </font>
    <font>
      <sz val="10"/>
      <color indexed="39"/>
      <name val="Arial"/>
      <family val="2"/>
    </font>
    <font>
      <sz val="10"/>
      <color indexed="8"/>
      <name val="Arial"/>
      <family val="2"/>
    </font>
    <font>
      <sz val="11"/>
      <color indexed="8"/>
      <name val="Cambria"/>
      <family val="2"/>
    </font>
    <font>
      <sz val="11"/>
      <color indexed="9"/>
      <name val="Calibri"/>
      <family val="2"/>
    </font>
    <font>
      <sz val="10"/>
      <color indexed="9"/>
      <name val="Arial"/>
      <family val="2"/>
    </font>
    <font>
      <sz val="11"/>
      <color indexed="9"/>
      <name val="Cambria"/>
      <family val="2"/>
    </font>
    <font>
      <u/>
      <sz val="7"/>
      <name val="Helv"/>
      <family val="2"/>
    </font>
    <font>
      <b/>
      <sz val="9"/>
      <name val="Times New Roman"/>
      <family val="1"/>
    </font>
    <font>
      <sz val="7"/>
      <name val="Helv"/>
      <family val="2"/>
    </font>
    <font>
      <sz val="11"/>
      <color indexed="17"/>
      <name val="Calibri"/>
      <family val="2"/>
    </font>
    <font>
      <b/>
      <sz val="10"/>
      <color indexed="41"/>
      <name val="Arial"/>
      <family val="2"/>
    </font>
    <font>
      <b/>
      <sz val="11"/>
      <color indexed="52"/>
      <name val="Cambria"/>
      <family val="2"/>
    </font>
    <font>
      <b/>
      <sz val="10"/>
      <color indexed="9"/>
      <name val="Arial"/>
      <family val="2"/>
    </font>
    <font>
      <b/>
      <sz val="11"/>
      <color indexed="9"/>
      <name val="Cambria"/>
      <family val="2"/>
    </font>
    <font>
      <b/>
      <sz val="11"/>
      <color indexed="9"/>
      <name val="Calibri"/>
      <family val="2"/>
    </font>
    <font>
      <sz val="11"/>
      <color indexed="52"/>
      <name val="Calibri"/>
      <family val="2"/>
    </font>
    <font>
      <sz val="10"/>
      <color indexed="24"/>
      <name val="Arial"/>
      <family val="2"/>
    </font>
    <font>
      <sz val="10"/>
      <name val="MS Sans Serif"/>
      <family val="2"/>
    </font>
    <font>
      <sz val="10"/>
      <color theme="3" tint="-0.24994659260841701"/>
      <name val="Arial"/>
      <family val="2"/>
    </font>
    <font>
      <sz val="9"/>
      <name val="Times New Roman"/>
      <family val="1"/>
    </font>
    <font>
      <sz val="10"/>
      <name val="Times New Roman"/>
      <family val="1"/>
    </font>
    <font>
      <i/>
      <sz val="1"/>
      <color indexed="8"/>
      <name val="Courier"/>
      <family val="3"/>
    </font>
    <font>
      <b/>
      <sz val="12"/>
      <color indexed="24"/>
      <name val="Arial"/>
      <family val="2"/>
    </font>
    <font>
      <b/>
      <sz val="14"/>
      <color indexed="24"/>
      <name val="Arial"/>
      <family val="2"/>
    </font>
    <font>
      <sz val="18"/>
      <name val="Arial"/>
      <family val="2"/>
    </font>
    <font>
      <sz val="12"/>
      <name val="Arial"/>
      <family val="2"/>
    </font>
    <font>
      <b/>
      <sz val="1"/>
      <color indexed="8"/>
      <name val="Courier"/>
      <family val="3"/>
    </font>
    <font>
      <sz val="13"/>
      <name val="Arial"/>
      <family val="2"/>
    </font>
    <font>
      <u/>
      <sz val="10"/>
      <color indexed="36"/>
      <name val="Arial"/>
      <family val="2"/>
    </font>
    <font>
      <u/>
      <sz val="10"/>
      <color indexed="12"/>
      <name val="Arial"/>
      <family val="2"/>
    </font>
    <font>
      <sz val="10"/>
      <color indexed="54"/>
      <name val="Arial"/>
      <family val="2"/>
    </font>
    <font>
      <sz val="11"/>
      <color indexed="20"/>
      <name val="Cambria"/>
      <family val="2"/>
    </font>
    <font>
      <sz val="11"/>
      <color indexed="20"/>
      <name val="Calibri"/>
      <family val="2"/>
    </font>
    <font>
      <sz val="10"/>
      <name val="Courier New"/>
      <family val="3"/>
    </font>
    <font>
      <sz val="16"/>
      <name val="Arial"/>
      <family val="2"/>
    </font>
    <font>
      <sz val="10"/>
      <name val="Verdana"/>
      <family val="2"/>
    </font>
    <font>
      <sz val="11"/>
      <color indexed="39"/>
      <name val="Calibri"/>
      <family val="2"/>
    </font>
    <font>
      <sz val="11"/>
      <color indexed="60"/>
      <name val="Calibri"/>
      <family val="2"/>
    </font>
    <font>
      <sz val="7"/>
      <name val="Small Fonts"/>
      <family val="2"/>
    </font>
    <font>
      <b/>
      <i/>
      <sz val="16"/>
      <name val="Helv"/>
      <family val="2"/>
    </font>
    <font>
      <b/>
      <sz val="10"/>
      <name val="System"/>
      <family val="2"/>
    </font>
    <font>
      <b/>
      <sz val="10"/>
      <color indexed="24"/>
      <name val="Arial"/>
      <family val="2"/>
    </font>
    <font>
      <sz val="14"/>
      <name val="Arial"/>
      <family val="2"/>
    </font>
    <font>
      <i/>
      <sz val="10"/>
      <name val="Arial"/>
      <family val="2"/>
    </font>
    <font>
      <b/>
      <sz val="9"/>
      <name val="Arial"/>
      <family val="2"/>
    </font>
    <font>
      <b/>
      <sz val="11"/>
      <color indexed="63"/>
      <name val="Calibri"/>
      <family val="2"/>
    </font>
    <font>
      <b/>
      <sz val="10"/>
      <color indexed="39"/>
      <name val="Arial"/>
      <family val="2"/>
    </font>
    <font>
      <b/>
      <u/>
      <sz val="11"/>
      <name val="Times"/>
      <family val="1"/>
    </font>
    <font>
      <b/>
      <u/>
      <sz val="11"/>
      <name val="Times New Roman"/>
      <family val="1"/>
    </font>
    <font>
      <b/>
      <sz val="12"/>
      <name val="Arial Narrow"/>
      <family val="2"/>
    </font>
    <font>
      <sz val="11"/>
      <color indexed="10"/>
      <name val="Calibri"/>
      <family val="2"/>
    </font>
    <font>
      <b/>
      <sz val="12"/>
      <name val="Times New Roman"/>
      <family val="1"/>
    </font>
    <font>
      <b/>
      <sz val="11"/>
      <color indexed="56"/>
      <name val="Calibri"/>
      <family val="2"/>
    </font>
    <font>
      <sz val="12"/>
      <color indexed="24"/>
      <name val="Arial"/>
      <family val="2"/>
    </font>
    <font>
      <sz val="18"/>
      <color indexed="22"/>
      <name val="Arial"/>
      <family val="2"/>
    </font>
    <font>
      <sz val="8"/>
      <color indexed="22"/>
      <name val="Arial"/>
      <family val="2"/>
    </font>
    <font>
      <b/>
      <sz val="11"/>
      <color indexed="52"/>
      <name val="Calibri"/>
      <family val="2"/>
    </font>
    <font>
      <b/>
      <sz val="9.75"/>
      <name val="Abadi MT Condensed"/>
      <family val="2"/>
    </font>
    <font>
      <sz val="11"/>
      <color indexed="62"/>
      <name val="Calibri"/>
      <family val="2"/>
    </font>
    <font>
      <sz val="12"/>
      <color indexed="22"/>
      <name val="Arial"/>
      <family val="2"/>
    </font>
    <font>
      <b/>
      <sz val="12"/>
      <color indexed="22"/>
      <name val="Arial"/>
      <family val="2"/>
    </font>
    <font>
      <sz val="12"/>
      <name val="Abadi MT Condensed Extra Bold"/>
      <family val="2"/>
    </font>
    <font>
      <i/>
      <sz val="11"/>
      <color indexed="23"/>
      <name val="Calibri"/>
      <family val="2"/>
    </font>
    <font>
      <sz val="22"/>
      <color indexed="18"/>
      <name val="Abadi MT Condensed Extra Bold"/>
      <family val="2"/>
    </font>
    <font>
      <b/>
      <sz val="15"/>
      <color indexed="56"/>
      <name val="Calibri"/>
      <family val="2"/>
    </font>
    <font>
      <b/>
      <sz val="13"/>
      <color indexed="56"/>
      <name val="Calibri"/>
      <family val="2"/>
    </font>
    <font>
      <sz val="11"/>
      <color indexed="24"/>
      <name val="Calibri"/>
      <family val="2"/>
    </font>
    <font>
      <b/>
      <sz val="11"/>
      <color indexed="12"/>
      <name val="Arial"/>
      <family val="2"/>
    </font>
    <font>
      <sz val="11"/>
      <color indexed="32"/>
      <name val="Calibri"/>
      <family val="2"/>
    </font>
    <font>
      <b/>
      <sz val="11"/>
      <color indexed="41"/>
      <name val="Calibri"/>
      <family val="2"/>
    </font>
    <font>
      <b/>
      <sz val="11"/>
      <color indexed="32"/>
      <name val="Calibri"/>
      <family val="2"/>
    </font>
    <font>
      <sz val="11"/>
      <color indexed="63"/>
      <name val="Calibri"/>
      <family val="2"/>
    </font>
    <font>
      <b/>
      <sz val="11"/>
      <color indexed="60"/>
      <name val="Calibri"/>
      <family val="2"/>
    </font>
    <font>
      <sz val="11"/>
      <color indexed="18"/>
      <name val="Calibri"/>
      <family val="2"/>
    </font>
    <font>
      <sz val="11"/>
      <color indexed="54"/>
      <name val="Calibri"/>
      <family val="2"/>
    </font>
    <font>
      <sz val="11"/>
      <color indexed="63"/>
      <name val="Calibri"/>
      <family val="2"/>
      <scheme val="minor"/>
    </font>
    <font>
      <b/>
      <sz val="11"/>
      <color indexed="18"/>
      <name val="Calibri"/>
      <family val="2"/>
    </font>
    <font>
      <b/>
      <sz val="11"/>
      <color indexed="39"/>
      <name val="Calibri"/>
      <family val="2"/>
    </font>
    <font>
      <i/>
      <sz val="11"/>
      <color indexed="12"/>
      <name val="Calibri"/>
      <family val="2"/>
    </font>
    <font>
      <b/>
      <sz val="15"/>
      <color indexed="60"/>
      <name val="Calibri"/>
      <family val="2"/>
    </font>
    <font>
      <b/>
      <sz val="18"/>
      <color indexed="60"/>
      <name val="Cambria"/>
      <family val="2"/>
    </font>
    <font>
      <b/>
      <sz val="18"/>
      <color indexed="56"/>
      <name val="Cambria"/>
      <family val="2"/>
    </font>
    <font>
      <b/>
      <sz val="13"/>
      <color indexed="60"/>
      <name val="Calibri"/>
      <family val="2"/>
    </font>
    <font>
      <b/>
      <sz val="11"/>
      <color indexed="24"/>
      <name val="Calibri"/>
      <family val="2"/>
    </font>
    <font>
      <b/>
      <sz val="20"/>
      <color theme="1"/>
      <name val="Calibri"/>
      <family val="2"/>
      <scheme val="minor"/>
    </font>
    <font>
      <sz val="20"/>
      <color theme="1"/>
      <name val="Calibri"/>
      <family val="2"/>
      <scheme val="minor"/>
    </font>
    <font>
      <b/>
      <sz val="10"/>
      <color rgb="FF616365"/>
      <name val="Tahoma"/>
      <family val="2"/>
    </font>
    <font>
      <sz val="10"/>
      <name val="Tahoma"/>
      <family val="2"/>
    </font>
    <font>
      <b/>
      <sz val="10"/>
      <name val="Tahoma"/>
      <family val="2"/>
    </font>
    <font>
      <sz val="10"/>
      <color theme="0"/>
      <name val="Tahoma"/>
      <family val="2"/>
    </font>
    <font>
      <sz val="10"/>
      <color rgb="FF616365"/>
      <name val="Tahoma"/>
      <family val="2"/>
    </font>
    <font>
      <b/>
      <sz val="12"/>
      <color theme="1"/>
      <name val="Tahoma"/>
      <family val="2"/>
    </font>
    <font>
      <b/>
      <sz val="11"/>
      <color rgb="FF003087"/>
      <name val="Tahoma"/>
      <family val="2"/>
    </font>
    <font>
      <sz val="10"/>
      <color theme="3"/>
      <name val="Tahoma"/>
      <family val="2"/>
    </font>
    <font>
      <sz val="8"/>
      <color theme="1" tint="0.249977111117893"/>
      <name val="Tahoma"/>
      <family val="2"/>
    </font>
    <font>
      <sz val="11"/>
      <color theme="1" tint="0.34998626667073579"/>
      <name val="Calibri"/>
      <family val="2"/>
      <scheme val="minor"/>
    </font>
    <font>
      <u/>
      <sz val="11"/>
      <color rgb="FF0563C1"/>
      <name val="Calibri"/>
      <family val="2"/>
    </font>
    <font>
      <b/>
      <sz val="10"/>
      <color rgb="FFFFFFFF"/>
      <name val="Tahoma"/>
      <family val="2"/>
    </font>
    <font>
      <b/>
      <sz val="20"/>
      <color rgb="FF000000"/>
      <name val="Calibri"/>
      <family val="2"/>
    </font>
    <font>
      <b/>
      <sz val="11"/>
      <color rgb="FF000000"/>
      <name val="Calibri"/>
      <family val="2"/>
    </font>
    <font>
      <sz val="11"/>
      <color rgb="FF000000"/>
      <name val="Calibri"/>
      <family val="2"/>
    </font>
    <font>
      <b/>
      <sz val="12"/>
      <color rgb="FF000000"/>
      <name val="Tahoma"/>
      <family val="2"/>
    </font>
    <font>
      <b/>
      <sz val="8"/>
      <color rgb="FF000000"/>
      <name val="Arial"/>
      <family val="2"/>
    </font>
    <font>
      <sz val="11"/>
      <color theme="1"/>
      <name val="Calibri"/>
      <family val="2"/>
      <scheme val="minor"/>
    </font>
    <font>
      <b/>
      <sz val="12"/>
      <color theme="0"/>
      <name val="Tahoma"/>
      <family val="2"/>
    </font>
    <font>
      <b/>
      <sz val="12"/>
      <color rgb="FFFFFFFF"/>
      <name val="Tahoma"/>
      <family val="2"/>
    </font>
    <font>
      <sz val="12"/>
      <name val="Tahoma"/>
      <family val="2"/>
    </font>
    <font>
      <b/>
      <sz val="12"/>
      <color rgb="FF4D4D4D"/>
      <name val="Tahoma"/>
      <family val="2"/>
    </font>
    <font>
      <sz val="8"/>
      <name val="Calibri"/>
      <family val="2"/>
      <scheme val="minor"/>
    </font>
    <font>
      <b/>
      <sz val="11"/>
      <color theme="1"/>
      <name val="Tahoma"/>
      <family val="2"/>
    </font>
    <font>
      <u/>
      <sz val="11"/>
      <color theme="1"/>
      <name val="Calibri"/>
      <family val="2"/>
      <scheme val="minor"/>
    </font>
    <font>
      <u/>
      <sz val="11"/>
      <color theme="1"/>
      <name val="Tahoma"/>
      <family val="2"/>
    </font>
    <font>
      <sz val="12"/>
      <color theme="1"/>
      <name val="Calibri"/>
      <family val="2"/>
      <scheme val="minor"/>
    </font>
    <font>
      <sz val="12"/>
      <color rgb="FF808080"/>
      <name val="Tahoma"/>
      <family val="2"/>
    </font>
    <font>
      <b/>
      <sz val="12"/>
      <color rgb="FF808080"/>
      <name val="Tahoma"/>
      <family val="2"/>
    </font>
    <font>
      <b/>
      <sz val="12"/>
      <color rgb="FF0099FF"/>
      <name val="Tahoma"/>
      <family val="2"/>
    </font>
    <font>
      <sz val="12"/>
      <color rgb="FF595959"/>
      <name val="Tahoma"/>
      <family val="2"/>
    </font>
    <font>
      <sz val="12"/>
      <color rgb="FFFFFFFF"/>
      <name val="Tahoma"/>
      <family val="2"/>
    </font>
    <font>
      <sz val="12"/>
      <color theme="3"/>
      <name val="Tahoma"/>
      <family val="2"/>
    </font>
    <font>
      <b/>
      <sz val="12"/>
      <color theme="3"/>
      <name val="Tahoma"/>
      <family val="2"/>
    </font>
    <font>
      <sz val="10"/>
      <color theme="2" tint="-0.749992370372631"/>
      <name val="Tahoma"/>
      <family val="2"/>
    </font>
    <font>
      <u/>
      <sz val="11"/>
      <color rgb="FF0070C0"/>
      <name val="Tahoma"/>
      <family val="2"/>
    </font>
    <font>
      <sz val="11"/>
      <color rgb="FF0070C0"/>
      <name val="Calibri"/>
      <family val="2"/>
      <scheme val="minor"/>
    </font>
    <font>
      <sz val="12"/>
      <color theme="0"/>
      <name val="Tahoma"/>
      <family val="2"/>
    </font>
    <font>
      <b/>
      <u/>
      <sz val="12"/>
      <color rgb="FF4D4D4D"/>
      <name val="Tahoma"/>
      <family val="2"/>
    </font>
    <font>
      <u/>
      <sz val="12"/>
      <color theme="10"/>
      <name val="Tahoma"/>
      <family val="2"/>
    </font>
    <font>
      <sz val="14"/>
      <color theme="0"/>
      <name val="Tahoma"/>
      <family val="2"/>
    </font>
    <font>
      <sz val="16"/>
      <color theme="0"/>
      <name val="Tahoma"/>
      <family val="2"/>
    </font>
    <font>
      <sz val="20"/>
      <color theme="1"/>
      <name val="Tahoma"/>
      <family val="2"/>
    </font>
    <font>
      <i/>
      <sz val="11"/>
      <color theme="3"/>
      <name val="Tahoma"/>
      <family val="2"/>
    </font>
    <font>
      <sz val="11"/>
      <color theme="0" tint="-0.249977111117893"/>
      <name val="Tahoma"/>
      <family val="2"/>
    </font>
    <font>
      <b/>
      <sz val="10"/>
      <color theme="3"/>
      <name val="Tahoma"/>
      <family val="2"/>
    </font>
    <font>
      <b/>
      <sz val="12"/>
      <color theme="0" tint="-0.499984740745262"/>
      <name val="Tahoma"/>
      <family val="2"/>
    </font>
    <font>
      <sz val="12"/>
      <color theme="0" tint="-0.499984740745262"/>
      <name val="Tahoma"/>
      <family val="2"/>
    </font>
    <font>
      <i/>
      <sz val="11"/>
      <color rgb="FF808080"/>
      <name val="Tahoma"/>
      <family val="2"/>
    </font>
    <font>
      <b/>
      <sz val="14"/>
      <color theme="4" tint="-0.249977111117893"/>
      <name val="Tahoma"/>
      <family val="2"/>
    </font>
    <font>
      <b/>
      <sz val="9"/>
      <color theme="0"/>
      <name val="Arial"/>
      <family val="2"/>
    </font>
    <font>
      <sz val="8"/>
      <color theme="1"/>
      <name val="Arial"/>
      <family val="2"/>
    </font>
    <font>
      <b/>
      <sz val="9"/>
      <color theme="0"/>
      <name val="Tahoma"/>
      <family val="2"/>
    </font>
    <font>
      <sz val="8"/>
      <color theme="1" tint="0.34998626667073579"/>
      <name val="Tahoma"/>
      <family val="2"/>
    </font>
    <font>
      <sz val="8"/>
      <color rgb="FF595959"/>
      <name val="Tahoma"/>
      <family val="2"/>
    </font>
    <font>
      <sz val="8"/>
      <color theme="1" tint="0.249977111117893"/>
      <name val="Tahoma "/>
    </font>
    <font>
      <sz val="8"/>
      <color theme="1" tint="0.34998626667073579"/>
      <name val="Tahoma "/>
    </font>
    <font>
      <b/>
      <sz val="10"/>
      <color theme="0"/>
      <name val="Tahoma "/>
    </font>
    <font>
      <sz val="10"/>
      <color theme="0"/>
      <name val="Tahoma "/>
    </font>
    <font>
      <sz val="10"/>
      <color rgb="FFFFFFFF"/>
      <name val="Tahoma "/>
    </font>
    <font>
      <b/>
      <sz val="8"/>
      <color theme="1"/>
      <name val="Arial"/>
      <family val="2"/>
    </font>
    <font>
      <sz val="12"/>
      <name val="宋体"/>
    </font>
    <font>
      <u/>
      <sz val="7"/>
      <name val="Helv"/>
    </font>
    <font>
      <sz val="7"/>
      <name val="Helv"/>
    </font>
    <font>
      <sz val="10"/>
      <color theme="3" tint="-0.249977111117893"/>
      <name val="Arial"/>
      <family val="2"/>
    </font>
    <font>
      <b/>
      <i/>
      <sz val="16"/>
      <name val="Helv"/>
    </font>
    <font>
      <b/>
      <sz val="9.75"/>
      <name val="Abadi MT Condensed"/>
    </font>
    <font>
      <sz val="10"/>
      <color rgb="FFFFFFFF"/>
      <name val="Tahoma"/>
      <family val="2"/>
    </font>
    <font>
      <sz val="10"/>
      <color theme="1"/>
      <name val="Calibri"/>
      <family val="2"/>
      <scheme val="minor"/>
    </font>
    <font>
      <sz val="11"/>
      <color theme="1"/>
      <name val="Calibri"/>
      <family val="2"/>
    </font>
    <font>
      <sz val="9"/>
      <color theme="1" tint="0.249977111117893"/>
      <name val="Arial"/>
      <family val="2"/>
    </font>
    <font>
      <b/>
      <sz val="11"/>
      <color theme="1" tint="0.34998626667073579"/>
      <name val="Calibri"/>
      <family val="2"/>
      <scheme val="minor"/>
    </font>
    <font>
      <b/>
      <sz val="9"/>
      <color indexed="81"/>
      <name val="Tahoma"/>
      <family val="2"/>
    </font>
    <font>
      <sz val="9"/>
      <color indexed="81"/>
      <name val="Tahoma"/>
      <family val="2"/>
    </font>
  </fonts>
  <fills count="213">
    <fill>
      <patternFill patternType="none"/>
    </fill>
    <fill>
      <patternFill patternType="gray125"/>
    </fill>
    <fill>
      <patternFill patternType="solid">
        <fgColor rgb="FFC00000"/>
        <bgColor indexed="64"/>
      </patternFill>
    </fill>
    <fill>
      <patternFill patternType="solid">
        <fgColor rgb="FF808080"/>
        <bgColor indexed="64"/>
      </patternFill>
    </fill>
    <fill>
      <patternFill patternType="solid">
        <fgColor rgb="FFDBE5F1"/>
        <bgColor indexed="64"/>
      </patternFill>
    </fill>
    <fill>
      <patternFill patternType="solid">
        <fgColor rgb="FFFFFFFF"/>
        <bgColor indexed="64"/>
      </patternFill>
    </fill>
    <fill>
      <patternFill patternType="solid">
        <fgColor rgb="FFF1F5FB"/>
        <bgColor indexed="64"/>
      </patternFill>
    </fill>
    <fill>
      <patternFill patternType="solid">
        <fgColor rgb="FFE9EFF7"/>
        <bgColor indexed="64"/>
      </patternFill>
    </fill>
    <fill>
      <patternFill patternType="solid">
        <fgColor rgb="FFC6F9C1"/>
        <bgColor indexed="64"/>
      </patternFill>
    </fill>
    <fill>
      <patternFill patternType="solid">
        <fgColor rgb="FFABEDA5"/>
        <bgColor indexed="64"/>
      </patternFill>
    </fill>
    <fill>
      <patternFill patternType="solid">
        <fgColor rgb="FF94D88F"/>
        <bgColor indexed="64"/>
      </patternFill>
    </fill>
    <fill>
      <patternFill patternType="solid">
        <fgColor rgb="FFFFFDBF"/>
        <bgColor indexed="64"/>
      </patternFill>
    </fill>
    <fill>
      <patternFill patternType="solid">
        <fgColor rgb="FFFFFB8C"/>
        <bgColor indexed="64"/>
      </patternFill>
    </fill>
    <fill>
      <patternFill patternType="solid">
        <fgColor rgb="FFFFF843"/>
        <bgColor indexed="64"/>
      </patternFill>
    </fill>
    <fill>
      <patternFill patternType="solid">
        <fgColor rgb="FFFFC7CE"/>
        <bgColor indexed="64"/>
      </patternFill>
    </fill>
    <fill>
      <patternFill patternType="solid">
        <fgColor rgb="FFFF988C"/>
        <bgColor indexed="64"/>
      </patternFill>
    </fill>
    <fill>
      <patternFill patternType="solid">
        <fgColor rgb="FFFF6758"/>
        <bgColor indexed="64"/>
      </patternFill>
    </fill>
    <fill>
      <patternFill patternType="solid">
        <fgColor rgb="FFDBE5F1"/>
        <bgColor indexed="64"/>
      </patternFill>
    </fill>
    <fill>
      <patternFill patternType="solid">
        <fgColor rgb="FFB7CFE8"/>
        <bgColor indexed="64"/>
      </patternFill>
    </fill>
    <fill>
      <patternFill patternType="solid">
        <fgColor rgb="FFC3D6EB"/>
        <bgColor indexed="64"/>
      </patternFill>
    </fill>
    <fill>
      <patternFill patternType="solid">
        <fgColor rgb="FFDBE5F2"/>
        <bgColor indexed="64"/>
      </patternFill>
    </fill>
    <fill>
      <patternFill patternType="solid">
        <fgColor rgb="FF1F497D"/>
        <bgColor indexed="64"/>
      </patternFill>
    </fill>
    <fill>
      <patternFill patternType="solid">
        <fgColor rgb="FF5DBFE4"/>
        <bgColor indexed="64"/>
      </patternFill>
    </fill>
    <fill>
      <patternFill patternType="solid">
        <fgColor rgb="FF5DBFE4"/>
        <bgColor indexed="64"/>
      </patternFill>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27"/>
        <bgColor indexed="64"/>
      </patternFill>
    </fill>
    <fill>
      <patternFill patternType="solid">
        <fgColor indexed="47"/>
        <bgColor indexed="64"/>
      </patternFill>
    </fill>
    <fill>
      <patternFill patternType="solid">
        <fgColor indexed="11"/>
        <bgColor indexed="64"/>
      </patternFill>
    </fill>
    <fill>
      <patternFill patternType="solid">
        <fgColor theme="4" tint="0.79995117038483843"/>
        <bgColor indexed="64"/>
      </patternFill>
    </fill>
    <fill>
      <patternFill patternType="solid">
        <fgColor indexed="28"/>
        <bgColor indexed="64"/>
      </patternFill>
    </fill>
    <fill>
      <patternFill patternType="solid">
        <fgColor theme="6" tint="0.79995117038483843"/>
        <bgColor indexed="64"/>
      </patternFill>
    </fill>
    <fill>
      <patternFill patternType="solid">
        <fgColor indexed="8"/>
        <bgColor indexed="64"/>
      </patternFill>
    </fill>
    <fill>
      <patternFill patternType="solid">
        <fgColor theme="7" tint="0.79995117038483843"/>
        <bgColor indexed="64"/>
      </patternFill>
    </fill>
    <fill>
      <patternFill patternType="solid">
        <fgColor indexed="29"/>
        <bgColor indexed="64"/>
      </patternFill>
    </fill>
    <fill>
      <patternFill patternType="solid">
        <fgColor theme="8" tint="0.79995117038483843"/>
        <bgColor indexed="64"/>
      </patternFill>
    </fill>
    <fill>
      <patternFill patternType="solid">
        <fgColor indexed="15"/>
        <bgColor indexed="64"/>
      </patternFill>
    </fill>
    <fill>
      <patternFill patternType="solid">
        <fgColor theme="9" tint="0.79995117038483843"/>
        <bgColor indexed="64"/>
      </patternFill>
    </fill>
    <fill>
      <patternFill patternType="solid">
        <fgColor indexed="44"/>
        <bgColor indexed="64"/>
      </patternFill>
    </fill>
    <fill>
      <patternFill patternType="solid">
        <fgColor indexed="51"/>
        <bgColor indexed="64"/>
      </patternFill>
    </fill>
    <fill>
      <patternFill patternType="solid">
        <fgColor theme="4" tint="0.59996337778862885"/>
        <bgColor indexed="64"/>
      </patternFill>
    </fill>
    <fill>
      <patternFill patternType="solid">
        <fgColor indexed="57"/>
        <bgColor indexed="64"/>
      </patternFill>
    </fill>
    <fill>
      <patternFill patternType="solid">
        <fgColor theme="6" tint="0.59996337778862885"/>
        <bgColor indexed="64"/>
      </patternFill>
    </fill>
    <fill>
      <patternFill patternType="solid">
        <fgColor indexed="13"/>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theme="4" tint="0.39997558519241921"/>
        <bgColor indexed="64"/>
      </patternFill>
    </fill>
    <fill>
      <patternFill patternType="solid">
        <fgColor theme="6" tint="0.39997558519241921"/>
        <bgColor indexed="64"/>
      </patternFill>
    </fill>
    <fill>
      <patternFill patternType="solid">
        <fgColor indexed="9"/>
        <bgColor indexed="64"/>
      </patternFill>
    </fill>
    <fill>
      <patternFill patternType="solid">
        <fgColor rgb="FFF2F2F2"/>
        <bgColor indexed="64"/>
      </patternFill>
    </fill>
    <fill>
      <patternFill patternType="solid">
        <fgColor indexed="22"/>
        <bgColor indexed="64"/>
      </patternFill>
    </fill>
    <fill>
      <patternFill patternType="solid">
        <fgColor rgb="FFA5A5A5"/>
        <bgColor indexed="64"/>
      </patternFill>
    </fill>
    <fill>
      <patternFill patternType="solid">
        <fgColor indexed="55"/>
        <bgColor indexed="64"/>
      </patternFill>
    </fill>
    <fill>
      <patternFill patternType="solid">
        <fgColor indexed="62"/>
        <bgColor indexed="64"/>
      </patternFill>
    </fill>
    <fill>
      <patternFill patternType="solid">
        <fgColor indexed="10"/>
        <bgColor indexed="64"/>
      </patternFill>
    </fill>
    <fill>
      <patternFill patternType="solid">
        <fgColor indexed="53"/>
        <bgColor indexed="64"/>
      </patternFill>
    </fill>
    <fill>
      <patternFill patternType="solid">
        <fgColor theme="4"/>
        <bgColor indexed="64"/>
      </patternFill>
    </fill>
    <fill>
      <patternFill patternType="solid">
        <fgColor indexed="21"/>
        <bgColor indexed="64"/>
      </patternFill>
    </fill>
    <fill>
      <patternFill patternType="solid">
        <fgColor theme="6"/>
        <bgColor indexed="64"/>
      </patternFill>
    </fill>
    <fill>
      <patternFill patternType="solid">
        <fgColor indexed="26"/>
        <bgColor indexed="64"/>
      </patternFill>
    </fill>
    <fill>
      <patternFill patternType="solid">
        <fgColor theme="8"/>
        <bgColor indexed="64"/>
      </patternFill>
    </fill>
    <fill>
      <patternFill patternType="solid">
        <fgColor theme="7" tint="0.59996337778862885"/>
        <bgColor indexed="64"/>
      </patternFill>
    </fill>
    <fill>
      <patternFill patternType="solid">
        <fgColor theme="7" tint="0.79995117038483843"/>
        <bgColor indexed="64"/>
      </patternFill>
    </fill>
    <fill>
      <patternFill patternType="solid">
        <fgColor theme="8" tint="-0.49995422223578601"/>
        <bgColor indexed="64"/>
      </patternFill>
    </fill>
    <fill>
      <patternFill patternType="solid">
        <fgColor rgb="FF18414C"/>
        <bgColor indexed="64"/>
      </patternFill>
    </fill>
    <fill>
      <patternFill patternType="solid">
        <fgColor indexed="24"/>
        <bgColor indexed="64"/>
      </patternFill>
    </fill>
    <fill>
      <patternFill patternType="solid">
        <fgColor rgb="FFFFC7CE"/>
        <bgColor indexed="64"/>
      </patternFill>
    </fill>
    <fill>
      <patternFill patternType="solid">
        <fgColor indexed="43"/>
        <bgColor indexed="64"/>
      </patternFill>
    </fill>
    <fill>
      <patternFill patternType="solid">
        <fgColor rgb="FFFFFFCC"/>
        <bgColor indexed="64"/>
      </patternFill>
    </fill>
    <fill>
      <patternFill patternType="mediumGray">
        <fgColor indexed="22"/>
      </patternFill>
    </fill>
    <fill>
      <patternFill patternType="gray0625">
        <fgColor indexed="11"/>
      </patternFill>
    </fill>
    <fill>
      <patternFill patternType="solid">
        <fgColor indexed="9"/>
        <bgColor indexed="64"/>
      </patternFill>
    </fill>
    <fill>
      <patternFill patternType="solid">
        <fgColor indexed="56"/>
        <bgColor indexed="64"/>
      </patternFill>
    </fill>
    <fill>
      <patternFill patternType="solid">
        <fgColor theme="5" tint="0.79995117038483843"/>
        <bgColor indexed="64"/>
      </patternFill>
    </fill>
    <fill>
      <patternFill patternType="solid">
        <fgColor indexed="58"/>
        <bgColor indexed="64"/>
      </patternFill>
    </fill>
    <fill>
      <patternFill patternType="solid">
        <fgColor theme="5" tint="0.59996337778862885"/>
        <bgColor indexed="64"/>
      </patternFill>
    </fill>
    <fill>
      <patternFill patternType="solid">
        <fgColor indexed="40"/>
        <bgColor indexed="64"/>
      </patternFill>
    </fill>
    <fill>
      <patternFill patternType="solid">
        <fgColor indexed="19"/>
        <bgColor indexed="64"/>
      </patternFill>
    </fill>
    <fill>
      <patternFill patternType="solid">
        <fgColor theme="9" tint="0.59996337778862885"/>
        <bgColor indexed="64"/>
      </patternFill>
    </fill>
    <fill>
      <patternFill patternType="solid">
        <fgColor indexed="48"/>
        <bgColor indexed="64"/>
      </patternFill>
    </fill>
    <fill>
      <patternFill patternType="solid">
        <fgColor indexed="14"/>
        <bgColor indexed="64"/>
      </patternFill>
    </fill>
    <fill>
      <patternFill patternType="solid">
        <fgColor indexed="59"/>
        <bgColor indexed="64"/>
      </patternFill>
    </fill>
    <fill>
      <patternFill patternType="solid">
        <fgColor indexed="12"/>
        <bgColor indexed="64"/>
      </patternFill>
    </fill>
    <fill>
      <patternFill patternType="solid">
        <fgColor indexed="23"/>
        <bgColor indexed="64"/>
      </patternFill>
    </fill>
    <fill>
      <patternFill patternType="solid">
        <fgColor indexed="17"/>
        <bgColor indexed="64"/>
      </patternFill>
    </fill>
    <fill>
      <patternFill patternType="solid">
        <fgColor rgb="FFFFEB9C"/>
        <bgColor indexed="64"/>
      </patternFill>
    </fill>
    <fill>
      <patternFill patternType="solid">
        <fgColor rgb="FF003087"/>
        <bgColor indexed="64"/>
      </patternFill>
    </fill>
    <fill>
      <patternFill patternType="solid">
        <fgColor rgb="FF0099FF"/>
        <bgColor indexed="64"/>
      </patternFill>
    </fill>
    <fill>
      <patternFill patternType="solid">
        <fgColor rgb="FFE0DED8"/>
        <bgColor indexed="64"/>
      </patternFill>
    </fill>
    <fill>
      <patternFill patternType="solid">
        <fgColor rgb="FFFAFAFA"/>
        <bgColor indexed="64"/>
      </patternFill>
    </fill>
    <fill>
      <patternFill patternType="solid">
        <fgColor rgb="FF4D4D4D"/>
        <bgColor indexed="64"/>
      </patternFill>
    </fill>
    <fill>
      <patternFill patternType="solid">
        <fgColor rgb="FFC0C0C0"/>
        <bgColor indexed="64"/>
      </patternFill>
    </fill>
    <fill>
      <patternFill patternType="solid">
        <fgColor rgb="FF003087"/>
        <bgColor indexed="64"/>
      </patternFill>
    </fill>
    <fill>
      <patternFill patternType="solid">
        <fgColor rgb="FF0099FF"/>
        <bgColor indexed="64"/>
      </patternFill>
    </fill>
    <fill>
      <patternFill patternType="solid">
        <fgColor rgb="FFE0DED8"/>
        <bgColor indexed="64"/>
      </patternFill>
    </fill>
    <fill>
      <patternFill patternType="solid">
        <fgColor rgb="FFFAFAFA"/>
        <bgColor indexed="64"/>
      </patternFill>
    </fill>
    <fill>
      <patternFill patternType="solid">
        <fgColor rgb="FF4D4D4D"/>
        <bgColor indexed="64"/>
      </patternFill>
    </fill>
    <fill>
      <patternFill patternType="solid">
        <fgColor theme="0"/>
        <bgColor indexed="64"/>
      </patternFill>
    </fill>
    <fill>
      <patternFill patternType="solid">
        <fgColor rgb="FFC0C0C0"/>
        <bgColor indexed="64"/>
      </patternFill>
    </fill>
    <fill>
      <patternFill patternType="solid">
        <fgColor rgb="FF05376A"/>
        <bgColor indexed="64"/>
      </patternFill>
    </fill>
    <fill>
      <patternFill patternType="mediumGray">
        <fgColor indexed="9"/>
        <bgColor theme="0"/>
      </patternFill>
    </fill>
    <fill>
      <patternFill patternType="solid">
        <fgColor theme="2"/>
        <bgColor indexed="64"/>
      </patternFill>
    </fill>
    <fill>
      <patternFill patternType="solid">
        <fgColor rgb="FF00B0F0"/>
        <bgColor indexed="64"/>
      </patternFill>
    </fill>
    <fill>
      <patternFill patternType="solid">
        <fgColor theme="0"/>
        <bgColor indexed="64"/>
      </patternFill>
    </fill>
    <fill>
      <patternFill patternType="solid">
        <fgColor rgb="FF1D3382"/>
        <bgColor indexed="64"/>
      </patternFill>
    </fill>
    <fill>
      <patternFill patternType="solid">
        <fgColor rgb="FF003C69"/>
        <bgColor indexed="39"/>
      </patternFill>
    </fill>
    <fill>
      <patternFill patternType="solid">
        <fgColor theme="0" tint="-0.499984740745262"/>
        <bgColor indexed="64"/>
      </patternFill>
    </fill>
    <fill>
      <patternFill patternType="solid">
        <fgColor theme="0" tint="-4.9989318521683403E-2"/>
        <bgColor indexed="64"/>
      </patternFill>
    </fill>
    <fill>
      <patternFill patternType="solid">
        <fgColor rgb="FF002060"/>
        <bgColor indexed="39"/>
      </patternFill>
    </fill>
    <fill>
      <patternFill patternType="solid">
        <fgColor rgb="FF003087"/>
        <bgColor rgb="FF000000"/>
      </patternFill>
    </fill>
    <fill>
      <patternFill patternType="solid">
        <fgColor rgb="FF0099FF"/>
        <bgColor rgb="FF000000"/>
      </patternFill>
    </fill>
    <fill>
      <patternFill patternType="solid">
        <fgColor rgb="FFE0DED8"/>
        <bgColor rgb="FF000000"/>
      </patternFill>
    </fill>
    <fill>
      <patternFill patternType="solid">
        <fgColor rgb="FF4D4D4D"/>
        <bgColor rgb="FF000000"/>
      </patternFill>
    </fill>
    <fill>
      <patternFill patternType="solid">
        <fgColor rgb="FFFFFFFF"/>
        <bgColor rgb="FF000000"/>
      </patternFill>
    </fill>
    <fill>
      <patternFill patternType="solid">
        <fgColor rgb="FFC0C0C0"/>
        <bgColor rgb="FF000000"/>
      </patternFill>
    </fill>
    <fill>
      <patternFill patternType="solid">
        <fgColor rgb="FFFAFAFA"/>
        <bgColor rgb="FF000000"/>
      </patternFill>
    </fill>
    <fill>
      <patternFill patternType="solid">
        <fgColor rgb="FF002060"/>
        <bgColor indexed="64"/>
      </patternFill>
    </fill>
    <fill>
      <patternFill patternType="solid">
        <fgColor theme="0"/>
        <bgColor indexed="39"/>
      </patternFill>
    </fill>
    <fill>
      <patternFill patternType="solid">
        <fgColor rgb="FF0070C0"/>
        <bgColor indexed="64"/>
      </patternFill>
    </fill>
    <fill>
      <patternFill patternType="solid">
        <fgColor theme="4" tint="-0.499984740745262"/>
        <bgColor indexed="64"/>
      </patternFill>
    </fill>
    <fill>
      <patternFill patternType="solid">
        <fgColor rgb="FF00296A"/>
        <bgColor indexed="64"/>
      </patternFill>
    </fill>
    <fill>
      <patternFill patternType="solid">
        <fgColor rgb="FFFFC7CE"/>
      </patternFill>
    </fill>
    <fill>
      <patternFill patternType="solid">
        <fgColor rgb="FFFFEB9C"/>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rgb="FFDBE5F1"/>
        <bgColor rgb="FF000000"/>
      </patternFill>
    </fill>
    <fill>
      <patternFill patternType="solid">
        <fgColor rgb="FFF1F5FB"/>
        <bgColor rgb="FF000000"/>
      </patternFill>
    </fill>
    <fill>
      <patternFill patternType="solid">
        <fgColor rgb="FFE9EFF7"/>
        <bgColor rgb="FF000000"/>
      </patternFill>
    </fill>
    <fill>
      <patternFill patternType="solid">
        <fgColor rgb="FFC6F9C1"/>
        <bgColor rgb="FF000000"/>
      </patternFill>
    </fill>
    <fill>
      <patternFill patternType="solid">
        <fgColor rgb="FFABEDA5"/>
        <bgColor rgb="FF000000"/>
      </patternFill>
    </fill>
    <fill>
      <patternFill patternType="solid">
        <fgColor rgb="FF94D88F"/>
        <bgColor rgb="FF000000"/>
      </patternFill>
    </fill>
    <fill>
      <patternFill patternType="solid">
        <fgColor rgb="FFFFFDBF"/>
        <bgColor rgb="FF000000"/>
      </patternFill>
    </fill>
    <fill>
      <patternFill patternType="solid">
        <fgColor rgb="FFFFFB8C"/>
        <bgColor rgb="FF000000"/>
      </patternFill>
    </fill>
    <fill>
      <patternFill patternType="solid">
        <fgColor rgb="FFFFF843"/>
        <bgColor rgb="FF000000"/>
      </patternFill>
    </fill>
    <fill>
      <patternFill patternType="solid">
        <fgColor rgb="FFFFC7CE"/>
        <bgColor rgb="FF000000"/>
      </patternFill>
    </fill>
    <fill>
      <patternFill patternType="solid">
        <fgColor rgb="FFFF988C"/>
        <bgColor rgb="FF000000"/>
      </patternFill>
    </fill>
    <fill>
      <patternFill patternType="solid">
        <fgColor rgb="FFFF6758"/>
        <bgColor rgb="FF000000"/>
      </patternFill>
    </fill>
    <fill>
      <patternFill patternType="solid">
        <fgColor rgb="FFDBE5F1"/>
        <bgColor rgb="FFFFFFFF"/>
      </patternFill>
    </fill>
    <fill>
      <patternFill patternType="solid">
        <fgColor rgb="FFB7CFE8"/>
        <bgColor rgb="FF000000"/>
      </patternFill>
    </fill>
    <fill>
      <patternFill patternType="solid">
        <fgColor rgb="FFC3D6EB"/>
        <bgColor rgb="FF000000"/>
      </patternFill>
    </fill>
    <fill>
      <patternFill patternType="solid">
        <fgColor rgb="FFDBE5F2"/>
        <bgColor rgb="FF000000"/>
      </patternFill>
    </fill>
    <fill>
      <patternFill patternType="solid">
        <fgColor rgb="FF1F497D"/>
        <bgColor rgb="FF000000"/>
      </patternFill>
    </fill>
    <fill>
      <patternFill patternType="solid">
        <fgColor rgb="FF5DBFE4"/>
        <bgColor rgb="FF000000"/>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11"/>
      </patternFill>
    </fill>
    <fill>
      <patternFill patternType="solid">
        <fgColor indexed="28"/>
      </patternFill>
    </fill>
    <fill>
      <patternFill patternType="solid">
        <fgColor indexed="8"/>
      </patternFill>
    </fill>
    <fill>
      <patternFill patternType="solid">
        <fgColor indexed="29"/>
      </patternFill>
    </fill>
    <fill>
      <patternFill patternType="solid">
        <fgColor indexed="15"/>
      </patternFill>
    </fill>
    <fill>
      <patternFill patternType="solid">
        <fgColor indexed="44"/>
      </patternFill>
    </fill>
    <fill>
      <patternFill patternType="solid">
        <fgColor indexed="51"/>
      </patternFill>
    </fill>
    <fill>
      <patternFill patternType="solid">
        <fgColor indexed="57"/>
      </patternFill>
    </fill>
    <fill>
      <patternFill patternType="solid">
        <fgColor indexed="1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9"/>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3"/>
      </patternFill>
    </fill>
    <fill>
      <patternFill patternType="solid">
        <fgColor indexed="21"/>
      </patternFill>
    </fill>
    <fill>
      <patternFill patternType="solid">
        <fgColor indexed="26"/>
      </patternFill>
    </fill>
    <fill>
      <patternFill patternType="solid">
        <fgColor theme="7" tint="0.59999389629810485"/>
        <bgColor theme="7" tint="0.59999389629810485"/>
      </patternFill>
    </fill>
    <fill>
      <patternFill patternType="solid">
        <fgColor theme="7" tint="0.79998168889431442"/>
        <bgColor theme="7" tint="0.79998168889431442"/>
      </patternFill>
    </fill>
    <fill>
      <patternFill patternType="solid">
        <fgColor theme="8" tint="-0.499984740745262"/>
        <bgColor indexed="64"/>
      </patternFill>
    </fill>
    <fill>
      <patternFill patternType="solid">
        <fgColor indexed="24"/>
      </patternFill>
    </fill>
    <fill>
      <patternFill patternType="solid">
        <fgColor indexed="43"/>
      </patternFill>
    </fill>
    <fill>
      <patternFill patternType="solid">
        <fgColor indexed="9"/>
        <bgColor indexed="18"/>
      </patternFill>
    </fill>
    <fill>
      <patternFill patternType="solid">
        <fgColor indexed="56"/>
      </patternFill>
    </fill>
    <fill>
      <patternFill patternType="solid">
        <fgColor indexed="58"/>
      </patternFill>
    </fill>
    <fill>
      <patternFill patternType="solid">
        <fgColor indexed="40"/>
      </patternFill>
    </fill>
    <fill>
      <patternFill patternType="solid">
        <fgColor indexed="19"/>
      </patternFill>
    </fill>
    <fill>
      <patternFill patternType="solid">
        <fgColor indexed="48"/>
      </patternFill>
    </fill>
    <fill>
      <patternFill patternType="solid">
        <fgColor indexed="14"/>
      </patternFill>
    </fill>
    <fill>
      <patternFill patternType="solid">
        <fgColor indexed="59"/>
      </patternFill>
    </fill>
    <fill>
      <patternFill patternType="solid">
        <fgColor indexed="12"/>
      </patternFill>
    </fill>
    <fill>
      <patternFill patternType="solid">
        <fgColor indexed="23"/>
      </patternFill>
    </fill>
    <fill>
      <patternFill patternType="solid">
        <fgColor indexed="17"/>
      </patternFill>
    </fill>
    <fill>
      <patternFill patternType="solid">
        <fgColor rgb="FF05376A"/>
        <bgColor rgb="FF000000"/>
      </patternFill>
    </fill>
    <fill>
      <patternFill patternType="solid">
        <fgColor theme="2" tint="-0.499984740745262"/>
        <bgColor indexed="64"/>
      </patternFill>
    </fill>
    <fill>
      <patternFill patternType="solid">
        <fgColor rgb="FF00D64C"/>
        <bgColor indexed="64"/>
      </patternFill>
    </fill>
  </fills>
  <borders count="151">
    <border>
      <left/>
      <right/>
      <top/>
      <bottom/>
      <diagonal/>
    </border>
    <border>
      <left style="thin">
        <color theme="3" tint="-0.24991607409894101"/>
      </left>
      <right style="thin">
        <color theme="3" tint="-0.24991607409894101"/>
      </right>
      <top style="thin">
        <color theme="3" tint="-0.24991607409894101"/>
      </top>
      <bottom style="thin">
        <color theme="3" tint="-0.24991607409894101"/>
      </bottom>
      <diagonal/>
    </border>
    <border>
      <left style="thin">
        <color theme="3" tint="0.59993285927915285"/>
      </left>
      <right style="thin">
        <color theme="3" tint="0.59993285927915285"/>
      </right>
      <top style="thin">
        <color theme="3" tint="0.59993285927915285"/>
      </top>
      <bottom style="thin">
        <color theme="3" tint="0.59993285927915285"/>
      </bottom>
      <diagonal/>
    </border>
    <border>
      <left style="thin">
        <color rgb="FF808080"/>
      </left>
      <right style="thin">
        <color rgb="FF808080"/>
      </right>
      <top style="thin">
        <color rgb="FF808080"/>
      </top>
      <bottom style="thin">
        <color rgb="FF808080"/>
      </bottom>
      <diagonal/>
    </border>
    <border>
      <left style="hair">
        <color rgb="FFC0C0C0"/>
      </left>
      <right style="hair">
        <color rgb="FFC0C0C0"/>
      </right>
      <top style="thin">
        <color rgb="FF808080"/>
      </top>
      <bottom style="thin">
        <color rgb="FF808080"/>
      </bottom>
      <diagonal/>
    </border>
    <border>
      <left style="thin">
        <color rgb="FF000000"/>
      </left>
      <right style="thin">
        <color rgb="FF000000"/>
      </right>
      <top style="thin">
        <color rgb="FF000000"/>
      </top>
      <bottom style="thin">
        <color rgb="FF000000"/>
      </bottom>
      <diagonal/>
    </border>
    <border>
      <left style="thin">
        <color theme="3" tint="0.39994506668294322"/>
      </left>
      <right style="thin">
        <color theme="3" tint="0.39994506668294322"/>
      </right>
      <top style="thin">
        <color theme="3" tint="0.39994506668294322"/>
      </top>
      <bottom style="thin">
        <color theme="3" tint="0.39994506668294322"/>
      </bottom>
      <diagonal/>
    </border>
    <border>
      <left style="thin">
        <color theme="0" tint="-0.14990691854609822"/>
      </left>
      <right style="thin">
        <color theme="0" tint="-0.14990691854609822"/>
      </right>
      <top style="thin">
        <color theme="0" tint="-0.14990691854609822"/>
      </top>
      <bottom style="thin">
        <color theme="0" tint="-0.14990691854609822"/>
      </bottom>
      <diagonal/>
    </border>
    <border>
      <left style="double">
        <color auto="1"/>
      </left>
      <right/>
      <top/>
      <bottom style="hair">
        <color auto="1"/>
      </bottom>
      <diagonal/>
    </border>
    <border>
      <left/>
      <right/>
      <top style="thin">
        <color indexed="8"/>
      </top>
      <bottom style="thin">
        <color auto="1"/>
      </bottom>
      <diagonal/>
    </border>
    <border>
      <left style="thin">
        <color auto="1"/>
      </left>
      <right style="thin">
        <color auto="1"/>
      </right>
      <top/>
      <bottom style="thin">
        <color auto="1"/>
      </bottom>
      <diagonal/>
    </border>
    <border>
      <left style="thin">
        <color auto="1"/>
      </left>
      <right style="thin">
        <color auto="1"/>
      </right>
      <top style="thin">
        <color auto="1"/>
      </top>
      <bottom style="thin">
        <color auto="1"/>
      </bottom>
      <diagonal/>
    </border>
    <border>
      <left style="thin">
        <color indexed="8"/>
      </left>
      <right style="thin">
        <color indexed="8"/>
      </right>
      <top style="thin">
        <color indexed="8"/>
      </top>
      <bottom style="thin">
        <color indexed="8"/>
      </bottom>
      <diagonal/>
    </border>
    <border>
      <left style="thin">
        <color rgb="FF7F7F7F"/>
      </left>
      <right style="thin">
        <color rgb="FF7F7F7F"/>
      </right>
      <top style="thin">
        <color rgb="FF7F7F7F"/>
      </top>
      <bottom style="thin">
        <color rgb="FF7F7F7F"/>
      </bottom>
      <diagonal/>
    </border>
    <border>
      <left style="thin">
        <color indexed="23"/>
      </left>
      <right style="thin">
        <color indexed="23"/>
      </right>
      <top style="thin">
        <color indexed="23"/>
      </top>
      <bottom style="thin">
        <color indexed="23"/>
      </bottom>
      <diagonal/>
    </border>
    <border>
      <left style="double">
        <color indexed="39"/>
      </left>
      <right style="double">
        <color indexed="39"/>
      </right>
      <top style="double">
        <color indexed="39"/>
      </top>
      <bottom style="double">
        <color indexed="39"/>
      </bottom>
      <diagonal/>
    </border>
    <border>
      <left style="double">
        <color rgb="FF3F3F3F"/>
      </left>
      <right style="double">
        <color rgb="FF3F3F3F"/>
      </right>
      <top style="double">
        <color rgb="FF3F3F3F"/>
      </top>
      <bottom style="double">
        <color rgb="FF3F3F3F"/>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style="thin">
        <color indexed="9"/>
      </right>
      <top/>
      <bottom style="thin">
        <color indexed="9"/>
      </bottom>
      <diagonal/>
    </border>
    <border>
      <left/>
      <right style="thin">
        <color theme="0"/>
      </right>
      <top/>
      <bottom style="thin">
        <color theme="0"/>
      </bottom>
      <diagonal/>
    </border>
    <border>
      <left/>
      <right style="thin">
        <color auto="1"/>
      </right>
      <top/>
      <bottom style="medium">
        <color auto="1"/>
      </bottom>
      <diagonal/>
    </border>
    <border>
      <left/>
      <right/>
      <top style="medium">
        <color auto="1"/>
      </top>
      <bottom/>
      <diagonal/>
    </border>
    <border>
      <left style="thin">
        <color auto="1"/>
      </left>
      <right style="thin">
        <color auto="1"/>
      </right>
      <top style="thin">
        <color auto="1"/>
      </top>
      <bottom/>
      <diagonal/>
    </border>
    <border>
      <left/>
      <right style="thin">
        <color auto="1"/>
      </right>
      <top style="thin">
        <color auto="1"/>
      </top>
      <bottom/>
      <diagonal/>
    </border>
    <border>
      <left style="thin">
        <color indexed="22"/>
      </left>
      <right style="thin">
        <color indexed="22"/>
      </right>
      <top style="thin">
        <color indexed="22"/>
      </top>
      <bottom style="thin">
        <color indexed="22"/>
      </bottom>
      <diagonal/>
    </border>
    <border>
      <left style="thin">
        <color rgb="FFB2B2B2"/>
      </left>
      <right style="thin">
        <color rgb="FFB2B2B2"/>
      </right>
      <top style="thin">
        <color rgb="FFB2B2B2"/>
      </top>
      <bottom style="thin">
        <color rgb="FFB2B2B2"/>
      </bottom>
      <diagonal/>
    </border>
    <border>
      <left/>
      <right style="thin">
        <color auto="1"/>
      </right>
      <top style="thin">
        <color auto="1"/>
      </top>
      <bottom style="thin">
        <color auto="1"/>
      </bottom>
      <diagonal/>
    </border>
    <border>
      <left style="thin">
        <color indexed="8"/>
      </left>
      <right style="thin">
        <color indexed="8"/>
      </right>
      <top/>
      <bottom style="thin">
        <color indexed="8"/>
      </bottom>
      <diagonal/>
    </border>
    <border>
      <left style="thin">
        <color indexed="8"/>
      </left>
      <right/>
      <top/>
      <bottom style="thin">
        <color indexed="8"/>
      </bottom>
      <diagonal/>
    </border>
    <border>
      <left/>
      <right/>
      <top/>
      <bottom style="thin">
        <color indexed="8"/>
      </bottom>
      <diagonal/>
    </border>
    <border>
      <left/>
      <right style="thin">
        <color indexed="8"/>
      </right>
      <top/>
      <bottom style="thin">
        <color indexed="8"/>
      </bottom>
      <diagonal/>
    </border>
    <border>
      <left/>
      <right/>
      <top/>
      <bottom style="thick">
        <color indexed="8"/>
      </bottom>
      <diagonal/>
    </border>
    <border>
      <left/>
      <right style="thick">
        <color indexed="8"/>
      </right>
      <top/>
      <bottom/>
      <diagonal/>
    </border>
    <border>
      <left style="thin">
        <color indexed="8"/>
      </left>
      <right style="thin">
        <color indexed="8"/>
      </right>
      <top/>
      <bottom/>
      <diagonal/>
    </border>
    <border>
      <left style="thin">
        <color indexed="8"/>
      </left>
      <right/>
      <top/>
      <bottom/>
      <diagonal/>
    </border>
    <border>
      <left style="thin">
        <color indexed="8"/>
      </left>
      <right/>
      <top style="thin">
        <color indexed="8"/>
      </top>
      <bottom style="thin">
        <color indexed="8"/>
      </bottom>
      <diagonal/>
    </border>
    <border>
      <left/>
      <right style="thin">
        <color indexed="8"/>
      </right>
      <top/>
      <bottom/>
      <diagonal/>
    </border>
    <border>
      <left/>
      <right style="thin">
        <color indexed="8"/>
      </right>
      <top style="thin">
        <color indexed="8"/>
      </top>
      <bottom style="thin">
        <color indexed="8"/>
      </bottom>
      <diagonal/>
    </border>
    <border>
      <left/>
      <right/>
      <top style="thin">
        <color indexed="8"/>
      </top>
      <bottom style="thin">
        <color indexed="8"/>
      </bottom>
      <diagonal/>
    </border>
    <border>
      <left style="thin">
        <color indexed="8"/>
      </left>
      <right style="thin">
        <color indexed="8"/>
      </right>
      <top style="thin">
        <color indexed="8"/>
      </top>
      <bottom/>
      <diagonal/>
    </border>
    <border>
      <left style="thin">
        <color indexed="8"/>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63"/>
      </left>
      <right style="thin">
        <color indexed="63"/>
      </right>
      <top style="thin">
        <color indexed="63"/>
      </top>
      <bottom style="thin">
        <color indexed="63"/>
      </bottom>
      <diagonal/>
    </border>
    <border>
      <left style="thin">
        <color indexed="39"/>
      </left>
      <right style="thin">
        <color indexed="39"/>
      </right>
      <top style="thin">
        <color indexed="39"/>
      </top>
      <bottom style="thin">
        <color indexed="39"/>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24"/>
      </top>
      <bottom/>
      <diagonal/>
    </border>
    <border>
      <left/>
      <right/>
      <top style="double">
        <color auto="1"/>
      </top>
      <bottom/>
      <diagonal/>
    </border>
    <border>
      <left/>
      <right/>
      <top style="medium">
        <color auto="1"/>
      </top>
      <bottom style="thin">
        <color auto="1"/>
      </bottom>
      <diagonal/>
    </border>
    <border>
      <left style="thin">
        <color auto="1"/>
      </left>
      <right style="thin">
        <color auto="1"/>
      </right>
      <top/>
      <bottom/>
      <diagonal/>
    </border>
    <border>
      <left/>
      <right/>
      <top/>
      <bottom style="medium">
        <color auto="1"/>
      </bottom>
      <diagonal/>
    </border>
    <border>
      <left/>
      <right/>
      <top style="thin">
        <color auto="1"/>
      </top>
      <bottom style="thick">
        <color auto="1"/>
      </bottom>
      <diagonal/>
    </border>
    <border>
      <left/>
      <right/>
      <top style="thin">
        <color auto="1"/>
      </top>
      <bottom style="medium">
        <color indexed="8"/>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48"/>
      </left>
      <right style="thin">
        <color indexed="48"/>
      </right>
      <top style="thin">
        <color indexed="48"/>
      </top>
      <bottom style="thin">
        <color indexed="48"/>
      </bottom>
      <diagonal/>
    </border>
    <border>
      <left style="thin">
        <color indexed="12"/>
      </left>
      <right style="thin">
        <color indexed="12"/>
      </right>
      <top style="thin">
        <color indexed="12"/>
      </top>
      <bottom style="thin">
        <color indexed="12"/>
      </bottom>
      <diagonal/>
    </border>
    <border>
      <left style="double">
        <color indexed="18"/>
      </left>
      <right style="double">
        <color indexed="18"/>
      </right>
      <top style="double">
        <color indexed="18"/>
      </top>
      <bottom style="double">
        <color indexed="18"/>
      </bottom>
      <diagonal/>
    </border>
    <border>
      <left/>
      <right/>
      <top/>
      <bottom style="double">
        <color indexed="63"/>
      </bottom>
      <diagonal/>
    </border>
    <border>
      <left style="thin">
        <color indexed="18"/>
      </left>
      <right style="thin">
        <color indexed="18"/>
      </right>
      <top style="thin">
        <color indexed="18"/>
      </top>
      <bottom style="thin">
        <color indexed="18"/>
      </bottom>
      <diagonal/>
    </border>
    <border>
      <left/>
      <right/>
      <top/>
      <bottom style="thick">
        <color indexed="59"/>
      </bottom>
      <diagonal/>
    </border>
    <border>
      <left/>
      <right/>
      <top/>
      <bottom style="thick">
        <color indexed="58"/>
      </bottom>
      <diagonal/>
    </border>
    <border>
      <left/>
      <right/>
      <top/>
      <bottom style="medium">
        <color indexed="58"/>
      </bottom>
      <diagonal/>
    </border>
    <border>
      <left/>
      <right/>
      <top style="thin">
        <color indexed="59"/>
      </top>
      <bottom style="double">
        <color indexed="59"/>
      </bottom>
      <diagonal/>
    </border>
    <border>
      <left/>
      <right/>
      <top/>
      <bottom style="double">
        <color auto="1"/>
      </bottom>
      <diagonal/>
    </border>
    <border>
      <left/>
      <right/>
      <top style="thin">
        <color auto="1"/>
      </top>
      <bottom style="thin">
        <color auto="1"/>
      </bottom>
      <diagonal/>
    </border>
    <border>
      <left style="medium">
        <color rgb="FFFFFFFF"/>
      </left>
      <right/>
      <top style="medium">
        <color rgb="FFFFFFFF"/>
      </top>
      <bottom style="medium">
        <color rgb="FFFFFFFF"/>
      </bottom>
      <diagonal/>
    </border>
    <border>
      <left/>
      <right/>
      <top style="medium">
        <color rgb="FFFFFFFF"/>
      </top>
      <bottom style="medium">
        <color rgb="FFFFFFFF"/>
      </bottom>
      <diagonal/>
    </border>
    <border>
      <left style="medium">
        <color rgb="FFFFFFFF"/>
      </left>
      <right/>
      <top/>
      <bottom style="medium">
        <color rgb="FFFFFFFF"/>
      </bottom>
      <diagonal/>
    </border>
    <border>
      <left/>
      <right style="medium">
        <color rgb="FFFFFFFF"/>
      </right>
      <top/>
      <bottom style="medium">
        <color rgb="FFFFFFFF"/>
      </bottom>
      <diagonal/>
    </border>
    <border>
      <left style="hair">
        <color rgb="FFFFFFFF"/>
      </left>
      <right style="hair">
        <color rgb="FFFFFFFF"/>
      </right>
      <top style="hair">
        <color rgb="FFFFFFFF"/>
      </top>
      <bottom style="hair">
        <color rgb="FFFFFFFF"/>
      </bottom>
      <diagonal/>
    </border>
    <border>
      <left/>
      <right style="medium">
        <color rgb="FFFFFFFF"/>
      </right>
      <top style="medium">
        <color rgb="FFFFFFFF"/>
      </top>
      <bottom/>
      <diagonal/>
    </border>
    <border>
      <left style="medium">
        <color rgb="FFFFFFFF"/>
      </left>
      <right style="medium">
        <color rgb="FFFFFFFF"/>
      </right>
      <top/>
      <bottom style="medium">
        <color rgb="FFFFFFFF"/>
      </bottom>
      <diagonal/>
    </border>
    <border>
      <left/>
      <right/>
      <top/>
      <bottom style="medium">
        <color rgb="FFFFFFFF"/>
      </bottom>
      <diagonal/>
    </border>
    <border>
      <left style="hair">
        <color theme="0"/>
      </left>
      <right style="hair">
        <color theme="0"/>
      </right>
      <top style="hair">
        <color theme="0"/>
      </top>
      <bottom style="hair">
        <color theme="0"/>
      </bottom>
      <diagonal/>
    </border>
    <border>
      <left/>
      <right/>
      <top/>
      <bottom style="thin">
        <color auto="1"/>
      </bottom>
      <diagonal/>
    </border>
    <border>
      <left style="medium">
        <color rgb="FFFFFFFF"/>
      </left>
      <right/>
      <top/>
      <bottom/>
      <diagonal/>
    </border>
    <border>
      <left style="thin">
        <color auto="1"/>
      </left>
      <right style="thin">
        <color theme="0"/>
      </right>
      <top style="thin">
        <color theme="0"/>
      </top>
      <bottom style="thin">
        <color auto="1"/>
      </bottom>
      <diagonal/>
    </border>
    <border>
      <left style="thin">
        <color theme="0"/>
      </left>
      <right/>
      <top/>
      <bottom style="thin">
        <color auto="1"/>
      </bottom>
      <diagonal/>
    </border>
    <border>
      <left style="thin">
        <color theme="0"/>
      </left>
      <right style="thin">
        <color theme="0"/>
      </right>
      <top style="thin">
        <color theme="0"/>
      </top>
      <bottom style="thin">
        <color auto="1"/>
      </bottom>
      <diagonal/>
    </border>
    <border>
      <left/>
      <right/>
      <top style="thin">
        <color rgb="FF003C69"/>
      </top>
      <bottom style="double">
        <color rgb="FF003C69"/>
      </bottom>
      <diagonal/>
    </border>
    <border>
      <left style="thin">
        <color rgb="FF003C69"/>
      </left>
      <right style="thin">
        <color rgb="FF003C69"/>
      </right>
      <top style="thin">
        <color rgb="FF003C69"/>
      </top>
      <bottom style="thin">
        <color rgb="FF003C69"/>
      </bottom>
      <diagonal/>
    </border>
    <border>
      <left style="thin">
        <color rgb="FF003C69"/>
      </left>
      <right/>
      <top style="thin">
        <color rgb="FF003C69"/>
      </top>
      <bottom style="thin">
        <color rgb="FF003C69"/>
      </bottom>
      <diagonal/>
    </border>
    <border>
      <left/>
      <right/>
      <top style="thin">
        <color rgb="FF003C69"/>
      </top>
      <bottom style="thin">
        <color rgb="FF003C69"/>
      </bottom>
      <diagonal/>
    </border>
    <border>
      <left/>
      <right style="thin">
        <color rgb="FF003C69"/>
      </right>
      <top style="thin">
        <color rgb="FF003C69"/>
      </top>
      <bottom style="thin">
        <color rgb="FF003C69"/>
      </bottom>
      <diagonal/>
    </border>
    <border>
      <left/>
      <right/>
      <top style="thin">
        <color rgb="FF003C69"/>
      </top>
      <bottom/>
      <diagonal/>
    </border>
    <border>
      <left/>
      <right/>
      <top/>
      <bottom style="thin">
        <color rgb="FF003C69"/>
      </bottom>
      <diagonal/>
    </border>
    <border>
      <left style="thin">
        <color rgb="FF003C69"/>
      </left>
      <right style="thin">
        <color rgb="FF003C69"/>
      </right>
      <top style="thin">
        <color rgb="FF003C69"/>
      </top>
      <bottom style="double">
        <color rgb="FF003C69"/>
      </bottom>
      <diagonal/>
    </border>
    <border>
      <left style="thin">
        <color rgb="FF003C69"/>
      </left>
      <right style="thin">
        <color rgb="FF003C69"/>
      </right>
      <top style="thin">
        <color rgb="FF003C69"/>
      </top>
      <bottom style="thin">
        <color auto="1"/>
      </bottom>
      <diagonal/>
    </border>
    <border>
      <left style="hair">
        <color theme="0"/>
      </left>
      <right style="hair">
        <color theme="0"/>
      </right>
      <top style="hair">
        <color theme="0"/>
      </top>
      <bottom/>
      <diagonal/>
    </border>
    <border>
      <left style="hair">
        <color theme="0"/>
      </left>
      <right/>
      <top style="hair">
        <color theme="0"/>
      </top>
      <bottom style="hair">
        <color theme="0"/>
      </bottom>
      <diagonal/>
    </border>
    <border>
      <left/>
      <right/>
      <top style="medium">
        <color rgb="FFFFFFFF"/>
      </top>
      <bottom/>
      <diagonal/>
    </border>
    <border>
      <left style="medium">
        <color rgb="FFFFFFFF"/>
      </left>
      <right/>
      <top style="medium">
        <color rgb="FFFFFFFF"/>
      </top>
      <bottom/>
      <diagonal/>
    </border>
    <border>
      <left style="thin">
        <color theme="0"/>
      </left>
      <right/>
      <top style="thin">
        <color theme="0"/>
      </top>
      <bottom style="thin">
        <color auto="1"/>
      </bottom>
      <diagonal/>
    </border>
    <border>
      <left/>
      <right/>
      <top style="thin">
        <color theme="1" tint="0.34998626667073579"/>
      </top>
      <bottom style="thin">
        <color rgb="FF00B0F0"/>
      </bottom>
      <diagonal/>
    </border>
    <border>
      <left/>
      <right/>
      <top style="thin">
        <color rgb="FFD0CECE"/>
      </top>
      <bottom style="thin">
        <color rgb="FFD0CECE"/>
      </bottom>
      <diagonal/>
    </border>
    <border>
      <left/>
      <right/>
      <top style="thin">
        <color theme="0" tint="-0.14993743705557422"/>
      </top>
      <bottom style="thin">
        <color theme="0" tint="-0.14993743705557422"/>
      </bottom>
      <diagonal/>
    </border>
    <border>
      <left style="thin">
        <color rgb="FF003C69"/>
      </left>
      <right style="thin">
        <color rgb="FF003C69"/>
      </right>
      <top style="thin">
        <color rgb="FF003C69"/>
      </top>
      <bottom/>
      <diagonal/>
    </border>
    <border>
      <left style="thin">
        <color rgb="FF003C69"/>
      </left>
      <right style="thin">
        <color rgb="FF003C69"/>
      </right>
      <top/>
      <bottom/>
      <diagonal/>
    </border>
    <border>
      <left style="thin">
        <color rgb="FF003C69"/>
      </left>
      <right style="thin">
        <color rgb="FF003C69"/>
      </right>
      <top/>
      <bottom style="thin">
        <color rgb="FF003C69"/>
      </bottom>
      <diagonal/>
    </border>
    <border>
      <left/>
      <right/>
      <top style="thin">
        <color theme="0"/>
      </top>
      <bottom style="thin">
        <color auto="1"/>
      </bottom>
      <diagonal/>
    </border>
    <border>
      <left/>
      <right style="thin">
        <color theme="0"/>
      </right>
      <top style="thin">
        <color theme="0"/>
      </top>
      <bottom style="thin">
        <color auto="1"/>
      </bottom>
      <diagonal/>
    </border>
    <border>
      <left/>
      <right style="thin">
        <color theme="0"/>
      </right>
      <top/>
      <bottom style="thin">
        <color auto="1"/>
      </bottom>
      <diagonal/>
    </border>
    <border>
      <left/>
      <right/>
      <top/>
      <bottom style="thin">
        <color theme="1" tint="0.34998626667073579"/>
      </bottom>
      <diagonal/>
    </border>
    <border>
      <left/>
      <right/>
      <top style="thin">
        <color indexed="64"/>
      </top>
      <bottom style="thin">
        <color indexed="64"/>
      </bottom>
      <diagonal/>
    </border>
    <border>
      <left/>
      <right/>
      <top/>
      <bottom style="thin">
        <color rgb="FFD0CECE"/>
      </bottom>
      <diagonal/>
    </border>
    <border>
      <left style="thin">
        <color theme="0"/>
      </left>
      <right style="thin">
        <color theme="0"/>
      </right>
      <top style="thin">
        <color theme="0"/>
      </top>
      <bottom/>
      <diagonal/>
    </border>
    <border>
      <left style="thin">
        <color theme="0"/>
      </left>
      <right style="thin">
        <color theme="0"/>
      </right>
      <top style="thin">
        <color theme="0"/>
      </top>
      <bottom style="thin">
        <color theme="0"/>
      </bottom>
      <diagonal/>
    </border>
    <border>
      <left/>
      <right/>
      <top style="thin">
        <color rgb="FFD0CECE"/>
      </top>
      <bottom/>
      <diagonal/>
    </border>
    <border>
      <left style="thin">
        <color theme="0" tint="-0.499984740745262"/>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hair">
        <color auto="1"/>
      </left>
      <right style="hair">
        <color auto="1"/>
      </right>
      <top style="hair">
        <color auto="1"/>
      </top>
      <bottom/>
      <diagonal/>
    </border>
    <border>
      <left style="hair">
        <color auto="1"/>
      </left>
      <right style="hair">
        <color auto="1"/>
      </right>
      <top style="hair">
        <color auto="1"/>
      </top>
      <bottom style="hair">
        <color auto="1"/>
      </bottom>
      <diagonal/>
    </border>
    <border>
      <left style="hair">
        <color auto="1"/>
      </left>
      <right style="hair">
        <color auto="1"/>
      </right>
      <top/>
      <bottom style="hair">
        <color auto="1"/>
      </bottom>
      <diagonal/>
    </border>
    <border>
      <left style="hair">
        <color auto="1"/>
      </left>
      <right style="hair">
        <color auto="1"/>
      </right>
      <top/>
      <bottom/>
      <diagonal/>
    </border>
    <border>
      <left style="thin">
        <color indexed="64"/>
      </left>
      <right style="thin">
        <color indexed="64"/>
      </right>
      <top style="thin">
        <color indexed="64"/>
      </top>
      <bottom style="thin">
        <color indexed="64"/>
      </bottom>
      <diagonal/>
    </border>
    <border>
      <left/>
      <right/>
      <top style="thin">
        <color theme="1" tint="0.34998626667073579"/>
      </top>
      <bottom/>
      <diagonal/>
    </border>
    <border>
      <left/>
      <right/>
      <top/>
      <bottom style="thin">
        <color theme="0" tint="-0.24994659260841701"/>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hair">
        <color auto="1"/>
      </left>
      <right/>
      <top style="hair">
        <color auto="1"/>
      </top>
      <bottom style="hair">
        <color auto="1"/>
      </bottom>
      <diagonal/>
    </border>
    <border>
      <left/>
      <right style="hair">
        <color auto="1"/>
      </right>
      <top style="hair">
        <color auto="1"/>
      </top>
      <bottom style="hair">
        <color auto="1"/>
      </bottom>
      <diagonal/>
    </border>
    <border>
      <left/>
      <right/>
      <top/>
      <bottom style="medium">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64"/>
      </right>
      <top/>
      <bottom style="medium">
        <color indexed="64"/>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thin">
        <color theme="0" tint="-0.14993743705557422"/>
      </left>
      <right style="thin">
        <color theme="0" tint="-0.14993743705557422"/>
      </right>
      <top style="thin">
        <color theme="0" tint="-0.14993743705557422"/>
      </top>
      <bottom style="thin">
        <color theme="0" tint="-0.14993743705557422"/>
      </bottom>
      <diagonal/>
    </border>
    <border>
      <left/>
      <right/>
      <top style="thin">
        <color indexed="8"/>
      </top>
      <bottom style="thin">
        <color indexed="64"/>
      </bottom>
      <diagonal/>
    </border>
    <border>
      <left/>
      <right/>
      <top style="double">
        <color indexed="64"/>
      </top>
      <bottom/>
      <diagonal/>
    </border>
    <border>
      <left/>
      <right/>
      <top style="thin">
        <color indexed="64"/>
      </top>
      <bottom style="thick">
        <color indexed="64"/>
      </bottom>
      <diagonal/>
    </border>
    <border>
      <left/>
      <right/>
      <top style="thin">
        <color indexed="64"/>
      </top>
      <bottom style="medium">
        <color indexed="8"/>
      </bottom>
      <diagonal/>
    </border>
    <border>
      <left style="thin">
        <color indexed="64"/>
      </left>
      <right style="thin">
        <color indexed="64"/>
      </right>
      <top/>
      <bottom style="thin">
        <color indexed="64"/>
      </bottom>
      <diagonal/>
    </border>
    <border>
      <left style="hair">
        <color rgb="FFFFFFFF"/>
      </left>
      <right style="hair">
        <color rgb="FFFFFFFF"/>
      </right>
      <top/>
      <bottom style="hair">
        <color rgb="FFFFFFFF"/>
      </bottom>
      <diagonal/>
    </border>
    <border>
      <left style="hair">
        <color rgb="FFFFFFFF"/>
      </left>
      <right/>
      <top style="hair">
        <color rgb="FFFFFFFF"/>
      </top>
      <bottom style="hair">
        <color rgb="FFFFFFFF"/>
      </bottom>
      <diagonal/>
    </border>
    <border>
      <left style="hair">
        <color rgb="FFFFFFFF"/>
      </left>
      <right/>
      <top style="hair">
        <color rgb="FFFFFFFF"/>
      </top>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style="thin">
        <color theme="0" tint="-0.499984740745262"/>
      </right>
      <top/>
      <bottom style="thin">
        <color theme="0" tint="-0.499984740745262"/>
      </bottom>
      <diagonal/>
    </border>
    <border>
      <left style="thin">
        <color indexed="64"/>
      </left>
      <right/>
      <top style="thin">
        <color indexed="64"/>
      </top>
      <bottom style="thin">
        <color indexed="64"/>
      </bottom>
      <diagonal/>
    </border>
    <border>
      <left style="thin">
        <color rgb="FF003C69"/>
      </left>
      <right style="thin">
        <color rgb="FF003C69"/>
      </right>
      <top style="thin">
        <color rgb="FF1F497D"/>
      </top>
      <bottom style="thin">
        <color rgb="FF1F497D"/>
      </bottom>
      <diagonal/>
    </border>
    <border>
      <left style="thin">
        <color rgb="FF003C69"/>
      </left>
      <right style="thin">
        <color rgb="FF003C69"/>
      </right>
      <top style="thin">
        <color rgb="FF1F497D"/>
      </top>
      <bottom style="thin">
        <color rgb="FF003C69"/>
      </bottom>
      <diagonal/>
    </border>
    <border>
      <left/>
      <right style="thin">
        <color rgb="FF003C69"/>
      </right>
      <top style="thin">
        <color rgb="FF003C69"/>
      </top>
      <bottom/>
      <diagonal/>
    </border>
    <border>
      <left/>
      <right style="thin">
        <color rgb="FF003C69"/>
      </right>
      <top/>
      <bottom/>
      <diagonal/>
    </border>
    <border>
      <left/>
      <right style="thin">
        <color rgb="FF003C69"/>
      </right>
      <top/>
      <bottom style="thin">
        <color rgb="FF003C69"/>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s>
  <cellStyleXfs count="11714">
    <xf numFmtId="0" fontId="0" fillId="0" borderId="0"/>
    <xf numFmtId="181" fontId="61" fillId="0" borderId="0">
      <protection locked="0"/>
    </xf>
    <xf numFmtId="178" fontId="170" fillId="0" borderId="0" applyFont="0" applyFill="0" applyBorder="0" applyAlignment="0" applyProtection="0"/>
    <xf numFmtId="177" fontId="84" fillId="0" borderId="0" applyFont="0" applyFill="0" applyBorder="0" applyAlignment="0" applyProtection="0"/>
    <xf numFmtId="43" fontId="170" fillId="0" borderId="0" applyFont="0" applyFill="0" applyBorder="0" applyAlignment="0" applyProtection="0"/>
    <xf numFmtId="41" fontId="170" fillId="0" borderId="0" applyFont="0" applyFill="0" applyBorder="0" applyAlignment="0" applyProtection="0"/>
    <xf numFmtId="43" fontId="170" fillId="0" borderId="0" applyFont="0" applyFill="0" applyBorder="0" applyAlignment="0" applyProtection="0"/>
    <xf numFmtId="0" fontId="4" fillId="0" borderId="0"/>
    <xf numFmtId="0" fontId="5" fillId="0" borderId="0" applyNumberFormat="0" applyFill="0" applyBorder="0" applyAlignment="0" applyProtection="0"/>
    <xf numFmtId="164" fontId="6" fillId="0" borderId="0"/>
    <xf numFmtId="165" fontId="7" fillId="0" borderId="0">
      <protection locked="0"/>
    </xf>
    <xf numFmtId="164" fontId="6" fillId="0" borderId="0"/>
    <xf numFmtId="41" fontId="170" fillId="0" borderId="0" applyFont="0" applyFill="0" applyBorder="0" applyAlignment="0" applyProtection="0"/>
    <xf numFmtId="166" fontId="170" fillId="0" borderId="0"/>
    <xf numFmtId="43" fontId="170" fillId="0" borderId="0" applyFont="0" applyFill="0" applyBorder="0" applyAlignment="0" applyProtection="0"/>
    <xf numFmtId="42" fontId="170" fillId="0" borderId="0" applyFont="0" applyFill="0" applyBorder="0" applyAlignment="0" applyProtection="0"/>
    <xf numFmtId="43" fontId="170" fillId="0" borderId="0" applyFont="0" applyFill="0" applyBorder="0" applyAlignment="0" applyProtection="0"/>
    <xf numFmtId="0" fontId="4" fillId="0" borderId="0" applyNumberFormat="0" applyFont="0" applyFill="0" applyBorder="0" applyAlignment="0" applyProtection="0"/>
    <xf numFmtId="167" fontId="170" fillId="0" borderId="0" applyFont="0" applyFill="0" applyBorder="0" applyAlignment="0" applyProtection="0"/>
    <xf numFmtId="0" fontId="4" fillId="0" borderId="0"/>
    <xf numFmtId="43" fontId="4" fillId="0" borderId="0" applyFont="0" applyFill="0" applyBorder="0" applyAlignment="0" applyProtection="0"/>
    <xf numFmtId="0" fontId="170" fillId="0" borderId="0"/>
    <xf numFmtId="0" fontId="170" fillId="0" borderId="0"/>
    <xf numFmtId="167" fontId="170" fillId="0" borderId="0" applyFont="0" applyFill="0" applyBorder="0" applyAlignment="0" applyProtection="0"/>
    <xf numFmtId="9" fontId="170" fillId="0" borderId="0" applyFont="0" applyFill="0" applyBorder="0" applyAlignment="0" applyProtection="0"/>
    <xf numFmtId="41" fontId="4" fillId="0" borderId="0" applyFont="0" applyFill="0" applyBorder="0" applyAlignment="0" applyProtection="0"/>
    <xf numFmtId="171" fontId="4" fillId="0" borderId="0" applyFont="0" applyFill="0" applyBorder="0" applyAlignment="0" applyProtection="0"/>
    <xf numFmtId="0" fontId="4" fillId="0" borderId="0"/>
    <xf numFmtId="43" fontId="170" fillId="0" borderId="0" applyFont="0" applyFill="0" applyBorder="0" applyAlignment="0" applyProtection="0"/>
    <xf numFmtId="0" fontId="41" fillId="2" borderId="0">
      <alignment horizontal="left"/>
    </xf>
    <xf numFmtId="0" fontId="44" fillId="3" borderId="0"/>
    <xf numFmtId="41" fontId="170" fillId="0" borderId="0" applyFont="0" applyFill="0" applyBorder="0" applyAlignment="0" applyProtection="0"/>
    <xf numFmtId="0" fontId="46" fillId="4" borderId="1" applyNumberFormat="0" applyProtection="0"/>
    <xf numFmtId="0" fontId="47" fillId="0" borderId="2" applyNumberFormat="0" applyProtection="0">
      <alignment horizontal="right" vertical="center"/>
    </xf>
    <xf numFmtId="0" fontId="46" fillId="0" borderId="3" applyNumberFormat="0" applyProtection="0">
      <alignment horizontal="right" vertical="center"/>
    </xf>
    <xf numFmtId="0" fontId="48" fillId="5" borderId="3" applyNumberFormat="0" applyProtection="0"/>
    <xf numFmtId="0" fontId="48" fillId="6" borderId="3" applyNumberFormat="0" applyProtection="0"/>
    <xf numFmtId="0" fontId="47" fillId="7" borderId="2" applyNumberFormat="0" applyBorder="0" applyProtection="0">
      <alignment horizontal="right" vertical="center"/>
    </xf>
    <xf numFmtId="0" fontId="48" fillId="5" borderId="3" applyNumberFormat="0" applyProtection="0"/>
    <xf numFmtId="0" fontId="46" fillId="6" borderId="3" applyNumberFormat="0" applyProtection="0">
      <alignment horizontal="right" vertical="center"/>
    </xf>
    <xf numFmtId="0" fontId="46" fillId="7" borderId="3" applyNumberFormat="0" applyBorder="0" applyProtection="0">
      <alignment horizontal="right" vertical="center"/>
    </xf>
    <xf numFmtId="0" fontId="49" fillId="8" borderId="4" applyNumberFormat="0" applyBorder="0" applyProtection="0"/>
    <xf numFmtId="0" fontId="50" fillId="9" borderId="4" applyNumberFormat="0" applyBorder="0" applyProtection="0"/>
    <xf numFmtId="0" fontId="50" fillId="10" borderId="4" applyNumberFormat="0" applyBorder="0" applyProtection="0"/>
    <xf numFmtId="0" fontId="51" fillId="11" borderId="4" applyNumberFormat="0" applyBorder="0" applyProtection="0"/>
    <xf numFmtId="0" fontId="51" fillId="12" borderId="4" applyNumberFormat="0" applyBorder="0" applyProtection="0"/>
    <xf numFmtId="0" fontId="51" fillId="13" borderId="4" applyNumberFormat="0" applyBorder="0" applyProtection="0"/>
    <xf numFmtId="0" fontId="52" fillId="14" borderId="4" applyNumberFormat="0" applyBorder="0" applyProtection="0"/>
    <xf numFmtId="0" fontId="52" fillId="15" borderId="4" applyNumberFormat="0" applyBorder="0" applyProtection="0"/>
    <xf numFmtId="0" fontId="52" fillId="16" borderId="4" applyNumberFormat="0" applyBorder="0" applyProtection="0"/>
    <xf numFmtId="0" fontId="53" fillId="0" borderId="1" applyNumberFormat="0" applyFont="0" applyFill="0" applyAlignment="0" applyProtection="0"/>
    <xf numFmtId="0" fontId="47" fillId="17" borderId="1" applyNumberFormat="0" applyProtection="0"/>
    <xf numFmtId="0" fontId="46" fillId="4" borderId="3" applyNumberFormat="0" applyProtection="0"/>
    <xf numFmtId="0" fontId="48" fillId="18" borderId="1" applyNumberFormat="0" applyProtection="0"/>
    <xf numFmtId="0" fontId="48" fillId="19" borderId="1" applyNumberFormat="0" applyProtection="0"/>
    <xf numFmtId="0" fontId="48" fillId="20" borderId="1" applyNumberFormat="0" applyProtection="0"/>
    <xf numFmtId="0" fontId="48" fillId="7" borderId="1" applyNumberFormat="0" applyProtection="0"/>
    <xf numFmtId="0" fontId="48" fillId="6" borderId="3" applyNumberFormat="0" applyProtection="0"/>
    <xf numFmtId="0" fontId="54" fillId="0" borderId="5" applyNumberFormat="0" applyFill="0" applyBorder="0" applyAlignment="0" applyProtection="0"/>
    <xf numFmtId="0" fontId="55" fillId="0" borderId="5" applyNumberFormat="0" applyBorder="0" applyAlignment="0" applyProtection="0"/>
    <xf numFmtId="0" fontId="54" fillId="5" borderId="3" applyNumberFormat="0" applyProtection="0"/>
    <xf numFmtId="0" fontId="54" fillId="5" borderId="3" applyNumberFormat="0" applyProtection="0"/>
    <xf numFmtId="0" fontId="54" fillId="6" borderId="3" applyNumberFormat="0" applyProtection="0"/>
    <xf numFmtId="0" fontId="56" fillId="6" borderId="3" applyNumberFormat="0" applyProtection="0">
      <alignment horizontal="right" vertical="center"/>
    </xf>
    <xf numFmtId="0" fontId="57" fillId="7" borderId="2" applyNumberFormat="0" applyBorder="0" applyProtection="0">
      <alignment horizontal="right" vertical="center"/>
    </xf>
    <xf numFmtId="0" fontId="56" fillId="7" borderId="3" applyNumberFormat="0" applyBorder="0" applyProtection="0">
      <alignment horizontal="right" vertical="center"/>
    </xf>
    <xf numFmtId="0" fontId="47" fillId="0" borderId="2" applyNumberFormat="0" applyFill="0" applyBorder="0" applyProtection="0"/>
    <xf numFmtId="0" fontId="47" fillId="0" borderId="2" applyNumberFormat="0" applyFill="0" applyBorder="0" applyProtection="0"/>
    <xf numFmtId="41" fontId="170" fillId="0" borderId="0" applyFont="0" applyFill="0" applyBorder="0" applyAlignment="0" applyProtection="0"/>
    <xf numFmtId="179" fontId="170" fillId="0" borderId="0" applyFont="0" applyFill="0" applyBorder="0" applyAlignment="0" applyProtection="0"/>
    <xf numFmtId="0" fontId="170" fillId="0" borderId="0"/>
    <xf numFmtId="9" fontId="4" fillId="0" borderId="0" applyFont="0" applyFill="0" applyBorder="0" applyAlignment="0" applyProtection="0"/>
    <xf numFmtId="0" fontId="58" fillId="0" borderId="0">
      <alignment horizontal="right" vertical="center"/>
    </xf>
    <xf numFmtId="0" fontId="45" fillId="21" borderId="6" applyNumberFormat="0" applyProtection="0"/>
    <xf numFmtId="0" fontId="60" fillId="0" borderId="2" applyNumberFormat="0" applyProtection="0">
      <alignment horizontal="right" vertical="center"/>
    </xf>
    <xf numFmtId="0" fontId="59" fillId="22" borderId="3" applyNumberFormat="0" applyProtection="0">
      <alignment horizontal="right" vertical="center"/>
    </xf>
    <xf numFmtId="0" fontId="53" fillId="0" borderId="6" applyNumberFormat="0" applyFont="0" applyFill="0" applyAlignment="0" applyProtection="0"/>
    <xf numFmtId="0" fontId="60" fillId="0" borderId="6" applyNumberFormat="0" applyProtection="0"/>
    <xf numFmtId="0" fontId="59" fillId="23" borderId="3" applyNumberFormat="0" applyProtection="0"/>
    <xf numFmtId="0" fontId="45" fillId="21" borderId="7" applyNumberFormat="0" applyProtection="0"/>
    <xf numFmtId="0" fontId="42" fillId="21" borderId="1" applyNumberFormat="0" applyProtection="0"/>
    <xf numFmtId="41" fontId="170" fillId="0" borderId="0" applyFont="0" applyFill="0" applyBorder="0" applyAlignment="0" applyProtection="0"/>
    <xf numFmtId="41" fontId="170" fillId="0" borderId="0" applyFont="0" applyFill="0" applyBorder="0" applyAlignment="0" applyProtection="0"/>
    <xf numFmtId="0" fontId="47" fillId="17" borderId="1" applyNumberFormat="0" applyProtection="0"/>
    <xf numFmtId="41" fontId="170" fillId="0" borderId="0" applyFont="0" applyFill="0" applyBorder="0" applyAlignment="0" applyProtection="0"/>
    <xf numFmtId="41" fontId="58" fillId="0" borderId="0" applyFont="0" applyFill="0" applyBorder="0" applyAlignment="0" applyProtection="0"/>
    <xf numFmtId="43" fontId="170" fillId="0" borderId="0" applyFont="0" applyFill="0" applyBorder="0" applyAlignment="0" applyProtection="0"/>
    <xf numFmtId="41" fontId="170" fillId="0" borderId="0" applyFont="0" applyFill="0" applyBorder="0" applyAlignment="0" applyProtection="0"/>
    <xf numFmtId="0" fontId="58" fillId="0" borderId="0">
      <alignment horizontal="right" vertical="center"/>
    </xf>
    <xf numFmtId="41" fontId="170" fillId="0" borderId="0" applyFont="0" applyFill="0" applyBorder="0" applyAlignment="0" applyProtection="0"/>
    <xf numFmtId="41" fontId="170" fillId="0" borderId="0" applyFont="0" applyFill="0" applyBorder="0" applyAlignment="0" applyProtection="0"/>
    <xf numFmtId="181" fontId="61" fillId="0" borderId="0">
      <protection locked="0"/>
    </xf>
    <xf numFmtId="0" fontId="170" fillId="0" borderId="0"/>
    <xf numFmtId="0" fontId="170" fillId="0" borderId="0"/>
    <xf numFmtId="9" fontId="62"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6" fontId="64" fillId="0" borderId="0" applyFont="0" applyFill="0" applyBorder="0" applyAlignment="0" applyProtection="0"/>
    <xf numFmtId="176" fontId="64" fillId="0" borderId="0" applyFont="0" applyFill="0" applyBorder="0" applyAlignment="0" applyProtection="0"/>
    <xf numFmtId="176" fontId="64" fillId="0" borderId="0" applyFont="0" applyFill="0" applyBorder="0" applyAlignment="0" applyProtection="0"/>
    <xf numFmtId="176" fontId="64" fillId="0" borderId="0" applyFont="0" applyFill="0" applyBorder="0" applyAlignment="0" applyProtection="0"/>
    <xf numFmtId="176" fontId="64" fillId="0" borderId="0" applyFont="0" applyFill="0" applyBorder="0" applyAlignment="0" applyProtection="0"/>
    <xf numFmtId="176" fontId="64" fillId="0" borderId="0" applyFont="0" applyFill="0" applyBorder="0" applyAlignment="0" applyProtection="0"/>
    <xf numFmtId="176" fontId="64" fillId="0" borderId="0" applyFont="0" applyFill="0" applyBorder="0" applyAlignment="0" applyProtection="0"/>
    <xf numFmtId="176" fontId="64" fillId="0" borderId="0" applyFont="0" applyFill="0" applyBorder="0" applyAlignment="0" applyProtection="0"/>
    <xf numFmtId="176" fontId="64" fillId="0" borderId="0" applyFont="0" applyFill="0" applyBorder="0" applyAlignment="0" applyProtection="0"/>
    <xf numFmtId="176" fontId="64" fillId="0" borderId="0" applyFont="0" applyFill="0" applyBorder="0" applyAlignment="0" applyProtection="0"/>
    <xf numFmtId="176" fontId="64" fillId="0" borderId="0" applyFont="0" applyFill="0" applyBorder="0" applyAlignment="0" applyProtection="0"/>
    <xf numFmtId="176" fontId="64" fillId="0" borderId="0" applyFont="0" applyFill="0" applyBorder="0" applyAlignment="0" applyProtection="0"/>
    <xf numFmtId="176" fontId="64" fillId="0" borderId="0" applyFont="0" applyFill="0" applyBorder="0" applyAlignment="0" applyProtection="0"/>
    <xf numFmtId="176" fontId="64" fillId="0" borderId="0" applyFont="0" applyFill="0" applyBorder="0" applyAlignment="0" applyProtection="0"/>
    <xf numFmtId="176" fontId="64" fillId="0" borderId="0" applyFont="0" applyFill="0" applyBorder="0" applyAlignment="0" applyProtection="0"/>
    <xf numFmtId="176" fontId="64" fillId="0" borderId="0" applyFont="0" applyFill="0" applyBorder="0" applyAlignment="0" applyProtection="0"/>
    <xf numFmtId="176" fontId="64" fillId="0" borderId="0" applyFont="0" applyFill="0" applyBorder="0" applyAlignment="0" applyProtection="0"/>
    <xf numFmtId="176" fontId="64" fillId="0" borderId="0" applyFont="0" applyFill="0" applyBorder="0" applyAlignment="0" applyProtection="0"/>
    <xf numFmtId="176" fontId="64" fillId="0" borderId="0" applyFont="0" applyFill="0" applyBorder="0" applyAlignment="0" applyProtection="0"/>
    <xf numFmtId="176" fontId="64" fillId="0" borderId="0" applyFont="0" applyFill="0" applyBorder="0" applyAlignment="0" applyProtection="0"/>
    <xf numFmtId="176" fontId="64" fillId="0" borderId="0" applyFont="0" applyFill="0" applyBorder="0" applyAlignment="0" applyProtection="0"/>
    <xf numFmtId="176" fontId="64" fillId="0" borderId="0" applyFont="0" applyFill="0" applyBorder="0" applyAlignment="0" applyProtection="0"/>
    <xf numFmtId="176" fontId="64" fillId="0" borderId="0" applyFont="0" applyFill="0" applyBorder="0" applyAlignment="0" applyProtection="0"/>
    <xf numFmtId="176" fontId="64" fillId="0" borderId="0" applyFont="0" applyFill="0" applyBorder="0" applyAlignment="0" applyProtection="0"/>
    <xf numFmtId="176" fontId="64" fillId="0" borderId="0" applyFont="0" applyFill="0" applyBorder="0" applyAlignment="0" applyProtection="0"/>
    <xf numFmtId="183" fontId="65" fillId="0" borderId="0" applyFont="0" applyFill="0" applyBorder="0" applyAlignment="0" applyProtection="0"/>
    <xf numFmtId="184" fontId="6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5" fontId="65" fillId="0" borderId="0" applyFont="0" applyFill="0" applyBorder="0" applyAlignment="0" applyProtection="0"/>
    <xf numFmtId="186" fontId="65" fillId="0" borderId="0" applyFont="0" applyFill="0" applyBorder="0" applyAlignment="0" applyProtection="0"/>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178" fontId="4" fillId="0" borderId="0" applyFont="0" applyFill="0" applyBorder="0" applyAlignment="0" applyProtection="0"/>
    <xf numFmtId="178" fontId="4" fillId="0" borderId="0" applyFont="0" applyFill="0" applyBorder="0" applyAlignment="0" applyProtection="0"/>
    <xf numFmtId="178" fontId="4" fillId="0" borderId="0" applyFont="0" applyFill="0" applyBorder="0" applyAlignment="0" applyProtection="0"/>
    <xf numFmtId="178" fontId="4" fillId="0" borderId="0" applyFont="0" applyFill="0" applyBorder="0" applyAlignment="0" applyProtection="0"/>
    <xf numFmtId="178" fontId="4" fillId="0" borderId="0" applyFont="0" applyFill="0" applyBorder="0" applyAlignment="0" applyProtection="0"/>
    <xf numFmtId="178" fontId="4" fillId="0" borderId="0" applyFont="0" applyFill="0" applyBorder="0" applyAlignment="0" applyProtection="0"/>
    <xf numFmtId="178" fontId="4" fillId="0" borderId="0" applyFont="0" applyFill="0" applyBorder="0" applyAlignment="0" applyProtection="0"/>
    <xf numFmtId="178" fontId="4" fillId="0" borderId="0" applyFont="0" applyFill="0" applyBorder="0" applyAlignment="0" applyProtection="0"/>
    <xf numFmtId="178" fontId="4" fillId="0" borderId="0" applyFont="0" applyFill="0" applyBorder="0" applyAlignment="0" applyProtection="0"/>
    <xf numFmtId="178" fontId="4" fillId="0" borderId="0" applyFont="0" applyFill="0" applyBorder="0" applyAlignment="0" applyProtection="0"/>
    <xf numFmtId="178" fontId="4" fillId="0" borderId="0" applyFont="0" applyFill="0" applyBorder="0" applyAlignment="0" applyProtection="0"/>
    <xf numFmtId="178" fontId="4" fillId="0" borderId="0" applyFont="0" applyFill="0" applyBorder="0" applyAlignment="0" applyProtection="0"/>
    <xf numFmtId="178"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5" fontId="64" fillId="0" borderId="0" applyFont="0" applyFill="0" applyBorder="0" applyAlignment="0" applyProtection="0"/>
    <xf numFmtId="175" fontId="64" fillId="0" borderId="0" applyFont="0" applyFill="0" applyBorder="0" applyAlignment="0" applyProtection="0"/>
    <xf numFmtId="175" fontId="64" fillId="0" borderId="0" applyFont="0" applyFill="0" applyBorder="0" applyAlignment="0" applyProtection="0"/>
    <xf numFmtId="175" fontId="64" fillId="0" borderId="0" applyFont="0" applyFill="0" applyBorder="0" applyAlignment="0" applyProtection="0"/>
    <xf numFmtId="175" fontId="64" fillId="0" borderId="0" applyFont="0" applyFill="0" applyBorder="0" applyAlignment="0" applyProtection="0"/>
    <xf numFmtId="175" fontId="64" fillId="0" borderId="0" applyFont="0" applyFill="0" applyBorder="0" applyAlignment="0" applyProtection="0"/>
    <xf numFmtId="175" fontId="64" fillId="0" borderId="0" applyFont="0" applyFill="0" applyBorder="0" applyAlignment="0" applyProtection="0"/>
    <xf numFmtId="175" fontId="64" fillId="0" borderId="0" applyFont="0" applyFill="0" applyBorder="0" applyAlignment="0" applyProtection="0"/>
    <xf numFmtId="175" fontId="64" fillId="0" borderId="0" applyFont="0" applyFill="0" applyBorder="0" applyAlignment="0" applyProtection="0"/>
    <xf numFmtId="175" fontId="64" fillId="0" borderId="0" applyFont="0" applyFill="0" applyBorder="0" applyAlignment="0" applyProtection="0"/>
    <xf numFmtId="175" fontId="64" fillId="0" borderId="0" applyFont="0" applyFill="0" applyBorder="0" applyAlignment="0" applyProtection="0"/>
    <xf numFmtId="175" fontId="64" fillId="0" borderId="0" applyFont="0" applyFill="0" applyBorder="0" applyAlignment="0" applyProtection="0"/>
    <xf numFmtId="175" fontId="64" fillId="0" borderId="0" applyFont="0" applyFill="0" applyBorder="0" applyAlignment="0" applyProtection="0"/>
    <xf numFmtId="175" fontId="64" fillId="0" borderId="0" applyFont="0" applyFill="0" applyBorder="0" applyAlignment="0" applyProtection="0"/>
    <xf numFmtId="175" fontId="64" fillId="0" borderId="0" applyFont="0" applyFill="0" applyBorder="0" applyAlignment="0" applyProtection="0"/>
    <xf numFmtId="175" fontId="64" fillId="0" borderId="0" applyFont="0" applyFill="0" applyBorder="0" applyAlignment="0" applyProtection="0"/>
    <xf numFmtId="175" fontId="64" fillId="0" borderId="0" applyFont="0" applyFill="0" applyBorder="0" applyAlignment="0" applyProtection="0"/>
    <xf numFmtId="175" fontId="64" fillId="0" borderId="0" applyFont="0" applyFill="0" applyBorder="0" applyAlignment="0" applyProtection="0"/>
    <xf numFmtId="175" fontId="64" fillId="0" borderId="0" applyFont="0" applyFill="0" applyBorder="0" applyAlignment="0" applyProtection="0"/>
    <xf numFmtId="175" fontId="64" fillId="0" borderId="0" applyFont="0" applyFill="0" applyBorder="0" applyAlignment="0" applyProtection="0"/>
    <xf numFmtId="175" fontId="64" fillId="0" borderId="0" applyFont="0" applyFill="0" applyBorder="0" applyAlignment="0" applyProtection="0"/>
    <xf numFmtId="175" fontId="64" fillId="0" borderId="0" applyFont="0" applyFill="0" applyBorder="0" applyAlignment="0" applyProtection="0"/>
    <xf numFmtId="175" fontId="64" fillId="0" borderId="0" applyFont="0" applyFill="0" applyBorder="0" applyAlignment="0" applyProtection="0"/>
    <xf numFmtId="175" fontId="64" fillId="0" borderId="0" applyFont="0" applyFill="0" applyBorder="0" applyAlignment="0" applyProtection="0"/>
    <xf numFmtId="175" fontId="6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2" fillId="24"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7" borderId="0" applyNumberFormat="0" applyBorder="0" applyAlignment="0" applyProtection="0"/>
    <xf numFmtId="0" fontId="62" fillId="28" borderId="0" applyNumberFormat="0" applyBorder="0" applyAlignment="0" applyProtection="0"/>
    <xf numFmtId="0" fontId="62" fillId="29" borderId="0" applyNumberFormat="0" applyBorder="0" applyAlignment="0" applyProtection="0"/>
    <xf numFmtId="0" fontId="67" fillId="30" borderId="0" applyNumberFormat="0" applyBorder="0" applyAlignment="0" applyProtection="0"/>
    <xf numFmtId="0" fontId="1" fillId="31" borderId="0" applyNumberFormat="0" applyBorder="0" applyAlignment="0" applyProtection="0"/>
    <xf numFmtId="0" fontId="68" fillId="24" borderId="0" applyNumberFormat="0" applyBorder="0" applyAlignment="0" applyProtection="0"/>
    <xf numFmtId="0" fontId="68" fillId="24" borderId="0" applyNumberFormat="0" applyBorder="0" applyAlignment="0" applyProtection="0"/>
    <xf numFmtId="0" fontId="68" fillId="24" borderId="0" applyNumberFormat="0" applyBorder="0" applyAlignment="0" applyProtection="0"/>
    <xf numFmtId="0" fontId="1" fillId="31" borderId="0" applyNumberFormat="0" applyBorder="0" applyAlignment="0" applyProtection="0"/>
    <xf numFmtId="0" fontId="68" fillId="24" borderId="0" applyNumberFormat="0" applyBorder="0" applyAlignment="0" applyProtection="0"/>
    <xf numFmtId="0" fontId="68" fillId="24" borderId="0" applyNumberFormat="0" applyBorder="0" applyAlignment="0" applyProtection="0"/>
    <xf numFmtId="0" fontId="68" fillId="24" borderId="0" applyNumberFormat="0" applyBorder="0" applyAlignment="0" applyProtection="0"/>
    <xf numFmtId="0" fontId="68" fillId="24" borderId="0" applyNumberFormat="0" applyBorder="0" applyAlignment="0" applyProtection="0"/>
    <xf numFmtId="0" fontId="68" fillId="24" borderId="0" applyNumberFormat="0" applyBorder="0" applyAlignment="0" applyProtection="0"/>
    <xf numFmtId="0" fontId="68" fillId="24"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68" fillId="24" borderId="0" applyNumberFormat="0" applyBorder="0" applyAlignment="0" applyProtection="0"/>
    <xf numFmtId="0" fontId="68" fillId="24" borderId="0" applyNumberFormat="0" applyBorder="0" applyAlignment="0" applyProtection="0"/>
    <xf numFmtId="0" fontId="68" fillId="24" borderId="0" applyNumberFormat="0" applyBorder="0" applyAlignment="0" applyProtection="0"/>
    <xf numFmtId="0" fontId="1" fillId="31" borderId="0" applyNumberFormat="0" applyBorder="0" applyAlignment="0" applyProtection="0"/>
    <xf numFmtId="0" fontId="68" fillId="24" borderId="0" applyNumberFormat="0" applyBorder="0" applyAlignment="0" applyProtection="0"/>
    <xf numFmtId="0" fontId="68" fillId="24" borderId="0" applyNumberFormat="0" applyBorder="0" applyAlignment="0" applyProtection="0"/>
    <xf numFmtId="0" fontId="68" fillId="24" borderId="0" applyNumberFormat="0" applyBorder="0" applyAlignment="0" applyProtection="0"/>
    <xf numFmtId="0" fontId="68" fillId="24" borderId="0" applyNumberFormat="0" applyBorder="0" applyAlignment="0" applyProtection="0"/>
    <xf numFmtId="0" fontId="68" fillId="24" borderId="0" applyNumberFormat="0" applyBorder="0" applyAlignment="0" applyProtection="0"/>
    <xf numFmtId="0" fontId="68" fillId="24"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68" fillId="24" borderId="0" applyNumberFormat="0" applyBorder="0" applyAlignment="0" applyProtection="0"/>
    <xf numFmtId="0" fontId="68" fillId="24" borderId="0" applyNumberFormat="0" applyBorder="0" applyAlignment="0" applyProtection="0"/>
    <xf numFmtId="0" fontId="68" fillId="24" borderId="0" applyNumberFormat="0" applyBorder="0" applyAlignment="0" applyProtection="0"/>
    <xf numFmtId="0" fontId="1" fillId="31" borderId="0" applyNumberFormat="0" applyBorder="0" applyAlignment="0" applyProtection="0"/>
    <xf numFmtId="0" fontId="68" fillId="24" borderId="0" applyNumberFormat="0" applyBorder="0" applyAlignment="0" applyProtection="0"/>
    <xf numFmtId="0" fontId="68" fillId="24" borderId="0" applyNumberFormat="0" applyBorder="0" applyAlignment="0" applyProtection="0"/>
    <xf numFmtId="0" fontId="68" fillId="24" borderId="0" applyNumberFormat="0" applyBorder="0" applyAlignment="0" applyProtection="0"/>
    <xf numFmtId="0" fontId="68" fillId="24" borderId="0" applyNumberFormat="0" applyBorder="0" applyAlignment="0" applyProtection="0"/>
    <xf numFmtId="0" fontId="68" fillId="24" borderId="0" applyNumberFormat="0" applyBorder="0" applyAlignment="0" applyProtection="0"/>
    <xf numFmtId="0" fontId="68" fillId="24" borderId="0" applyNumberFormat="0" applyBorder="0" applyAlignment="0" applyProtection="0"/>
    <xf numFmtId="0" fontId="170" fillId="31" borderId="0" applyNumberFormat="0" applyBorder="0" applyAlignment="0" applyProtection="0"/>
    <xf numFmtId="0" fontId="69" fillId="24" borderId="0" applyNumberFormat="0" applyBorder="0" applyAlignment="0" applyProtection="0"/>
    <xf numFmtId="0" fontId="69" fillId="24" borderId="0" applyNumberFormat="0" applyBorder="0" applyAlignment="0" applyProtection="0"/>
    <xf numFmtId="0" fontId="170" fillId="31" borderId="0" applyNumberFormat="0" applyBorder="0" applyAlignment="0" applyProtection="0"/>
    <xf numFmtId="0" fontId="69" fillId="24" borderId="0" applyNumberFormat="0" applyBorder="0" applyAlignment="0" applyProtection="0"/>
    <xf numFmtId="0" fontId="69" fillId="24" borderId="0" applyNumberFormat="0" applyBorder="0" applyAlignment="0" applyProtection="0"/>
    <xf numFmtId="0" fontId="68" fillId="24" borderId="0" applyNumberFormat="0" applyBorder="0" applyAlignment="0" applyProtection="0"/>
    <xf numFmtId="0" fontId="69" fillId="25" borderId="0" applyNumberFormat="0" applyBorder="0" applyAlignment="0" applyProtection="0"/>
    <xf numFmtId="0" fontId="67" fillId="32" borderId="0" applyNumberFormat="0" applyBorder="0" applyAlignment="0" applyProtection="0"/>
    <xf numFmtId="0" fontId="170" fillId="33" borderId="0" applyNumberFormat="0" applyBorder="0" applyAlignment="0" applyProtection="0"/>
    <xf numFmtId="0" fontId="69" fillId="26" borderId="0" applyNumberFormat="0" applyBorder="0" applyAlignment="0" applyProtection="0"/>
    <xf numFmtId="0" fontId="67" fillId="34" borderId="0" applyNumberFormat="0" applyBorder="0" applyAlignment="0" applyProtection="0"/>
    <xf numFmtId="0" fontId="170" fillId="35" borderId="0" applyNumberFormat="0" applyBorder="0" applyAlignment="0" applyProtection="0"/>
    <xf numFmtId="0" fontId="69" fillId="27" borderId="0" applyNumberFormat="0" applyBorder="0" applyAlignment="0" applyProtection="0"/>
    <xf numFmtId="0" fontId="170" fillId="35" borderId="0" applyNumberFormat="0" applyBorder="0" applyAlignment="0" applyProtection="0"/>
    <xf numFmtId="0" fontId="69" fillId="27" borderId="0" applyNumberFormat="0" applyBorder="0" applyAlignment="0" applyProtection="0"/>
    <xf numFmtId="0" fontId="69" fillId="27" borderId="0" applyNumberFormat="0" applyBorder="0" applyAlignment="0" applyProtection="0"/>
    <xf numFmtId="0" fontId="67" fillId="36" borderId="0" applyNumberFormat="0" applyBorder="0" applyAlignment="0" applyProtection="0"/>
    <xf numFmtId="0" fontId="170" fillId="37" borderId="0" applyNumberFormat="0" applyBorder="0" applyAlignment="0" applyProtection="0"/>
    <xf numFmtId="0" fontId="69" fillId="28" borderId="0" applyNumberFormat="0" applyBorder="0" applyAlignment="0" applyProtection="0"/>
    <xf numFmtId="0" fontId="67" fillId="38" borderId="0" applyNumberFormat="0" applyBorder="0" applyAlignment="0" applyProtection="0"/>
    <xf numFmtId="0" fontId="170" fillId="39" borderId="0" applyNumberFormat="0" applyBorder="0" applyAlignment="0" applyProtection="0"/>
    <xf numFmtId="0" fontId="69" fillId="29" borderId="0" applyNumberFormat="0" applyBorder="0" applyAlignment="0" applyProtection="0"/>
    <xf numFmtId="0" fontId="62" fillId="40" borderId="0" applyNumberFormat="0" applyBorder="0" applyAlignment="0" applyProtection="0"/>
    <xf numFmtId="0" fontId="62" fillId="36" borderId="0" applyNumberFormat="0" applyBorder="0" applyAlignment="0" applyProtection="0"/>
    <xf numFmtId="0" fontId="62" fillId="30" borderId="0" applyNumberFormat="0" applyBorder="0" applyAlignment="0" applyProtection="0"/>
    <xf numFmtId="0" fontId="62" fillId="27" borderId="0" applyNumberFormat="0" applyBorder="0" applyAlignment="0" applyProtection="0"/>
    <xf numFmtId="0" fontId="62" fillId="40" borderId="0" applyNumberFormat="0" applyBorder="0" applyAlignment="0" applyProtection="0"/>
    <xf numFmtId="0" fontId="62" fillId="41" borderId="0" applyNumberFormat="0" applyBorder="0" applyAlignment="0" applyProtection="0"/>
    <xf numFmtId="0" fontId="67" fillId="30" borderId="0" applyNumberFormat="0" applyBorder="0" applyAlignment="0" applyProtection="0"/>
    <xf numFmtId="0" fontId="170" fillId="42" borderId="0" applyNumberFormat="0" applyBorder="0" applyAlignment="0" applyProtection="0"/>
    <xf numFmtId="0" fontId="69" fillId="40" borderId="0" applyNumberFormat="0" applyBorder="0" applyAlignment="0" applyProtection="0"/>
    <xf numFmtId="0" fontId="69" fillId="36" borderId="0" applyNumberFormat="0" applyBorder="0" applyAlignment="0" applyProtection="0"/>
    <xf numFmtId="0" fontId="67" fillId="43" borderId="0" applyNumberFormat="0" applyBorder="0" applyAlignment="0" applyProtection="0"/>
    <xf numFmtId="0" fontId="1" fillId="44" borderId="0" applyNumberFormat="0" applyBorder="0" applyAlignment="0" applyProtection="0"/>
    <xf numFmtId="0" fontId="68" fillId="30" borderId="0" applyNumberFormat="0" applyBorder="0" applyAlignment="0" applyProtection="0"/>
    <xf numFmtId="0" fontId="170" fillId="44"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8" fillId="30" borderId="0" applyNumberFormat="0" applyBorder="0" applyAlignment="0" applyProtection="0"/>
    <xf numFmtId="0" fontId="67" fillId="45" borderId="0" applyNumberFormat="0" applyBorder="0" applyAlignment="0" applyProtection="0"/>
    <xf numFmtId="0" fontId="170" fillId="46" borderId="0" applyNumberFormat="0" applyBorder="0" applyAlignment="0" applyProtection="0"/>
    <xf numFmtId="0" fontId="69" fillId="27" borderId="0" applyNumberFormat="0" applyBorder="0" applyAlignment="0" applyProtection="0"/>
    <xf numFmtId="0" fontId="67" fillId="36" borderId="0" applyNumberFormat="0" applyBorder="0" applyAlignment="0" applyProtection="0"/>
    <xf numFmtId="0" fontId="170" fillId="47" borderId="0" applyNumberFormat="0" applyBorder="0" applyAlignment="0" applyProtection="0"/>
    <xf numFmtId="0" fontId="69" fillId="40" borderId="0" applyNumberFormat="0" applyBorder="0" applyAlignment="0" applyProtection="0"/>
    <xf numFmtId="0" fontId="69" fillId="41" borderId="0" applyNumberFormat="0" applyBorder="0" applyAlignment="0" applyProtection="0"/>
    <xf numFmtId="0" fontId="70" fillId="48" borderId="0" applyNumberFormat="0" applyBorder="0" applyAlignment="0" applyProtection="0"/>
    <xf numFmtId="0" fontId="70" fillId="36" borderId="0" applyNumberFormat="0" applyBorder="0" applyAlignment="0" applyProtection="0"/>
    <xf numFmtId="0" fontId="70" fillId="30" borderId="0" applyNumberFormat="0" applyBorder="0" applyAlignment="0" applyProtection="0"/>
    <xf numFmtId="0" fontId="70" fillId="49" borderId="0" applyNumberFormat="0" applyBorder="0" applyAlignment="0" applyProtection="0"/>
    <xf numFmtId="0" fontId="70" fillId="50" borderId="0" applyNumberFormat="0" applyBorder="0" applyAlignment="0" applyProtection="0"/>
    <xf numFmtId="0" fontId="70" fillId="51" borderId="0" applyNumberFormat="0" applyBorder="0" applyAlignment="0" applyProtection="0"/>
    <xf numFmtId="0" fontId="71" fillId="30" borderId="0" applyNumberFormat="0" applyBorder="0" applyAlignment="0" applyProtection="0"/>
    <xf numFmtId="0" fontId="13" fillId="52" borderId="0" applyNumberFormat="0" applyBorder="0" applyAlignment="0" applyProtection="0"/>
    <xf numFmtId="0" fontId="72" fillId="48" borderId="0" applyNumberFormat="0" applyBorder="0" applyAlignment="0" applyProtection="0"/>
    <xf numFmtId="0" fontId="71" fillId="43" borderId="0" applyNumberFormat="0" applyBorder="0" applyAlignment="0" applyProtection="0"/>
    <xf numFmtId="0" fontId="13" fillId="53" borderId="0" applyNumberFormat="0" applyBorder="0" applyAlignment="0" applyProtection="0"/>
    <xf numFmtId="0" fontId="72" fillId="30" borderId="0" applyNumberFormat="0" applyBorder="0" applyAlignment="0" applyProtection="0"/>
    <xf numFmtId="0" fontId="73" fillId="0" borderId="0" applyNumberFormat="0" applyFill="0" applyBorder="0" applyAlignment="0"/>
    <xf numFmtId="187" fontId="28" fillId="40" borderId="8">
      <alignment horizontal="center" vertical="center"/>
    </xf>
    <xf numFmtId="187" fontId="28" fillId="40" borderId="8">
      <alignment horizontal="center" vertical="center"/>
    </xf>
    <xf numFmtId="187" fontId="28" fillId="40" borderId="8">
      <alignment horizontal="center" vertical="center"/>
    </xf>
    <xf numFmtId="187" fontId="28" fillId="40" borderId="8">
      <alignment horizontal="center" vertical="center"/>
    </xf>
    <xf numFmtId="187" fontId="28" fillId="40" borderId="8">
      <alignment horizontal="center" vertical="center"/>
    </xf>
    <xf numFmtId="187" fontId="28" fillId="40" borderId="8">
      <alignment horizontal="center" vertical="center"/>
    </xf>
    <xf numFmtId="187" fontId="28" fillId="40" borderId="8">
      <alignment horizontal="center" vertical="center"/>
    </xf>
    <xf numFmtId="187" fontId="28" fillId="40" borderId="8">
      <alignment horizontal="center" vertical="center"/>
    </xf>
    <xf numFmtId="187" fontId="28" fillId="40" borderId="8">
      <alignment horizontal="center" vertical="center"/>
    </xf>
    <xf numFmtId="187" fontId="28" fillId="40" borderId="8">
      <alignment horizontal="center" vertical="center"/>
    </xf>
    <xf numFmtId="187" fontId="28" fillId="40" borderId="8">
      <alignment horizontal="center" vertical="center"/>
    </xf>
    <xf numFmtId="187" fontId="28" fillId="40" borderId="8">
      <alignment horizontal="center" vertical="center"/>
    </xf>
    <xf numFmtId="187" fontId="28" fillId="40" borderId="8">
      <alignment horizontal="center" vertical="center"/>
    </xf>
    <xf numFmtId="187" fontId="28" fillId="40" borderId="8">
      <alignment horizontal="center" vertical="center"/>
    </xf>
    <xf numFmtId="187" fontId="28" fillId="40" borderId="8">
      <alignment horizontal="center" vertical="center"/>
    </xf>
    <xf numFmtId="187" fontId="28" fillId="40" borderId="8">
      <alignment horizontal="center" vertical="center"/>
    </xf>
    <xf numFmtId="187" fontId="28" fillId="40" borderId="8">
      <alignment horizontal="center" vertical="center"/>
    </xf>
    <xf numFmtId="187" fontId="28" fillId="40" borderId="8">
      <alignment horizontal="center" vertical="center"/>
    </xf>
    <xf numFmtId="187" fontId="28" fillId="40" borderId="8">
      <alignment horizontal="center" vertical="center"/>
    </xf>
    <xf numFmtId="187" fontId="28" fillId="40" borderId="8">
      <alignment horizontal="center" vertical="center"/>
    </xf>
    <xf numFmtId="187" fontId="28" fillId="40" borderId="8">
      <alignment horizontal="center" vertical="center"/>
    </xf>
    <xf numFmtId="187" fontId="28" fillId="40" borderId="8">
      <alignment horizontal="center" vertical="center"/>
    </xf>
    <xf numFmtId="187" fontId="28" fillId="40" borderId="8">
      <alignment horizontal="center" vertical="center"/>
    </xf>
    <xf numFmtId="187" fontId="28" fillId="40" borderId="8">
      <alignment horizontal="center" vertical="center"/>
    </xf>
    <xf numFmtId="187" fontId="28" fillId="40" borderId="8">
      <alignment horizontal="center" vertical="center"/>
    </xf>
    <xf numFmtId="187" fontId="28" fillId="40" borderId="8">
      <alignment horizontal="center" vertical="center"/>
    </xf>
    <xf numFmtId="187" fontId="28" fillId="40" borderId="8">
      <alignment horizontal="center" vertical="center"/>
    </xf>
    <xf numFmtId="187" fontId="28" fillId="40" borderId="8">
      <alignment horizontal="center" vertical="center"/>
    </xf>
    <xf numFmtId="187" fontId="28" fillId="40" borderId="8">
      <alignment horizontal="center" vertic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188" fontId="4" fillId="0" borderId="0" applyFont="0" applyFill="0" applyBorder="0" applyAlignment="0" applyProtection="0"/>
    <xf numFmtId="188" fontId="4" fillId="0" borderId="0" applyFont="0" applyFill="0" applyBorder="0" applyAlignment="0" applyProtection="0"/>
    <xf numFmtId="188" fontId="4" fillId="0" borderId="0" applyFont="0" applyFill="0" applyBorder="0" applyAlignment="0" applyProtection="0"/>
    <xf numFmtId="188" fontId="4" fillId="0" borderId="0" applyFont="0" applyFill="0" applyBorder="0" applyAlignment="0" applyProtection="0"/>
    <xf numFmtId="188" fontId="4" fillId="0" borderId="0" applyFont="0" applyFill="0" applyBorder="0" applyAlignment="0" applyProtection="0"/>
    <xf numFmtId="188" fontId="4" fillId="0" borderId="0" applyFont="0" applyFill="0" applyBorder="0" applyAlignment="0" applyProtection="0"/>
    <xf numFmtId="188" fontId="4" fillId="0" borderId="0" applyFont="0" applyFill="0" applyBorder="0" applyAlignment="0" applyProtection="0"/>
    <xf numFmtId="188" fontId="4" fillId="0" borderId="0" applyFont="0" applyFill="0" applyBorder="0" applyAlignment="0" applyProtection="0"/>
    <xf numFmtId="188" fontId="4" fillId="0" borderId="0" applyFont="0" applyFill="0" applyBorder="0" applyAlignment="0" applyProtection="0"/>
    <xf numFmtId="188" fontId="4" fillId="0" borderId="0" applyFont="0" applyFill="0" applyBorder="0" applyAlignment="0" applyProtection="0"/>
    <xf numFmtId="188" fontId="4" fillId="0" borderId="0" applyFont="0" applyFill="0" applyBorder="0" applyAlignment="0" applyProtection="0"/>
    <xf numFmtId="188" fontId="4" fillId="0" borderId="0" applyFont="0" applyFill="0" applyBorder="0" applyAlignment="0" applyProtection="0"/>
    <xf numFmtId="188" fontId="4" fillId="0" borderId="0" applyFont="0" applyFill="0" applyBorder="0" applyAlignment="0" applyProtection="0"/>
    <xf numFmtId="188" fontId="4" fillId="0" borderId="0" applyFont="0" applyFill="0" applyBorder="0" applyAlignment="0" applyProtection="0"/>
    <xf numFmtId="188" fontId="4" fillId="0" borderId="0" applyFont="0" applyFill="0" applyBorder="0" applyAlignment="0" applyProtection="0"/>
    <xf numFmtId="188" fontId="4" fillId="0" borderId="0" applyFont="0" applyFill="0" applyBorder="0" applyAlignment="0" applyProtection="0"/>
    <xf numFmtId="188" fontId="4" fillId="0" borderId="0" applyFont="0" applyFill="0" applyBorder="0" applyAlignment="0" applyProtection="0"/>
    <xf numFmtId="188" fontId="4" fillId="0" borderId="0" applyFont="0" applyFill="0" applyBorder="0" applyAlignment="0" applyProtection="0"/>
    <xf numFmtId="188" fontId="4" fillId="0" borderId="0" applyFont="0" applyFill="0" applyBorder="0" applyAlignment="0" applyProtection="0"/>
    <xf numFmtId="188" fontId="4" fillId="0" borderId="0" applyFont="0" applyFill="0" applyBorder="0" applyAlignment="0" applyProtection="0"/>
    <xf numFmtId="188" fontId="4" fillId="0" borderId="0" applyFont="0" applyFill="0" applyBorder="0" applyAlignment="0" applyProtection="0"/>
    <xf numFmtId="188" fontId="4" fillId="0" borderId="0" applyFont="0" applyFill="0" applyBorder="0" applyAlignment="0" applyProtection="0"/>
    <xf numFmtId="188" fontId="4" fillId="0" borderId="0" applyFont="0" applyFill="0" applyBorder="0" applyAlignment="0" applyProtection="0"/>
    <xf numFmtId="188" fontId="4" fillId="0" borderId="0" applyFont="0" applyFill="0" applyBorder="0" applyAlignment="0" applyProtection="0"/>
    <xf numFmtId="188" fontId="4" fillId="0" borderId="0" applyFont="0" applyFill="0" applyBorder="0" applyAlignment="0" applyProtection="0"/>
    <xf numFmtId="39" fontId="75" fillId="0" borderId="10" applyFill="0" applyBorder="0"/>
    <xf numFmtId="0" fontId="76" fillId="26" borderId="0" applyNumberFormat="0" applyBorder="0" applyAlignment="0" applyProtection="0"/>
    <xf numFmtId="0" fontId="4" fillId="40" borderId="11" applyNumberFormat="0" applyFont="0" applyAlignment="0" applyProtection="0"/>
    <xf numFmtId="0" fontId="77" fillId="54" borderId="12" applyNumberFormat="0" applyAlignment="0" applyProtection="0"/>
    <xf numFmtId="0" fontId="39" fillId="55" borderId="13" applyNumberFormat="0" applyAlignment="0" applyProtection="0"/>
    <xf numFmtId="0" fontId="78" fillId="56" borderId="14" applyNumberFormat="0" applyAlignment="0" applyProtection="0"/>
    <xf numFmtId="15" fontId="75" fillId="0" borderId="0">
      <alignment horizontal="center"/>
    </xf>
    <xf numFmtId="0" fontId="79" fillId="34" borderId="15" applyNumberFormat="0" applyAlignment="0" applyProtection="0"/>
    <xf numFmtId="0" fontId="40" fillId="57" borderId="16" applyNumberFormat="0" applyAlignment="0" applyProtection="0"/>
    <xf numFmtId="0" fontId="80" fillId="58" borderId="17" applyNumberFormat="0" applyAlignment="0" applyProtection="0"/>
    <xf numFmtId="0" fontId="81" fillId="58" borderId="17" applyNumberFormat="0" applyAlignment="0" applyProtection="0"/>
    <xf numFmtId="0" fontId="82" fillId="0" borderId="18" applyNumberFormat="0" applyFill="0" applyAlignment="0" applyProtection="0"/>
    <xf numFmtId="3" fontId="83" fillId="0" borderId="0" applyFont="0" applyFill="0" applyBorder="0" applyAlignment="0" applyProtection="0"/>
    <xf numFmtId="3" fontId="83" fillId="0" borderId="0" applyFont="0" applyFill="0" applyBorder="0" applyAlignment="0" applyProtection="0"/>
    <xf numFmtId="3" fontId="83" fillId="0" borderId="0" applyFont="0" applyFill="0" applyBorder="0" applyAlignment="0" applyProtection="0"/>
    <xf numFmtId="3" fontId="83" fillId="0" borderId="0" applyFont="0" applyFill="0" applyBorder="0" applyAlignment="0" applyProtection="0"/>
    <xf numFmtId="3" fontId="83" fillId="0" borderId="0" applyFont="0" applyFill="0" applyBorder="0" applyAlignment="0" applyProtection="0"/>
    <xf numFmtId="3" fontId="83" fillId="0" borderId="0" applyFont="0" applyFill="0" applyBorder="0" applyAlignment="0" applyProtection="0"/>
    <xf numFmtId="3" fontId="83" fillId="0" borderId="0" applyFont="0" applyFill="0" applyBorder="0" applyAlignment="0" applyProtection="0"/>
    <xf numFmtId="3" fontId="83" fillId="0" borderId="0" applyFont="0" applyFill="0" applyBorder="0" applyAlignment="0" applyProtection="0"/>
    <xf numFmtId="3" fontId="83" fillId="0" borderId="0" applyFont="0" applyFill="0" applyBorder="0" applyAlignment="0" applyProtection="0"/>
    <xf numFmtId="3" fontId="83" fillId="0" borderId="0" applyFont="0" applyFill="0" applyBorder="0" applyAlignment="0" applyProtection="0"/>
    <xf numFmtId="3" fontId="83" fillId="0" borderId="0" applyFont="0" applyFill="0" applyBorder="0" applyAlignment="0" applyProtection="0"/>
    <xf numFmtId="3" fontId="83" fillId="0" borderId="0" applyFont="0" applyFill="0" applyBorder="0" applyAlignment="0" applyProtection="0"/>
    <xf numFmtId="3" fontId="83" fillId="0" borderId="0" applyFont="0" applyFill="0" applyBorder="0" applyAlignment="0" applyProtection="0"/>
    <xf numFmtId="3" fontId="83" fillId="0" borderId="0" applyFont="0" applyFill="0" applyBorder="0" applyAlignment="0" applyProtection="0"/>
    <xf numFmtId="3" fontId="83" fillId="0" borderId="0" applyFont="0" applyFill="0" applyBorder="0" applyAlignment="0" applyProtection="0"/>
    <xf numFmtId="3" fontId="83" fillId="0" borderId="0" applyFont="0" applyFill="0" applyBorder="0" applyAlignment="0" applyProtection="0"/>
    <xf numFmtId="3" fontId="83" fillId="0" borderId="0" applyFont="0" applyFill="0" applyBorder="0" applyAlignment="0" applyProtection="0"/>
    <xf numFmtId="3" fontId="83" fillId="0" borderId="0" applyFont="0" applyFill="0" applyBorder="0" applyAlignment="0" applyProtection="0"/>
    <xf numFmtId="3" fontId="83" fillId="0" borderId="0" applyFont="0" applyFill="0" applyBorder="0" applyAlignment="0" applyProtection="0"/>
    <xf numFmtId="3" fontId="83" fillId="0" borderId="0" applyFont="0" applyFill="0" applyBorder="0" applyAlignment="0" applyProtection="0"/>
    <xf numFmtId="3" fontId="83" fillId="0" borderId="0" applyFont="0" applyFill="0" applyBorder="0" applyAlignment="0" applyProtection="0"/>
    <xf numFmtId="3" fontId="83" fillId="0" borderId="0" applyFont="0" applyFill="0" applyBorder="0" applyAlignment="0" applyProtection="0"/>
    <xf numFmtId="3" fontId="83" fillId="0" borderId="0" applyFont="0" applyFill="0" applyBorder="0" applyAlignment="0" applyProtection="0"/>
    <xf numFmtId="3" fontId="83" fillId="0" borderId="0" applyFont="0" applyFill="0" applyBorder="0" applyAlignment="0" applyProtection="0"/>
    <xf numFmtId="3" fontId="83" fillId="0" borderId="0" applyFont="0" applyFill="0" applyBorder="0" applyAlignment="0" applyProtection="0"/>
    <xf numFmtId="180" fontId="83" fillId="0" borderId="0" applyFont="0" applyFill="0" applyBorder="0" applyAlignment="0" applyProtection="0"/>
    <xf numFmtId="180" fontId="83" fillId="0" borderId="0" applyFont="0" applyFill="0" applyBorder="0" applyAlignment="0" applyProtection="0"/>
    <xf numFmtId="180" fontId="83" fillId="0" borderId="0" applyFont="0" applyFill="0" applyBorder="0" applyAlignment="0" applyProtection="0"/>
    <xf numFmtId="180" fontId="83" fillId="0" borderId="0" applyFont="0" applyFill="0" applyBorder="0" applyAlignment="0" applyProtection="0"/>
    <xf numFmtId="180" fontId="83" fillId="0" borderId="0" applyFont="0" applyFill="0" applyBorder="0" applyAlignment="0" applyProtection="0"/>
    <xf numFmtId="180" fontId="83" fillId="0" borderId="0" applyFont="0" applyFill="0" applyBorder="0" applyAlignment="0" applyProtection="0"/>
    <xf numFmtId="180" fontId="83" fillId="0" borderId="0" applyFont="0" applyFill="0" applyBorder="0" applyAlignment="0" applyProtection="0"/>
    <xf numFmtId="180" fontId="83" fillId="0" borderId="0" applyFont="0" applyFill="0" applyBorder="0" applyAlignment="0" applyProtection="0"/>
    <xf numFmtId="180" fontId="83" fillId="0" borderId="0" applyFont="0" applyFill="0" applyBorder="0" applyAlignment="0" applyProtection="0"/>
    <xf numFmtId="180" fontId="83" fillId="0" borderId="0" applyFont="0" applyFill="0" applyBorder="0" applyAlignment="0" applyProtection="0"/>
    <xf numFmtId="180" fontId="83" fillId="0" borderId="0" applyFont="0" applyFill="0" applyBorder="0" applyAlignment="0" applyProtection="0"/>
    <xf numFmtId="180" fontId="83" fillId="0" borderId="0" applyFont="0" applyFill="0" applyBorder="0" applyAlignment="0" applyProtection="0"/>
    <xf numFmtId="180" fontId="83" fillId="0" borderId="0" applyFont="0" applyFill="0" applyBorder="0" applyAlignment="0" applyProtection="0"/>
    <xf numFmtId="180" fontId="83" fillId="0" borderId="0" applyFont="0" applyFill="0" applyBorder="0" applyAlignment="0" applyProtection="0"/>
    <xf numFmtId="180" fontId="83" fillId="0" borderId="0" applyFont="0" applyFill="0" applyBorder="0" applyAlignment="0" applyProtection="0"/>
    <xf numFmtId="180" fontId="83" fillId="0" borderId="0" applyFont="0" applyFill="0" applyBorder="0" applyAlignment="0" applyProtection="0"/>
    <xf numFmtId="180" fontId="83" fillId="0" borderId="0" applyFont="0" applyFill="0" applyBorder="0" applyAlignment="0" applyProtection="0"/>
    <xf numFmtId="180" fontId="83" fillId="0" borderId="0" applyFont="0" applyFill="0" applyBorder="0" applyAlignment="0" applyProtection="0"/>
    <xf numFmtId="180" fontId="83" fillId="0" borderId="0" applyFont="0" applyFill="0" applyBorder="0" applyAlignment="0" applyProtection="0"/>
    <xf numFmtId="180" fontId="83" fillId="0" borderId="0" applyFont="0" applyFill="0" applyBorder="0" applyAlignment="0" applyProtection="0"/>
    <xf numFmtId="180" fontId="83" fillId="0" borderId="0" applyFont="0" applyFill="0" applyBorder="0" applyAlignment="0" applyProtection="0"/>
    <xf numFmtId="180" fontId="83" fillId="0" borderId="0" applyFont="0" applyFill="0" applyBorder="0" applyAlignment="0" applyProtection="0"/>
    <xf numFmtId="180" fontId="83" fillId="0" borderId="0" applyFont="0" applyFill="0" applyBorder="0" applyAlignment="0" applyProtection="0"/>
    <xf numFmtId="180" fontId="83" fillId="0" borderId="0" applyFont="0" applyFill="0" applyBorder="0" applyAlignment="0" applyProtection="0"/>
    <xf numFmtId="180" fontId="83"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4" fontId="61" fillId="0" borderId="0">
      <protection locked="0"/>
    </xf>
    <xf numFmtId="4" fontId="61" fillId="0" borderId="0">
      <protection locked="0"/>
    </xf>
    <xf numFmtId="4" fontId="61" fillId="0" borderId="0">
      <protection locked="0"/>
    </xf>
    <xf numFmtId="4" fontId="61" fillId="0" borderId="0">
      <protection locked="0"/>
    </xf>
    <xf numFmtId="4" fontId="61" fillId="0" borderId="0">
      <protection locked="0"/>
    </xf>
    <xf numFmtId="4" fontId="61" fillId="0" borderId="0">
      <protection locked="0"/>
    </xf>
    <xf numFmtId="4" fontId="61" fillId="0" borderId="0">
      <protection locked="0"/>
    </xf>
    <xf numFmtId="4" fontId="61" fillId="0" borderId="0">
      <protection locked="0"/>
    </xf>
    <xf numFmtId="4" fontId="61" fillId="0" borderId="0">
      <protection locked="0"/>
    </xf>
    <xf numFmtId="4" fontId="61" fillId="0" borderId="0">
      <protection locked="0"/>
    </xf>
    <xf numFmtId="4" fontId="61" fillId="0" borderId="0">
      <protection locked="0"/>
    </xf>
    <xf numFmtId="4" fontId="61" fillId="0" borderId="0">
      <protection locked="0"/>
    </xf>
    <xf numFmtId="4" fontId="61" fillId="0" borderId="0">
      <protection locked="0"/>
    </xf>
    <xf numFmtId="4" fontId="61" fillId="0" borderId="0">
      <protection locked="0"/>
    </xf>
    <xf numFmtId="4" fontId="61" fillId="0" borderId="0">
      <protection locked="0"/>
    </xf>
    <xf numFmtId="4" fontId="61" fillId="0" borderId="0">
      <protection locked="0"/>
    </xf>
    <xf numFmtId="4" fontId="61" fillId="0" borderId="0">
      <protection locked="0"/>
    </xf>
    <xf numFmtId="4" fontId="61" fillId="0" borderId="0">
      <protection locked="0"/>
    </xf>
    <xf numFmtId="4" fontId="61" fillId="0" borderId="0">
      <protection locked="0"/>
    </xf>
    <xf numFmtId="4" fontId="61" fillId="0" borderId="0">
      <protection locked="0"/>
    </xf>
    <xf numFmtId="4" fontId="61" fillId="0" borderId="0">
      <protection locked="0"/>
    </xf>
    <xf numFmtId="4" fontId="61" fillId="0" borderId="0">
      <protection locked="0"/>
    </xf>
    <xf numFmtId="4" fontId="61" fillId="0" borderId="0">
      <protection locked="0"/>
    </xf>
    <xf numFmtId="4" fontId="61" fillId="0" borderId="0">
      <protection locked="0"/>
    </xf>
    <xf numFmtId="4" fontId="61" fillId="0" borderId="0">
      <protection locked="0"/>
    </xf>
    <xf numFmtId="4" fontId="61" fillId="0" borderId="0">
      <protection locked="0"/>
    </xf>
    <xf numFmtId="4" fontId="61" fillId="0" borderId="0">
      <protection locked="0"/>
    </xf>
    <xf numFmtId="4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190" fontId="61" fillId="0" borderId="0">
      <protection locked="0"/>
    </xf>
    <xf numFmtId="190" fontId="61" fillId="0" borderId="0">
      <protection locked="0"/>
    </xf>
    <xf numFmtId="190" fontId="61" fillId="0" borderId="0">
      <protection locked="0"/>
    </xf>
    <xf numFmtId="190" fontId="61" fillId="0" borderId="0">
      <protection locked="0"/>
    </xf>
    <xf numFmtId="190" fontId="61" fillId="0" borderId="0">
      <protection locked="0"/>
    </xf>
    <xf numFmtId="190" fontId="61" fillId="0" borderId="0">
      <protection locked="0"/>
    </xf>
    <xf numFmtId="190" fontId="61" fillId="0" borderId="0">
      <protection locked="0"/>
    </xf>
    <xf numFmtId="190" fontId="61" fillId="0" borderId="0">
      <protection locked="0"/>
    </xf>
    <xf numFmtId="190" fontId="61" fillId="0" borderId="0">
      <protection locked="0"/>
    </xf>
    <xf numFmtId="190" fontId="61" fillId="0" borderId="0">
      <protection locked="0"/>
    </xf>
    <xf numFmtId="190" fontId="61" fillId="0" borderId="0">
      <protection locked="0"/>
    </xf>
    <xf numFmtId="190" fontId="61" fillId="0" borderId="0">
      <protection locked="0"/>
    </xf>
    <xf numFmtId="190" fontId="61" fillId="0" borderId="0">
      <protection locked="0"/>
    </xf>
    <xf numFmtId="190" fontId="61" fillId="0" borderId="0">
      <protection locked="0"/>
    </xf>
    <xf numFmtId="190" fontId="61" fillId="0" borderId="0">
      <protection locked="0"/>
    </xf>
    <xf numFmtId="190" fontId="61" fillId="0" borderId="0">
      <protection locked="0"/>
    </xf>
    <xf numFmtId="190" fontId="61" fillId="0" borderId="0">
      <protection locked="0"/>
    </xf>
    <xf numFmtId="190" fontId="61" fillId="0" borderId="0">
      <protection locked="0"/>
    </xf>
    <xf numFmtId="190" fontId="61" fillId="0" borderId="0">
      <protection locked="0"/>
    </xf>
    <xf numFmtId="190" fontId="61" fillId="0" borderId="0">
      <protection locked="0"/>
    </xf>
    <xf numFmtId="190" fontId="61" fillId="0" borderId="0">
      <protection locked="0"/>
    </xf>
    <xf numFmtId="190" fontId="61" fillId="0" borderId="0">
      <protection locked="0"/>
    </xf>
    <xf numFmtId="190" fontId="61" fillId="0" borderId="0">
      <protection locked="0"/>
    </xf>
    <xf numFmtId="190" fontId="61" fillId="0" borderId="0">
      <protection locked="0"/>
    </xf>
    <xf numFmtId="190" fontId="61" fillId="0" borderId="0">
      <protection locked="0"/>
    </xf>
    <xf numFmtId="190" fontId="61" fillId="0" borderId="0">
      <protection locked="0"/>
    </xf>
    <xf numFmtId="190" fontId="61" fillId="0" borderId="0">
      <protection locked="0"/>
    </xf>
    <xf numFmtId="178" fontId="4" fillId="0" borderId="0" applyFont="0" applyFill="0" applyBorder="0" applyAlignment="0" applyProtection="0"/>
    <xf numFmtId="191" fontId="4" fillId="0" borderId="0" applyFont="0" applyFill="0" applyBorder="0" applyProtection="0"/>
    <xf numFmtId="191" fontId="4" fillId="0" borderId="0" applyFont="0" applyFill="0" applyBorder="0" applyProtection="0"/>
    <xf numFmtId="191" fontId="4" fillId="0" borderId="0" applyFont="0" applyFill="0" applyBorder="0" applyProtection="0"/>
    <xf numFmtId="191" fontId="4" fillId="0" borderId="0" applyFont="0" applyFill="0" applyBorder="0" applyProtection="0"/>
    <xf numFmtId="191" fontId="4" fillId="0" borderId="0" applyFont="0" applyFill="0" applyBorder="0" applyProtection="0"/>
    <xf numFmtId="191" fontId="4" fillId="0" borderId="0" applyFont="0" applyFill="0" applyBorder="0" applyProtection="0"/>
    <xf numFmtId="191" fontId="4" fillId="0" borderId="0" applyFont="0" applyFill="0" applyBorder="0" applyProtection="0"/>
    <xf numFmtId="191" fontId="4" fillId="0" borderId="0" applyFont="0" applyFill="0" applyBorder="0" applyProtection="0"/>
    <xf numFmtId="191" fontId="4" fillId="0" borderId="0" applyFont="0" applyFill="0" applyBorder="0" applyProtection="0"/>
    <xf numFmtId="191" fontId="4" fillId="0" borderId="0" applyFont="0" applyFill="0" applyBorder="0" applyProtection="0"/>
    <xf numFmtId="191" fontId="4" fillId="0" borderId="0" applyFont="0" applyFill="0" applyBorder="0" applyProtection="0"/>
    <xf numFmtId="191" fontId="4" fillId="0" borderId="0" applyFont="0" applyFill="0" applyBorder="0" applyProtection="0"/>
    <xf numFmtId="191" fontId="4" fillId="0" borderId="0" applyFont="0" applyFill="0" applyBorder="0" applyProtection="0"/>
    <xf numFmtId="191" fontId="4" fillId="0" borderId="0" applyFont="0" applyFill="0" applyBorder="0" applyProtection="0"/>
    <xf numFmtId="191" fontId="4" fillId="0" borderId="0" applyFont="0" applyFill="0" applyBorder="0" applyProtection="0"/>
    <xf numFmtId="191" fontId="4" fillId="0" borderId="0" applyFont="0" applyFill="0" applyBorder="0" applyProtection="0"/>
    <xf numFmtId="191" fontId="4" fillId="0" borderId="0" applyFont="0" applyFill="0" applyBorder="0" applyProtection="0"/>
    <xf numFmtId="191" fontId="4" fillId="0" borderId="0" applyFont="0" applyFill="0" applyBorder="0" applyProtection="0"/>
    <xf numFmtId="191" fontId="4" fillId="0" borderId="0" applyFont="0" applyFill="0" applyBorder="0" applyProtection="0"/>
    <xf numFmtId="191" fontId="4" fillId="0" borderId="0" applyFont="0" applyFill="0" applyBorder="0" applyProtection="0"/>
    <xf numFmtId="191" fontId="4" fillId="0" borderId="0" applyFont="0" applyFill="0" applyBorder="0" applyProtection="0"/>
    <xf numFmtId="191" fontId="4" fillId="0" borderId="0" applyFont="0" applyFill="0" applyBorder="0" applyProtection="0"/>
    <xf numFmtId="191" fontId="4" fillId="0" borderId="0" applyFont="0" applyFill="0" applyBorder="0" applyProtection="0"/>
    <xf numFmtId="191" fontId="4" fillId="0" borderId="0" applyFont="0" applyFill="0" applyBorder="0" applyProtection="0"/>
    <xf numFmtId="191" fontId="4" fillId="0" borderId="0" applyFont="0" applyFill="0" applyBorder="0" applyProtection="0"/>
    <xf numFmtId="191" fontId="4" fillId="0" borderId="0" applyFont="0" applyFill="0" applyBorder="0" applyProtection="0"/>
    <xf numFmtId="191" fontId="4" fillId="0" borderId="0" applyFont="0" applyFill="0" applyBorder="0" applyProtection="0"/>
    <xf numFmtId="191" fontId="4" fillId="0" borderId="0" applyFont="0" applyFill="0" applyBorder="0" applyProtection="0"/>
    <xf numFmtId="191" fontId="4" fillId="0" borderId="0" applyFont="0" applyFill="0" applyBorder="0" applyProtection="0"/>
    <xf numFmtId="191" fontId="4" fillId="0" borderId="0" applyFont="0" applyFill="0" applyBorder="0" applyProtection="0"/>
    <xf numFmtId="191" fontId="4" fillId="0" borderId="0" applyFont="0" applyFill="0" applyBorder="0" applyProtection="0"/>
    <xf numFmtId="191" fontId="4" fillId="0" borderId="0" applyFont="0" applyFill="0" applyBorder="0" applyProtection="0"/>
    <xf numFmtId="191" fontId="4" fillId="0" borderId="0" applyFont="0" applyFill="0" applyBorder="0" applyProtection="0"/>
    <xf numFmtId="191" fontId="4" fillId="0" borderId="0" applyFont="0" applyFill="0" applyBorder="0" applyProtection="0"/>
    <xf numFmtId="192" fontId="4" fillId="0" borderId="0" applyFont="0" applyFill="0" applyBorder="0" applyAlignment="0" applyProtection="0"/>
    <xf numFmtId="0" fontId="4" fillId="0" borderId="0" applyFont="0" applyFill="0" applyBorder="0" applyProtection="0"/>
    <xf numFmtId="0" fontId="4" fillId="0" borderId="0" applyFont="0" applyFill="0" applyBorder="0" applyProtection="0"/>
    <xf numFmtId="0" fontId="4" fillId="0" borderId="0" applyFont="0" applyFill="0" applyBorder="0" applyProtection="0"/>
    <xf numFmtId="0" fontId="4" fillId="0" borderId="0" applyFont="0" applyFill="0" applyBorder="0" applyProtection="0"/>
    <xf numFmtId="0" fontId="4" fillId="0" borderId="0" applyFont="0" applyFill="0" applyBorder="0" applyProtection="0"/>
    <xf numFmtId="0" fontId="4" fillId="0" borderId="0" applyFont="0" applyFill="0" applyBorder="0" applyProtection="0"/>
    <xf numFmtId="0" fontId="4" fillId="0" borderId="0" applyFont="0" applyFill="0" applyBorder="0" applyProtection="0"/>
    <xf numFmtId="0" fontId="4" fillId="0" borderId="0" applyFont="0" applyFill="0" applyBorder="0" applyProtection="0"/>
    <xf numFmtId="0" fontId="4" fillId="0" borderId="0" applyFont="0" applyFill="0" applyBorder="0" applyProtection="0"/>
    <xf numFmtId="0" fontId="4" fillId="0" borderId="0" applyFont="0" applyFill="0" applyBorder="0" applyProtection="0"/>
    <xf numFmtId="0" fontId="4" fillId="0" borderId="0" applyFont="0" applyFill="0" applyBorder="0" applyProtection="0"/>
    <xf numFmtId="0" fontId="4" fillId="0" borderId="0" applyFont="0" applyFill="0" applyBorder="0" applyProtection="0"/>
    <xf numFmtId="0" fontId="4" fillId="0" borderId="0" applyFont="0" applyFill="0" applyBorder="0" applyProtection="0"/>
    <xf numFmtId="0" fontId="4" fillId="0" borderId="0" applyFont="0" applyFill="0" applyBorder="0" applyProtection="0"/>
    <xf numFmtId="0" fontId="4" fillId="0" borderId="0" applyFont="0" applyFill="0" applyBorder="0" applyProtection="0"/>
    <xf numFmtId="0" fontId="4" fillId="0" borderId="0" applyFont="0" applyFill="0" applyBorder="0" applyProtection="0"/>
    <xf numFmtId="0" fontId="4" fillId="0" borderId="0" applyFont="0" applyFill="0" applyBorder="0" applyProtection="0"/>
    <xf numFmtId="0" fontId="4" fillId="0" borderId="0" applyFont="0" applyFill="0" applyBorder="0" applyProtection="0"/>
    <xf numFmtId="0" fontId="4" fillId="0" borderId="0" applyFont="0" applyFill="0" applyBorder="0" applyProtection="0"/>
    <xf numFmtId="0" fontId="4" fillId="0" borderId="0" applyFont="0" applyFill="0" applyBorder="0" applyProtection="0"/>
    <xf numFmtId="0" fontId="4" fillId="0" borderId="0" applyFont="0" applyFill="0" applyBorder="0" applyProtection="0"/>
    <xf numFmtId="0" fontId="4" fillId="0" borderId="0" applyFont="0" applyFill="0" applyBorder="0" applyProtection="0"/>
    <xf numFmtId="0" fontId="4" fillId="0" borderId="0" applyFont="0" applyFill="0" applyBorder="0" applyProtection="0"/>
    <xf numFmtId="0" fontId="4" fillId="0" borderId="0" applyFont="0" applyFill="0" applyBorder="0" applyProtection="0"/>
    <xf numFmtId="0" fontId="4" fillId="0" borderId="0" applyFont="0" applyFill="0" applyBorder="0" applyProtection="0"/>
    <xf numFmtId="0" fontId="4" fillId="0" borderId="0" applyFont="0" applyFill="0" applyBorder="0" applyProtection="0"/>
    <xf numFmtId="0" fontId="4" fillId="0" borderId="0" applyFont="0" applyFill="0" applyBorder="0" applyProtection="0"/>
    <xf numFmtId="0" fontId="4" fillId="0" borderId="0" applyFont="0" applyFill="0" applyBorder="0" applyProtection="0"/>
    <xf numFmtId="0" fontId="4" fillId="0" borderId="0" applyFont="0" applyFill="0" applyBorder="0" applyProtection="0"/>
    <xf numFmtId="0" fontId="4" fillId="0" borderId="0" applyFont="0" applyFill="0" applyBorder="0" applyProtection="0"/>
    <xf numFmtId="0" fontId="4" fillId="0" borderId="0" applyFont="0" applyFill="0" applyBorder="0" applyProtection="0"/>
    <xf numFmtId="0" fontId="4" fillId="0" borderId="0" applyFont="0" applyFill="0" applyBorder="0" applyProtection="0"/>
    <xf numFmtId="0" fontId="4" fillId="0" borderId="0" applyFont="0" applyFill="0" applyBorder="0" applyProtection="0"/>
    <xf numFmtId="0" fontId="4" fillId="0" borderId="0" applyFont="0" applyFill="0" applyBorder="0" applyProtection="0"/>
    <xf numFmtId="0" fontId="70" fillId="59" borderId="0" applyNumberFormat="0" applyBorder="0" applyAlignment="0" applyProtection="0"/>
    <xf numFmtId="0" fontId="70" fillId="60" borderId="0" applyNumberFormat="0" applyBorder="0" applyAlignment="0" applyProtection="0"/>
    <xf numFmtId="0" fontId="70" fillId="43" borderId="0" applyNumberFormat="0" applyBorder="0" applyAlignment="0" applyProtection="0"/>
    <xf numFmtId="0" fontId="70" fillId="49" borderId="0" applyNumberFormat="0" applyBorder="0" applyAlignment="0" applyProtection="0"/>
    <xf numFmtId="0" fontId="70" fillId="50" borderId="0" applyNumberFormat="0" applyBorder="0" applyAlignment="0" applyProtection="0"/>
    <xf numFmtId="0" fontId="70" fillId="61" borderId="0" applyNumberFormat="0" applyBorder="0" applyAlignment="0" applyProtection="0"/>
    <xf numFmtId="0" fontId="71" fillId="51" borderId="0" applyNumberFormat="0" applyBorder="0" applyAlignment="0" applyProtection="0"/>
    <xf numFmtId="0" fontId="13" fillId="62" borderId="0" applyNumberFormat="0" applyBorder="0" applyAlignment="0" applyProtection="0"/>
    <xf numFmtId="0" fontId="72" fillId="59" borderId="0" applyNumberFormat="0" applyBorder="0" applyAlignment="0" applyProtection="0"/>
    <xf numFmtId="0" fontId="13" fillId="62" borderId="0" applyNumberFormat="0" applyBorder="0" applyAlignment="0" applyProtection="0"/>
    <xf numFmtId="0" fontId="71" fillId="63" borderId="0" applyNumberFormat="0" applyBorder="0" applyAlignment="0" applyProtection="0"/>
    <xf numFmtId="0" fontId="13" fillId="64" borderId="0" applyNumberFormat="0" applyBorder="0" applyAlignment="0" applyProtection="0"/>
    <xf numFmtId="0" fontId="72" fillId="43" borderId="0" applyNumberFormat="0" applyBorder="0" applyAlignment="0" applyProtection="0"/>
    <xf numFmtId="0" fontId="71" fillId="65" borderId="0" applyNumberFormat="0" applyBorder="0" applyAlignment="0" applyProtection="0"/>
    <xf numFmtId="0" fontId="13" fillId="66" borderId="0" applyNumberFormat="0" applyBorder="0" applyAlignment="0" applyProtection="0"/>
    <xf numFmtId="0" fontId="72" fillId="50" borderId="0" applyNumberFormat="0" applyBorder="0" applyAlignment="0" applyProtection="0"/>
    <xf numFmtId="0" fontId="13" fillId="66"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7" fontId="84" fillId="0" borderId="0" applyFont="0" applyFill="0" applyBorder="0" applyAlignment="0" applyProtection="0"/>
    <xf numFmtId="177" fontId="84" fillId="0" borderId="0" applyFont="0" applyFill="0" applyBorder="0" applyAlignment="0" applyProtection="0"/>
    <xf numFmtId="177" fontId="84" fillId="0" borderId="0" applyFont="0" applyFill="0" applyBorder="0" applyAlignment="0" applyProtection="0"/>
    <xf numFmtId="177" fontId="84" fillId="0" borderId="0" applyFont="0" applyFill="0" applyBorder="0" applyAlignment="0" applyProtection="0"/>
    <xf numFmtId="177" fontId="84" fillId="0" borderId="0" applyFont="0" applyFill="0" applyBorder="0" applyAlignment="0" applyProtection="0"/>
    <xf numFmtId="0" fontId="4" fillId="0" borderId="0"/>
    <xf numFmtId="168" fontId="68" fillId="67" borderId="19" applyFont="0" applyBorder="0"/>
    <xf numFmtId="168" fontId="85" fillId="68" borderId="20">
      <protection locked="0"/>
    </xf>
    <xf numFmtId="0" fontId="4" fillId="69" borderId="0" applyFont="0"/>
    <xf numFmtId="0" fontId="4" fillId="70" borderId="0" applyFont="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Font="0" applyFill="0" applyBorder="0" applyAlignment="0" applyProtection="0"/>
    <xf numFmtId="194" fontId="43" fillId="0" borderId="0" applyFont="0" applyFill="0" applyBorder="0" applyProtection="0"/>
    <xf numFmtId="194" fontId="43" fillId="0" borderId="0" applyFont="0" applyFill="0" applyBorder="0" applyProtection="0"/>
    <xf numFmtId="194" fontId="43" fillId="0" borderId="0" applyFont="0" applyFill="0" applyBorder="0" applyProtection="0"/>
    <xf numFmtId="194" fontId="43" fillId="0" borderId="0" applyFont="0" applyFill="0" applyBorder="0" applyProtection="0"/>
    <xf numFmtId="194" fontId="43" fillId="0" borderId="0" applyFont="0" applyFill="0" applyBorder="0" applyProtection="0"/>
    <xf numFmtId="194" fontId="43" fillId="0" borderId="0" applyFont="0" applyFill="0" applyBorder="0" applyProtection="0"/>
    <xf numFmtId="194" fontId="43" fillId="0" borderId="0" applyFont="0" applyFill="0" applyBorder="0" applyProtection="0"/>
    <xf numFmtId="194" fontId="43" fillId="0" borderId="0" applyFont="0" applyFill="0" applyBorder="0" applyProtection="0"/>
    <xf numFmtId="194" fontId="43" fillId="0" borderId="0" applyFont="0" applyFill="0" applyBorder="0" applyProtection="0"/>
    <xf numFmtId="194" fontId="43" fillId="0" borderId="0" applyFont="0" applyFill="0" applyBorder="0" applyProtection="0"/>
    <xf numFmtId="194" fontId="43" fillId="0" borderId="0" applyFont="0" applyFill="0" applyBorder="0" applyProtection="0"/>
    <xf numFmtId="194" fontId="43" fillId="0" borderId="0" applyFont="0" applyFill="0" applyBorder="0" applyProtection="0"/>
    <xf numFmtId="194" fontId="43" fillId="0" borderId="0" applyFont="0" applyFill="0" applyBorder="0" applyProtection="0"/>
    <xf numFmtId="194" fontId="43" fillId="0" borderId="0" applyFont="0" applyFill="0" applyBorder="0" applyProtection="0"/>
    <xf numFmtId="194" fontId="43" fillId="0" borderId="0" applyFont="0" applyFill="0" applyBorder="0" applyProtection="0"/>
    <xf numFmtId="194" fontId="43" fillId="0" borderId="0" applyFont="0" applyFill="0" applyBorder="0" applyProtection="0"/>
    <xf numFmtId="194" fontId="43" fillId="0" borderId="0" applyFont="0" applyFill="0" applyBorder="0" applyProtection="0"/>
    <xf numFmtId="194" fontId="43" fillId="0" borderId="0" applyFont="0" applyFill="0" applyBorder="0" applyProtection="0"/>
    <xf numFmtId="194" fontId="43" fillId="0" borderId="0" applyFont="0" applyFill="0" applyBorder="0" applyProtection="0"/>
    <xf numFmtId="194" fontId="43" fillId="0" borderId="0" applyFont="0" applyFill="0" applyBorder="0" applyProtection="0"/>
    <xf numFmtId="194" fontId="43" fillId="0" borderId="0" applyFont="0" applyFill="0" applyBorder="0" applyProtection="0"/>
    <xf numFmtId="194" fontId="43" fillId="0" borderId="0" applyFont="0" applyFill="0" applyBorder="0" applyProtection="0"/>
    <xf numFmtId="194" fontId="43" fillId="0" borderId="0" applyFont="0" applyFill="0" applyBorder="0" applyProtection="0"/>
    <xf numFmtId="194" fontId="43" fillId="0" borderId="0" applyFont="0" applyFill="0" applyBorder="0" applyProtection="0"/>
    <xf numFmtId="193" fontId="4" fillId="0" borderId="0" applyFon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195" fontId="86" fillId="0" borderId="0">
      <alignment horizontal="right" vertical="top"/>
    </xf>
    <xf numFmtId="196" fontId="86" fillId="0" borderId="0" applyFont="0" applyFill="0">
      <alignment horizontal="right" vertical="top"/>
    </xf>
    <xf numFmtId="41" fontId="87" fillId="0" borderId="0" applyFill="0" applyBorder="0" applyProtection="0"/>
    <xf numFmtId="0" fontId="87" fillId="0" borderId="0" applyFill="0" applyBorder="0">
      <alignment horizontal="left" vertical="top"/>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88" fillId="0" borderId="0">
      <protection locked="0"/>
    </xf>
    <xf numFmtId="197" fontId="88" fillId="0" borderId="0">
      <protection locked="0"/>
    </xf>
    <xf numFmtId="197" fontId="88" fillId="0" borderId="0">
      <protection locked="0"/>
    </xf>
    <xf numFmtId="197" fontId="88" fillId="0" borderId="0">
      <protection locked="0"/>
    </xf>
    <xf numFmtId="197" fontId="88" fillId="0" borderId="0">
      <protection locked="0"/>
    </xf>
    <xf numFmtId="197" fontId="88" fillId="0" borderId="0">
      <protection locked="0"/>
    </xf>
    <xf numFmtId="197" fontId="88" fillId="0" borderId="0">
      <protection locked="0"/>
    </xf>
    <xf numFmtId="197" fontId="88" fillId="0" borderId="0">
      <protection locked="0"/>
    </xf>
    <xf numFmtId="197" fontId="88" fillId="0" borderId="0">
      <protection locked="0"/>
    </xf>
    <xf numFmtId="197" fontId="88" fillId="0" borderId="0">
      <protection locked="0"/>
    </xf>
    <xf numFmtId="197" fontId="88" fillId="0" borderId="0">
      <protection locked="0"/>
    </xf>
    <xf numFmtId="197" fontId="88" fillId="0" borderId="0">
      <protection locked="0"/>
    </xf>
    <xf numFmtId="197" fontId="88" fillId="0" borderId="0">
      <protection locked="0"/>
    </xf>
    <xf numFmtId="197" fontId="88" fillId="0" borderId="0">
      <protection locked="0"/>
    </xf>
    <xf numFmtId="197" fontId="88" fillId="0" borderId="0">
      <protection locked="0"/>
    </xf>
    <xf numFmtId="197" fontId="88" fillId="0" borderId="0">
      <protection locked="0"/>
    </xf>
    <xf numFmtId="197" fontId="88" fillId="0" borderId="0">
      <protection locked="0"/>
    </xf>
    <xf numFmtId="197" fontId="88" fillId="0" borderId="0">
      <protection locked="0"/>
    </xf>
    <xf numFmtId="197" fontId="88" fillId="0" borderId="0">
      <protection locked="0"/>
    </xf>
    <xf numFmtId="197" fontId="88" fillId="0" borderId="0">
      <protection locked="0"/>
    </xf>
    <xf numFmtId="197" fontId="88" fillId="0" borderId="0">
      <protection locked="0"/>
    </xf>
    <xf numFmtId="197" fontId="88" fillId="0" borderId="0">
      <protection locked="0"/>
    </xf>
    <xf numFmtId="197" fontId="88" fillId="0" borderId="0">
      <protection locked="0"/>
    </xf>
    <xf numFmtId="197" fontId="88" fillId="0" borderId="0">
      <protection locked="0"/>
    </xf>
    <xf numFmtId="197" fontId="88" fillId="0" borderId="0">
      <protection locked="0"/>
    </xf>
    <xf numFmtId="197" fontId="88" fillId="0" borderId="0">
      <protection locked="0"/>
    </xf>
    <xf numFmtId="197" fontId="88" fillId="0" borderId="0">
      <protection locked="0"/>
    </xf>
    <xf numFmtId="197" fontId="88" fillId="0" borderId="0">
      <protection locked="0"/>
    </xf>
    <xf numFmtId="197" fontId="88"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88" fillId="0" borderId="0">
      <protection locked="0"/>
    </xf>
    <xf numFmtId="197" fontId="88" fillId="0" borderId="0">
      <protection locked="0"/>
    </xf>
    <xf numFmtId="197" fontId="88" fillId="0" borderId="0">
      <protection locked="0"/>
    </xf>
    <xf numFmtId="197" fontId="88" fillId="0" borderId="0">
      <protection locked="0"/>
    </xf>
    <xf numFmtId="197" fontId="88" fillId="0" borderId="0">
      <protection locked="0"/>
    </xf>
    <xf numFmtId="197" fontId="88" fillId="0" borderId="0">
      <protection locked="0"/>
    </xf>
    <xf numFmtId="197" fontId="88" fillId="0" borderId="0">
      <protection locked="0"/>
    </xf>
    <xf numFmtId="197" fontId="88" fillId="0" borderId="0">
      <protection locked="0"/>
    </xf>
    <xf numFmtId="197" fontId="88" fillId="0" borderId="0">
      <protection locked="0"/>
    </xf>
    <xf numFmtId="197" fontId="88" fillId="0" borderId="0">
      <protection locked="0"/>
    </xf>
    <xf numFmtId="197" fontId="88" fillId="0" borderId="0">
      <protection locked="0"/>
    </xf>
    <xf numFmtId="197" fontId="88" fillId="0" borderId="0">
      <protection locked="0"/>
    </xf>
    <xf numFmtId="197" fontId="88" fillId="0" borderId="0">
      <protection locked="0"/>
    </xf>
    <xf numFmtId="197" fontId="88" fillId="0" borderId="0">
      <protection locked="0"/>
    </xf>
    <xf numFmtId="197" fontId="88" fillId="0" borderId="0">
      <protection locked="0"/>
    </xf>
    <xf numFmtId="197" fontId="88" fillId="0" borderId="0">
      <protection locked="0"/>
    </xf>
    <xf numFmtId="197" fontId="88" fillId="0" borderId="0">
      <protection locked="0"/>
    </xf>
    <xf numFmtId="197" fontId="88" fillId="0" borderId="0">
      <protection locked="0"/>
    </xf>
    <xf numFmtId="197" fontId="88" fillId="0" borderId="0">
      <protection locked="0"/>
    </xf>
    <xf numFmtId="197" fontId="88" fillId="0" borderId="0">
      <protection locked="0"/>
    </xf>
    <xf numFmtId="197" fontId="88" fillId="0" borderId="0">
      <protection locked="0"/>
    </xf>
    <xf numFmtId="197" fontId="88" fillId="0" borderId="0">
      <protection locked="0"/>
    </xf>
    <xf numFmtId="197" fontId="88" fillId="0" borderId="0">
      <protection locked="0"/>
    </xf>
    <xf numFmtId="197" fontId="88" fillId="0" borderId="0">
      <protection locked="0"/>
    </xf>
    <xf numFmtId="197" fontId="88" fillId="0" borderId="0">
      <protection locked="0"/>
    </xf>
    <xf numFmtId="197" fontId="88" fillId="0" borderId="0">
      <protection locked="0"/>
    </xf>
    <xf numFmtId="197" fontId="88" fillId="0" borderId="0">
      <protection locked="0"/>
    </xf>
    <xf numFmtId="197" fontId="88" fillId="0" borderId="0">
      <protection locked="0"/>
    </xf>
    <xf numFmtId="197" fontId="88" fillId="0" borderId="0">
      <protection locked="0"/>
    </xf>
    <xf numFmtId="2" fontId="4" fillId="0" borderId="0" applyFont="0" applyFill="0" applyBorder="0" applyProtection="0"/>
    <xf numFmtId="2" fontId="4" fillId="0" borderId="0" applyFont="0" applyFill="0" applyBorder="0" applyProtection="0"/>
    <xf numFmtId="2" fontId="4" fillId="0" borderId="0" applyFont="0" applyFill="0" applyBorder="0" applyProtection="0"/>
    <xf numFmtId="2" fontId="4" fillId="0" borderId="0" applyFont="0" applyFill="0" applyBorder="0" applyProtection="0"/>
    <xf numFmtId="2" fontId="4" fillId="0" borderId="0" applyFont="0" applyFill="0" applyBorder="0" applyProtection="0"/>
    <xf numFmtId="2" fontId="4" fillId="0" borderId="0" applyFont="0" applyFill="0" applyBorder="0" applyProtection="0"/>
    <xf numFmtId="2" fontId="4" fillId="0" borderId="0" applyFont="0" applyFill="0" applyBorder="0" applyProtection="0"/>
    <xf numFmtId="2" fontId="4" fillId="0" borderId="0" applyFont="0" applyFill="0" applyBorder="0" applyProtection="0"/>
    <xf numFmtId="2" fontId="4" fillId="0" borderId="0" applyFont="0" applyFill="0" applyBorder="0" applyProtection="0"/>
    <xf numFmtId="2" fontId="4" fillId="0" borderId="0" applyFont="0" applyFill="0" applyBorder="0" applyProtection="0"/>
    <xf numFmtId="2" fontId="4" fillId="0" borderId="0" applyFont="0" applyFill="0" applyBorder="0" applyProtection="0"/>
    <xf numFmtId="2" fontId="4" fillId="0" borderId="0" applyFont="0" applyFill="0" applyBorder="0" applyProtection="0"/>
    <xf numFmtId="2" fontId="4" fillId="0" borderId="0" applyFont="0" applyFill="0" applyBorder="0" applyProtection="0"/>
    <xf numFmtId="2" fontId="4" fillId="0" borderId="0" applyFont="0" applyFill="0" applyBorder="0" applyProtection="0"/>
    <xf numFmtId="2" fontId="4" fillId="0" borderId="0" applyFont="0" applyFill="0" applyBorder="0" applyProtection="0"/>
    <xf numFmtId="2" fontId="4" fillId="0" borderId="0" applyFont="0" applyFill="0" applyBorder="0" applyProtection="0"/>
    <xf numFmtId="2" fontId="4" fillId="0" borderId="0" applyFont="0" applyFill="0" applyBorder="0" applyProtection="0"/>
    <xf numFmtId="2" fontId="4" fillId="0" borderId="0" applyFont="0" applyFill="0" applyBorder="0" applyProtection="0"/>
    <xf numFmtId="2" fontId="4" fillId="0" borderId="0" applyFont="0" applyFill="0" applyBorder="0" applyProtection="0"/>
    <xf numFmtId="2" fontId="4" fillId="0" borderId="0" applyFont="0" applyFill="0" applyBorder="0" applyProtection="0"/>
    <xf numFmtId="2" fontId="4" fillId="0" borderId="0" applyFont="0" applyFill="0" applyBorder="0" applyProtection="0"/>
    <xf numFmtId="2" fontId="4" fillId="0" borderId="0" applyFont="0" applyFill="0" applyBorder="0" applyProtection="0"/>
    <xf numFmtId="2" fontId="4" fillId="0" borderId="0" applyFont="0" applyFill="0" applyBorder="0" applyProtection="0"/>
    <xf numFmtId="2" fontId="4" fillId="0" borderId="0" applyFont="0" applyFill="0" applyBorder="0" applyProtection="0"/>
    <xf numFmtId="2" fontId="4" fillId="0" borderId="0" applyFont="0" applyFill="0" applyBorder="0" applyProtection="0"/>
    <xf numFmtId="2" fontId="4" fillId="0" borderId="0" applyFont="0" applyFill="0" applyBorder="0" applyProtection="0"/>
    <xf numFmtId="2" fontId="4" fillId="0" borderId="0" applyFont="0" applyFill="0" applyBorder="0" applyProtection="0"/>
    <xf numFmtId="2" fontId="4" fillId="0" borderId="0" applyFont="0" applyFill="0" applyBorder="0" applyProtection="0"/>
    <xf numFmtId="2" fontId="4" fillId="0" borderId="0" applyFont="0" applyFill="0" applyBorder="0" applyProtection="0"/>
    <xf numFmtId="2" fontId="4" fillId="0" borderId="0" applyFont="0" applyFill="0" applyBorder="0" applyProtection="0"/>
    <xf numFmtId="2" fontId="4" fillId="0" borderId="0" applyFont="0" applyFill="0" applyBorder="0" applyProtection="0"/>
    <xf numFmtId="2" fontId="4" fillId="0" borderId="0" applyFont="0" applyFill="0" applyBorder="0" applyProtection="0"/>
    <xf numFmtId="2" fontId="4" fillId="0" borderId="0" applyFont="0" applyFill="0" applyBorder="0" applyProtection="0"/>
    <xf numFmtId="2" fontId="4" fillId="0" borderId="0" applyFont="0" applyFill="0" applyBorder="0" applyProtection="0"/>
    <xf numFmtId="0" fontId="89" fillId="0" borderId="0" applyFill="0" applyBorder="0" applyAlignment="0" applyProtection="0"/>
    <xf numFmtId="0" fontId="89" fillId="0" borderId="0" applyFill="0" applyBorder="0" applyAlignment="0" applyProtection="0"/>
    <xf numFmtId="0" fontId="89" fillId="0" borderId="0" applyFill="0" applyBorder="0" applyAlignment="0" applyProtection="0"/>
    <xf numFmtId="0" fontId="89" fillId="0" borderId="0" applyFill="0" applyBorder="0" applyAlignment="0" applyProtection="0"/>
    <xf numFmtId="0" fontId="89" fillId="0" borderId="0" applyFill="0" applyBorder="0" applyAlignment="0" applyProtection="0"/>
    <xf numFmtId="0" fontId="89" fillId="0" borderId="0" applyFill="0" applyBorder="0" applyAlignment="0" applyProtection="0"/>
    <xf numFmtId="0" fontId="89" fillId="0" borderId="0" applyFill="0" applyBorder="0" applyAlignment="0" applyProtection="0"/>
    <xf numFmtId="0" fontId="89" fillId="0" borderId="0" applyFill="0" applyBorder="0" applyAlignment="0" applyProtection="0"/>
    <xf numFmtId="0" fontId="89" fillId="0" borderId="0" applyFill="0" applyBorder="0" applyAlignment="0" applyProtection="0"/>
    <xf numFmtId="0" fontId="89" fillId="0" borderId="0" applyFill="0" applyBorder="0" applyAlignment="0" applyProtection="0"/>
    <xf numFmtId="0" fontId="89" fillId="0" borderId="0" applyFill="0" applyBorder="0" applyAlignment="0" applyProtection="0"/>
    <xf numFmtId="0" fontId="89" fillId="0" borderId="0" applyFill="0" applyBorder="0" applyAlignment="0" applyProtection="0"/>
    <xf numFmtId="0" fontId="89" fillId="0" borderId="0" applyFill="0" applyBorder="0" applyAlignment="0" applyProtection="0"/>
    <xf numFmtId="0" fontId="89" fillId="0" borderId="0" applyFill="0" applyBorder="0" applyAlignment="0" applyProtection="0"/>
    <xf numFmtId="0" fontId="89" fillId="0" borderId="0" applyFill="0" applyBorder="0" applyAlignment="0" applyProtection="0"/>
    <xf numFmtId="0" fontId="89" fillId="0" borderId="0" applyFill="0" applyBorder="0" applyAlignment="0" applyProtection="0"/>
    <xf numFmtId="0" fontId="89" fillId="0" borderId="0" applyFill="0" applyBorder="0" applyAlignment="0" applyProtection="0"/>
    <xf numFmtId="0" fontId="89" fillId="0" borderId="0" applyFill="0" applyBorder="0" applyAlignment="0" applyProtection="0"/>
    <xf numFmtId="0" fontId="89" fillId="0" borderId="0" applyFill="0" applyBorder="0" applyAlignment="0" applyProtection="0"/>
    <xf numFmtId="0" fontId="89" fillId="0" borderId="0" applyFill="0" applyBorder="0" applyAlignment="0" applyProtection="0"/>
    <xf numFmtId="0" fontId="89" fillId="0" borderId="0" applyFill="0" applyBorder="0" applyAlignment="0" applyProtection="0"/>
    <xf numFmtId="0" fontId="89" fillId="0" borderId="0" applyFill="0" applyBorder="0" applyAlignment="0" applyProtection="0"/>
    <xf numFmtId="0" fontId="89" fillId="0" borderId="0" applyFill="0" applyBorder="0" applyAlignment="0" applyProtection="0"/>
    <xf numFmtId="0" fontId="89" fillId="0" borderId="0" applyFill="0" applyBorder="0" applyAlignment="0" applyProtection="0"/>
    <xf numFmtId="0" fontId="89" fillId="0" borderId="0" applyFill="0" applyBorder="0" applyAlignment="0" applyProtection="0"/>
    <xf numFmtId="0" fontId="89" fillId="0" borderId="0" applyFill="0" applyBorder="0" applyAlignment="0" applyProtection="0"/>
    <xf numFmtId="0" fontId="89" fillId="0" borderId="0" applyFill="0" applyBorder="0" applyAlignment="0" applyProtection="0"/>
    <xf numFmtId="0" fontId="89" fillId="0" borderId="0" applyFill="0" applyBorder="0" applyAlignment="0" applyProtection="0"/>
    <xf numFmtId="0" fontId="89" fillId="0" borderId="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91" fillId="0" borderId="0" applyNumberFormat="0" applyFill="0" applyBorder="0" applyProtection="0"/>
    <xf numFmtId="0" fontId="91" fillId="0" borderId="0" applyNumberFormat="0" applyFill="0" applyBorder="0" applyProtection="0"/>
    <xf numFmtId="0" fontId="91" fillId="0" borderId="0" applyNumberFormat="0" applyFill="0" applyBorder="0" applyProtection="0"/>
    <xf numFmtId="0" fontId="91" fillId="0" borderId="0" applyNumberFormat="0" applyFill="0" applyBorder="0" applyProtection="0"/>
    <xf numFmtId="0" fontId="91" fillId="0" borderId="0" applyNumberFormat="0" applyFill="0" applyBorder="0" applyProtection="0"/>
    <xf numFmtId="0" fontId="91" fillId="0" borderId="0" applyNumberFormat="0" applyFill="0" applyBorder="0" applyProtection="0"/>
    <xf numFmtId="0" fontId="91" fillId="0" borderId="0" applyNumberFormat="0" applyFill="0" applyBorder="0" applyProtection="0"/>
    <xf numFmtId="0" fontId="91" fillId="0" borderId="0" applyNumberFormat="0" applyFill="0" applyBorder="0" applyProtection="0"/>
    <xf numFmtId="0" fontId="91" fillId="0" borderId="0" applyNumberFormat="0" applyFill="0" applyBorder="0" applyProtection="0"/>
    <xf numFmtId="0" fontId="91" fillId="0" borderId="0" applyNumberFormat="0" applyFill="0" applyBorder="0" applyProtection="0"/>
    <xf numFmtId="0" fontId="91" fillId="0" borderId="0" applyNumberFormat="0" applyFill="0" applyBorder="0" applyProtection="0"/>
    <xf numFmtId="0" fontId="91" fillId="0" borderId="0" applyNumberFormat="0" applyFill="0" applyBorder="0" applyProtection="0"/>
    <xf numFmtId="0" fontId="91" fillId="0" borderId="0" applyNumberFormat="0" applyFill="0" applyBorder="0" applyProtection="0"/>
    <xf numFmtId="0" fontId="91" fillId="0" borderId="0" applyNumberFormat="0" applyFill="0" applyBorder="0" applyProtection="0"/>
    <xf numFmtId="0" fontId="91" fillId="0" borderId="0" applyNumberFormat="0" applyFill="0" applyBorder="0" applyProtection="0"/>
    <xf numFmtId="0" fontId="91" fillId="0" borderId="0" applyNumberFormat="0" applyFill="0" applyBorder="0" applyProtection="0"/>
    <xf numFmtId="0" fontId="91" fillId="0" borderId="0" applyNumberFormat="0" applyFill="0" applyBorder="0" applyProtection="0"/>
    <xf numFmtId="0" fontId="91" fillId="0" borderId="0" applyNumberFormat="0" applyFill="0" applyBorder="0" applyProtection="0"/>
    <xf numFmtId="0" fontId="91" fillId="0" borderId="0" applyNumberFormat="0" applyFill="0" applyBorder="0" applyProtection="0"/>
    <xf numFmtId="0" fontId="91" fillId="0" borderId="0" applyNumberFormat="0" applyFill="0" applyBorder="0" applyProtection="0"/>
    <xf numFmtId="0" fontId="91" fillId="0" borderId="0" applyNumberFormat="0" applyFill="0" applyBorder="0" applyProtection="0"/>
    <xf numFmtId="0" fontId="91" fillId="0" borderId="0" applyNumberFormat="0" applyFill="0" applyBorder="0" applyProtection="0"/>
    <xf numFmtId="0" fontId="91" fillId="0" borderId="0" applyNumberFormat="0" applyFill="0" applyBorder="0" applyProtection="0"/>
    <xf numFmtId="0" fontId="91" fillId="0" borderId="0" applyNumberFormat="0" applyFill="0" applyBorder="0" applyProtection="0"/>
    <xf numFmtId="0" fontId="91" fillId="0" borderId="0" applyNumberFormat="0" applyFill="0" applyBorder="0" applyProtection="0"/>
    <xf numFmtId="0" fontId="91" fillId="0" borderId="0" applyNumberFormat="0" applyFill="0" applyBorder="0" applyProtection="0"/>
    <xf numFmtId="0" fontId="91" fillId="0" borderId="0" applyNumberFormat="0" applyFill="0" applyBorder="0" applyProtection="0"/>
    <xf numFmtId="0" fontId="91" fillId="0" borderId="0" applyNumberFormat="0" applyFill="0" applyBorder="0" applyProtection="0"/>
    <xf numFmtId="0" fontId="91" fillId="0" borderId="0" applyNumberFormat="0" applyFill="0" applyBorder="0" applyProtection="0"/>
    <xf numFmtId="0" fontId="92" fillId="0" borderId="0" applyNumberFormat="0" applyFill="0" applyBorder="0" applyProtection="0"/>
    <xf numFmtId="0" fontId="92" fillId="0" borderId="0" applyNumberFormat="0" applyFill="0" applyBorder="0" applyProtection="0"/>
    <xf numFmtId="0" fontId="92" fillId="0" borderId="0" applyNumberFormat="0" applyFill="0" applyBorder="0" applyProtection="0"/>
    <xf numFmtId="0" fontId="92" fillId="0" borderId="0" applyNumberFormat="0" applyFill="0" applyBorder="0" applyProtection="0"/>
    <xf numFmtId="0" fontId="92" fillId="0" borderId="0" applyNumberFormat="0" applyFill="0" applyBorder="0" applyProtection="0"/>
    <xf numFmtId="0" fontId="92" fillId="0" borderId="0" applyNumberFormat="0" applyFill="0" applyBorder="0" applyProtection="0"/>
    <xf numFmtId="0" fontId="92" fillId="0" borderId="0" applyNumberFormat="0" applyFill="0" applyBorder="0" applyProtection="0"/>
    <xf numFmtId="0" fontId="92" fillId="0" borderId="0" applyNumberFormat="0" applyFill="0" applyBorder="0" applyProtection="0"/>
    <xf numFmtId="0" fontId="92" fillId="0" borderId="0" applyNumberFormat="0" applyFill="0" applyBorder="0" applyProtection="0"/>
    <xf numFmtId="0" fontId="92" fillId="0" borderId="0" applyNumberFormat="0" applyFill="0" applyBorder="0" applyProtection="0"/>
    <xf numFmtId="0" fontId="92" fillId="0" borderId="0" applyNumberFormat="0" applyFill="0" applyBorder="0" applyProtection="0"/>
    <xf numFmtId="0" fontId="92" fillId="0" borderId="0" applyNumberFormat="0" applyFill="0" applyBorder="0" applyProtection="0"/>
    <xf numFmtId="0" fontId="92" fillId="0" borderId="0" applyNumberFormat="0" applyFill="0" applyBorder="0" applyProtection="0"/>
    <xf numFmtId="0" fontId="92" fillId="0" borderId="0" applyNumberFormat="0" applyFill="0" applyBorder="0" applyProtection="0"/>
    <xf numFmtId="0" fontId="92" fillId="0" borderId="0" applyNumberFormat="0" applyFill="0" applyBorder="0" applyProtection="0"/>
    <xf numFmtId="0" fontId="92" fillId="0" borderId="0" applyNumberFormat="0" applyFill="0" applyBorder="0" applyProtection="0"/>
    <xf numFmtId="0" fontId="92" fillId="0" borderId="0" applyNumberFormat="0" applyFill="0" applyBorder="0" applyProtection="0"/>
    <xf numFmtId="0" fontId="92" fillId="0" borderId="0" applyNumberFormat="0" applyFill="0" applyBorder="0" applyProtection="0"/>
    <xf numFmtId="0" fontId="92" fillId="0" borderId="0" applyNumberFormat="0" applyFill="0" applyBorder="0" applyProtection="0"/>
    <xf numFmtId="0" fontId="92" fillId="0" borderId="0" applyNumberFormat="0" applyFill="0" applyBorder="0" applyProtection="0"/>
    <xf numFmtId="0" fontId="92" fillId="0" borderId="0" applyNumberFormat="0" applyFill="0" applyBorder="0" applyProtection="0"/>
    <xf numFmtId="0" fontId="92" fillId="0" borderId="0" applyNumberFormat="0" applyFill="0" applyBorder="0" applyProtection="0"/>
    <xf numFmtId="0" fontId="92" fillId="0" borderId="0" applyNumberFormat="0" applyFill="0" applyBorder="0" applyProtection="0"/>
    <xf numFmtId="0" fontId="92" fillId="0" borderId="0" applyNumberFormat="0" applyFill="0" applyBorder="0" applyProtection="0"/>
    <xf numFmtId="0" fontId="92" fillId="0" borderId="0" applyNumberFormat="0" applyFill="0" applyBorder="0" applyProtection="0"/>
    <xf numFmtId="0" fontId="92" fillId="0" borderId="0" applyNumberFormat="0" applyFill="0" applyBorder="0" applyProtection="0"/>
    <xf numFmtId="0" fontId="92" fillId="0" borderId="0" applyNumberFormat="0" applyFill="0" applyBorder="0" applyProtection="0"/>
    <xf numFmtId="0" fontId="92" fillId="0" borderId="0" applyNumberFormat="0" applyFill="0" applyBorder="0" applyProtection="0"/>
    <xf numFmtId="0" fontId="92" fillId="0" borderId="0" applyNumberFormat="0" applyFill="0" applyBorder="0" applyProtection="0"/>
    <xf numFmtId="198" fontId="93" fillId="0" borderId="0">
      <protection locked="0"/>
    </xf>
    <xf numFmtId="198" fontId="93" fillId="0" borderId="0">
      <protection locked="0"/>
    </xf>
    <xf numFmtId="198" fontId="93" fillId="0" borderId="0">
      <protection locked="0"/>
    </xf>
    <xf numFmtId="198" fontId="93" fillId="0" borderId="0">
      <protection locked="0"/>
    </xf>
    <xf numFmtId="198" fontId="93" fillId="0" borderId="0">
      <protection locked="0"/>
    </xf>
    <xf numFmtId="198" fontId="93" fillId="0" borderId="0">
      <protection locked="0"/>
    </xf>
    <xf numFmtId="198" fontId="93" fillId="0" borderId="0">
      <protection locked="0"/>
    </xf>
    <xf numFmtId="198" fontId="93" fillId="0" borderId="0">
      <protection locked="0"/>
    </xf>
    <xf numFmtId="198" fontId="93" fillId="0" borderId="0">
      <protection locked="0"/>
    </xf>
    <xf numFmtId="198" fontId="93" fillId="0" borderId="0">
      <protection locked="0"/>
    </xf>
    <xf numFmtId="198" fontId="93" fillId="0" borderId="0">
      <protection locked="0"/>
    </xf>
    <xf numFmtId="198" fontId="93" fillId="0" borderId="0">
      <protection locked="0"/>
    </xf>
    <xf numFmtId="198" fontId="93" fillId="0" borderId="0">
      <protection locked="0"/>
    </xf>
    <xf numFmtId="198" fontId="93" fillId="0" borderId="0">
      <protection locked="0"/>
    </xf>
    <xf numFmtId="198" fontId="93" fillId="0" borderId="0">
      <protection locked="0"/>
    </xf>
    <xf numFmtId="198" fontId="93" fillId="0" borderId="0">
      <protection locked="0"/>
    </xf>
    <xf numFmtId="198" fontId="93" fillId="0" borderId="0">
      <protection locked="0"/>
    </xf>
    <xf numFmtId="198" fontId="93" fillId="0" borderId="0">
      <protection locked="0"/>
    </xf>
    <xf numFmtId="198" fontId="93" fillId="0" borderId="0">
      <protection locked="0"/>
    </xf>
    <xf numFmtId="198" fontId="93" fillId="0" borderId="0">
      <protection locked="0"/>
    </xf>
    <xf numFmtId="198" fontId="93" fillId="0" borderId="0">
      <protection locked="0"/>
    </xf>
    <xf numFmtId="198" fontId="93" fillId="0" borderId="0">
      <protection locked="0"/>
    </xf>
    <xf numFmtId="198" fontId="93" fillId="0" borderId="0">
      <protection locked="0"/>
    </xf>
    <xf numFmtId="198" fontId="93" fillId="0" borderId="0">
      <protection locked="0"/>
    </xf>
    <xf numFmtId="198" fontId="93" fillId="0" borderId="0">
      <protection locked="0"/>
    </xf>
    <xf numFmtId="198" fontId="93" fillId="0" borderId="0">
      <protection locked="0"/>
    </xf>
    <xf numFmtId="198" fontId="93" fillId="0" borderId="0">
      <protection locked="0"/>
    </xf>
    <xf numFmtId="198" fontId="93" fillId="0" borderId="0">
      <protection locked="0"/>
    </xf>
    <xf numFmtId="198" fontId="93" fillId="0" borderId="0">
      <protection locked="0"/>
    </xf>
    <xf numFmtId="198" fontId="93" fillId="0" borderId="0">
      <protection locked="0"/>
    </xf>
    <xf numFmtId="198" fontId="93" fillId="0" borderId="0">
      <protection locked="0"/>
    </xf>
    <xf numFmtId="198" fontId="93" fillId="0" borderId="0">
      <protection locked="0"/>
    </xf>
    <xf numFmtId="198" fontId="93" fillId="0" borderId="0">
      <protection locked="0"/>
    </xf>
    <xf numFmtId="198" fontId="93" fillId="0" borderId="0">
      <protection locked="0"/>
    </xf>
    <xf numFmtId="198" fontId="93" fillId="0" borderId="0">
      <protection locked="0"/>
    </xf>
    <xf numFmtId="198" fontId="93" fillId="0" borderId="0">
      <protection locked="0"/>
    </xf>
    <xf numFmtId="198" fontId="93" fillId="0" borderId="0">
      <protection locked="0"/>
    </xf>
    <xf numFmtId="198" fontId="93" fillId="0" borderId="0">
      <protection locked="0"/>
    </xf>
    <xf numFmtId="198" fontId="93" fillId="0" borderId="0">
      <protection locked="0"/>
    </xf>
    <xf numFmtId="198" fontId="93" fillId="0" borderId="0">
      <protection locked="0"/>
    </xf>
    <xf numFmtId="198" fontId="93" fillId="0" borderId="0">
      <protection locked="0"/>
    </xf>
    <xf numFmtId="198" fontId="93" fillId="0" borderId="0">
      <protection locked="0"/>
    </xf>
    <xf numFmtId="198" fontId="93" fillId="0" borderId="0">
      <protection locked="0"/>
    </xf>
    <xf numFmtId="198" fontId="93" fillId="0" borderId="0">
      <protection locked="0"/>
    </xf>
    <xf numFmtId="198" fontId="93" fillId="0" borderId="0">
      <protection locked="0"/>
    </xf>
    <xf numFmtId="198" fontId="93" fillId="0" borderId="0">
      <protection locked="0"/>
    </xf>
    <xf numFmtId="198" fontId="93" fillId="0" borderId="0">
      <protection locked="0"/>
    </xf>
    <xf numFmtId="198" fontId="93" fillId="0" borderId="0">
      <protection locked="0"/>
    </xf>
    <xf numFmtId="198" fontId="93" fillId="0" borderId="0">
      <protection locked="0"/>
    </xf>
    <xf numFmtId="198" fontId="93" fillId="0" borderId="0">
      <protection locked="0"/>
    </xf>
    <xf numFmtId="198" fontId="93" fillId="0" borderId="0">
      <protection locked="0"/>
    </xf>
    <xf numFmtId="198" fontId="93" fillId="0" borderId="0">
      <protection locked="0"/>
    </xf>
    <xf numFmtId="198" fontId="93" fillId="0" borderId="0">
      <protection locked="0"/>
    </xf>
    <xf numFmtId="198" fontId="93" fillId="0" borderId="0">
      <protection locked="0"/>
    </xf>
    <xf numFmtId="198" fontId="93" fillId="0" borderId="0">
      <protection locked="0"/>
    </xf>
    <xf numFmtId="198" fontId="93" fillId="0" borderId="0">
      <protection locked="0"/>
    </xf>
    <xf numFmtId="198" fontId="93" fillId="0" borderId="0">
      <protection locked="0"/>
    </xf>
    <xf numFmtId="198" fontId="93" fillId="0" borderId="0">
      <protection locked="0"/>
    </xf>
    <xf numFmtId="199" fontId="94" fillId="0" borderId="21" applyBorder="0"/>
    <xf numFmtId="0" fontId="95" fillId="0" borderId="0" applyNumberFormat="0" applyFill="0" applyBorder="0">
      <protection locked="0"/>
    </xf>
    <xf numFmtId="0" fontId="96" fillId="0" borderId="0" applyNumberFormat="0" applyFill="0" applyBorder="0">
      <protection locked="0"/>
    </xf>
    <xf numFmtId="0" fontId="97" fillId="71" borderId="0" applyNumberFormat="0" applyBorder="0" applyAlignment="0" applyProtection="0"/>
    <xf numFmtId="0" fontId="37" fillId="72" borderId="0" applyNumberFormat="0" applyBorder="0" applyAlignment="0" applyProtection="0"/>
    <xf numFmtId="0" fontId="98" fillId="25" borderId="0" applyNumberFormat="0" applyBorder="0" applyAlignment="0" applyProtection="0"/>
    <xf numFmtId="0" fontId="99" fillId="25" borderId="0" applyNumberFormat="0" applyBorder="0" applyAlignment="0" applyProtection="0"/>
    <xf numFmtId="0" fontId="100" fillId="0" borderId="0"/>
    <xf numFmtId="0" fontId="43" fillId="65" borderId="11" applyNumberFormat="0" applyBorder="0" applyAlignment="0" applyProtection="0"/>
    <xf numFmtId="0" fontId="43" fillId="65" borderId="11" applyNumberFormat="0" applyBorder="0" applyAlignment="0" applyProtection="0"/>
    <xf numFmtId="0" fontId="43" fillId="65" borderId="11" applyNumberFormat="0" applyBorder="0" applyAlignment="0" applyProtection="0"/>
    <xf numFmtId="0" fontId="43" fillId="65" borderId="11" applyNumberFormat="0" applyBorder="0" applyAlignment="0" applyProtection="0"/>
    <xf numFmtId="0" fontId="43" fillId="65" borderId="11" applyNumberFormat="0" applyBorder="0" applyAlignment="0" applyProtection="0"/>
    <xf numFmtId="0" fontId="43" fillId="65" borderId="11" applyNumberFormat="0" applyBorder="0" applyAlignment="0" applyProtection="0"/>
    <xf numFmtId="0" fontId="43" fillId="65" borderId="11" applyNumberFormat="0" applyBorder="0" applyAlignment="0" applyProtection="0"/>
    <xf numFmtId="0" fontId="43" fillId="65" borderId="11" applyNumberFormat="0" applyBorder="0" applyAlignment="0" applyProtection="0"/>
    <xf numFmtId="0" fontId="43" fillId="65" borderId="11" applyNumberFormat="0" applyBorder="0" applyAlignment="0" applyProtection="0"/>
    <xf numFmtId="0" fontId="43" fillId="65" borderId="11" applyNumberFormat="0" applyBorder="0" applyAlignment="0" applyProtection="0"/>
    <xf numFmtId="0" fontId="43" fillId="65" borderId="11" applyNumberFormat="0" applyBorder="0" applyAlignment="0" applyProtection="0"/>
    <xf numFmtId="0" fontId="43" fillId="65" borderId="11" applyNumberFormat="0" applyBorder="0" applyAlignment="0" applyProtection="0"/>
    <xf numFmtId="0" fontId="43" fillId="65" borderId="11" applyNumberFormat="0" applyBorder="0" applyAlignment="0" applyProtection="0"/>
    <xf numFmtId="0" fontId="43" fillId="65" borderId="11" applyNumberFormat="0" applyBorder="0" applyAlignment="0" applyProtection="0"/>
    <xf numFmtId="0" fontId="43" fillId="65" borderId="11" applyNumberFormat="0" applyBorder="0" applyAlignment="0" applyProtection="0"/>
    <xf numFmtId="0" fontId="43" fillId="65" borderId="11" applyNumberFormat="0" applyBorder="0" applyAlignment="0" applyProtection="0"/>
    <xf numFmtId="0" fontId="43" fillId="65" borderId="11" applyNumberFormat="0" applyBorder="0" applyAlignment="0" applyProtection="0"/>
    <xf numFmtId="0" fontId="43" fillId="65" borderId="11" applyNumberFormat="0" applyBorder="0" applyAlignment="0" applyProtection="0"/>
    <xf numFmtId="0" fontId="43" fillId="65" borderId="11" applyNumberFormat="0" applyBorder="0" applyAlignment="0" applyProtection="0"/>
    <xf numFmtId="0" fontId="43" fillId="65" borderId="11" applyNumberFormat="0" applyBorder="0" applyAlignment="0" applyProtection="0"/>
    <xf numFmtId="0" fontId="43" fillId="65" borderId="11" applyNumberFormat="0" applyBorder="0" applyAlignment="0" applyProtection="0"/>
    <xf numFmtId="0" fontId="43" fillId="65" borderId="11" applyNumberFormat="0" applyBorder="0" applyAlignment="0" applyProtection="0"/>
    <xf numFmtId="0" fontId="43" fillId="65" borderId="11" applyNumberFormat="0" applyBorder="0" applyAlignment="0" applyProtection="0"/>
    <xf numFmtId="0" fontId="43" fillId="65" borderId="11" applyNumberFormat="0" applyBorder="0" applyAlignment="0" applyProtection="0"/>
    <xf numFmtId="0" fontId="43" fillId="65" borderId="11" applyNumberFormat="0" applyBorder="0" applyAlignment="0" applyProtection="0"/>
    <xf numFmtId="0" fontId="43" fillId="65" borderId="11" applyNumberFormat="0" applyBorder="0" applyAlignment="0" applyProtection="0"/>
    <xf numFmtId="0" fontId="43" fillId="65" borderId="11" applyNumberFormat="0" applyBorder="0" applyAlignment="0" applyProtection="0"/>
    <xf numFmtId="0" fontId="43" fillId="65" borderId="11" applyNumberFormat="0" applyBorder="0" applyAlignment="0" applyProtection="0"/>
    <xf numFmtId="0" fontId="43" fillId="65" borderId="11" applyNumberFormat="0" applyBorder="0" applyAlignment="0" applyProtection="0"/>
    <xf numFmtId="0" fontId="43" fillId="65" borderId="11" applyNumberFormat="0" applyBorder="0" applyAlignment="0" applyProtection="0"/>
    <xf numFmtId="0" fontId="43" fillId="65" borderId="11" applyNumberFormat="0" applyBorder="0" applyAlignment="0" applyProtection="0"/>
    <xf numFmtId="0" fontId="43" fillId="65" borderId="11" applyNumberFormat="0" applyBorder="0" applyAlignment="0" applyProtection="0"/>
    <xf numFmtId="0" fontId="43" fillId="65" borderId="11" applyNumberFormat="0" applyBorder="0" applyAlignment="0" applyProtection="0"/>
    <xf numFmtId="0" fontId="43" fillId="65" borderId="11" applyNumberFormat="0" applyBorder="0" applyAlignment="0" applyProtection="0"/>
    <xf numFmtId="0" fontId="43" fillId="65" borderId="11" applyNumberFormat="0" applyBorder="0" applyAlignment="0" applyProtection="0"/>
    <xf numFmtId="0" fontId="43" fillId="65" borderId="11" applyNumberFormat="0" applyBorder="0" applyAlignment="0" applyProtection="0"/>
    <xf numFmtId="0" fontId="43" fillId="65" borderId="11" applyNumberFormat="0" applyBorder="0" applyAlignment="0" applyProtection="0"/>
    <xf numFmtId="0" fontId="43" fillId="65" borderId="11" applyNumberFormat="0" applyBorder="0" applyAlignment="0" applyProtection="0"/>
    <xf numFmtId="0" fontId="43" fillId="65" borderId="11" applyNumberFormat="0" applyBorder="0" applyAlignment="0" applyProtection="0"/>
    <xf numFmtId="0" fontId="43" fillId="65" borderId="11" applyNumberFormat="0" applyBorder="0" applyAlignment="0" applyProtection="0"/>
    <xf numFmtId="0" fontId="43" fillId="65" borderId="11" applyNumberFormat="0" applyBorder="0" applyAlignment="0" applyProtection="0"/>
    <xf numFmtId="0" fontId="43" fillId="65" borderId="11" applyNumberFormat="0" applyBorder="0" applyAlignment="0" applyProtection="0"/>
    <xf numFmtId="0" fontId="43" fillId="65" borderId="11" applyNumberFormat="0" applyBorder="0" applyAlignment="0" applyProtection="0"/>
    <xf numFmtId="0" fontId="43" fillId="65" borderId="11" applyNumberFormat="0" applyBorder="0" applyAlignment="0" applyProtection="0"/>
    <xf numFmtId="0" fontId="43" fillId="65" borderId="11" applyNumberFormat="0" applyBorder="0" applyAlignment="0" applyProtection="0"/>
    <xf numFmtId="0" fontId="43" fillId="65" borderId="11" applyNumberFormat="0" applyBorder="0" applyAlignment="0" applyProtection="0"/>
    <xf numFmtId="0" fontId="43" fillId="65" borderId="11" applyNumberFormat="0" applyBorder="0" applyAlignment="0" applyProtection="0"/>
    <xf numFmtId="0" fontId="43" fillId="65" borderId="11" applyNumberFormat="0" applyBorder="0" applyAlignment="0" applyProtection="0"/>
    <xf numFmtId="0" fontId="43" fillId="65" borderId="11" applyNumberFormat="0" applyBorder="0" applyAlignment="0" applyProtection="0"/>
    <xf numFmtId="0" fontId="43" fillId="65" borderId="11" applyNumberFormat="0" applyBorder="0" applyAlignment="0" applyProtection="0"/>
    <xf numFmtId="0" fontId="43" fillId="65" borderId="11" applyNumberFormat="0" applyBorder="0" applyAlignment="0" applyProtection="0"/>
    <xf numFmtId="0" fontId="43" fillId="65" borderId="11" applyNumberFormat="0" applyBorder="0" applyAlignment="0" applyProtection="0"/>
    <xf numFmtId="0" fontId="43" fillId="65" borderId="11" applyNumberFormat="0" applyBorder="0" applyAlignment="0" applyProtection="0"/>
    <xf numFmtId="0" fontId="43" fillId="65" borderId="11" applyNumberFormat="0" applyBorder="0" applyAlignment="0" applyProtection="0"/>
    <xf numFmtId="0" fontId="43" fillId="65" borderId="11" applyNumberFormat="0" applyBorder="0" applyAlignment="0" applyProtection="0"/>
    <xf numFmtId="0" fontId="101" fillId="0" borderId="22" applyNumberFormat="0" applyBorder="0"/>
    <xf numFmtId="38" fontId="87" fillId="0" borderId="23">
      <alignment vertical="center"/>
    </xf>
    <xf numFmtId="38" fontId="87" fillId="0" borderId="23">
      <alignment vertical="center"/>
    </xf>
    <xf numFmtId="38" fontId="87" fillId="0" borderId="23">
      <alignment vertical="center"/>
    </xf>
    <xf numFmtId="38" fontId="87" fillId="0" borderId="23">
      <alignment vertical="center"/>
    </xf>
    <xf numFmtId="38" fontId="87" fillId="0" borderId="23">
      <alignment vertical="center"/>
    </xf>
    <xf numFmtId="38" fontId="87" fillId="0" borderId="23">
      <alignment vertical="center"/>
    </xf>
    <xf numFmtId="38" fontId="87" fillId="0" borderId="23">
      <alignment vertical="center"/>
    </xf>
    <xf numFmtId="38" fontId="87" fillId="0" borderId="23">
      <alignment vertical="center"/>
    </xf>
    <xf numFmtId="38" fontId="87" fillId="0" borderId="23">
      <alignment vertical="center"/>
    </xf>
    <xf numFmtId="38" fontId="87" fillId="0" borderId="23">
      <alignment vertical="center"/>
    </xf>
    <xf numFmtId="40" fontId="87" fillId="0" borderId="23">
      <alignment vertical="center"/>
    </xf>
    <xf numFmtId="40" fontId="87" fillId="0" borderId="23">
      <alignment vertical="center"/>
    </xf>
    <xf numFmtId="40" fontId="87" fillId="0" borderId="23">
      <alignment vertical="center"/>
    </xf>
    <xf numFmtId="40" fontId="87" fillId="0" borderId="23">
      <alignment vertical="center"/>
    </xf>
    <xf numFmtId="40" fontId="87" fillId="0" borderId="23">
      <alignment vertical="center"/>
    </xf>
    <xf numFmtId="40" fontId="87" fillId="0" borderId="23">
      <alignment vertical="center"/>
    </xf>
    <xf numFmtId="40" fontId="87" fillId="0" borderId="23">
      <alignment vertical="center"/>
    </xf>
    <xf numFmtId="40" fontId="87" fillId="0" borderId="23">
      <alignment vertical="center"/>
    </xf>
    <xf numFmtId="40" fontId="87" fillId="0" borderId="23">
      <alignment vertical="center"/>
    </xf>
    <xf numFmtId="40" fontId="87" fillId="0" borderId="23">
      <alignment vertical="center"/>
    </xf>
    <xf numFmtId="38" fontId="87" fillId="0" borderId="23">
      <alignment vertical="center"/>
    </xf>
    <xf numFmtId="38" fontId="87" fillId="0" borderId="23">
      <alignment vertical="center"/>
    </xf>
    <xf numFmtId="38" fontId="87" fillId="0" borderId="23">
      <alignment vertical="center"/>
    </xf>
    <xf numFmtId="38" fontId="87" fillId="0" borderId="23">
      <alignment vertical="center"/>
    </xf>
    <xf numFmtId="38" fontId="87" fillId="0" borderId="23">
      <alignment vertical="center"/>
    </xf>
    <xf numFmtId="38" fontId="87" fillId="0" borderId="23">
      <alignment vertical="center"/>
    </xf>
    <xf numFmtId="38" fontId="87" fillId="0" borderId="23">
      <alignment vertical="center"/>
    </xf>
    <xf numFmtId="38" fontId="87" fillId="0" borderId="23">
      <alignment vertical="center"/>
    </xf>
    <xf numFmtId="38" fontId="87" fillId="0" borderId="23">
      <alignment vertical="center"/>
    </xf>
    <xf numFmtId="38" fontId="87" fillId="0" borderId="23">
      <alignment vertical="center"/>
    </xf>
    <xf numFmtId="200" fontId="4" fillId="0" borderId="0" applyFont="0" applyFill="0" applyBorder="0" applyAlignment="0" applyProtection="0"/>
    <xf numFmtId="40" fontId="87" fillId="0" borderId="24" applyBorder="0">
      <alignment vertical="center"/>
    </xf>
    <xf numFmtId="40" fontId="87" fillId="0" borderId="24" applyBorder="0">
      <alignment vertical="center"/>
    </xf>
    <xf numFmtId="40" fontId="87" fillId="0" borderId="24" applyBorder="0">
      <alignment vertical="center"/>
    </xf>
    <xf numFmtId="40" fontId="87" fillId="0" borderId="24" applyBorder="0">
      <alignment vertical="center"/>
    </xf>
    <xf numFmtId="40" fontId="87" fillId="0" borderId="24" applyBorder="0">
      <alignment vertical="center"/>
    </xf>
    <xf numFmtId="40" fontId="87" fillId="0" borderId="24" applyBorder="0">
      <alignment vertical="center"/>
    </xf>
    <xf numFmtId="40" fontId="87" fillId="0" borderId="24" applyBorder="0">
      <alignment vertical="center"/>
    </xf>
    <xf numFmtId="40" fontId="87" fillId="0" borderId="24" applyBorder="0">
      <alignment vertical="center"/>
    </xf>
    <xf numFmtId="40" fontId="87" fillId="0" borderId="24" applyBorder="0">
      <alignment vertical="center"/>
    </xf>
    <xf numFmtId="40" fontId="87" fillId="0" borderId="24" applyBorder="0">
      <alignment vertical="center"/>
    </xf>
    <xf numFmtId="40" fontId="4" fillId="0" borderId="24" applyBorder="0">
      <alignment vertical="center"/>
    </xf>
    <xf numFmtId="40" fontId="87" fillId="0" borderId="23">
      <alignment vertical="center"/>
    </xf>
    <xf numFmtId="40" fontId="87" fillId="0" borderId="23">
      <alignment vertical="center"/>
    </xf>
    <xf numFmtId="40" fontId="87" fillId="0" borderId="23">
      <alignment vertical="center"/>
    </xf>
    <xf numFmtId="40" fontId="87" fillId="0" borderId="23">
      <alignment vertical="center"/>
    </xf>
    <xf numFmtId="40" fontId="87" fillId="0" borderId="23">
      <alignment vertical="center"/>
    </xf>
    <xf numFmtId="40" fontId="87" fillId="0" borderId="23">
      <alignment vertical="center"/>
    </xf>
    <xf numFmtId="40" fontId="87" fillId="0" borderId="23">
      <alignment vertical="center"/>
    </xf>
    <xf numFmtId="40" fontId="87" fillId="0" borderId="23">
      <alignment vertical="center"/>
    </xf>
    <xf numFmtId="40" fontId="87" fillId="0" borderId="23">
      <alignment vertical="center"/>
    </xf>
    <xf numFmtId="40" fontId="87" fillId="0" borderId="23">
      <alignment vertical="center"/>
    </xf>
    <xf numFmtId="40" fontId="87" fillId="0" borderId="23">
      <alignment vertical="center"/>
    </xf>
    <xf numFmtId="40" fontId="87" fillId="0" borderId="23">
      <alignment vertical="center"/>
    </xf>
    <xf numFmtId="40" fontId="87" fillId="0" borderId="23">
      <alignment vertical="center"/>
    </xf>
    <xf numFmtId="40" fontId="87" fillId="0" borderId="23">
      <alignment vertical="center"/>
    </xf>
    <xf numFmtId="40" fontId="87" fillId="0" borderId="23">
      <alignment vertical="center"/>
    </xf>
    <xf numFmtId="40" fontId="87" fillId="0" borderId="23">
      <alignment vertical="center"/>
    </xf>
    <xf numFmtId="40" fontId="87" fillId="0" borderId="23">
      <alignment vertical="center"/>
    </xf>
    <xf numFmtId="40" fontId="87" fillId="0" borderId="23">
      <alignment vertical="center"/>
    </xf>
    <xf numFmtId="40" fontId="87" fillId="0" borderId="23">
      <alignment vertical="center"/>
    </xf>
    <xf numFmtId="40" fontId="87" fillId="0" borderId="23">
      <alignment vertical="center"/>
    </xf>
    <xf numFmtId="43" fontId="170" fillId="0" borderId="0" applyFont="0" applyFill="0" applyBorder="0" applyAlignment="0" applyProtection="0"/>
    <xf numFmtId="171" fontId="4" fillId="0" borderId="0" applyFont="0" applyFill="0" applyBorder="0" applyAlignment="0" applyProtection="0"/>
    <xf numFmtId="171" fontId="102" fillId="0" borderId="0" applyFont="0" applyFill="0" applyBorder="0" applyAlignment="0" applyProtection="0"/>
    <xf numFmtId="177" fontId="102" fillId="0" borderId="0" applyFont="0" applyFill="0" applyBorder="0" applyAlignment="0" applyProtection="0"/>
    <xf numFmtId="177" fontId="102" fillId="0" borderId="0" applyFont="0" applyFill="0" applyBorder="0" applyAlignment="0" applyProtection="0"/>
    <xf numFmtId="20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20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43" fontId="170"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103" fillId="0" borderId="0" applyFont="0" applyFill="0" applyBorder="0" applyAlignment="0" applyProtection="0"/>
    <xf numFmtId="43" fontId="69" fillId="0" borderId="0" applyFont="0" applyFill="0" applyBorder="0" applyAlignment="0" applyProtection="0"/>
    <xf numFmtId="43" fontId="103" fillId="0" borderId="0" applyFont="0" applyFill="0" applyBorder="0" applyAlignment="0" applyProtection="0"/>
    <xf numFmtId="43" fontId="69" fillId="0" borderId="0" applyFont="0" applyFill="0" applyBorder="0" applyAlignment="0" applyProtection="0"/>
    <xf numFmtId="40" fontId="87" fillId="0" borderId="24" applyBorder="0">
      <alignment vertical="center"/>
    </xf>
    <xf numFmtId="40" fontId="87" fillId="0" borderId="24" applyBorder="0">
      <alignment vertical="center"/>
    </xf>
    <xf numFmtId="40" fontId="87" fillId="0" borderId="24" applyBorder="0">
      <alignment vertical="center"/>
    </xf>
    <xf numFmtId="40" fontId="87" fillId="0" borderId="24" applyBorder="0">
      <alignment vertical="center"/>
    </xf>
    <xf numFmtId="40" fontId="87" fillId="0" borderId="24" applyBorder="0">
      <alignment vertical="center"/>
    </xf>
    <xf numFmtId="40" fontId="87" fillId="0" borderId="24" applyBorder="0">
      <alignment vertical="center"/>
    </xf>
    <xf numFmtId="40" fontId="87" fillId="0" borderId="24" applyBorder="0">
      <alignment vertical="center"/>
    </xf>
    <xf numFmtId="40" fontId="87" fillId="0" borderId="24" applyBorder="0">
      <alignment vertical="center"/>
    </xf>
    <xf numFmtId="40" fontId="87" fillId="0" borderId="24" applyBorder="0">
      <alignment vertical="center"/>
    </xf>
    <xf numFmtId="40" fontId="87" fillId="0" borderId="24" applyBorder="0">
      <alignment vertical="center"/>
    </xf>
    <xf numFmtId="40" fontId="4" fillId="0" borderId="24" applyBorder="0">
      <alignment vertical="center"/>
    </xf>
    <xf numFmtId="40" fontId="87" fillId="0" borderId="24" applyBorder="0">
      <alignment vertical="center"/>
    </xf>
    <xf numFmtId="40" fontId="87" fillId="0" borderId="24" applyBorder="0">
      <alignment vertical="center"/>
    </xf>
    <xf numFmtId="40" fontId="87" fillId="0" borderId="24" applyBorder="0">
      <alignment vertical="center"/>
    </xf>
    <xf numFmtId="40" fontId="87" fillId="0" borderId="24" applyBorder="0">
      <alignment vertical="center"/>
    </xf>
    <xf numFmtId="40" fontId="87" fillId="0" borderId="24" applyBorder="0">
      <alignment vertical="center"/>
    </xf>
    <xf numFmtId="40" fontId="87" fillId="0" borderId="24" applyBorder="0">
      <alignment vertical="center"/>
    </xf>
    <xf numFmtId="40" fontId="87" fillId="0" borderId="24" applyBorder="0">
      <alignment vertical="center"/>
    </xf>
    <xf numFmtId="40" fontId="87" fillId="0" borderId="24" applyBorder="0">
      <alignment vertical="center"/>
    </xf>
    <xf numFmtId="40" fontId="87" fillId="0" borderId="24" applyBorder="0">
      <alignment vertical="center"/>
    </xf>
    <xf numFmtId="40" fontId="87" fillId="0" borderId="24" applyBorder="0">
      <alignment vertical="center"/>
    </xf>
    <xf numFmtId="40" fontId="4" fillId="0" borderId="24" applyBorder="0">
      <alignment vertical="center"/>
    </xf>
    <xf numFmtId="40" fontId="87" fillId="0" borderId="24" applyBorder="0">
      <alignment vertical="center"/>
    </xf>
    <xf numFmtId="40" fontId="87" fillId="0" borderId="24" applyBorder="0">
      <alignment vertical="center"/>
    </xf>
    <xf numFmtId="40" fontId="87" fillId="0" borderId="24" applyBorder="0">
      <alignment vertical="center"/>
    </xf>
    <xf numFmtId="40" fontId="87" fillId="0" borderId="24" applyBorder="0">
      <alignment vertical="center"/>
    </xf>
    <xf numFmtId="40" fontId="87" fillId="0" borderId="24" applyBorder="0">
      <alignment vertical="center"/>
    </xf>
    <xf numFmtId="40" fontId="87" fillId="0" borderId="24" applyBorder="0">
      <alignment vertical="center"/>
    </xf>
    <xf numFmtId="40" fontId="87" fillId="0" borderId="24" applyBorder="0">
      <alignment vertical="center"/>
    </xf>
    <xf numFmtId="40" fontId="87" fillId="0" borderId="24" applyBorder="0">
      <alignment vertical="center"/>
    </xf>
    <xf numFmtId="40" fontId="87" fillId="0" borderId="24" applyBorder="0">
      <alignment vertical="center"/>
    </xf>
    <xf numFmtId="40" fontId="87" fillId="0" borderId="24" applyBorder="0">
      <alignment vertical="center"/>
    </xf>
    <xf numFmtId="40" fontId="4" fillId="0" borderId="24" applyBorder="0">
      <alignment vertical="center"/>
    </xf>
    <xf numFmtId="202" fontId="4" fillId="0" borderId="0" applyFill="0" applyBorder="0" applyAlignment="0" applyProtection="0"/>
    <xf numFmtId="0" fontId="104" fillId="73" borderId="0" applyNumberFormat="0" applyBorder="0" applyAlignment="0" applyProtection="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203" fontId="106" fillId="0" borderId="0"/>
    <xf numFmtId="0" fontId="4" fillId="0" borderId="0" applyNumberFormat="0" applyFill="0" applyBorder="0" applyAlignment="0" applyProtection="0"/>
    <xf numFmtId="0" fontId="170" fillId="0" borderId="0"/>
    <xf numFmtId="0" fontId="102" fillId="0" borderId="0"/>
    <xf numFmtId="0" fontId="4" fillId="0" borderId="0"/>
    <xf numFmtId="0" fontId="4" fillId="0" borderId="0"/>
    <xf numFmtId="0" fontId="68" fillId="0" borderId="0">
      <alignment vertical="top"/>
    </xf>
    <xf numFmtId="0" fontId="1" fillId="0" borderId="0"/>
    <xf numFmtId="0" fontId="1"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alignment vertical="top"/>
    </xf>
    <xf numFmtId="0" fontId="68" fillId="0" borderId="0">
      <alignment vertical="top"/>
    </xf>
    <xf numFmtId="0" fontId="4" fillId="0" borderId="0"/>
    <xf numFmtId="0" fontId="170" fillId="0" borderId="0"/>
    <xf numFmtId="0" fontId="170" fillId="0" borderId="0"/>
    <xf numFmtId="0" fontId="69" fillId="0" borderId="0"/>
    <xf numFmtId="0" fontId="69" fillId="0" borderId="0"/>
    <xf numFmtId="0" fontId="69" fillId="0" borderId="0"/>
    <xf numFmtId="0" fontId="69" fillId="0" borderId="0"/>
    <xf numFmtId="0" fontId="170" fillId="0" borderId="0"/>
    <xf numFmtId="0" fontId="69" fillId="0" borderId="0"/>
    <xf numFmtId="0" fontId="69" fillId="0" borderId="0"/>
    <xf numFmtId="0" fontId="4" fillId="0" borderId="0" applyNumberFormat="0" applyFill="0" applyBorder="0" applyAlignment="0" applyProtection="0"/>
    <xf numFmtId="0" fontId="4" fillId="0" borderId="0"/>
    <xf numFmtId="0" fontId="62" fillId="65" borderId="25" applyNumberFormat="0" applyFont="0" applyAlignment="0" applyProtection="0"/>
    <xf numFmtId="0" fontId="103" fillId="74" borderId="26" applyNumberFormat="0" applyFont="0" applyAlignment="0" applyProtection="0"/>
    <xf numFmtId="0" fontId="69" fillId="65" borderId="25" applyNumberFormat="0" applyFont="0" applyAlignment="0" applyProtection="0"/>
    <xf numFmtId="0" fontId="69" fillId="65" borderId="25" applyNumberFormat="0" applyFont="0" applyAlignment="0" applyProtection="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81" fontId="61" fillId="0" borderId="0">
      <protection locked="0"/>
    </xf>
    <xf numFmtId="181" fontId="61" fillId="0" borderId="0">
      <protection locked="0"/>
    </xf>
    <xf numFmtId="181" fontId="61" fillId="0" borderId="0">
      <protection locked="0"/>
    </xf>
    <xf numFmtId="181" fontId="61" fillId="0" borderId="0">
      <protection locked="0"/>
    </xf>
    <xf numFmtId="181" fontId="61" fillId="0" borderId="0">
      <protection locked="0"/>
    </xf>
    <xf numFmtId="181" fontId="61" fillId="0" borderId="0">
      <protection locked="0"/>
    </xf>
    <xf numFmtId="181" fontId="61" fillId="0" borderId="0">
      <protection locked="0"/>
    </xf>
    <xf numFmtId="181" fontId="61" fillId="0" borderId="0">
      <protection locked="0"/>
    </xf>
    <xf numFmtId="181" fontId="61" fillId="0" borderId="0">
      <protection locked="0"/>
    </xf>
    <xf numFmtId="181" fontId="61" fillId="0" borderId="0">
      <protection locked="0"/>
    </xf>
    <xf numFmtId="181" fontId="61" fillId="0" borderId="0">
      <protection locked="0"/>
    </xf>
    <xf numFmtId="181" fontId="61" fillId="0" borderId="0">
      <protection locked="0"/>
    </xf>
    <xf numFmtId="181" fontId="61" fillId="0" borderId="0">
      <protection locked="0"/>
    </xf>
    <xf numFmtId="181" fontId="61" fillId="0" borderId="0">
      <protection locked="0"/>
    </xf>
    <xf numFmtId="181" fontId="61" fillId="0" borderId="0">
      <protection locked="0"/>
    </xf>
    <xf numFmtId="181" fontId="61" fillId="0" borderId="0">
      <protection locked="0"/>
    </xf>
    <xf numFmtId="181" fontId="61" fillId="0" borderId="0">
      <protection locked="0"/>
    </xf>
    <xf numFmtId="181" fontId="61" fillId="0" borderId="0">
      <protection locked="0"/>
    </xf>
    <xf numFmtId="181" fontId="61" fillId="0" borderId="0">
      <protection locked="0"/>
    </xf>
    <xf numFmtId="181" fontId="61" fillId="0" borderId="0">
      <protection locked="0"/>
    </xf>
    <xf numFmtId="181" fontId="61" fillId="0" borderId="0">
      <protection locked="0"/>
    </xf>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181" fontId="61" fillId="0" borderId="0">
      <protection locked="0"/>
    </xf>
    <xf numFmtId="9" fontId="102" fillId="0" borderId="0" applyFont="0" applyFill="0" applyBorder="0" applyAlignment="0" applyProtection="0"/>
    <xf numFmtId="9" fontId="102"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70" fillId="0" borderId="0" applyFont="0" applyFill="0" applyBorder="0" applyAlignment="0" applyProtection="0"/>
    <xf numFmtId="37" fontId="107" fillId="0" borderId="10">
      <alignment horizontal="right"/>
      <protection locked="0" hidden="1"/>
    </xf>
    <xf numFmtId="37" fontId="107" fillId="0" borderId="10">
      <alignment horizontal="right"/>
      <protection locked="0" hidden="1"/>
    </xf>
    <xf numFmtId="37" fontId="107" fillId="0" borderId="10">
      <alignment horizontal="right"/>
      <protection locked="0" hidden="1"/>
    </xf>
    <xf numFmtId="37" fontId="107" fillId="0" borderId="10">
      <alignment horizontal="right"/>
      <protection locked="0" hidden="1"/>
    </xf>
    <xf numFmtId="37" fontId="107" fillId="0" borderId="10">
      <alignment horizontal="right"/>
      <protection locked="0" hidden="1"/>
    </xf>
    <xf numFmtId="37" fontId="107" fillId="0" borderId="10">
      <alignment horizontal="right"/>
      <protection locked="0" hidden="1"/>
    </xf>
    <xf numFmtId="37" fontId="107" fillId="0" borderId="10">
      <alignment horizontal="right"/>
      <protection locked="0" hidden="1"/>
    </xf>
    <xf numFmtId="37" fontId="107" fillId="0" borderId="10">
      <alignment horizontal="right"/>
      <protection locked="0" hidden="1"/>
    </xf>
    <xf numFmtId="37" fontId="107" fillId="0" borderId="10">
      <alignment horizontal="right"/>
      <protection locked="0" hidden="1"/>
    </xf>
    <xf numFmtId="37" fontId="107" fillId="0" borderId="10">
      <alignment horizontal="right"/>
      <protection locked="0" hidden="1"/>
    </xf>
    <xf numFmtId="37" fontId="107" fillId="0" borderId="10">
      <alignment horizontal="right"/>
      <protection locked="0" hidden="1"/>
    </xf>
    <xf numFmtId="37" fontId="107" fillId="0" borderId="10">
      <alignment horizontal="right"/>
      <protection locked="0" hidden="1"/>
    </xf>
    <xf numFmtId="37" fontId="107" fillId="0" borderId="10">
      <alignment horizontal="right"/>
      <protection locked="0" hidden="1"/>
    </xf>
    <xf numFmtId="37" fontId="107" fillId="0" borderId="10">
      <alignment horizontal="right"/>
      <protection locked="0" hidden="1"/>
    </xf>
    <xf numFmtId="37" fontId="107" fillId="0" borderId="10">
      <alignment horizontal="right"/>
      <protection locked="0" hidden="1"/>
    </xf>
    <xf numFmtId="37" fontId="107" fillId="0" borderId="10">
      <alignment horizontal="right"/>
      <protection locked="0" hidden="1"/>
    </xf>
    <xf numFmtId="37" fontId="107" fillId="0" borderId="10">
      <alignment horizontal="right"/>
      <protection locked="0" hidden="1"/>
    </xf>
    <xf numFmtId="37" fontId="107" fillId="0" borderId="10">
      <alignment horizontal="right"/>
      <protection locked="0" hidden="1"/>
    </xf>
    <xf numFmtId="37" fontId="107" fillId="0" borderId="10">
      <alignment horizontal="right"/>
      <protection locked="0" hidden="1"/>
    </xf>
    <xf numFmtId="37" fontId="107" fillId="0" borderId="10">
      <alignment horizontal="right"/>
      <protection locked="0" hidden="1"/>
    </xf>
    <xf numFmtId="37" fontId="107" fillId="0" borderId="10">
      <alignment horizontal="right"/>
      <protection locked="0" hidden="1"/>
    </xf>
    <xf numFmtId="37" fontId="107" fillId="0" borderId="10">
      <alignment horizontal="right"/>
      <protection locked="0" hidden="1"/>
    </xf>
    <xf numFmtId="37" fontId="107" fillId="0" borderId="10">
      <alignment horizontal="right"/>
      <protection locked="0" hidden="1"/>
    </xf>
    <xf numFmtId="0" fontId="84" fillId="0" borderId="0" applyNumberFormat="0" applyFont="0" applyFill="0" applyBorder="0" applyProtection="0"/>
    <xf numFmtId="0" fontId="84" fillId="0" borderId="0" applyNumberFormat="0" applyFont="0" applyFill="0" applyBorder="0" applyProtection="0"/>
    <xf numFmtId="0" fontId="84" fillId="0" borderId="0" applyNumberFormat="0" applyFont="0" applyFill="0" applyBorder="0" applyProtection="0"/>
    <xf numFmtId="0" fontId="84" fillId="0" borderId="0" applyNumberFormat="0" applyFont="0" applyFill="0" applyBorder="0" applyProtection="0"/>
    <xf numFmtId="0" fontId="84" fillId="0" borderId="0" applyNumberFormat="0" applyFont="0" applyFill="0" applyBorder="0" applyProtection="0"/>
    <xf numFmtId="0" fontId="84" fillId="0" borderId="0" applyNumberFormat="0" applyFont="0" applyFill="0" applyBorder="0" applyProtection="0"/>
    <xf numFmtId="0" fontId="84" fillId="0" borderId="0" applyNumberFormat="0" applyFont="0" applyFill="0" applyBorder="0" applyProtection="0"/>
    <xf numFmtId="0" fontId="84" fillId="0" borderId="0" applyNumberFormat="0" applyFont="0" applyFill="0" applyBorder="0" applyProtection="0"/>
    <xf numFmtId="0" fontId="84" fillId="0" borderId="0" applyNumberFormat="0" applyFont="0" applyFill="0" applyBorder="0" applyProtection="0"/>
    <xf numFmtId="0" fontId="84" fillId="0" borderId="0" applyNumberFormat="0" applyFont="0" applyFill="0" applyBorder="0" applyProtection="0"/>
    <xf numFmtId="0" fontId="84" fillId="0" borderId="0" applyNumberFormat="0" applyFont="0" applyFill="0" applyBorder="0" applyProtection="0"/>
    <xf numFmtId="0" fontId="84" fillId="0" borderId="0" applyNumberFormat="0" applyFont="0" applyFill="0" applyBorder="0" applyProtection="0"/>
    <xf numFmtId="0" fontId="84" fillId="0" borderId="0" applyNumberFormat="0" applyFont="0" applyFill="0" applyBorder="0" applyProtection="0"/>
    <xf numFmtId="0" fontId="84" fillId="0" borderId="0" applyNumberFormat="0" applyFont="0" applyFill="0" applyBorder="0" applyProtection="0"/>
    <xf numFmtId="0" fontId="84" fillId="0" borderId="0" applyNumberFormat="0" applyFont="0" applyFill="0" applyBorder="0" applyProtection="0"/>
    <xf numFmtId="0" fontId="84" fillId="0" borderId="0" applyNumberFormat="0" applyFont="0" applyFill="0" applyBorder="0" applyProtection="0"/>
    <xf numFmtId="0" fontId="84" fillId="0" borderId="0" applyNumberFormat="0" applyFont="0" applyFill="0" applyBorder="0" applyProtection="0"/>
    <xf numFmtId="0" fontId="84" fillId="0" borderId="0" applyNumberFormat="0" applyFont="0" applyFill="0" applyBorder="0" applyProtection="0"/>
    <xf numFmtId="0" fontId="84" fillId="0" borderId="0" applyNumberFormat="0" applyFont="0" applyFill="0" applyBorder="0" applyProtection="0"/>
    <xf numFmtId="204" fontId="4" fillId="0" borderId="0" applyFont="0" applyFill="0" applyBorder="0" applyProtection="0"/>
    <xf numFmtId="204" fontId="4" fillId="0" borderId="0" applyFont="0" applyFill="0" applyBorder="0" applyProtection="0"/>
    <xf numFmtId="204" fontId="4" fillId="0" borderId="0" applyFont="0" applyFill="0" applyBorder="0" applyProtection="0"/>
    <xf numFmtId="204" fontId="4" fillId="0" borderId="0" applyFont="0" applyFill="0" applyBorder="0" applyProtection="0"/>
    <xf numFmtId="204" fontId="4" fillId="0" borderId="0" applyFont="0" applyFill="0" applyBorder="0" applyProtection="0"/>
    <xf numFmtId="204" fontId="4" fillId="0" borderId="0" applyFont="0" applyFill="0" applyBorder="0" applyProtection="0"/>
    <xf numFmtId="204" fontId="4" fillId="0" borderId="0" applyFont="0" applyFill="0" applyBorder="0" applyProtection="0"/>
    <xf numFmtId="204" fontId="4" fillId="0" borderId="0" applyFont="0" applyFill="0" applyBorder="0" applyProtection="0"/>
    <xf numFmtId="204" fontId="4" fillId="0" borderId="0" applyFont="0" applyFill="0" applyBorder="0" applyProtection="0"/>
    <xf numFmtId="204" fontId="4" fillId="0" borderId="0" applyFont="0" applyFill="0" applyBorder="0" applyProtection="0"/>
    <xf numFmtId="204" fontId="4" fillId="0" borderId="0" applyFont="0" applyFill="0" applyBorder="0" applyProtection="0"/>
    <xf numFmtId="204" fontId="4" fillId="0" borderId="0" applyFont="0" applyFill="0" applyBorder="0" applyProtection="0"/>
    <xf numFmtId="204" fontId="4" fillId="0" borderId="0" applyFont="0" applyFill="0" applyBorder="0" applyProtection="0"/>
    <xf numFmtId="204" fontId="4" fillId="0" borderId="0" applyFont="0" applyFill="0" applyBorder="0" applyProtection="0"/>
    <xf numFmtId="204" fontId="4" fillId="0" borderId="0" applyFont="0" applyFill="0" applyBorder="0" applyProtection="0"/>
    <xf numFmtId="204" fontId="4" fillId="0" borderId="0" applyFont="0" applyFill="0" applyBorder="0" applyProtection="0"/>
    <xf numFmtId="204" fontId="4" fillId="0" borderId="0" applyFont="0" applyFill="0" applyBorder="0" applyProtection="0"/>
    <xf numFmtId="204" fontId="4" fillId="0" borderId="0" applyFont="0" applyFill="0" applyBorder="0" applyProtection="0"/>
    <xf numFmtId="204" fontId="4" fillId="0" borderId="0" applyFont="0" applyFill="0" applyBorder="0" applyProtection="0"/>
    <xf numFmtId="0" fontId="108" fillId="0" borderId="0" applyNumberFormat="0" applyBorder="0" applyAlignment="0" applyProtection="0"/>
    <xf numFmtId="0" fontId="108" fillId="0" borderId="0" applyNumberFormat="0" applyBorder="0" applyAlignment="0" applyProtection="0"/>
    <xf numFmtId="0" fontId="108" fillId="0" borderId="0" applyNumberFormat="0" applyBorder="0" applyAlignment="0" applyProtection="0"/>
    <xf numFmtId="0" fontId="108" fillId="0" borderId="0" applyNumberFormat="0" applyBorder="0" applyAlignment="0" applyProtection="0"/>
    <xf numFmtId="0" fontId="108" fillId="0" borderId="0" applyNumberFormat="0" applyBorder="0" applyAlignment="0" applyProtection="0"/>
    <xf numFmtId="0" fontId="108" fillId="0" borderId="0" applyNumberFormat="0" applyBorder="0" applyAlignment="0" applyProtection="0"/>
    <xf numFmtId="0" fontId="108" fillId="0" borderId="0" applyNumberFormat="0" applyBorder="0" applyAlignment="0" applyProtection="0"/>
    <xf numFmtId="0" fontId="108" fillId="0" borderId="0" applyNumberFormat="0" applyBorder="0" applyAlignment="0" applyProtection="0"/>
    <xf numFmtId="0" fontId="108" fillId="0" borderId="0" applyNumberFormat="0" applyBorder="0" applyAlignment="0" applyProtection="0"/>
    <xf numFmtId="0" fontId="108" fillId="0" borderId="0" applyNumberFormat="0" applyBorder="0" applyAlignment="0" applyProtection="0"/>
    <xf numFmtId="0" fontId="108" fillId="0" borderId="0" applyNumberFormat="0" applyBorder="0" applyAlignment="0" applyProtection="0"/>
    <xf numFmtId="0" fontId="108" fillId="0" borderId="0" applyNumberFormat="0" applyBorder="0" applyAlignment="0" applyProtection="0"/>
    <xf numFmtId="0" fontId="108" fillId="0" borderId="0" applyNumberFormat="0" applyBorder="0" applyAlignment="0" applyProtection="0"/>
    <xf numFmtId="0" fontId="108" fillId="0" borderId="0" applyNumberFormat="0" applyBorder="0" applyAlignment="0" applyProtection="0"/>
    <xf numFmtId="0" fontId="108" fillId="0" borderId="0" applyNumberFormat="0" applyBorder="0" applyAlignment="0" applyProtection="0"/>
    <xf numFmtId="0" fontId="108" fillId="0" borderId="0" applyNumberFormat="0" applyBorder="0" applyAlignment="0" applyProtection="0"/>
    <xf numFmtId="0" fontId="108" fillId="0" borderId="0" applyNumberFormat="0" applyBorder="0" applyAlignment="0" applyProtection="0"/>
    <xf numFmtId="0" fontId="108" fillId="0" borderId="0" applyNumberFormat="0" applyBorder="0" applyAlignment="0" applyProtection="0"/>
    <xf numFmtId="0" fontId="108" fillId="0" borderId="0" applyNumberFormat="0" applyBorder="0" applyAlignment="0" applyProtection="0"/>
    <xf numFmtId="0" fontId="108" fillId="0" borderId="0" applyNumberFormat="0" applyBorder="0" applyAlignment="0" applyProtection="0"/>
    <xf numFmtId="0" fontId="108" fillId="0" borderId="0" applyNumberFormat="0" applyBorder="0" applyAlignment="0" applyProtection="0"/>
    <xf numFmtId="0" fontId="108" fillId="0" borderId="0" applyNumberFormat="0" applyBorder="0" applyAlignment="0" applyProtection="0"/>
    <xf numFmtId="0" fontId="108" fillId="0" borderId="0" applyNumberFormat="0" applyBorder="0" applyAlignment="0" applyProtection="0"/>
    <xf numFmtId="0" fontId="108" fillId="0" borderId="0" applyNumberFormat="0" applyAlignment="0" applyProtection="0"/>
    <xf numFmtId="0" fontId="108" fillId="0" borderId="0" applyNumberFormat="0" applyAlignment="0" applyProtection="0"/>
    <xf numFmtId="0" fontId="108" fillId="0" borderId="0" applyNumberFormat="0" applyAlignment="0" applyProtection="0"/>
    <xf numFmtId="0" fontId="108" fillId="0" borderId="0" applyNumberFormat="0" applyAlignment="0" applyProtection="0"/>
    <xf numFmtId="0" fontId="108" fillId="0" borderId="0" applyNumberFormat="0" applyAlignment="0" applyProtection="0"/>
    <xf numFmtId="0" fontId="108" fillId="0" borderId="0" applyNumberFormat="0" applyAlignment="0" applyProtection="0"/>
    <xf numFmtId="0" fontId="108" fillId="0" borderId="0" applyNumberFormat="0" applyAlignment="0" applyProtection="0"/>
    <xf numFmtId="0" fontId="108" fillId="0" borderId="0" applyNumberFormat="0" applyAlignment="0" applyProtection="0"/>
    <xf numFmtId="0" fontId="108" fillId="0" borderId="0" applyNumberFormat="0" applyAlignment="0" applyProtection="0"/>
    <xf numFmtId="0" fontId="108" fillId="0" borderId="0" applyNumberFormat="0" applyAlignment="0" applyProtection="0"/>
    <xf numFmtId="0" fontId="108" fillId="0" borderId="0" applyNumberFormat="0" applyAlignment="0" applyProtection="0"/>
    <xf numFmtId="0" fontId="108" fillId="0" borderId="0" applyNumberFormat="0" applyAlignment="0" applyProtection="0"/>
    <xf numFmtId="0" fontId="108" fillId="0" borderId="0" applyNumberFormat="0" applyAlignment="0" applyProtection="0"/>
    <xf numFmtId="0" fontId="108" fillId="0" borderId="0" applyNumberFormat="0" applyAlignment="0" applyProtection="0"/>
    <xf numFmtId="0" fontId="108" fillId="0" borderId="0" applyNumberFormat="0" applyAlignment="0" applyProtection="0"/>
    <xf numFmtId="0" fontId="108" fillId="0" borderId="0" applyNumberFormat="0" applyAlignment="0" applyProtection="0"/>
    <xf numFmtId="0" fontId="108" fillId="0" borderId="0" applyNumberFormat="0" applyAlignment="0" applyProtection="0"/>
    <xf numFmtId="0" fontId="108" fillId="0" borderId="0" applyNumberFormat="0" applyAlignment="0" applyProtection="0"/>
    <xf numFmtId="0" fontId="108" fillId="0" borderId="0" applyNumberFormat="0" applyAlignment="0" applyProtection="0"/>
    <xf numFmtId="0" fontId="108" fillId="0" borderId="0" applyNumberFormat="0" applyAlignment="0" applyProtection="0"/>
    <xf numFmtId="0" fontId="108" fillId="0" borderId="0" applyNumberFormat="0" applyAlignment="0" applyProtection="0"/>
    <xf numFmtId="0" fontId="108" fillId="0" borderId="0" applyNumberFormat="0" applyAlignment="0" applyProtection="0"/>
    <xf numFmtId="0" fontId="108" fillId="0" borderId="0" applyNumberFormat="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0" fontId="4" fillId="0" borderId="28" applyNumberFormat="0" applyFont="0" applyFill="0" applyAlignment="0" applyProtection="0"/>
    <xf numFmtId="0" fontId="4" fillId="0" borderId="28" applyNumberFormat="0" applyFont="0" applyFill="0" applyAlignment="0" applyProtection="0"/>
    <xf numFmtId="0" fontId="4" fillId="0" borderId="28" applyNumberFormat="0" applyFont="0" applyFill="0" applyAlignment="0" applyProtection="0"/>
    <xf numFmtId="0" fontId="4" fillId="0" borderId="28" applyNumberFormat="0" applyFont="0" applyFill="0" applyAlignment="0" applyProtection="0"/>
    <xf numFmtId="0" fontId="4" fillId="0" borderId="28" applyNumberFormat="0" applyFont="0" applyFill="0" applyAlignment="0" applyProtection="0"/>
    <xf numFmtId="0" fontId="4" fillId="0" borderId="28" applyNumberFormat="0" applyFont="0" applyFill="0" applyAlignment="0" applyProtection="0"/>
    <xf numFmtId="0" fontId="4" fillId="0" borderId="28" applyNumberFormat="0" applyFont="0" applyFill="0" applyAlignment="0" applyProtection="0"/>
    <xf numFmtId="0" fontId="4" fillId="0" borderId="28" applyNumberFormat="0" applyFont="0" applyFill="0" applyAlignment="0" applyProtection="0"/>
    <xf numFmtId="0" fontId="4" fillId="0" borderId="28" applyNumberFormat="0" applyFont="0" applyFill="0" applyAlignment="0" applyProtection="0"/>
    <xf numFmtId="0" fontId="4" fillId="0" borderId="28" applyNumberFormat="0" applyFont="0" applyFill="0" applyAlignment="0" applyProtection="0"/>
    <xf numFmtId="0" fontId="4" fillId="0" borderId="28" applyNumberFormat="0" applyFont="0" applyFill="0" applyAlignment="0" applyProtection="0"/>
    <xf numFmtId="0" fontId="4" fillId="0" borderId="28" applyNumberFormat="0" applyFont="0" applyFill="0" applyAlignment="0" applyProtection="0"/>
    <xf numFmtId="0" fontId="4" fillId="0" borderId="28" applyNumberFormat="0" applyFont="0" applyFill="0" applyAlignment="0" applyProtection="0"/>
    <xf numFmtId="0" fontId="4" fillId="0" borderId="28" applyNumberFormat="0" applyFont="0" applyFill="0" applyAlignment="0" applyProtection="0"/>
    <xf numFmtId="0" fontId="4" fillId="0" borderId="28" applyNumberFormat="0" applyFont="0" applyFill="0" applyAlignment="0" applyProtection="0"/>
    <xf numFmtId="0" fontId="4" fillId="0" borderId="28" applyNumberFormat="0" applyFont="0" applyFill="0" applyAlignment="0" applyProtection="0"/>
    <xf numFmtId="0" fontId="4" fillId="0" borderId="28" applyNumberFormat="0" applyFont="0" applyFill="0" applyAlignment="0" applyProtection="0"/>
    <xf numFmtId="0" fontId="4" fillId="0" borderId="28" applyNumberFormat="0" applyFont="0" applyFill="0" applyAlignment="0" applyProtection="0"/>
    <xf numFmtId="0" fontId="4" fillId="0" borderId="28" applyNumberFormat="0" applyFont="0" applyFill="0" applyAlignment="0" applyProtection="0"/>
    <xf numFmtId="0" fontId="4" fillId="0" borderId="29" applyNumberFormat="0" applyFont="0" applyFill="0" applyAlignment="0" applyProtection="0"/>
    <xf numFmtId="0" fontId="4" fillId="0" borderId="29" applyNumberFormat="0" applyFont="0" applyFill="0" applyAlignment="0" applyProtection="0"/>
    <xf numFmtId="0" fontId="4" fillId="0" borderId="29" applyNumberFormat="0" applyFont="0" applyFill="0" applyAlignment="0" applyProtection="0"/>
    <xf numFmtId="0" fontId="4" fillId="0" borderId="29" applyNumberFormat="0" applyFont="0" applyFill="0" applyAlignment="0" applyProtection="0"/>
    <xf numFmtId="0" fontId="4" fillId="0" borderId="29" applyNumberFormat="0" applyFont="0" applyFill="0" applyAlignment="0" applyProtection="0"/>
    <xf numFmtId="0" fontId="4" fillId="0" borderId="29" applyNumberFormat="0" applyFont="0" applyFill="0" applyAlignment="0" applyProtection="0"/>
    <xf numFmtId="0" fontId="4" fillId="0" borderId="29" applyNumberFormat="0" applyFont="0" applyFill="0" applyAlignment="0" applyProtection="0"/>
    <xf numFmtId="0" fontId="4" fillId="0" borderId="29" applyNumberFormat="0" applyFont="0" applyFill="0" applyAlignment="0" applyProtection="0"/>
    <xf numFmtId="0" fontId="4" fillId="0" borderId="29" applyNumberFormat="0" applyFont="0" applyFill="0" applyAlignment="0" applyProtection="0"/>
    <xf numFmtId="0" fontId="4" fillId="0" borderId="29" applyNumberFormat="0" applyFont="0" applyFill="0" applyAlignment="0" applyProtection="0"/>
    <xf numFmtId="0" fontId="4" fillId="0" borderId="29" applyNumberFormat="0" applyFont="0" applyFill="0" applyAlignment="0" applyProtection="0"/>
    <xf numFmtId="0" fontId="4" fillId="0" borderId="29" applyNumberFormat="0" applyFont="0" applyFill="0" applyAlignment="0" applyProtection="0"/>
    <xf numFmtId="0" fontId="4" fillId="0" borderId="29" applyNumberFormat="0" applyFont="0" applyFill="0" applyAlignment="0" applyProtection="0"/>
    <xf numFmtId="0" fontId="4" fillId="0" borderId="29" applyNumberFormat="0" applyFont="0" applyFill="0" applyAlignment="0" applyProtection="0"/>
    <xf numFmtId="0" fontId="4" fillId="0" borderId="29" applyNumberFormat="0" applyFont="0" applyFill="0" applyAlignment="0" applyProtection="0"/>
    <xf numFmtId="0" fontId="4" fillId="0" borderId="29" applyNumberFormat="0" applyFont="0" applyFill="0" applyAlignment="0" applyProtection="0"/>
    <xf numFmtId="0" fontId="4" fillId="0" borderId="29" applyNumberFormat="0" applyFont="0" applyFill="0" applyAlignment="0" applyProtection="0"/>
    <xf numFmtId="0" fontId="4" fillId="0" borderId="29" applyNumberFormat="0" applyFont="0" applyFill="0" applyAlignment="0" applyProtection="0"/>
    <xf numFmtId="0" fontId="4" fillId="0" borderId="29" applyNumberFormat="0" applyFont="0" applyFill="0" applyAlignment="0" applyProtection="0"/>
    <xf numFmtId="0" fontId="4" fillId="0" borderId="30" applyNumberFormat="0" applyFont="0" applyFill="0" applyAlignment="0" applyProtection="0"/>
    <xf numFmtId="0" fontId="4" fillId="0" borderId="30" applyNumberFormat="0" applyFont="0" applyFill="0" applyAlignment="0" applyProtection="0"/>
    <xf numFmtId="0" fontId="4" fillId="0" borderId="30" applyNumberFormat="0" applyFont="0" applyFill="0" applyAlignment="0" applyProtection="0"/>
    <xf numFmtId="0" fontId="4" fillId="0" borderId="30" applyNumberFormat="0" applyFont="0" applyFill="0" applyAlignment="0" applyProtection="0"/>
    <xf numFmtId="0" fontId="4" fillId="0" borderId="30" applyNumberFormat="0" applyFont="0" applyFill="0" applyAlignment="0" applyProtection="0"/>
    <xf numFmtId="0" fontId="4" fillId="0" borderId="30" applyNumberFormat="0" applyFont="0" applyFill="0" applyAlignment="0" applyProtection="0"/>
    <xf numFmtId="0" fontId="4" fillId="0" borderId="30" applyNumberFormat="0" applyFont="0" applyFill="0" applyAlignment="0" applyProtection="0"/>
    <xf numFmtId="0" fontId="4" fillId="0" borderId="30" applyNumberFormat="0" applyFont="0" applyFill="0" applyAlignment="0" applyProtection="0"/>
    <xf numFmtId="0" fontId="4" fillId="0" borderId="30" applyNumberFormat="0" applyFont="0" applyFill="0" applyAlignment="0" applyProtection="0"/>
    <xf numFmtId="0" fontId="4" fillId="0" borderId="30" applyNumberFormat="0" applyFont="0" applyFill="0" applyAlignment="0" applyProtection="0"/>
    <xf numFmtId="0" fontId="4" fillId="0" borderId="30" applyNumberFormat="0" applyFont="0" applyFill="0" applyAlignment="0" applyProtection="0"/>
    <xf numFmtId="0" fontId="4" fillId="0" borderId="30" applyNumberFormat="0" applyFont="0" applyFill="0" applyAlignment="0" applyProtection="0"/>
    <xf numFmtId="0" fontId="4" fillId="0" borderId="30" applyNumberFormat="0" applyFont="0" applyFill="0" applyAlignment="0" applyProtection="0"/>
    <xf numFmtId="0" fontId="4" fillId="0" borderId="30" applyNumberFormat="0" applyFont="0" applyFill="0" applyAlignment="0" applyProtection="0"/>
    <xf numFmtId="0" fontId="4" fillId="0" borderId="30" applyNumberFormat="0" applyFont="0" applyFill="0" applyAlignment="0" applyProtection="0"/>
    <xf numFmtId="0" fontId="4" fillId="0" borderId="30" applyNumberFormat="0" applyFont="0" applyFill="0" applyAlignment="0" applyProtection="0"/>
    <xf numFmtId="0" fontId="4" fillId="0" borderId="30" applyNumberFormat="0" applyFont="0" applyFill="0" applyAlignment="0" applyProtection="0"/>
    <xf numFmtId="0" fontId="4" fillId="0" borderId="30" applyNumberFormat="0" applyFont="0" applyFill="0" applyAlignment="0" applyProtection="0"/>
    <xf numFmtId="0" fontId="4" fillId="0" borderId="30" applyNumberFormat="0" applyFont="0" applyFill="0" applyAlignment="0" applyProtection="0"/>
    <xf numFmtId="0" fontId="4" fillId="0" borderId="31" applyNumberFormat="0" applyFont="0" applyFill="0" applyAlignment="0" applyProtection="0"/>
    <xf numFmtId="0" fontId="4" fillId="0" borderId="31" applyNumberFormat="0" applyFont="0" applyFill="0" applyAlignment="0" applyProtection="0"/>
    <xf numFmtId="0" fontId="4" fillId="0" borderId="31" applyNumberFormat="0" applyFont="0" applyFill="0" applyAlignment="0" applyProtection="0"/>
    <xf numFmtId="0" fontId="4" fillId="0" borderId="31" applyNumberFormat="0" applyFont="0" applyFill="0" applyAlignment="0" applyProtection="0"/>
    <xf numFmtId="0" fontId="4" fillId="0" borderId="31" applyNumberFormat="0" applyFont="0" applyFill="0" applyAlignment="0" applyProtection="0"/>
    <xf numFmtId="0" fontId="4" fillId="0" borderId="31" applyNumberFormat="0" applyFont="0" applyFill="0" applyAlignment="0" applyProtection="0"/>
    <xf numFmtId="0" fontId="4" fillId="0" borderId="31" applyNumberFormat="0" applyFont="0" applyFill="0" applyAlignment="0" applyProtection="0"/>
    <xf numFmtId="0" fontId="4" fillId="0" borderId="31" applyNumberFormat="0" applyFont="0" applyFill="0" applyAlignment="0" applyProtection="0"/>
    <xf numFmtId="0" fontId="4" fillId="0" borderId="31" applyNumberFormat="0" applyFont="0" applyFill="0" applyAlignment="0" applyProtection="0"/>
    <xf numFmtId="0" fontId="4" fillId="0" borderId="31" applyNumberFormat="0" applyFont="0" applyFill="0" applyAlignment="0" applyProtection="0"/>
    <xf numFmtId="0" fontId="4" fillId="0" borderId="31" applyNumberFormat="0" applyFont="0" applyFill="0" applyAlignment="0" applyProtection="0"/>
    <xf numFmtId="0" fontId="4" fillId="0" borderId="31" applyNumberFormat="0" applyFont="0" applyFill="0" applyAlignment="0" applyProtection="0"/>
    <xf numFmtId="0" fontId="4" fillId="0" borderId="31" applyNumberFormat="0" applyFont="0" applyFill="0" applyAlignment="0" applyProtection="0"/>
    <xf numFmtId="0" fontId="4" fillId="0" borderId="31" applyNumberFormat="0" applyFont="0" applyFill="0" applyAlignment="0" applyProtection="0"/>
    <xf numFmtId="0" fontId="4" fillId="0" borderId="31" applyNumberFormat="0" applyFont="0" applyFill="0" applyAlignment="0" applyProtection="0"/>
    <xf numFmtId="0" fontId="4" fillId="0" borderId="31" applyNumberFormat="0" applyFont="0" applyFill="0" applyAlignment="0" applyProtection="0"/>
    <xf numFmtId="0" fontId="4" fillId="0" borderId="31" applyNumberFormat="0" applyFont="0" applyFill="0" applyAlignment="0" applyProtection="0"/>
    <xf numFmtId="0" fontId="4" fillId="0" borderId="31" applyNumberFormat="0" applyFont="0" applyFill="0" applyAlignment="0" applyProtection="0"/>
    <xf numFmtId="0" fontId="4" fillId="0" borderId="31" applyNumberFormat="0" applyFont="0" applyFill="0" applyAlignment="0" applyProtection="0"/>
    <xf numFmtId="0" fontId="4" fillId="0" borderId="12" applyNumberFormat="0" applyFont="0" applyFill="0" applyAlignment="0" applyProtection="0"/>
    <xf numFmtId="0" fontId="4" fillId="0" borderId="12" applyNumberFormat="0" applyFont="0" applyFill="0" applyAlignment="0" applyProtection="0"/>
    <xf numFmtId="0" fontId="4" fillId="0" borderId="12" applyNumberFormat="0" applyFont="0" applyFill="0" applyAlignment="0" applyProtection="0"/>
    <xf numFmtId="0" fontId="4" fillId="0" borderId="12" applyNumberFormat="0" applyFont="0" applyFill="0" applyAlignment="0" applyProtection="0"/>
    <xf numFmtId="0" fontId="4" fillId="0" borderId="12" applyNumberFormat="0" applyFont="0" applyFill="0" applyAlignment="0" applyProtection="0"/>
    <xf numFmtId="0" fontId="4" fillId="0" borderId="12" applyNumberFormat="0" applyFont="0" applyFill="0" applyAlignment="0" applyProtection="0"/>
    <xf numFmtId="0" fontId="4" fillId="0" borderId="12" applyNumberFormat="0" applyFont="0" applyFill="0" applyAlignment="0" applyProtection="0"/>
    <xf numFmtId="0" fontId="4" fillId="0" borderId="12" applyNumberFormat="0" applyFont="0" applyFill="0" applyAlignment="0" applyProtection="0"/>
    <xf numFmtId="0" fontId="4" fillId="0" borderId="12" applyNumberFormat="0" applyFont="0" applyFill="0" applyAlignment="0" applyProtection="0"/>
    <xf numFmtId="0" fontId="4" fillId="0" borderId="12" applyNumberFormat="0" applyFont="0" applyFill="0" applyAlignment="0" applyProtection="0"/>
    <xf numFmtId="0" fontId="4" fillId="0" borderId="12" applyNumberFormat="0" applyFont="0" applyFill="0" applyAlignment="0" applyProtection="0"/>
    <xf numFmtId="0" fontId="4" fillId="0" borderId="12" applyNumberFormat="0" applyFont="0" applyFill="0" applyAlignment="0" applyProtection="0"/>
    <xf numFmtId="0" fontId="4" fillId="0" borderId="12" applyNumberFormat="0" applyFont="0" applyFill="0" applyAlignment="0" applyProtection="0"/>
    <xf numFmtId="0" fontId="4" fillId="0" borderId="12" applyNumberFormat="0" applyFont="0" applyFill="0" applyAlignment="0" applyProtection="0"/>
    <xf numFmtId="0" fontId="4" fillId="0" borderId="12" applyNumberFormat="0" applyFont="0" applyFill="0" applyAlignment="0" applyProtection="0"/>
    <xf numFmtId="0" fontId="4" fillId="0" borderId="12" applyNumberFormat="0" applyFont="0" applyFill="0" applyAlignment="0" applyProtection="0"/>
    <xf numFmtId="0" fontId="4" fillId="0" borderId="12" applyNumberFormat="0" applyFont="0" applyFill="0" applyAlignment="0" applyProtection="0"/>
    <xf numFmtId="0" fontId="4" fillId="0" borderId="12" applyNumberFormat="0" applyFont="0" applyFill="0" applyAlignment="0" applyProtection="0"/>
    <xf numFmtId="0" fontId="4" fillId="0" borderId="12" applyNumberFormat="0" applyFont="0" applyFill="0" applyAlignment="0" applyProtection="0"/>
    <xf numFmtId="0" fontId="4" fillId="0" borderId="12" applyNumberFormat="0" applyFont="0" applyFill="0" applyAlignment="0" applyProtection="0"/>
    <xf numFmtId="0" fontId="4" fillId="0" borderId="12" applyNumberFormat="0" applyFont="0" applyFill="0" applyAlignment="0" applyProtection="0"/>
    <xf numFmtId="0" fontId="4" fillId="0" borderId="12" applyNumberFormat="0" applyFont="0" applyFill="0" applyAlignment="0" applyProtection="0"/>
    <xf numFmtId="0" fontId="4" fillId="0" borderId="12" applyNumberFormat="0" applyFont="0" applyFill="0" applyAlignment="0" applyProtection="0"/>
    <xf numFmtId="0" fontId="4" fillId="0" borderId="12" applyNumberFormat="0" applyFont="0" applyFill="0" applyAlignment="0" applyProtection="0"/>
    <xf numFmtId="0" fontId="4" fillId="0" borderId="12" applyNumberFormat="0" applyFont="0" applyFill="0" applyAlignment="0" applyProtection="0"/>
    <xf numFmtId="0" fontId="4" fillId="0" borderId="12" applyNumberFormat="0" applyFont="0" applyFill="0" applyAlignment="0" applyProtection="0"/>
    <xf numFmtId="0" fontId="4" fillId="0" borderId="12" applyNumberFormat="0" applyFont="0" applyFill="0" applyAlignment="0" applyProtection="0"/>
    <xf numFmtId="0" fontId="4" fillId="0" borderId="12" applyNumberFormat="0" applyFont="0" applyFill="0" applyAlignment="0" applyProtection="0"/>
    <xf numFmtId="0" fontId="4" fillId="0" borderId="12" applyNumberFormat="0" applyFont="0" applyFill="0" applyAlignment="0" applyProtection="0"/>
    <xf numFmtId="0" fontId="4" fillId="0" borderId="12" applyNumberFormat="0" applyFont="0" applyFill="0" applyAlignment="0" applyProtection="0"/>
    <xf numFmtId="0" fontId="4" fillId="0" borderId="12" applyNumberFormat="0" applyFont="0" applyFill="0" applyAlignment="0" applyProtection="0"/>
    <xf numFmtId="0" fontId="4" fillId="54" borderId="0" applyNumberFormat="0" applyFont="0" applyBorder="0" applyAlignment="0" applyProtection="0"/>
    <xf numFmtId="0" fontId="4" fillId="54" borderId="0" applyNumberFormat="0" applyFont="0" applyBorder="0" applyAlignment="0" applyProtection="0"/>
    <xf numFmtId="0" fontId="4" fillId="54" borderId="0" applyNumberFormat="0" applyFont="0" applyBorder="0" applyAlignment="0" applyProtection="0"/>
    <xf numFmtId="0" fontId="4" fillId="54" borderId="0" applyNumberFormat="0" applyFont="0" applyBorder="0" applyAlignment="0" applyProtection="0"/>
    <xf numFmtId="0" fontId="4" fillId="54" borderId="0" applyNumberFormat="0" applyFont="0" applyBorder="0" applyAlignment="0" applyProtection="0"/>
    <xf numFmtId="0" fontId="4" fillId="54" borderId="0" applyNumberFormat="0" applyFont="0" applyBorder="0" applyAlignment="0" applyProtection="0"/>
    <xf numFmtId="0" fontId="4" fillId="54" borderId="0" applyNumberFormat="0" applyFont="0" applyBorder="0" applyAlignment="0" applyProtection="0"/>
    <xf numFmtId="0" fontId="4" fillId="54" borderId="0" applyNumberFormat="0" applyFont="0" applyBorder="0" applyAlignment="0" applyProtection="0"/>
    <xf numFmtId="0" fontId="4" fillId="54" borderId="0" applyNumberFormat="0" applyFont="0" applyBorder="0" applyAlignment="0" applyProtection="0"/>
    <xf numFmtId="0" fontId="4" fillId="54" borderId="0" applyNumberFormat="0" applyFont="0" applyBorder="0" applyAlignment="0" applyProtection="0"/>
    <xf numFmtId="0" fontId="4" fillId="54" borderId="0" applyNumberFormat="0" applyFont="0" applyBorder="0" applyAlignment="0" applyProtection="0"/>
    <xf numFmtId="0" fontId="4" fillId="54" borderId="0" applyNumberFormat="0" applyFont="0" applyBorder="0" applyAlignment="0" applyProtection="0"/>
    <xf numFmtId="0" fontId="4" fillId="54" borderId="0" applyNumberFormat="0" applyFont="0" applyBorder="0" applyAlignment="0" applyProtection="0"/>
    <xf numFmtId="0" fontId="4" fillId="54" borderId="0" applyNumberFormat="0" applyFont="0" applyBorder="0" applyAlignment="0" applyProtection="0"/>
    <xf numFmtId="0" fontId="4" fillId="54" borderId="0" applyNumberFormat="0" applyFont="0" applyBorder="0" applyAlignment="0" applyProtection="0"/>
    <xf numFmtId="0" fontId="4" fillId="54" borderId="0" applyNumberFormat="0" applyFont="0" applyBorder="0" applyAlignment="0" applyProtection="0"/>
    <xf numFmtId="0" fontId="4" fillId="54" borderId="0" applyNumberFormat="0" applyFont="0" applyBorder="0" applyAlignment="0" applyProtection="0"/>
    <xf numFmtId="0" fontId="4" fillId="54" borderId="0" applyNumberFormat="0" applyFont="0" applyBorder="0" applyAlignment="0" applyProtection="0"/>
    <xf numFmtId="0" fontId="4" fillId="54" borderId="0" applyNumberFormat="0" applyFont="0" applyBorder="0" applyAlignment="0" applyProtection="0"/>
    <xf numFmtId="0" fontId="4" fillId="0" borderId="32" applyNumberFormat="0" applyFont="0" applyFill="0" applyAlignment="0" applyProtection="0"/>
    <xf numFmtId="0" fontId="4" fillId="0" borderId="32" applyNumberFormat="0" applyFont="0" applyFill="0" applyAlignment="0" applyProtection="0"/>
    <xf numFmtId="0" fontId="4" fillId="0" borderId="32" applyNumberFormat="0" applyFont="0" applyFill="0" applyAlignment="0" applyProtection="0"/>
    <xf numFmtId="0" fontId="4" fillId="0" borderId="32" applyNumberFormat="0" applyFont="0" applyFill="0" applyAlignment="0" applyProtection="0"/>
    <xf numFmtId="0" fontId="4" fillId="0" borderId="32" applyNumberFormat="0" applyFont="0" applyFill="0" applyAlignment="0" applyProtection="0"/>
    <xf numFmtId="0" fontId="4" fillId="0" borderId="32" applyNumberFormat="0" applyFont="0" applyFill="0" applyAlignment="0" applyProtection="0"/>
    <xf numFmtId="0" fontId="4" fillId="0" borderId="32" applyNumberFormat="0" applyFont="0" applyFill="0" applyAlignment="0" applyProtection="0"/>
    <xf numFmtId="0" fontId="4" fillId="0" borderId="32" applyNumberFormat="0" applyFont="0" applyFill="0" applyAlignment="0" applyProtection="0"/>
    <xf numFmtId="0" fontId="4" fillId="0" borderId="32" applyNumberFormat="0" applyFont="0" applyFill="0" applyAlignment="0" applyProtection="0"/>
    <xf numFmtId="0" fontId="4" fillId="0" borderId="32" applyNumberFormat="0" applyFont="0" applyFill="0" applyAlignment="0" applyProtection="0"/>
    <xf numFmtId="0" fontId="4" fillId="0" borderId="32" applyNumberFormat="0" applyFont="0" applyFill="0" applyAlignment="0" applyProtection="0"/>
    <xf numFmtId="0" fontId="4" fillId="0" borderId="32" applyNumberFormat="0" applyFont="0" applyFill="0" applyAlignment="0" applyProtection="0"/>
    <xf numFmtId="0" fontId="4" fillId="0" borderId="32" applyNumberFormat="0" applyFont="0" applyFill="0" applyAlignment="0" applyProtection="0"/>
    <xf numFmtId="0" fontId="4" fillId="0" borderId="32" applyNumberFormat="0" applyFont="0" applyFill="0" applyAlignment="0" applyProtection="0"/>
    <xf numFmtId="0" fontId="4" fillId="0" borderId="32" applyNumberFormat="0" applyFont="0" applyFill="0" applyAlignment="0" applyProtection="0"/>
    <xf numFmtId="0" fontId="4" fillId="0" borderId="32" applyNumberFormat="0" applyFont="0" applyFill="0" applyAlignment="0" applyProtection="0"/>
    <xf numFmtId="0" fontId="4" fillId="0" borderId="32" applyNumberFormat="0" applyFont="0" applyFill="0" applyAlignment="0" applyProtection="0"/>
    <xf numFmtId="0" fontId="4" fillId="0" borderId="32" applyNumberFormat="0" applyFont="0" applyFill="0" applyAlignment="0" applyProtection="0"/>
    <xf numFmtId="0" fontId="4" fillId="0" borderId="32" applyNumberFormat="0" applyFont="0" applyFill="0" applyAlignment="0" applyProtection="0"/>
    <xf numFmtId="0" fontId="4" fillId="0" borderId="33" applyNumberFormat="0" applyFont="0" applyFill="0" applyAlignment="0" applyProtection="0"/>
    <xf numFmtId="0" fontId="4" fillId="0" borderId="33" applyNumberFormat="0" applyFont="0" applyFill="0" applyAlignment="0" applyProtection="0"/>
    <xf numFmtId="0" fontId="4" fillId="0" borderId="33" applyNumberFormat="0" applyFont="0" applyFill="0" applyAlignment="0" applyProtection="0"/>
    <xf numFmtId="0" fontId="4" fillId="0" borderId="33" applyNumberFormat="0" applyFont="0" applyFill="0" applyAlignment="0" applyProtection="0"/>
    <xf numFmtId="0" fontId="4" fillId="0" borderId="33" applyNumberFormat="0" applyFont="0" applyFill="0" applyAlignment="0" applyProtection="0"/>
    <xf numFmtId="0" fontId="4" fillId="0" borderId="33" applyNumberFormat="0" applyFont="0" applyFill="0" applyAlignment="0" applyProtection="0"/>
    <xf numFmtId="0" fontId="4" fillId="0" borderId="33" applyNumberFormat="0" applyFont="0" applyFill="0" applyAlignment="0" applyProtection="0"/>
    <xf numFmtId="0" fontId="4" fillId="0" borderId="33" applyNumberFormat="0" applyFont="0" applyFill="0" applyAlignment="0" applyProtection="0"/>
    <xf numFmtId="0" fontId="4" fillId="0" borderId="33" applyNumberFormat="0" applyFont="0" applyFill="0" applyAlignment="0" applyProtection="0"/>
    <xf numFmtId="0" fontId="4" fillId="0" borderId="33" applyNumberFormat="0" applyFont="0" applyFill="0" applyAlignment="0" applyProtection="0"/>
    <xf numFmtId="0" fontId="4" fillId="0" borderId="33" applyNumberFormat="0" applyFont="0" applyFill="0" applyAlignment="0" applyProtection="0"/>
    <xf numFmtId="0" fontId="4" fillId="0" borderId="33" applyNumberFormat="0" applyFont="0" applyFill="0" applyAlignment="0" applyProtection="0"/>
    <xf numFmtId="0" fontId="4" fillId="0" borderId="33" applyNumberFormat="0" applyFont="0" applyFill="0" applyAlignment="0" applyProtection="0"/>
    <xf numFmtId="0" fontId="4" fillId="0" borderId="33" applyNumberFormat="0" applyFont="0" applyFill="0" applyAlignment="0" applyProtection="0"/>
    <xf numFmtId="0" fontId="4" fillId="0" borderId="33" applyNumberFormat="0" applyFont="0" applyFill="0" applyAlignment="0" applyProtection="0"/>
    <xf numFmtId="0" fontId="4" fillId="0" borderId="33" applyNumberFormat="0" applyFont="0" applyFill="0" applyAlignment="0" applyProtection="0"/>
    <xf numFmtId="0" fontId="4" fillId="0" borderId="33" applyNumberFormat="0" applyFont="0" applyFill="0" applyAlignment="0" applyProtection="0"/>
    <xf numFmtId="0" fontId="4" fillId="0" borderId="33" applyNumberFormat="0" applyFont="0" applyFill="0" applyAlignment="0" applyProtection="0"/>
    <xf numFmtId="0" fontId="4" fillId="0" borderId="33" applyNumberFormat="0" applyFont="0" applyFill="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4" fillId="0" borderId="34" applyNumberFormat="0" applyFont="0" applyFill="0" applyAlignment="0" applyProtection="0"/>
    <xf numFmtId="0" fontId="4" fillId="0" borderId="34" applyNumberFormat="0" applyFont="0" applyFill="0" applyAlignment="0" applyProtection="0"/>
    <xf numFmtId="0" fontId="4" fillId="0" borderId="34" applyNumberFormat="0" applyFont="0" applyFill="0" applyAlignment="0" applyProtection="0"/>
    <xf numFmtId="0" fontId="4" fillId="0" borderId="34" applyNumberFormat="0" applyFont="0" applyFill="0" applyAlignment="0" applyProtection="0"/>
    <xf numFmtId="0" fontId="4" fillId="0" borderId="34" applyNumberFormat="0" applyFont="0" applyFill="0" applyAlignment="0" applyProtection="0"/>
    <xf numFmtId="0" fontId="4" fillId="0" borderId="34" applyNumberFormat="0" applyFont="0" applyFill="0" applyAlignment="0" applyProtection="0"/>
    <xf numFmtId="0" fontId="4" fillId="0" borderId="34" applyNumberFormat="0" applyFont="0" applyFill="0" applyAlignment="0" applyProtection="0"/>
    <xf numFmtId="0" fontId="4" fillId="0" borderId="34" applyNumberFormat="0" applyFont="0" applyFill="0" applyAlignment="0" applyProtection="0"/>
    <xf numFmtId="0" fontId="4" fillId="0" borderId="34" applyNumberFormat="0" applyFont="0" applyFill="0" applyAlignment="0" applyProtection="0"/>
    <xf numFmtId="0" fontId="4" fillId="0" borderId="34" applyNumberFormat="0" applyFont="0" applyFill="0" applyAlignment="0" applyProtection="0"/>
    <xf numFmtId="0" fontId="4" fillId="0" borderId="34" applyNumberFormat="0" applyFont="0" applyFill="0" applyAlignment="0" applyProtection="0"/>
    <xf numFmtId="0" fontId="4" fillId="0" borderId="34" applyNumberFormat="0" applyFont="0" applyFill="0" applyAlignment="0" applyProtection="0"/>
    <xf numFmtId="0" fontId="4" fillId="0" borderId="34" applyNumberFormat="0" applyFont="0" applyFill="0" applyAlignment="0" applyProtection="0"/>
    <xf numFmtId="0" fontId="4" fillId="0" borderId="34" applyNumberFormat="0" applyFont="0" applyFill="0" applyAlignment="0" applyProtection="0"/>
    <xf numFmtId="0" fontId="4" fillId="0" borderId="34" applyNumberFormat="0" applyFont="0" applyFill="0" applyAlignment="0" applyProtection="0"/>
    <xf numFmtId="0" fontId="4" fillId="0" borderId="34" applyNumberFormat="0" applyFont="0" applyFill="0" applyAlignment="0" applyProtection="0"/>
    <xf numFmtId="0" fontId="4" fillId="0" borderId="34" applyNumberFormat="0" applyFont="0" applyFill="0" applyAlignment="0" applyProtection="0"/>
    <xf numFmtId="0" fontId="4" fillId="0" borderId="34" applyNumberFormat="0" applyFont="0" applyFill="0" applyAlignment="0" applyProtection="0"/>
    <xf numFmtId="0" fontId="4" fillId="0" borderId="34" applyNumberFormat="0" applyFont="0" applyFill="0" applyAlignment="0" applyProtection="0"/>
    <xf numFmtId="0" fontId="4" fillId="0" borderId="35" applyNumberFormat="0" applyFont="0" applyFill="0" applyAlignment="0" applyProtection="0"/>
    <xf numFmtId="0" fontId="4" fillId="0" borderId="35" applyNumberFormat="0" applyFont="0" applyFill="0" applyAlignment="0" applyProtection="0"/>
    <xf numFmtId="0" fontId="4" fillId="0" borderId="35" applyNumberFormat="0" applyFont="0" applyFill="0" applyAlignment="0" applyProtection="0"/>
    <xf numFmtId="0" fontId="4" fillId="0" borderId="35" applyNumberFormat="0" applyFont="0" applyFill="0" applyAlignment="0" applyProtection="0"/>
    <xf numFmtId="0" fontId="4" fillId="0" borderId="35" applyNumberFormat="0" applyFont="0" applyFill="0" applyAlignment="0" applyProtection="0"/>
    <xf numFmtId="0" fontId="4" fillId="0" borderId="35" applyNumberFormat="0" applyFont="0" applyFill="0" applyAlignment="0" applyProtection="0"/>
    <xf numFmtId="0" fontId="4" fillId="0" borderId="35" applyNumberFormat="0" applyFont="0" applyFill="0" applyAlignment="0" applyProtection="0"/>
    <xf numFmtId="0" fontId="4" fillId="0" borderId="35" applyNumberFormat="0" applyFont="0" applyFill="0" applyAlignment="0" applyProtection="0"/>
    <xf numFmtId="0" fontId="4" fillId="0" borderId="35" applyNumberFormat="0" applyFont="0" applyFill="0" applyAlignment="0" applyProtection="0"/>
    <xf numFmtId="0" fontId="4" fillId="0" borderId="35" applyNumberFormat="0" applyFont="0" applyFill="0" applyAlignment="0" applyProtection="0"/>
    <xf numFmtId="0" fontId="4" fillId="0" borderId="35" applyNumberFormat="0" applyFont="0" applyFill="0" applyAlignment="0" applyProtection="0"/>
    <xf numFmtId="0" fontId="4" fillId="0" borderId="35" applyNumberFormat="0" applyFont="0" applyFill="0" applyAlignment="0" applyProtection="0"/>
    <xf numFmtId="0" fontId="4" fillId="0" borderId="35" applyNumberFormat="0" applyFont="0" applyFill="0" applyAlignment="0" applyProtection="0"/>
    <xf numFmtId="0" fontId="4" fillId="0" borderId="35" applyNumberFormat="0" applyFont="0" applyFill="0" applyAlignment="0" applyProtection="0"/>
    <xf numFmtId="0" fontId="4" fillId="0" borderId="35" applyNumberFormat="0" applyFont="0" applyFill="0" applyAlignment="0" applyProtection="0"/>
    <xf numFmtId="0" fontId="4" fillId="0" borderId="35" applyNumberFormat="0" applyFont="0" applyFill="0" applyAlignment="0" applyProtection="0"/>
    <xf numFmtId="0" fontId="4" fillId="0" borderId="35" applyNumberFormat="0" applyFont="0" applyFill="0" applyAlignment="0" applyProtection="0"/>
    <xf numFmtId="0" fontId="4" fillId="0" borderId="35" applyNumberFormat="0" applyFont="0" applyFill="0" applyAlignment="0" applyProtection="0"/>
    <xf numFmtId="0" fontId="4" fillId="0" borderId="3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36" applyNumberFormat="0" applyFont="0" applyFill="0" applyAlignment="0" applyProtection="0"/>
    <xf numFmtId="0" fontId="4" fillId="0" borderId="36" applyNumberFormat="0" applyFont="0" applyFill="0" applyAlignment="0" applyProtection="0"/>
    <xf numFmtId="0" fontId="4" fillId="0" borderId="36" applyNumberFormat="0" applyFont="0" applyFill="0" applyAlignment="0" applyProtection="0"/>
    <xf numFmtId="0" fontId="4" fillId="0" borderId="36" applyNumberFormat="0" applyFont="0" applyFill="0" applyAlignment="0" applyProtection="0"/>
    <xf numFmtId="0" fontId="4" fillId="0" borderId="36" applyNumberFormat="0" applyFont="0" applyFill="0" applyAlignment="0" applyProtection="0"/>
    <xf numFmtId="0" fontId="4" fillId="0" borderId="36" applyNumberFormat="0" applyFont="0" applyFill="0" applyAlignment="0" applyProtection="0"/>
    <xf numFmtId="0" fontId="4" fillId="0" borderId="36" applyNumberFormat="0" applyFont="0" applyFill="0" applyAlignment="0" applyProtection="0"/>
    <xf numFmtId="0" fontId="4" fillId="0" borderId="36" applyNumberFormat="0" applyFont="0" applyFill="0" applyAlignment="0" applyProtection="0"/>
    <xf numFmtId="0" fontId="4" fillId="0" borderId="36" applyNumberFormat="0" applyFont="0" applyFill="0" applyAlignment="0" applyProtection="0"/>
    <xf numFmtId="0" fontId="4" fillId="0" borderId="36" applyNumberFormat="0" applyFont="0" applyFill="0" applyAlignment="0" applyProtection="0"/>
    <xf numFmtId="0" fontId="4" fillId="0" borderId="36" applyNumberFormat="0" applyFont="0" applyFill="0" applyAlignment="0" applyProtection="0"/>
    <xf numFmtId="0" fontId="4" fillId="0" borderId="36" applyNumberFormat="0" applyFont="0" applyFill="0" applyAlignment="0" applyProtection="0"/>
    <xf numFmtId="0" fontId="4" fillId="0" borderId="36" applyNumberFormat="0" applyFont="0" applyFill="0" applyAlignment="0" applyProtection="0"/>
    <xf numFmtId="0" fontId="4" fillId="0" borderId="36" applyNumberFormat="0" applyFont="0" applyFill="0" applyAlignment="0" applyProtection="0"/>
    <xf numFmtId="0" fontId="4" fillId="0" borderId="36" applyNumberFormat="0" applyFont="0" applyFill="0" applyAlignment="0" applyProtection="0"/>
    <xf numFmtId="0" fontId="4" fillId="0" borderId="36" applyNumberFormat="0" applyFont="0" applyFill="0" applyAlignment="0" applyProtection="0"/>
    <xf numFmtId="0" fontId="4" fillId="0" borderId="36" applyNumberFormat="0" applyFont="0" applyFill="0" applyAlignment="0" applyProtection="0"/>
    <xf numFmtId="0" fontId="4" fillId="0" borderId="36" applyNumberFormat="0" applyFont="0" applyFill="0" applyAlignment="0" applyProtection="0"/>
    <xf numFmtId="0" fontId="4" fillId="0" borderId="36" applyNumberFormat="0" applyFont="0" applyFill="0" applyAlignment="0" applyProtection="0"/>
    <xf numFmtId="0" fontId="4" fillId="0" borderId="36" applyNumberFormat="0" applyFont="0" applyFill="0" applyAlignment="0" applyProtection="0"/>
    <xf numFmtId="0" fontId="4" fillId="0" borderId="36" applyNumberFormat="0" applyFont="0" applyFill="0" applyAlignment="0" applyProtection="0"/>
    <xf numFmtId="0" fontId="4" fillId="0" borderId="36" applyNumberFormat="0" applyFont="0" applyFill="0" applyAlignment="0" applyProtection="0"/>
    <xf numFmtId="0" fontId="4" fillId="0" borderId="36" applyNumberFormat="0" applyFont="0" applyFill="0" applyAlignment="0" applyProtection="0"/>
    <xf numFmtId="0" fontId="4" fillId="0" borderId="36" applyNumberFormat="0" applyFont="0" applyFill="0" applyAlignment="0" applyProtection="0"/>
    <xf numFmtId="0" fontId="4" fillId="0" borderId="36" applyNumberFormat="0" applyFont="0" applyFill="0" applyAlignment="0" applyProtection="0"/>
    <xf numFmtId="0" fontId="4" fillId="0" borderId="36" applyNumberFormat="0" applyFont="0" applyFill="0" applyAlignment="0" applyProtection="0"/>
    <xf numFmtId="0" fontId="4" fillId="0" borderId="36" applyNumberFormat="0" applyFont="0" applyFill="0" applyAlignment="0" applyProtection="0"/>
    <xf numFmtId="0" fontId="4" fillId="0" borderId="36" applyNumberFormat="0" applyFont="0" applyFill="0" applyAlignment="0" applyProtection="0"/>
    <xf numFmtId="0" fontId="4" fillId="0" borderId="36" applyNumberFormat="0" applyFont="0" applyFill="0" applyAlignment="0" applyProtection="0"/>
    <xf numFmtId="0" fontId="4" fillId="0" borderId="36" applyNumberFormat="0" applyFont="0" applyFill="0" applyAlignment="0" applyProtection="0"/>
    <xf numFmtId="0" fontId="4" fillId="0" borderId="36" applyNumberFormat="0" applyFont="0" applyFill="0" applyAlignment="0" applyProtection="0"/>
    <xf numFmtId="0" fontId="4" fillId="0" borderId="36"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1" fillId="0" borderId="0" applyNumberFormat="0" applyFill="0" applyBorder="0" applyProtection="0">
      <alignment horizontal="left"/>
    </xf>
    <xf numFmtId="0" fontId="111" fillId="0" borderId="0" applyNumberFormat="0" applyFill="0" applyBorder="0" applyProtection="0">
      <alignment horizontal="left"/>
    </xf>
    <xf numFmtId="0" fontId="111" fillId="0" borderId="0" applyNumberFormat="0" applyFill="0" applyBorder="0" applyProtection="0">
      <alignment horizontal="left"/>
    </xf>
    <xf numFmtId="0" fontId="111" fillId="0" borderId="0" applyNumberFormat="0" applyFill="0" applyBorder="0" applyProtection="0">
      <alignment horizontal="left"/>
    </xf>
    <xf numFmtId="0" fontId="111" fillId="0" borderId="0" applyNumberFormat="0" applyFill="0" applyBorder="0" applyProtection="0">
      <alignment horizontal="left"/>
    </xf>
    <xf numFmtId="0" fontId="111" fillId="0" borderId="0" applyNumberFormat="0" applyFill="0" applyBorder="0" applyProtection="0">
      <alignment horizontal="left"/>
    </xf>
    <xf numFmtId="0" fontId="111" fillId="0" borderId="0" applyNumberFormat="0" applyFill="0" applyBorder="0" applyProtection="0">
      <alignment horizontal="left"/>
    </xf>
    <xf numFmtId="0" fontId="111" fillId="0" borderId="0" applyNumberFormat="0" applyFill="0" applyBorder="0" applyProtection="0">
      <alignment horizontal="left"/>
    </xf>
    <xf numFmtId="0" fontId="111" fillId="0" borderId="0" applyNumberFormat="0" applyFill="0" applyBorder="0" applyProtection="0">
      <alignment horizontal="left"/>
    </xf>
    <xf numFmtId="0" fontId="111" fillId="0" borderId="0" applyNumberFormat="0" applyFill="0" applyBorder="0" applyProtection="0">
      <alignment horizontal="left"/>
    </xf>
    <xf numFmtId="0" fontId="111" fillId="0" borderId="0" applyNumberFormat="0" applyFill="0" applyBorder="0" applyProtection="0">
      <alignment horizontal="left"/>
    </xf>
    <xf numFmtId="0" fontId="111" fillId="0" borderId="0" applyNumberFormat="0" applyFill="0" applyBorder="0" applyProtection="0">
      <alignment horizontal="left"/>
    </xf>
    <xf numFmtId="0" fontId="111" fillId="0" borderId="0" applyNumberFormat="0" applyFill="0" applyBorder="0" applyProtection="0">
      <alignment horizontal="left"/>
    </xf>
    <xf numFmtId="0" fontId="111" fillId="0" borderId="0" applyNumberFormat="0" applyFill="0" applyBorder="0" applyProtection="0">
      <alignment horizontal="left"/>
    </xf>
    <xf numFmtId="0" fontId="111" fillId="0" borderId="0" applyNumberFormat="0" applyFill="0" applyBorder="0" applyProtection="0">
      <alignment horizontal="left"/>
    </xf>
    <xf numFmtId="0" fontId="111" fillId="0" borderId="0" applyNumberFormat="0" applyFill="0" applyBorder="0" applyProtection="0">
      <alignment horizontal="left"/>
    </xf>
    <xf numFmtId="0" fontId="111" fillId="0" borderId="0" applyNumberFormat="0" applyFill="0" applyBorder="0" applyProtection="0">
      <alignment horizontal="left"/>
    </xf>
    <xf numFmtId="0" fontId="111" fillId="0" borderId="0" applyNumberFormat="0" applyFill="0" applyBorder="0" applyProtection="0">
      <alignment horizontal="left"/>
    </xf>
    <xf numFmtId="0" fontId="111" fillId="0" borderId="0" applyNumberFormat="0" applyFill="0" applyBorder="0" applyProtection="0">
      <alignment horizontal="left"/>
    </xf>
    <xf numFmtId="0" fontId="111" fillId="0" borderId="0" applyNumberFormat="0" applyFill="0" applyBorder="0" applyProtection="0">
      <alignment horizontal="left"/>
    </xf>
    <xf numFmtId="0" fontId="111" fillId="0" borderId="0" applyNumberFormat="0" applyFill="0" applyBorder="0" applyProtection="0">
      <alignment horizontal="left"/>
    </xf>
    <xf numFmtId="0" fontId="111" fillId="0" borderId="0" applyNumberFormat="0" applyFill="0" applyBorder="0" applyProtection="0">
      <alignment horizontal="left"/>
    </xf>
    <xf numFmtId="0" fontId="111" fillId="0" borderId="0" applyNumberFormat="0" applyFill="0" applyBorder="0" applyProtection="0">
      <alignment horizontal="left"/>
    </xf>
    <xf numFmtId="0" fontId="4" fillId="54" borderId="0" applyNumberFormat="0" applyFont="0" applyBorder="0" applyAlignment="0" applyProtection="0"/>
    <xf numFmtId="0" fontId="4" fillId="54" borderId="0" applyNumberFormat="0" applyFont="0" applyBorder="0" applyAlignment="0" applyProtection="0"/>
    <xf numFmtId="0" fontId="4" fillId="54" borderId="0" applyNumberFormat="0" applyFont="0" applyBorder="0" applyAlignment="0" applyProtection="0"/>
    <xf numFmtId="0" fontId="4" fillId="54" borderId="0" applyNumberFormat="0" applyFont="0" applyBorder="0" applyAlignment="0" applyProtection="0"/>
    <xf numFmtId="0" fontId="4" fillId="54" borderId="0" applyNumberFormat="0" applyFont="0" applyBorder="0" applyAlignment="0" applyProtection="0"/>
    <xf numFmtId="0" fontId="4" fillId="54" borderId="0" applyNumberFormat="0" applyFont="0" applyBorder="0" applyAlignment="0" applyProtection="0"/>
    <xf numFmtId="0" fontId="4" fillId="54" borderId="0" applyNumberFormat="0" applyFont="0" applyBorder="0" applyAlignment="0" applyProtection="0"/>
    <xf numFmtId="0" fontId="4" fillId="54" borderId="0" applyNumberFormat="0" applyFont="0" applyBorder="0" applyAlignment="0" applyProtection="0"/>
    <xf numFmtId="0" fontId="4" fillId="54" borderId="0" applyNumberFormat="0" applyFont="0" applyBorder="0" applyAlignment="0" applyProtection="0"/>
    <xf numFmtId="0" fontId="4" fillId="54" borderId="0" applyNumberFormat="0" applyFont="0" applyBorder="0" applyAlignment="0" applyProtection="0"/>
    <xf numFmtId="0" fontId="4" fillId="54" borderId="0" applyNumberFormat="0" applyFont="0" applyBorder="0" applyAlignment="0" applyProtection="0"/>
    <xf numFmtId="0" fontId="4" fillId="54" borderId="0" applyNumberFormat="0" applyFont="0" applyBorder="0" applyAlignment="0" applyProtection="0"/>
    <xf numFmtId="0" fontId="4" fillId="54" borderId="0" applyNumberFormat="0" applyFont="0" applyBorder="0" applyAlignment="0" applyProtection="0"/>
    <xf numFmtId="0" fontId="4" fillId="54" borderId="0" applyNumberFormat="0" applyFont="0" applyBorder="0" applyAlignment="0" applyProtection="0"/>
    <xf numFmtId="0" fontId="4" fillId="54" borderId="0" applyNumberFormat="0" applyFont="0" applyBorder="0" applyAlignment="0" applyProtection="0"/>
    <xf numFmtId="0" fontId="4" fillId="54" borderId="0" applyNumberFormat="0" applyFont="0" applyBorder="0" applyAlignment="0" applyProtection="0"/>
    <xf numFmtId="0" fontId="4" fillId="54" borderId="0" applyNumberFormat="0" applyFont="0" applyBorder="0" applyAlignment="0" applyProtection="0"/>
    <xf numFmtId="0" fontId="4" fillId="54" borderId="0" applyNumberFormat="0" applyFont="0" applyBorder="0" applyAlignment="0" applyProtection="0"/>
    <xf numFmtId="0" fontId="4" fillId="54" borderId="0" applyNumberFormat="0" applyFont="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4" fillId="0" borderId="37" applyNumberFormat="0" applyFont="0" applyFill="0" applyAlignment="0" applyProtection="0"/>
    <xf numFmtId="0" fontId="4" fillId="0" borderId="37" applyNumberFormat="0" applyFont="0" applyFill="0" applyAlignment="0" applyProtection="0"/>
    <xf numFmtId="0" fontId="4" fillId="0" borderId="37" applyNumberFormat="0" applyFont="0" applyFill="0" applyAlignment="0" applyProtection="0"/>
    <xf numFmtId="0" fontId="4" fillId="0" borderId="37" applyNumberFormat="0" applyFont="0" applyFill="0" applyAlignment="0" applyProtection="0"/>
    <xf numFmtId="0" fontId="4" fillId="0" borderId="37" applyNumberFormat="0" applyFont="0" applyFill="0" applyAlignment="0" applyProtection="0"/>
    <xf numFmtId="0" fontId="4" fillId="0" borderId="37" applyNumberFormat="0" applyFont="0" applyFill="0" applyAlignment="0" applyProtection="0"/>
    <xf numFmtId="0" fontId="4" fillId="0" borderId="37" applyNumberFormat="0" applyFont="0" applyFill="0" applyAlignment="0" applyProtection="0"/>
    <xf numFmtId="0" fontId="4" fillId="0" borderId="37" applyNumberFormat="0" applyFont="0" applyFill="0" applyAlignment="0" applyProtection="0"/>
    <xf numFmtId="0" fontId="4" fillId="0" borderId="37" applyNumberFormat="0" applyFont="0" applyFill="0" applyAlignment="0" applyProtection="0"/>
    <xf numFmtId="0" fontId="4" fillId="0" borderId="37" applyNumberFormat="0" applyFont="0" applyFill="0" applyAlignment="0" applyProtection="0"/>
    <xf numFmtId="0" fontId="4" fillId="0" borderId="37" applyNumberFormat="0" applyFont="0" applyFill="0" applyAlignment="0" applyProtection="0"/>
    <xf numFmtId="0" fontId="4" fillId="0" borderId="37" applyNumberFormat="0" applyFont="0" applyFill="0" applyAlignment="0" applyProtection="0"/>
    <xf numFmtId="0" fontId="4" fillId="0" borderId="37" applyNumberFormat="0" applyFont="0" applyFill="0" applyAlignment="0" applyProtection="0"/>
    <xf numFmtId="0" fontId="4" fillId="0" borderId="37" applyNumberFormat="0" applyFont="0" applyFill="0" applyAlignment="0" applyProtection="0"/>
    <xf numFmtId="0" fontId="4" fillId="0" borderId="37" applyNumberFormat="0" applyFont="0" applyFill="0" applyAlignment="0" applyProtection="0"/>
    <xf numFmtId="0" fontId="4" fillId="0" borderId="37" applyNumberFormat="0" applyFont="0" applyFill="0" applyAlignment="0" applyProtection="0"/>
    <xf numFmtId="0" fontId="4" fillId="0" borderId="37" applyNumberFormat="0" applyFont="0" applyFill="0" applyAlignment="0" applyProtection="0"/>
    <xf numFmtId="0" fontId="4" fillId="0" borderId="37" applyNumberFormat="0" applyFont="0" applyFill="0" applyAlignment="0" applyProtection="0"/>
    <xf numFmtId="0" fontId="4" fillId="0" borderId="37" applyNumberFormat="0" applyFont="0" applyFill="0" applyAlignment="0" applyProtection="0"/>
    <xf numFmtId="0" fontId="4" fillId="0" borderId="38" applyNumberFormat="0" applyFont="0" applyFill="0" applyAlignment="0" applyProtection="0"/>
    <xf numFmtId="0" fontId="4" fillId="0" borderId="38" applyNumberFormat="0" applyFont="0" applyFill="0" applyAlignment="0" applyProtection="0"/>
    <xf numFmtId="0" fontId="4" fillId="0" borderId="38" applyNumberFormat="0" applyFont="0" applyFill="0" applyAlignment="0" applyProtection="0"/>
    <xf numFmtId="0" fontId="4" fillId="0" borderId="38" applyNumberFormat="0" applyFont="0" applyFill="0" applyAlignment="0" applyProtection="0"/>
    <xf numFmtId="0" fontId="4" fillId="0" borderId="38" applyNumberFormat="0" applyFont="0" applyFill="0" applyAlignment="0" applyProtection="0"/>
    <xf numFmtId="0" fontId="4" fillId="0" borderId="38" applyNumberFormat="0" applyFont="0" applyFill="0" applyAlignment="0" applyProtection="0"/>
    <xf numFmtId="0" fontId="4" fillId="0" borderId="38" applyNumberFormat="0" applyFont="0" applyFill="0" applyAlignment="0" applyProtection="0"/>
    <xf numFmtId="0" fontId="4" fillId="0" borderId="38" applyNumberFormat="0" applyFont="0" applyFill="0" applyAlignment="0" applyProtection="0"/>
    <xf numFmtId="0" fontId="4" fillId="0" borderId="38" applyNumberFormat="0" applyFont="0" applyFill="0" applyAlignment="0" applyProtection="0"/>
    <xf numFmtId="0" fontId="4" fillId="0" borderId="38" applyNumberFormat="0" applyFont="0" applyFill="0" applyAlignment="0" applyProtection="0"/>
    <xf numFmtId="0" fontId="4" fillId="0" borderId="38" applyNumberFormat="0" applyFont="0" applyFill="0" applyAlignment="0" applyProtection="0"/>
    <xf numFmtId="0" fontId="4" fillId="0" borderId="38" applyNumberFormat="0" applyFont="0" applyFill="0" applyAlignment="0" applyProtection="0"/>
    <xf numFmtId="0" fontId="4" fillId="0" borderId="38" applyNumberFormat="0" applyFont="0" applyFill="0" applyAlignment="0" applyProtection="0"/>
    <xf numFmtId="0" fontId="4" fillId="0" borderId="38" applyNumberFormat="0" applyFont="0" applyFill="0" applyAlignment="0" applyProtection="0"/>
    <xf numFmtId="0" fontId="4" fillId="0" borderId="38" applyNumberFormat="0" applyFont="0" applyFill="0" applyAlignment="0" applyProtection="0"/>
    <xf numFmtId="0" fontId="4" fillId="0" borderId="38" applyNumberFormat="0" applyFont="0" applyFill="0" applyAlignment="0" applyProtection="0"/>
    <xf numFmtId="0" fontId="4" fillId="0" borderId="38" applyNumberFormat="0" applyFont="0" applyFill="0" applyAlignment="0" applyProtection="0"/>
    <xf numFmtId="0" fontId="4" fillId="0" borderId="38" applyNumberFormat="0" applyFont="0" applyFill="0" applyAlignment="0" applyProtection="0"/>
    <xf numFmtId="0" fontId="4" fillId="0" borderId="38" applyNumberFormat="0" applyFont="0" applyFill="0" applyAlignment="0" applyProtection="0"/>
    <xf numFmtId="0" fontId="4" fillId="0" borderId="38" applyNumberFormat="0" applyFont="0" applyFill="0" applyAlignment="0" applyProtection="0"/>
    <xf numFmtId="0" fontId="4" fillId="0" borderId="38" applyNumberFormat="0" applyFont="0" applyFill="0" applyAlignment="0" applyProtection="0"/>
    <xf numFmtId="0" fontId="4" fillId="0" borderId="38" applyNumberFormat="0" applyFont="0" applyFill="0" applyAlignment="0" applyProtection="0"/>
    <xf numFmtId="0" fontId="4" fillId="0" borderId="38" applyNumberFormat="0" applyFont="0" applyFill="0" applyAlignment="0" applyProtection="0"/>
    <xf numFmtId="0" fontId="4" fillId="0" borderId="38" applyNumberFormat="0" applyFont="0" applyFill="0" applyAlignment="0" applyProtection="0"/>
    <xf numFmtId="0" fontId="4" fillId="0" borderId="38" applyNumberFormat="0" applyFont="0" applyFill="0" applyAlignment="0" applyProtection="0"/>
    <xf numFmtId="0" fontId="4" fillId="0" borderId="38" applyNumberFormat="0" applyFont="0" applyFill="0" applyAlignment="0" applyProtection="0"/>
    <xf numFmtId="0" fontId="4" fillId="0" borderId="38" applyNumberFormat="0" applyFont="0" applyFill="0" applyAlignment="0" applyProtection="0"/>
    <xf numFmtId="0" fontId="4" fillId="0" borderId="38" applyNumberFormat="0" applyFont="0" applyFill="0" applyAlignment="0" applyProtection="0"/>
    <xf numFmtId="0" fontId="4" fillId="0" borderId="38" applyNumberFormat="0" applyFont="0" applyFill="0" applyAlignment="0" applyProtection="0"/>
    <xf numFmtId="0" fontId="4" fillId="0" borderId="38" applyNumberFormat="0" applyFont="0" applyFill="0" applyAlignment="0" applyProtection="0"/>
    <xf numFmtId="0" fontId="4" fillId="0" borderId="38" applyNumberFormat="0" applyFont="0" applyFill="0" applyAlignment="0" applyProtection="0"/>
    <xf numFmtId="0" fontId="4" fillId="0" borderId="38" applyNumberFormat="0" applyFont="0" applyFill="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0" fontId="4" fillId="0" borderId="39" applyNumberFormat="0" applyFont="0" applyFill="0" applyAlignment="0" applyProtection="0"/>
    <xf numFmtId="0" fontId="4" fillId="0" borderId="39" applyNumberFormat="0" applyFont="0" applyFill="0" applyAlignment="0" applyProtection="0"/>
    <xf numFmtId="0" fontId="4" fillId="0" borderId="39" applyNumberFormat="0" applyFont="0" applyFill="0" applyAlignment="0" applyProtection="0"/>
    <xf numFmtId="0" fontId="4" fillId="0" borderId="39" applyNumberFormat="0" applyFont="0" applyFill="0" applyAlignment="0" applyProtection="0"/>
    <xf numFmtId="0" fontId="4" fillId="0" borderId="39" applyNumberFormat="0" applyFont="0" applyFill="0" applyAlignment="0" applyProtection="0"/>
    <xf numFmtId="0" fontId="4" fillId="0" borderId="39" applyNumberFormat="0" applyFont="0" applyFill="0" applyAlignment="0" applyProtection="0"/>
    <xf numFmtId="0" fontId="4" fillId="0" borderId="39" applyNumberFormat="0" applyFont="0" applyFill="0" applyAlignment="0" applyProtection="0"/>
    <xf numFmtId="0" fontId="4" fillId="0" borderId="39" applyNumberFormat="0" applyFont="0" applyFill="0" applyAlignment="0" applyProtection="0"/>
    <xf numFmtId="0" fontId="4" fillId="0" borderId="39" applyNumberFormat="0" applyFont="0" applyFill="0" applyAlignment="0" applyProtection="0"/>
    <xf numFmtId="0" fontId="4" fillId="0" borderId="39" applyNumberFormat="0" applyFont="0" applyFill="0" applyAlignment="0" applyProtection="0"/>
    <xf numFmtId="0" fontId="4" fillId="0" borderId="39" applyNumberFormat="0" applyFont="0" applyFill="0" applyAlignment="0" applyProtection="0"/>
    <xf numFmtId="0" fontId="4" fillId="0" borderId="39" applyNumberFormat="0" applyFont="0" applyFill="0" applyAlignment="0" applyProtection="0"/>
    <xf numFmtId="0" fontId="4" fillId="0" borderId="39" applyNumberFormat="0" applyFont="0" applyFill="0" applyAlignment="0" applyProtection="0"/>
    <xf numFmtId="0" fontId="4" fillId="0" borderId="39" applyNumberFormat="0" applyFont="0" applyFill="0" applyAlignment="0" applyProtection="0"/>
    <xf numFmtId="0" fontId="4" fillId="0" borderId="39" applyNumberFormat="0" applyFont="0" applyFill="0" applyAlignment="0" applyProtection="0"/>
    <xf numFmtId="0" fontId="4" fillId="0" borderId="39" applyNumberFormat="0" applyFont="0" applyFill="0" applyAlignment="0" applyProtection="0"/>
    <xf numFmtId="0" fontId="4" fillId="0" borderId="39" applyNumberFormat="0" applyFont="0" applyFill="0" applyAlignment="0" applyProtection="0"/>
    <xf numFmtId="0" fontId="4" fillId="0" borderId="39" applyNumberFormat="0" applyFont="0" applyFill="0" applyAlignment="0" applyProtection="0"/>
    <xf numFmtId="0" fontId="4" fillId="0" borderId="39" applyNumberFormat="0" applyFont="0" applyFill="0" applyAlignment="0" applyProtection="0"/>
    <xf numFmtId="0" fontId="4" fillId="0" borderId="39" applyNumberFormat="0" applyFont="0" applyFill="0" applyAlignment="0" applyProtection="0"/>
    <xf numFmtId="0" fontId="4" fillId="0" borderId="39" applyNumberFormat="0" applyFont="0" applyFill="0" applyAlignment="0" applyProtection="0"/>
    <xf numFmtId="0" fontId="4" fillId="0" borderId="39" applyNumberFormat="0" applyFont="0" applyFill="0" applyAlignment="0" applyProtection="0"/>
    <xf numFmtId="0" fontId="4" fillId="0" borderId="39" applyNumberFormat="0" applyFont="0" applyFill="0" applyAlignment="0" applyProtection="0"/>
    <xf numFmtId="0" fontId="4" fillId="0" borderId="39" applyNumberFormat="0" applyFont="0" applyFill="0" applyAlignment="0" applyProtection="0"/>
    <xf numFmtId="0" fontId="4" fillId="0" borderId="39" applyNumberFormat="0" applyFont="0" applyFill="0" applyAlignment="0" applyProtection="0"/>
    <xf numFmtId="0" fontId="4" fillId="0" borderId="39" applyNumberFormat="0" applyFont="0" applyFill="0" applyAlignment="0" applyProtection="0"/>
    <xf numFmtId="0" fontId="4" fillId="0" borderId="39" applyNumberFormat="0" applyFont="0" applyFill="0" applyAlignment="0" applyProtection="0"/>
    <xf numFmtId="0" fontId="4" fillId="0" borderId="39" applyNumberFormat="0" applyFont="0" applyFill="0" applyAlignment="0" applyProtection="0"/>
    <xf numFmtId="0" fontId="4" fillId="0" borderId="39" applyNumberFormat="0" applyFont="0" applyFill="0" applyAlignment="0" applyProtection="0"/>
    <xf numFmtId="0" fontId="4" fillId="0" borderId="39" applyNumberFormat="0" applyFont="0" applyFill="0" applyAlignment="0" applyProtection="0"/>
    <xf numFmtId="0" fontId="4" fillId="0" borderId="39" applyNumberFormat="0" applyFont="0" applyFill="0" applyAlignment="0" applyProtection="0"/>
    <xf numFmtId="0" fontId="4" fillId="0" borderId="39" applyNumberFormat="0" applyFont="0" applyFill="0" applyAlignment="0" applyProtection="0"/>
    <xf numFmtId="0" fontId="4" fillId="0" borderId="40" applyNumberFormat="0" applyFont="0" applyFill="0" applyAlignment="0" applyProtection="0"/>
    <xf numFmtId="0" fontId="4" fillId="0" borderId="40" applyNumberFormat="0" applyFont="0" applyFill="0" applyAlignment="0" applyProtection="0"/>
    <xf numFmtId="0" fontId="4" fillId="0" borderId="40" applyNumberFormat="0" applyFont="0" applyFill="0" applyAlignment="0" applyProtection="0"/>
    <xf numFmtId="0" fontId="4" fillId="0" borderId="40" applyNumberFormat="0" applyFont="0" applyFill="0" applyAlignment="0" applyProtection="0"/>
    <xf numFmtId="0" fontId="4" fillId="0" borderId="40" applyNumberFormat="0" applyFont="0" applyFill="0" applyAlignment="0" applyProtection="0"/>
    <xf numFmtId="0" fontId="4" fillId="0" borderId="40" applyNumberFormat="0" applyFont="0" applyFill="0" applyAlignment="0" applyProtection="0"/>
    <xf numFmtId="0" fontId="4" fillId="0" borderId="40" applyNumberFormat="0" applyFont="0" applyFill="0" applyAlignment="0" applyProtection="0"/>
    <xf numFmtId="0" fontId="4" fillId="0" borderId="40" applyNumberFormat="0" applyFont="0" applyFill="0" applyAlignment="0" applyProtection="0"/>
    <xf numFmtId="0" fontId="4" fillId="0" borderId="40" applyNumberFormat="0" applyFont="0" applyFill="0" applyAlignment="0" applyProtection="0"/>
    <xf numFmtId="0" fontId="4" fillId="0" borderId="40" applyNumberFormat="0" applyFont="0" applyFill="0" applyAlignment="0" applyProtection="0"/>
    <xf numFmtId="0" fontId="4" fillId="0" borderId="40" applyNumberFormat="0" applyFont="0" applyFill="0" applyAlignment="0" applyProtection="0"/>
    <xf numFmtId="0" fontId="4" fillId="0" borderId="40" applyNumberFormat="0" applyFont="0" applyFill="0" applyAlignment="0" applyProtection="0"/>
    <xf numFmtId="0" fontId="4" fillId="0" borderId="40" applyNumberFormat="0" applyFont="0" applyFill="0" applyAlignment="0" applyProtection="0"/>
    <xf numFmtId="0" fontId="4" fillId="0" borderId="40" applyNumberFormat="0" applyFont="0" applyFill="0" applyAlignment="0" applyProtection="0"/>
    <xf numFmtId="0" fontId="4" fillId="0" borderId="40" applyNumberFormat="0" applyFont="0" applyFill="0" applyAlignment="0" applyProtection="0"/>
    <xf numFmtId="0" fontId="4" fillId="0" borderId="40" applyNumberFormat="0" applyFont="0" applyFill="0" applyAlignment="0" applyProtection="0"/>
    <xf numFmtId="0" fontId="4" fillId="0" borderId="40" applyNumberFormat="0" applyFont="0" applyFill="0" applyAlignment="0" applyProtection="0"/>
    <xf numFmtId="0" fontId="4" fillId="0" borderId="40" applyNumberFormat="0" applyFont="0" applyFill="0" applyAlignment="0" applyProtection="0"/>
    <xf numFmtId="0" fontId="4" fillId="0" borderId="40" applyNumberFormat="0" applyFont="0" applyFill="0" applyAlignment="0" applyProtection="0"/>
    <xf numFmtId="0" fontId="4" fillId="0" borderId="40" applyNumberFormat="0" applyFont="0" applyFill="0" applyAlignment="0" applyProtection="0"/>
    <xf numFmtId="0" fontId="4" fillId="0" borderId="40" applyNumberFormat="0" applyFont="0" applyFill="0" applyAlignment="0" applyProtection="0"/>
    <xf numFmtId="0" fontId="4" fillId="0" borderId="40" applyNumberFormat="0" applyFont="0" applyFill="0" applyAlignment="0" applyProtection="0"/>
    <xf numFmtId="0" fontId="4" fillId="0" borderId="40" applyNumberFormat="0" applyFont="0" applyFill="0" applyAlignment="0" applyProtection="0"/>
    <xf numFmtId="0" fontId="4" fillId="0" borderId="40" applyNumberFormat="0" applyFont="0" applyFill="0" applyAlignment="0" applyProtection="0"/>
    <xf numFmtId="0" fontId="4" fillId="0" borderId="40" applyNumberFormat="0" applyFont="0" applyFill="0" applyAlignment="0" applyProtection="0"/>
    <xf numFmtId="0" fontId="4" fillId="0" borderId="40" applyNumberFormat="0" applyFont="0" applyFill="0" applyAlignment="0" applyProtection="0"/>
    <xf numFmtId="0" fontId="4" fillId="0" borderId="40" applyNumberFormat="0" applyFont="0" applyFill="0" applyAlignment="0" applyProtection="0"/>
    <xf numFmtId="0" fontId="4" fillId="0" borderId="40" applyNumberFormat="0" applyFont="0" applyFill="0" applyAlignment="0" applyProtection="0"/>
    <xf numFmtId="0" fontId="4" fillId="0" borderId="40" applyNumberFormat="0" applyFont="0" applyFill="0" applyAlignment="0" applyProtection="0"/>
    <xf numFmtId="0" fontId="4" fillId="0" borderId="40" applyNumberFormat="0" applyFont="0" applyFill="0" applyAlignment="0" applyProtection="0"/>
    <xf numFmtId="0" fontId="4" fillId="0" borderId="40" applyNumberFormat="0" applyFont="0" applyFill="0" applyAlignment="0" applyProtection="0"/>
    <xf numFmtId="0" fontId="4" fillId="0" borderId="40" applyNumberFormat="0" applyFont="0" applyFill="0" applyAlignment="0" applyProtection="0"/>
    <xf numFmtId="0" fontId="4" fillId="0" borderId="41" applyNumberFormat="0" applyFont="0" applyFill="0" applyAlignment="0" applyProtection="0"/>
    <xf numFmtId="0" fontId="4" fillId="0" borderId="41" applyNumberFormat="0" applyFont="0" applyFill="0" applyAlignment="0" applyProtection="0"/>
    <xf numFmtId="0" fontId="4" fillId="0" borderId="41" applyNumberFormat="0" applyFont="0" applyFill="0" applyAlignment="0" applyProtection="0"/>
    <xf numFmtId="0" fontId="4" fillId="0" borderId="41" applyNumberFormat="0" applyFont="0" applyFill="0" applyAlignment="0" applyProtection="0"/>
    <xf numFmtId="0" fontId="4" fillId="0" borderId="41" applyNumberFormat="0" applyFont="0" applyFill="0" applyAlignment="0" applyProtection="0"/>
    <xf numFmtId="0" fontId="4" fillId="0" borderId="41" applyNumberFormat="0" applyFont="0" applyFill="0" applyAlignment="0" applyProtection="0"/>
    <xf numFmtId="0" fontId="4" fillId="0" borderId="41" applyNumberFormat="0" applyFont="0" applyFill="0" applyAlignment="0" applyProtection="0"/>
    <xf numFmtId="0" fontId="4" fillId="0" borderId="41" applyNumberFormat="0" applyFont="0" applyFill="0" applyAlignment="0" applyProtection="0"/>
    <xf numFmtId="0" fontId="4" fillId="0" borderId="41" applyNumberFormat="0" applyFont="0" applyFill="0" applyAlignment="0" applyProtection="0"/>
    <xf numFmtId="0" fontId="4" fillId="0" borderId="41" applyNumberFormat="0" applyFont="0" applyFill="0" applyAlignment="0" applyProtection="0"/>
    <xf numFmtId="0" fontId="4" fillId="0" borderId="41" applyNumberFormat="0" applyFont="0" applyFill="0" applyAlignment="0" applyProtection="0"/>
    <xf numFmtId="0" fontId="4" fillId="0" borderId="41" applyNumberFormat="0" applyFont="0" applyFill="0" applyAlignment="0" applyProtection="0"/>
    <xf numFmtId="0" fontId="4" fillId="0" borderId="41" applyNumberFormat="0" applyFont="0" applyFill="0" applyAlignment="0" applyProtection="0"/>
    <xf numFmtId="0" fontId="4" fillId="0" borderId="41" applyNumberFormat="0" applyFont="0" applyFill="0" applyAlignment="0" applyProtection="0"/>
    <xf numFmtId="0" fontId="4" fillId="0" borderId="41" applyNumberFormat="0" applyFont="0" applyFill="0" applyAlignment="0" applyProtection="0"/>
    <xf numFmtId="0" fontId="4" fillId="0" borderId="41" applyNumberFormat="0" applyFont="0" applyFill="0" applyAlignment="0" applyProtection="0"/>
    <xf numFmtId="0" fontId="4" fillId="0" borderId="41" applyNumberFormat="0" applyFont="0" applyFill="0" applyAlignment="0" applyProtection="0"/>
    <xf numFmtId="0" fontId="4" fillId="0" borderId="41" applyNumberFormat="0" applyFont="0" applyFill="0" applyAlignment="0" applyProtection="0"/>
    <xf numFmtId="0" fontId="4" fillId="0" borderId="41" applyNumberFormat="0" applyFont="0" applyFill="0" applyAlignment="0" applyProtection="0"/>
    <xf numFmtId="0" fontId="4" fillId="0" borderId="41" applyNumberFormat="0" applyFont="0" applyFill="0" applyAlignment="0" applyProtection="0"/>
    <xf numFmtId="0" fontId="4" fillId="0" borderId="41" applyNumberFormat="0" applyFont="0" applyFill="0" applyAlignment="0" applyProtection="0"/>
    <xf numFmtId="0" fontId="4" fillId="0" borderId="41" applyNumberFormat="0" applyFont="0" applyFill="0" applyAlignment="0" applyProtection="0"/>
    <xf numFmtId="0" fontId="4" fillId="0" borderId="41" applyNumberFormat="0" applyFont="0" applyFill="0" applyAlignment="0" applyProtection="0"/>
    <xf numFmtId="0" fontId="4" fillId="0" borderId="41" applyNumberFormat="0" applyFont="0" applyFill="0" applyAlignment="0" applyProtection="0"/>
    <xf numFmtId="0" fontId="4" fillId="0" borderId="41" applyNumberFormat="0" applyFont="0" applyFill="0" applyAlignment="0" applyProtection="0"/>
    <xf numFmtId="0" fontId="4" fillId="0" borderId="41" applyNumberFormat="0" applyFont="0" applyFill="0" applyAlignment="0" applyProtection="0"/>
    <xf numFmtId="0" fontId="4" fillId="0" borderId="41" applyNumberFormat="0" applyFont="0" applyFill="0" applyAlignment="0" applyProtection="0"/>
    <xf numFmtId="0" fontId="4" fillId="0" borderId="41" applyNumberFormat="0" applyFont="0" applyFill="0" applyAlignment="0" applyProtection="0"/>
    <xf numFmtId="0" fontId="4" fillId="0" borderId="41" applyNumberFormat="0" applyFont="0" applyFill="0" applyAlignment="0" applyProtection="0"/>
    <xf numFmtId="0" fontId="4" fillId="0" borderId="41" applyNumberFormat="0" applyFont="0" applyFill="0" applyAlignment="0" applyProtection="0"/>
    <xf numFmtId="0" fontId="4" fillId="0" borderId="41" applyNumberFormat="0" applyFont="0" applyFill="0" applyAlignment="0" applyProtection="0"/>
    <xf numFmtId="0" fontId="4" fillId="0" borderId="41" applyNumberFormat="0" applyFont="0" applyFill="0" applyAlignment="0" applyProtection="0"/>
    <xf numFmtId="0" fontId="4" fillId="0" borderId="42" applyNumberFormat="0" applyFont="0" applyFill="0" applyAlignment="0" applyProtection="0"/>
    <xf numFmtId="0" fontId="4" fillId="0" borderId="42" applyNumberFormat="0" applyFont="0" applyFill="0" applyAlignment="0" applyProtection="0"/>
    <xf numFmtId="0" fontId="4" fillId="0" borderId="42" applyNumberFormat="0" applyFont="0" applyFill="0" applyAlignment="0" applyProtection="0"/>
    <xf numFmtId="0" fontId="4" fillId="0" borderId="42" applyNumberFormat="0" applyFont="0" applyFill="0" applyAlignment="0" applyProtection="0"/>
    <xf numFmtId="0" fontId="4" fillId="0" borderId="42" applyNumberFormat="0" applyFont="0" applyFill="0" applyAlignment="0" applyProtection="0"/>
    <xf numFmtId="0" fontId="4" fillId="0" borderId="42" applyNumberFormat="0" applyFont="0" applyFill="0" applyAlignment="0" applyProtection="0"/>
    <xf numFmtId="0" fontId="4" fillId="0" borderId="42" applyNumberFormat="0" applyFont="0" applyFill="0" applyAlignment="0" applyProtection="0"/>
    <xf numFmtId="0" fontId="4" fillId="0" borderId="42" applyNumberFormat="0" applyFont="0" applyFill="0" applyAlignment="0" applyProtection="0"/>
    <xf numFmtId="0" fontId="4" fillId="0" borderId="42" applyNumberFormat="0" applyFont="0" applyFill="0" applyAlignment="0" applyProtection="0"/>
    <xf numFmtId="0" fontId="4" fillId="0" borderId="42" applyNumberFormat="0" applyFont="0" applyFill="0" applyAlignment="0" applyProtection="0"/>
    <xf numFmtId="0" fontId="4" fillId="0" borderId="42" applyNumberFormat="0" applyFont="0" applyFill="0" applyAlignment="0" applyProtection="0"/>
    <xf numFmtId="0" fontId="4" fillId="0" borderId="42" applyNumberFormat="0" applyFont="0" applyFill="0" applyAlignment="0" applyProtection="0"/>
    <xf numFmtId="0" fontId="4" fillId="0" borderId="42" applyNumberFormat="0" applyFont="0" applyFill="0" applyAlignment="0" applyProtection="0"/>
    <xf numFmtId="0" fontId="4" fillId="0" borderId="42" applyNumberFormat="0" applyFont="0" applyFill="0" applyAlignment="0" applyProtection="0"/>
    <xf numFmtId="0" fontId="4" fillId="0" borderId="42" applyNumberFormat="0" applyFont="0" applyFill="0" applyAlignment="0" applyProtection="0"/>
    <xf numFmtId="0" fontId="4" fillId="0" borderId="42" applyNumberFormat="0" applyFont="0" applyFill="0" applyAlignment="0" applyProtection="0"/>
    <xf numFmtId="0" fontId="4" fillId="0" borderId="42" applyNumberFormat="0" applyFont="0" applyFill="0" applyAlignment="0" applyProtection="0"/>
    <xf numFmtId="0" fontId="4" fillId="0" borderId="42" applyNumberFormat="0" applyFont="0" applyFill="0" applyAlignment="0" applyProtection="0"/>
    <xf numFmtId="0" fontId="4" fillId="0" borderId="42" applyNumberFormat="0" applyFont="0" applyFill="0" applyAlignment="0" applyProtection="0"/>
    <xf numFmtId="0" fontId="4" fillId="0" borderId="42" applyNumberFormat="0" applyFont="0" applyFill="0" applyAlignment="0" applyProtection="0"/>
    <xf numFmtId="0" fontId="4" fillId="0" borderId="42" applyNumberFormat="0" applyFont="0" applyFill="0" applyAlignment="0" applyProtection="0"/>
    <xf numFmtId="0" fontId="4" fillId="0" borderId="42" applyNumberFormat="0" applyFont="0" applyFill="0" applyAlignment="0" applyProtection="0"/>
    <xf numFmtId="0" fontId="4" fillId="0" borderId="42" applyNumberFormat="0" applyFont="0" applyFill="0" applyAlignment="0" applyProtection="0"/>
    <xf numFmtId="0" fontId="4" fillId="0" borderId="42" applyNumberFormat="0" applyFont="0" applyFill="0" applyAlignment="0" applyProtection="0"/>
    <xf numFmtId="0" fontId="4" fillId="0" borderId="42" applyNumberFormat="0" applyFont="0" applyFill="0" applyAlignment="0" applyProtection="0"/>
    <xf numFmtId="0" fontId="4" fillId="0" borderId="42" applyNumberFormat="0" applyFont="0" applyFill="0" applyAlignment="0" applyProtection="0"/>
    <xf numFmtId="0" fontId="4" fillId="0" borderId="42" applyNumberFormat="0" applyFont="0" applyFill="0" applyAlignment="0" applyProtection="0"/>
    <xf numFmtId="0" fontId="4" fillId="0" borderId="42" applyNumberFormat="0" applyFont="0" applyFill="0" applyAlignment="0" applyProtection="0"/>
    <xf numFmtId="0" fontId="4" fillId="0" borderId="42" applyNumberFormat="0" applyFont="0" applyFill="0" applyAlignment="0" applyProtection="0"/>
    <xf numFmtId="0" fontId="4" fillId="0" borderId="42" applyNumberFormat="0" applyFont="0" applyFill="0" applyAlignment="0" applyProtection="0"/>
    <xf numFmtId="0" fontId="4" fillId="0" borderId="42" applyNumberFormat="0" applyFont="0" applyFill="0" applyAlignment="0" applyProtection="0"/>
    <xf numFmtId="0" fontId="4" fillId="0" borderId="42" applyNumberFormat="0" applyFont="0" applyFill="0" applyAlignment="0" applyProtection="0"/>
    <xf numFmtId="0" fontId="4" fillId="0" borderId="43" applyNumberFormat="0" applyFont="0" applyFill="0" applyAlignment="0" applyProtection="0"/>
    <xf numFmtId="0" fontId="4" fillId="0" borderId="43" applyNumberFormat="0" applyFont="0" applyFill="0" applyAlignment="0" applyProtection="0"/>
    <xf numFmtId="0" fontId="4" fillId="0" borderId="43" applyNumberFormat="0" applyFont="0" applyFill="0" applyAlignment="0" applyProtection="0"/>
    <xf numFmtId="0" fontId="4" fillId="0" borderId="43" applyNumberFormat="0" applyFont="0" applyFill="0" applyAlignment="0" applyProtection="0"/>
    <xf numFmtId="0" fontId="4" fillId="0" borderId="43" applyNumberFormat="0" applyFont="0" applyFill="0" applyAlignment="0" applyProtection="0"/>
    <xf numFmtId="0" fontId="4" fillId="0" borderId="43" applyNumberFormat="0" applyFont="0" applyFill="0" applyAlignment="0" applyProtection="0"/>
    <xf numFmtId="0" fontId="4" fillId="0" borderId="43" applyNumberFormat="0" applyFont="0" applyFill="0" applyAlignment="0" applyProtection="0"/>
    <xf numFmtId="0" fontId="4" fillId="0" borderId="43" applyNumberFormat="0" applyFont="0" applyFill="0" applyAlignment="0" applyProtection="0"/>
    <xf numFmtId="0" fontId="4" fillId="0" borderId="43" applyNumberFormat="0" applyFont="0" applyFill="0" applyAlignment="0" applyProtection="0"/>
    <xf numFmtId="0" fontId="4" fillId="0" borderId="43" applyNumberFormat="0" applyFont="0" applyFill="0" applyAlignment="0" applyProtection="0"/>
    <xf numFmtId="0" fontId="4" fillId="0" borderId="43" applyNumberFormat="0" applyFont="0" applyFill="0" applyAlignment="0" applyProtection="0"/>
    <xf numFmtId="0" fontId="4" fillId="0" borderId="43" applyNumberFormat="0" applyFont="0" applyFill="0" applyAlignment="0" applyProtection="0"/>
    <xf numFmtId="0" fontId="4" fillId="0" borderId="43" applyNumberFormat="0" applyFont="0" applyFill="0" applyAlignment="0" applyProtection="0"/>
    <xf numFmtId="0" fontId="4" fillId="0" borderId="43" applyNumberFormat="0" applyFont="0" applyFill="0" applyAlignment="0" applyProtection="0"/>
    <xf numFmtId="0" fontId="4" fillId="0" borderId="43" applyNumberFormat="0" applyFont="0" applyFill="0" applyAlignment="0" applyProtection="0"/>
    <xf numFmtId="0" fontId="4" fillId="0" borderId="43" applyNumberFormat="0" applyFont="0" applyFill="0" applyAlignment="0" applyProtection="0"/>
    <xf numFmtId="0" fontId="4" fillId="0" borderId="43" applyNumberFormat="0" applyFont="0" applyFill="0" applyAlignment="0" applyProtection="0"/>
    <xf numFmtId="0" fontId="4" fillId="0" borderId="43" applyNumberFormat="0" applyFont="0" applyFill="0" applyAlignment="0" applyProtection="0"/>
    <xf numFmtId="0" fontId="4" fillId="0" borderId="43" applyNumberFormat="0" applyFont="0" applyFill="0" applyAlignment="0" applyProtection="0"/>
    <xf numFmtId="0" fontId="4" fillId="0" borderId="43" applyNumberFormat="0" applyFont="0" applyFill="0" applyAlignment="0" applyProtection="0"/>
    <xf numFmtId="0" fontId="4" fillId="0" borderId="43" applyNumberFormat="0" applyFont="0" applyFill="0" applyAlignment="0" applyProtection="0"/>
    <xf numFmtId="0" fontId="4" fillId="0" borderId="43" applyNumberFormat="0" applyFont="0" applyFill="0" applyAlignment="0" applyProtection="0"/>
    <xf numFmtId="0" fontId="4" fillId="0" borderId="43" applyNumberFormat="0" applyFont="0" applyFill="0" applyAlignment="0" applyProtection="0"/>
    <xf numFmtId="0" fontId="4" fillId="0" borderId="43" applyNumberFormat="0" applyFont="0" applyFill="0" applyAlignment="0" applyProtection="0"/>
    <xf numFmtId="0" fontId="4" fillId="0" borderId="43" applyNumberFormat="0" applyFont="0" applyFill="0" applyAlignment="0" applyProtection="0"/>
    <xf numFmtId="0" fontId="4" fillId="0" borderId="43" applyNumberFormat="0" applyFont="0" applyFill="0" applyAlignment="0" applyProtection="0"/>
    <xf numFmtId="0" fontId="4" fillId="0" borderId="43" applyNumberFormat="0" applyFont="0" applyFill="0" applyAlignment="0" applyProtection="0"/>
    <xf numFmtId="0" fontId="4" fillId="0" borderId="43" applyNumberFormat="0" applyFont="0" applyFill="0" applyAlignment="0" applyProtection="0"/>
    <xf numFmtId="0" fontId="4" fillId="0" borderId="43" applyNumberFormat="0" applyFont="0" applyFill="0" applyAlignment="0" applyProtection="0"/>
    <xf numFmtId="0" fontId="4" fillId="0" borderId="43" applyNumberFormat="0" applyFont="0" applyFill="0" applyAlignment="0" applyProtection="0"/>
    <xf numFmtId="0" fontId="4" fillId="0" borderId="43" applyNumberFormat="0" applyFont="0" applyFill="0" applyAlignment="0" applyProtection="0"/>
    <xf numFmtId="0" fontId="4" fillId="0" borderId="43" applyNumberFormat="0" applyFont="0" applyFill="0" applyAlignment="0" applyProtection="0"/>
    <xf numFmtId="0" fontId="112" fillId="56" borderId="44" applyNumberFormat="0" applyAlignment="0" applyProtection="0"/>
    <xf numFmtId="0" fontId="113" fillId="54" borderId="45" applyNumberFormat="0" applyAlignment="0" applyProtection="0"/>
    <xf numFmtId="0" fontId="38" fillId="55" borderId="46" applyNumberFormat="0" applyAlignment="0" applyProtection="0"/>
    <xf numFmtId="207" fontId="4" fillId="0" borderId="0" applyFill="0" applyBorder="0" applyAlignment="0" applyProtection="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6" fillId="0" borderId="10" applyNumberFormat="0">
      <alignment horizontal="left"/>
      <protection locked="0" hidden="1"/>
    </xf>
    <xf numFmtId="0" fontId="116" fillId="0" borderId="10" applyNumberFormat="0">
      <alignment horizontal="left"/>
      <protection locked="0" hidden="1"/>
    </xf>
    <xf numFmtId="0" fontId="116" fillId="0" borderId="10" applyNumberFormat="0">
      <alignment horizontal="left"/>
      <protection locked="0" hidden="1"/>
    </xf>
    <xf numFmtId="0" fontId="116" fillId="0" borderId="10" applyNumberFormat="0">
      <alignment horizontal="left"/>
      <protection locked="0" hidden="1"/>
    </xf>
    <xf numFmtId="0" fontId="116" fillId="0" borderId="10" applyNumberFormat="0">
      <alignment horizontal="left"/>
      <protection locked="0" hidden="1"/>
    </xf>
    <xf numFmtId="0" fontId="116" fillId="0" borderId="10" applyNumberFormat="0">
      <alignment horizontal="left"/>
      <protection locked="0" hidden="1"/>
    </xf>
    <xf numFmtId="0" fontId="116" fillId="0" borderId="10" applyNumberFormat="0">
      <alignment horizontal="left"/>
      <protection locked="0" hidden="1"/>
    </xf>
    <xf numFmtId="0" fontId="116" fillId="0" borderId="10" applyNumberFormat="0">
      <alignment horizontal="left"/>
      <protection locked="0" hidden="1"/>
    </xf>
    <xf numFmtId="0" fontId="116" fillId="0" borderId="10" applyNumberFormat="0">
      <alignment horizontal="left"/>
      <protection locked="0" hidden="1"/>
    </xf>
    <xf numFmtId="0" fontId="116" fillId="0" borderId="10" applyNumberFormat="0">
      <alignment horizontal="left"/>
      <protection locked="0" hidden="1"/>
    </xf>
    <xf numFmtId="0" fontId="116" fillId="0" borderId="10" applyNumberFormat="0">
      <alignment horizontal="left"/>
      <protection locked="0" hidden="1"/>
    </xf>
    <xf numFmtId="0" fontId="116" fillId="0" borderId="10" applyNumberFormat="0">
      <alignment horizontal="left"/>
      <protection locked="0" hidden="1"/>
    </xf>
    <xf numFmtId="0" fontId="116" fillId="0" borderId="10" applyNumberFormat="0">
      <alignment horizontal="left"/>
      <protection locked="0" hidden="1"/>
    </xf>
    <xf numFmtId="0" fontId="116" fillId="0" borderId="10" applyNumberFormat="0">
      <alignment horizontal="left"/>
      <protection locked="0" hidden="1"/>
    </xf>
    <xf numFmtId="0" fontId="116" fillId="0" borderId="10" applyNumberFormat="0">
      <alignment horizontal="left"/>
      <protection locked="0" hidden="1"/>
    </xf>
    <xf numFmtId="0" fontId="116" fillId="0" borderId="10" applyNumberFormat="0">
      <alignment horizontal="left"/>
      <protection locked="0" hidden="1"/>
    </xf>
    <xf numFmtId="0" fontId="116" fillId="0" borderId="10" applyNumberFormat="0">
      <alignment horizontal="left"/>
      <protection locked="0" hidden="1"/>
    </xf>
    <xf numFmtId="0" fontId="116" fillId="0" borderId="10" applyNumberFormat="0">
      <alignment horizontal="left"/>
      <protection locked="0" hidden="1"/>
    </xf>
    <xf numFmtId="0" fontId="116" fillId="0" borderId="10" applyNumberFormat="0">
      <alignment horizontal="left"/>
      <protection locked="0" hidden="1"/>
    </xf>
    <xf numFmtId="0" fontId="116" fillId="0" borderId="10" applyNumberFormat="0">
      <alignment horizontal="left"/>
      <protection locked="0" hidden="1"/>
    </xf>
    <xf numFmtId="0" fontId="116" fillId="0" borderId="10" applyNumberFormat="0">
      <alignment horizontal="left"/>
      <protection locked="0" hidden="1"/>
    </xf>
    <xf numFmtId="0" fontId="116" fillId="0" borderId="10" applyNumberFormat="0">
      <alignment horizontal="left"/>
      <protection locked="0" hidden="1"/>
    </xf>
    <xf numFmtId="0" fontId="117" fillId="0" borderId="0" applyNumberFormat="0" applyFill="0" applyBorder="0" applyAlignment="0" applyProtection="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9" fillId="0" borderId="0" applyNumberFormat="0" applyFill="0" applyBorder="0" applyAlignment="0" applyProtection="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2" fillId="0" borderId="47" applyNumberFormat="0" applyFill="0" applyAlignment="0" applyProtection="0"/>
    <xf numFmtId="0" fontId="4" fillId="0" borderId="48" applyNumberFormat="0" applyFont="0" applyFill="0" applyProtection="0"/>
    <xf numFmtId="0" fontId="4" fillId="0" borderId="48" applyNumberFormat="0" applyFont="0" applyFill="0" applyProtection="0"/>
    <xf numFmtId="0" fontId="4" fillId="0" borderId="48" applyNumberFormat="0" applyFont="0" applyFill="0" applyProtection="0"/>
    <xf numFmtId="0" fontId="4" fillId="0" borderId="48" applyNumberFormat="0" applyFont="0" applyFill="0" applyProtection="0"/>
    <xf numFmtId="0" fontId="4" fillId="0" borderId="48" applyNumberFormat="0" applyFont="0" applyFill="0" applyProtection="0"/>
    <xf numFmtId="0" fontId="4" fillId="0" borderId="48" applyNumberFormat="0" applyFont="0" applyFill="0" applyProtection="0"/>
    <xf numFmtId="0" fontId="4" fillId="0" borderId="48" applyNumberFormat="0" applyFont="0" applyFill="0" applyProtection="0"/>
    <xf numFmtId="0" fontId="4" fillId="0" borderId="48" applyNumberFormat="0" applyFont="0" applyFill="0" applyProtection="0"/>
    <xf numFmtId="0" fontId="4" fillId="0" borderId="48" applyNumberFormat="0" applyFont="0" applyFill="0" applyProtection="0"/>
    <xf numFmtId="0" fontId="4" fillId="0" borderId="48" applyNumberFormat="0" applyFont="0" applyFill="0" applyProtection="0"/>
    <xf numFmtId="0" fontId="4" fillId="0" borderId="48" applyNumberFormat="0" applyFont="0" applyFill="0" applyProtection="0"/>
    <xf numFmtId="0" fontId="4" fillId="0" borderId="48" applyNumberFormat="0" applyFont="0" applyFill="0" applyProtection="0"/>
    <xf numFmtId="0" fontId="4" fillId="0" borderId="48" applyNumberFormat="0" applyFont="0" applyFill="0" applyProtection="0"/>
    <xf numFmtId="0" fontId="4" fillId="0" borderId="48" applyNumberFormat="0" applyFont="0" applyFill="0" applyProtection="0"/>
    <xf numFmtId="0" fontId="4" fillId="0" borderId="48" applyNumberFormat="0" applyFont="0" applyFill="0" applyProtection="0"/>
    <xf numFmtId="0" fontId="4" fillId="0" borderId="48" applyNumberFormat="0" applyFont="0" applyFill="0" applyProtection="0"/>
    <xf numFmtId="0" fontId="4" fillId="0" borderId="48" applyNumberFormat="0" applyFont="0" applyFill="0" applyProtection="0"/>
    <xf numFmtId="0" fontId="4" fillId="0" borderId="48" applyNumberFormat="0" applyFont="0" applyFill="0" applyProtection="0"/>
    <xf numFmtId="0" fontId="4" fillId="0" borderId="48" applyNumberFormat="0" applyFont="0" applyFill="0" applyProtection="0"/>
    <xf numFmtId="0" fontId="4" fillId="0" borderId="48" applyNumberFormat="0" applyFont="0" applyFill="0" applyProtection="0"/>
    <xf numFmtId="0" fontId="4" fillId="0" borderId="48" applyNumberFormat="0" applyFont="0" applyFill="0" applyProtection="0"/>
    <xf numFmtId="0" fontId="4" fillId="0" borderId="48" applyNumberFormat="0" applyFont="0" applyFill="0" applyProtection="0"/>
    <xf numFmtId="0" fontId="4" fillId="0" borderId="48" applyNumberFormat="0" applyFont="0" applyFill="0" applyProtection="0"/>
    <xf numFmtId="0" fontId="4" fillId="0" borderId="48" applyNumberFormat="0" applyFont="0" applyFill="0" applyProtection="0"/>
    <xf numFmtId="0" fontId="4" fillId="0" borderId="48" applyNumberFormat="0" applyFont="0" applyFill="0" applyProtection="0"/>
    <xf numFmtId="0" fontId="120" fillId="0" borderId="49" applyNumberFormat="0" applyFont="0" applyFill="0" applyAlignment="0" applyProtection="0"/>
    <xf numFmtId="208" fontId="4" fillId="0" borderId="0" applyFont="0"/>
    <xf numFmtId="208" fontId="4" fillId="0" borderId="0" applyFont="0"/>
    <xf numFmtId="208" fontId="4" fillId="0" borderId="0" applyFont="0"/>
    <xf numFmtId="208" fontId="4" fillId="0" borderId="0" applyFont="0"/>
    <xf numFmtId="208" fontId="4" fillId="0" borderId="0" applyFont="0"/>
    <xf numFmtId="208" fontId="4" fillId="0" borderId="0" applyFont="0"/>
    <xf numFmtId="208" fontId="4" fillId="0" borderId="0" applyFont="0"/>
    <xf numFmtId="208" fontId="4" fillId="0" borderId="0" applyFont="0"/>
    <xf numFmtId="208" fontId="4" fillId="0" borderId="0" applyFont="0"/>
    <xf numFmtId="208" fontId="4" fillId="0" borderId="0" applyFont="0"/>
    <xf numFmtId="208" fontId="4" fillId="0" borderId="0" applyFont="0"/>
    <xf numFmtId="208" fontId="4" fillId="0" borderId="0" applyFont="0"/>
    <xf numFmtId="208" fontId="4" fillId="0" borderId="0" applyFont="0"/>
    <xf numFmtId="208" fontId="4" fillId="0" borderId="0" applyFont="0"/>
    <xf numFmtId="208" fontId="4" fillId="0" borderId="0" applyFont="0"/>
    <xf numFmtId="208" fontId="4" fillId="0" borderId="0" applyFont="0"/>
    <xf numFmtId="208" fontId="4" fillId="0" borderId="0" applyFont="0"/>
    <xf numFmtId="208" fontId="4" fillId="0" borderId="0" applyFont="0"/>
    <xf numFmtId="208" fontId="4" fillId="0" borderId="0" applyFont="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2" fillId="25" borderId="0" applyNumberFormat="0" applyBorder="0" applyAlignment="0" applyProtection="0"/>
    <xf numFmtId="0" fontId="62" fillId="26" borderId="0" applyNumberFormat="0" applyBorder="0" applyAlignment="0" applyProtection="0"/>
    <xf numFmtId="0" fontId="62" fillId="28" borderId="0" applyNumberFormat="0" applyBorder="0" applyAlignment="0" applyProtection="0"/>
    <xf numFmtId="0" fontId="62" fillId="29" borderId="0" applyNumberFormat="0" applyBorder="0" applyAlignment="0" applyProtection="0"/>
    <xf numFmtId="0" fontId="62" fillId="40" borderId="0" applyNumberFormat="0" applyBorder="0" applyAlignment="0" applyProtection="0"/>
    <xf numFmtId="0" fontId="62" fillId="36" borderId="0" applyNumberFormat="0" applyBorder="0" applyAlignment="0" applyProtection="0"/>
    <xf numFmtId="0" fontId="62" fillId="27" borderId="0" applyNumberFormat="0" applyBorder="0" applyAlignment="0" applyProtection="0"/>
    <xf numFmtId="0" fontId="62" fillId="40" borderId="0" applyNumberFormat="0" applyBorder="0" applyAlignment="0" applyProtection="0"/>
    <xf numFmtId="0" fontId="62" fillId="41" borderId="0" applyNumberFormat="0" applyBorder="0" applyAlignment="0" applyProtection="0"/>
    <xf numFmtId="0" fontId="70" fillId="48" borderId="0" applyNumberFormat="0" applyBorder="0" applyAlignment="0" applyProtection="0"/>
    <xf numFmtId="0" fontId="70" fillId="36" borderId="0" applyNumberFormat="0" applyBorder="0" applyAlignment="0" applyProtection="0"/>
    <xf numFmtId="0" fontId="70" fillId="36" borderId="0" applyNumberFormat="0" applyBorder="0" applyAlignment="0" applyProtection="0"/>
    <xf numFmtId="0" fontId="70" fillId="30" borderId="0" applyNumberFormat="0" applyBorder="0" applyAlignment="0" applyProtection="0"/>
    <xf numFmtId="0" fontId="70" fillId="49" borderId="0" applyNumberFormat="0" applyBorder="0" applyAlignment="0" applyProtection="0"/>
    <xf numFmtId="0" fontId="70" fillId="49" borderId="0" applyNumberFormat="0" applyBorder="0" applyAlignment="0" applyProtection="0"/>
    <xf numFmtId="0" fontId="70" fillId="50" borderId="0" applyNumberFormat="0" applyBorder="0" applyAlignment="0" applyProtection="0"/>
    <xf numFmtId="0" fontId="70" fillId="50" borderId="0" applyNumberFormat="0" applyBorder="0" applyAlignment="0" applyProtection="0"/>
    <xf numFmtId="0" fontId="70" fillId="51" borderId="0" applyNumberFormat="0" applyBorder="0" applyAlignment="0" applyProtection="0"/>
    <xf numFmtId="0" fontId="70" fillId="51" borderId="0" applyNumberFormat="0" applyBorder="0" applyAlignment="0" applyProtection="0"/>
    <xf numFmtId="0" fontId="4" fillId="0" borderId="0" applyNumberFormat="0" applyFill="0" applyBorder="0" applyAlignment="0"/>
    <xf numFmtId="0" fontId="4" fillId="0" borderId="0" applyNumberFormat="0" applyFill="0" applyBorder="0" applyAlignment="0"/>
    <xf numFmtId="0" fontId="4" fillId="0" borderId="0" applyNumberFormat="0" applyFill="0" applyBorder="0" applyAlignment="0"/>
    <xf numFmtId="0" fontId="4" fillId="0" borderId="0" applyNumberFormat="0" applyFill="0" applyBorder="0" applyAlignment="0"/>
    <xf numFmtId="0" fontId="4" fillId="0" borderId="0" applyNumberFormat="0" applyFill="0" applyBorder="0" applyAlignment="0"/>
    <xf numFmtId="0" fontId="4" fillId="0" borderId="0" applyNumberFormat="0" applyFill="0" applyBorder="0" applyAlignment="0"/>
    <xf numFmtId="0" fontId="4" fillId="0" borderId="0" applyNumberFormat="0" applyFill="0" applyBorder="0" applyAlignment="0"/>
    <xf numFmtId="0" fontId="4" fillId="0" borderId="0" applyNumberFormat="0" applyFill="0" applyBorder="0" applyAlignment="0"/>
    <xf numFmtId="0" fontId="4" fillId="0" borderId="0" applyNumberFormat="0" applyFill="0" applyBorder="0" applyAlignment="0"/>
    <xf numFmtId="0" fontId="4" fillId="0" borderId="0" applyNumberFormat="0" applyFill="0" applyBorder="0" applyAlignment="0"/>
    <xf numFmtId="39" fontId="4" fillId="0" borderId="10" applyFill="0" applyBorder="0"/>
    <xf numFmtId="39" fontId="4" fillId="0" borderId="10" applyFill="0" applyBorder="0"/>
    <xf numFmtId="39" fontId="4" fillId="0" borderId="10" applyFill="0" applyBorder="0"/>
    <xf numFmtId="39" fontId="4" fillId="0" borderId="10" applyFill="0" applyBorder="0"/>
    <xf numFmtId="39" fontId="4" fillId="0" borderId="10" applyFill="0" applyBorder="0"/>
    <xf numFmtId="39" fontId="4" fillId="0" borderId="10" applyFill="0" applyBorder="0"/>
    <xf numFmtId="39" fontId="4" fillId="0" borderId="10" applyFill="0" applyBorder="0"/>
    <xf numFmtId="39" fontId="4" fillId="0" borderId="10" applyFill="0" applyBorder="0"/>
    <xf numFmtId="39" fontId="4" fillId="0" borderId="10" applyFill="0" applyBorder="0"/>
    <xf numFmtId="39" fontId="4" fillId="0" borderId="10" applyFill="0" applyBorder="0"/>
    <xf numFmtId="0" fontId="76" fillId="26" borderId="0" applyNumberFormat="0" applyBorder="0" applyAlignment="0" applyProtection="0"/>
    <xf numFmtId="0" fontId="76" fillId="26" borderId="0" applyNumberFormat="0" applyBorder="0" applyAlignment="0" applyProtection="0"/>
    <xf numFmtId="0" fontId="121" fillId="0" borderId="0" applyNumberFormat="0" applyFill="0" applyBorder="0" applyAlignment="0" applyProtection="0"/>
    <xf numFmtId="0" fontId="122" fillId="0" borderId="0" applyNumberFormat="0" applyFill="0" applyBorder="0" applyAlignment="0" applyProtection="0"/>
    <xf numFmtId="0" fontId="123" fillId="56" borderId="14" applyNumberFormat="0" applyAlignment="0" applyProtection="0"/>
    <xf numFmtId="15" fontId="4" fillId="0" borderId="0">
      <alignment horizontal="center"/>
    </xf>
    <xf numFmtId="15" fontId="4" fillId="0" borderId="0">
      <alignment horizontal="center"/>
    </xf>
    <xf numFmtId="15" fontId="4" fillId="0" borderId="0">
      <alignment horizontal="center"/>
    </xf>
    <xf numFmtId="15" fontId="4" fillId="0" borderId="0">
      <alignment horizontal="center"/>
    </xf>
    <xf numFmtId="15" fontId="4" fillId="0" borderId="0">
      <alignment horizontal="center"/>
    </xf>
    <xf numFmtId="15" fontId="4" fillId="0" borderId="0">
      <alignment horizontal="center"/>
    </xf>
    <xf numFmtId="15" fontId="4" fillId="0" borderId="0">
      <alignment horizontal="center"/>
    </xf>
    <xf numFmtId="15" fontId="4" fillId="0" borderId="0">
      <alignment horizontal="center"/>
    </xf>
    <xf numFmtId="15" fontId="4" fillId="0" borderId="0">
      <alignment horizontal="center"/>
    </xf>
    <xf numFmtId="15" fontId="4" fillId="0" borderId="0">
      <alignment horizontal="center"/>
    </xf>
    <xf numFmtId="0" fontId="81" fillId="58" borderId="17" applyNumberFormat="0" applyAlignment="0" applyProtection="0"/>
    <xf numFmtId="0" fontId="82" fillId="0" borderId="18" applyNumberFormat="0" applyFill="0" applyAlignment="0" applyProtection="0"/>
    <xf numFmtId="0" fontId="82" fillId="0" borderId="18" applyNumberFormat="0" applyFill="0" applyAlignment="0" applyProtection="0"/>
    <xf numFmtId="0" fontId="3" fillId="75" borderId="50" applyFont="0" applyFill="0" applyBorder="0"/>
    <xf numFmtId="0" fontId="43" fillId="0" borderId="51"/>
    <xf numFmtId="0" fontId="124" fillId="0" borderId="52">
      <alignment horizontal="center"/>
    </xf>
    <xf numFmtId="3" fontId="83" fillId="0" borderId="0" applyFont="0" applyFill="0" applyBorder="0" applyAlignment="0" applyProtection="0"/>
    <xf numFmtId="3" fontId="83" fillId="0" borderId="0" applyFont="0" applyFill="0" applyBorder="0" applyAlignment="0" applyProtection="0"/>
    <xf numFmtId="3" fontId="83" fillId="0" borderId="0" applyFont="0" applyFill="0" applyBorder="0" applyAlignment="0" applyProtection="0"/>
    <xf numFmtId="3" fontId="83" fillId="0" borderId="0" applyFont="0" applyFill="0" applyBorder="0" applyAlignment="0" applyProtection="0"/>
    <xf numFmtId="3" fontId="83" fillId="0" borderId="0" applyFont="0" applyFill="0" applyBorder="0" applyAlignment="0" applyProtection="0"/>
    <xf numFmtId="3" fontId="83" fillId="0" borderId="0" applyFont="0" applyFill="0" applyBorder="0" applyAlignment="0" applyProtection="0"/>
    <xf numFmtId="180" fontId="83" fillId="0" borderId="0" applyFont="0" applyFill="0" applyBorder="0" applyAlignment="0" applyProtection="0"/>
    <xf numFmtId="180" fontId="83" fillId="0" borderId="0" applyFont="0" applyFill="0" applyBorder="0" applyAlignment="0" applyProtection="0"/>
    <xf numFmtId="180" fontId="83" fillId="0" borderId="0" applyFont="0" applyFill="0" applyBorder="0" applyAlignment="0" applyProtection="0"/>
    <xf numFmtId="180" fontId="83" fillId="0" borderId="0" applyFont="0" applyFill="0" applyBorder="0" applyAlignment="0" applyProtection="0"/>
    <xf numFmtId="180" fontId="83" fillId="0" borderId="0" applyFont="0" applyFill="0" applyBorder="0" applyAlignment="0" applyProtection="0"/>
    <xf numFmtId="180" fontId="83"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0" fontId="61" fillId="0" borderId="0">
      <protection locked="0"/>
    </xf>
    <xf numFmtId="0" fontId="93" fillId="0" borderId="0">
      <protection locked="0"/>
    </xf>
    <xf numFmtId="0" fontId="93" fillId="0" borderId="0">
      <protection locked="0"/>
    </xf>
    <xf numFmtId="0" fontId="119" fillId="0" borderId="0" applyNumberFormat="0" applyFill="0" applyBorder="0" applyAlignment="0" applyProtection="0"/>
    <xf numFmtId="0" fontId="119" fillId="0" borderId="0" applyNumberFormat="0" applyFill="0" applyBorder="0" applyAlignment="0" applyProtection="0"/>
    <xf numFmtId="0" fontId="70" fillId="60" borderId="0" applyNumberFormat="0" applyBorder="0" applyAlignment="0" applyProtection="0"/>
    <xf numFmtId="0" fontId="70" fillId="60" borderId="0" applyNumberFormat="0" applyBorder="0" applyAlignment="0" applyProtection="0"/>
    <xf numFmtId="0" fontId="70" fillId="43" borderId="0" applyNumberFormat="0" applyBorder="0" applyAlignment="0" applyProtection="0"/>
    <xf numFmtId="0" fontId="70" fillId="49" borderId="0" applyNumberFormat="0" applyBorder="0" applyAlignment="0" applyProtection="0"/>
    <xf numFmtId="0" fontId="70" fillId="49" borderId="0" applyNumberFormat="0" applyBorder="0" applyAlignment="0" applyProtection="0"/>
    <xf numFmtId="0" fontId="70" fillId="61" borderId="0" applyNumberFormat="0" applyBorder="0" applyAlignment="0" applyProtection="0"/>
    <xf numFmtId="0" fontId="70" fillId="61" borderId="0" applyNumberFormat="0" applyBorder="0" applyAlignment="0" applyProtection="0"/>
    <xf numFmtId="0" fontId="125" fillId="29" borderId="14" applyNumberFormat="0" applyAlignment="0" applyProtection="0"/>
    <xf numFmtId="0" fontId="125" fillId="29" borderId="14" applyNumberFormat="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26" fillId="0" borderId="0" applyFont="0" applyFill="0" applyBorder="0" applyAlignment="0" applyProtection="0"/>
    <xf numFmtId="209" fontId="61" fillId="0" borderId="0">
      <protection locked="0"/>
    </xf>
    <xf numFmtId="4" fontId="61" fillId="0" borderId="0">
      <protection locked="0"/>
    </xf>
    <xf numFmtId="0" fontId="89" fillId="0" borderId="0" applyFill="0" applyBorder="0" applyAlignment="0" applyProtection="0"/>
    <xf numFmtId="0" fontId="89" fillId="0" borderId="0" applyFill="0" applyBorder="0" applyAlignment="0" applyProtection="0"/>
    <xf numFmtId="0" fontId="89" fillId="0" borderId="0" applyFill="0" applyBorder="0" applyAlignment="0" applyProtection="0"/>
    <xf numFmtId="0" fontId="89" fillId="0" borderId="0" applyFill="0" applyBorder="0" applyAlignment="0" applyProtection="0"/>
    <xf numFmtId="0" fontId="89" fillId="0" borderId="0" applyFill="0" applyBorder="0" applyAlignment="0" applyProtection="0"/>
    <xf numFmtId="0" fontId="89" fillId="0" borderId="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9" fillId="25" borderId="0" applyNumberFormat="0" applyBorder="0" applyAlignment="0" applyProtection="0"/>
    <xf numFmtId="3" fontId="127" fillId="76" borderId="11">
      <protection locked="0"/>
    </xf>
    <xf numFmtId="38" fontId="87" fillId="0" borderId="23">
      <alignment vertical="center"/>
    </xf>
    <xf numFmtId="38" fontId="87" fillId="0" borderId="23">
      <alignment vertical="center"/>
    </xf>
    <xf numFmtId="40" fontId="87" fillId="0" borderId="23">
      <alignment vertical="center"/>
    </xf>
    <xf numFmtId="40" fontId="87" fillId="0" borderId="23">
      <alignment vertical="center"/>
    </xf>
    <xf numFmtId="38" fontId="87" fillId="0" borderId="23">
      <alignment vertical="center"/>
    </xf>
    <xf numFmtId="38" fontId="87" fillId="0" borderId="23">
      <alignment vertical="center"/>
    </xf>
    <xf numFmtId="40" fontId="87" fillId="0" borderId="23">
      <alignment vertical="center"/>
    </xf>
    <xf numFmtId="40" fontId="87" fillId="0" borderId="23">
      <alignment vertical="center"/>
    </xf>
    <xf numFmtId="40" fontId="87" fillId="0" borderId="23">
      <alignment vertical="center"/>
    </xf>
    <xf numFmtId="40" fontId="87" fillId="0" borderId="23">
      <alignment vertical="center"/>
    </xf>
    <xf numFmtId="210" fontId="4" fillId="0" borderId="0" applyFont="0" applyFill="0" applyBorder="0" applyAlignment="0" applyProtection="0"/>
    <xf numFmtId="211" fontId="61" fillId="0" borderId="0">
      <protection locked="0"/>
    </xf>
    <xf numFmtId="212" fontId="126" fillId="0" borderId="0" applyFont="0" applyFill="0" applyBorder="0" applyAlignment="0" applyProtection="0"/>
    <xf numFmtId="0" fontId="104" fillId="73" borderId="0" applyNumberFormat="0" applyBorder="0" applyAlignment="0" applyProtection="0"/>
    <xf numFmtId="0" fontId="104" fillId="73" borderId="0" applyNumberFormat="0" applyBorder="0" applyAlignment="0" applyProtection="0"/>
    <xf numFmtId="213" fontId="4" fillId="0" borderId="0"/>
    <xf numFmtId="214" fontId="4" fillId="0" borderId="0"/>
    <xf numFmtId="215" fontId="4" fillId="0" borderId="0">
      <alignment horizontal="right"/>
    </xf>
    <xf numFmtId="0" fontId="62" fillId="65" borderId="25" applyNumberFormat="0" applyFont="0" applyAlignment="0" applyProtection="0"/>
    <xf numFmtId="0" fontId="62" fillId="65" borderId="25" applyNumberFormat="0" applyFont="0" applyAlignment="0" applyProtection="0"/>
    <xf numFmtId="0" fontId="62" fillId="65" borderId="25" applyNumberFormat="0" applyFont="0" applyAlignment="0" applyProtection="0"/>
    <xf numFmtId="0" fontId="62" fillId="65" borderId="25" applyNumberFormat="0" applyFont="0" applyAlignment="0" applyProtection="0"/>
    <xf numFmtId="0" fontId="62" fillId="65" borderId="25" applyNumberFormat="0" applyFont="0" applyAlignment="0" applyProtection="0"/>
    <xf numFmtId="0" fontId="62" fillId="65" borderId="25" applyNumberFormat="0" applyFont="0" applyAlignment="0" applyProtection="0"/>
    <xf numFmtId="0" fontId="62" fillId="65" borderId="25" applyNumberFormat="0" applyFont="0" applyAlignment="0" applyProtection="0"/>
    <xf numFmtId="0" fontId="62" fillId="65" borderId="25" applyNumberFormat="0" applyFont="0" applyAlignment="0" applyProtection="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81" fontId="61" fillId="0" borderId="0">
      <protection locked="0"/>
    </xf>
    <xf numFmtId="181" fontId="61" fillId="0" borderId="0">
      <protection locked="0"/>
    </xf>
    <xf numFmtId="181" fontId="61" fillId="0" borderId="0">
      <protection locked="0"/>
    </xf>
    <xf numFmtId="181" fontId="61" fillId="0" borderId="0">
      <protection locked="0"/>
    </xf>
    <xf numFmtId="181" fontId="61" fillId="0" borderId="0">
      <protection locked="0"/>
    </xf>
    <xf numFmtId="181" fontId="61" fillId="0" borderId="0">
      <protection locked="0"/>
    </xf>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4" fillId="0" borderId="0" applyFont="0" applyFill="0" applyBorder="0" applyAlignment="0" applyProtection="0"/>
    <xf numFmtId="9" fontId="4" fillId="0" borderId="0" applyFont="0" applyFill="0" applyBorder="0" applyAlignment="0" applyProtection="0"/>
    <xf numFmtId="37" fontId="4" fillId="0" borderId="10">
      <alignment horizontal="right"/>
      <protection locked="0" hidden="1"/>
    </xf>
    <xf numFmtId="37" fontId="107" fillId="0" borderId="10">
      <alignment horizontal="right"/>
      <protection locked="0" hidden="1"/>
    </xf>
    <xf numFmtId="37" fontId="107" fillId="0" borderId="10">
      <alignment horizontal="right"/>
      <protection locked="0" hidden="1"/>
    </xf>
    <xf numFmtId="37" fontId="107" fillId="0" borderId="10">
      <alignment horizontal="right"/>
      <protection locked="0" hidden="1"/>
    </xf>
    <xf numFmtId="37" fontId="107" fillId="0" borderId="10">
      <alignment horizontal="right"/>
      <protection locked="0" hidden="1"/>
    </xf>
    <xf numFmtId="37" fontId="107" fillId="0" borderId="10">
      <alignment horizontal="right"/>
      <protection locked="0" hidden="1"/>
    </xf>
    <xf numFmtId="37" fontId="107" fillId="0" borderId="10">
      <alignment horizontal="right"/>
      <protection locked="0" hidden="1"/>
    </xf>
    <xf numFmtId="37" fontId="4" fillId="0" borderId="10">
      <alignment horizontal="right"/>
      <protection locked="0" hidden="1"/>
    </xf>
    <xf numFmtId="37" fontId="4" fillId="0" borderId="10">
      <alignment horizontal="right"/>
      <protection locked="0" hidden="1"/>
    </xf>
    <xf numFmtId="37" fontId="4" fillId="0" borderId="10">
      <alignment horizontal="right"/>
      <protection locked="0" hidden="1"/>
    </xf>
    <xf numFmtId="37" fontId="4" fillId="0" borderId="10">
      <alignment horizontal="right"/>
      <protection locked="0" hidden="1"/>
    </xf>
    <xf numFmtId="37" fontId="4" fillId="0" borderId="10">
      <alignment horizontal="right"/>
      <protection locked="0" hidden="1"/>
    </xf>
    <xf numFmtId="0" fontId="84" fillId="0" borderId="0" applyNumberFormat="0" applyFont="0" applyFill="0" applyBorder="0" applyProtection="0"/>
    <xf numFmtId="0" fontId="84" fillId="0" borderId="0" applyNumberFormat="0" applyFont="0" applyFill="0" applyBorder="0" applyProtection="0"/>
    <xf numFmtId="0" fontId="84" fillId="0" borderId="0" applyNumberFormat="0" applyFont="0" applyFill="0" applyBorder="0" applyProtection="0"/>
    <xf numFmtId="0" fontId="84" fillId="0" borderId="0" applyNumberFormat="0" applyFont="0" applyFill="0" applyBorder="0" applyProtection="0"/>
    <xf numFmtId="0" fontId="84" fillId="0" borderId="0" applyNumberFormat="0" applyFont="0" applyFill="0" applyBorder="0" applyProtection="0"/>
    <xf numFmtId="0" fontId="84" fillId="0" borderId="0" applyNumberFormat="0" applyFont="0" applyFill="0" applyBorder="0" applyProtection="0"/>
    <xf numFmtId="3" fontId="126" fillId="0" borderId="0" applyFont="0" applyFill="0" applyBorder="0" applyAlignment="0" applyProtection="0"/>
    <xf numFmtId="204" fontId="4" fillId="0" borderId="0" applyFont="0" applyFill="0" applyBorder="0" applyProtection="0"/>
    <xf numFmtId="204" fontId="4" fillId="0" borderId="0" applyFont="0" applyFill="0" applyBorder="0" applyProtection="0"/>
    <xf numFmtId="204" fontId="4" fillId="0" borderId="0" applyFont="0" applyFill="0" applyBorder="0" applyProtection="0"/>
    <xf numFmtId="204" fontId="4" fillId="0" borderId="0" applyFont="0" applyFill="0" applyBorder="0" applyProtection="0"/>
    <xf numFmtId="204" fontId="4" fillId="0" borderId="0" applyFont="0" applyFill="0" applyBorder="0" applyProtection="0"/>
    <xf numFmtId="204" fontId="4" fillId="0" borderId="0" applyFont="0" applyFill="0" applyBorder="0" applyProtection="0"/>
    <xf numFmtId="0" fontId="108" fillId="0" borderId="0" applyNumberFormat="0" applyBorder="0" applyAlignment="0" applyProtection="0"/>
    <xf numFmtId="0" fontId="108" fillId="0" borderId="0" applyNumberFormat="0" applyBorder="0" applyAlignment="0" applyProtection="0"/>
    <xf numFmtId="0" fontId="108" fillId="0" borderId="0" applyNumberFormat="0" applyBorder="0" applyAlignment="0" applyProtection="0"/>
    <xf numFmtId="0" fontId="108" fillId="0" borderId="0" applyNumberFormat="0" applyBorder="0" applyAlignment="0" applyProtection="0"/>
    <xf numFmtId="0" fontId="108" fillId="0" borderId="0" applyNumberFormat="0" applyBorder="0" applyAlignment="0" applyProtection="0"/>
    <xf numFmtId="0" fontId="108" fillId="0" borderId="0" applyNumberFormat="0" applyBorder="0" applyAlignment="0" applyProtection="0"/>
    <xf numFmtId="0" fontId="108" fillId="0" borderId="0" applyNumberFormat="0" applyBorder="0" applyAlignment="0" applyProtection="0"/>
    <xf numFmtId="0" fontId="108" fillId="0" borderId="0" applyNumberFormat="0" applyBorder="0" applyAlignment="0" applyProtection="0"/>
    <xf numFmtId="0" fontId="108" fillId="0" borderId="0" applyNumberFormat="0" applyBorder="0" applyAlignment="0" applyProtection="0"/>
    <xf numFmtId="0" fontId="108" fillId="0" borderId="0" applyNumberFormat="0" applyBorder="0" applyAlignment="0" applyProtection="0"/>
    <xf numFmtId="0" fontId="108" fillId="0" borderId="0" applyNumberFormat="0" applyBorder="0" applyAlignment="0" applyProtection="0"/>
    <xf numFmtId="0" fontId="108" fillId="0" borderId="0" applyNumberFormat="0" applyBorder="0" applyAlignment="0" applyProtection="0"/>
    <xf numFmtId="0" fontId="108" fillId="0" borderId="0" applyNumberFormat="0" applyAlignment="0" applyProtection="0"/>
    <xf numFmtId="0" fontId="108" fillId="0" borderId="0" applyNumberFormat="0" applyAlignment="0" applyProtection="0"/>
    <xf numFmtId="0" fontId="108" fillId="0" borderId="0" applyNumberFormat="0" applyAlignment="0" applyProtection="0"/>
    <xf numFmtId="0" fontId="108" fillId="0" borderId="0" applyNumberFormat="0" applyAlignment="0" applyProtection="0"/>
    <xf numFmtId="0" fontId="108" fillId="0" borderId="0" applyNumberFormat="0" applyAlignment="0" applyProtection="0"/>
    <xf numFmtId="0" fontId="108" fillId="0" borderId="0" applyNumberFormat="0" applyAlignment="0" applyProtection="0"/>
    <xf numFmtId="0" fontId="108" fillId="0" borderId="0" applyNumberFormat="0" applyAlignment="0" applyProtection="0"/>
    <xf numFmtId="0" fontId="108" fillId="0" borderId="0" applyNumberFormat="0" applyAlignment="0" applyProtection="0"/>
    <xf numFmtId="0" fontId="108" fillId="0" borderId="0" applyNumberFormat="0" applyAlignment="0" applyProtection="0"/>
    <xf numFmtId="0" fontId="108" fillId="0" borderId="0" applyNumberFormat="0" applyAlignment="0" applyProtection="0"/>
    <xf numFmtId="0" fontId="108" fillId="0" borderId="0" applyNumberFormat="0" applyAlignment="0" applyProtection="0"/>
    <xf numFmtId="0" fontId="108" fillId="0" borderId="0" applyNumberFormat="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0" fontId="4" fillId="0" borderId="28" applyNumberFormat="0" applyFont="0" applyFill="0" applyAlignment="0" applyProtection="0"/>
    <xf numFmtId="0" fontId="4" fillId="0" borderId="28" applyNumberFormat="0" applyFont="0" applyFill="0" applyAlignment="0" applyProtection="0"/>
    <xf numFmtId="0" fontId="4" fillId="0" borderId="28" applyNumberFormat="0" applyFont="0" applyFill="0" applyAlignment="0" applyProtection="0"/>
    <xf numFmtId="0" fontId="4" fillId="0" borderId="28" applyNumberFormat="0" applyFont="0" applyFill="0" applyAlignment="0" applyProtection="0"/>
    <xf numFmtId="0" fontId="4" fillId="0" borderId="28" applyNumberFormat="0" applyFont="0" applyFill="0" applyAlignment="0" applyProtection="0"/>
    <xf numFmtId="0" fontId="4" fillId="0" borderId="28" applyNumberFormat="0" applyFont="0" applyFill="0" applyAlignment="0" applyProtection="0"/>
    <xf numFmtId="0" fontId="4" fillId="0" borderId="29" applyNumberFormat="0" applyFont="0" applyFill="0" applyAlignment="0" applyProtection="0"/>
    <xf numFmtId="0" fontId="4" fillId="0" borderId="29" applyNumberFormat="0" applyFont="0" applyFill="0" applyAlignment="0" applyProtection="0"/>
    <xf numFmtId="0" fontId="4" fillId="0" borderId="29" applyNumberFormat="0" applyFont="0" applyFill="0" applyAlignment="0" applyProtection="0"/>
    <xf numFmtId="0" fontId="4" fillId="0" borderId="29" applyNumberFormat="0" applyFont="0" applyFill="0" applyAlignment="0" applyProtection="0"/>
    <xf numFmtId="0" fontId="4" fillId="0" borderId="29" applyNumberFormat="0" applyFont="0" applyFill="0" applyAlignment="0" applyProtection="0"/>
    <xf numFmtId="0" fontId="4" fillId="0" borderId="29" applyNumberFormat="0" applyFont="0" applyFill="0" applyAlignment="0" applyProtection="0"/>
    <xf numFmtId="0" fontId="4" fillId="0" borderId="30" applyNumberFormat="0" applyFont="0" applyFill="0" applyAlignment="0" applyProtection="0"/>
    <xf numFmtId="0" fontId="4" fillId="0" borderId="30" applyNumberFormat="0" applyFont="0" applyFill="0" applyAlignment="0" applyProtection="0"/>
    <xf numFmtId="0" fontId="4" fillId="0" borderId="30" applyNumberFormat="0" applyFont="0" applyFill="0" applyAlignment="0" applyProtection="0"/>
    <xf numFmtId="0" fontId="4" fillId="0" borderId="30" applyNumberFormat="0" applyFont="0" applyFill="0" applyAlignment="0" applyProtection="0"/>
    <xf numFmtId="0" fontId="4" fillId="0" borderId="30" applyNumberFormat="0" applyFont="0" applyFill="0" applyAlignment="0" applyProtection="0"/>
    <xf numFmtId="0" fontId="4" fillId="0" borderId="30" applyNumberFormat="0" applyFont="0" applyFill="0" applyAlignment="0" applyProtection="0"/>
    <xf numFmtId="0" fontId="4" fillId="0" borderId="31" applyNumberFormat="0" applyFont="0" applyFill="0" applyAlignment="0" applyProtection="0"/>
    <xf numFmtId="0" fontId="4" fillId="0" borderId="31" applyNumberFormat="0" applyFont="0" applyFill="0" applyAlignment="0" applyProtection="0"/>
    <xf numFmtId="0" fontId="4" fillId="0" borderId="31" applyNumberFormat="0" applyFont="0" applyFill="0" applyAlignment="0" applyProtection="0"/>
    <xf numFmtId="0" fontId="4" fillId="0" borderId="31" applyNumberFormat="0" applyFont="0" applyFill="0" applyAlignment="0" applyProtection="0"/>
    <xf numFmtId="0" fontId="4" fillId="0" borderId="31" applyNumberFormat="0" applyFont="0" applyFill="0" applyAlignment="0" applyProtection="0"/>
    <xf numFmtId="0" fontId="4" fillId="0" borderId="31" applyNumberFormat="0" applyFont="0" applyFill="0" applyAlignment="0" applyProtection="0"/>
    <xf numFmtId="0" fontId="4" fillId="0" borderId="12" applyNumberFormat="0" applyFont="0" applyFill="0" applyAlignment="0" applyProtection="0"/>
    <xf numFmtId="0" fontId="4" fillId="0" borderId="12" applyNumberFormat="0" applyFont="0" applyFill="0" applyAlignment="0" applyProtection="0"/>
    <xf numFmtId="0" fontId="4" fillId="0" borderId="12" applyNumberFormat="0" applyFont="0" applyFill="0" applyAlignment="0" applyProtection="0"/>
    <xf numFmtId="0" fontId="4" fillId="0" borderId="12" applyNumberFormat="0" applyFont="0" applyFill="0" applyAlignment="0" applyProtection="0"/>
    <xf numFmtId="0" fontId="4" fillId="0" borderId="12" applyNumberFormat="0" applyFont="0" applyFill="0" applyAlignment="0" applyProtection="0"/>
    <xf numFmtId="0" fontId="4" fillId="0" borderId="12" applyNumberFormat="0" applyFont="0" applyFill="0" applyAlignment="0" applyProtection="0"/>
    <xf numFmtId="0" fontId="4" fillId="0" borderId="12" applyNumberFormat="0" applyFont="0" applyFill="0" applyAlignment="0" applyProtection="0"/>
    <xf numFmtId="0" fontId="4" fillId="0" borderId="12" applyNumberFormat="0" applyFont="0" applyFill="0" applyAlignment="0" applyProtection="0"/>
    <xf numFmtId="0" fontId="4" fillId="0" borderId="12" applyNumberFormat="0" applyFont="0" applyFill="0" applyAlignment="0" applyProtection="0"/>
    <xf numFmtId="0" fontId="4" fillId="0" borderId="12" applyNumberFormat="0" applyFont="0" applyFill="0" applyAlignment="0" applyProtection="0"/>
    <xf numFmtId="0" fontId="4" fillId="0" borderId="12" applyNumberFormat="0" applyFont="0" applyFill="0" applyAlignment="0" applyProtection="0"/>
    <xf numFmtId="0" fontId="4" fillId="0" borderId="12" applyNumberFormat="0" applyFont="0" applyFill="0" applyAlignment="0" applyProtection="0"/>
    <xf numFmtId="0" fontId="4" fillId="0" borderId="12" applyNumberFormat="0" applyFont="0" applyFill="0" applyAlignment="0" applyProtection="0"/>
    <xf numFmtId="0" fontId="4" fillId="0" borderId="12" applyNumberFormat="0" applyFont="0" applyFill="0" applyAlignment="0" applyProtection="0"/>
    <xf numFmtId="0" fontId="4" fillId="0" borderId="12" applyNumberFormat="0" applyFont="0" applyFill="0" applyAlignment="0" applyProtection="0"/>
    <xf numFmtId="0" fontId="4" fillId="0" borderId="12" applyNumberFormat="0" applyFont="0" applyFill="0" applyAlignment="0" applyProtection="0"/>
    <xf numFmtId="0" fontId="4" fillId="0" borderId="12" applyNumberFormat="0" applyFont="0" applyFill="0" applyAlignment="0" applyProtection="0"/>
    <xf numFmtId="0" fontId="4" fillId="0" borderId="12" applyNumberFormat="0" applyFont="0" applyFill="0" applyAlignment="0" applyProtection="0"/>
    <xf numFmtId="0" fontId="4" fillId="0" borderId="12" applyNumberFormat="0" applyFont="0" applyFill="0" applyAlignment="0" applyProtection="0"/>
    <xf numFmtId="0" fontId="112" fillId="56" borderId="44" applyNumberFormat="0" applyAlignment="0" applyProtection="0"/>
    <xf numFmtId="0" fontId="112" fillId="56" borderId="44" applyNumberFormat="0" applyAlignment="0" applyProtection="0"/>
    <xf numFmtId="171" fontId="4" fillId="0" borderId="0" applyFont="0" applyFill="0" applyBorder="0" applyAlignment="0" applyProtection="0"/>
    <xf numFmtId="0" fontId="128" fillId="0" borderId="53">
      <alignment horizontal="left"/>
    </xf>
    <xf numFmtId="0" fontId="4" fillId="0" borderId="10" applyNumberFormat="0">
      <alignment horizontal="left"/>
      <protection locked="0" hidden="1"/>
    </xf>
    <xf numFmtId="0" fontId="4" fillId="0" borderId="10" applyNumberFormat="0">
      <alignment horizontal="left"/>
      <protection locked="0" hidden="1"/>
    </xf>
    <xf numFmtId="0" fontId="4" fillId="0" borderId="10" applyNumberFormat="0">
      <alignment horizontal="left"/>
      <protection locked="0" hidden="1"/>
    </xf>
    <xf numFmtId="0" fontId="4" fillId="0" borderId="10" applyNumberFormat="0">
      <alignment horizontal="left"/>
      <protection locked="0" hidden="1"/>
    </xf>
    <xf numFmtId="0" fontId="4" fillId="0" borderId="10" applyNumberFormat="0">
      <alignment horizontal="left"/>
      <protection locked="0" hidden="1"/>
    </xf>
    <xf numFmtId="0" fontId="4" fillId="0" borderId="10" applyNumberFormat="0">
      <alignment horizontal="left"/>
      <protection locked="0" hidden="1"/>
    </xf>
    <xf numFmtId="0" fontId="117" fillId="0" borderId="0" applyNumberFormat="0" applyFill="0" applyBorder="0" applyAlignment="0" applyProtection="0"/>
    <xf numFmtId="0" fontId="117"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30" fillId="77" borderId="54" applyNumberFormat="0">
      <alignment horizontal="left"/>
    </xf>
    <xf numFmtId="0" fontId="131" fillId="0" borderId="55" applyNumberFormat="0" applyFill="0" applyAlignment="0" applyProtection="0"/>
    <xf numFmtId="0" fontId="131" fillId="0" borderId="55" applyNumberFormat="0" applyFill="0" applyAlignment="0" applyProtection="0"/>
    <xf numFmtId="0" fontId="132" fillId="0" borderId="56" applyNumberFormat="0" applyFill="0" applyAlignment="0" applyProtection="0"/>
    <xf numFmtId="0" fontId="132" fillId="0" borderId="56" applyNumberFormat="0" applyFill="0" applyAlignment="0" applyProtection="0"/>
    <xf numFmtId="0" fontId="119" fillId="0" borderId="57" applyNumberFormat="0" applyFill="0" applyAlignment="0" applyProtection="0"/>
    <xf numFmtId="0" fontId="119" fillId="0" borderId="57" applyNumberFormat="0" applyFill="0" applyAlignment="0" applyProtection="0"/>
    <xf numFmtId="0" fontId="63" fillId="0" borderId="58" applyNumberFormat="0" applyFill="0" applyAlignment="0" applyProtection="0"/>
    <xf numFmtId="0" fontId="63" fillId="0" borderId="58" applyNumberFormat="0" applyFill="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33" fillId="26" borderId="59" applyNumberFormat="0" applyFont="0" applyAlignment="0" applyProtection="0"/>
    <xf numFmtId="0" fontId="170" fillId="74" borderId="26" applyNumberFormat="0" applyFont="0" applyAlignment="0" applyProtection="0"/>
    <xf numFmtId="0" fontId="170" fillId="74" borderId="26" applyNumberFormat="0" applyFont="0" applyAlignment="0" applyProtection="0"/>
    <xf numFmtId="0" fontId="133" fillId="26" borderId="59" applyNumberFormat="0" applyFont="0" applyAlignment="0" applyProtection="0"/>
    <xf numFmtId="0" fontId="170" fillId="74" borderId="26" applyNumberFormat="0" applyFont="0" applyAlignment="0" applyProtection="0"/>
    <xf numFmtId="0" fontId="170" fillId="74" borderId="26" applyNumberFormat="0" applyFont="0" applyAlignment="0" applyProtection="0"/>
    <xf numFmtId="0" fontId="133" fillId="26" borderId="59" applyNumberFormat="0" applyFont="0" applyAlignment="0" applyProtection="0"/>
    <xf numFmtId="0" fontId="170" fillId="74" borderId="26" applyNumberFormat="0" applyFont="0" applyAlignment="0" applyProtection="0"/>
    <xf numFmtId="0" fontId="170" fillId="74" borderId="26" applyNumberFormat="0" applyFont="0" applyAlignment="0" applyProtection="0"/>
    <xf numFmtId="0" fontId="170" fillId="74" borderId="26" applyNumberFormat="0" applyFont="0" applyAlignment="0" applyProtection="0"/>
    <xf numFmtId="0" fontId="170" fillId="74" borderId="26" applyNumberFormat="0" applyFont="0" applyAlignment="0" applyProtection="0"/>
    <xf numFmtId="0" fontId="170" fillId="74" borderId="26" applyNumberFormat="0" applyFont="0" applyAlignment="0" applyProtection="0"/>
    <xf numFmtId="0" fontId="170" fillId="74" borderId="26" applyNumberFormat="0" applyFont="0" applyAlignment="0" applyProtection="0"/>
    <xf numFmtId="0" fontId="170" fillId="74" borderId="26" applyNumberFormat="0" applyFont="0" applyAlignment="0" applyProtection="0"/>
    <xf numFmtId="0" fontId="133" fillId="26" borderId="59" applyNumberFormat="0" applyFont="0" applyAlignment="0" applyProtection="0"/>
    <xf numFmtId="0" fontId="170" fillId="74" borderId="26" applyNumberFormat="0" applyFont="0" applyAlignment="0" applyProtection="0"/>
    <xf numFmtId="0" fontId="170" fillId="74" borderId="26" applyNumberFormat="0" applyFont="0" applyAlignment="0" applyProtection="0"/>
    <xf numFmtId="0" fontId="133" fillId="26" borderId="59" applyNumberFormat="0" applyFont="0" applyAlignment="0" applyProtection="0"/>
    <xf numFmtId="0" fontId="170" fillId="74" borderId="26" applyNumberFormat="0" applyFont="0" applyAlignment="0" applyProtection="0"/>
    <xf numFmtId="0" fontId="170" fillId="74" borderId="26" applyNumberFormat="0" applyFont="0" applyAlignment="0" applyProtection="0"/>
    <xf numFmtId="0" fontId="133" fillId="26" borderId="59" applyNumberFormat="0" applyFont="0" applyAlignment="0" applyProtection="0"/>
    <xf numFmtId="0" fontId="170" fillId="74" borderId="26" applyNumberFormat="0" applyFont="0" applyAlignment="0" applyProtection="0"/>
    <xf numFmtId="0" fontId="170" fillId="74" borderId="26" applyNumberFormat="0" applyFont="0" applyAlignment="0" applyProtection="0"/>
    <xf numFmtId="0" fontId="133" fillId="26" borderId="59" applyNumberFormat="0" applyFont="0" applyAlignment="0" applyProtection="0"/>
    <xf numFmtId="0" fontId="170" fillId="74" borderId="26" applyNumberFormat="0" applyFont="0" applyAlignment="0" applyProtection="0"/>
    <xf numFmtId="0" fontId="170" fillId="74" borderId="26" applyNumberFormat="0" applyFont="0" applyAlignment="0" applyProtection="0"/>
    <xf numFmtId="0" fontId="133" fillId="26" borderId="59" applyNumberFormat="0" applyFont="0" applyAlignment="0" applyProtection="0"/>
    <xf numFmtId="0" fontId="170" fillId="74" borderId="26" applyNumberFormat="0" applyFont="0" applyAlignment="0" applyProtection="0"/>
    <xf numFmtId="0" fontId="170" fillId="74" borderId="26" applyNumberFormat="0" applyFont="0" applyAlignment="0" applyProtection="0"/>
    <xf numFmtId="0" fontId="133" fillId="26" borderId="59" applyNumberFormat="0" applyFont="0" applyAlignment="0" applyProtection="0"/>
    <xf numFmtId="0" fontId="170" fillId="74" borderId="26" applyNumberFormat="0" applyFont="0" applyAlignment="0" applyProtection="0"/>
    <xf numFmtId="0" fontId="170" fillId="74" borderId="26" applyNumberFormat="0" applyFont="0" applyAlignment="0" applyProtection="0"/>
    <xf numFmtId="0" fontId="133" fillId="26" borderId="59" applyNumberFormat="0" applyFont="0" applyAlignment="0" applyProtection="0"/>
    <xf numFmtId="0" fontId="170" fillId="74" borderId="26" applyNumberFormat="0" applyFont="0" applyAlignment="0" applyProtection="0"/>
    <xf numFmtId="0" fontId="170" fillId="74" borderId="26" applyNumberFormat="0" applyFont="0" applyAlignment="0" applyProtection="0"/>
    <xf numFmtId="9" fontId="4" fillId="0" borderId="0" applyFont="0" applyFill="0" applyBorder="0" applyAlignment="0" applyProtection="0"/>
    <xf numFmtId="9" fontId="4" fillId="0" borderId="0" applyFont="0" applyFill="0" applyBorder="0" applyAlignment="0" applyProtection="0"/>
    <xf numFmtId="9" fontId="170" fillId="0" borderId="0" applyFont="0" applyFill="0" applyBorder="0" applyAlignment="0" applyProtection="0"/>
    <xf numFmtId="43" fontId="4" fillId="0" borderId="0" applyFont="0" applyFill="0" applyBorder="0" applyAlignment="0" applyProtection="0"/>
    <xf numFmtId="0" fontId="134" fillId="0" borderId="0">
      <alignment horizontal="left" vertical="center" indent="1"/>
    </xf>
    <xf numFmtId="0" fontId="96" fillId="0" borderId="0" applyNumberFormat="0" applyFill="0" applyBorder="0">
      <protection locked="0"/>
    </xf>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applyNumberFormat="0" applyFill="0" applyBorder="0" applyAlignment="0" applyProtection="0"/>
    <xf numFmtId="0" fontId="170" fillId="0" borderId="0"/>
    <xf numFmtId="171" fontId="4" fillId="0" borderId="0" applyFont="0" applyFill="0" applyBorder="0" applyAlignment="0" applyProtection="0"/>
    <xf numFmtId="0" fontId="4" fillId="0" borderId="0"/>
    <xf numFmtId="0" fontId="4" fillId="0" borderId="0" applyNumberFormat="0" applyFill="0" applyBorder="0" applyAlignment="0" applyProtection="0"/>
    <xf numFmtId="176" fontId="64" fillId="0" borderId="0" applyFont="0" applyFill="0" applyBorder="0" applyAlignment="0" applyProtection="0"/>
    <xf numFmtId="176" fontId="64" fillId="0" borderId="0" applyFont="0" applyFill="0" applyBorder="0" applyAlignment="0" applyProtection="0"/>
    <xf numFmtId="176" fontId="64" fillId="0" borderId="0" applyFont="0" applyFill="0" applyBorder="0" applyAlignment="0" applyProtection="0"/>
    <xf numFmtId="176" fontId="64" fillId="0" borderId="0" applyFont="0" applyFill="0" applyBorder="0" applyAlignment="0" applyProtection="0"/>
    <xf numFmtId="176" fontId="64" fillId="0" borderId="0" applyFont="0" applyFill="0" applyBorder="0" applyAlignment="0" applyProtection="0"/>
    <xf numFmtId="176" fontId="64" fillId="0" borderId="0" applyFont="0" applyFill="0" applyBorder="0" applyAlignment="0" applyProtection="0"/>
    <xf numFmtId="176" fontId="64" fillId="0" borderId="0" applyFont="0" applyFill="0" applyBorder="0" applyAlignment="0" applyProtection="0"/>
    <xf numFmtId="176" fontId="64" fillId="0" borderId="0" applyFont="0" applyFill="0" applyBorder="0" applyAlignment="0" applyProtection="0"/>
    <xf numFmtId="176" fontId="64" fillId="0" borderId="0" applyFont="0" applyFill="0" applyBorder="0" applyAlignment="0" applyProtection="0"/>
    <xf numFmtId="176" fontId="64" fillId="0" borderId="0" applyFont="0" applyFill="0" applyBorder="0" applyAlignment="0" applyProtection="0"/>
    <xf numFmtId="176" fontId="64" fillId="0" borderId="0" applyFont="0" applyFill="0" applyBorder="0" applyAlignment="0" applyProtection="0"/>
    <xf numFmtId="176" fontId="64" fillId="0" borderId="0" applyFont="0" applyFill="0" applyBorder="0" applyAlignment="0" applyProtection="0"/>
    <xf numFmtId="176" fontId="64" fillId="0" borderId="0" applyFont="0" applyFill="0" applyBorder="0" applyAlignment="0" applyProtection="0"/>
    <xf numFmtId="176" fontId="64" fillId="0" borderId="0" applyFont="0" applyFill="0" applyBorder="0" applyAlignment="0" applyProtection="0"/>
    <xf numFmtId="176" fontId="64" fillId="0" borderId="0" applyFont="0" applyFill="0" applyBorder="0" applyAlignment="0" applyProtection="0"/>
    <xf numFmtId="176" fontId="64" fillId="0" borderId="0" applyFont="0" applyFill="0" applyBorder="0" applyAlignment="0" applyProtection="0"/>
    <xf numFmtId="176" fontId="64" fillId="0" borderId="0" applyFont="0" applyFill="0" applyBorder="0" applyAlignment="0" applyProtection="0"/>
    <xf numFmtId="176" fontId="64" fillId="0" borderId="0" applyFont="0" applyFill="0" applyBorder="0" applyAlignment="0" applyProtection="0"/>
    <xf numFmtId="176" fontId="64" fillId="0" borderId="0" applyFont="0" applyFill="0" applyBorder="0" applyAlignment="0" applyProtection="0"/>
    <xf numFmtId="176" fontId="64" fillId="0" borderId="0" applyFont="0" applyFill="0" applyBorder="0" applyAlignment="0" applyProtection="0"/>
    <xf numFmtId="176" fontId="64" fillId="0" borderId="0" applyFont="0" applyFill="0" applyBorder="0" applyAlignment="0" applyProtection="0"/>
    <xf numFmtId="176" fontId="64" fillId="0" borderId="0" applyFont="0" applyFill="0" applyBorder="0" applyAlignment="0" applyProtection="0"/>
    <xf numFmtId="176" fontId="64" fillId="0" borderId="0" applyFont="0" applyFill="0" applyBorder="0" applyAlignment="0" applyProtection="0"/>
    <xf numFmtId="176" fontId="64" fillId="0" borderId="0" applyFont="0" applyFill="0" applyBorder="0" applyAlignment="0" applyProtection="0"/>
    <xf numFmtId="176" fontId="64" fillId="0" borderId="0" applyFont="0" applyFill="0" applyBorder="0" applyAlignment="0" applyProtection="0"/>
    <xf numFmtId="178" fontId="4" fillId="0" borderId="0" applyFont="0" applyFill="0" applyBorder="0" applyAlignment="0" applyProtection="0"/>
    <xf numFmtId="178" fontId="4" fillId="0" borderId="0" applyFont="0" applyFill="0" applyBorder="0" applyAlignment="0" applyProtection="0"/>
    <xf numFmtId="178" fontId="4" fillId="0" borderId="0" applyFont="0" applyFill="0" applyBorder="0" applyAlignment="0" applyProtection="0"/>
    <xf numFmtId="178" fontId="4" fillId="0" borderId="0" applyFont="0" applyFill="0" applyBorder="0" applyAlignment="0" applyProtection="0"/>
    <xf numFmtId="178" fontId="4" fillId="0" borderId="0" applyFont="0" applyFill="0" applyBorder="0" applyAlignment="0" applyProtection="0"/>
    <xf numFmtId="178" fontId="4" fillId="0" borderId="0" applyFont="0" applyFill="0" applyBorder="0" applyAlignment="0" applyProtection="0"/>
    <xf numFmtId="178" fontId="4" fillId="0" borderId="0" applyFont="0" applyFill="0" applyBorder="0" applyAlignment="0" applyProtection="0"/>
    <xf numFmtId="178" fontId="4" fillId="0" borderId="0" applyFont="0" applyFill="0" applyBorder="0" applyAlignment="0" applyProtection="0"/>
    <xf numFmtId="178" fontId="4" fillId="0" borderId="0" applyFont="0" applyFill="0" applyBorder="0" applyAlignment="0" applyProtection="0"/>
    <xf numFmtId="178" fontId="4" fillId="0" borderId="0" applyFont="0" applyFill="0" applyBorder="0" applyAlignment="0" applyProtection="0"/>
    <xf numFmtId="178" fontId="4" fillId="0" borderId="0" applyFont="0" applyFill="0" applyBorder="0" applyAlignment="0" applyProtection="0"/>
    <xf numFmtId="178" fontId="4" fillId="0" borderId="0" applyFont="0" applyFill="0" applyBorder="0" applyAlignment="0" applyProtection="0"/>
    <xf numFmtId="178" fontId="4" fillId="0" borderId="0" applyFont="0" applyFill="0" applyBorder="0" applyAlignment="0" applyProtection="0"/>
    <xf numFmtId="177" fontId="84" fillId="0" borderId="0" applyFont="0" applyFill="0" applyBorder="0" applyAlignment="0" applyProtection="0"/>
    <xf numFmtId="177" fontId="84" fillId="0" borderId="0" applyFont="0" applyFill="0" applyBorder="0" applyAlignment="0" applyProtection="0"/>
    <xf numFmtId="177" fontId="84" fillId="0" borderId="0" applyFont="0" applyFill="0" applyBorder="0" applyAlignment="0" applyProtection="0"/>
    <xf numFmtId="177" fontId="84" fillId="0" borderId="0" applyFont="0" applyFill="0" applyBorder="0" applyAlignment="0" applyProtection="0"/>
    <xf numFmtId="177" fontId="84" fillId="0" borderId="0" applyFont="0" applyFill="0" applyBorder="0" applyAlignment="0" applyProtection="0"/>
    <xf numFmtId="177" fontId="84" fillId="0" borderId="0" applyFont="0" applyFill="0" applyBorder="0" applyAlignment="0" applyProtection="0"/>
    <xf numFmtId="43" fontId="170" fillId="0" borderId="0" applyFont="0" applyFill="0" applyBorder="0" applyAlignment="0" applyProtection="0"/>
    <xf numFmtId="177" fontId="10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103" fillId="0" borderId="0" applyFont="0" applyFill="0" applyBorder="0" applyAlignment="0" applyProtection="0"/>
    <xf numFmtId="43" fontId="69" fillId="0" borderId="0" applyFont="0" applyFill="0" applyBorder="0" applyAlignment="0" applyProtection="0"/>
    <xf numFmtId="43" fontId="103" fillId="0" borderId="0" applyFont="0" applyFill="0" applyBorder="0" applyAlignment="0" applyProtection="0"/>
    <xf numFmtId="43" fontId="69" fillId="0" borderId="0" applyFont="0" applyFill="0" applyBorder="0" applyAlignment="0" applyProtection="0"/>
    <xf numFmtId="0" fontId="4" fillId="0" borderId="0"/>
    <xf numFmtId="43" fontId="17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82" fontId="170"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8" fontId="4" fillId="0" borderId="0" applyFont="0" applyFill="0" applyBorder="0" applyAlignment="0" applyProtection="0"/>
    <xf numFmtId="178" fontId="4" fillId="0" borderId="0" applyFont="0" applyFill="0" applyBorder="0" applyAlignment="0" applyProtection="0"/>
    <xf numFmtId="178" fontId="4" fillId="0" borderId="0" applyFont="0" applyFill="0" applyBorder="0" applyAlignment="0" applyProtection="0"/>
    <xf numFmtId="178" fontId="4" fillId="0" borderId="0" applyFont="0" applyFill="0" applyBorder="0" applyAlignment="0" applyProtection="0"/>
    <xf numFmtId="178" fontId="4" fillId="0" borderId="0" applyFont="0" applyFill="0" applyBorder="0" applyAlignment="0" applyProtection="0"/>
    <xf numFmtId="178" fontId="4" fillId="0" borderId="0" applyFont="0" applyFill="0" applyBorder="0" applyAlignment="0" applyProtection="0"/>
    <xf numFmtId="178"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33" fillId="78" borderId="0" applyNumberFormat="0" applyBorder="0" applyAlignment="0" applyProtection="0"/>
    <xf numFmtId="0" fontId="133" fillId="78" borderId="0" applyNumberFormat="0" applyBorder="0" applyAlignment="0" applyProtection="0"/>
    <xf numFmtId="0" fontId="133" fillId="78" borderId="0" applyNumberFormat="0" applyBorder="0" applyAlignment="0" applyProtection="0"/>
    <xf numFmtId="0" fontId="133" fillId="78" borderId="0" applyNumberFormat="0" applyBorder="0" applyAlignment="0" applyProtection="0"/>
    <xf numFmtId="0" fontId="133" fillId="78" borderId="0" applyNumberFormat="0" applyBorder="0" applyAlignment="0" applyProtection="0"/>
    <xf numFmtId="0" fontId="133" fillId="78" borderId="0" applyNumberFormat="0" applyBorder="0" applyAlignment="0" applyProtection="0"/>
    <xf numFmtId="0" fontId="133" fillId="78" borderId="0" applyNumberFormat="0" applyBorder="0" applyAlignment="0" applyProtection="0"/>
    <xf numFmtId="0" fontId="133" fillId="78" borderId="0" applyNumberFormat="0" applyBorder="0" applyAlignment="0" applyProtection="0"/>
    <xf numFmtId="0" fontId="133" fillId="78" borderId="0" applyNumberFormat="0" applyBorder="0" applyAlignment="0" applyProtection="0"/>
    <xf numFmtId="0" fontId="133" fillId="78" borderId="0" applyNumberFormat="0" applyBorder="0" applyAlignment="0" applyProtection="0"/>
    <xf numFmtId="0" fontId="133" fillId="78" borderId="0" applyNumberFormat="0" applyBorder="0" applyAlignment="0" applyProtection="0"/>
    <xf numFmtId="0" fontId="133" fillId="78" borderId="0" applyNumberFormat="0" applyBorder="0" applyAlignment="0" applyProtection="0"/>
    <xf numFmtId="0" fontId="133" fillId="78" borderId="0" applyNumberFormat="0" applyBorder="0" applyAlignment="0" applyProtection="0"/>
    <xf numFmtId="0" fontId="133" fillId="78" borderId="0" applyNumberFormat="0" applyBorder="0" applyAlignment="0" applyProtection="0"/>
    <xf numFmtId="0" fontId="133" fillId="78" borderId="0" applyNumberFormat="0" applyBorder="0" applyAlignment="0" applyProtection="0"/>
    <xf numFmtId="0" fontId="133" fillId="78" borderId="0" applyNumberFormat="0" applyBorder="0" applyAlignment="0" applyProtection="0"/>
    <xf numFmtId="0" fontId="133" fillId="78" borderId="0" applyNumberFormat="0" applyBorder="0" applyAlignment="0" applyProtection="0"/>
    <xf numFmtId="0" fontId="133" fillId="78" borderId="0" applyNumberFormat="0" applyBorder="0" applyAlignment="0" applyProtection="0"/>
    <xf numFmtId="0" fontId="62" fillId="24" borderId="0" applyNumberFormat="0" applyBorder="0" applyAlignment="0" applyProtection="0"/>
    <xf numFmtId="0" fontId="62" fillId="24" borderId="0" applyNumberFormat="0" applyBorder="0" applyAlignment="0" applyProtection="0"/>
    <xf numFmtId="0" fontId="67" fillId="30" borderId="0" applyNumberFormat="0" applyBorder="0" applyAlignment="0" applyProtection="0"/>
    <xf numFmtId="0" fontId="62" fillId="24" borderId="0" applyNumberFormat="0" applyBorder="0" applyAlignment="0" applyProtection="0"/>
    <xf numFmtId="0" fontId="170" fillId="31" borderId="0" applyNumberFormat="0" applyBorder="0" applyAlignment="0" applyProtection="0"/>
    <xf numFmtId="0" fontId="133" fillId="78" borderId="0" applyNumberFormat="0" applyBorder="0" applyAlignment="0" applyProtection="0"/>
    <xf numFmtId="0" fontId="133" fillId="78" borderId="0" applyNumberFormat="0" applyBorder="0" applyAlignment="0" applyProtection="0"/>
    <xf numFmtId="0" fontId="62" fillId="24" borderId="0" applyNumberFormat="0" applyBorder="0" applyAlignment="0" applyProtection="0"/>
    <xf numFmtId="0" fontId="133" fillId="78" borderId="0" applyNumberFormat="0" applyBorder="0" applyAlignment="0" applyProtection="0"/>
    <xf numFmtId="0" fontId="133" fillId="78" borderId="0" applyNumberFormat="0" applyBorder="0" applyAlignment="0" applyProtection="0"/>
    <xf numFmtId="0" fontId="62" fillId="24" borderId="0" applyNumberFormat="0" applyBorder="0" applyAlignment="0" applyProtection="0"/>
    <xf numFmtId="0" fontId="133" fillId="78" borderId="0" applyNumberFormat="0" applyBorder="0" applyAlignment="0" applyProtection="0"/>
    <xf numFmtId="0" fontId="133" fillId="78"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62" fillId="25" borderId="0" applyNumberFormat="0" applyBorder="0" applyAlignment="0" applyProtection="0"/>
    <xf numFmtId="0" fontId="170" fillId="79" borderId="0" applyNumberFormat="0" applyBorder="0" applyAlignment="0" applyProtection="0"/>
    <xf numFmtId="0" fontId="133" fillId="27" borderId="0" applyNumberFormat="0" applyBorder="0" applyAlignment="0" applyProtection="0"/>
    <xf numFmtId="0" fontId="170" fillId="79" borderId="0" applyNumberFormat="0" applyBorder="0" applyAlignment="0" applyProtection="0"/>
    <xf numFmtId="0" fontId="62" fillId="25"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62" fillId="25"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133" fillId="38" borderId="0" applyNumberFormat="0" applyBorder="0" applyAlignment="0" applyProtection="0"/>
    <xf numFmtId="0" fontId="133" fillId="38" borderId="0" applyNumberFormat="0" applyBorder="0" applyAlignment="0" applyProtection="0"/>
    <xf numFmtId="0" fontId="133" fillId="38" borderId="0" applyNumberFormat="0" applyBorder="0" applyAlignment="0" applyProtection="0"/>
    <xf numFmtId="0" fontId="133" fillId="38" borderId="0" applyNumberFormat="0" applyBorder="0" applyAlignment="0" applyProtection="0"/>
    <xf numFmtId="0" fontId="133" fillId="38" borderId="0" applyNumberFormat="0" applyBorder="0" applyAlignment="0" applyProtection="0"/>
    <xf numFmtId="0" fontId="133" fillId="38" borderId="0" applyNumberFormat="0" applyBorder="0" applyAlignment="0" applyProtection="0"/>
    <xf numFmtId="0" fontId="133" fillId="38" borderId="0" applyNumberFormat="0" applyBorder="0" applyAlignment="0" applyProtection="0"/>
    <xf numFmtId="0" fontId="133" fillId="38" borderId="0" applyNumberFormat="0" applyBorder="0" applyAlignment="0" applyProtection="0"/>
    <xf numFmtId="0" fontId="133" fillId="38" borderId="0" applyNumberFormat="0" applyBorder="0" applyAlignment="0" applyProtection="0"/>
    <xf numFmtId="0" fontId="133" fillId="38"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133" fillId="38" borderId="0" applyNumberFormat="0" applyBorder="0" applyAlignment="0" applyProtection="0"/>
    <xf numFmtId="0" fontId="103" fillId="32" borderId="0" applyNumberFormat="0" applyBorder="0" applyAlignment="0" applyProtection="0"/>
    <xf numFmtId="0" fontId="103" fillId="32" borderId="0" applyNumberFormat="0" applyBorder="0" applyAlignment="0" applyProtection="0"/>
    <xf numFmtId="0" fontId="67" fillId="32" borderId="0" applyNumberFormat="0" applyBorder="0" applyAlignment="0" applyProtection="0"/>
    <xf numFmtId="0" fontId="103" fillId="32" borderId="0" applyNumberFormat="0" applyBorder="0" applyAlignment="0" applyProtection="0"/>
    <xf numFmtId="0" fontId="67" fillId="32" borderId="0" applyNumberFormat="0" applyBorder="0" applyAlignment="0" applyProtection="0"/>
    <xf numFmtId="0" fontId="62" fillId="26" borderId="0" applyNumberFormat="0" applyBorder="0" applyAlignment="0" applyProtection="0"/>
    <xf numFmtId="0" fontId="67" fillId="32" borderId="0" applyNumberFormat="0" applyBorder="0" applyAlignment="0" applyProtection="0"/>
    <xf numFmtId="0" fontId="62" fillId="26" borderId="0" applyNumberFormat="0" applyBorder="0" applyAlignment="0" applyProtection="0"/>
    <xf numFmtId="0" fontId="170" fillId="33" borderId="0" applyNumberFormat="0" applyBorder="0" applyAlignment="0" applyProtection="0"/>
    <xf numFmtId="0" fontId="133" fillId="38" borderId="0" applyNumberFormat="0" applyBorder="0" applyAlignment="0" applyProtection="0"/>
    <xf numFmtId="0" fontId="170" fillId="33" borderId="0" applyNumberFormat="0" applyBorder="0" applyAlignment="0" applyProtection="0"/>
    <xf numFmtId="0" fontId="62" fillId="26" borderId="0" applyNumberFormat="0" applyBorder="0" applyAlignment="0" applyProtection="0"/>
    <xf numFmtId="0" fontId="133" fillId="38" borderId="0" applyNumberFormat="0" applyBorder="0" applyAlignment="0" applyProtection="0"/>
    <xf numFmtId="0" fontId="133" fillId="38" borderId="0" applyNumberFormat="0" applyBorder="0" applyAlignment="0" applyProtection="0"/>
    <xf numFmtId="0" fontId="62" fillId="26" borderId="0" applyNumberFormat="0" applyBorder="0" applyAlignment="0" applyProtection="0"/>
    <xf numFmtId="0" fontId="133" fillId="38" borderId="0" applyNumberFormat="0" applyBorder="0" applyAlignment="0" applyProtection="0"/>
    <xf numFmtId="0" fontId="133" fillId="38" borderId="0" applyNumberFormat="0" applyBorder="0" applyAlignment="0" applyProtection="0"/>
    <xf numFmtId="0" fontId="133" fillId="38" borderId="0" applyNumberFormat="0" applyBorder="0" applyAlignment="0" applyProtection="0"/>
    <xf numFmtId="0" fontId="133" fillId="38" borderId="0" applyNumberFormat="0" applyBorder="0" applyAlignment="0" applyProtection="0"/>
    <xf numFmtId="0" fontId="133" fillId="38" borderId="0" applyNumberFormat="0" applyBorder="0" applyAlignment="0" applyProtection="0"/>
    <xf numFmtId="0" fontId="133" fillId="38" borderId="0" applyNumberFormat="0" applyBorder="0" applyAlignment="0" applyProtection="0"/>
    <xf numFmtId="0" fontId="133" fillId="38" borderId="0" applyNumberFormat="0" applyBorder="0" applyAlignment="0" applyProtection="0"/>
    <xf numFmtId="0" fontId="133" fillId="38" borderId="0" applyNumberFormat="0" applyBorder="0" applyAlignment="0" applyProtection="0"/>
    <xf numFmtId="0" fontId="133" fillId="38" borderId="0" applyNumberFormat="0" applyBorder="0" applyAlignment="0" applyProtection="0"/>
    <xf numFmtId="0" fontId="133" fillId="38" borderId="0" applyNumberFormat="0" applyBorder="0" applyAlignment="0" applyProtection="0"/>
    <xf numFmtId="0" fontId="133" fillId="40" borderId="0" applyNumberFormat="0" applyBorder="0" applyAlignment="0" applyProtection="0"/>
    <xf numFmtId="0" fontId="133" fillId="40" borderId="0" applyNumberFormat="0" applyBorder="0" applyAlignment="0" applyProtection="0"/>
    <xf numFmtId="0" fontId="133" fillId="40" borderId="0" applyNumberFormat="0" applyBorder="0" applyAlignment="0" applyProtection="0"/>
    <xf numFmtId="0" fontId="133" fillId="40" borderId="0" applyNumberFormat="0" applyBorder="0" applyAlignment="0" applyProtection="0"/>
    <xf numFmtId="0" fontId="133" fillId="40" borderId="0" applyNumberFormat="0" applyBorder="0" applyAlignment="0" applyProtection="0"/>
    <xf numFmtId="0" fontId="133" fillId="40" borderId="0" applyNumberFormat="0" applyBorder="0" applyAlignment="0" applyProtection="0"/>
    <xf numFmtId="0" fontId="133" fillId="40" borderId="0" applyNumberFormat="0" applyBorder="0" applyAlignment="0" applyProtection="0"/>
    <xf numFmtId="0" fontId="133" fillId="40" borderId="0" applyNumberFormat="0" applyBorder="0" applyAlignment="0" applyProtection="0"/>
    <xf numFmtId="0" fontId="133" fillId="40" borderId="0" applyNumberFormat="0" applyBorder="0" applyAlignment="0" applyProtection="0"/>
    <xf numFmtId="0" fontId="133" fillId="40" borderId="0" applyNumberFormat="0" applyBorder="0" applyAlignment="0" applyProtection="0"/>
    <xf numFmtId="0" fontId="133" fillId="40" borderId="0" applyNumberFormat="0" applyBorder="0" applyAlignment="0" applyProtection="0"/>
    <xf numFmtId="0" fontId="133" fillId="40" borderId="0" applyNumberFormat="0" applyBorder="0" applyAlignment="0" applyProtection="0"/>
    <xf numFmtId="0" fontId="62" fillId="27" borderId="0" applyNumberFormat="0" applyBorder="0" applyAlignment="0" applyProtection="0"/>
    <xf numFmtId="0" fontId="62" fillId="27" borderId="0" applyNumberFormat="0" applyBorder="0" applyAlignment="0" applyProtection="0"/>
    <xf numFmtId="0" fontId="133" fillId="40" borderId="0" applyNumberFormat="0" applyBorder="0" applyAlignment="0" applyProtection="0"/>
    <xf numFmtId="0" fontId="103" fillId="34" borderId="0" applyNumberFormat="0" applyBorder="0" applyAlignment="0" applyProtection="0"/>
    <xf numFmtId="0" fontId="103" fillId="34" borderId="0" applyNumberFormat="0" applyBorder="0" applyAlignment="0" applyProtection="0"/>
    <xf numFmtId="0" fontId="67" fillId="34" borderId="0" applyNumberFormat="0" applyBorder="0" applyAlignment="0" applyProtection="0"/>
    <xf numFmtId="0" fontId="103" fillId="34" borderId="0" applyNumberFormat="0" applyBorder="0" applyAlignment="0" applyProtection="0"/>
    <xf numFmtId="0" fontId="67" fillId="34" borderId="0" applyNumberFormat="0" applyBorder="0" applyAlignment="0" applyProtection="0"/>
    <xf numFmtId="0" fontId="62" fillId="27" borderId="0" applyNumberFormat="0" applyBorder="0" applyAlignment="0" applyProtection="0"/>
    <xf numFmtId="0" fontId="67" fillId="34" borderId="0" applyNumberFormat="0" applyBorder="0" applyAlignment="0" applyProtection="0"/>
    <xf numFmtId="0" fontId="62" fillId="27" borderId="0" applyNumberFormat="0" applyBorder="0" applyAlignment="0" applyProtection="0"/>
    <xf numFmtId="0" fontId="170" fillId="35" borderId="0" applyNumberFormat="0" applyBorder="0" applyAlignment="0" applyProtection="0"/>
    <xf numFmtId="0" fontId="133" fillId="40" borderId="0" applyNumberFormat="0" applyBorder="0" applyAlignment="0" applyProtection="0"/>
    <xf numFmtId="0" fontId="133" fillId="40" borderId="0" applyNumberFormat="0" applyBorder="0" applyAlignment="0" applyProtection="0"/>
    <xf numFmtId="0" fontId="62" fillId="27" borderId="0" applyNumberFormat="0" applyBorder="0" applyAlignment="0" applyProtection="0"/>
    <xf numFmtId="0" fontId="133" fillId="40" borderId="0" applyNumberFormat="0" applyBorder="0" applyAlignment="0" applyProtection="0"/>
    <xf numFmtId="0" fontId="133" fillId="40" borderId="0" applyNumberFormat="0" applyBorder="0" applyAlignment="0" applyProtection="0"/>
    <xf numFmtId="0" fontId="62" fillId="27" borderId="0" applyNumberFormat="0" applyBorder="0" applyAlignment="0" applyProtection="0"/>
    <xf numFmtId="0" fontId="133" fillId="40" borderId="0" applyNumberFormat="0" applyBorder="0" applyAlignment="0" applyProtection="0"/>
    <xf numFmtId="0" fontId="133" fillId="40" borderId="0" applyNumberFormat="0" applyBorder="0" applyAlignment="0" applyProtection="0"/>
    <xf numFmtId="0" fontId="133" fillId="40" borderId="0" applyNumberFormat="0" applyBorder="0" applyAlignment="0" applyProtection="0"/>
    <xf numFmtId="0" fontId="133" fillId="40" borderId="0" applyNumberFormat="0" applyBorder="0" applyAlignment="0" applyProtection="0"/>
    <xf numFmtId="0" fontId="133" fillId="40" borderId="0" applyNumberFormat="0" applyBorder="0" applyAlignment="0" applyProtection="0"/>
    <xf numFmtId="0" fontId="133" fillId="40" borderId="0" applyNumberFormat="0" applyBorder="0" applyAlignment="0" applyProtection="0"/>
    <xf numFmtId="0" fontId="133" fillId="40" borderId="0" applyNumberFormat="0" applyBorder="0" applyAlignment="0" applyProtection="0"/>
    <xf numFmtId="0" fontId="133" fillId="40" borderId="0" applyNumberFormat="0" applyBorder="0" applyAlignment="0" applyProtection="0"/>
    <xf numFmtId="0" fontId="133" fillId="63" borderId="0" applyNumberFormat="0" applyBorder="0" applyAlignment="0" applyProtection="0"/>
    <xf numFmtId="0" fontId="133" fillId="63" borderId="0" applyNumberFormat="0" applyBorder="0" applyAlignment="0" applyProtection="0"/>
    <xf numFmtId="0" fontId="133" fillId="63" borderId="0" applyNumberFormat="0" applyBorder="0" applyAlignment="0" applyProtection="0"/>
    <xf numFmtId="0" fontId="133" fillId="63" borderId="0" applyNumberFormat="0" applyBorder="0" applyAlignment="0" applyProtection="0"/>
    <xf numFmtId="0" fontId="133" fillId="63" borderId="0" applyNumberFormat="0" applyBorder="0" applyAlignment="0" applyProtection="0"/>
    <xf numFmtId="0" fontId="133" fillId="63" borderId="0" applyNumberFormat="0" applyBorder="0" applyAlignment="0" applyProtection="0"/>
    <xf numFmtId="0" fontId="133" fillId="63" borderId="0" applyNumberFormat="0" applyBorder="0" applyAlignment="0" applyProtection="0"/>
    <xf numFmtId="0" fontId="133" fillId="63" borderId="0" applyNumberFormat="0" applyBorder="0" applyAlignment="0" applyProtection="0"/>
    <xf numFmtId="0" fontId="133" fillId="63" borderId="0" applyNumberFormat="0" applyBorder="0" applyAlignment="0" applyProtection="0"/>
    <xf numFmtId="0" fontId="133" fillId="63" borderId="0" applyNumberFormat="0" applyBorder="0" applyAlignment="0" applyProtection="0"/>
    <xf numFmtId="0" fontId="62" fillId="28" borderId="0" applyNumberFormat="0" applyBorder="0" applyAlignment="0" applyProtection="0"/>
    <xf numFmtId="0" fontId="62" fillId="28" borderId="0" applyNumberFormat="0" applyBorder="0" applyAlignment="0" applyProtection="0"/>
    <xf numFmtId="0" fontId="133" fillId="63" borderId="0" applyNumberFormat="0" applyBorder="0" applyAlignment="0" applyProtection="0"/>
    <xf numFmtId="0" fontId="103" fillId="36" borderId="0" applyNumberFormat="0" applyBorder="0" applyAlignment="0" applyProtection="0"/>
    <xf numFmtId="0" fontId="103" fillId="36" borderId="0" applyNumberFormat="0" applyBorder="0" applyAlignment="0" applyProtection="0"/>
    <xf numFmtId="0" fontId="67" fillId="36" borderId="0" applyNumberFormat="0" applyBorder="0" applyAlignment="0" applyProtection="0"/>
    <xf numFmtId="0" fontId="103" fillId="36" borderId="0" applyNumberFormat="0" applyBorder="0" applyAlignment="0" applyProtection="0"/>
    <xf numFmtId="0" fontId="67" fillId="36" borderId="0" applyNumberFormat="0" applyBorder="0" applyAlignment="0" applyProtection="0"/>
    <xf numFmtId="0" fontId="62" fillId="28" borderId="0" applyNumberFormat="0" applyBorder="0" applyAlignment="0" applyProtection="0"/>
    <xf numFmtId="0" fontId="67" fillId="36" borderId="0" applyNumberFormat="0" applyBorder="0" applyAlignment="0" applyProtection="0"/>
    <xf numFmtId="0" fontId="62" fillId="28" borderId="0" applyNumberFormat="0" applyBorder="0" applyAlignment="0" applyProtection="0"/>
    <xf numFmtId="0" fontId="170" fillId="37" borderId="0" applyNumberFormat="0" applyBorder="0" applyAlignment="0" applyProtection="0"/>
    <xf numFmtId="0" fontId="133" fillId="63" borderId="0" applyNumberFormat="0" applyBorder="0" applyAlignment="0" applyProtection="0"/>
    <xf numFmtId="0" fontId="170" fillId="37" borderId="0" applyNumberFormat="0" applyBorder="0" applyAlignment="0" applyProtection="0"/>
    <xf numFmtId="0" fontId="62" fillId="28" borderId="0" applyNumberFormat="0" applyBorder="0" applyAlignment="0" applyProtection="0"/>
    <xf numFmtId="0" fontId="133" fillId="63" borderId="0" applyNumberFormat="0" applyBorder="0" applyAlignment="0" applyProtection="0"/>
    <xf numFmtId="0" fontId="133" fillId="63" borderId="0" applyNumberFormat="0" applyBorder="0" applyAlignment="0" applyProtection="0"/>
    <xf numFmtId="0" fontId="62" fillId="28" borderId="0" applyNumberFormat="0" applyBorder="0" applyAlignment="0" applyProtection="0"/>
    <xf numFmtId="0" fontId="133" fillId="63" borderId="0" applyNumberFormat="0" applyBorder="0" applyAlignment="0" applyProtection="0"/>
    <xf numFmtId="0" fontId="133" fillId="63" borderId="0" applyNumberFormat="0" applyBorder="0" applyAlignment="0" applyProtection="0"/>
    <xf numFmtId="0" fontId="133" fillId="63" borderId="0" applyNumberFormat="0" applyBorder="0" applyAlignment="0" applyProtection="0"/>
    <xf numFmtId="0" fontId="133" fillId="63" borderId="0" applyNumberFormat="0" applyBorder="0" applyAlignment="0" applyProtection="0"/>
    <xf numFmtId="0" fontId="133" fillId="63" borderId="0" applyNumberFormat="0" applyBorder="0" applyAlignment="0" applyProtection="0"/>
    <xf numFmtId="0" fontId="133" fillId="63" borderId="0" applyNumberFormat="0" applyBorder="0" applyAlignment="0" applyProtection="0"/>
    <xf numFmtId="0" fontId="133" fillId="63" borderId="0" applyNumberFormat="0" applyBorder="0" applyAlignment="0" applyProtection="0"/>
    <xf numFmtId="0" fontId="133" fillId="63" borderId="0" applyNumberFormat="0" applyBorder="0" applyAlignment="0" applyProtection="0"/>
    <xf numFmtId="0" fontId="133" fillId="63" borderId="0" applyNumberFormat="0" applyBorder="0" applyAlignment="0" applyProtection="0"/>
    <xf numFmtId="0" fontId="133" fillId="63" borderId="0" applyNumberFormat="0" applyBorder="0" applyAlignment="0" applyProtection="0"/>
    <xf numFmtId="0" fontId="133" fillId="45" borderId="0" applyNumberFormat="0" applyBorder="0" applyAlignment="0" applyProtection="0"/>
    <xf numFmtId="0" fontId="133" fillId="45" borderId="0" applyNumberFormat="0" applyBorder="0" applyAlignment="0" applyProtection="0"/>
    <xf numFmtId="0" fontId="133" fillId="45" borderId="0" applyNumberFormat="0" applyBorder="0" applyAlignment="0" applyProtection="0"/>
    <xf numFmtId="0" fontId="133" fillId="45" borderId="0" applyNumberFormat="0" applyBorder="0" applyAlignment="0" applyProtection="0"/>
    <xf numFmtId="0" fontId="133" fillId="45" borderId="0" applyNumberFormat="0" applyBorder="0" applyAlignment="0" applyProtection="0"/>
    <xf numFmtId="0" fontId="133" fillId="45" borderId="0" applyNumberFormat="0" applyBorder="0" applyAlignment="0" applyProtection="0"/>
    <xf numFmtId="0" fontId="133" fillId="45" borderId="0" applyNumberFormat="0" applyBorder="0" applyAlignment="0" applyProtection="0"/>
    <xf numFmtId="0" fontId="133" fillId="45" borderId="0" applyNumberFormat="0" applyBorder="0" applyAlignment="0" applyProtection="0"/>
    <xf numFmtId="0" fontId="133" fillId="45" borderId="0" applyNumberFormat="0" applyBorder="0" applyAlignment="0" applyProtection="0"/>
    <xf numFmtId="0" fontId="133" fillId="45"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133" fillId="45" borderId="0" applyNumberFormat="0" applyBorder="0" applyAlignment="0" applyProtection="0"/>
    <xf numFmtId="0" fontId="103" fillId="38" borderId="0" applyNumberFormat="0" applyBorder="0" applyAlignment="0" applyProtection="0"/>
    <xf numFmtId="0" fontId="103" fillId="38" borderId="0" applyNumberFormat="0" applyBorder="0" applyAlignment="0" applyProtection="0"/>
    <xf numFmtId="0" fontId="67" fillId="38" borderId="0" applyNumberFormat="0" applyBorder="0" applyAlignment="0" applyProtection="0"/>
    <xf numFmtId="0" fontId="103" fillId="38" borderId="0" applyNumberFormat="0" applyBorder="0" applyAlignment="0" applyProtection="0"/>
    <xf numFmtId="0" fontId="67" fillId="38" borderId="0" applyNumberFormat="0" applyBorder="0" applyAlignment="0" applyProtection="0"/>
    <xf numFmtId="0" fontId="62" fillId="29" borderId="0" applyNumberFormat="0" applyBorder="0" applyAlignment="0" applyProtection="0"/>
    <xf numFmtId="0" fontId="67" fillId="38" borderId="0" applyNumberFormat="0" applyBorder="0" applyAlignment="0" applyProtection="0"/>
    <xf numFmtId="0" fontId="62" fillId="29" borderId="0" applyNumberFormat="0" applyBorder="0" applyAlignment="0" applyProtection="0"/>
    <xf numFmtId="0" fontId="170" fillId="39" borderId="0" applyNumberFormat="0" applyBorder="0" applyAlignment="0" applyProtection="0"/>
    <xf numFmtId="0" fontId="133" fillId="45" borderId="0" applyNumberFormat="0" applyBorder="0" applyAlignment="0" applyProtection="0"/>
    <xf numFmtId="0" fontId="170" fillId="39" borderId="0" applyNumberFormat="0" applyBorder="0" applyAlignment="0" applyProtection="0"/>
    <xf numFmtId="0" fontId="62" fillId="29" borderId="0" applyNumberFormat="0" applyBorder="0" applyAlignment="0" applyProtection="0"/>
    <xf numFmtId="0" fontId="133" fillId="45" borderId="0" applyNumberFormat="0" applyBorder="0" applyAlignment="0" applyProtection="0"/>
    <xf numFmtId="0" fontId="133" fillId="45" borderId="0" applyNumberFormat="0" applyBorder="0" applyAlignment="0" applyProtection="0"/>
    <xf numFmtId="0" fontId="62" fillId="29" borderId="0" applyNumberFormat="0" applyBorder="0" applyAlignment="0" applyProtection="0"/>
    <xf numFmtId="0" fontId="133" fillId="45" borderId="0" applyNumberFormat="0" applyBorder="0" applyAlignment="0" applyProtection="0"/>
    <xf numFmtId="0" fontId="133" fillId="45" borderId="0" applyNumberFormat="0" applyBorder="0" applyAlignment="0" applyProtection="0"/>
    <xf numFmtId="0" fontId="133" fillId="45" borderId="0" applyNumberFormat="0" applyBorder="0" applyAlignment="0" applyProtection="0"/>
    <xf numFmtId="0" fontId="133" fillId="45" borderId="0" applyNumberFormat="0" applyBorder="0" applyAlignment="0" applyProtection="0"/>
    <xf numFmtId="0" fontId="133" fillId="45" borderId="0" applyNumberFormat="0" applyBorder="0" applyAlignment="0" applyProtection="0"/>
    <xf numFmtId="0" fontId="133" fillId="45" borderId="0" applyNumberFormat="0" applyBorder="0" applyAlignment="0" applyProtection="0"/>
    <xf numFmtId="0" fontId="133" fillId="45" borderId="0" applyNumberFormat="0" applyBorder="0" applyAlignment="0" applyProtection="0"/>
    <xf numFmtId="0" fontId="133" fillId="45" borderId="0" applyNumberFormat="0" applyBorder="0" applyAlignment="0" applyProtection="0"/>
    <xf numFmtId="0" fontId="133" fillId="45" borderId="0" applyNumberFormat="0" applyBorder="0" applyAlignment="0" applyProtection="0"/>
    <xf numFmtId="0" fontId="133" fillId="45" borderId="0" applyNumberFormat="0" applyBorder="0" applyAlignment="0" applyProtection="0"/>
    <xf numFmtId="0" fontId="133" fillId="80" borderId="0" applyNumberFormat="0" applyBorder="0" applyAlignment="0" applyProtection="0"/>
    <xf numFmtId="0" fontId="133" fillId="80" borderId="0" applyNumberFormat="0" applyBorder="0" applyAlignment="0" applyProtection="0"/>
    <xf numFmtId="0" fontId="133" fillId="80" borderId="0" applyNumberFormat="0" applyBorder="0" applyAlignment="0" applyProtection="0"/>
    <xf numFmtId="0" fontId="133" fillId="80" borderId="0" applyNumberFormat="0" applyBorder="0" applyAlignment="0" applyProtection="0"/>
    <xf numFmtId="0" fontId="133" fillId="80" borderId="0" applyNumberFormat="0" applyBorder="0" applyAlignment="0" applyProtection="0"/>
    <xf numFmtId="0" fontId="133" fillId="80" borderId="0" applyNumberFormat="0" applyBorder="0" applyAlignment="0" applyProtection="0"/>
    <xf numFmtId="0" fontId="133" fillId="80" borderId="0" applyNumberFormat="0" applyBorder="0" applyAlignment="0" applyProtection="0"/>
    <xf numFmtId="0" fontId="133" fillId="80" borderId="0" applyNumberFormat="0" applyBorder="0" applyAlignment="0" applyProtection="0"/>
    <xf numFmtId="0" fontId="133" fillId="80" borderId="0" applyNumberFormat="0" applyBorder="0" applyAlignment="0" applyProtection="0"/>
    <xf numFmtId="0" fontId="133" fillId="8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133" fillId="80" borderId="0" applyNumberFormat="0" applyBorder="0" applyAlignment="0" applyProtection="0"/>
    <xf numFmtId="0" fontId="103" fillId="30" borderId="0" applyNumberFormat="0" applyBorder="0" applyAlignment="0" applyProtection="0"/>
    <xf numFmtId="0" fontId="103" fillId="30" borderId="0" applyNumberFormat="0" applyBorder="0" applyAlignment="0" applyProtection="0"/>
    <xf numFmtId="0" fontId="67" fillId="30" borderId="0" applyNumberFormat="0" applyBorder="0" applyAlignment="0" applyProtection="0"/>
    <xf numFmtId="0" fontId="103" fillId="30" borderId="0" applyNumberFormat="0" applyBorder="0" applyAlignment="0" applyProtection="0"/>
    <xf numFmtId="0" fontId="67" fillId="30" borderId="0" applyNumberFormat="0" applyBorder="0" applyAlignment="0" applyProtection="0"/>
    <xf numFmtId="0" fontId="62" fillId="40" borderId="0" applyNumberFormat="0" applyBorder="0" applyAlignment="0" applyProtection="0"/>
    <xf numFmtId="0" fontId="67" fillId="30" borderId="0" applyNumberFormat="0" applyBorder="0" applyAlignment="0" applyProtection="0"/>
    <xf numFmtId="0" fontId="62" fillId="40" borderId="0" applyNumberFormat="0" applyBorder="0" applyAlignment="0" applyProtection="0"/>
    <xf numFmtId="0" fontId="170" fillId="42" borderId="0" applyNumberFormat="0" applyBorder="0" applyAlignment="0" applyProtection="0"/>
    <xf numFmtId="0" fontId="133" fillId="80" borderId="0" applyNumberFormat="0" applyBorder="0" applyAlignment="0" applyProtection="0"/>
    <xf numFmtId="0" fontId="170" fillId="42" borderId="0" applyNumberFormat="0" applyBorder="0" applyAlignment="0" applyProtection="0"/>
    <xf numFmtId="0" fontId="62" fillId="40" borderId="0" applyNumberFormat="0" applyBorder="0" applyAlignment="0" applyProtection="0"/>
    <xf numFmtId="0" fontId="133" fillId="80" borderId="0" applyNumberFormat="0" applyBorder="0" applyAlignment="0" applyProtection="0"/>
    <xf numFmtId="0" fontId="133" fillId="80" borderId="0" applyNumberFormat="0" applyBorder="0" applyAlignment="0" applyProtection="0"/>
    <xf numFmtId="0" fontId="62" fillId="40" borderId="0" applyNumberFormat="0" applyBorder="0" applyAlignment="0" applyProtection="0"/>
    <xf numFmtId="0" fontId="133" fillId="80" borderId="0" applyNumberFormat="0" applyBorder="0" applyAlignment="0" applyProtection="0"/>
    <xf numFmtId="0" fontId="133" fillId="80" borderId="0" applyNumberFormat="0" applyBorder="0" applyAlignment="0" applyProtection="0"/>
    <xf numFmtId="0" fontId="133" fillId="80" borderId="0" applyNumberFormat="0" applyBorder="0" applyAlignment="0" applyProtection="0"/>
    <xf numFmtId="0" fontId="133" fillId="80" borderId="0" applyNumberFormat="0" applyBorder="0" applyAlignment="0" applyProtection="0"/>
    <xf numFmtId="0" fontId="133" fillId="80" borderId="0" applyNumberFormat="0" applyBorder="0" applyAlignment="0" applyProtection="0"/>
    <xf numFmtId="0" fontId="133" fillId="80" borderId="0" applyNumberFormat="0" applyBorder="0" applyAlignment="0" applyProtection="0"/>
    <xf numFmtId="0" fontId="133" fillId="80" borderId="0" applyNumberFormat="0" applyBorder="0" applyAlignment="0" applyProtection="0"/>
    <xf numFmtId="0" fontId="133" fillId="80" borderId="0" applyNumberFormat="0" applyBorder="0" applyAlignment="0" applyProtection="0"/>
    <xf numFmtId="0" fontId="133" fillId="80" borderId="0" applyNumberFormat="0" applyBorder="0" applyAlignment="0" applyProtection="0"/>
    <xf numFmtId="0" fontId="133" fillId="80" borderId="0" applyNumberFormat="0" applyBorder="0" applyAlignment="0" applyProtection="0"/>
    <xf numFmtId="0" fontId="133" fillId="54" borderId="0" applyNumberFormat="0" applyBorder="0" applyAlignment="0" applyProtection="0"/>
    <xf numFmtId="0" fontId="133" fillId="54" borderId="0" applyNumberFormat="0" applyBorder="0" applyAlignment="0" applyProtection="0"/>
    <xf numFmtId="0" fontId="133" fillId="54" borderId="0" applyNumberFormat="0" applyBorder="0" applyAlignment="0" applyProtection="0"/>
    <xf numFmtId="0" fontId="133" fillId="54" borderId="0" applyNumberFormat="0" applyBorder="0" applyAlignment="0" applyProtection="0"/>
    <xf numFmtId="0" fontId="133" fillId="54" borderId="0" applyNumberFormat="0" applyBorder="0" applyAlignment="0" applyProtection="0"/>
    <xf numFmtId="0" fontId="133" fillId="54" borderId="0" applyNumberFormat="0" applyBorder="0" applyAlignment="0" applyProtection="0"/>
    <xf numFmtId="0" fontId="133" fillId="54" borderId="0" applyNumberFormat="0" applyBorder="0" applyAlignment="0" applyProtection="0"/>
    <xf numFmtId="0" fontId="133" fillId="54" borderId="0" applyNumberFormat="0" applyBorder="0" applyAlignment="0" applyProtection="0"/>
    <xf numFmtId="0" fontId="62" fillId="36" borderId="0" applyNumberFormat="0" applyBorder="0" applyAlignment="0" applyProtection="0"/>
    <xf numFmtId="0" fontId="62" fillId="36" borderId="0" applyNumberFormat="0" applyBorder="0" applyAlignment="0" applyProtection="0"/>
    <xf numFmtId="0" fontId="133" fillId="54" borderId="0" applyNumberFormat="0" applyBorder="0" applyAlignment="0" applyProtection="0"/>
    <xf numFmtId="0" fontId="133" fillId="54" borderId="0" applyNumberFormat="0" applyBorder="0" applyAlignment="0" applyProtection="0"/>
    <xf numFmtId="0" fontId="133" fillId="54" borderId="0" applyNumberFormat="0" applyBorder="0" applyAlignment="0" applyProtection="0"/>
    <xf numFmtId="0" fontId="133" fillId="54" borderId="0" applyNumberFormat="0" applyBorder="0" applyAlignment="0" applyProtection="0"/>
    <xf numFmtId="0" fontId="133" fillId="54" borderId="0" applyNumberFormat="0" applyBorder="0" applyAlignment="0" applyProtection="0"/>
    <xf numFmtId="0" fontId="62" fillId="36" borderId="0" applyNumberFormat="0" applyBorder="0" applyAlignment="0" applyProtection="0"/>
    <xf numFmtId="0" fontId="170" fillId="81" borderId="0" applyNumberFormat="0" applyBorder="0" applyAlignment="0" applyProtection="0"/>
    <xf numFmtId="0" fontId="133" fillId="54" borderId="0" applyNumberFormat="0" applyBorder="0" applyAlignment="0" applyProtection="0"/>
    <xf numFmtId="0" fontId="170" fillId="81" borderId="0" applyNumberFormat="0" applyBorder="0" applyAlignment="0" applyProtection="0"/>
    <xf numFmtId="0" fontId="62" fillId="36" borderId="0" applyNumberFormat="0" applyBorder="0" applyAlignment="0" applyProtection="0"/>
    <xf numFmtId="0" fontId="133" fillId="54" borderId="0" applyNumberFormat="0" applyBorder="0" applyAlignment="0" applyProtection="0"/>
    <xf numFmtId="0" fontId="133" fillId="54" borderId="0" applyNumberFormat="0" applyBorder="0" applyAlignment="0" applyProtection="0"/>
    <xf numFmtId="0" fontId="62" fillId="36" borderId="0" applyNumberFormat="0" applyBorder="0" applyAlignment="0" applyProtection="0"/>
    <xf numFmtId="0" fontId="133" fillId="54" borderId="0" applyNumberFormat="0" applyBorder="0" applyAlignment="0" applyProtection="0"/>
    <xf numFmtId="0" fontId="133" fillId="54" borderId="0" applyNumberFormat="0" applyBorder="0" applyAlignment="0" applyProtection="0"/>
    <xf numFmtId="0" fontId="133" fillId="54" borderId="0" applyNumberFormat="0" applyBorder="0" applyAlignment="0" applyProtection="0"/>
    <xf numFmtId="0" fontId="133" fillId="54" borderId="0" applyNumberFormat="0" applyBorder="0" applyAlignment="0" applyProtection="0"/>
    <xf numFmtId="0" fontId="133" fillId="54" borderId="0" applyNumberFormat="0" applyBorder="0" applyAlignment="0" applyProtection="0"/>
    <xf numFmtId="0" fontId="133" fillId="54" borderId="0" applyNumberFormat="0" applyBorder="0" applyAlignment="0" applyProtection="0"/>
    <xf numFmtId="0" fontId="133" fillId="54" borderId="0" applyNumberFormat="0" applyBorder="0" applyAlignment="0" applyProtection="0"/>
    <xf numFmtId="0" fontId="133" fillId="54" borderId="0" applyNumberFormat="0" applyBorder="0" applyAlignment="0" applyProtection="0"/>
    <xf numFmtId="0" fontId="133" fillId="54" borderId="0" applyNumberFormat="0" applyBorder="0" applyAlignment="0" applyProtection="0"/>
    <xf numFmtId="0" fontId="133" fillId="54" borderId="0" applyNumberFormat="0" applyBorder="0" applyAlignment="0" applyProtection="0"/>
    <xf numFmtId="0" fontId="133" fillId="38" borderId="0" applyNumberFormat="0" applyBorder="0" applyAlignment="0" applyProtection="0"/>
    <xf numFmtId="0" fontId="133" fillId="38" borderId="0" applyNumberFormat="0" applyBorder="0" applyAlignment="0" applyProtection="0"/>
    <xf numFmtId="0" fontId="133" fillId="38" borderId="0" applyNumberFormat="0" applyBorder="0" applyAlignment="0" applyProtection="0"/>
    <xf numFmtId="0" fontId="133" fillId="38" borderId="0" applyNumberFormat="0" applyBorder="0" applyAlignment="0" applyProtection="0"/>
    <xf numFmtId="0" fontId="133" fillId="38" borderId="0" applyNumberFormat="0" applyBorder="0" applyAlignment="0" applyProtection="0"/>
    <xf numFmtId="0" fontId="133" fillId="38" borderId="0" applyNumberFormat="0" applyBorder="0" applyAlignment="0" applyProtection="0"/>
    <xf numFmtId="0" fontId="133" fillId="38" borderId="0" applyNumberFormat="0" applyBorder="0" applyAlignment="0" applyProtection="0"/>
    <xf numFmtId="0" fontId="133" fillId="38" borderId="0" applyNumberFormat="0" applyBorder="0" applyAlignment="0" applyProtection="0"/>
    <xf numFmtId="0" fontId="133" fillId="38" borderId="0" applyNumberFormat="0" applyBorder="0" applyAlignment="0" applyProtection="0"/>
    <xf numFmtId="0" fontId="133" fillId="38" borderId="0" applyNumberFormat="0" applyBorder="0" applyAlignment="0" applyProtection="0"/>
    <xf numFmtId="0" fontId="133" fillId="38" borderId="0" applyNumberFormat="0" applyBorder="0" applyAlignment="0" applyProtection="0"/>
    <xf numFmtId="0" fontId="133" fillId="38"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133" fillId="38" borderId="0" applyNumberFormat="0" applyBorder="0" applyAlignment="0" applyProtection="0"/>
    <xf numFmtId="0" fontId="67" fillId="43" borderId="0" applyNumberFormat="0" applyBorder="0" applyAlignment="0" applyProtection="0"/>
    <xf numFmtId="0" fontId="62" fillId="30" borderId="0" applyNumberFormat="0" applyBorder="0" applyAlignment="0" applyProtection="0"/>
    <xf numFmtId="0" fontId="67" fillId="43" borderId="0" applyNumberFormat="0" applyBorder="0" applyAlignment="0" applyProtection="0"/>
    <xf numFmtId="0" fontId="62" fillId="30" borderId="0" applyNumberFormat="0" applyBorder="0" applyAlignment="0" applyProtection="0"/>
    <xf numFmtId="0" fontId="170" fillId="44" borderId="0" applyNumberFormat="0" applyBorder="0" applyAlignment="0" applyProtection="0"/>
    <xf numFmtId="0" fontId="133" fillId="38" borderId="0" applyNumberFormat="0" applyBorder="0" applyAlignment="0" applyProtection="0"/>
    <xf numFmtId="0" fontId="62" fillId="30" borderId="0" applyNumberFormat="0" applyBorder="0" applyAlignment="0" applyProtection="0"/>
    <xf numFmtId="0" fontId="133" fillId="38" borderId="0" applyNumberFormat="0" applyBorder="0" applyAlignment="0" applyProtection="0"/>
    <xf numFmtId="0" fontId="133" fillId="38" borderId="0" applyNumberFormat="0" applyBorder="0" applyAlignment="0" applyProtection="0"/>
    <xf numFmtId="0" fontId="62" fillId="30" borderId="0" applyNumberFormat="0" applyBorder="0" applyAlignment="0" applyProtection="0"/>
    <xf numFmtId="0" fontId="133" fillId="38" borderId="0" applyNumberFormat="0" applyBorder="0" applyAlignment="0" applyProtection="0"/>
    <xf numFmtId="0" fontId="133" fillId="38" borderId="0" applyNumberFormat="0" applyBorder="0" applyAlignment="0" applyProtection="0"/>
    <xf numFmtId="0" fontId="133" fillId="38" borderId="0" applyNumberFormat="0" applyBorder="0" applyAlignment="0" applyProtection="0"/>
    <xf numFmtId="0" fontId="133" fillId="38" borderId="0" applyNumberFormat="0" applyBorder="0" applyAlignment="0" applyProtection="0"/>
    <xf numFmtId="0" fontId="133" fillId="38" borderId="0" applyNumberFormat="0" applyBorder="0" applyAlignment="0" applyProtection="0"/>
    <xf numFmtId="0" fontId="133" fillId="38" borderId="0" applyNumberFormat="0" applyBorder="0" applyAlignment="0" applyProtection="0"/>
    <xf numFmtId="0" fontId="133" fillId="38" borderId="0" applyNumberFormat="0" applyBorder="0" applyAlignment="0" applyProtection="0"/>
    <xf numFmtId="0" fontId="133" fillId="38" borderId="0" applyNumberFormat="0" applyBorder="0" applyAlignment="0" applyProtection="0"/>
    <xf numFmtId="0" fontId="133" fillId="82" borderId="0" applyNumberFormat="0" applyBorder="0" applyAlignment="0" applyProtection="0"/>
    <xf numFmtId="0" fontId="133" fillId="82" borderId="0" applyNumberFormat="0" applyBorder="0" applyAlignment="0" applyProtection="0"/>
    <xf numFmtId="0" fontId="133" fillId="82" borderId="0" applyNumberFormat="0" applyBorder="0" applyAlignment="0" applyProtection="0"/>
    <xf numFmtId="0" fontId="133" fillId="82" borderId="0" applyNumberFormat="0" applyBorder="0" applyAlignment="0" applyProtection="0"/>
    <xf numFmtId="0" fontId="133" fillId="82" borderId="0" applyNumberFormat="0" applyBorder="0" applyAlignment="0" applyProtection="0"/>
    <xf numFmtId="0" fontId="133" fillId="82" borderId="0" applyNumberFormat="0" applyBorder="0" applyAlignment="0" applyProtection="0"/>
    <xf numFmtId="0" fontId="133" fillId="82" borderId="0" applyNumberFormat="0" applyBorder="0" applyAlignment="0" applyProtection="0"/>
    <xf numFmtId="0" fontId="133" fillId="82" borderId="0" applyNumberFormat="0" applyBorder="0" applyAlignment="0" applyProtection="0"/>
    <xf numFmtId="0" fontId="133" fillId="82" borderId="0" applyNumberFormat="0" applyBorder="0" applyAlignment="0" applyProtection="0"/>
    <xf numFmtId="0" fontId="133" fillId="82" borderId="0" applyNumberFormat="0" applyBorder="0" applyAlignment="0" applyProtection="0"/>
    <xf numFmtId="0" fontId="62" fillId="27" borderId="0" applyNumberFormat="0" applyBorder="0" applyAlignment="0" applyProtection="0"/>
    <xf numFmtId="0" fontId="62" fillId="27" borderId="0" applyNumberFormat="0" applyBorder="0" applyAlignment="0" applyProtection="0"/>
    <xf numFmtId="0" fontId="133" fillId="82" borderId="0" applyNumberFormat="0" applyBorder="0" applyAlignment="0" applyProtection="0"/>
    <xf numFmtId="0" fontId="103" fillId="45" borderId="0" applyNumberFormat="0" applyBorder="0" applyAlignment="0" applyProtection="0"/>
    <xf numFmtId="0" fontId="103" fillId="45" borderId="0" applyNumberFormat="0" applyBorder="0" applyAlignment="0" applyProtection="0"/>
    <xf numFmtId="0" fontId="67" fillId="45" borderId="0" applyNumberFormat="0" applyBorder="0" applyAlignment="0" applyProtection="0"/>
    <xf numFmtId="0" fontId="103" fillId="45" borderId="0" applyNumberFormat="0" applyBorder="0" applyAlignment="0" applyProtection="0"/>
    <xf numFmtId="0" fontId="67" fillId="45" borderId="0" applyNumberFormat="0" applyBorder="0" applyAlignment="0" applyProtection="0"/>
    <xf numFmtId="0" fontId="62" fillId="27" borderId="0" applyNumberFormat="0" applyBorder="0" applyAlignment="0" applyProtection="0"/>
    <xf numFmtId="0" fontId="67" fillId="45" borderId="0" applyNumberFormat="0" applyBorder="0" applyAlignment="0" applyProtection="0"/>
    <xf numFmtId="0" fontId="62" fillId="27" borderId="0" applyNumberFormat="0" applyBorder="0" applyAlignment="0" applyProtection="0"/>
    <xf numFmtId="0" fontId="170" fillId="46" borderId="0" applyNumberFormat="0" applyBorder="0" applyAlignment="0" applyProtection="0"/>
    <xf numFmtId="0" fontId="133" fillId="82" borderId="0" applyNumberFormat="0" applyBorder="0" applyAlignment="0" applyProtection="0"/>
    <xf numFmtId="0" fontId="170" fillId="46" borderId="0" applyNumberFormat="0" applyBorder="0" applyAlignment="0" applyProtection="0"/>
    <xf numFmtId="0" fontId="62" fillId="27" borderId="0" applyNumberFormat="0" applyBorder="0" applyAlignment="0" applyProtection="0"/>
    <xf numFmtId="0" fontId="133" fillId="82" borderId="0" applyNumberFormat="0" applyBorder="0" applyAlignment="0" applyProtection="0"/>
    <xf numFmtId="0" fontId="133" fillId="82" borderId="0" applyNumberFormat="0" applyBorder="0" applyAlignment="0" applyProtection="0"/>
    <xf numFmtId="0" fontId="62" fillId="27" borderId="0" applyNumberFormat="0" applyBorder="0" applyAlignment="0" applyProtection="0"/>
    <xf numFmtId="0" fontId="133" fillId="82" borderId="0" applyNumberFormat="0" applyBorder="0" applyAlignment="0" applyProtection="0"/>
    <xf numFmtId="0" fontId="133" fillId="82" borderId="0" applyNumberFormat="0" applyBorder="0" applyAlignment="0" applyProtection="0"/>
    <xf numFmtId="0" fontId="133" fillId="82" borderId="0" applyNumberFormat="0" applyBorder="0" applyAlignment="0" applyProtection="0"/>
    <xf numFmtId="0" fontId="133" fillId="82" borderId="0" applyNumberFormat="0" applyBorder="0" applyAlignment="0" applyProtection="0"/>
    <xf numFmtId="0" fontId="133" fillId="82" borderId="0" applyNumberFormat="0" applyBorder="0" applyAlignment="0" applyProtection="0"/>
    <xf numFmtId="0" fontId="133" fillId="82" borderId="0" applyNumberFormat="0" applyBorder="0" applyAlignment="0" applyProtection="0"/>
    <xf numFmtId="0" fontId="133" fillId="82" borderId="0" applyNumberFormat="0" applyBorder="0" applyAlignment="0" applyProtection="0"/>
    <xf numFmtId="0" fontId="133" fillId="82" borderId="0" applyNumberFormat="0" applyBorder="0" applyAlignment="0" applyProtection="0"/>
    <xf numFmtId="0" fontId="133" fillId="82" borderId="0" applyNumberFormat="0" applyBorder="0" applyAlignment="0" applyProtection="0"/>
    <xf numFmtId="0" fontId="133" fillId="82" borderId="0" applyNumberFormat="0" applyBorder="0" applyAlignment="0" applyProtection="0"/>
    <xf numFmtId="0" fontId="133" fillId="83" borderId="0" applyNumberFormat="0" applyBorder="0" applyAlignment="0" applyProtection="0"/>
    <xf numFmtId="0" fontId="133" fillId="83" borderId="0" applyNumberFormat="0" applyBorder="0" applyAlignment="0" applyProtection="0"/>
    <xf numFmtId="0" fontId="133" fillId="83" borderId="0" applyNumberFormat="0" applyBorder="0" applyAlignment="0" applyProtection="0"/>
    <xf numFmtId="0" fontId="133" fillId="83" borderId="0" applyNumberFormat="0" applyBorder="0" applyAlignment="0" applyProtection="0"/>
    <xf numFmtId="0" fontId="133" fillId="83" borderId="0" applyNumberFormat="0" applyBorder="0" applyAlignment="0" applyProtection="0"/>
    <xf numFmtId="0" fontId="133" fillId="83" borderId="0" applyNumberFormat="0" applyBorder="0" applyAlignment="0" applyProtection="0"/>
    <xf numFmtId="0" fontId="133" fillId="83" borderId="0" applyNumberFormat="0" applyBorder="0" applyAlignment="0" applyProtection="0"/>
    <xf numFmtId="0" fontId="133" fillId="83" borderId="0" applyNumberFormat="0" applyBorder="0" applyAlignment="0" applyProtection="0"/>
    <xf numFmtId="0" fontId="133" fillId="83" borderId="0" applyNumberFormat="0" applyBorder="0" applyAlignment="0" applyProtection="0"/>
    <xf numFmtId="0" fontId="133" fillId="83"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133" fillId="83" borderId="0" applyNumberFormat="0" applyBorder="0" applyAlignment="0" applyProtection="0"/>
    <xf numFmtId="0" fontId="103" fillId="36" borderId="0" applyNumberFormat="0" applyBorder="0" applyAlignment="0" applyProtection="0"/>
    <xf numFmtId="0" fontId="103" fillId="36" borderId="0" applyNumberFormat="0" applyBorder="0" applyAlignment="0" applyProtection="0"/>
    <xf numFmtId="0" fontId="67" fillId="36" borderId="0" applyNumberFormat="0" applyBorder="0" applyAlignment="0" applyProtection="0"/>
    <xf numFmtId="0" fontId="103" fillId="36" borderId="0" applyNumberFormat="0" applyBorder="0" applyAlignment="0" applyProtection="0"/>
    <xf numFmtId="0" fontId="67" fillId="36" borderId="0" applyNumberFormat="0" applyBorder="0" applyAlignment="0" applyProtection="0"/>
    <xf numFmtId="0" fontId="62" fillId="40" borderId="0" applyNumberFormat="0" applyBorder="0" applyAlignment="0" applyProtection="0"/>
    <xf numFmtId="0" fontId="67" fillId="36" borderId="0" applyNumberFormat="0" applyBorder="0" applyAlignment="0" applyProtection="0"/>
    <xf numFmtId="0" fontId="62" fillId="40" borderId="0" applyNumberFormat="0" applyBorder="0" applyAlignment="0" applyProtection="0"/>
    <xf numFmtId="0" fontId="170" fillId="47" borderId="0" applyNumberFormat="0" applyBorder="0" applyAlignment="0" applyProtection="0"/>
    <xf numFmtId="0" fontId="133" fillId="83" borderId="0" applyNumberFormat="0" applyBorder="0" applyAlignment="0" applyProtection="0"/>
    <xf numFmtId="0" fontId="170" fillId="47" borderId="0" applyNumberFormat="0" applyBorder="0" applyAlignment="0" applyProtection="0"/>
    <xf numFmtId="0" fontId="62" fillId="40" borderId="0" applyNumberFormat="0" applyBorder="0" applyAlignment="0" applyProtection="0"/>
    <xf numFmtId="0" fontId="133" fillId="83" borderId="0" applyNumberFormat="0" applyBorder="0" applyAlignment="0" applyProtection="0"/>
    <xf numFmtId="0" fontId="133" fillId="83" borderId="0" applyNumberFormat="0" applyBorder="0" applyAlignment="0" applyProtection="0"/>
    <xf numFmtId="0" fontId="62" fillId="40" borderId="0" applyNumberFormat="0" applyBorder="0" applyAlignment="0" applyProtection="0"/>
    <xf numFmtId="0" fontId="133" fillId="83" borderId="0" applyNumberFormat="0" applyBorder="0" applyAlignment="0" applyProtection="0"/>
    <xf numFmtId="0" fontId="133" fillId="83" borderId="0" applyNumberFormat="0" applyBorder="0" applyAlignment="0" applyProtection="0"/>
    <xf numFmtId="0" fontId="133" fillId="83" borderId="0" applyNumberFormat="0" applyBorder="0" applyAlignment="0" applyProtection="0"/>
    <xf numFmtId="0" fontId="133" fillId="83" borderId="0" applyNumberFormat="0" applyBorder="0" applyAlignment="0" applyProtection="0"/>
    <xf numFmtId="0" fontId="133" fillId="83" borderId="0" applyNumberFormat="0" applyBorder="0" applyAlignment="0" applyProtection="0"/>
    <xf numFmtId="0" fontId="133" fillId="83" borderId="0" applyNumberFormat="0" applyBorder="0" applyAlignment="0" applyProtection="0"/>
    <xf numFmtId="0" fontId="133" fillId="83" borderId="0" applyNumberFormat="0" applyBorder="0" applyAlignment="0" applyProtection="0"/>
    <xf numFmtId="0" fontId="133" fillId="83" borderId="0" applyNumberFormat="0" applyBorder="0" applyAlignment="0" applyProtection="0"/>
    <xf numFmtId="0" fontId="133" fillId="83" borderId="0" applyNumberFormat="0" applyBorder="0" applyAlignment="0" applyProtection="0"/>
    <xf numFmtId="0" fontId="133" fillId="83" borderId="0" applyNumberFormat="0" applyBorder="0" applyAlignment="0" applyProtection="0"/>
    <xf numFmtId="0" fontId="133" fillId="56" borderId="0" applyNumberFormat="0" applyBorder="0" applyAlignment="0" applyProtection="0"/>
    <xf numFmtId="0" fontId="133" fillId="56" borderId="0" applyNumberFormat="0" applyBorder="0" applyAlignment="0" applyProtection="0"/>
    <xf numFmtId="0" fontId="133" fillId="56" borderId="0" applyNumberFormat="0" applyBorder="0" applyAlignment="0" applyProtection="0"/>
    <xf numFmtId="0" fontId="133" fillId="56" borderId="0" applyNumberFormat="0" applyBorder="0" applyAlignment="0" applyProtection="0"/>
    <xf numFmtId="0" fontId="133" fillId="56" borderId="0" applyNumberFormat="0" applyBorder="0" applyAlignment="0" applyProtection="0"/>
    <xf numFmtId="0" fontId="133" fillId="56" borderId="0" applyNumberFormat="0" applyBorder="0" applyAlignment="0" applyProtection="0"/>
    <xf numFmtId="0" fontId="133" fillId="56" borderId="0" applyNumberFormat="0" applyBorder="0" applyAlignment="0" applyProtection="0"/>
    <xf numFmtId="0" fontId="133" fillId="56" borderId="0" applyNumberFormat="0" applyBorder="0" applyAlignment="0" applyProtection="0"/>
    <xf numFmtId="0" fontId="62" fillId="41" borderId="0" applyNumberFormat="0" applyBorder="0" applyAlignment="0" applyProtection="0"/>
    <xf numFmtId="0" fontId="62" fillId="41" borderId="0" applyNumberFormat="0" applyBorder="0" applyAlignment="0" applyProtection="0"/>
    <xf numFmtId="0" fontId="133" fillId="56" borderId="0" applyNumberFormat="0" applyBorder="0" applyAlignment="0" applyProtection="0"/>
    <xf numFmtId="0" fontId="133" fillId="56" borderId="0" applyNumberFormat="0" applyBorder="0" applyAlignment="0" applyProtection="0"/>
    <xf numFmtId="0" fontId="133" fillId="56" borderId="0" applyNumberFormat="0" applyBorder="0" applyAlignment="0" applyProtection="0"/>
    <xf numFmtId="0" fontId="133" fillId="56" borderId="0" applyNumberFormat="0" applyBorder="0" applyAlignment="0" applyProtection="0"/>
    <xf numFmtId="0" fontId="133" fillId="56" borderId="0" applyNumberFormat="0" applyBorder="0" applyAlignment="0" applyProtection="0"/>
    <xf numFmtId="0" fontId="62" fillId="41" borderId="0" applyNumberFormat="0" applyBorder="0" applyAlignment="0" applyProtection="0"/>
    <xf numFmtId="0" fontId="170" fillId="84" borderId="0" applyNumberFormat="0" applyBorder="0" applyAlignment="0" applyProtection="0"/>
    <xf numFmtId="0" fontId="133" fillId="56" borderId="0" applyNumberFormat="0" applyBorder="0" applyAlignment="0" applyProtection="0"/>
    <xf numFmtId="0" fontId="170" fillId="84" borderId="0" applyNumberFormat="0" applyBorder="0" applyAlignment="0" applyProtection="0"/>
    <xf numFmtId="0" fontId="62" fillId="41" borderId="0" applyNumberFormat="0" applyBorder="0" applyAlignment="0" applyProtection="0"/>
    <xf numFmtId="0" fontId="133" fillId="56" borderId="0" applyNumberFormat="0" applyBorder="0" applyAlignment="0" applyProtection="0"/>
    <xf numFmtId="0" fontId="133" fillId="56" borderId="0" applyNumberFormat="0" applyBorder="0" applyAlignment="0" applyProtection="0"/>
    <xf numFmtId="0" fontId="62" fillId="41" borderId="0" applyNumberFormat="0" applyBorder="0" applyAlignment="0" applyProtection="0"/>
    <xf numFmtId="0" fontId="133" fillId="56" borderId="0" applyNumberFormat="0" applyBorder="0" applyAlignment="0" applyProtection="0"/>
    <xf numFmtId="0" fontId="133" fillId="56" borderId="0" applyNumberFormat="0" applyBorder="0" applyAlignment="0" applyProtection="0"/>
    <xf numFmtId="0" fontId="133" fillId="56" borderId="0" applyNumberFormat="0" applyBorder="0" applyAlignment="0" applyProtection="0"/>
    <xf numFmtId="0" fontId="133" fillId="56" borderId="0" applyNumberFormat="0" applyBorder="0" applyAlignment="0" applyProtection="0"/>
    <xf numFmtId="0" fontId="133" fillId="56" borderId="0" applyNumberFormat="0" applyBorder="0" applyAlignment="0" applyProtection="0"/>
    <xf numFmtId="0" fontId="133" fillId="56" borderId="0" applyNumberFormat="0" applyBorder="0" applyAlignment="0" applyProtection="0"/>
    <xf numFmtId="0" fontId="133" fillId="56" borderId="0" applyNumberFormat="0" applyBorder="0" applyAlignment="0" applyProtection="0"/>
    <xf numFmtId="0" fontId="133" fillId="56" borderId="0" applyNumberFormat="0" applyBorder="0" applyAlignment="0" applyProtection="0"/>
    <xf numFmtId="0" fontId="133" fillId="56" borderId="0" applyNumberFormat="0" applyBorder="0" applyAlignment="0" applyProtection="0"/>
    <xf numFmtId="0" fontId="133" fillId="56" borderId="0" applyNumberFormat="0" applyBorder="0" applyAlignment="0" applyProtection="0"/>
    <xf numFmtId="0" fontId="135" fillId="80" borderId="0" applyNumberFormat="0" applyBorder="0" applyAlignment="0" applyProtection="0"/>
    <xf numFmtId="0" fontId="135" fillId="80" borderId="0" applyNumberFormat="0" applyBorder="0" applyAlignment="0" applyProtection="0"/>
    <xf numFmtId="0" fontId="135" fillId="80" borderId="0" applyNumberFormat="0" applyBorder="0" applyAlignment="0" applyProtection="0"/>
    <xf numFmtId="0" fontId="135" fillId="80" borderId="0" applyNumberFormat="0" applyBorder="0" applyAlignment="0" applyProtection="0"/>
    <xf numFmtId="0" fontId="135" fillId="80" borderId="0" applyNumberFormat="0" applyBorder="0" applyAlignment="0" applyProtection="0"/>
    <xf numFmtId="0" fontId="135" fillId="80" borderId="0" applyNumberFormat="0" applyBorder="0" applyAlignment="0" applyProtection="0"/>
    <xf numFmtId="0" fontId="135" fillId="80" borderId="0" applyNumberFormat="0" applyBorder="0" applyAlignment="0" applyProtection="0"/>
    <xf numFmtId="0" fontId="135" fillId="80" borderId="0" applyNumberFormat="0" applyBorder="0" applyAlignment="0" applyProtection="0"/>
    <xf numFmtId="0" fontId="135" fillId="80" borderId="0" applyNumberFormat="0" applyBorder="0" applyAlignment="0" applyProtection="0"/>
    <xf numFmtId="0" fontId="70" fillId="48" borderId="0" applyNumberFormat="0" applyBorder="0" applyAlignment="0" applyProtection="0"/>
    <xf numFmtId="0" fontId="70" fillId="48" borderId="0" applyNumberFormat="0" applyBorder="0" applyAlignment="0" applyProtection="0"/>
    <xf numFmtId="0" fontId="135" fillId="8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1" fillId="30" borderId="0" applyNumberFormat="0" applyBorder="0" applyAlignment="0" applyProtection="0"/>
    <xf numFmtId="0" fontId="70" fillId="30" borderId="0" applyNumberFormat="0" applyBorder="0" applyAlignment="0" applyProtection="0"/>
    <xf numFmtId="0" fontId="71" fillId="30" borderId="0" applyNumberFormat="0" applyBorder="0" applyAlignment="0" applyProtection="0"/>
    <xf numFmtId="0" fontId="70" fillId="48" borderId="0" applyNumberFormat="0" applyBorder="0" applyAlignment="0" applyProtection="0"/>
    <xf numFmtId="0" fontId="71" fillId="30" borderId="0" applyNumberFormat="0" applyBorder="0" applyAlignment="0" applyProtection="0"/>
    <xf numFmtId="0" fontId="70" fillId="48" borderId="0" applyNumberFormat="0" applyBorder="0" applyAlignment="0" applyProtection="0"/>
    <xf numFmtId="0" fontId="135" fillId="80" borderId="0" applyNumberFormat="0" applyBorder="0" applyAlignment="0" applyProtection="0"/>
    <xf numFmtId="0" fontId="70" fillId="48" borderId="0" applyNumberFormat="0" applyBorder="0" applyAlignment="0" applyProtection="0"/>
    <xf numFmtId="0" fontId="135" fillId="80" borderId="0" applyNumberFormat="0" applyBorder="0" applyAlignment="0" applyProtection="0"/>
    <xf numFmtId="0" fontId="135" fillId="80" borderId="0" applyNumberFormat="0" applyBorder="0" applyAlignment="0" applyProtection="0"/>
    <xf numFmtId="0" fontId="70" fillId="48" borderId="0" applyNumberFormat="0" applyBorder="0" applyAlignment="0" applyProtection="0"/>
    <xf numFmtId="0" fontId="135" fillId="80" borderId="0" applyNumberFormat="0" applyBorder="0" applyAlignment="0" applyProtection="0"/>
    <xf numFmtId="0" fontId="135" fillId="80" borderId="0" applyNumberFormat="0" applyBorder="0" applyAlignment="0" applyProtection="0"/>
    <xf numFmtId="0" fontId="135" fillId="80" borderId="0" applyNumberFormat="0" applyBorder="0" applyAlignment="0" applyProtection="0"/>
    <xf numFmtId="0" fontId="135" fillId="80" borderId="0" applyNumberFormat="0" applyBorder="0" applyAlignment="0" applyProtection="0"/>
    <xf numFmtId="0" fontId="135" fillId="80" borderId="0" applyNumberFormat="0" applyBorder="0" applyAlignment="0" applyProtection="0"/>
    <xf numFmtId="0" fontId="135" fillId="54" borderId="0" applyNumberFormat="0" applyBorder="0" applyAlignment="0" applyProtection="0"/>
    <xf numFmtId="0" fontId="135" fillId="54" borderId="0" applyNumberFormat="0" applyBorder="0" applyAlignment="0" applyProtection="0"/>
    <xf numFmtId="0" fontId="135" fillId="54" borderId="0" applyNumberFormat="0" applyBorder="0" applyAlignment="0" applyProtection="0"/>
    <xf numFmtId="0" fontId="135" fillId="54" borderId="0" applyNumberFormat="0" applyBorder="0" applyAlignment="0" applyProtection="0"/>
    <xf numFmtId="0" fontId="135" fillId="54" borderId="0" applyNumberFormat="0" applyBorder="0" applyAlignment="0" applyProtection="0"/>
    <xf numFmtId="0" fontId="135" fillId="54" borderId="0" applyNumberFormat="0" applyBorder="0" applyAlignment="0" applyProtection="0"/>
    <xf numFmtId="0" fontId="135" fillId="54" borderId="0" applyNumberFormat="0" applyBorder="0" applyAlignment="0" applyProtection="0"/>
    <xf numFmtId="0" fontId="135" fillId="54" borderId="0" applyNumberFormat="0" applyBorder="0" applyAlignment="0" applyProtection="0"/>
    <xf numFmtId="0" fontId="70" fillId="36" borderId="0" applyNumberFormat="0" applyBorder="0" applyAlignment="0" applyProtection="0"/>
    <xf numFmtId="0" fontId="70" fillId="36" borderId="0" applyNumberFormat="0" applyBorder="0" applyAlignment="0" applyProtection="0"/>
    <xf numFmtId="0" fontId="135" fillId="54" borderId="0" applyNumberFormat="0" applyBorder="0" applyAlignment="0" applyProtection="0"/>
    <xf numFmtId="0" fontId="135" fillId="54" borderId="0" applyNumberFormat="0" applyBorder="0" applyAlignment="0" applyProtection="0"/>
    <xf numFmtId="0" fontId="135" fillId="54" borderId="0" applyNumberFormat="0" applyBorder="0" applyAlignment="0" applyProtection="0"/>
    <xf numFmtId="0" fontId="70" fillId="36" borderId="0" applyNumberFormat="0" applyBorder="0" applyAlignment="0" applyProtection="0"/>
    <xf numFmtId="0" fontId="135" fillId="54" borderId="0" applyNumberFormat="0" applyBorder="0" applyAlignment="0" applyProtection="0"/>
    <xf numFmtId="0" fontId="70" fillId="36" borderId="0" applyNumberFormat="0" applyBorder="0" applyAlignment="0" applyProtection="0"/>
    <xf numFmtId="0" fontId="135" fillId="54" borderId="0" applyNumberFormat="0" applyBorder="0" applyAlignment="0" applyProtection="0"/>
    <xf numFmtId="0" fontId="135" fillId="54" borderId="0" applyNumberFormat="0" applyBorder="0" applyAlignment="0" applyProtection="0"/>
    <xf numFmtId="0" fontId="70" fillId="36" borderId="0" applyNumberFormat="0" applyBorder="0" applyAlignment="0" applyProtection="0"/>
    <xf numFmtId="0" fontId="135" fillId="54" borderId="0" applyNumberFormat="0" applyBorder="0" applyAlignment="0" applyProtection="0"/>
    <xf numFmtId="0" fontId="135" fillId="54" borderId="0" applyNumberFormat="0" applyBorder="0" applyAlignment="0" applyProtection="0"/>
    <xf numFmtId="0" fontId="135" fillId="54" borderId="0" applyNumberFormat="0" applyBorder="0" applyAlignment="0" applyProtection="0"/>
    <xf numFmtId="0" fontId="135" fillId="54" borderId="0" applyNumberFormat="0" applyBorder="0" applyAlignment="0" applyProtection="0"/>
    <xf numFmtId="0" fontId="135" fillId="54" borderId="0" applyNumberFormat="0" applyBorder="0" applyAlignment="0" applyProtection="0"/>
    <xf numFmtId="0" fontId="135" fillId="60" borderId="0" applyNumberFormat="0" applyBorder="0" applyAlignment="0" applyProtection="0"/>
    <xf numFmtId="0" fontId="135" fillId="60" borderId="0" applyNumberFormat="0" applyBorder="0" applyAlignment="0" applyProtection="0"/>
    <xf numFmtId="0" fontId="135" fillId="60" borderId="0" applyNumberFormat="0" applyBorder="0" applyAlignment="0" applyProtection="0"/>
    <xf numFmtId="0" fontId="135" fillId="60" borderId="0" applyNumberFormat="0" applyBorder="0" applyAlignment="0" applyProtection="0"/>
    <xf numFmtId="0" fontId="135" fillId="60" borderId="0" applyNumberFormat="0" applyBorder="0" applyAlignment="0" applyProtection="0"/>
    <xf numFmtId="0" fontId="135" fillId="60" borderId="0" applyNumberFormat="0" applyBorder="0" applyAlignment="0" applyProtection="0"/>
    <xf numFmtId="0" fontId="135" fillId="60" borderId="0" applyNumberFormat="0" applyBorder="0" applyAlignment="0" applyProtection="0"/>
    <xf numFmtId="0" fontId="135" fillId="60" borderId="0" applyNumberFormat="0" applyBorder="0" applyAlignment="0" applyProtection="0"/>
    <xf numFmtId="0" fontId="135" fillId="6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135" fillId="60" borderId="0" applyNumberFormat="0" applyBorder="0" applyAlignment="0" applyProtection="0"/>
    <xf numFmtId="0" fontId="70" fillId="43" borderId="0" applyNumberFormat="0" applyBorder="0" applyAlignment="0" applyProtection="0"/>
    <xf numFmtId="0" fontId="70" fillId="43" borderId="0" applyNumberFormat="0" applyBorder="0" applyAlignment="0" applyProtection="0"/>
    <xf numFmtId="0" fontId="71" fillId="43" borderId="0" applyNumberFormat="0" applyBorder="0" applyAlignment="0" applyProtection="0"/>
    <xf numFmtId="0" fontId="70" fillId="43" borderId="0" applyNumberFormat="0" applyBorder="0" applyAlignment="0" applyProtection="0"/>
    <xf numFmtId="0" fontId="71" fillId="43" borderId="0" applyNumberFormat="0" applyBorder="0" applyAlignment="0" applyProtection="0"/>
    <xf numFmtId="0" fontId="70" fillId="30" borderId="0" applyNumberFormat="0" applyBorder="0" applyAlignment="0" applyProtection="0"/>
    <xf numFmtId="0" fontId="71" fillId="43" borderId="0" applyNumberFormat="0" applyBorder="0" applyAlignment="0" applyProtection="0"/>
    <xf numFmtId="0" fontId="70" fillId="30" borderId="0" applyNumberFormat="0" applyBorder="0" applyAlignment="0" applyProtection="0"/>
    <xf numFmtId="0" fontId="135" fillId="60" borderId="0" applyNumberFormat="0" applyBorder="0" applyAlignment="0" applyProtection="0"/>
    <xf numFmtId="0" fontId="70" fillId="30" borderId="0" applyNumberFormat="0" applyBorder="0" applyAlignment="0" applyProtection="0"/>
    <xf numFmtId="0" fontId="135" fillId="60" borderId="0" applyNumberFormat="0" applyBorder="0" applyAlignment="0" applyProtection="0"/>
    <xf numFmtId="0" fontId="135" fillId="60" borderId="0" applyNumberFormat="0" applyBorder="0" applyAlignment="0" applyProtection="0"/>
    <xf numFmtId="0" fontId="70" fillId="30" borderId="0" applyNumberFormat="0" applyBorder="0" applyAlignment="0" applyProtection="0"/>
    <xf numFmtId="0" fontId="135" fillId="60" borderId="0" applyNumberFormat="0" applyBorder="0" applyAlignment="0" applyProtection="0"/>
    <xf numFmtId="0" fontId="135" fillId="60" borderId="0" applyNumberFormat="0" applyBorder="0" applyAlignment="0" applyProtection="0"/>
    <xf numFmtId="0" fontId="135" fillId="60" borderId="0" applyNumberFormat="0" applyBorder="0" applyAlignment="0" applyProtection="0"/>
    <xf numFmtId="0" fontId="135" fillId="60" borderId="0" applyNumberFormat="0" applyBorder="0" applyAlignment="0" applyProtection="0"/>
    <xf numFmtId="0" fontId="135" fillId="60" borderId="0" applyNumberFormat="0" applyBorder="0" applyAlignment="0" applyProtection="0"/>
    <xf numFmtId="0" fontId="135" fillId="85" borderId="0" applyNumberFormat="0" applyBorder="0" applyAlignment="0" applyProtection="0"/>
    <xf numFmtId="0" fontId="135" fillId="85" borderId="0" applyNumberFormat="0" applyBorder="0" applyAlignment="0" applyProtection="0"/>
    <xf numFmtId="0" fontId="135" fillId="85" borderId="0" applyNumberFormat="0" applyBorder="0" applyAlignment="0" applyProtection="0"/>
    <xf numFmtId="0" fontId="135" fillId="85" borderId="0" applyNumberFormat="0" applyBorder="0" applyAlignment="0" applyProtection="0"/>
    <xf numFmtId="0" fontId="135" fillId="85" borderId="0" applyNumberFormat="0" applyBorder="0" applyAlignment="0" applyProtection="0"/>
    <xf numFmtId="0" fontId="135" fillId="85" borderId="0" applyNumberFormat="0" applyBorder="0" applyAlignment="0" applyProtection="0"/>
    <xf numFmtId="0" fontId="135" fillId="85" borderId="0" applyNumberFormat="0" applyBorder="0" applyAlignment="0" applyProtection="0"/>
    <xf numFmtId="0" fontId="135" fillId="85" borderId="0" applyNumberFormat="0" applyBorder="0" applyAlignment="0" applyProtection="0"/>
    <xf numFmtId="0" fontId="70" fillId="49" borderId="0" applyNumberFormat="0" applyBorder="0" applyAlignment="0" applyProtection="0"/>
    <xf numFmtId="0" fontId="70" fillId="49" borderId="0" applyNumberFormat="0" applyBorder="0" applyAlignment="0" applyProtection="0"/>
    <xf numFmtId="0" fontId="135" fillId="85" borderId="0" applyNumberFormat="0" applyBorder="0" applyAlignment="0" applyProtection="0"/>
    <xf numFmtId="0" fontId="135" fillId="85" borderId="0" applyNumberFormat="0" applyBorder="0" applyAlignment="0" applyProtection="0"/>
    <xf numFmtId="0" fontId="135" fillId="85" borderId="0" applyNumberFormat="0" applyBorder="0" applyAlignment="0" applyProtection="0"/>
    <xf numFmtId="0" fontId="70" fillId="49" borderId="0" applyNumberFormat="0" applyBorder="0" applyAlignment="0" applyProtection="0"/>
    <xf numFmtId="0" fontId="135" fillId="85" borderId="0" applyNumberFormat="0" applyBorder="0" applyAlignment="0" applyProtection="0"/>
    <xf numFmtId="0" fontId="70" fillId="49" borderId="0" applyNumberFormat="0" applyBorder="0" applyAlignment="0" applyProtection="0"/>
    <xf numFmtId="0" fontId="135" fillId="85" borderId="0" applyNumberFormat="0" applyBorder="0" applyAlignment="0" applyProtection="0"/>
    <xf numFmtId="0" fontId="135" fillId="85" borderId="0" applyNumberFormat="0" applyBorder="0" applyAlignment="0" applyProtection="0"/>
    <xf numFmtId="0" fontId="70" fillId="49" borderId="0" applyNumberFormat="0" applyBorder="0" applyAlignment="0" applyProtection="0"/>
    <xf numFmtId="0" fontId="135" fillId="85" borderId="0" applyNumberFormat="0" applyBorder="0" applyAlignment="0" applyProtection="0"/>
    <xf numFmtId="0" fontId="135" fillId="85" borderId="0" applyNumberFormat="0" applyBorder="0" applyAlignment="0" applyProtection="0"/>
    <xf numFmtId="0" fontId="135" fillId="85" borderId="0" applyNumberFormat="0" applyBorder="0" applyAlignment="0" applyProtection="0"/>
    <xf numFmtId="0" fontId="135" fillId="85" borderId="0" applyNumberFormat="0" applyBorder="0" applyAlignment="0" applyProtection="0"/>
    <xf numFmtId="0" fontId="135" fillId="85" borderId="0" applyNumberFormat="0" applyBorder="0" applyAlignment="0" applyProtection="0"/>
    <xf numFmtId="0" fontId="135" fillId="61" borderId="0" applyNumberFormat="0" applyBorder="0" applyAlignment="0" applyProtection="0"/>
    <xf numFmtId="0" fontId="135" fillId="61" borderId="0" applyNumberFormat="0" applyBorder="0" applyAlignment="0" applyProtection="0"/>
    <xf numFmtId="0" fontId="135" fillId="61" borderId="0" applyNumberFormat="0" applyBorder="0" applyAlignment="0" applyProtection="0"/>
    <xf numFmtId="0" fontId="135" fillId="61" borderId="0" applyNumberFormat="0" applyBorder="0" applyAlignment="0" applyProtection="0"/>
    <xf numFmtId="0" fontId="135" fillId="61" borderId="0" applyNumberFormat="0" applyBorder="0" applyAlignment="0" applyProtection="0"/>
    <xf numFmtId="0" fontId="135" fillId="61" borderId="0" applyNumberFormat="0" applyBorder="0" applyAlignment="0" applyProtection="0"/>
    <xf numFmtId="0" fontId="135" fillId="61" borderId="0" applyNumberFormat="0" applyBorder="0" applyAlignment="0" applyProtection="0"/>
    <xf numFmtId="0" fontId="135" fillId="61" borderId="0" applyNumberFormat="0" applyBorder="0" applyAlignment="0" applyProtection="0"/>
    <xf numFmtId="0" fontId="70" fillId="50" borderId="0" applyNumberFormat="0" applyBorder="0" applyAlignment="0" applyProtection="0"/>
    <xf numFmtId="0" fontId="70" fillId="50" borderId="0" applyNumberFormat="0" applyBorder="0" applyAlignment="0" applyProtection="0"/>
    <xf numFmtId="0" fontId="135" fillId="61" borderId="0" applyNumberFormat="0" applyBorder="0" applyAlignment="0" applyProtection="0"/>
    <xf numFmtId="0" fontId="135" fillId="61" borderId="0" applyNumberFormat="0" applyBorder="0" applyAlignment="0" applyProtection="0"/>
    <xf numFmtId="0" fontId="135" fillId="61" borderId="0" applyNumberFormat="0" applyBorder="0" applyAlignment="0" applyProtection="0"/>
    <xf numFmtId="0" fontId="70" fillId="50" borderId="0" applyNumberFormat="0" applyBorder="0" applyAlignment="0" applyProtection="0"/>
    <xf numFmtId="0" fontId="135" fillId="61" borderId="0" applyNumberFormat="0" applyBorder="0" applyAlignment="0" applyProtection="0"/>
    <xf numFmtId="0" fontId="70" fillId="50" borderId="0" applyNumberFormat="0" applyBorder="0" applyAlignment="0" applyProtection="0"/>
    <xf numFmtId="0" fontId="135" fillId="61" borderId="0" applyNumberFormat="0" applyBorder="0" applyAlignment="0" applyProtection="0"/>
    <xf numFmtId="0" fontId="135" fillId="61" borderId="0" applyNumberFormat="0" applyBorder="0" applyAlignment="0" applyProtection="0"/>
    <xf numFmtId="0" fontId="70" fillId="50" borderId="0" applyNumberFormat="0" applyBorder="0" applyAlignment="0" applyProtection="0"/>
    <xf numFmtId="0" fontId="135" fillId="61" borderId="0" applyNumberFormat="0" applyBorder="0" applyAlignment="0" applyProtection="0"/>
    <xf numFmtId="0" fontId="135" fillId="61" borderId="0" applyNumberFormat="0" applyBorder="0" applyAlignment="0" applyProtection="0"/>
    <xf numFmtId="0" fontId="135" fillId="61" borderId="0" applyNumberFormat="0" applyBorder="0" applyAlignment="0" applyProtection="0"/>
    <xf numFmtId="0" fontId="135" fillId="61" borderId="0" applyNumberFormat="0" applyBorder="0" applyAlignment="0" applyProtection="0"/>
    <xf numFmtId="0" fontId="135" fillId="61" borderId="0" applyNumberFormat="0" applyBorder="0" applyAlignment="0" applyProtection="0"/>
    <xf numFmtId="0" fontId="135" fillId="86" borderId="0" applyNumberFormat="0" applyBorder="0" applyAlignment="0" applyProtection="0"/>
    <xf numFmtId="0" fontId="135" fillId="86" borderId="0" applyNumberFormat="0" applyBorder="0" applyAlignment="0" applyProtection="0"/>
    <xf numFmtId="0" fontId="135" fillId="86" borderId="0" applyNumberFormat="0" applyBorder="0" applyAlignment="0" applyProtection="0"/>
    <xf numFmtId="0" fontId="135" fillId="86" borderId="0" applyNumberFormat="0" applyBorder="0" applyAlignment="0" applyProtection="0"/>
    <xf numFmtId="0" fontId="135" fillId="86" borderId="0" applyNumberFormat="0" applyBorder="0" applyAlignment="0" applyProtection="0"/>
    <xf numFmtId="0" fontId="135" fillId="86" borderId="0" applyNumberFormat="0" applyBorder="0" applyAlignment="0" applyProtection="0"/>
    <xf numFmtId="0" fontId="135" fillId="86" borderId="0" applyNumberFormat="0" applyBorder="0" applyAlignment="0" applyProtection="0"/>
    <xf numFmtId="0" fontId="135" fillId="86" borderId="0" applyNumberFormat="0" applyBorder="0" applyAlignment="0" applyProtection="0"/>
    <xf numFmtId="0" fontId="70" fillId="51" borderId="0" applyNumberFormat="0" applyBorder="0" applyAlignment="0" applyProtection="0"/>
    <xf numFmtId="0" fontId="70" fillId="51" borderId="0" applyNumberFormat="0" applyBorder="0" applyAlignment="0" applyProtection="0"/>
    <xf numFmtId="0" fontId="135" fillId="86" borderId="0" applyNumberFormat="0" applyBorder="0" applyAlignment="0" applyProtection="0"/>
    <xf numFmtId="0" fontId="135" fillId="86" borderId="0" applyNumberFormat="0" applyBorder="0" applyAlignment="0" applyProtection="0"/>
    <xf numFmtId="0" fontId="135" fillId="86" borderId="0" applyNumberFormat="0" applyBorder="0" applyAlignment="0" applyProtection="0"/>
    <xf numFmtId="0" fontId="70" fillId="51" borderId="0" applyNumberFormat="0" applyBorder="0" applyAlignment="0" applyProtection="0"/>
    <xf numFmtId="0" fontId="135" fillId="86" borderId="0" applyNumberFormat="0" applyBorder="0" applyAlignment="0" applyProtection="0"/>
    <xf numFmtId="0" fontId="70" fillId="51" borderId="0" applyNumberFormat="0" applyBorder="0" applyAlignment="0" applyProtection="0"/>
    <xf numFmtId="0" fontId="135" fillId="86" borderId="0" applyNumberFormat="0" applyBorder="0" applyAlignment="0" applyProtection="0"/>
    <xf numFmtId="0" fontId="135" fillId="86" borderId="0" applyNumberFormat="0" applyBorder="0" applyAlignment="0" applyProtection="0"/>
    <xf numFmtId="0" fontId="70" fillId="51" borderId="0" applyNumberFormat="0" applyBorder="0" applyAlignment="0" applyProtection="0"/>
    <xf numFmtId="0" fontId="135" fillId="86" borderId="0" applyNumberFormat="0" applyBorder="0" applyAlignment="0" applyProtection="0"/>
    <xf numFmtId="0" fontId="135" fillId="86" borderId="0" applyNumberFormat="0" applyBorder="0" applyAlignment="0" applyProtection="0"/>
    <xf numFmtId="0" fontId="135" fillId="86" borderId="0" applyNumberFormat="0" applyBorder="0" applyAlignment="0" applyProtection="0"/>
    <xf numFmtId="0" fontId="135" fillId="86" borderId="0" applyNumberFormat="0" applyBorder="0" applyAlignment="0" applyProtection="0"/>
    <xf numFmtId="0" fontId="135" fillId="86" borderId="0" applyNumberFormat="0" applyBorder="0" applyAlignment="0" applyProtection="0"/>
    <xf numFmtId="188" fontId="4" fillId="0" borderId="0" applyFont="0" applyFill="0" applyBorder="0" applyAlignment="0" applyProtection="0"/>
    <xf numFmtId="188" fontId="4" fillId="0" borderId="0" applyFont="0" applyFill="0" applyBorder="0" applyAlignment="0" applyProtection="0"/>
    <xf numFmtId="188" fontId="4" fillId="0" borderId="0" applyFont="0" applyFill="0" applyBorder="0" applyAlignment="0" applyProtection="0"/>
    <xf numFmtId="188" fontId="4" fillId="0" borderId="0" applyFont="0" applyFill="0" applyBorder="0" applyAlignment="0" applyProtection="0"/>
    <xf numFmtId="188" fontId="4" fillId="0" borderId="0" applyFont="0" applyFill="0" applyBorder="0" applyAlignment="0" applyProtection="0"/>
    <xf numFmtId="188" fontId="4" fillId="0" borderId="0" applyFont="0" applyFill="0" applyBorder="0" applyAlignment="0" applyProtection="0"/>
    <xf numFmtId="188" fontId="4" fillId="0" borderId="0" applyFont="0" applyFill="0" applyBorder="0" applyAlignment="0" applyProtection="0"/>
    <xf numFmtId="188" fontId="4" fillId="0" borderId="0" applyFont="0" applyFill="0" applyBorder="0" applyAlignment="0" applyProtection="0"/>
    <xf numFmtId="188" fontId="4" fillId="0" borderId="0" applyFont="0" applyFill="0" applyBorder="0" applyAlignment="0" applyProtection="0"/>
    <xf numFmtId="188" fontId="4" fillId="0" borderId="0" applyFont="0" applyFill="0" applyBorder="0" applyAlignment="0" applyProtection="0"/>
    <xf numFmtId="188" fontId="4" fillId="0" borderId="0" applyFont="0" applyFill="0" applyBorder="0" applyAlignment="0" applyProtection="0"/>
    <xf numFmtId="188" fontId="4" fillId="0" borderId="0" applyFont="0" applyFill="0" applyBorder="0" applyAlignment="0" applyProtection="0"/>
    <xf numFmtId="188" fontId="4" fillId="0" borderId="0" applyFont="0" applyFill="0" applyBorder="0" applyAlignment="0" applyProtection="0"/>
    <xf numFmtId="188" fontId="4" fillId="0" borderId="0" applyFont="0" applyFill="0" applyBorder="0" applyAlignment="0" applyProtection="0"/>
    <xf numFmtId="188" fontId="4" fillId="0" borderId="0" applyFont="0" applyFill="0" applyBorder="0" applyAlignment="0" applyProtection="0"/>
    <xf numFmtId="188" fontId="4" fillId="0" borderId="0" applyFont="0" applyFill="0" applyBorder="0" applyAlignment="0" applyProtection="0"/>
    <xf numFmtId="0" fontId="62" fillId="63" borderId="0" applyNumberFormat="0" applyBorder="0" applyAlignment="0" applyProtection="0"/>
    <xf numFmtId="0" fontId="62" fillId="63" borderId="0" applyNumberFormat="0" applyBorder="0" applyAlignment="0" applyProtection="0"/>
    <xf numFmtId="0" fontId="62" fillId="63" borderId="0" applyNumberFormat="0" applyBorder="0" applyAlignment="0" applyProtection="0"/>
    <xf numFmtId="0" fontId="62" fillId="63" borderId="0" applyNumberFormat="0" applyBorder="0" applyAlignment="0" applyProtection="0"/>
    <xf numFmtId="0" fontId="62" fillId="63" borderId="0" applyNumberFormat="0" applyBorder="0" applyAlignment="0" applyProtection="0"/>
    <xf numFmtId="0" fontId="62" fillId="63" borderId="0" applyNumberFormat="0" applyBorder="0" applyAlignment="0" applyProtection="0"/>
    <xf numFmtId="0" fontId="62" fillId="63" borderId="0" applyNumberFormat="0" applyBorder="0" applyAlignment="0" applyProtection="0"/>
    <xf numFmtId="0" fontId="62" fillId="63" borderId="0" applyNumberFormat="0" applyBorder="0" applyAlignment="0" applyProtection="0"/>
    <xf numFmtId="0" fontId="76" fillId="26" borderId="0" applyNumberFormat="0" applyBorder="0" applyAlignment="0" applyProtection="0"/>
    <xf numFmtId="0" fontId="76" fillId="26" borderId="0" applyNumberFormat="0" applyBorder="0" applyAlignment="0" applyProtection="0"/>
    <xf numFmtId="0" fontId="62" fillId="63" borderId="0" applyNumberFormat="0" applyBorder="0" applyAlignment="0" applyProtection="0"/>
    <xf numFmtId="0" fontId="62" fillId="63" borderId="0" applyNumberFormat="0" applyBorder="0" applyAlignment="0" applyProtection="0"/>
    <xf numFmtId="0" fontId="62" fillId="63" borderId="0" applyNumberFormat="0" applyBorder="0" applyAlignment="0" applyProtection="0"/>
    <xf numFmtId="0" fontId="62" fillId="63" borderId="0" applyNumberFormat="0" applyBorder="0" applyAlignment="0" applyProtection="0"/>
    <xf numFmtId="0" fontId="62" fillId="63" borderId="0" applyNumberFormat="0" applyBorder="0" applyAlignment="0" applyProtection="0"/>
    <xf numFmtId="0" fontId="76" fillId="26" borderId="0" applyNumberFormat="0" applyBorder="0" applyAlignment="0" applyProtection="0"/>
    <xf numFmtId="0" fontId="62" fillId="63" borderId="0" applyNumberFormat="0" applyBorder="0" applyAlignment="0" applyProtection="0"/>
    <xf numFmtId="0" fontId="76" fillId="26" borderId="0" applyNumberFormat="0" applyBorder="0" applyAlignment="0" applyProtection="0"/>
    <xf numFmtId="0" fontId="62" fillId="63" borderId="0" applyNumberFormat="0" applyBorder="0" applyAlignment="0" applyProtection="0"/>
    <xf numFmtId="0" fontId="62" fillId="63" borderId="0" applyNumberFormat="0" applyBorder="0" applyAlignment="0" applyProtection="0"/>
    <xf numFmtId="0" fontId="76" fillId="26" borderId="0" applyNumberFormat="0" applyBorder="0" applyAlignment="0" applyProtection="0"/>
    <xf numFmtId="0" fontId="62" fillId="63" borderId="0" applyNumberFormat="0" applyBorder="0" applyAlignment="0" applyProtection="0"/>
    <xf numFmtId="0" fontId="62" fillId="63" borderId="0" applyNumberFormat="0" applyBorder="0" applyAlignment="0" applyProtection="0"/>
    <xf numFmtId="0" fontId="62" fillId="63" borderId="0" applyNumberFormat="0" applyBorder="0" applyAlignment="0" applyProtection="0"/>
    <xf numFmtId="0" fontId="62" fillId="63" borderId="0" applyNumberFormat="0" applyBorder="0" applyAlignment="0" applyProtection="0"/>
    <xf numFmtId="0" fontId="62" fillId="63" borderId="0" applyNumberFormat="0" applyBorder="0" applyAlignment="0" applyProtection="0"/>
    <xf numFmtId="0" fontId="62" fillId="63" borderId="0" applyNumberFormat="0" applyBorder="0" applyAlignment="0" applyProtection="0"/>
    <xf numFmtId="0" fontId="62" fillId="63" borderId="0" applyNumberFormat="0" applyBorder="0" applyAlignment="0" applyProtection="0"/>
    <xf numFmtId="0" fontId="62" fillId="63" borderId="0" applyNumberFormat="0" applyBorder="0" applyAlignment="0" applyProtection="0"/>
    <xf numFmtId="0" fontId="62" fillId="63" borderId="0" applyNumberFormat="0" applyBorder="0" applyAlignment="0" applyProtection="0"/>
    <xf numFmtId="0" fontId="62" fillId="63" borderId="0" applyNumberFormat="0" applyBorder="0" applyAlignment="0" applyProtection="0"/>
    <xf numFmtId="0" fontId="112" fillId="43" borderId="60" applyNumberFormat="0" applyAlignment="0" applyProtection="0"/>
    <xf numFmtId="0" fontId="112" fillId="43" borderId="60" applyNumberFormat="0" applyAlignment="0" applyProtection="0"/>
    <xf numFmtId="0" fontId="112" fillId="43" borderId="60" applyNumberFormat="0" applyAlignment="0" applyProtection="0"/>
    <xf numFmtId="0" fontId="112" fillId="43" borderId="60" applyNumberFormat="0" applyAlignment="0" applyProtection="0"/>
    <xf numFmtId="0" fontId="112" fillId="43" borderId="60" applyNumberFormat="0" applyAlignment="0" applyProtection="0"/>
    <xf numFmtId="0" fontId="112" fillId="43" borderId="60" applyNumberFormat="0" applyAlignment="0" applyProtection="0"/>
    <xf numFmtId="0" fontId="112" fillId="43" borderId="60" applyNumberFormat="0" applyAlignment="0" applyProtection="0"/>
    <xf numFmtId="0" fontId="112" fillId="43" borderId="60" applyNumberFormat="0" applyAlignment="0" applyProtection="0"/>
    <xf numFmtId="0" fontId="112" fillId="43" borderId="60" applyNumberFormat="0" applyAlignment="0" applyProtection="0"/>
    <xf numFmtId="0" fontId="112" fillId="43" borderId="60" applyNumberFormat="0" applyAlignment="0" applyProtection="0"/>
    <xf numFmtId="0" fontId="123" fillId="56" borderId="14" applyNumberFormat="0" applyAlignment="0" applyProtection="0"/>
    <xf numFmtId="0" fontId="123" fillId="56" borderId="14" applyNumberFormat="0" applyAlignment="0" applyProtection="0"/>
    <xf numFmtId="0" fontId="112" fillId="43" borderId="60" applyNumberFormat="0" applyAlignment="0" applyProtection="0"/>
    <xf numFmtId="0" fontId="136" fillId="54" borderId="12" applyNumberFormat="0" applyAlignment="0" applyProtection="0"/>
    <xf numFmtId="0" fontId="136" fillId="54" borderId="12" applyNumberFormat="0" applyAlignment="0" applyProtection="0"/>
    <xf numFmtId="0" fontId="77" fillId="54" borderId="12" applyNumberFormat="0" applyAlignment="0" applyProtection="0"/>
    <xf numFmtId="0" fontId="136" fillId="54" borderId="12" applyNumberFormat="0" applyAlignment="0" applyProtection="0"/>
    <xf numFmtId="0" fontId="77" fillId="54" borderId="12" applyNumberFormat="0" applyAlignment="0" applyProtection="0"/>
    <xf numFmtId="0" fontId="123" fillId="56" borderId="14" applyNumberFormat="0" applyAlignment="0" applyProtection="0"/>
    <xf numFmtId="0" fontId="77" fillId="54" borderId="12" applyNumberFormat="0" applyAlignment="0" applyProtection="0"/>
    <xf numFmtId="0" fontId="123" fillId="56" borderId="14" applyNumberFormat="0" applyAlignment="0" applyProtection="0"/>
    <xf numFmtId="0" fontId="112" fillId="43" borderId="60" applyNumberFormat="0" applyAlignment="0" applyProtection="0"/>
    <xf numFmtId="0" fontId="123" fillId="56" borderId="14" applyNumberFormat="0" applyAlignment="0" applyProtection="0"/>
    <xf numFmtId="0" fontId="112" fillId="43" borderId="60" applyNumberFormat="0" applyAlignment="0" applyProtection="0"/>
    <xf numFmtId="0" fontId="112" fillId="43" borderId="60" applyNumberFormat="0" applyAlignment="0" applyProtection="0"/>
    <xf numFmtId="0" fontId="123" fillId="56" borderId="14" applyNumberFormat="0" applyAlignment="0" applyProtection="0"/>
    <xf numFmtId="0" fontId="112" fillId="43" borderId="60" applyNumberFormat="0" applyAlignment="0" applyProtection="0"/>
    <xf numFmtId="0" fontId="112" fillId="43" borderId="60" applyNumberFormat="0" applyAlignment="0" applyProtection="0"/>
    <xf numFmtId="0" fontId="112" fillId="43" borderId="60" applyNumberFormat="0" applyAlignment="0" applyProtection="0"/>
    <xf numFmtId="0" fontId="112" fillId="43" borderId="60" applyNumberFormat="0" applyAlignment="0" applyProtection="0"/>
    <xf numFmtId="0" fontId="112" fillId="43" borderId="60" applyNumberFormat="0" applyAlignment="0" applyProtection="0"/>
    <xf numFmtId="0" fontId="112" fillId="43" borderId="60" applyNumberFormat="0" applyAlignment="0" applyProtection="0"/>
    <xf numFmtId="0" fontId="112" fillId="43" borderId="60" applyNumberFormat="0" applyAlignment="0" applyProtection="0"/>
    <xf numFmtId="0" fontId="112" fillId="43" borderId="60" applyNumberFormat="0" applyAlignment="0" applyProtection="0"/>
    <xf numFmtId="0" fontId="112" fillId="43" borderId="60" applyNumberFormat="0" applyAlignment="0" applyProtection="0"/>
    <xf numFmtId="0" fontId="112" fillId="43" borderId="60" applyNumberFormat="0" applyAlignment="0" applyProtection="0"/>
    <xf numFmtId="0" fontId="137" fillId="85" borderId="61" applyNumberFormat="0" applyAlignment="0" applyProtection="0"/>
    <xf numFmtId="0" fontId="137" fillId="85" borderId="61" applyNumberFormat="0" applyAlignment="0" applyProtection="0"/>
    <xf numFmtId="0" fontId="137" fillId="85" borderId="61" applyNumberFormat="0" applyAlignment="0" applyProtection="0"/>
    <xf numFmtId="0" fontId="137" fillId="85" borderId="61" applyNumberFormat="0" applyAlignment="0" applyProtection="0"/>
    <xf numFmtId="0" fontId="137" fillId="85" borderId="61" applyNumberFormat="0" applyAlignment="0" applyProtection="0"/>
    <xf numFmtId="0" fontId="137" fillId="85" borderId="61" applyNumberFormat="0" applyAlignment="0" applyProtection="0"/>
    <xf numFmtId="0" fontId="137" fillId="85" borderId="61" applyNumberFormat="0" applyAlignment="0" applyProtection="0"/>
    <xf numFmtId="0" fontId="137" fillId="85" borderId="61" applyNumberFormat="0" applyAlignment="0" applyProtection="0"/>
    <xf numFmtId="0" fontId="137" fillId="85" borderId="61" applyNumberFormat="0" applyAlignment="0" applyProtection="0"/>
    <xf numFmtId="0" fontId="81" fillId="58" borderId="17" applyNumberFormat="0" applyAlignment="0" applyProtection="0"/>
    <xf numFmtId="0" fontId="81" fillId="58" borderId="17" applyNumberFormat="0" applyAlignment="0" applyProtection="0"/>
    <xf numFmtId="0" fontId="137" fillId="85" borderId="61" applyNumberFormat="0" applyAlignment="0" applyProtection="0"/>
    <xf numFmtId="0" fontId="81" fillId="34" borderId="15" applyNumberFormat="0" applyAlignment="0" applyProtection="0"/>
    <xf numFmtId="0" fontId="81" fillId="34" borderId="15" applyNumberFormat="0" applyAlignment="0" applyProtection="0"/>
    <xf numFmtId="0" fontId="79" fillId="34" borderId="15" applyNumberFormat="0" applyAlignment="0" applyProtection="0"/>
    <xf numFmtId="0" fontId="81" fillId="34" borderId="15" applyNumberFormat="0" applyAlignment="0" applyProtection="0"/>
    <xf numFmtId="0" fontId="79" fillId="34" borderId="15" applyNumberFormat="0" applyAlignment="0" applyProtection="0"/>
    <xf numFmtId="0" fontId="81" fillId="58" borderId="17" applyNumberFormat="0" applyAlignment="0" applyProtection="0"/>
    <xf numFmtId="0" fontId="79" fillId="34" borderId="15" applyNumberFormat="0" applyAlignment="0" applyProtection="0"/>
    <xf numFmtId="0" fontId="81" fillId="58" borderId="17" applyNumberFormat="0" applyAlignment="0" applyProtection="0"/>
    <xf numFmtId="0" fontId="137" fillId="85" borderId="61" applyNumberFormat="0" applyAlignment="0" applyProtection="0"/>
    <xf numFmtId="0" fontId="81" fillId="58" borderId="17" applyNumberFormat="0" applyAlignment="0" applyProtection="0"/>
    <xf numFmtId="0" fontId="137" fillId="85" borderId="61" applyNumberFormat="0" applyAlignment="0" applyProtection="0"/>
    <xf numFmtId="0" fontId="137" fillId="85" borderId="61" applyNumberFormat="0" applyAlignment="0" applyProtection="0"/>
    <xf numFmtId="0" fontId="81" fillId="58" borderId="17" applyNumberFormat="0" applyAlignment="0" applyProtection="0"/>
    <xf numFmtId="0" fontId="137" fillId="85" borderId="61" applyNumberFormat="0" applyAlignment="0" applyProtection="0"/>
    <xf numFmtId="0" fontId="137" fillId="85" borderId="61" applyNumberFormat="0" applyAlignment="0" applyProtection="0"/>
    <xf numFmtId="0" fontId="137" fillId="85" borderId="61" applyNumberFormat="0" applyAlignment="0" applyProtection="0"/>
    <xf numFmtId="0" fontId="137" fillId="85" borderId="61" applyNumberFormat="0" applyAlignment="0" applyProtection="0"/>
    <xf numFmtId="0" fontId="137" fillId="85" borderId="61" applyNumberFormat="0" applyAlignment="0" applyProtection="0"/>
    <xf numFmtId="0" fontId="138" fillId="0" borderId="62" applyNumberFormat="0" applyFill="0" applyAlignment="0" applyProtection="0"/>
    <xf numFmtId="0" fontId="138" fillId="0" borderId="62" applyNumberFormat="0" applyFill="0" applyAlignment="0" applyProtection="0"/>
    <xf numFmtId="0" fontId="138" fillId="0" borderId="62" applyNumberFormat="0" applyFill="0" applyAlignment="0" applyProtection="0"/>
    <xf numFmtId="0" fontId="138" fillId="0" borderId="62" applyNumberFormat="0" applyFill="0" applyAlignment="0" applyProtection="0"/>
    <xf numFmtId="0" fontId="138" fillId="0" borderId="62" applyNumberFormat="0" applyFill="0" applyAlignment="0" applyProtection="0"/>
    <xf numFmtId="0" fontId="138" fillId="0" borderId="62" applyNumberFormat="0" applyFill="0" applyAlignment="0" applyProtection="0"/>
    <xf numFmtId="0" fontId="138" fillId="0" borderId="62" applyNumberFormat="0" applyFill="0" applyAlignment="0" applyProtection="0"/>
    <xf numFmtId="0" fontId="138" fillId="0" borderId="62" applyNumberFormat="0" applyFill="0" applyAlignment="0" applyProtection="0"/>
    <xf numFmtId="0" fontId="82" fillId="0" borderId="18" applyNumberFormat="0" applyFill="0" applyAlignment="0" applyProtection="0"/>
    <xf numFmtId="0" fontId="82" fillId="0" borderId="18" applyNumberFormat="0" applyFill="0" applyAlignment="0" applyProtection="0"/>
    <xf numFmtId="0" fontId="138" fillId="0" borderId="62" applyNumberFormat="0" applyFill="0" applyAlignment="0" applyProtection="0"/>
    <xf numFmtId="0" fontId="138" fillId="0" borderId="62" applyNumberFormat="0" applyFill="0" applyAlignment="0" applyProtection="0"/>
    <xf numFmtId="0" fontId="138" fillId="0" borderId="62" applyNumberFormat="0" applyFill="0" applyAlignment="0" applyProtection="0"/>
    <xf numFmtId="0" fontId="82" fillId="0" borderId="18" applyNumberFormat="0" applyFill="0" applyAlignment="0" applyProtection="0"/>
    <xf numFmtId="0" fontId="138" fillId="0" borderId="62" applyNumberFormat="0" applyFill="0" applyAlignment="0" applyProtection="0"/>
    <xf numFmtId="0" fontId="82" fillId="0" borderId="18" applyNumberFormat="0" applyFill="0" applyAlignment="0" applyProtection="0"/>
    <xf numFmtId="0" fontId="138" fillId="0" borderId="62" applyNumberFormat="0" applyFill="0" applyAlignment="0" applyProtection="0"/>
    <xf numFmtId="0" fontId="138" fillId="0" borderId="62" applyNumberFormat="0" applyFill="0" applyAlignment="0" applyProtection="0"/>
    <xf numFmtId="0" fontId="82" fillId="0" borderId="18" applyNumberFormat="0" applyFill="0" applyAlignment="0" applyProtection="0"/>
    <xf numFmtId="0" fontId="138" fillId="0" borderId="62" applyNumberFormat="0" applyFill="0" applyAlignment="0" applyProtection="0"/>
    <xf numFmtId="0" fontId="138" fillId="0" borderId="62" applyNumberFormat="0" applyFill="0" applyAlignment="0" applyProtection="0"/>
    <xf numFmtId="0" fontId="138" fillId="0" borderId="62" applyNumberFormat="0" applyFill="0" applyAlignment="0" applyProtection="0"/>
    <xf numFmtId="0" fontId="138" fillId="0" borderId="62" applyNumberFormat="0" applyFill="0" applyAlignment="0" applyProtection="0"/>
    <xf numFmtId="0" fontId="138" fillId="0" borderId="62" applyNumberFormat="0" applyFill="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191" fontId="4" fillId="0" borderId="0" applyFont="0" applyFill="0" applyBorder="0" applyProtection="0"/>
    <xf numFmtId="191" fontId="4" fillId="0" borderId="0" applyFont="0" applyFill="0" applyBorder="0" applyProtection="0"/>
    <xf numFmtId="191" fontId="4" fillId="0" borderId="0" applyFont="0" applyFill="0" applyBorder="0" applyProtection="0"/>
    <xf numFmtId="191" fontId="4" fillId="0" borderId="0" applyFont="0" applyFill="0" applyBorder="0" applyProtection="0"/>
    <xf numFmtId="191" fontId="4" fillId="0" borderId="0" applyFont="0" applyFill="0" applyBorder="0" applyProtection="0"/>
    <xf numFmtId="191" fontId="4" fillId="0" borderId="0" applyFont="0" applyFill="0" applyBorder="0" applyProtection="0"/>
    <xf numFmtId="191" fontId="4" fillId="0" borderId="0" applyFont="0" applyFill="0" applyBorder="0" applyProtection="0"/>
    <xf numFmtId="191" fontId="4" fillId="0" borderId="0" applyFont="0" applyFill="0" applyBorder="0" applyProtection="0"/>
    <xf numFmtId="191" fontId="4" fillId="0" borderId="0" applyFont="0" applyFill="0" applyBorder="0" applyProtection="0"/>
    <xf numFmtId="191" fontId="4" fillId="0" borderId="0" applyFont="0" applyFill="0" applyBorder="0" applyProtection="0"/>
    <xf numFmtId="191" fontId="4" fillId="0" borderId="0" applyFont="0" applyFill="0" applyBorder="0" applyProtection="0"/>
    <xf numFmtId="191" fontId="4" fillId="0" borderId="0" applyFont="0" applyFill="0" applyBorder="0" applyProtection="0"/>
    <xf numFmtId="191" fontId="4" fillId="0" borderId="0" applyFont="0" applyFill="0" applyBorder="0" applyProtection="0"/>
    <xf numFmtId="191" fontId="4" fillId="0" borderId="0" applyFont="0" applyFill="0" applyBorder="0" applyProtection="0"/>
    <xf numFmtId="191" fontId="4" fillId="0" borderId="0" applyFont="0" applyFill="0" applyBorder="0" applyProtection="0"/>
    <xf numFmtId="191" fontId="4" fillId="0" borderId="0" applyFont="0" applyFill="0" applyBorder="0" applyProtection="0"/>
    <xf numFmtId="191" fontId="4" fillId="0" borderId="0" applyFont="0" applyFill="0" applyBorder="0" applyProtection="0"/>
    <xf numFmtId="191" fontId="4" fillId="0" borderId="0" applyFont="0" applyFill="0" applyBorder="0" applyProtection="0"/>
    <xf numFmtId="191" fontId="4" fillId="0" borderId="0" applyFont="0" applyFill="0" applyBorder="0" applyProtection="0"/>
    <xf numFmtId="191" fontId="4" fillId="0" borderId="0" applyFont="0" applyFill="0" applyBorder="0" applyProtection="0"/>
    <xf numFmtId="191" fontId="4" fillId="0" borderId="0" applyFont="0" applyFill="0" applyBorder="0" applyProtection="0"/>
    <xf numFmtId="191" fontId="4" fillId="0" borderId="0" applyFont="0" applyFill="0" applyBorder="0" applyProtection="0"/>
    <xf numFmtId="0" fontId="4" fillId="0" borderId="0" applyFont="0" applyFill="0" applyBorder="0" applyProtection="0"/>
    <xf numFmtId="0" fontId="4" fillId="0" borderId="0" applyFont="0" applyFill="0" applyBorder="0" applyProtection="0"/>
    <xf numFmtId="0" fontId="4" fillId="0" borderId="0" applyFont="0" applyFill="0" applyBorder="0" applyProtection="0"/>
    <xf numFmtId="0" fontId="4" fillId="0" borderId="0" applyFont="0" applyFill="0" applyBorder="0" applyProtection="0"/>
    <xf numFmtId="0" fontId="4" fillId="0" borderId="0" applyFont="0" applyFill="0" applyBorder="0" applyProtection="0"/>
    <xf numFmtId="0" fontId="4" fillId="0" borderId="0" applyFont="0" applyFill="0" applyBorder="0" applyProtection="0"/>
    <xf numFmtId="0" fontId="4" fillId="0" borderId="0" applyFont="0" applyFill="0" applyBorder="0" applyProtection="0"/>
    <xf numFmtId="0" fontId="4" fillId="0" borderId="0" applyFont="0" applyFill="0" applyBorder="0" applyProtection="0"/>
    <xf numFmtId="0" fontId="4" fillId="0" borderId="0" applyFont="0" applyFill="0" applyBorder="0" applyProtection="0"/>
    <xf numFmtId="0" fontId="4" fillId="0" borderId="0" applyFont="0" applyFill="0" applyBorder="0" applyProtection="0"/>
    <xf numFmtId="0" fontId="4" fillId="0" borderId="0" applyFont="0" applyFill="0" applyBorder="0" applyProtection="0"/>
    <xf numFmtId="0" fontId="4" fillId="0" borderId="0" applyFont="0" applyFill="0" applyBorder="0" applyProtection="0"/>
    <xf numFmtId="0" fontId="4" fillId="0" borderId="0" applyFont="0" applyFill="0" applyBorder="0" applyProtection="0"/>
    <xf numFmtId="0" fontId="4" fillId="0" borderId="0" applyFont="0" applyFill="0" applyBorder="0" applyProtection="0"/>
    <xf numFmtId="0" fontId="4" fillId="0" borderId="0" applyFont="0" applyFill="0" applyBorder="0" applyProtection="0"/>
    <xf numFmtId="0" fontId="4" fillId="0" borderId="0" applyFont="0" applyFill="0" applyBorder="0" applyProtection="0"/>
    <xf numFmtId="0" fontId="4" fillId="0" borderId="0" applyFont="0" applyFill="0" applyBorder="0" applyProtection="0"/>
    <xf numFmtId="0" fontId="4" fillId="0" borderId="0" applyFont="0" applyFill="0" applyBorder="0" applyProtection="0"/>
    <xf numFmtId="0" fontId="4" fillId="0" borderId="0" applyFont="0" applyFill="0" applyBorder="0" applyProtection="0"/>
    <xf numFmtId="0" fontId="4" fillId="0" borderId="0" applyFont="0" applyFill="0" applyBorder="0" applyProtection="0"/>
    <xf numFmtId="0" fontId="4" fillId="0" borderId="0" applyFont="0" applyFill="0" applyBorder="0" applyProtection="0"/>
    <xf numFmtId="0" fontId="4" fillId="0" borderId="0" applyFont="0" applyFill="0" applyBorder="0" applyProtection="0"/>
    <xf numFmtId="0" fontId="139" fillId="0" borderId="0" applyNumberFormat="0" applyFill="0" applyBorder="0" applyAlignment="0" applyProtection="0"/>
    <xf numFmtId="0" fontId="139" fillId="0" borderId="0" applyNumberFormat="0" applyFill="0" applyBorder="0" applyAlignment="0" applyProtection="0"/>
    <xf numFmtId="0" fontId="139" fillId="0" borderId="0" applyNumberFormat="0" applyFill="0" applyBorder="0" applyAlignment="0" applyProtection="0"/>
    <xf numFmtId="0" fontId="139" fillId="0" borderId="0" applyNumberFormat="0" applyFill="0" applyBorder="0" applyAlignment="0" applyProtection="0"/>
    <xf numFmtId="0" fontId="139" fillId="0" borderId="0" applyNumberFormat="0" applyFill="0" applyBorder="0" applyAlignment="0" applyProtection="0"/>
    <xf numFmtId="0" fontId="139" fillId="0" borderId="0" applyNumberFormat="0" applyFill="0" applyBorder="0" applyAlignment="0" applyProtection="0"/>
    <xf numFmtId="0" fontId="139" fillId="0" borderId="0" applyNumberFormat="0" applyFill="0" applyBorder="0" applyAlignment="0" applyProtection="0"/>
    <xf numFmtId="0" fontId="139"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139" fillId="0" borderId="0" applyNumberFormat="0" applyFill="0" applyBorder="0" applyAlignment="0" applyProtection="0"/>
    <xf numFmtId="0" fontId="139" fillId="0" borderId="0" applyNumberFormat="0" applyFill="0" applyBorder="0" applyAlignment="0" applyProtection="0"/>
    <xf numFmtId="0" fontId="139" fillId="0" borderId="0" applyNumberFormat="0" applyFill="0" applyBorder="0" applyAlignment="0" applyProtection="0"/>
    <xf numFmtId="0" fontId="119" fillId="0" borderId="0" applyNumberFormat="0" applyFill="0" applyBorder="0" applyAlignment="0" applyProtection="0"/>
    <xf numFmtId="0" fontId="139" fillId="0" borderId="0" applyNumberFormat="0" applyFill="0" applyBorder="0" applyAlignment="0" applyProtection="0"/>
    <xf numFmtId="0" fontId="119" fillId="0" borderId="0" applyNumberFormat="0" applyFill="0" applyBorder="0" applyAlignment="0" applyProtection="0"/>
    <xf numFmtId="0" fontId="139" fillId="0" borderId="0" applyNumberFormat="0" applyFill="0" applyBorder="0" applyAlignment="0" applyProtection="0"/>
    <xf numFmtId="0" fontId="139" fillId="0" borderId="0" applyNumberFormat="0" applyFill="0" applyBorder="0" applyAlignment="0" applyProtection="0"/>
    <xf numFmtId="0" fontId="119" fillId="0" borderId="0" applyNumberFormat="0" applyFill="0" applyBorder="0" applyAlignment="0" applyProtection="0"/>
    <xf numFmtId="0" fontId="139" fillId="0" borderId="0" applyNumberFormat="0" applyFill="0" applyBorder="0" applyAlignment="0" applyProtection="0"/>
    <xf numFmtId="0" fontId="139" fillId="0" borderId="0" applyNumberFormat="0" applyFill="0" applyBorder="0" applyAlignment="0" applyProtection="0"/>
    <xf numFmtId="0" fontId="139" fillId="0" borderId="0" applyNumberFormat="0" applyFill="0" applyBorder="0" applyAlignment="0" applyProtection="0"/>
    <xf numFmtId="0" fontId="139" fillId="0" borderId="0" applyNumberFormat="0" applyFill="0" applyBorder="0" applyAlignment="0" applyProtection="0"/>
    <xf numFmtId="0" fontId="139" fillId="0" borderId="0" applyNumberFormat="0" applyFill="0" applyBorder="0" applyAlignment="0" applyProtection="0"/>
    <xf numFmtId="0" fontId="135" fillId="87" borderId="0" applyNumberFormat="0" applyBorder="0" applyAlignment="0" applyProtection="0"/>
    <xf numFmtId="0" fontId="135" fillId="87" borderId="0" applyNumberFormat="0" applyBorder="0" applyAlignment="0" applyProtection="0"/>
    <xf numFmtId="0" fontId="135" fillId="87" borderId="0" applyNumberFormat="0" applyBorder="0" applyAlignment="0" applyProtection="0"/>
    <xf numFmtId="0" fontId="135" fillId="87" borderId="0" applyNumberFormat="0" applyBorder="0" applyAlignment="0" applyProtection="0"/>
    <xf numFmtId="0" fontId="135" fillId="87" borderId="0" applyNumberFormat="0" applyBorder="0" applyAlignment="0" applyProtection="0"/>
    <xf numFmtId="0" fontId="135" fillId="87" borderId="0" applyNumberFormat="0" applyBorder="0" applyAlignment="0" applyProtection="0"/>
    <xf numFmtId="0" fontId="135" fillId="87" borderId="0" applyNumberFormat="0" applyBorder="0" applyAlignment="0" applyProtection="0"/>
    <xf numFmtId="0" fontId="135" fillId="87" borderId="0" applyNumberFormat="0" applyBorder="0" applyAlignment="0" applyProtection="0"/>
    <xf numFmtId="0" fontId="135" fillId="87" borderId="0" applyNumberFormat="0" applyBorder="0" applyAlignment="0" applyProtection="0"/>
    <xf numFmtId="0" fontId="135" fillId="87" borderId="0" applyNumberFormat="0" applyBorder="0" applyAlignment="0" applyProtection="0"/>
    <xf numFmtId="0" fontId="70" fillId="59" borderId="0" applyNumberFormat="0" applyBorder="0" applyAlignment="0" applyProtection="0"/>
    <xf numFmtId="0" fontId="70" fillId="59" borderId="0" applyNumberFormat="0" applyBorder="0" applyAlignment="0" applyProtection="0"/>
    <xf numFmtId="0" fontId="135" fillId="87" borderId="0" applyNumberFormat="0" applyBorder="0" applyAlignment="0" applyProtection="0"/>
    <xf numFmtId="0" fontId="70" fillId="51" borderId="0" applyNumberFormat="0" applyBorder="0" applyAlignment="0" applyProtection="0"/>
    <xf numFmtId="0" fontId="70" fillId="51" borderId="0" applyNumberFormat="0" applyBorder="0" applyAlignment="0" applyProtection="0"/>
    <xf numFmtId="0" fontId="71" fillId="51" borderId="0" applyNumberFormat="0" applyBorder="0" applyAlignment="0" applyProtection="0"/>
    <xf numFmtId="0" fontId="70" fillId="51" borderId="0" applyNumberFormat="0" applyBorder="0" applyAlignment="0" applyProtection="0"/>
    <xf numFmtId="0" fontId="71" fillId="51" borderId="0" applyNumberFormat="0" applyBorder="0" applyAlignment="0" applyProtection="0"/>
    <xf numFmtId="0" fontId="70" fillId="59" borderId="0" applyNumberFormat="0" applyBorder="0" applyAlignment="0" applyProtection="0"/>
    <xf numFmtId="0" fontId="71" fillId="51" borderId="0" applyNumberFormat="0" applyBorder="0" applyAlignment="0" applyProtection="0"/>
    <xf numFmtId="0" fontId="70" fillId="59" borderId="0" applyNumberFormat="0" applyBorder="0" applyAlignment="0" applyProtection="0"/>
    <xf numFmtId="0" fontId="135" fillId="87" borderId="0" applyNumberFormat="0" applyBorder="0" applyAlignment="0" applyProtection="0"/>
    <xf numFmtId="0" fontId="135" fillId="87" borderId="0" applyNumberFormat="0" applyBorder="0" applyAlignment="0" applyProtection="0"/>
    <xf numFmtId="0" fontId="70" fillId="59" borderId="0" applyNumberFormat="0" applyBorder="0" applyAlignment="0" applyProtection="0"/>
    <xf numFmtId="0" fontId="135" fillId="87" borderId="0" applyNumberFormat="0" applyBorder="0" applyAlignment="0" applyProtection="0"/>
    <xf numFmtId="0" fontId="135" fillId="87" borderId="0" applyNumberFormat="0" applyBorder="0" applyAlignment="0" applyProtection="0"/>
    <xf numFmtId="0" fontId="70" fillId="59" borderId="0" applyNumberFormat="0" applyBorder="0" applyAlignment="0" applyProtection="0"/>
    <xf numFmtId="0" fontId="135" fillId="87" borderId="0" applyNumberFormat="0" applyBorder="0" applyAlignment="0" applyProtection="0"/>
    <xf numFmtId="0" fontId="135" fillId="87" borderId="0" applyNumberFormat="0" applyBorder="0" applyAlignment="0" applyProtection="0"/>
    <xf numFmtId="0" fontId="135" fillId="87" borderId="0" applyNumberFormat="0" applyBorder="0" applyAlignment="0" applyProtection="0"/>
    <xf numFmtId="0" fontId="135" fillId="87" borderId="0" applyNumberFormat="0" applyBorder="0" applyAlignment="0" applyProtection="0"/>
    <xf numFmtId="0" fontId="135" fillId="59" borderId="0" applyNumberFormat="0" applyBorder="0" applyAlignment="0" applyProtection="0"/>
    <xf numFmtId="0" fontId="135" fillId="59" borderId="0" applyNumberFormat="0" applyBorder="0" applyAlignment="0" applyProtection="0"/>
    <xf numFmtId="0" fontId="135" fillId="59" borderId="0" applyNumberFormat="0" applyBorder="0" applyAlignment="0" applyProtection="0"/>
    <xf numFmtId="0" fontId="135" fillId="59" borderId="0" applyNumberFormat="0" applyBorder="0" applyAlignment="0" applyProtection="0"/>
    <xf numFmtId="0" fontId="135" fillId="59" borderId="0" applyNumberFormat="0" applyBorder="0" applyAlignment="0" applyProtection="0"/>
    <xf numFmtId="0" fontId="135" fillId="59" borderId="0" applyNumberFormat="0" applyBorder="0" applyAlignment="0" applyProtection="0"/>
    <xf numFmtId="0" fontId="135" fillId="59" borderId="0" applyNumberFormat="0" applyBorder="0" applyAlignment="0" applyProtection="0"/>
    <xf numFmtId="0" fontId="135" fillId="59" borderId="0" applyNumberFormat="0" applyBorder="0" applyAlignment="0" applyProtection="0"/>
    <xf numFmtId="0" fontId="70" fillId="60" borderId="0" applyNumberFormat="0" applyBorder="0" applyAlignment="0" applyProtection="0"/>
    <xf numFmtId="0" fontId="70" fillId="60" borderId="0" applyNumberFormat="0" applyBorder="0" applyAlignment="0" applyProtection="0"/>
    <xf numFmtId="0" fontId="135" fillId="59" borderId="0" applyNumberFormat="0" applyBorder="0" applyAlignment="0" applyProtection="0"/>
    <xf numFmtId="0" fontId="135" fillId="59" borderId="0" applyNumberFormat="0" applyBorder="0" applyAlignment="0" applyProtection="0"/>
    <xf numFmtId="0" fontId="135" fillId="59" borderId="0" applyNumberFormat="0" applyBorder="0" applyAlignment="0" applyProtection="0"/>
    <xf numFmtId="0" fontId="70" fillId="60" borderId="0" applyNumberFormat="0" applyBorder="0" applyAlignment="0" applyProtection="0"/>
    <xf numFmtId="0" fontId="135" fillId="59" borderId="0" applyNumberFormat="0" applyBorder="0" applyAlignment="0" applyProtection="0"/>
    <xf numFmtId="0" fontId="70" fillId="60" borderId="0" applyNumberFormat="0" applyBorder="0" applyAlignment="0" applyProtection="0"/>
    <xf numFmtId="0" fontId="135" fillId="59" borderId="0" applyNumberFormat="0" applyBorder="0" applyAlignment="0" applyProtection="0"/>
    <xf numFmtId="0" fontId="135" fillId="59" borderId="0" applyNumberFormat="0" applyBorder="0" applyAlignment="0" applyProtection="0"/>
    <xf numFmtId="0" fontId="70" fillId="60" borderId="0" applyNumberFormat="0" applyBorder="0" applyAlignment="0" applyProtection="0"/>
    <xf numFmtId="0" fontId="135" fillId="59" borderId="0" applyNumberFormat="0" applyBorder="0" applyAlignment="0" applyProtection="0"/>
    <xf numFmtId="0" fontId="135" fillId="59" borderId="0" applyNumberFormat="0" applyBorder="0" applyAlignment="0" applyProtection="0"/>
    <xf numFmtId="0" fontId="135" fillId="59" borderId="0" applyNumberFormat="0" applyBorder="0" applyAlignment="0" applyProtection="0"/>
    <xf numFmtId="0" fontId="135" fillId="59" borderId="0" applyNumberFormat="0" applyBorder="0" applyAlignment="0" applyProtection="0"/>
    <xf numFmtId="0" fontId="135" fillId="59" borderId="0" applyNumberFormat="0" applyBorder="0" applyAlignment="0" applyProtection="0"/>
    <xf numFmtId="0" fontId="135" fillId="60" borderId="0" applyNumberFormat="0" applyBorder="0" applyAlignment="0" applyProtection="0"/>
    <xf numFmtId="0" fontId="135" fillId="60" borderId="0" applyNumberFormat="0" applyBorder="0" applyAlignment="0" applyProtection="0"/>
    <xf numFmtId="0" fontId="135" fillId="60" borderId="0" applyNumberFormat="0" applyBorder="0" applyAlignment="0" applyProtection="0"/>
    <xf numFmtId="0" fontId="135" fillId="60" borderId="0" applyNumberFormat="0" applyBorder="0" applyAlignment="0" applyProtection="0"/>
    <xf numFmtId="0" fontId="135" fillId="60" borderId="0" applyNumberFormat="0" applyBorder="0" applyAlignment="0" applyProtection="0"/>
    <xf numFmtId="0" fontId="135" fillId="60" borderId="0" applyNumberFormat="0" applyBorder="0" applyAlignment="0" applyProtection="0"/>
    <xf numFmtId="0" fontId="135" fillId="60" borderId="0" applyNumberFormat="0" applyBorder="0" applyAlignment="0" applyProtection="0"/>
    <xf numFmtId="0" fontId="135" fillId="60" borderId="0" applyNumberFormat="0" applyBorder="0" applyAlignment="0" applyProtection="0"/>
    <xf numFmtId="0" fontId="135" fillId="60" borderId="0" applyNumberFormat="0" applyBorder="0" applyAlignment="0" applyProtection="0"/>
    <xf numFmtId="0" fontId="70" fillId="43" borderId="0" applyNumberFormat="0" applyBorder="0" applyAlignment="0" applyProtection="0"/>
    <xf numFmtId="0" fontId="70" fillId="43" borderId="0" applyNumberFormat="0" applyBorder="0" applyAlignment="0" applyProtection="0"/>
    <xf numFmtId="0" fontId="135" fillId="60" borderId="0" applyNumberFormat="0" applyBorder="0" applyAlignment="0" applyProtection="0"/>
    <xf numFmtId="0" fontId="70" fillId="63" borderId="0" applyNumberFormat="0" applyBorder="0" applyAlignment="0" applyProtection="0"/>
    <xf numFmtId="0" fontId="70" fillId="63" borderId="0" applyNumberFormat="0" applyBorder="0" applyAlignment="0" applyProtection="0"/>
    <xf numFmtId="0" fontId="71" fillId="63" borderId="0" applyNumberFormat="0" applyBorder="0" applyAlignment="0" applyProtection="0"/>
    <xf numFmtId="0" fontId="70" fillId="63" borderId="0" applyNumberFormat="0" applyBorder="0" applyAlignment="0" applyProtection="0"/>
    <xf numFmtId="0" fontId="71" fillId="63" borderId="0" applyNumberFormat="0" applyBorder="0" applyAlignment="0" applyProtection="0"/>
    <xf numFmtId="0" fontId="70" fillId="43" borderId="0" applyNumberFormat="0" applyBorder="0" applyAlignment="0" applyProtection="0"/>
    <xf numFmtId="0" fontId="71" fillId="63" borderId="0" applyNumberFormat="0" applyBorder="0" applyAlignment="0" applyProtection="0"/>
    <xf numFmtId="0" fontId="70" fillId="43" borderId="0" applyNumberFormat="0" applyBorder="0" applyAlignment="0" applyProtection="0"/>
    <xf numFmtId="0" fontId="135" fillId="60" borderId="0" applyNumberFormat="0" applyBorder="0" applyAlignment="0" applyProtection="0"/>
    <xf numFmtId="0" fontId="70" fillId="43" borderId="0" applyNumberFormat="0" applyBorder="0" applyAlignment="0" applyProtection="0"/>
    <xf numFmtId="0" fontId="135" fillId="60" borderId="0" applyNumberFormat="0" applyBorder="0" applyAlignment="0" applyProtection="0"/>
    <xf numFmtId="0" fontId="135" fillId="60" borderId="0" applyNumberFormat="0" applyBorder="0" applyAlignment="0" applyProtection="0"/>
    <xf numFmtId="0" fontId="70" fillId="43" borderId="0" applyNumberFormat="0" applyBorder="0" applyAlignment="0" applyProtection="0"/>
    <xf numFmtId="0" fontId="135" fillId="60" borderId="0" applyNumberFormat="0" applyBorder="0" applyAlignment="0" applyProtection="0"/>
    <xf numFmtId="0" fontId="135" fillId="60" borderId="0" applyNumberFormat="0" applyBorder="0" applyAlignment="0" applyProtection="0"/>
    <xf numFmtId="0" fontId="135" fillId="60" borderId="0" applyNumberFormat="0" applyBorder="0" applyAlignment="0" applyProtection="0"/>
    <xf numFmtId="0" fontId="135" fillId="60" borderId="0" applyNumberFormat="0" applyBorder="0" applyAlignment="0" applyProtection="0"/>
    <xf numFmtId="0" fontId="135" fillId="60" borderId="0" applyNumberFormat="0" applyBorder="0" applyAlignment="0" applyProtection="0"/>
    <xf numFmtId="0" fontId="135" fillId="88" borderId="0" applyNumberFormat="0" applyBorder="0" applyAlignment="0" applyProtection="0"/>
    <xf numFmtId="0" fontId="135" fillId="88" borderId="0" applyNumberFormat="0" applyBorder="0" applyAlignment="0" applyProtection="0"/>
    <xf numFmtId="0" fontId="135" fillId="88" borderId="0" applyNumberFormat="0" applyBorder="0" applyAlignment="0" applyProtection="0"/>
    <xf numFmtId="0" fontId="135" fillId="88" borderId="0" applyNumberFormat="0" applyBorder="0" applyAlignment="0" applyProtection="0"/>
    <xf numFmtId="0" fontId="135" fillId="88" borderId="0" applyNumberFormat="0" applyBorder="0" applyAlignment="0" applyProtection="0"/>
    <xf numFmtId="0" fontId="135" fillId="88" borderId="0" applyNumberFormat="0" applyBorder="0" applyAlignment="0" applyProtection="0"/>
    <xf numFmtId="0" fontId="135" fillId="88" borderId="0" applyNumberFormat="0" applyBorder="0" applyAlignment="0" applyProtection="0"/>
    <xf numFmtId="0" fontId="135" fillId="88" borderId="0" applyNumberFormat="0" applyBorder="0" applyAlignment="0" applyProtection="0"/>
    <xf numFmtId="0" fontId="70" fillId="49" borderId="0" applyNumberFormat="0" applyBorder="0" applyAlignment="0" applyProtection="0"/>
    <xf numFmtId="0" fontId="70" fillId="49" borderId="0" applyNumberFormat="0" applyBorder="0" applyAlignment="0" applyProtection="0"/>
    <xf numFmtId="0" fontId="135" fillId="88" borderId="0" applyNumberFormat="0" applyBorder="0" applyAlignment="0" applyProtection="0"/>
    <xf numFmtId="0" fontId="135" fillId="88" borderId="0" applyNumberFormat="0" applyBorder="0" applyAlignment="0" applyProtection="0"/>
    <xf numFmtId="0" fontId="135" fillId="88" borderId="0" applyNumberFormat="0" applyBorder="0" applyAlignment="0" applyProtection="0"/>
    <xf numFmtId="0" fontId="70" fillId="49" borderId="0" applyNumberFormat="0" applyBorder="0" applyAlignment="0" applyProtection="0"/>
    <xf numFmtId="0" fontId="135" fillId="88" borderId="0" applyNumberFormat="0" applyBorder="0" applyAlignment="0" applyProtection="0"/>
    <xf numFmtId="0" fontId="70" fillId="49" borderId="0" applyNumberFormat="0" applyBorder="0" applyAlignment="0" applyProtection="0"/>
    <xf numFmtId="0" fontId="135" fillId="88" borderId="0" applyNumberFormat="0" applyBorder="0" applyAlignment="0" applyProtection="0"/>
    <xf numFmtId="0" fontId="135" fillId="88" borderId="0" applyNumberFormat="0" applyBorder="0" applyAlignment="0" applyProtection="0"/>
    <xf numFmtId="0" fontId="70" fillId="49" borderId="0" applyNumberFormat="0" applyBorder="0" applyAlignment="0" applyProtection="0"/>
    <xf numFmtId="0" fontId="135" fillId="88" borderId="0" applyNumberFormat="0" applyBorder="0" applyAlignment="0" applyProtection="0"/>
    <xf numFmtId="0" fontId="135" fillId="88" borderId="0" applyNumberFormat="0" applyBorder="0" applyAlignment="0" applyProtection="0"/>
    <xf numFmtId="0" fontId="135" fillId="88" borderId="0" applyNumberFormat="0" applyBorder="0" applyAlignment="0" applyProtection="0"/>
    <xf numFmtId="0" fontId="135" fillId="88" borderId="0" applyNumberFormat="0" applyBorder="0" applyAlignment="0" applyProtection="0"/>
    <xf numFmtId="0" fontId="135" fillId="88" borderId="0" applyNumberFormat="0" applyBorder="0" applyAlignment="0" applyProtection="0"/>
    <xf numFmtId="0" fontId="135" fillId="87" borderId="0" applyNumberFormat="0" applyBorder="0" applyAlignment="0" applyProtection="0"/>
    <xf numFmtId="0" fontId="135" fillId="87" borderId="0" applyNumberFormat="0" applyBorder="0" applyAlignment="0" applyProtection="0"/>
    <xf numFmtId="0" fontId="135" fillId="87" borderId="0" applyNumberFormat="0" applyBorder="0" applyAlignment="0" applyProtection="0"/>
    <xf numFmtId="0" fontId="135" fillId="87" borderId="0" applyNumberFormat="0" applyBorder="0" applyAlignment="0" applyProtection="0"/>
    <xf numFmtId="0" fontId="135" fillId="87" borderId="0" applyNumberFormat="0" applyBorder="0" applyAlignment="0" applyProtection="0"/>
    <xf numFmtId="0" fontId="135" fillId="87" borderId="0" applyNumberFormat="0" applyBorder="0" applyAlignment="0" applyProtection="0"/>
    <xf numFmtId="0" fontId="135" fillId="87" borderId="0" applyNumberFormat="0" applyBorder="0" applyAlignment="0" applyProtection="0"/>
    <xf numFmtId="0" fontId="135" fillId="87" borderId="0" applyNumberFormat="0" applyBorder="0" applyAlignment="0" applyProtection="0"/>
    <xf numFmtId="0" fontId="135" fillId="87" borderId="0" applyNumberFormat="0" applyBorder="0" applyAlignment="0" applyProtection="0"/>
    <xf numFmtId="0" fontId="135" fillId="87" borderId="0" applyNumberFormat="0" applyBorder="0" applyAlignment="0" applyProtection="0"/>
    <xf numFmtId="0" fontId="70" fillId="50" borderId="0" applyNumberFormat="0" applyBorder="0" applyAlignment="0" applyProtection="0"/>
    <xf numFmtId="0" fontId="70" fillId="50" borderId="0" applyNumberFormat="0" applyBorder="0" applyAlignment="0" applyProtection="0"/>
    <xf numFmtId="0" fontId="135" fillId="87" borderId="0" applyNumberFormat="0" applyBorder="0" applyAlignment="0" applyProtection="0"/>
    <xf numFmtId="0" fontId="70" fillId="65" borderId="0" applyNumberFormat="0" applyBorder="0" applyAlignment="0" applyProtection="0"/>
    <xf numFmtId="0" fontId="70" fillId="65" borderId="0" applyNumberFormat="0" applyBorder="0" applyAlignment="0" applyProtection="0"/>
    <xf numFmtId="0" fontId="71" fillId="65" borderId="0" applyNumberFormat="0" applyBorder="0" applyAlignment="0" applyProtection="0"/>
    <xf numFmtId="0" fontId="70" fillId="65" borderId="0" applyNumberFormat="0" applyBorder="0" applyAlignment="0" applyProtection="0"/>
    <xf numFmtId="0" fontId="71" fillId="65" borderId="0" applyNumberFormat="0" applyBorder="0" applyAlignment="0" applyProtection="0"/>
    <xf numFmtId="0" fontId="70" fillId="50" borderId="0" applyNumberFormat="0" applyBorder="0" applyAlignment="0" applyProtection="0"/>
    <xf numFmtId="0" fontId="71" fillId="65" borderId="0" applyNumberFormat="0" applyBorder="0" applyAlignment="0" applyProtection="0"/>
    <xf numFmtId="0" fontId="70" fillId="50" borderId="0" applyNumberFormat="0" applyBorder="0" applyAlignment="0" applyProtection="0"/>
    <xf numFmtId="0" fontId="135" fillId="87" borderId="0" applyNumberFormat="0" applyBorder="0" applyAlignment="0" applyProtection="0"/>
    <xf numFmtId="0" fontId="135" fillId="87" borderId="0" applyNumberFormat="0" applyBorder="0" applyAlignment="0" applyProtection="0"/>
    <xf numFmtId="0" fontId="70" fillId="50" borderId="0" applyNumberFormat="0" applyBorder="0" applyAlignment="0" applyProtection="0"/>
    <xf numFmtId="0" fontId="135" fillId="87" borderId="0" applyNumberFormat="0" applyBorder="0" applyAlignment="0" applyProtection="0"/>
    <xf numFmtId="0" fontId="135" fillId="87" borderId="0" applyNumberFormat="0" applyBorder="0" applyAlignment="0" applyProtection="0"/>
    <xf numFmtId="0" fontId="70" fillId="50" borderId="0" applyNumberFormat="0" applyBorder="0" applyAlignment="0" applyProtection="0"/>
    <xf numFmtId="0" fontId="135" fillId="87" borderId="0" applyNumberFormat="0" applyBorder="0" applyAlignment="0" applyProtection="0"/>
    <xf numFmtId="0" fontId="135" fillId="87" borderId="0" applyNumberFormat="0" applyBorder="0" applyAlignment="0" applyProtection="0"/>
    <xf numFmtId="0" fontId="135" fillId="87" borderId="0" applyNumberFormat="0" applyBorder="0" applyAlignment="0" applyProtection="0"/>
    <xf numFmtId="0" fontId="135" fillId="87" borderId="0" applyNumberFormat="0" applyBorder="0" applyAlignment="0" applyProtection="0"/>
    <xf numFmtId="0" fontId="135" fillId="89" borderId="0" applyNumberFormat="0" applyBorder="0" applyAlignment="0" applyProtection="0"/>
    <xf numFmtId="0" fontId="135" fillId="89" borderId="0" applyNumberFormat="0" applyBorder="0" applyAlignment="0" applyProtection="0"/>
    <xf numFmtId="0" fontId="135" fillId="89" borderId="0" applyNumberFormat="0" applyBorder="0" applyAlignment="0" applyProtection="0"/>
    <xf numFmtId="0" fontId="135" fillId="89" borderId="0" applyNumberFormat="0" applyBorder="0" applyAlignment="0" applyProtection="0"/>
    <xf numFmtId="0" fontId="135" fillId="89" borderId="0" applyNumberFormat="0" applyBorder="0" applyAlignment="0" applyProtection="0"/>
    <xf numFmtId="0" fontId="135" fillId="89" borderId="0" applyNumberFormat="0" applyBorder="0" applyAlignment="0" applyProtection="0"/>
    <xf numFmtId="0" fontId="135" fillId="89" borderId="0" applyNumberFormat="0" applyBorder="0" applyAlignment="0" applyProtection="0"/>
    <xf numFmtId="0" fontId="135" fillId="89" borderId="0" applyNumberFormat="0" applyBorder="0" applyAlignment="0" applyProtection="0"/>
    <xf numFmtId="0" fontId="70" fillId="61" borderId="0" applyNumberFormat="0" applyBorder="0" applyAlignment="0" applyProtection="0"/>
    <xf numFmtId="0" fontId="70" fillId="61" borderId="0" applyNumberFormat="0" applyBorder="0" applyAlignment="0" applyProtection="0"/>
    <xf numFmtId="0" fontId="135" fillId="89" borderId="0" applyNumberFormat="0" applyBorder="0" applyAlignment="0" applyProtection="0"/>
    <xf numFmtId="0" fontId="135" fillId="89" borderId="0" applyNumberFormat="0" applyBorder="0" applyAlignment="0" applyProtection="0"/>
    <xf numFmtId="0" fontId="135" fillId="89" borderId="0" applyNumberFormat="0" applyBorder="0" applyAlignment="0" applyProtection="0"/>
    <xf numFmtId="0" fontId="70" fillId="61" borderId="0" applyNumberFormat="0" applyBorder="0" applyAlignment="0" applyProtection="0"/>
    <xf numFmtId="0" fontId="135" fillId="89" borderId="0" applyNumberFormat="0" applyBorder="0" applyAlignment="0" applyProtection="0"/>
    <xf numFmtId="0" fontId="70" fillId="61" borderId="0" applyNumberFormat="0" applyBorder="0" applyAlignment="0" applyProtection="0"/>
    <xf numFmtId="0" fontId="135" fillId="89" borderId="0" applyNumberFormat="0" applyBorder="0" applyAlignment="0" applyProtection="0"/>
    <xf numFmtId="0" fontId="135" fillId="89" borderId="0" applyNumberFormat="0" applyBorder="0" applyAlignment="0" applyProtection="0"/>
    <xf numFmtId="0" fontId="70" fillId="61" borderId="0" applyNumberFormat="0" applyBorder="0" applyAlignment="0" applyProtection="0"/>
    <xf numFmtId="0" fontId="135" fillId="89" borderId="0" applyNumberFormat="0" applyBorder="0" applyAlignment="0" applyProtection="0"/>
    <xf numFmtId="0" fontId="135" fillId="89" borderId="0" applyNumberFormat="0" applyBorder="0" applyAlignment="0" applyProtection="0"/>
    <xf numFmtId="0" fontId="135" fillId="89" borderId="0" applyNumberFormat="0" applyBorder="0" applyAlignment="0" applyProtection="0"/>
    <xf numFmtId="0" fontId="135" fillId="89" borderId="0" applyNumberFormat="0" applyBorder="0" applyAlignment="0" applyProtection="0"/>
    <xf numFmtId="0" fontId="135" fillId="89" borderId="0" applyNumberFormat="0" applyBorder="0" applyAlignment="0" applyProtection="0"/>
    <xf numFmtId="0" fontId="140" fillId="41" borderId="60" applyNumberFormat="0" applyAlignment="0" applyProtection="0"/>
    <xf numFmtId="0" fontId="140" fillId="41" borderId="60" applyNumberFormat="0" applyAlignment="0" applyProtection="0"/>
    <xf numFmtId="0" fontId="140" fillId="41" borderId="60" applyNumberFormat="0" applyAlignment="0" applyProtection="0"/>
    <xf numFmtId="0" fontId="140" fillId="41" borderId="60" applyNumberFormat="0" applyAlignment="0" applyProtection="0"/>
    <xf numFmtId="0" fontId="140" fillId="41" borderId="60" applyNumberFormat="0" applyAlignment="0" applyProtection="0"/>
    <xf numFmtId="0" fontId="140" fillId="41" borderId="60" applyNumberFormat="0" applyAlignment="0" applyProtection="0"/>
    <xf numFmtId="0" fontId="140" fillId="41" borderId="60" applyNumberFormat="0" applyAlignment="0" applyProtection="0"/>
    <xf numFmtId="0" fontId="140" fillId="41" borderId="60" applyNumberFormat="0" applyAlignment="0" applyProtection="0"/>
    <xf numFmtId="0" fontId="125" fillId="29" borderId="14" applyNumberFormat="0" applyAlignment="0" applyProtection="0"/>
    <xf numFmtId="0" fontId="125" fillId="29" borderId="14" applyNumberFormat="0" applyAlignment="0" applyProtection="0"/>
    <xf numFmtId="0" fontId="140" fillId="41" borderId="60" applyNumberFormat="0" applyAlignment="0" applyProtection="0"/>
    <xf numFmtId="0" fontId="140" fillId="41" borderId="60" applyNumberFormat="0" applyAlignment="0" applyProtection="0"/>
    <xf numFmtId="0" fontId="140" fillId="41" borderId="60" applyNumberFormat="0" applyAlignment="0" applyProtection="0"/>
    <xf numFmtId="0" fontId="125" fillId="29" borderId="14" applyNumberFormat="0" applyAlignment="0" applyProtection="0"/>
    <xf numFmtId="0" fontId="140" fillId="41" borderId="60" applyNumberFormat="0" applyAlignment="0" applyProtection="0"/>
    <xf numFmtId="0" fontId="125" fillId="29" borderId="14" applyNumberFormat="0" applyAlignment="0" applyProtection="0"/>
    <xf numFmtId="0" fontId="140" fillId="41" borderId="60" applyNumberFormat="0" applyAlignment="0" applyProtection="0"/>
    <xf numFmtId="0" fontId="140" fillId="41" borderId="60" applyNumberFormat="0" applyAlignment="0" applyProtection="0"/>
    <xf numFmtId="0" fontId="125" fillId="29" borderId="14" applyNumberFormat="0" applyAlignment="0" applyProtection="0"/>
    <xf numFmtId="0" fontId="140" fillId="41" borderId="60" applyNumberFormat="0" applyAlignment="0" applyProtection="0"/>
    <xf numFmtId="0" fontId="140" fillId="41" borderId="60" applyNumberFormat="0" applyAlignment="0" applyProtection="0"/>
    <xf numFmtId="0" fontId="140" fillId="41" borderId="60" applyNumberFormat="0" applyAlignment="0" applyProtection="0"/>
    <xf numFmtId="0" fontId="140" fillId="41" borderId="60" applyNumberFormat="0" applyAlignment="0" applyProtection="0"/>
    <xf numFmtId="0" fontId="140" fillId="41" borderId="60" applyNumberForma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41" borderId="0" applyFont="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2" fontId="4" fillId="0" borderId="0" applyFont="0" applyFill="0" applyBorder="0" applyProtection="0"/>
    <xf numFmtId="2" fontId="4" fillId="0" borderId="0" applyFont="0" applyFill="0" applyBorder="0" applyProtection="0"/>
    <xf numFmtId="2" fontId="4" fillId="0" borderId="0" applyFont="0" applyFill="0" applyBorder="0" applyProtection="0"/>
    <xf numFmtId="2" fontId="4" fillId="0" borderId="0" applyFont="0" applyFill="0" applyBorder="0" applyProtection="0"/>
    <xf numFmtId="2" fontId="4" fillId="0" borderId="0" applyFont="0" applyFill="0" applyBorder="0" applyProtection="0"/>
    <xf numFmtId="2" fontId="4" fillId="0" borderId="0" applyFont="0" applyFill="0" applyBorder="0" applyProtection="0"/>
    <xf numFmtId="2" fontId="4" fillId="0" borderId="0" applyFont="0" applyFill="0" applyBorder="0" applyProtection="0"/>
    <xf numFmtId="2" fontId="4" fillId="0" borderId="0" applyFont="0" applyFill="0" applyBorder="0" applyProtection="0"/>
    <xf numFmtId="2" fontId="4" fillId="0" borderId="0" applyFont="0" applyFill="0" applyBorder="0" applyProtection="0"/>
    <xf numFmtId="2" fontId="4" fillId="0" borderId="0" applyFont="0" applyFill="0" applyBorder="0" applyProtection="0"/>
    <xf numFmtId="2" fontId="4" fillId="0" borderId="0" applyFont="0" applyFill="0" applyBorder="0" applyProtection="0"/>
    <xf numFmtId="2" fontId="4" fillId="0" borderId="0" applyFont="0" applyFill="0" applyBorder="0" applyProtection="0"/>
    <xf numFmtId="2" fontId="4" fillId="0" borderId="0" applyFont="0" applyFill="0" applyBorder="0" applyProtection="0"/>
    <xf numFmtId="2" fontId="4" fillId="0" borderId="0" applyFont="0" applyFill="0" applyBorder="0" applyProtection="0"/>
    <xf numFmtId="2" fontId="4" fillId="0" borderId="0" applyFont="0" applyFill="0" applyBorder="0" applyProtection="0"/>
    <xf numFmtId="2" fontId="4" fillId="0" borderId="0" applyFont="0" applyFill="0" applyBorder="0" applyProtection="0"/>
    <xf numFmtId="2" fontId="4" fillId="0" borderId="0" applyFont="0" applyFill="0" applyBorder="0" applyProtection="0"/>
    <xf numFmtId="2" fontId="4" fillId="0" borderId="0" applyFont="0" applyFill="0" applyBorder="0" applyProtection="0"/>
    <xf numFmtId="2" fontId="4" fillId="0" borderId="0" applyFont="0" applyFill="0" applyBorder="0" applyProtection="0"/>
    <xf numFmtId="2" fontId="4" fillId="0" borderId="0" applyFont="0" applyFill="0" applyBorder="0" applyProtection="0"/>
    <xf numFmtId="2" fontId="4" fillId="0" borderId="0" applyFont="0" applyFill="0" applyBorder="0" applyProtection="0"/>
    <xf numFmtId="2" fontId="4" fillId="0" borderId="0" applyFont="0" applyFill="0" applyBorder="0" applyProtection="0"/>
    <xf numFmtId="0" fontId="62" fillId="90" borderId="0" applyNumberFormat="0" applyBorder="0" applyAlignment="0" applyProtection="0"/>
    <xf numFmtId="0" fontId="62" fillId="90" borderId="0" applyNumberFormat="0" applyBorder="0" applyAlignment="0" applyProtection="0"/>
    <xf numFmtId="0" fontId="62" fillId="90" borderId="0" applyNumberFormat="0" applyBorder="0" applyAlignment="0" applyProtection="0"/>
    <xf numFmtId="0" fontId="62" fillId="90" borderId="0" applyNumberFormat="0" applyBorder="0" applyAlignment="0" applyProtection="0"/>
    <xf numFmtId="0" fontId="62" fillId="90" borderId="0" applyNumberFormat="0" applyBorder="0" applyAlignment="0" applyProtection="0"/>
    <xf numFmtId="0" fontId="62" fillId="90" borderId="0" applyNumberFormat="0" applyBorder="0" applyAlignment="0" applyProtection="0"/>
    <xf numFmtId="0" fontId="62" fillId="90" borderId="0" applyNumberFormat="0" applyBorder="0" applyAlignment="0" applyProtection="0"/>
    <xf numFmtId="0" fontId="62" fillId="90" borderId="0" applyNumberFormat="0" applyBorder="0" applyAlignment="0" applyProtection="0"/>
    <xf numFmtId="0" fontId="62" fillId="90" borderId="0" applyNumberFormat="0" applyBorder="0" applyAlignment="0" applyProtection="0"/>
    <xf numFmtId="0" fontId="62" fillId="90" borderId="0" applyNumberFormat="0" applyBorder="0" applyAlignment="0" applyProtection="0"/>
    <xf numFmtId="0" fontId="99" fillId="25" borderId="0" applyNumberFormat="0" applyBorder="0" applyAlignment="0" applyProtection="0"/>
    <xf numFmtId="0" fontId="99" fillId="25" borderId="0" applyNumberFormat="0" applyBorder="0" applyAlignment="0" applyProtection="0"/>
    <xf numFmtId="0" fontId="62" fillId="90" borderId="0" applyNumberFormat="0" applyBorder="0" applyAlignment="0" applyProtection="0"/>
    <xf numFmtId="0" fontId="141" fillId="71" borderId="0" applyNumberFormat="0" applyBorder="0" applyAlignment="0" applyProtection="0"/>
    <xf numFmtId="0" fontId="141" fillId="71" borderId="0" applyNumberFormat="0" applyBorder="0" applyAlignment="0" applyProtection="0"/>
    <xf numFmtId="0" fontId="97" fillId="71" borderId="0" applyNumberFormat="0" applyBorder="0" applyAlignment="0" applyProtection="0"/>
    <xf numFmtId="0" fontId="141" fillId="71" borderId="0" applyNumberFormat="0" applyBorder="0" applyAlignment="0" applyProtection="0"/>
    <xf numFmtId="0" fontId="97" fillId="71" borderId="0" applyNumberFormat="0" applyBorder="0" applyAlignment="0" applyProtection="0"/>
    <xf numFmtId="0" fontId="99" fillId="25" borderId="0" applyNumberFormat="0" applyBorder="0" applyAlignment="0" applyProtection="0"/>
    <xf numFmtId="0" fontId="97" fillId="71" borderId="0" applyNumberFormat="0" applyBorder="0" applyAlignment="0" applyProtection="0"/>
    <xf numFmtId="0" fontId="99" fillId="25" borderId="0" applyNumberFormat="0" applyBorder="0" applyAlignment="0" applyProtection="0"/>
    <xf numFmtId="0" fontId="62" fillId="90" borderId="0" applyNumberFormat="0" applyBorder="0" applyAlignment="0" applyProtection="0"/>
    <xf numFmtId="0" fontId="99" fillId="25" borderId="0" applyNumberFormat="0" applyBorder="0" applyAlignment="0" applyProtection="0"/>
    <xf numFmtId="0" fontId="62" fillId="90" borderId="0" applyNumberFormat="0" applyBorder="0" applyAlignment="0" applyProtection="0"/>
    <xf numFmtId="0" fontId="62" fillId="90" borderId="0" applyNumberFormat="0" applyBorder="0" applyAlignment="0" applyProtection="0"/>
    <xf numFmtId="0" fontId="99" fillId="25" borderId="0" applyNumberFormat="0" applyBorder="0" applyAlignment="0" applyProtection="0"/>
    <xf numFmtId="0" fontId="62" fillId="90" borderId="0" applyNumberFormat="0" applyBorder="0" applyAlignment="0" applyProtection="0"/>
    <xf numFmtId="0" fontId="62" fillId="90" borderId="0" applyNumberFormat="0" applyBorder="0" applyAlignment="0" applyProtection="0"/>
    <xf numFmtId="0" fontId="62" fillId="90" borderId="0" applyNumberFormat="0" applyBorder="0" applyAlignment="0" applyProtection="0"/>
    <xf numFmtId="0" fontId="62" fillId="90" borderId="0" applyNumberFormat="0" applyBorder="0" applyAlignment="0" applyProtection="0"/>
    <xf numFmtId="0" fontId="62" fillId="90" borderId="0" applyNumberFormat="0" applyBorder="0" applyAlignment="0" applyProtection="0"/>
    <xf numFmtId="0" fontId="62" fillId="90" borderId="0" applyNumberFormat="0" applyBorder="0" applyAlignment="0" applyProtection="0"/>
    <xf numFmtId="0" fontId="62" fillId="90" borderId="0" applyNumberFormat="0" applyBorder="0" applyAlignment="0" applyProtection="0"/>
    <xf numFmtId="0" fontId="62" fillId="90" borderId="0" applyNumberFormat="0" applyBorder="0" applyAlignment="0" applyProtection="0"/>
    <xf numFmtId="0" fontId="62" fillId="90" borderId="0" applyNumberFormat="0" applyBorder="0" applyAlignment="0" applyProtection="0"/>
    <xf numFmtId="0" fontId="62" fillId="90" borderId="0" applyNumberFormat="0" applyBorder="0" applyAlignment="0" applyProtection="0"/>
    <xf numFmtId="200" fontId="4" fillId="0" borderId="0" applyFont="0" applyFill="0" applyBorder="0" applyAlignment="0" applyProtection="0"/>
    <xf numFmtId="171" fontId="4"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71" fontId="4" fillId="0" borderId="0" applyFont="0" applyFill="0" applyBorder="0" applyAlignment="0" applyProtection="0"/>
    <xf numFmtId="177" fontId="102" fillId="0" borderId="0" applyFont="0" applyFill="0" applyBorder="0" applyAlignment="0" applyProtection="0"/>
    <xf numFmtId="177" fontId="102" fillId="0" borderId="0" applyFont="0" applyFill="0" applyBorder="0" applyAlignment="0" applyProtection="0"/>
    <xf numFmtId="171" fontId="102" fillId="0" borderId="0" applyFont="0" applyFill="0" applyBorder="0" applyAlignment="0" applyProtection="0"/>
    <xf numFmtId="177" fontId="102" fillId="0" borderId="0" applyFont="0" applyFill="0" applyBorder="0" applyAlignment="0" applyProtection="0"/>
    <xf numFmtId="171" fontId="102" fillId="0" borderId="0" applyFont="0" applyFill="0" applyBorder="0" applyAlignment="0" applyProtection="0"/>
    <xf numFmtId="43" fontId="4" fillId="0" borderId="0" applyFont="0" applyFill="0" applyBorder="0" applyAlignment="0" applyProtection="0"/>
    <xf numFmtId="171" fontId="102" fillId="0" borderId="0" applyFont="0" applyFill="0" applyBorder="0" applyAlignment="0" applyProtection="0"/>
    <xf numFmtId="171" fontId="4" fillId="0" borderId="0" applyFont="0" applyFill="0" applyBorder="0" applyAlignment="0" applyProtection="0"/>
    <xf numFmtId="43" fontId="4" fillId="0" borderId="0" applyFont="0" applyFill="0" applyBorder="0" applyAlignment="0" applyProtection="0"/>
    <xf numFmtId="171" fontId="4" fillId="0" borderId="0" applyFont="0" applyFill="0" applyBorder="0" applyAlignment="0" applyProtection="0"/>
    <xf numFmtId="43"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43" fontId="4" fillId="0" borderId="0" applyFont="0" applyFill="0" applyBorder="0" applyAlignment="0" applyProtection="0"/>
    <xf numFmtId="171" fontId="4" fillId="0" borderId="0" applyFont="0" applyFill="0" applyBorder="0" applyAlignment="0" applyProtection="0"/>
    <xf numFmtId="43" fontId="4" fillId="0" borderId="0" applyFont="0" applyFill="0" applyBorder="0" applyAlignment="0" applyProtection="0"/>
    <xf numFmtId="17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71" fontId="4"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43"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43" fontId="103" fillId="0" borderId="0" applyFont="0" applyFill="0" applyBorder="0" applyAlignment="0" applyProtection="0"/>
    <xf numFmtId="43" fontId="170" fillId="0" borderId="0" applyFont="0" applyFill="0" applyBorder="0" applyAlignment="0" applyProtection="0"/>
    <xf numFmtId="43" fontId="103" fillId="0" borderId="0" applyFont="0" applyFill="0" applyBorder="0" applyAlignment="0" applyProtection="0"/>
    <xf numFmtId="0" fontId="4" fillId="0" borderId="0" applyNumberFormat="0" applyFont="0" applyFill="0" applyBorder="0" applyAlignment="0" applyProtection="0"/>
    <xf numFmtId="202" fontId="4" fillId="0" borderId="0" applyFill="0" applyBorder="0" applyAlignment="0" applyProtection="0"/>
    <xf numFmtId="182" fontId="170" fillId="0" borderId="0" applyFont="0" applyFill="0" applyBorder="0" applyAlignment="0" applyProtection="0"/>
    <xf numFmtId="216" fontId="4" fillId="0" borderId="0" applyFont="0" applyFill="0" applyBorder="0" applyAlignment="0" applyProtection="0"/>
    <xf numFmtId="216" fontId="4" fillId="0" borderId="0" applyFont="0" applyFill="0" applyBorder="0" applyAlignment="0" applyProtection="0"/>
    <xf numFmtId="182" fontId="170" fillId="0" borderId="0" applyFont="0" applyFill="0" applyBorder="0" applyAlignment="0" applyProtection="0"/>
    <xf numFmtId="182" fontId="4" fillId="0" borderId="0" applyFont="0" applyFill="0" applyBorder="0" applyAlignment="0" applyProtection="0"/>
    <xf numFmtId="182" fontId="170" fillId="0" borderId="0" applyFont="0" applyFill="0" applyBorder="0" applyAlignment="0" applyProtection="0"/>
    <xf numFmtId="182" fontId="170" fillId="0" borderId="0" applyFont="0" applyFill="0" applyBorder="0" applyAlignment="0" applyProtection="0"/>
    <xf numFmtId="182" fontId="170" fillId="0" borderId="0" applyFont="0" applyFill="0" applyBorder="0" applyAlignment="0" applyProtection="0"/>
    <xf numFmtId="182" fontId="170" fillId="0" borderId="0" applyFont="0" applyFill="0" applyBorder="0" applyAlignment="0" applyProtection="0"/>
    <xf numFmtId="182" fontId="4" fillId="0" borderId="0" applyFont="0" applyFill="0" applyBorder="0" applyAlignment="0" applyProtection="0"/>
    <xf numFmtId="0" fontId="142" fillId="91" borderId="0" applyNumberFormat="0" applyBorder="0" applyAlignment="0" applyProtection="0"/>
    <xf numFmtId="0" fontId="142" fillId="91" borderId="0" applyNumberFormat="0" applyBorder="0" applyAlignment="0" applyProtection="0"/>
    <xf numFmtId="0" fontId="142" fillId="91" borderId="0" applyNumberFormat="0" applyBorder="0" applyAlignment="0" applyProtection="0"/>
    <xf numFmtId="0" fontId="142" fillId="91" borderId="0" applyNumberFormat="0" applyBorder="0" applyAlignment="0" applyProtection="0"/>
    <xf numFmtId="0" fontId="104" fillId="73" borderId="0" applyNumberFormat="0" applyBorder="0" applyAlignment="0" applyProtection="0"/>
    <xf numFmtId="0" fontId="104" fillId="73" borderId="0" applyNumberFormat="0" applyBorder="0" applyAlignment="0" applyProtection="0"/>
    <xf numFmtId="0" fontId="142" fillId="91" borderId="0" applyNumberFormat="0" applyBorder="0" applyAlignment="0" applyProtection="0"/>
    <xf numFmtId="0" fontId="142" fillId="91" borderId="0" applyNumberFormat="0" applyBorder="0" applyAlignment="0" applyProtection="0"/>
    <xf numFmtId="0" fontId="142" fillId="91" borderId="0" applyNumberFormat="0" applyBorder="0" applyAlignment="0" applyProtection="0"/>
    <xf numFmtId="0" fontId="104" fillId="73" borderId="0" applyNumberFormat="0" applyBorder="0" applyAlignment="0" applyProtection="0"/>
    <xf numFmtId="0" fontId="142" fillId="91" borderId="0" applyNumberFormat="0" applyBorder="0" applyAlignment="0" applyProtection="0"/>
    <xf numFmtId="0" fontId="104" fillId="73" borderId="0" applyNumberFormat="0" applyBorder="0" applyAlignment="0" applyProtection="0"/>
    <xf numFmtId="0" fontId="142" fillId="91" borderId="0" applyNumberFormat="0" applyBorder="0" applyAlignment="0" applyProtection="0"/>
    <xf numFmtId="0" fontId="142" fillId="91" borderId="0" applyNumberFormat="0" applyBorder="0" applyAlignment="0" applyProtection="0"/>
    <xf numFmtId="0" fontId="104" fillId="73" borderId="0" applyNumberFormat="0" applyBorder="0" applyAlignment="0" applyProtection="0"/>
    <xf numFmtId="0" fontId="142" fillId="91" borderId="0" applyNumberFormat="0" applyBorder="0" applyAlignment="0" applyProtection="0"/>
    <xf numFmtId="0" fontId="142" fillId="91" borderId="0" applyNumberFormat="0" applyBorder="0" applyAlignment="0" applyProtection="0"/>
    <xf numFmtId="0" fontId="142" fillId="91" borderId="0" applyNumberFormat="0" applyBorder="0" applyAlignment="0" applyProtection="0"/>
    <xf numFmtId="0" fontId="142" fillId="91" borderId="0" applyNumberFormat="0" applyBorder="0" applyAlignment="0" applyProtection="0"/>
    <xf numFmtId="0" fontId="142" fillId="91" borderId="0" applyNumberFormat="0" applyBorder="0" applyAlignment="0" applyProtection="0"/>
    <xf numFmtId="0" fontId="68" fillId="0" borderId="0">
      <alignment vertical="top"/>
    </xf>
    <xf numFmtId="0" fontId="68" fillId="0" borderId="0">
      <alignment vertical="top"/>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4" fillId="0" borderId="0"/>
    <xf numFmtId="0" fontId="4" fillId="0" borderId="0"/>
    <xf numFmtId="0" fontId="170" fillId="0" borderId="0"/>
    <xf numFmtId="0" fontId="170" fillId="0" borderId="0"/>
    <xf numFmtId="0" fontId="170" fillId="0" borderId="0"/>
    <xf numFmtId="0" fontId="4" fillId="0" borderId="0"/>
    <xf numFmtId="0" fontId="4" fillId="0" borderId="0"/>
    <xf numFmtId="0" fontId="170" fillId="0" borderId="0"/>
    <xf numFmtId="0" fontId="170" fillId="0" borderId="0"/>
    <xf numFmtId="0" fontId="170"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170" fillId="0" borderId="0"/>
    <xf numFmtId="0" fontId="170" fillId="0" borderId="0"/>
    <xf numFmtId="0" fontId="170" fillId="0" borderId="0"/>
    <xf numFmtId="0" fontId="170" fillId="0" borderId="0"/>
    <xf numFmtId="0" fontId="170" fillId="0" borderId="0"/>
    <xf numFmtId="0" fontId="170" fillId="0" borderId="0"/>
    <xf numFmtId="0" fontId="4" fillId="0" borderId="0"/>
    <xf numFmtId="0" fontId="17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70" fillId="0" borderId="0"/>
    <xf numFmtId="0" fontId="4" fillId="0" borderId="0"/>
    <xf numFmtId="0" fontId="170" fillId="0" borderId="0"/>
    <xf numFmtId="0" fontId="4" fillId="0" borderId="0"/>
    <xf numFmtId="0" fontId="4" fillId="0" borderId="0"/>
    <xf numFmtId="0" fontId="170" fillId="0" borderId="0"/>
    <xf numFmtId="0" fontId="4" fillId="0" borderId="0"/>
    <xf numFmtId="0" fontId="170" fillId="0" borderId="0"/>
    <xf numFmtId="0" fontId="4" fillId="0" borderId="0"/>
    <xf numFmtId="0" fontId="4" fillId="0" borderId="0"/>
    <xf numFmtId="0" fontId="4" fillId="0" borderId="0"/>
    <xf numFmtId="0" fontId="170" fillId="0" borderId="0"/>
    <xf numFmtId="0" fontId="4" fillId="0" borderId="0"/>
    <xf numFmtId="0" fontId="4" fillId="0" borderId="0"/>
    <xf numFmtId="0" fontId="68" fillId="0" borderId="0">
      <alignment vertical="top"/>
    </xf>
    <xf numFmtId="0" fontId="68" fillId="0" borderId="0">
      <alignment vertical="top"/>
    </xf>
    <xf numFmtId="0" fontId="68" fillId="0" borderId="0">
      <alignment vertical="top"/>
    </xf>
    <xf numFmtId="0" fontId="4" fillId="0" borderId="0"/>
    <xf numFmtId="0" fontId="4" fillId="0" borderId="0"/>
    <xf numFmtId="0" fontId="4" fillId="0" borderId="0"/>
    <xf numFmtId="0" fontId="4" fillId="0" borderId="0"/>
    <xf numFmtId="0" fontId="4" fillId="0" borderId="0"/>
    <xf numFmtId="0" fontId="6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7" fillId="0" borderId="0"/>
    <xf numFmtId="0" fontId="4" fillId="0" borderId="0"/>
    <xf numFmtId="0" fontId="4" fillId="0" borderId="0"/>
    <xf numFmtId="0" fontId="4" fillId="0" borderId="0"/>
    <xf numFmtId="0" fontId="67" fillId="0" borderId="0"/>
    <xf numFmtId="0" fontId="4" fillId="0" borderId="0"/>
    <xf numFmtId="0" fontId="4" fillId="0" borderId="0"/>
    <xf numFmtId="0" fontId="4" fillId="0" borderId="0"/>
    <xf numFmtId="0" fontId="4" fillId="0" borderId="0"/>
    <xf numFmtId="0" fontId="68" fillId="0" borderId="0">
      <alignment vertical="top"/>
    </xf>
    <xf numFmtId="0" fontId="68" fillId="0" borderId="0">
      <alignment vertical="top"/>
    </xf>
    <xf numFmtId="0" fontId="68" fillId="0" borderId="0">
      <alignment vertical="top"/>
    </xf>
    <xf numFmtId="0" fontId="4" fillId="0" borderId="0"/>
    <xf numFmtId="0" fontId="4" fillId="0" borderId="0"/>
    <xf numFmtId="0" fontId="4" fillId="0" borderId="0"/>
    <xf numFmtId="0" fontId="4" fillId="0" borderId="0"/>
    <xf numFmtId="0" fontId="4" fillId="0" borderId="0"/>
    <xf numFmtId="0" fontId="4" fillId="0" borderId="0" applyNumberFormat="0" applyFont="0" applyFill="0" applyBorder="0" applyAlignment="0" applyProtection="0"/>
    <xf numFmtId="0" fontId="4" fillId="0" borderId="0"/>
    <xf numFmtId="0" fontId="68" fillId="0" borderId="0">
      <alignment vertical="top"/>
    </xf>
    <xf numFmtId="0" fontId="4" fillId="0" borderId="0"/>
    <xf numFmtId="0" fontId="4" fillId="0" borderId="0"/>
    <xf numFmtId="0" fontId="4" fillId="0" borderId="0"/>
    <xf numFmtId="0" fontId="68" fillId="0" borderId="0">
      <alignment vertical="top"/>
    </xf>
    <xf numFmtId="0" fontId="4" fillId="0" borderId="0"/>
    <xf numFmtId="0" fontId="4" fillId="0" borderId="0"/>
    <xf numFmtId="0" fontId="170" fillId="0" borderId="0"/>
    <xf numFmtId="0" fontId="4" fillId="0" borderId="0"/>
    <xf numFmtId="0" fontId="4" fillId="0" borderId="0"/>
    <xf numFmtId="0" fontId="4" fillId="0" borderId="0"/>
    <xf numFmtId="0" fontId="10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03" fillId="0" borderId="0"/>
    <xf numFmtId="0" fontId="4" fillId="0" borderId="0"/>
    <xf numFmtId="0" fontId="4" fillId="0" borderId="0"/>
    <xf numFmtId="0" fontId="4" fillId="0" borderId="0"/>
    <xf numFmtId="0" fontId="4" fillId="0" borderId="0"/>
    <xf numFmtId="0" fontId="103" fillId="0" borderId="0"/>
    <xf numFmtId="0" fontId="4" fillId="0" borderId="0" applyNumberFormat="0" applyFont="0" applyFill="0" applyBorder="0" applyAlignment="0" applyProtection="0"/>
    <xf numFmtId="0" fontId="103" fillId="0" borderId="0"/>
    <xf numFmtId="0" fontId="68" fillId="0" borderId="0">
      <alignment vertical="top"/>
    </xf>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8" fillId="0" borderId="0">
      <alignment vertical="top"/>
    </xf>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70" fillId="74" borderId="26"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70" fillId="74" borderId="26" applyNumberFormat="0" applyFont="0" applyAlignment="0" applyProtection="0"/>
    <xf numFmtId="0" fontId="170" fillId="74" borderId="26"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70" fillId="74" borderId="26" applyNumberFormat="0" applyFont="0" applyAlignment="0" applyProtection="0"/>
    <xf numFmtId="0" fontId="170" fillId="74" borderId="26"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70" fillId="74" borderId="26" applyNumberFormat="0" applyFont="0" applyAlignment="0" applyProtection="0"/>
    <xf numFmtId="0" fontId="170" fillId="74" borderId="26"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70" fillId="74" borderId="26" applyNumberFormat="0" applyFont="0" applyAlignment="0" applyProtection="0"/>
    <xf numFmtId="0" fontId="170" fillId="74" borderId="26"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70" fillId="74" borderId="26"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70" fillId="74" borderId="26" applyNumberFormat="0" applyFont="0" applyAlignment="0" applyProtection="0"/>
    <xf numFmtId="0" fontId="170" fillId="74" borderId="26"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70" fillId="74" borderId="26" applyNumberFormat="0" applyFont="0" applyAlignment="0" applyProtection="0"/>
    <xf numFmtId="0" fontId="170" fillId="74" borderId="26"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70" fillId="74" borderId="26" applyNumberFormat="0" applyFont="0" applyAlignment="0" applyProtection="0"/>
    <xf numFmtId="0" fontId="170" fillId="74" borderId="26"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70" fillId="74" borderId="26" applyNumberFormat="0" applyFont="0" applyAlignment="0" applyProtection="0"/>
    <xf numFmtId="0" fontId="170" fillId="74" borderId="26"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70" fillId="74" borderId="26"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70" fillId="74" borderId="26" applyNumberFormat="0" applyFont="0" applyAlignment="0" applyProtection="0"/>
    <xf numFmtId="0" fontId="170" fillId="74" borderId="26"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70" fillId="74" borderId="26" applyNumberFormat="0" applyFont="0" applyAlignment="0" applyProtection="0"/>
    <xf numFmtId="0" fontId="170" fillId="74" borderId="26"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70" fillId="74" borderId="26" applyNumberFormat="0" applyFont="0" applyAlignment="0" applyProtection="0"/>
    <xf numFmtId="0" fontId="170" fillId="74" borderId="26"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70" fillId="74" borderId="26" applyNumberFormat="0" applyFont="0" applyAlignment="0" applyProtection="0"/>
    <xf numFmtId="0" fontId="170" fillId="74" borderId="26"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70" fillId="74" borderId="26"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70" fillId="74" borderId="26"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70" fillId="74" borderId="26" applyNumberFormat="0" applyFont="0" applyAlignment="0" applyProtection="0"/>
    <xf numFmtId="0" fontId="170" fillId="74" borderId="26"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70" fillId="74" borderId="26" applyNumberFormat="0" applyFont="0" applyAlignment="0" applyProtection="0"/>
    <xf numFmtId="0" fontId="170" fillId="74" borderId="26"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70" fillId="74" borderId="26" applyNumberFormat="0" applyFont="0" applyAlignment="0" applyProtection="0"/>
    <xf numFmtId="0" fontId="170" fillId="74" borderId="26"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70" fillId="74" borderId="26" applyNumberFormat="0" applyFont="0" applyAlignment="0" applyProtection="0"/>
    <xf numFmtId="0" fontId="170" fillId="74" borderId="26" applyNumberFormat="0" applyFont="0" applyAlignment="0" applyProtection="0"/>
    <xf numFmtId="0" fontId="103" fillId="88" borderId="12"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70" fillId="74" borderId="26"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70" fillId="74" borderId="26"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70" fillId="74" borderId="26" applyNumberFormat="0" applyFont="0" applyAlignment="0" applyProtection="0"/>
    <xf numFmtId="0" fontId="170" fillId="74" borderId="26"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70" fillId="74" borderId="26" applyNumberFormat="0" applyFont="0" applyAlignment="0" applyProtection="0"/>
    <xf numFmtId="0" fontId="170" fillId="74" borderId="26"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70" fillId="74" borderId="26" applyNumberFormat="0" applyFont="0" applyAlignment="0" applyProtection="0"/>
    <xf numFmtId="0" fontId="170" fillId="74" borderId="26"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70" fillId="74" borderId="26" applyNumberFormat="0" applyFont="0" applyAlignment="0" applyProtection="0"/>
    <xf numFmtId="0" fontId="170" fillId="74" borderId="26"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03" fillId="88" borderId="12" applyNumberFormat="0" applyFont="0" applyAlignment="0" applyProtection="0"/>
    <xf numFmtId="0" fontId="103" fillId="88" borderId="12" applyNumberFormat="0" applyFont="0" applyAlignment="0" applyProtection="0"/>
    <xf numFmtId="0" fontId="170" fillId="74" borderId="26" applyNumberFormat="0" applyFont="0" applyAlignment="0" applyProtection="0"/>
    <xf numFmtId="0" fontId="4" fillId="65" borderId="25"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70" fillId="74" borderId="26"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70" fillId="74" borderId="26" applyNumberFormat="0" applyFont="0" applyAlignment="0" applyProtection="0"/>
    <xf numFmtId="0" fontId="170" fillId="74" borderId="26"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70" fillId="74" borderId="26" applyNumberFormat="0" applyFont="0" applyAlignment="0" applyProtection="0"/>
    <xf numFmtId="0" fontId="170" fillId="74" borderId="26"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70" fillId="74" borderId="26" applyNumberFormat="0" applyFont="0" applyAlignment="0" applyProtection="0"/>
    <xf numFmtId="0" fontId="170" fillId="74" borderId="26"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70" fillId="74" borderId="26" applyNumberFormat="0" applyFont="0" applyAlignment="0" applyProtection="0"/>
    <xf numFmtId="0" fontId="170" fillId="74" borderId="26"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03" fillId="88" borderId="12"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70" fillId="74" borderId="26"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70" fillId="74" borderId="26" applyNumberFormat="0" applyFont="0" applyAlignment="0" applyProtection="0"/>
    <xf numFmtId="0" fontId="170" fillId="74" borderId="26"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70" fillId="74" borderId="26" applyNumberFormat="0" applyFont="0" applyAlignment="0" applyProtection="0"/>
    <xf numFmtId="0" fontId="170" fillId="74" borderId="26"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70" fillId="74" borderId="26" applyNumberFormat="0" applyFont="0" applyAlignment="0" applyProtection="0"/>
    <xf numFmtId="0" fontId="170" fillId="74" borderId="26"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70" fillId="74" borderId="26" applyNumberFormat="0" applyFont="0" applyAlignment="0" applyProtection="0"/>
    <xf numFmtId="0" fontId="170" fillId="74" borderId="26"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03" fillId="88" borderId="12"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70" fillId="74" borderId="26"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70" fillId="74" borderId="26" applyNumberFormat="0" applyFont="0" applyAlignment="0" applyProtection="0"/>
    <xf numFmtId="0" fontId="170" fillId="74" borderId="26"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70" fillId="74" borderId="26" applyNumberFormat="0" applyFont="0" applyAlignment="0" applyProtection="0"/>
    <xf numFmtId="0" fontId="170" fillId="74" borderId="26"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70" fillId="74" borderId="26" applyNumberFormat="0" applyFont="0" applyAlignment="0" applyProtection="0"/>
    <xf numFmtId="0" fontId="170" fillId="74" borderId="26"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70" fillId="74" borderId="26" applyNumberFormat="0" applyFont="0" applyAlignment="0" applyProtection="0"/>
    <xf numFmtId="0" fontId="170" fillId="74" borderId="26"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70" fillId="74" borderId="26"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70" fillId="74" borderId="26" applyNumberFormat="0" applyFont="0" applyAlignment="0" applyProtection="0"/>
    <xf numFmtId="0" fontId="170" fillId="74" borderId="26"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70" fillId="74" borderId="26" applyNumberFormat="0" applyFont="0" applyAlignment="0" applyProtection="0"/>
    <xf numFmtId="0" fontId="170" fillId="74" borderId="26"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70" fillId="74" borderId="26" applyNumberFormat="0" applyFont="0" applyAlignment="0" applyProtection="0"/>
    <xf numFmtId="0" fontId="170" fillId="74" borderId="26"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70" fillId="74" borderId="26" applyNumberFormat="0" applyFont="0" applyAlignment="0" applyProtection="0"/>
    <xf numFmtId="0" fontId="170" fillId="74" borderId="26"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70" fillId="74" borderId="26"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70" fillId="74" borderId="26" applyNumberFormat="0" applyFont="0" applyAlignment="0" applyProtection="0"/>
    <xf numFmtId="0" fontId="170" fillId="74" borderId="26"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70" fillId="74" borderId="26" applyNumberFormat="0" applyFont="0" applyAlignment="0" applyProtection="0"/>
    <xf numFmtId="0" fontId="170" fillId="74" borderId="26"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70" fillId="74" borderId="26" applyNumberFormat="0" applyFont="0" applyAlignment="0" applyProtection="0"/>
    <xf numFmtId="0" fontId="170" fillId="74" borderId="26"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70" fillId="74" borderId="26" applyNumberFormat="0" applyFont="0" applyAlignment="0" applyProtection="0"/>
    <xf numFmtId="0" fontId="170" fillId="74" borderId="26"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70" fillId="74" borderId="26"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70" fillId="74" borderId="26" applyNumberFormat="0" applyFont="0" applyAlignment="0" applyProtection="0"/>
    <xf numFmtId="0" fontId="170" fillId="74" borderId="26"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70" fillId="74" borderId="26" applyNumberFormat="0" applyFont="0" applyAlignment="0" applyProtection="0"/>
    <xf numFmtId="0" fontId="170" fillId="74" borderId="26"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70" fillId="74" borderId="26" applyNumberFormat="0" applyFont="0" applyAlignment="0" applyProtection="0"/>
    <xf numFmtId="0" fontId="170" fillId="74" borderId="26"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70" fillId="74" borderId="26" applyNumberFormat="0" applyFont="0" applyAlignment="0" applyProtection="0"/>
    <xf numFmtId="0" fontId="170" fillId="74" borderId="26"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70" fillId="74" borderId="26"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70" fillId="74" borderId="26" applyNumberFormat="0" applyFont="0" applyAlignment="0" applyProtection="0"/>
    <xf numFmtId="0" fontId="170" fillId="74" borderId="26"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70" fillId="74" borderId="26" applyNumberFormat="0" applyFont="0" applyAlignment="0" applyProtection="0"/>
    <xf numFmtId="0" fontId="170" fillId="74" borderId="26"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70" fillId="74" borderId="26" applyNumberFormat="0" applyFont="0" applyAlignment="0" applyProtection="0"/>
    <xf numFmtId="0" fontId="170" fillId="74" borderId="26"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70" fillId="74" borderId="26" applyNumberFormat="0" applyFont="0" applyAlignment="0" applyProtection="0"/>
    <xf numFmtId="0" fontId="170" fillId="74" borderId="26"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4" fillId="65" borderId="25" applyNumberFormat="0" applyFont="0" applyAlignment="0" applyProtection="0"/>
    <xf numFmtId="0" fontId="170" fillId="74" borderId="26" applyNumberFormat="0" applyFont="0" applyAlignment="0" applyProtection="0"/>
    <xf numFmtId="0" fontId="4" fillId="65" borderId="25" applyNumberFormat="0" applyFont="0" applyAlignment="0" applyProtection="0"/>
    <xf numFmtId="0" fontId="170" fillId="74" borderId="26" applyNumberFormat="0" applyFont="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9" fontId="102" fillId="0" borderId="0" applyFont="0" applyFill="0" applyBorder="0" applyAlignment="0" applyProtection="0"/>
    <xf numFmtId="9" fontId="102" fillId="0" borderId="0" applyFont="0" applyFill="0" applyBorder="0" applyAlignment="0" applyProtection="0"/>
    <xf numFmtId="9" fontId="4" fillId="0" borderId="0" applyFont="0" applyFill="0" applyBorder="0" applyAlignment="0" applyProtection="0"/>
    <xf numFmtId="9" fontId="102" fillId="0" borderId="0" applyFont="0" applyFill="0" applyBorder="0" applyAlignment="0" applyProtection="0"/>
    <xf numFmtId="9" fontId="170" fillId="0" borderId="0" applyFont="0" applyFill="0" applyBorder="0" applyAlignment="0" applyProtection="0"/>
    <xf numFmtId="9" fontId="4" fillId="0" borderId="0" applyFont="0" applyFill="0" applyBorder="0" applyAlignment="0" applyProtection="0"/>
    <xf numFmtId="9" fontId="170" fillId="0" borderId="0" applyFont="0" applyFill="0" applyBorder="0" applyAlignment="0" applyProtection="0"/>
    <xf numFmtId="9" fontId="4" fillId="0" borderId="0" applyFont="0" applyFill="0" applyBorder="0" applyAlignment="0" applyProtection="0"/>
    <xf numFmtId="9" fontId="170" fillId="0" borderId="0" applyFont="0" applyFill="0" applyBorder="0" applyAlignment="0" applyProtection="0"/>
    <xf numFmtId="9" fontId="4" fillId="0" borderId="0" applyFont="0" applyFill="0" applyBorder="0" applyAlignment="0" applyProtection="0"/>
    <xf numFmtId="9" fontId="170" fillId="0" borderId="0" applyFont="0" applyFill="0" applyBorder="0" applyAlignment="0" applyProtection="0"/>
    <xf numFmtId="9" fontId="170"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70"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70" fillId="0" borderId="0" applyFont="0" applyFill="0" applyBorder="0" applyAlignment="0" applyProtection="0"/>
    <xf numFmtId="9" fontId="4" fillId="0" borderId="0" applyFont="0" applyFill="0" applyBorder="0" applyAlignment="0" applyProtection="0"/>
    <xf numFmtId="9" fontId="170"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204" fontId="4" fillId="0" borderId="0" applyFont="0" applyFill="0" applyBorder="0" applyProtection="0"/>
    <xf numFmtId="204" fontId="4" fillId="0" borderId="0" applyFont="0" applyFill="0" applyBorder="0" applyProtection="0"/>
    <xf numFmtId="204" fontId="4" fillId="0" borderId="0" applyFont="0" applyFill="0" applyBorder="0" applyProtection="0"/>
    <xf numFmtId="204" fontId="4" fillId="0" borderId="0" applyFont="0" applyFill="0" applyBorder="0" applyProtection="0"/>
    <xf numFmtId="204" fontId="4" fillId="0" borderId="0" applyFont="0" applyFill="0" applyBorder="0" applyProtection="0"/>
    <xf numFmtId="204" fontId="4" fillId="0" borderId="0" applyFont="0" applyFill="0" applyBorder="0" applyProtection="0"/>
    <xf numFmtId="204" fontId="4" fillId="0" borderId="0" applyFont="0" applyFill="0" applyBorder="0" applyProtection="0"/>
    <xf numFmtId="204" fontId="4" fillId="0" borderId="0" applyFont="0" applyFill="0" applyBorder="0" applyProtection="0"/>
    <xf numFmtId="204" fontId="4" fillId="0" borderId="0" applyFont="0" applyFill="0" applyBorder="0" applyProtection="0"/>
    <xf numFmtId="204" fontId="4" fillId="0" borderId="0" applyFont="0" applyFill="0" applyBorder="0" applyProtection="0"/>
    <xf numFmtId="204" fontId="4" fillId="0" borderId="0" applyFont="0" applyFill="0" applyBorder="0" applyProtection="0"/>
    <xf numFmtId="204" fontId="4" fillId="0" borderId="0" applyFont="0" applyFill="0" applyBorder="0" applyProtection="0"/>
    <xf numFmtId="204" fontId="4" fillId="0" borderId="0" applyFont="0" applyFill="0" applyBorder="0" applyProtection="0"/>
    <xf numFmtId="204" fontId="4" fillId="0" borderId="0" applyFont="0" applyFill="0" applyBorder="0" applyProtection="0"/>
    <xf numFmtId="204" fontId="4" fillId="0" borderId="0" applyFont="0" applyFill="0" applyBorder="0" applyProtection="0"/>
    <xf numFmtId="204" fontId="4" fillId="0" borderId="0" applyFont="0" applyFill="0" applyBorder="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0" fontId="4" fillId="0" borderId="28" applyNumberFormat="0" applyFont="0" applyFill="0" applyAlignment="0" applyProtection="0"/>
    <xf numFmtId="0" fontId="4" fillId="0" borderId="28" applyNumberFormat="0" applyFont="0" applyFill="0" applyAlignment="0" applyProtection="0"/>
    <xf numFmtId="0" fontId="4" fillId="0" borderId="28" applyNumberFormat="0" applyFont="0" applyFill="0" applyAlignment="0" applyProtection="0"/>
    <xf numFmtId="0" fontId="4" fillId="0" borderId="28" applyNumberFormat="0" applyFont="0" applyFill="0" applyAlignment="0" applyProtection="0"/>
    <xf numFmtId="0" fontId="4" fillId="0" borderId="28" applyNumberFormat="0" applyFont="0" applyFill="0" applyAlignment="0" applyProtection="0"/>
    <xf numFmtId="0" fontId="4" fillId="0" borderId="28" applyNumberFormat="0" applyFont="0" applyFill="0" applyAlignment="0" applyProtection="0"/>
    <xf numFmtId="0" fontId="4" fillId="0" borderId="28" applyNumberFormat="0" applyFont="0" applyFill="0" applyAlignment="0" applyProtection="0"/>
    <xf numFmtId="0" fontId="4" fillId="0" borderId="28" applyNumberFormat="0" applyFont="0" applyFill="0" applyAlignment="0" applyProtection="0"/>
    <xf numFmtId="0" fontId="4" fillId="0" borderId="28" applyNumberFormat="0" applyFont="0" applyFill="0" applyAlignment="0" applyProtection="0"/>
    <xf numFmtId="0" fontId="4" fillId="0" borderId="28" applyNumberFormat="0" applyFont="0" applyFill="0" applyAlignment="0" applyProtection="0"/>
    <xf numFmtId="0" fontId="4" fillId="0" borderId="28" applyNumberFormat="0" applyFont="0" applyFill="0" applyAlignment="0" applyProtection="0"/>
    <xf numFmtId="0" fontId="4" fillId="0" borderId="28" applyNumberFormat="0" applyFont="0" applyFill="0" applyAlignment="0" applyProtection="0"/>
    <xf numFmtId="0" fontId="4" fillId="0" borderId="28" applyNumberFormat="0" applyFont="0" applyFill="0" applyAlignment="0" applyProtection="0"/>
    <xf numFmtId="0" fontId="4" fillId="0" borderId="28" applyNumberFormat="0" applyFont="0" applyFill="0" applyAlignment="0" applyProtection="0"/>
    <xf numFmtId="0" fontId="4" fillId="0" borderId="28" applyNumberFormat="0" applyFont="0" applyFill="0" applyAlignment="0" applyProtection="0"/>
    <xf numFmtId="0" fontId="4" fillId="0" borderId="28" applyNumberFormat="0" applyFont="0" applyFill="0" applyAlignment="0" applyProtection="0"/>
    <xf numFmtId="0" fontId="4" fillId="0" borderId="29" applyNumberFormat="0" applyFont="0" applyFill="0" applyAlignment="0" applyProtection="0"/>
    <xf numFmtId="0" fontId="4" fillId="0" borderId="29" applyNumberFormat="0" applyFont="0" applyFill="0" applyAlignment="0" applyProtection="0"/>
    <xf numFmtId="0" fontId="4" fillId="0" borderId="29" applyNumberFormat="0" applyFont="0" applyFill="0" applyAlignment="0" applyProtection="0"/>
    <xf numFmtId="0" fontId="4" fillId="0" borderId="29" applyNumberFormat="0" applyFont="0" applyFill="0" applyAlignment="0" applyProtection="0"/>
    <xf numFmtId="0" fontId="4" fillId="0" borderId="29" applyNumberFormat="0" applyFont="0" applyFill="0" applyAlignment="0" applyProtection="0"/>
    <xf numFmtId="0" fontId="4" fillId="0" borderId="29" applyNumberFormat="0" applyFont="0" applyFill="0" applyAlignment="0" applyProtection="0"/>
    <xf numFmtId="0" fontId="4" fillId="0" borderId="29" applyNumberFormat="0" applyFont="0" applyFill="0" applyAlignment="0" applyProtection="0"/>
    <xf numFmtId="0" fontId="4" fillId="0" borderId="29" applyNumberFormat="0" applyFont="0" applyFill="0" applyAlignment="0" applyProtection="0"/>
    <xf numFmtId="0" fontId="4" fillId="0" borderId="29" applyNumberFormat="0" applyFont="0" applyFill="0" applyAlignment="0" applyProtection="0"/>
    <xf numFmtId="0" fontId="4" fillId="0" borderId="29" applyNumberFormat="0" applyFont="0" applyFill="0" applyAlignment="0" applyProtection="0"/>
    <xf numFmtId="0" fontId="4" fillId="0" borderId="29" applyNumberFormat="0" applyFont="0" applyFill="0" applyAlignment="0" applyProtection="0"/>
    <xf numFmtId="0" fontId="4" fillId="0" borderId="29" applyNumberFormat="0" applyFont="0" applyFill="0" applyAlignment="0" applyProtection="0"/>
    <xf numFmtId="0" fontId="4" fillId="0" borderId="29" applyNumberFormat="0" applyFont="0" applyFill="0" applyAlignment="0" applyProtection="0"/>
    <xf numFmtId="0" fontId="4" fillId="0" borderId="29" applyNumberFormat="0" applyFont="0" applyFill="0" applyAlignment="0" applyProtection="0"/>
    <xf numFmtId="0" fontId="4" fillId="0" borderId="29" applyNumberFormat="0" applyFont="0" applyFill="0" applyAlignment="0" applyProtection="0"/>
    <xf numFmtId="0" fontId="4" fillId="0" borderId="29" applyNumberFormat="0" applyFont="0" applyFill="0" applyAlignment="0" applyProtection="0"/>
    <xf numFmtId="0" fontId="4" fillId="0" borderId="30" applyNumberFormat="0" applyFont="0" applyFill="0" applyAlignment="0" applyProtection="0"/>
    <xf numFmtId="0" fontId="4" fillId="0" borderId="30" applyNumberFormat="0" applyFont="0" applyFill="0" applyAlignment="0" applyProtection="0"/>
    <xf numFmtId="0" fontId="4" fillId="0" borderId="30" applyNumberFormat="0" applyFont="0" applyFill="0" applyAlignment="0" applyProtection="0"/>
    <xf numFmtId="0" fontId="4" fillId="0" borderId="30" applyNumberFormat="0" applyFont="0" applyFill="0" applyAlignment="0" applyProtection="0"/>
    <xf numFmtId="0" fontId="4" fillId="0" borderId="30" applyNumberFormat="0" applyFont="0" applyFill="0" applyAlignment="0" applyProtection="0"/>
    <xf numFmtId="0" fontId="4" fillId="0" borderId="30" applyNumberFormat="0" applyFont="0" applyFill="0" applyAlignment="0" applyProtection="0"/>
    <xf numFmtId="0" fontId="4" fillId="0" borderId="30" applyNumberFormat="0" applyFont="0" applyFill="0" applyAlignment="0" applyProtection="0"/>
    <xf numFmtId="0" fontId="4" fillId="0" borderId="30" applyNumberFormat="0" applyFont="0" applyFill="0" applyAlignment="0" applyProtection="0"/>
    <xf numFmtId="0" fontId="4" fillId="0" borderId="30" applyNumberFormat="0" applyFont="0" applyFill="0" applyAlignment="0" applyProtection="0"/>
    <xf numFmtId="0" fontId="4" fillId="0" borderId="30" applyNumberFormat="0" applyFont="0" applyFill="0" applyAlignment="0" applyProtection="0"/>
    <xf numFmtId="0" fontId="4" fillId="0" borderId="30" applyNumberFormat="0" applyFont="0" applyFill="0" applyAlignment="0" applyProtection="0"/>
    <xf numFmtId="0" fontId="4" fillId="0" borderId="30" applyNumberFormat="0" applyFont="0" applyFill="0" applyAlignment="0" applyProtection="0"/>
    <xf numFmtId="0" fontId="4" fillId="0" borderId="30" applyNumberFormat="0" applyFont="0" applyFill="0" applyAlignment="0" applyProtection="0"/>
    <xf numFmtId="0" fontId="4" fillId="0" borderId="30" applyNumberFormat="0" applyFont="0" applyFill="0" applyAlignment="0" applyProtection="0"/>
    <xf numFmtId="0" fontId="4" fillId="0" borderId="30" applyNumberFormat="0" applyFont="0" applyFill="0" applyAlignment="0" applyProtection="0"/>
    <xf numFmtId="0" fontId="4" fillId="0" borderId="30" applyNumberFormat="0" applyFont="0" applyFill="0" applyAlignment="0" applyProtection="0"/>
    <xf numFmtId="0" fontId="4" fillId="0" borderId="31" applyNumberFormat="0" applyFont="0" applyFill="0" applyAlignment="0" applyProtection="0"/>
    <xf numFmtId="0" fontId="4" fillId="0" borderId="31" applyNumberFormat="0" applyFont="0" applyFill="0" applyAlignment="0" applyProtection="0"/>
    <xf numFmtId="0" fontId="4" fillId="0" borderId="31" applyNumberFormat="0" applyFont="0" applyFill="0" applyAlignment="0" applyProtection="0"/>
    <xf numFmtId="0" fontId="4" fillId="0" borderId="31" applyNumberFormat="0" applyFont="0" applyFill="0" applyAlignment="0" applyProtection="0"/>
    <xf numFmtId="0" fontId="4" fillId="0" borderId="31" applyNumberFormat="0" applyFont="0" applyFill="0" applyAlignment="0" applyProtection="0"/>
    <xf numFmtId="0" fontId="4" fillId="0" borderId="31" applyNumberFormat="0" applyFont="0" applyFill="0" applyAlignment="0" applyProtection="0"/>
    <xf numFmtId="0" fontId="4" fillId="0" borderId="31" applyNumberFormat="0" applyFont="0" applyFill="0" applyAlignment="0" applyProtection="0"/>
    <xf numFmtId="0" fontId="4" fillId="0" borderId="31" applyNumberFormat="0" applyFont="0" applyFill="0" applyAlignment="0" applyProtection="0"/>
    <xf numFmtId="0" fontId="4" fillId="0" borderId="31" applyNumberFormat="0" applyFont="0" applyFill="0" applyAlignment="0" applyProtection="0"/>
    <xf numFmtId="0" fontId="4" fillId="0" borderId="31" applyNumberFormat="0" applyFont="0" applyFill="0" applyAlignment="0" applyProtection="0"/>
    <xf numFmtId="0" fontId="4" fillId="0" borderId="31" applyNumberFormat="0" applyFont="0" applyFill="0" applyAlignment="0" applyProtection="0"/>
    <xf numFmtId="0" fontId="4" fillId="0" borderId="31" applyNumberFormat="0" applyFont="0" applyFill="0" applyAlignment="0" applyProtection="0"/>
    <xf numFmtId="0" fontId="4" fillId="0" borderId="31" applyNumberFormat="0" applyFont="0" applyFill="0" applyAlignment="0" applyProtection="0"/>
    <xf numFmtId="0" fontId="4" fillId="0" borderId="31" applyNumberFormat="0" applyFont="0" applyFill="0" applyAlignment="0" applyProtection="0"/>
    <xf numFmtId="0" fontId="4" fillId="0" borderId="31" applyNumberFormat="0" applyFont="0" applyFill="0" applyAlignment="0" applyProtection="0"/>
    <xf numFmtId="0" fontId="4" fillId="0" borderId="31" applyNumberFormat="0" applyFont="0" applyFill="0" applyAlignment="0" applyProtection="0"/>
    <xf numFmtId="0" fontId="4" fillId="0" borderId="12" applyNumberFormat="0" applyFont="0" applyFill="0" applyAlignment="0" applyProtection="0"/>
    <xf numFmtId="0" fontId="4" fillId="0" borderId="12" applyNumberFormat="0" applyFont="0" applyFill="0" applyAlignment="0" applyProtection="0"/>
    <xf numFmtId="0" fontId="4" fillId="0" borderId="12" applyNumberFormat="0" applyFont="0" applyFill="0" applyAlignment="0" applyProtection="0"/>
    <xf numFmtId="0" fontId="4" fillId="0" borderId="12" applyNumberFormat="0" applyFont="0" applyFill="0" applyAlignment="0" applyProtection="0"/>
    <xf numFmtId="0" fontId="4" fillId="0" borderId="12" applyNumberFormat="0" applyFont="0" applyFill="0" applyAlignment="0" applyProtection="0"/>
    <xf numFmtId="0" fontId="4" fillId="0" borderId="12" applyNumberFormat="0" applyFont="0" applyFill="0" applyAlignment="0" applyProtection="0"/>
    <xf numFmtId="0" fontId="4" fillId="0" borderId="12" applyNumberFormat="0" applyFont="0" applyFill="0" applyAlignment="0" applyProtection="0"/>
    <xf numFmtId="0" fontId="4" fillId="0" borderId="12" applyNumberFormat="0" applyFont="0" applyFill="0" applyAlignment="0" applyProtection="0"/>
    <xf numFmtId="0" fontId="4" fillId="0" borderId="12" applyNumberFormat="0" applyFont="0" applyFill="0" applyAlignment="0" applyProtection="0"/>
    <xf numFmtId="0" fontId="4" fillId="0" borderId="12" applyNumberFormat="0" applyFont="0" applyFill="0" applyAlignment="0" applyProtection="0"/>
    <xf numFmtId="0" fontId="4" fillId="0" borderId="12" applyNumberFormat="0" applyFont="0" applyFill="0" applyAlignment="0" applyProtection="0"/>
    <xf numFmtId="0" fontId="4" fillId="0" borderId="12" applyNumberFormat="0" applyFont="0" applyFill="0" applyAlignment="0" applyProtection="0"/>
    <xf numFmtId="0" fontId="4" fillId="0" borderId="12" applyNumberFormat="0" applyFont="0" applyFill="0" applyAlignment="0" applyProtection="0"/>
    <xf numFmtId="0" fontId="4" fillId="0" borderId="12" applyNumberFormat="0" applyFont="0" applyFill="0" applyAlignment="0" applyProtection="0"/>
    <xf numFmtId="0" fontId="4" fillId="0" borderId="12" applyNumberFormat="0" applyFont="0" applyFill="0" applyAlignment="0" applyProtection="0"/>
    <xf numFmtId="0" fontId="4" fillId="0" borderId="12" applyNumberFormat="0" applyFont="0" applyFill="0" applyAlignment="0" applyProtection="0"/>
    <xf numFmtId="0" fontId="4" fillId="0" borderId="12" applyNumberFormat="0" applyFont="0" applyFill="0" applyAlignment="0" applyProtection="0"/>
    <xf numFmtId="0" fontId="4" fillId="0" borderId="12" applyNumberFormat="0" applyFont="0" applyFill="0" applyAlignment="0" applyProtection="0"/>
    <xf numFmtId="0" fontId="4" fillId="0" borderId="12" applyNumberFormat="0" applyFont="0" applyFill="0" applyAlignment="0" applyProtection="0"/>
    <xf numFmtId="0" fontId="4" fillId="0" borderId="12" applyNumberFormat="0" applyFont="0" applyFill="0" applyAlignment="0" applyProtection="0"/>
    <xf numFmtId="0" fontId="4" fillId="0" borderId="12" applyNumberFormat="0" applyFont="0" applyFill="0" applyAlignment="0" applyProtection="0"/>
    <xf numFmtId="0" fontId="4" fillId="0" borderId="12" applyNumberFormat="0" applyFont="0" applyFill="0" applyAlignment="0" applyProtection="0"/>
    <xf numFmtId="0" fontId="4" fillId="0" borderId="12" applyNumberFormat="0" applyFont="0" applyFill="0" applyAlignment="0" applyProtection="0"/>
    <xf numFmtId="0" fontId="4" fillId="0" borderId="12" applyNumberFormat="0" applyFont="0" applyFill="0" applyAlignment="0" applyProtection="0"/>
    <xf numFmtId="0" fontId="4" fillId="0" borderId="12" applyNumberFormat="0" applyFont="0" applyFill="0" applyAlignment="0" applyProtection="0"/>
    <xf numFmtId="0" fontId="4" fillId="54" borderId="0" applyNumberFormat="0" applyFont="0" applyBorder="0" applyAlignment="0" applyProtection="0"/>
    <xf numFmtId="0" fontId="4" fillId="54" borderId="0" applyNumberFormat="0" applyFont="0" applyBorder="0" applyAlignment="0" applyProtection="0"/>
    <xf numFmtId="0" fontId="4" fillId="54" borderId="0" applyNumberFormat="0" applyFont="0" applyBorder="0" applyAlignment="0" applyProtection="0"/>
    <xf numFmtId="0" fontId="4" fillId="54" borderId="0" applyNumberFormat="0" applyFont="0" applyBorder="0" applyAlignment="0" applyProtection="0"/>
    <xf numFmtId="0" fontId="4" fillId="54" borderId="0" applyNumberFormat="0" applyFont="0" applyBorder="0" applyAlignment="0" applyProtection="0"/>
    <xf numFmtId="0" fontId="4" fillId="54" borderId="0" applyNumberFormat="0" applyFont="0" applyBorder="0" applyAlignment="0" applyProtection="0"/>
    <xf numFmtId="0" fontId="4" fillId="54" borderId="0" applyNumberFormat="0" applyFont="0" applyBorder="0" applyAlignment="0" applyProtection="0"/>
    <xf numFmtId="0" fontId="4" fillId="54" borderId="0" applyNumberFormat="0" applyFont="0" applyBorder="0" applyAlignment="0" applyProtection="0"/>
    <xf numFmtId="0" fontId="4" fillId="54" borderId="0" applyNumberFormat="0" applyFont="0" applyBorder="0" applyAlignment="0" applyProtection="0"/>
    <xf numFmtId="0" fontId="4" fillId="54" borderId="0" applyNumberFormat="0" applyFont="0" applyBorder="0" applyAlignment="0" applyProtection="0"/>
    <xf numFmtId="0" fontId="4" fillId="54" borderId="0" applyNumberFormat="0" applyFont="0" applyBorder="0" applyAlignment="0" applyProtection="0"/>
    <xf numFmtId="0" fontId="4" fillId="54" borderId="0" applyNumberFormat="0" applyFont="0" applyBorder="0" applyAlignment="0" applyProtection="0"/>
    <xf numFmtId="0" fontId="4" fillId="54" borderId="0" applyNumberFormat="0" applyFont="0" applyBorder="0" applyAlignment="0" applyProtection="0"/>
    <xf numFmtId="0" fontId="4" fillId="54" borderId="0" applyNumberFormat="0" applyFont="0" applyBorder="0" applyAlignment="0" applyProtection="0"/>
    <xf numFmtId="0" fontId="4" fillId="54" borderId="0" applyNumberFormat="0" applyFont="0" applyBorder="0" applyAlignment="0" applyProtection="0"/>
    <xf numFmtId="0" fontId="4" fillId="54" borderId="0" applyNumberFormat="0" applyFont="0" applyBorder="0" applyAlignment="0" applyProtection="0"/>
    <xf numFmtId="0" fontId="4" fillId="54" borderId="0" applyNumberFormat="0" applyFont="0" applyBorder="0" applyAlignment="0" applyProtection="0"/>
    <xf numFmtId="0" fontId="4" fillId="54" borderId="0" applyNumberFormat="0" applyFont="0" applyBorder="0" applyAlignment="0" applyProtection="0"/>
    <xf numFmtId="0" fontId="4" fillId="54" borderId="0" applyNumberFormat="0" applyFont="0" applyBorder="0" applyAlignment="0" applyProtection="0"/>
    <xf numFmtId="0" fontId="4" fillId="0" borderId="32" applyNumberFormat="0" applyFont="0" applyFill="0" applyAlignment="0" applyProtection="0"/>
    <xf numFmtId="0" fontId="4" fillId="0" borderId="32" applyNumberFormat="0" applyFont="0" applyFill="0" applyAlignment="0" applyProtection="0"/>
    <xf numFmtId="0" fontId="4" fillId="0" borderId="32" applyNumberFormat="0" applyFont="0" applyFill="0" applyAlignment="0" applyProtection="0"/>
    <xf numFmtId="0" fontId="4" fillId="0" borderId="32" applyNumberFormat="0" applyFont="0" applyFill="0" applyAlignment="0" applyProtection="0"/>
    <xf numFmtId="0" fontId="4" fillId="0" borderId="32" applyNumberFormat="0" applyFont="0" applyFill="0" applyAlignment="0" applyProtection="0"/>
    <xf numFmtId="0" fontId="4" fillId="0" borderId="32" applyNumberFormat="0" applyFont="0" applyFill="0" applyAlignment="0" applyProtection="0"/>
    <xf numFmtId="0" fontId="4" fillId="0" borderId="32" applyNumberFormat="0" applyFont="0" applyFill="0" applyAlignment="0" applyProtection="0"/>
    <xf numFmtId="0" fontId="4" fillId="0" borderId="32" applyNumberFormat="0" applyFont="0" applyFill="0" applyAlignment="0" applyProtection="0"/>
    <xf numFmtId="0" fontId="4" fillId="0" borderId="32" applyNumberFormat="0" applyFont="0" applyFill="0" applyAlignment="0" applyProtection="0"/>
    <xf numFmtId="0" fontId="4" fillId="0" borderId="32" applyNumberFormat="0" applyFont="0" applyFill="0" applyAlignment="0" applyProtection="0"/>
    <xf numFmtId="0" fontId="4" fillId="0" borderId="32" applyNumberFormat="0" applyFont="0" applyFill="0" applyAlignment="0" applyProtection="0"/>
    <xf numFmtId="0" fontId="4" fillId="0" borderId="32" applyNumberFormat="0" applyFont="0" applyFill="0" applyAlignment="0" applyProtection="0"/>
    <xf numFmtId="0" fontId="4" fillId="0" borderId="32" applyNumberFormat="0" applyFont="0" applyFill="0" applyAlignment="0" applyProtection="0"/>
    <xf numFmtId="0" fontId="4" fillId="0" borderId="32" applyNumberFormat="0" applyFont="0" applyFill="0" applyAlignment="0" applyProtection="0"/>
    <xf numFmtId="0" fontId="4" fillId="0" borderId="32" applyNumberFormat="0" applyFont="0" applyFill="0" applyAlignment="0" applyProtection="0"/>
    <xf numFmtId="0" fontId="4" fillId="0" borderId="32" applyNumberFormat="0" applyFont="0" applyFill="0" applyAlignment="0" applyProtection="0"/>
    <xf numFmtId="0" fontId="4" fillId="0" borderId="32" applyNumberFormat="0" applyFont="0" applyFill="0" applyAlignment="0" applyProtection="0"/>
    <xf numFmtId="0" fontId="4" fillId="0" borderId="32" applyNumberFormat="0" applyFont="0" applyFill="0" applyAlignment="0" applyProtection="0"/>
    <xf numFmtId="0" fontId="4" fillId="0" borderId="32" applyNumberFormat="0" applyFont="0" applyFill="0" applyAlignment="0" applyProtection="0"/>
    <xf numFmtId="0" fontId="4" fillId="0" borderId="33" applyNumberFormat="0" applyFont="0" applyFill="0" applyAlignment="0" applyProtection="0"/>
    <xf numFmtId="0" fontId="4" fillId="0" borderId="33" applyNumberFormat="0" applyFont="0" applyFill="0" applyAlignment="0" applyProtection="0"/>
    <xf numFmtId="0" fontId="4" fillId="0" borderId="33" applyNumberFormat="0" applyFont="0" applyFill="0" applyAlignment="0" applyProtection="0"/>
    <xf numFmtId="0" fontId="4" fillId="0" borderId="33" applyNumberFormat="0" applyFont="0" applyFill="0" applyAlignment="0" applyProtection="0"/>
    <xf numFmtId="0" fontId="4" fillId="0" borderId="33" applyNumberFormat="0" applyFont="0" applyFill="0" applyAlignment="0" applyProtection="0"/>
    <xf numFmtId="0" fontId="4" fillId="0" borderId="33" applyNumberFormat="0" applyFont="0" applyFill="0" applyAlignment="0" applyProtection="0"/>
    <xf numFmtId="0" fontId="4" fillId="0" borderId="33" applyNumberFormat="0" applyFont="0" applyFill="0" applyAlignment="0" applyProtection="0"/>
    <xf numFmtId="0" fontId="4" fillId="0" borderId="33" applyNumberFormat="0" applyFont="0" applyFill="0" applyAlignment="0" applyProtection="0"/>
    <xf numFmtId="0" fontId="4" fillId="0" borderId="33" applyNumberFormat="0" applyFont="0" applyFill="0" applyAlignment="0" applyProtection="0"/>
    <xf numFmtId="0" fontId="4" fillId="0" borderId="33" applyNumberFormat="0" applyFont="0" applyFill="0" applyAlignment="0" applyProtection="0"/>
    <xf numFmtId="0" fontId="4" fillId="0" borderId="33" applyNumberFormat="0" applyFont="0" applyFill="0" applyAlignment="0" applyProtection="0"/>
    <xf numFmtId="0" fontId="4" fillId="0" borderId="33" applyNumberFormat="0" applyFont="0" applyFill="0" applyAlignment="0" applyProtection="0"/>
    <xf numFmtId="0" fontId="4" fillId="0" borderId="33" applyNumberFormat="0" applyFont="0" applyFill="0" applyAlignment="0" applyProtection="0"/>
    <xf numFmtId="0" fontId="4" fillId="0" borderId="33" applyNumberFormat="0" applyFont="0" applyFill="0" applyAlignment="0" applyProtection="0"/>
    <xf numFmtId="0" fontId="4" fillId="0" borderId="33" applyNumberFormat="0" applyFont="0" applyFill="0" applyAlignment="0" applyProtection="0"/>
    <xf numFmtId="0" fontId="4" fillId="0" borderId="33" applyNumberFormat="0" applyFont="0" applyFill="0" applyAlignment="0" applyProtection="0"/>
    <xf numFmtId="0" fontId="4" fillId="0" borderId="33" applyNumberFormat="0" applyFont="0" applyFill="0" applyAlignment="0" applyProtection="0"/>
    <xf numFmtId="0" fontId="4" fillId="0" borderId="33" applyNumberFormat="0" applyFont="0" applyFill="0" applyAlignment="0" applyProtection="0"/>
    <xf numFmtId="0" fontId="4" fillId="0" borderId="33" applyNumberFormat="0" applyFont="0" applyFill="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0" fontId="4" fillId="0" borderId="34" applyNumberFormat="0" applyFont="0" applyFill="0" applyAlignment="0" applyProtection="0"/>
    <xf numFmtId="0" fontId="4" fillId="0" borderId="34" applyNumberFormat="0" applyFont="0" applyFill="0" applyAlignment="0" applyProtection="0"/>
    <xf numFmtId="0" fontId="4" fillId="0" borderId="34" applyNumberFormat="0" applyFont="0" applyFill="0" applyAlignment="0" applyProtection="0"/>
    <xf numFmtId="0" fontId="4" fillId="0" borderId="34" applyNumberFormat="0" applyFont="0" applyFill="0" applyAlignment="0" applyProtection="0"/>
    <xf numFmtId="0" fontId="4" fillId="0" borderId="34" applyNumberFormat="0" applyFont="0" applyFill="0" applyAlignment="0" applyProtection="0"/>
    <xf numFmtId="0" fontId="4" fillId="0" borderId="34" applyNumberFormat="0" applyFont="0" applyFill="0" applyAlignment="0" applyProtection="0"/>
    <xf numFmtId="0" fontId="4" fillId="0" borderId="34" applyNumberFormat="0" applyFont="0" applyFill="0" applyAlignment="0" applyProtection="0"/>
    <xf numFmtId="0" fontId="4" fillId="0" borderId="34" applyNumberFormat="0" applyFont="0" applyFill="0" applyAlignment="0" applyProtection="0"/>
    <xf numFmtId="0" fontId="4" fillId="0" borderId="34" applyNumberFormat="0" applyFont="0" applyFill="0" applyAlignment="0" applyProtection="0"/>
    <xf numFmtId="0" fontId="4" fillId="0" borderId="34" applyNumberFormat="0" applyFont="0" applyFill="0" applyAlignment="0" applyProtection="0"/>
    <xf numFmtId="0" fontId="4" fillId="0" borderId="34" applyNumberFormat="0" applyFont="0" applyFill="0" applyAlignment="0" applyProtection="0"/>
    <xf numFmtId="0" fontId="4" fillId="0" borderId="34" applyNumberFormat="0" applyFont="0" applyFill="0" applyAlignment="0" applyProtection="0"/>
    <xf numFmtId="0" fontId="4" fillId="0" borderId="34" applyNumberFormat="0" applyFont="0" applyFill="0" applyAlignment="0" applyProtection="0"/>
    <xf numFmtId="0" fontId="4" fillId="0" borderId="34" applyNumberFormat="0" applyFont="0" applyFill="0" applyAlignment="0" applyProtection="0"/>
    <xf numFmtId="0" fontId="4" fillId="0" borderId="34" applyNumberFormat="0" applyFont="0" applyFill="0" applyAlignment="0" applyProtection="0"/>
    <xf numFmtId="0" fontId="4" fillId="0" borderId="34" applyNumberFormat="0" applyFont="0" applyFill="0" applyAlignment="0" applyProtection="0"/>
    <xf numFmtId="0" fontId="4" fillId="0" borderId="34" applyNumberFormat="0" applyFont="0" applyFill="0" applyAlignment="0" applyProtection="0"/>
    <xf numFmtId="0" fontId="4" fillId="0" borderId="34" applyNumberFormat="0" applyFont="0" applyFill="0" applyAlignment="0" applyProtection="0"/>
    <xf numFmtId="0" fontId="4" fillId="0" borderId="34" applyNumberFormat="0" applyFont="0" applyFill="0" applyAlignment="0" applyProtection="0"/>
    <xf numFmtId="0" fontId="4" fillId="0" borderId="35" applyNumberFormat="0" applyFont="0" applyFill="0" applyAlignment="0" applyProtection="0"/>
    <xf numFmtId="0" fontId="4" fillId="0" borderId="35" applyNumberFormat="0" applyFont="0" applyFill="0" applyAlignment="0" applyProtection="0"/>
    <xf numFmtId="0" fontId="4" fillId="0" borderId="35" applyNumberFormat="0" applyFont="0" applyFill="0" applyAlignment="0" applyProtection="0"/>
    <xf numFmtId="0" fontId="4" fillId="0" borderId="35" applyNumberFormat="0" applyFont="0" applyFill="0" applyAlignment="0" applyProtection="0"/>
    <xf numFmtId="0" fontId="4" fillId="0" borderId="35" applyNumberFormat="0" applyFont="0" applyFill="0" applyAlignment="0" applyProtection="0"/>
    <xf numFmtId="0" fontId="4" fillId="0" borderId="35" applyNumberFormat="0" applyFont="0" applyFill="0" applyAlignment="0" applyProtection="0"/>
    <xf numFmtId="0" fontId="4" fillId="0" borderId="35" applyNumberFormat="0" applyFont="0" applyFill="0" applyAlignment="0" applyProtection="0"/>
    <xf numFmtId="0" fontId="4" fillId="0" borderId="35" applyNumberFormat="0" applyFont="0" applyFill="0" applyAlignment="0" applyProtection="0"/>
    <xf numFmtId="0" fontId="4" fillId="0" borderId="35" applyNumberFormat="0" applyFont="0" applyFill="0" applyAlignment="0" applyProtection="0"/>
    <xf numFmtId="0" fontId="4" fillId="0" borderId="35" applyNumberFormat="0" applyFont="0" applyFill="0" applyAlignment="0" applyProtection="0"/>
    <xf numFmtId="0" fontId="4" fillId="0" borderId="35" applyNumberFormat="0" applyFont="0" applyFill="0" applyAlignment="0" applyProtection="0"/>
    <xf numFmtId="0" fontId="4" fillId="0" borderId="35" applyNumberFormat="0" applyFont="0" applyFill="0" applyAlignment="0" applyProtection="0"/>
    <xf numFmtId="0" fontId="4" fillId="0" borderId="35" applyNumberFormat="0" applyFont="0" applyFill="0" applyAlignment="0" applyProtection="0"/>
    <xf numFmtId="0" fontId="4" fillId="0" borderId="35" applyNumberFormat="0" applyFont="0" applyFill="0" applyAlignment="0" applyProtection="0"/>
    <xf numFmtId="0" fontId="4" fillId="0" borderId="35" applyNumberFormat="0" applyFont="0" applyFill="0" applyAlignment="0" applyProtection="0"/>
    <xf numFmtId="0" fontId="4" fillId="0" borderId="35" applyNumberFormat="0" applyFont="0" applyFill="0" applyAlignment="0" applyProtection="0"/>
    <xf numFmtId="0" fontId="4" fillId="0" borderId="35" applyNumberFormat="0" applyFont="0" applyFill="0" applyAlignment="0" applyProtection="0"/>
    <xf numFmtId="0" fontId="4" fillId="0" borderId="35" applyNumberFormat="0" applyFont="0" applyFill="0" applyAlignment="0" applyProtection="0"/>
    <xf numFmtId="0" fontId="4" fillId="0" borderId="3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36" applyNumberFormat="0" applyFont="0" applyFill="0" applyAlignment="0" applyProtection="0"/>
    <xf numFmtId="0" fontId="4" fillId="0" borderId="36" applyNumberFormat="0" applyFont="0" applyFill="0" applyAlignment="0" applyProtection="0"/>
    <xf numFmtId="0" fontId="4" fillId="0" borderId="36" applyNumberFormat="0" applyFont="0" applyFill="0" applyAlignment="0" applyProtection="0"/>
    <xf numFmtId="0" fontId="4" fillId="0" borderId="36" applyNumberFormat="0" applyFont="0" applyFill="0" applyAlignment="0" applyProtection="0"/>
    <xf numFmtId="0" fontId="4" fillId="0" borderId="36" applyNumberFormat="0" applyFont="0" applyFill="0" applyAlignment="0" applyProtection="0"/>
    <xf numFmtId="0" fontId="4" fillId="0" borderId="36" applyNumberFormat="0" applyFont="0" applyFill="0" applyAlignment="0" applyProtection="0"/>
    <xf numFmtId="0" fontId="4" fillId="0" borderId="36" applyNumberFormat="0" applyFont="0" applyFill="0" applyAlignment="0" applyProtection="0"/>
    <xf numFmtId="0" fontId="4" fillId="0" borderId="36" applyNumberFormat="0" applyFont="0" applyFill="0" applyAlignment="0" applyProtection="0"/>
    <xf numFmtId="0" fontId="4" fillId="0" borderId="36" applyNumberFormat="0" applyFont="0" applyFill="0" applyAlignment="0" applyProtection="0"/>
    <xf numFmtId="0" fontId="4" fillId="0" borderId="36" applyNumberFormat="0" applyFont="0" applyFill="0" applyAlignment="0" applyProtection="0"/>
    <xf numFmtId="0" fontId="4" fillId="0" borderId="36" applyNumberFormat="0" applyFont="0" applyFill="0" applyAlignment="0" applyProtection="0"/>
    <xf numFmtId="0" fontId="4" fillId="0" borderId="36" applyNumberFormat="0" applyFont="0" applyFill="0" applyAlignment="0" applyProtection="0"/>
    <xf numFmtId="0" fontId="4" fillId="0" borderId="36" applyNumberFormat="0" applyFont="0" applyFill="0" applyAlignment="0" applyProtection="0"/>
    <xf numFmtId="0" fontId="4" fillId="0" borderId="36" applyNumberFormat="0" applyFont="0" applyFill="0" applyAlignment="0" applyProtection="0"/>
    <xf numFmtId="0" fontId="4" fillId="0" borderId="36" applyNumberFormat="0" applyFont="0" applyFill="0" applyAlignment="0" applyProtection="0"/>
    <xf numFmtId="0" fontId="4" fillId="0" borderId="36" applyNumberFormat="0" applyFont="0" applyFill="0" applyAlignment="0" applyProtection="0"/>
    <xf numFmtId="0" fontId="4" fillId="0" borderId="36" applyNumberFormat="0" applyFont="0" applyFill="0" applyAlignment="0" applyProtection="0"/>
    <xf numFmtId="0" fontId="4" fillId="0" borderId="36" applyNumberFormat="0" applyFont="0" applyFill="0" applyAlignment="0" applyProtection="0"/>
    <xf numFmtId="0" fontId="4" fillId="0" borderId="36" applyNumberFormat="0" applyFont="0" applyFill="0" applyAlignment="0" applyProtection="0"/>
    <xf numFmtId="0" fontId="4" fillId="0" borderId="36" applyNumberFormat="0" applyFont="0" applyFill="0" applyAlignment="0" applyProtection="0"/>
    <xf numFmtId="0" fontId="4" fillId="0" borderId="36" applyNumberFormat="0" applyFont="0" applyFill="0" applyAlignment="0" applyProtection="0"/>
    <xf numFmtId="0" fontId="4" fillId="0" borderId="36" applyNumberFormat="0" applyFont="0" applyFill="0" applyAlignment="0" applyProtection="0"/>
    <xf numFmtId="0" fontId="4" fillId="0" borderId="36" applyNumberFormat="0" applyFont="0" applyFill="0" applyAlignment="0" applyProtection="0"/>
    <xf numFmtId="0" fontId="4" fillId="0" borderId="36" applyNumberFormat="0" applyFont="0" applyFill="0" applyAlignment="0" applyProtection="0"/>
    <xf numFmtId="0" fontId="4" fillId="0" borderId="36" applyNumberFormat="0" applyFont="0" applyFill="0" applyAlignment="0" applyProtection="0"/>
    <xf numFmtId="0" fontId="4" fillId="0" borderId="36" applyNumberFormat="0" applyFont="0" applyFill="0" applyAlignment="0" applyProtection="0"/>
    <xf numFmtId="0" fontId="4" fillId="0" borderId="36" applyNumberFormat="0" applyFont="0" applyFill="0" applyAlignment="0" applyProtection="0"/>
    <xf numFmtId="0" fontId="4" fillId="0" borderId="36" applyNumberFormat="0" applyFont="0" applyFill="0" applyAlignment="0" applyProtection="0"/>
    <xf numFmtId="0" fontId="4" fillId="0" borderId="36" applyNumberFormat="0" applyFont="0" applyFill="0" applyAlignment="0" applyProtection="0"/>
    <xf numFmtId="0" fontId="4" fillId="0" borderId="36" applyNumberFormat="0" applyFont="0" applyFill="0" applyAlignment="0" applyProtection="0"/>
    <xf numFmtId="0" fontId="4" fillId="0" borderId="36"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54" borderId="0" applyNumberFormat="0" applyFont="0" applyBorder="0" applyAlignment="0" applyProtection="0"/>
    <xf numFmtId="0" fontId="4" fillId="54" borderId="0" applyNumberFormat="0" applyFont="0" applyBorder="0" applyAlignment="0" applyProtection="0"/>
    <xf numFmtId="0" fontId="4" fillId="54" borderId="0" applyNumberFormat="0" applyFont="0" applyBorder="0" applyAlignment="0" applyProtection="0"/>
    <xf numFmtId="0" fontId="4" fillId="54" borderId="0" applyNumberFormat="0" applyFont="0" applyBorder="0" applyAlignment="0" applyProtection="0"/>
    <xf numFmtId="0" fontId="4" fillId="54" borderId="0" applyNumberFormat="0" applyFont="0" applyBorder="0" applyAlignment="0" applyProtection="0"/>
    <xf numFmtId="0" fontId="4" fillId="54" borderId="0" applyNumberFormat="0" applyFont="0" applyBorder="0" applyAlignment="0" applyProtection="0"/>
    <xf numFmtId="0" fontId="4" fillId="54" borderId="0" applyNumberFormat="0" applyFont="0" applyBorder="0" applyAlignment="0" applyProtection="0"/>
    <xf numFmtId="0" fontId="4" fillId="54" borderId="0" applyNumberFormat="0" applyFont="0" applyBorder="0" applyAlignment="0" applyProtection="0"/>
    <xf numFmtId="0" fontId="4" fillId="54" borderId="0" applyNumberFormat="0" applyFont="0" applyBorder="0" applyAlignment="0" applyProtection="0"/>
    <xf numFmtId="0" fontId="4" fillId="54" borderId="0" applyNumberFormat="0" applyFont="0" applyBorder="0" applyAlignment="0" applyProtection="0"/>
    <xf numFmtId="0" fontId="4" fillId="54" borderId="0" applyNumberFormat="0" applyFont="0" applyBorder="0" applyAlignment="0" applyProtection="0"/>
    <xf numFmtId="0" fontId="4" fillId="54" borderId="0" applyNumberFormat="0" applyFont="0" applyBorder="0" applyAlignment="0" applyProtection="0"/>
    <xf numFmtId="0" fontId="4" fillId="54" borderId="0" applyNumberFormat="0" applyFont="0" applyBorder="0" applyAlignment="0" applyProtection="0"/>
    <xf numFmtId="0" fontId="4" fillId="54" borderId="0" applyNumberFormat="0" applyFont="0" applyBorder="0" applyAlignment="0" applyProtection="0"/>
    <xf numFmtId="0" fontId="4" fillId="54" borderId="0" applyNumberFormat="0" applyFont="0" applyBorder="0" applyAlignment="0" applyProtection="0"/>
    <xf numFmtId="0" fontId="4" fillId="54" borderId="0" applyNumberFormat="0" applyFont="0" applyBorder="0" applyAlignment="0" applyProtection="0"/>
    <xf numFmtId="0" fontId="4" fillId="54" borderId="0" applyNumberFormat="0" applyFont="0" applyBorder="0" applyAlignment="0" applyProtection="0"/>
    <xf numFmtId="0" fontId="4" fillId="54" borderId="0" applyNumberFormat="0" applyFont="0" applyBorder="0" applyAlignment="0" applyProtection="0"/>
    <xf numFmtId="0" fontId="4" fillId="54" borderId="0" applyNumberFormat="0" applyFont="0" applyBorder="0" applyAlignment="0" applyProtection="0"/>
    <xf numFmtId="0" fontId="4" fillId="0" borderId="37" applyNumberFormat="0" applyFont="0" applyFill="0" applyAlignment="0" applyProtection="0"/>
    <xf numFmtId="0" fontId="4" fillId="0" borderId="37" applyNumberFormat="0" applyFont="0" applyFill="0" applyAlignment="0" applyProtection="0"/>
    <xf numFmtId="0" fontId="4" fillId="0" borderId="37" applyNumberFormat="0" applyFont="0" applyFill="0" applyAlignment="0" applyProtection="0"/>
    <xf numFmtId="0" fontId="4" fillId="0" borderId="37" applyNumberFormat="0" applyFont="0" applyFill="0" applyAlignment="0" applyProtection="0"/>
    <xf numFmtId="0" fontId="4" fillId="0" borderId="37" applyNumberFormat="0" applyFont="0" applyFill="0" applyAlignment="0" applyProtection="0"/>
    <xf numFmtId="0" fontId="4" fillId="0" borderId="37" applyNumberFormat="0" applyFont="0" applyFill="0" applyAlignment="0" applyProtection="0"/>
    <xf numFmtId="0" fontId="4" fillId="0" borderId="37" applyNumberFormat="0" applyFont="0" applyFill="0" applyAlignment="0" applyProtection="0"/>
    <xf numFmtId="0" fontId="4" fillId="0" borderId="37" applyNumberFormat="0" applyFont="0" applyFill="0" applyAlignment="0" applyProtection="0"/>
    <xf numFmtId="0" fontId="4" fillId="0" borderId="37" applyNumberFormat="0" applyFont="0" applyFill="0" applyAlignment="0" applyProtection="0"/>
    <xf numFmtId="0" fontId="4" fillId="0" borderId="37" applyNumberFormat="0" applyFont="0" applyFill="0" applyAlignment="0" applyProtection="0"/>
    <xf numFmtId="0" fontId="4" fillId="0" borderId="37" applyNumberFormat="0" applyFont="0" applyFill="0" applyAlignment="0" applyProtection="0"/>
    <xf numFmtId="0" fontId="4" fillId="0" borderId="37" applyNumberFormat="0" applyFont="0" applyFill="0" applyAlignment="0" applyProtection="0"/>
    <xf numFmtId="0" fontId="4" fillId="0" borderId="37" applyNumberFormat="0" applyFont="0" applyFill="0" applyAlignment="0" applyProtection="0"/>
    <xf numFmtId="0" fontId="4" fillId="0" borderId="37" applyNumberFormat="0" applyFont="0" applyFill="0" applyAlignment="0" applyProtection="0"/>
    <xf numFmtId="0" fontId="4" fillId="0" borderId="37" applyNumberFormat="0" applyFont="0" applyFill="0" applyAlignment="0" applyProtection="0"/>
    <xf numFmtId="0" fontId="4" fillId="0" borderId="37" applyNumberFormat="0" applyFont="0" applyFill="0" applyAlignment="0" applyProtection="0"/>
    <xf numFmtId="0" fontId="4" fillId="0" borderId="37" applyNumberFormat="0" applyFont="0" applyFill="0" applyAlignment="0" applyProtection="0"/>
    <xf numFmtId="0" fontId="4" fillId="0" borderId="37" applyNumberFormat="0" applyFont="0" applyFill="0" applyAlignment="0" applyProtection="0"/>
    <xf numFmtId="0" fontId="4" fillId="0" borderId="37" applyNumberFormat="0" applyFont="0" applyFill="0" applyAlignment="0" applyProtection="0"/>
    <xf numFmtId="0" fontId="4" fillId="0" borderId="38" applyNumberFormat="0" applyFont="0" applyFill="0" applyAlignment="0" applyProtection="0"/>
    <xf numFmtId="0" fontId="4" fillId="0" borderId="38" applyNumberFormat="0" applyFont="0" applyFill="0" applyAlignment="0" applyProtection="0"/>
    <xf numFmtId="0" fontId="4" fillId="0" borderId="38" applyNumberFormat="0" applyFont="0" applyFill="0" applyAlignment="0" applyProtection="0"/>
    <xf numFmtId="0" fontId="4" fillId="0" borderId="38" applyNumberFormat="0" applyFont="0" applyFill="0" applyAlignment="0" applyProtection="0"/>
    <xf numFmtId="0" fontId="4" fillId="0" borderId="38" applyNumberFormat="0" applyFont="0" applyFill="0" applyAlignment="0" applyProtection="0"/>
    <xf numFmtId="0" fontId="4" fillId="0" borderId="38" applyNumberFormat="0" applyFont="0" applyFill="0" applyAlignment="0" applyProtection="0"/>
    <xf numFmtId="0" fontId="4" fillId="0" borderId="38" applyNumberFormat="0" applyFont="0" applyFill="0" applyAlignment="0" applyProtection="0"/>
    <xf numFmtId="0" fontId="4" fillId="0" borderId="38" applyNumberFormat="0" applyFont="0" applyFill="0" applyAlignment="0" applyProtection="0"/>
    <xf numFmtId="0" fontId="4" fillId="0" borderId="38" applyNumberFormat="0" applyFont="0" applyFill="0" applyAlignment="0" applyProtection="0"/>
    <xf numFmtId="0" fontId="4" fillId="0" borderId="38" applyNumberFormat="0" applyFont="0" applyFill="0" applyAlignment="0" applyProtection="0"/>
    <xf numFmtId="0" fontId="4" fillId="0" borderId="38" applyNumberFormat="0" applyFont="0" applyFill="0" applyAlignment="0" applyProtection="0"/>
    <xf numFmtId="0" fontId="4" fillId="0" borderId="38" applyNumberFormat="0" applyFont="0" applyFill="0" applyAlignment="0" applyProtection="0"/>
    <xf numFmtId="0" fontId="4" fillId="0" borderId="38" applyNumberFormat="0" applyFont="0" applyFill="0" applyAlignment="0" applyProtection="0"/>
    <xf numFmtId="0" fontId="4" fillId="0" borderId="38" applyNumberFormat="0" applyFont="0" applyFill="0" applyAlignment="0" applyProtection="0"/>
    <xf numFmtId="0" fontId="4" fillId="0" borderId="38" applyNumberFormat="0" applyFont="0" applyFill="0" applyAlignment="0" applyProtection="0"/>
    <xf numFmtId="0" fontId="4" fillId="0" borderId="38" applyNumberFormat="0" applyFont="0" applyFill="0" applyAlignment="0" applyProtection="0"/>
    <xf numFmtId="0" fontId="4" fillId="0" borderId="38" applyNumberFormat="0" applyFont="0" applyFill="0" applyAlignment="0" applyProtection="0"/>
    <xf numFmtId="0" fontId="4" fillId="0" borderId="38" applyNumberFormat="0" applyFont="0" applyFill="0" applyAlignment="0" applyProtection="0"/>
    <xf numFmtId="0" fontId="4" fillId="0" borderId="38" applyNumberFormat="0" applyFont="0" applyFill="0" applyAlignment="0" applyProtection="0"/>
    <xf numFmtId="0" fontId="4" fillId="0" borderId="38" applyNumberFormat="0" applyFont="0" applyFill="0" applyAlignment="0" applyProtection="0"/>
    <xf numFmtId="0" fontId="4" fillId="0" borderId="38" applyNumberFormat="0" applyFont="0" applyFill="0" applyAlignment="0" applyProtection="0"/>
    <xf numFmtId="0" fontId="4" fillId="0" borderId="38" applyNumberFormat="0" applyFont="0" applyFill="0" applyAlignment="0" applyProtection="0"/>
    <xf numFmtId="0" fontId="4" fillId="0" borderId="38" applyNumberFormat="0" applyFont="0" applyFill="0" applyAlignment="0" applyProtection="0"/>
    <xf numFmtId="0" fontId="4" fillId="0" borderId="38" applyNumberFormat="0" applyFont="0" applyFill="0" applyAlignment="0" applyProtection="0"/>
    <xf numFmtId="0" fontId="4" fillId="0" borderId="38" applyNumberFormat="0" applyFont="0" applyFill="0" applyAlignment="0" applyProtection="0"/>
    <xf numFmtId="0" fontId="4" fillId="0" borderId="38" applyNumberFormat="0" applyFont="0" applyFill="0" applyAlignment="0" applyProtection="0"/>
    <xf numFmtId="0" fontId="4" fillId="0" borderId="38" applyNumberFormat="0" applyFont="0" applyFill="0" applyAlignment="0" applyProtection="0"/>
    <xf numFmtId="0" fontId="4" fillId="0" borderId="38" applyNumberFormat="0" applyFont="0" applyFill="0" applyAlignment="0" applyProtection="0"/>
    <xf numFmtId="0" fontId="4" fillId="0" borderId="38" applyNumberFormat="0" applyFont="0" applyFill="0" applyAlignment="0" applyProtection="0"/>
    <xf numFmtId="0" fontId="4" fillId="0" borderId="38" applyNumberFormat="0" applyFont="0" applyFill="0" applyAlignment="0" applyProtection="0"/>
    <xf numFmtId="0" fontId="4" fillId="0" borderId="38" applyNumberFormat="0" applyFont="0" applyFill="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0" fontId="4" fillId="0" borderId="39" applyNumberFormat="0" applyFont="0" applyFill="0" applyAlignment="0" applyProtection="0"/>
    <xf numFmtId="0" fontId="4" fillId="0" borderId="39" applyNumberFormat="0" applyFont="0" applyFill="0" applyAlignment="0" applyProtection="0"/>
    <xf numFmtId="0" fontId="4" fillId="0" borderId="39" applyNumberFormat="0" applyFont="0" applyFill="0" applyAlignment="0" applyProtection="0"/>
    <xf numFmtId="0" fontId="4" fillId="0" borderId="39" applyNumberFormat="0" applyFont="0" applyFill="0" applyAlignment="0" applyProtection="0"/>
    <xf numFmtId="0" fontId="4" fillId="0" borderId="39" applyNumberFormat="0" applyFont="0" applyFill="0" applyAlignment="0" applyProtection="0"/>
    <xf numFmtId="0" fontId="4" fillId="0" borderId="39" applyNumberFormat="0" applyFont="0" applyFill="0" applyAlignment="0" applyProtection="0"/>
    <xf numFmtId="0" fontId="4" fillId="0" borderId="39" applyNumberFormat="0" applyFont="0" applyFill="0" applyAlignment="0" applyProtection="0"/>
    <xf numFmtId="0" fontId="4" fillId="0" borderId="39" applyNumberFormat="0" applyFont="0" applyFill="0" applyAlignment="0" applyProtection="0"/>
    <xf numFmtId="0" fontId="4" fillId="0" borderId="39" applyNumberFormat="0" applyFont="0" applyFill="0" applyAlignment="0" applyProtection="0"/>
    <xf numFmtId="0" fontId="4" fillId="0" borderId="39" applyNumberFormat="0" applyFont="0" applyFill="0" applyAlignment="0" applyProtection="0"/>
    <xf numFmtId="0" fontId="4" fillId="0" borderId="39" applyNumberFormat="0" applyFont="0" applyFill="0" applyAlignment="0" applyProtection="0"/>
    <xf numFmtId="0" fontId="4" fillId="0" borderId="39" applyNumberFormat="0" applyFont="0" applyFill="0" applyAlignment="0" applyProtection="0"/>
    <xf numFmtId="0" fontId="4" fillId="0" borderId="39" applyNumberFormat="0" applyFont="0" applyFill="0" applyAlignment="0" applyProtection="0"/>
    <xf numFmtId="0" fontId="4" fillId="0" borderId="39" applyNumberFormat="0" applyFont="0" applyFill="0" applyAlignment="0" applyProtection="0"/>
    <xf numFmtId="0" fontId="4" fillId="0" borderId="39" applyNumberFormat="0" applyFont="0" applyFill="0" applyAlignment="0" applyProtection="0"/>
    <xf numFmtId="0" fontId="4" fillId="0" borderId="39" applyNumberFormat="0" applyFont="0" applyFill="0" applyAlignment="0" applyProtection="0"/>
    <xf numFmtId="0" fontId="4" fillId="0" borderId="39" applyNumberFormat="0" applyFont="0" applyFill="0" applyAlignment="0" applyProtection="0"/>
    <xf numFmtId="0" fontId="4" fillId="0" borderId="39" applyNumberFormat="0" applyFont="0" applyFill="0" applyAlignment="0" applyProtection="0"/>
    <xf numFmtId="0" fontId="4" fillId="0" borderId="39" applyNumberFormat="0" applyFont="0" applyFill="0" applyAlignment="0" applyProtection="0"/>
    <xf numFmtId="0" fontId="4" fillId="0" borderId="39" applyNumberFormat="0" applyFont="0" applyFill="0" applyAlignment="0" applyProtection="0"/>
    <xf numFmtId="0" fontId="4" fillId="0" borderId="39" applyNumberFormat="0" applyFont="0" applyFill="0" applyAlignment="0" applyProtection="0"/>
    <xf numFmtId="0" fontId="4" fillId="0" borderId="39" applyNumberFormat="0" applyFont="0" applyFill="0" applyAlignment="0" applyProtection="0"/>
    <xf numFmtId="0" fontId="4" fillId="0" borderId="39" applyNumberFormat="0" applyFont="0" applyFill="0" applyAlignment="0" applyProtection="0"/>
    <xf numFmtId="0" fontId="4" fillId="0" borderId="39" applyNumberFormat="0" applyFont="0" applyFill="0" applyAlignment="0" applyProtection="0"/>
    <xf numFmtId="0" fontId="4" fillId="0" borderId="39" applyNumberFormat="0" applyFont="0" applyFill="0" applyAlignment="0" applyProtection="0"/>
    <xf numFmtId="0" fontId="4" fillId="0" borderId="39" applyNumberFormat="0" applyFont="0" applyFill="0" applyAlignment="0" applyProtection="0"/>
    <xf numFmtId="0" fontId="4" fillId="0" borderId="39" applyNumberFormat="0" applyFont="0" applyFill="0" applyAlignment="0" applyProtection="0"/>
    <xf numFmtId="0" fontId="4" fillId="0" borderId="39" applyNumberFormat="0" applyFont="0" applyFill="0" applyAlignment="0" applyProtection="0"/>
    <xf numFmtId="0" fontId="4" fillId="0" borderId="39" applyNumberFormat="0" applyFont="0" applyFill="0" applyAlignment="0" applyProtection="0"/>
    <xf numFmtId="0" fontId="4" fillId="0" borderId="39" applyNumberFormat="0" applyFont="0" applyFill="0" applyAlignment="0" applyProtection="0"/>
    <xf numFmtId="0" fontId="4" fillId="0" borderId="39" applyNumberFormat="0" applyFont="0" applyFill="0" applyAlignment="0" applyProtection="0"/>
    <xf numFmtId="0" fontId="4" fillId="0" borderId="40" applyNumberFormat="0" applyFont="0" applyFill="0" applyAlignment="0" applyProtection="0"/>
    <xf numFmtId="0" fontId="4" fillId="0" borderId="40" applyNumberFormat="0" applyFont="0" applyFill="0" applyAlignment="0" applyProtection="0"/>
    <xf numFmtId="0" fontId="4" fillId="0" borderId="40" applyNumberFormat="0" applyFont="0" applyFill="0" applyAlignment="0" applyProtection="0"/>
    <xf numFmtId="0" fontId="4" fillId="0" borderId="40" applyNumberFormat="0" applyFont="0" applyFill="0" applyAlignment="0" applyProtection="0"/>
    <xf numFmtId="0" fontId="4" fillId="0" borderId="40" applyNumberFormat="0" applyFont="0" applyFill="0" applyAlignment="0" applyProtection="0"/>
    <xf numFmtId="0" fontId="4" fillId="0" borderId="40" applyNumberFormat="0" applyFont="0" applyFill="0" applyAlignment="0" applyProtection="0"/>
    <xf numFmtId="0" fontId="4" fillId="0" borderId="40" applyNumberFormat="0" applyFont="0" applyFill="0" applyAlignment="0" applyProtection="0"/>
    <xf numFmtId="0" fontId="4" fillId="0" borderId="40" applyNumberFormat="0" applyFont="0" applyFill="0" applyAlignment="0" applyProtection="0"/>
    <xf numFmtId="0" fontId="4" fillId="0" borderId="40" applyNumberFormat="0" applyFont="0" applyFill="0" applyAlignment="0" applyProtection="0"/>
    <xf numFmtId="0" fontId="4" fillId="0" borderId="40" applyNumberFormat="0" applyFont="0" applyFill="0" applyAlignment="0" applyProtection="0"/>
    <xf numFmtId="0" fontId="4" fillId="0" borderId="40" applyNumberFormat="0" applyFont="0" applyFill="0" applyAlignment="0" applyProtection="0"/>
    <xf numFmtId="0" fontId="4" fillId="0" borderId="40" applyNumberFormat="0" applyFont="0" applyFill="0" applyAlignment="0" applyProtection="0"/>
    <xf numFmtId="0" fontId="4" fillId="0" borderId="40" applyNumberFormat="0" applyFont="0" applyFill="0" applyAlignment="0" applyProtection="0"/>
    <xf numFmtId="0" fontId="4" fillId="0" borderId="40" applyNumberFormat="0" applyFont="0" applyFill="0" applyAlignment="0" applyProtection="0"/>
    <xf numFmtId="0" fontId="4" fillId="0" borderId="40" applyNumberFormat="0" applyFont="0" applyFill="0" applyAlignment="0" applyProtection="0"/>
    <xf numFmtId="0" fontId="4" fillId="0" borderId="40" applyNumberFormat="0" applyFont="0" applyFill="0" applyAlignment="0" applyProtection="0"/>
    <xf numFmtId="0" fontId="4" fillId="0" borderId="40" applyNumberFormat="0" applyFont="0" applyFill="0" applyAlignment="0" applyProtection="0"/>
    <xf numFmtId="0" fontId="4" fillId="0" borderId="40" applyNumberFormat="0" applyFont="0" applyFill="0" applyAlignment="0" applyProtection="0"/>
    <xf numFmtId="0" fontId="4" fillId="0" borderId="40" applyNumberFormat="0" applyFont="0" applyFill="0" applyAlignment="0" applyProtection="0"/>
    <xf numFmtId="0" fontId="4" fillId="0" borderId="40" applyNumberFormat="0" applyFont="0" applyFill="0" applyAlignment="0" applyProtection="0"/>
    <xf numFmtId="0" fontId="4" fillId="0" borderId="40" applyNumberFormat="0" applyFont="0" applyFill="0" applyAlignment="0" applyProtection="0"/>
    <xf numFmtId="0" fontId="4" fillId="0" borderId="40" applyNumberFormat="0" applyFont="0" applyFill="0" applyAlignment="0" applyProtection="0"/>
    <xf numFmtId="0" fontId="4" fillId="0" borderId="40" applyNumberFormat="0" applyFont="0" applyFill="0" applyAlignment="0" applyProtection="0"/>
    <xf numFmtId="0" fontId="4" fillId="0" borderId="40" applyNumberFormat="0" applyFont="0" applyFill="0" applyAlignment="0" applyProtection="0"/>
    <xf numFmtId="0" fontId="4" fillId="0" borderId="40" applyNumberFormat="0" applyFont="0" applyFill="0" applyAlignment="0" applyProtection="0"/>
    <xf numFmtId="0" fontId="4" fillId="0" borderId="40" applyNumberFormat="0" applyFont="0" applyFill="0" applyAlignment="0" applyProtection="0"/>
    <xf numFmtId="0" fontId="4" fillId="0" borderId="40" applyNumberFormat="0" applyFont="0" applyFill="0" applyAlignment="0" applyProtection="0"/>
    <xf numFmtId="0" fontId="4" fillId="0" borderId="40" applyNumberFormat="0" applyFont="0" applyFill="0" applyAlignment="0" applyProtection="0"/>
    <xf numFmtId="0" fontId="4" fillId="0" borderId="40" applyNumberFormat="0" applyFont="0" applyFill="0" applyAlignment="0" applyProtection="0"/>
    <xf numFmtId="0" fontId="4" fillId="0" borderId="40" applyNumberFormat="0" applyFont="0" applyFill="0" applyAlignment="0" applyProtection="0"/>
    <xf numFmtId="0" fontId="4" fillId="0" borderId="40" applyNumberFormat="0" applyFont="0" applyFill="0" applyAlignment="0" applyProtection="0"/>
    <xf numFmtId="0" fontId="4" fillId="0" borderId="41" applyNumberFormat="0" applyFont="0" applyFill="0" applyAlignment="0" applyProtection="0"/>
    <xf numFmtId="0" fontId="4" fillId="0" borderId="41" applyNumberFormat="0" applyFont="0" applyFill="0" applyAlignment="0" applyProtection="0"/>
    <xf numFmtId="0" fontId="4" fillId="0" borderId="41" applyNumberFormat="0" applyFont="0" applyFill="0" applyAlignment="0" applyProtection="0"/>
    <xf numFmtId="0" fontId="4" fillId="0" borderId="41" applyNumberFormat="0" applyFont="0" applyFill="0" applyAlignment="0" applyProtection="0"/>
    <xf numFmtId="0" fontId="4" fillId="0" borderId="41" applyNumberFormat="0" applyFont="0" applyFill="0" applyAlignment="0" applyProtection="0"/>
    <xf numFmtId="0" fontId="4" fillId="0" borderId="41" applyNumberFormat="0" applyFont="0" applyFill="0" applyAlignment="0" applyProtection="0"/>
    <xf numFmtId="0" fontId="4" fillId="0" borderId="41" applyNumberFormat="0" applyFont="0" applyFill="0" applyAlignment="0" applyProtection="0"/>
    <xf numFmtId="0" fontId="4" fillId="0" borderId="41" applyNumberFormat="0" applyFont="0" applyFill="0" applyAlignment="0" applyProtection="0"/>
    <xf numFmtId="0" fontId="4" fillId="0" borderId="41" applyNumberFormat="0" applyFont="0" applyFill="0" applyAlignment="0" applyProtection="0"/>
    <xf numFmtId="0" fontId="4" fillId="0" borderId="41" applyNumberFormat="0" applyFont="0" applyFill="0" applyAlignment="0" applyProtection="0"/>
    <xf numFmtId="0" fontId="4" fillId="0" borderId="41" applyNumberFormat="0" applyFont="0" applyFill="0" applyAlignment="0" applyProtection="0"/>
    <xf numFmtId="0" fontId="4" fillId="0" borderId="41" applyNumberFormat="0" applyFont="0" applyFill="0" applyAlignment="0" applyProtection="0"/>
    <xf numFmtId="0" fontId="4" fillId="0" borderId="41" applyNumberFormat="0" applyFont="0" applyFill="0" applyAlignment="0" applyProtection="0"/>
    <xf numFmtId="0" fontId="4" fillId="0" borderId="41" applyNumberFormat="0" applyFont="0" applyFill="0" applyAlignment="0" applyProtection="0"/>
    <xf numFmtId="0" fontId="4" fillId="0" borderId="41" applyNumberFormat="0" applyFont="0" applyFill="0" applyAlignment="0" applyProtection="0"/>
    <xf numFmtId="0" fontId="4" fillId="0" borderId="41" applyNumberFormat="0" applyFont="0" applyFill="0" applyAlignment="0" applyProtection="0"/>
    <xf numFmtId="0" fontId="4" fillId="0" borderId="41" applyNumberFormat="0" applyFont="0" applyFill="0" applyAlignment="0" applyProtection="0"/>
    <xf numFmtId="0" fontId="4" fillId="0" borderId="41" applyNumberFormat="0" applyFont="0" applyFill="0" applyAlignment="0" applyProtection="0"/>
    <xf numFmtId="0" fontId="4" fillId="0" borderId="41" applyNumberFormat="0" applyFont="0" applyFill="0" applyAlignment="0" applyProtection="0"/>
    <xf numFmtId="0" fontId="4" fillId="0" borderId="41" applyNumberFormat="0" applyFont="0" applyFill="0" applyAlignment="0" applyProtection="0"/>
    <xf numFmtId="0" fontId="4" fillId="0" borderId="41" applyNumberFormat="0" applyFont="0" applyFill="0" applyAlignment="0" applyProtection="0"/>
    <xf numFmtId="0" fontId="4" fillId="0" borderId="41" applyNumberFormat="0" applyFont="0" applyFill="0" applyAlignment="0" applyProtection="0"/>
    <xf numFmtId="0" fontId="4" fillId="0" borderId="41" applyNumberFormat="0" applyFont="0" applyFill="0" applyAlignment="0" applyProtection="0"/>
    <xf numFmtId="0" fontId="4" fillId="0" borderId="41" applyNumberFormat="0" applyFont="0" applyFill="0" applyAlignment="0" applyProtection="0"/>
    <xf numFmtId="0" fontId="4" fillId="0" borderId="41" applyNumberFormat="0" applyFont="0" applyFill="0" applyAlignment="0" applyProtection="0"/>
    <xf numFmtId="0" fontId="4" fillId="0" borderId="41" applyNumberFormat="0" applyFont="0" applyFill="0" applyAlignment="0" applyProtection="0"/>
    <xf numFmtId="0" fontId="4" fillId="0" borderId="41" applyNumberFormat="0" applyFont="0" applyFill="0" applyAlignment="0" applyProtection="0"/>
    <xf numFmtId="0" fontId="4" fillId="0" borderId="41" applyNumberFormat="0" applyFont="0" applyFill="0" applyAlignment="0" applyProtection="0"/>
    <xf numFmtId="0" fontId="4" fillId="0" borderId="41" applyNumberFormat="0" applyFont="0" applyFill="0" applyAlignment="0" applyProtection="0"/>
    <xf numFmtId="0" fontId="4" fillId="0" borderId="41" applyNumberFormat="0" applyFont="0" applyFill="0" applyAlignment="0" applyProtection="0"/>
    <xf numFmtId="0" fontId="4" fillId="0" borderId="41" applyNumberFormat="0" applyFont="0" applyFill="0" applyAlignment="0" applyProtection="0"/>
    <xf numFmtId="0" fontId="4" fillId="0" borderId="42" applyNumberFormat="0" applyFont="0" applyFill="0" applyAlignment="0" applyProtection="0"/>
    <xf numFmtId="0" fontId="4" fillId="0" borderId="42" applyNumberFormat="0" applyFont="0" applyFill="0" applyAlignment="0" applyProtection="0"/>
    <xf numFmtId="0" fontId="4" fillId="0" borderId="42" applyNumberFormat="0" applyFont="0" applyFill="0" applyAlignment="0" applyProtection="0"/>
    <xf numFmtId="0" fontId="4" fillId="0" borderId="42" applyNumberFormat="0" applyFont="0" applyFill="0" applyAlignment="0" applyProtection="0"/>
    <xf numFmtId="0" fontId="4" fillId="0" borderId="42" applyNumberFormat="0" applyFont="0" applyFill="0" applyAlignment="0" applyProtection="0"/>
    <xf numFmtId="0" fontId="4" fillId="0" borderId="42" applyNumberFormat="0" applyFont="0" applyFill="0" applyAlignment="0" applyProtection="0"/>
    <xf numFmtId="0" fontId="4" fillId="0" borderId="42" applyNumberFormat="0" applyFont="0" applyFill="0" applyAlignment="0" applyProtection="0"/>
    <xf numFmtId="0" fontId="4" fillId="0" borderId="42" applyNumberFormat="0" applyFont="0" applyFill="0" applyAlignment="0" applyProtection="0"/>
    <xf numFmtId="0" fontId="4" fillId="0" borderId="42" applyNumberFormat="0" applyFont="0" applyFill="0" applyAlignment="0" applyProtection="0"/>
    <xf numFmtId="0" fontId="4" fillId="0" borderId="42" applyNumberFormat="0" applyFont="0" applyFill="0" applyAlignment="0" applyProtection="0"/>
    <xf numFmtId="0" fontId="4" fillId="0" borderId="42" applyNumberFormat="0" applyFont="0" applyFill="0" applyAlignment="0" applyProtection="0"/>
    <xf numFmtId="0" fontId="4" fillId="0" borderId="42" applyNumberFormat="0" applyFont="0" applyFill="0" applyAlignment="0" applyProtection="0"/>
    <xf numFmtId="0" fontId="4" fillId="0" borderId="42" applyNumberFormat="0" applyFont="0" applyFill="0" applyAlignment="0" applyProtection="0"/>
    <xf numFmtId="0" fontId="4" fillId="0" borderId="42" applyNumberFormat="0" applyFont="0" applyFill="0" applyAlignment="0" applyProtection="0"/>
    <xf numFmtId="0" fontId="4" fillId="0" borderId="42" applyNumberFormat="0" applyFont="0" applyFill="0" applyAlignment="0" applyProtection="0"/>
    <xf numFmtId="0" fontId="4" fillId="0" borderId="42" applyNumberFormat="0" applyFont="0" applyFill="0" applyAlignment="0" applyProtection="0"/>
    <xf numFmtId="0" fontId="4" fillId="0" borderId="42" applyNumberFormat="0" applyFont="0" applyFill="0" applyAlignment="0" applyProtection="0"/>
    <xf numFmtId="0" fontId="4" fillId="0" borderId="42" applyNumberFormat="0" applyFont="0" applyFill="0" applyAlignment="0" applyProtection="0"/>
    <xf numFmtId="0" fontId="4" fillId="0" borderId="42" applyNumberFormat="0" applyFont="0" applyFill="0" applyAlignment="0" applyProtection="0"/>
    <xf numFmtId="0" fontId="4" fillId="0" borderId="42" applyNumberFormat="0" applyFont="0" applyFill="0" applyAlignment="0" applyProtection="0"/>
    <xf numFmtId="0" fontId="4" fillId="0" borderId="42" applyNumberFormat="0" applyFont="0" applyFill="0" applyAlignment="0" applyProtection="0"/>
    <xf numFmtId="0" fontId="4" fillId="0" borderId="42" applyNumberFormat="0" applyFont="0" applyFill="0" applyAlignment="0" applyProtection="0"/>
    <xf numFmtId="0" fontId="4" fillId="0" borderId="42" applyNumberFormat="0" applyFont="0" applyFill="0" applyAlignment="0" applyProtection="0"/>
    <xf numFmtId="0" fontId="4" fillId="0" borderId="42" applyNumberFormat="0" applyFont="0" applyFill="0" applyAlignment="0" applyProtection="0"/>
    <xf numFmtId="0" fontId="4" fillId="0" borderId="42" applyNumberFormat="0" applyFont="0" applyFill="0" applyAlignment="0" applyProtection="0"/>
    <xf numFmtId="0" fontId="4" fillId="0" borderId="42" applyNumberFormat="0" applyFont="0" applyFill="0" applyAlignment="0" applyProtection="0"/>
    <xf numFmtId="0" fontId="4" fillId="0" borderId="42" applyNumberFormat="0" applyFont="0" applyFill="0" applyAlignment="0" applyProtection="0"/>
    <xf numFmtId="0" fontId="4" fillId="0" borderId="42" applyNumberFormat="0" applyFont="0" applyFill="0" applyAlignment="0" applyProtection="0"/>
    <xf numFmtId="0" fontId="4" fillId="0" borderId="42" applyNumberFormat="0" applyFont="0" applyFill="0" applyAlignment="0" applyProtection="0"/>
    <xf numFmtId="0" fontId="4" fillId="0" borderId="42" applyNumberFormat="0" applyFont="0" applyFill="0" applyAlignment="0" applyProtection="0"/>
    <xf numFmtId="0" fontId="4" fillId="0" borderId="42" applyNumberFormat="0" applyFont="0" applyFill="0" applyAlignment="0" applyProtection="0"/>
    <xf numFmtId="0" fontId="4" fillId="0" borderId="43" applyNumberFormat="0" applyFont="0" applyFill="0" applyAlignment="0" applyProtection="0"/>
    <xf numFmtId="0" fontId="4" fillId="0" borderId="43" applyNumberFormat="0" applyFont="0" applyFill="0" applyAlignment="0" applyProtection="0"/>
    <xf numFmtId="0" fontId="4" fillId="0" borderId="43" applyNumberFormat="0" applyFont="0" applyFill="0" applyAlignment="0" applyProtection="0"/>
    <xf numFmtId="0" fontId="4" fillId="0" borderId="43" applyNumberFormat="0" applyFont="0" applyFill="0" applyAlignment="0" applyProtection="0"/>
    <xf numFmtId="0" fontId="4" fillId="0" borderId="43" applyNumberFormat="0" applyFont="0" applyFill="0" applyAlignment="0" applyProtection="0"/>
    <xf numFmtId="0" fontId="4" fillId="0" borderId="43" applyNumberFormat="0" applyFont="0" applyFill="0" applyAlignment="0" applyProtection="0"/>
    <xf numFmtId="0" fontId="4" fillId="0" borderId="43" applyNumberFormat="0" applyFont="0" applyFill="0" applyAlignment="0" applyProtection="0"/>
    <xf numFmtId="0" fontId="4" fillId="0" borderId="43" applyNumberFormat="0" applyFont="0" applyFill="0" applyAlignment="0" applyProtection="0"/>
    <xf numFmtId="0" fontId="4" fillId="0" borderId="43" applyNumberFormat="0" applyFont="0" applyFill="0" applyAlignment="0" applyProtection="0"/>
    <xf numFmtId="0" fontId="4" fillId="0" borderId="43" applyNumberFormat="0" applyFont="0" applyFill="0" applyAlignment="0" applyProtection="0"/>
    <xf numFmtId="0" fontId="4" fillId="0" borderId="43" applyNumberFormat="0" applyFont="0" applyFill="0" applyAlignment="0" applyProtection="0"/>
    <xf numFmtId="0" fontId="4" fillId="0" borderId="43" applyNumberFormat="0" applyFont="0" applyFill="0" applyAlignment="0" applyProtection="0"/>
    <xf numFmtId="0" fontId="4" fillId="0" borderId="43" applyNumberFormat="0" applyFont="0" applyFill="0" applyAlignment="0" applyProtection="0"/>
    <xf numFmtId="0" fontId="4" fillId="0" borderId="43" applyNumberFormat="0" applyFont="0" applyFill="0" applyAlignment="0" applyProtection="0"/>
    <xf numFmtId="0" fontId="4" fillId="0" borderId="43" applyNumberFormat="0" applyFont="0" applyFill="0" applyAlignment="0" applyProtection="0"/>
    <xf numFmtId="0" fontId="4" fillId="0" borderId="43" applyNumberFormat="0" applyFont="0" applyFill="0" applyAlignment="0" applyProtection="0"/>
    <xf numFmtId="0" fontId="4" fillId="0" borderId="43" applyNumberFormat="0" applyFont="0" applyFill="0" applyAlignment="0" applyProtection="0"/>
    <xf numFmtId="0" fontId="4" fillId="0" borderId="43" applyNumberFormat="0" applyFont="0" applyFill="0" applyAlignment="0" applyProtection="0"/>
    <xf numFmtId="0" fontId="4" fillId="0" borderId="43" applyNumberFormat="0" applyFont="0" applyFill="0" applyAlignment="0" applyProtection="0"/>
    <xf numFmtId="0" fontId="4" fillId="0" borderId="43" applyNumberFormat="0" applyFont="0" applyFill="0" applyAlignment="0" applyProtection="0"/>
    <xf numFmtId="0" fontId="4" fillId="0" borderId="43" applyNumberFormat="0" applyFont="0" applyFill="0" applyAlignment="0" applyProtection="0"/>
    <xf numFmtId="0" fontId="4" fillId="0" borderId="43" applyNumberFormat="0" applyFont="0" applyFill="0" applyAlignment="0" applyProtection="0"/>
    <xf numFmtId="0" fontId="4" fillId="0" borderId="43" applyNumberFormat="0" applyFont="0" applyFill="0" applyAlignment="0" applyProtection="0"/>
    <xf numFmtId="0" fontId="4" fillId="0" borderId="43" applyNumberFormat="0" applyFont="0" applyFill="0" applyAlignment="0" applyProtection="0"/>
    <xf numFmtId="0" fontId="4" fillId="0" borderId="43" applyNumberFormat="0" applyFont="0" applyFill="0" applyAlignment="0" applyProtection="0"/>
    <xf numFmtId="0" fontId="4" fillId="0" borderId="43" applyNumberFormat="0" applyFont="0" applyFill="0" applyAlignment="0" applyProtection="0"/>
    <xf numFmtId="0" fontId="4" fillId="0" borderId="43" applyNumberFormat="0" applyFont="0" applyFill="0" applyAlignment="0" applyProtection="0"/>
    <xf numFmtId="0" fontId="4" fillId="0" borderId="43" applyNumberFormat="0" applyFont="0" applyFill="0" applyAlignment="0" applyProtection="0"/>
    <xf numFmtId="0" fontId="4" fillId="0" borderId="43" applyNumberFormat="0" applyFont="0" applyFill="0" applyAlignment="0" applyProtection="0"/>
    <xf numFmtId="0" fontId="4" fillId="0" borderId="43" applyNumberFormat="0" applyFont="0" applyFill="0" applyAlignment="0" applyProtection="0"/>
    <xf numFmtId="0" fontId="4" fillId="0" borderId="43" applyNumberFormat="0" applyFont="0" applyFill="0" applyAlignment="0" applyProtection="0"/>
    <xf numFmtId="0" fontId="143" fillId="43" borderId="63" applyNumberFormat="0" applyAlignment="0" applyProtection="0"/>
    <xf numFmtId="0" fontId="143" fillId="43" borderId="63" applyNumberFormat="0" applyAlignment="0" applyProtection="0"/>
    <xf numFmtId="0" fontId="143" fillId="43" borderId="63" applyNumberFormat="0" applyAlignment="0" applyProtection="0"/>
    <xf numFmtId="0" fontId="143" fillId="43" borderId="63" applyNumberFormat="0" applyAlignment="0" applyProtection="0"/>
    <xf numFmtId="0" fontId="143" fillId="43" borderId="63" applyNumberFormat="0" applyAlignment="0" applyProtection="0"/>
    <xf numFmtId="0" fontId="143" fillId="43" borderId="63" applyNumberFormat="0" applyAlignment="0" applyProtection="0"/>
    <xf numFmtId="0" fontId="143" fillId="43" borderId="63" applyNumberFormat="0" applyAlignment="0" applyProtection="0"/>
    <xf numFmtId="0" fontId="143" fillId="43" borderId="63" applyNumberFormat="0" applyAlignment="0" applyProtection="0"/>
    <xf numFmtId="0" fontId="143" fillId="43" borderId="63" applyNumberFormat="0" applyAlignment="0" applyProtection="0"/>
    <xf numFmtId="0" fontId="112" fillId="56" borderId="44" applyNumberFormat="0" applyAlignment="0" applyProtection="0"/>
    <xf numFmtId="0" fontId="112" fillId="56" borderId="44" applyNumberFormat="0" applyAlignment="0" applyProtection="0"/>
    <xf numFmtId="0" fontId="143" fillId="43" borderId="63" applyNumberFormat="0" applyAlignment="0" applyProtection="0"/>
    <xf numFmtId="0" fontId="144" fillId="54" borderId="45" applyNumberFormat="0" applyAlignment="0" applyProtection="0"/>
    <xf numFmtId="0" fontId="144" fillId="54" borderId="45" applyNumberFormat="0" applyAlignment="0" applyProtection="0"/>
    <xf numFmtId="0" fontId="113" fillId="54" borderId="45" applyNumberFormat="0" applyAlignment="0" applyProtection="0"/>
    <xf numFmtId="0" fontId="144" fillId="54" borderId="45" applyNumberFormat="0" applyAlignment="0" applyProtection="0"/>
    <xf numFmtId="0" fontId="113" fillId="54" borderId="45" applyNumberFormat="0" applyAlignment="0" applyProtection="0"/>
    <xf numFmtId="0" fontId="112" fillId="56" borderId="44" applyNumberFormat="0" applyAlignment="0" applyProtection="0"/>
    <xf numFmtId="0" fontId="113" fillId="54" borderId="45" applyNumberFormat="0" applyAlignment="0" applyProtection="0"/>
    <xf numFmtId="0" fontId="112" fillId="56" borderId="44" applyNumberFormat="0" applyAlignment="0" applyProtection="0"/>
    <xf numFmtId="0" fontId="143" fillId="43" borderId="63" applyNumberFormat="0" applyAlignment="0" applyProtection="0"/>
    <xf numFmtId="0" fontId="112" fillId="56" borderId="44" applyNumberFormat="0" applyAlignment="0" applyProtection="0"/>
    <xf numFmtId="0" fontId="143" fillId="43" borderId="63" applyNumberFormat="0" applyAlignment="0" applyProtection="0"/>
    <xf numFmtId="0" fontId="143" fillId="43" borderId="63" applyNumberFormat="0" applyAlignment="0" applyProtection="0"/>
    <xf numFmtId="0" fontId="112" fillId="56" borderId="44" applyNumberFormat="0" applyAlignment="0" applyProtection="0"/>
    <xf numFmtId="0" fontId="143" fillId="43" borderId="63" applyNumberFormat="0" applyAlignment="0" applyProtection="0"/>
    <xf numFmtId="0" fontId="143" fillId="43" borderId="63" applyNumberFormat="0" applyAlignment="0" applyProtection="0"/>
    <xf numFmtId="0" fontId="143" fillId="43" borderId="63" applyNumberFormat="0" applyAlignment="0" applyProtection="0"/>
    <xf numFmtId="0" fontId="143" fillId="43" borderId="63" applyNumberFormat="0" applyAlignment="0" applyProtection="0"/>
    <xf numFmtId="0" fontId="143" fillId="43" borderId="63" applyNumberFormat="0" applyAlignment="0" applyProtection="0"/>
    <xf numFmtId="207" fontId="4" fillId="0" borderId="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117" fillId="0" borderId="0" applyNumberFormat="0" applyFill="0" applyBorder="0" applyAlignment="0" applyProtection="0"/>
    <xf numFmtId="0" fontId="125" fillId="0" borderId="0" applyNumberFormat="0" applyFill="0" applyBorder="0" applyAlignment="0" applyProtection="0"/>
    <xf numFmtId="0" fontId="117"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117"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29" fillId="0" borderId="0" applyNumberFormat="0" applyFill="0" applyBorder="0" applyAlignment="0" applyProtection="0"/>
    <xf numFmtId="0" fontId="145" fillId="0" borderId="0" applyNumberFormat="0" applyFill="0" applyBorder="0" applyAlignment="0" applyProtection="0"/>
    <xf numFmtId="0" fontId="129"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29"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6" fillId="0" borderId="64" applyNumberFormat="0" applyFill="0" applyAlignment="0" applyProtection="0"/>
    <xf numFmtId="0" fontId="146" fillId="0" borderId="64" applyNumberFormat="0" applyFill="0" applyAlignment="0" applyProtection="0"/>
    <xf numFmtId="0" fontId="146" fillId="0" borderId="64" applyNumberFormat="0" applyFill="0" applyAlignment="0" applyProtection="0"/>
    <xf numFmtId="0" fontId="146" fillId="0" borderId="64" applyNumberFormat="0" applyFill="0" applyAlignment="0" applyProtection="0"/>
    <xf numFmtId="0" fontId="146" fillId="0" borderId="64" applyNumberFormat="0" applyFill="0" applyAlignment="0" applyProtection="0"/>
    <xf numFmtId="0" fontId="146" fillId="0" borderId="64" applyNumberFormat="0" applyFill="0" applyAlignment="0" applyProtection="0"/>
    <xf numFmtId="0" fontId="146" fillId="0" borderId="64" applyNumberFormat="0" applyFill="0" applyAlignment="0" applyProtection="0"/>
    <xf numFmtId="0" fontId="146" fillId="0" borderId="64" applyNumberFormat="0" applyFill="0" applyAlignment="0" applyProtection="0"/>
    <xf numFmtId="0" fontId="131" fillId="0" borderId="55" applyNumberFormat="0" applyFill="0" applyAlignment="0" applyProtection="0"/>
    <xf numFmtId="0" fontId="131" fillId="0" borderId="55" applyNumberFormat="0" applyFill="0" applyAlignment="0" applyProtection="0"/>
    <xf numFmtId="0" fontId="146" fillId="0" borderId="64" applyNumberFormat="0" applyFill="0" applyAlignment="0" applyProtection="0"/>
    <xf numFmtId="0" fontId="146" fillId="0" borderId="64" applyNumberFormat="0" applyFill="0" applyAlignment="0" applyProtection="0"/>
    <xf numFmtId="0" fontId="146" fillId="0" borderId="64" applyNumberFormat="0" applyFill="0" applyAlignment="0" applyProtection="0"/>
    <xf numFmtId="0" fontId="131" fillId="0" borderId="55" applyNumberFormat="0" applyFill="0" applyAlignment="0" applyProtection="0"/>
    <xf numFmtId="0" fontId="146" fillId="0" borderId="64" applyNumberFormat="0" applyFill="0" applyAlignment="0" applyProtection="0"/>
    <xf numFmtId="0" fontId="131" fillId="0" borderId="55" applyNumberFormat="0" applyFill="0" applyAlignment="0" applyProtection="0"/>
    <xf numFmtId="0" fontId="146" fillId="0" borderId="64" applyNumberFormat="0" applyFill="0" applyAlignment="0" applyProtection="0"/>
    <xf numFmtId="0" fontId="146" fillId="0" borderId="64" applyNumberFormat="0" applyFill="0" applyAlignment="0" applyProtection="0"/>
    <xf numFmtId="0" fontId="131" fillId="0" borderId="55" applyNumberFormat="0" applyFill="0" applyAlignment="0" applyProtection="0"/>
    <xf numFmtId="0" fontId="146" fillId="0" borderId="64" applyNumberFormat="0" applyFill="0" applyAlignment="0" applyProtection="0"/>
    <xf numFmtId="0" fontId="146" fillId="0" borderId="64" applyNumberFormat="0" applyFill="0" applyAlignment="0" applyProtection="0"/>
    <xf numFmtId="0" fontId="146" fillId="0" borderId="64" applyNumberFormat="0" applyFill="0" applyAlignment="0" applyProtection="0"/>
    <xf numFmtId="0" fontId="146" fillId="0" borderId="64" applyNumberFormat="0" applyFill="0" applyAlignment="0" applyProtection="0"/>
    <xf numFmtId="0" fontId="146" fillId="0" borderId="64" applyNumberFormat="0" applyFill="0" applyAlignment="0" applyProtection="0"/>
    <xf numFmtId="0" fontId="147" fillId="0" borderId="0" applyNumberFormat="0" applyFill="0" applyBorder="0" applyAlignment="0" applyProtection="0"/>
    <xf numFmtId="0" fontId="147" fillId="0" borderId="0" applyNumberFormat="0" applyFill="0" applyBorder="0" applyAlignment="0" applyProtection="0"/>
    <xf numFmtId="0" fontId="147" fillId="0" borderId="0" applyNumberFormat="0" applyFill="0" applyBorder="0" applyAlignment="0" applyProtection="0"/>
    <xf numFmtId="0" fontId="147" fillId="0" borderId="0" applyNumberFormat="0" applyFill="0" applyBorder="0" applyAlignment="0" applyProtection="0"/>
    <xf numFmtId="0" fontId="147" fillId="0" borderId="0" applyNumberFormat="0" applyFill="0" applyBorder="0" applyAlignment="0" applyProtection="0"/>
    <xf numFmtId="0" fontId="147" fillId="0" borderId="0" applyNumberFormat="0" applyFill="0" applyBorder="0" applyAlignment="0" applyProtection="0"/>
    <xf numFmtId="0" fontId="147" fillId="0" borderId="0" applyNumberFormat="0" applyFill="0" applyBorder="0" applyAlignment="0" applyProtection="0"/>
    <xf numFmtId="0" fontId="147" fillId="0" borderId="0" applyNumberFormat="0" applyFill="0" applyBorder="0" applyAlignment="0" applyProtection="0"/>
    <xf numFmtId="0" fontId="147" fillId="0" borderId="0" applyNumberFormat="0" applyFill="0" applyBorder="0" applyAlignment="0" applyProtection="0"/>
    <xf numFmtId="0" fontId="147"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47" fillId="0" borderId="0" applyNumberFormat="0" applyFill="0" applyBorder="0" applyAlignment="0" applyProtection="0"/>
    <xf numFmtId="0" fontId="149" fillId="0" borderId="65" applyNumberFormat="0" applyFill="0" applyAlignment="0" applyProtection="0"/>
    <xf numFmtId="0" fontId="149" fillId="0" borderId="65" applyNumberFormat="0" applyFill="0" applyAlignment="0" applyProtection="0"/>
    <xf numFmtId="0" fontId="149" fillId="0" borderId="65" applyNumberFormat="0" applyFill="0" applyAlignment="0" applyProtection="0"/>
    <xf numFmtId="0" fontId="149" fillId="0" borderId="65" applyNumberFormat="0" applyFill="0" applyAlignment="0" applyProtection="0"/>
    <xf numFmtId="0" fontId="149" fillId="0" borderId="65" applyNumberFormat="0" applyFill="0" applyAlignment="0" applyProtection="0"/>
    <xf numFmtId="0" fontId="149" fillId="0" borderId="65" applyNumberFormat="0" applyFill="0" applyAlignment="0" applyProtection="0"/>
    <xf numFmtId="0" fontId="149" fillId="0" borderId="65" applyNumberFormat="0" applyFill="0" applyAlignment="0" applyProtection="0"/>
    <xf numFmtId="0" fontId="149" fillId="0" borderId="65" applyNumberFormat="0" applyFill="0" applyAlignment="0" applyProtection="0"/>
    <xf numFmtId="0" fontId="132" fillId="0" borderId="56" applyNumberFormat="0" applyFill="0" applyAlignment="0" applyProtection="0"/>
    <xf numFmtId="0" fontId="132" fillId="0" borderId="56" applyNumberFormat="0" applyFill="0" applyAlignment="0" applyProtection="0"/>
    <xf numFmtId="0" fontId="149" fillId="0" borderId="65" applyNumberFormat="0" applyFill="0" applyAlignment="0" applyProtection="0"/>
    <xf numFmtId="0" fontId="149" fillId="0" borderId="65" applyNumberFormat="0" applyFill="0" applyAlignment="0" applyProtection="0"/>
    <xf numFmtId="0" fontId="149" fillId="0" borderId="65" applyNumberFormat="0" applyFill="0" applyAlignment="0" applyProtection="0"/>
    <xf numFmtId="0" fontId="132" fillId="0" borderId="56" applyNumberFormat="0" applyFill="0" applyAlignment="0" applyProtection="0"/>
    <xf numFmtId="0" fontId="149" fillId="0" borderId="65" applyNumberFormat="0" applyFill="0" applyAlignment="0" applyProtection="0"/>
    <xf numFmtId="0" fontId="132" fillId="0" borderId="56" applyNumberFormat="0" applyFill="0" applyAlignment="0" applyProtection="0"/>
    <xf numFmtId="0" fontId="149" fillId="0" borderId="65" applyNumberFormat="0" applyFill="0" applyAlignment="0" applyProtection="0"/>
    <xf numFmtId="0" fontId="149" fillId="0" borderId="65" applyNumberFormat="0" applyFill="0" applyAlignment="0" applyProtection="0"/>
    <xf numFmtId="0" fontId="132" fillId="0" borderId="56" applyNumberFormat="0" applyFill="0" applyAlignment="0" applyProtection="0"/>
    <xf numFmtId="0" fontId="149" fillId="0" borderId="65" applyNumberFormat="0" applyFill="0" applyAlignment="0" applyProtection="0"/>
    <xf numFmtId="0" fontId="149" fillId="0" borderId="65" applyNumberFormat="0" applyFill="0" applyAlignment="0" applyProtection="0"/>
    <xf numFmtId="0" fontId="149" fillId="0" borderId="65" applyNumberFormat="0" applyFill="0" applyAlignment="0" applyProtection="0"/>
    <xf numFmtId="0" fontId="149" fillId="0" borderId="65" applyNumberFormat="0" applyFill="0" applyAlignment="0" applyProtection="0"/>
    <xf numFmtId="0" fontId="149" fillId="0" borderId="65" applyNumberFormat="0" applyFill="0" applyAlignment="0" applyProtection="0"/>
    <xf numFmtId="0" fontId="139" fillId="0" borderId="66" applyNumberFormat="0" applyFill="0" applyAlignment="0" applyProtection="0"/>
    <xf numFmtId="0" fontId="139" fillId="0" borderId="66" applyNumberFormat="0" applyFill="0" applyAlignment="0" applyProtection="0"/>
    <xf numFmtId="0" fontId="139" fillId="0" borderId="66" applyNumberFormat="0" applyFill="0" applyAlignment="0" applyProtection="0"/>
    <xf numFmtId="0" fontId="139" fillId="0" borderId="66" applyNumberFormat="0" applyFill="0" applyAlignment="0" applyProtection="0"/>
    <xf numFmtId="0" fontId="139" fillId="0" borderId="66" applyNumberFormat="0" applyFill="0" applyAlignment="0" applyProtection="0"/>
    <xf numFmtId="0" fontId="139" fillId="0" borderId="66" applyNumberFormat="0" applyFill="0" applyAlignment="0" applyProtection="0"/>
    <xf numFmtId="0" fontId="139" fillId="0" borderId="66" applyNumberFormat="0" applyFill="0" applyAlignment="0" applyProtection="0"/>
    <xf numFmtId="0" fontId="139" fillId="0" borderId="66" applyNumberFormat="0" applyFill="0" applyAlignment="0" applyProtection="0"/>
    <xf numFmtId="0" fontId="119" fillId="0" borderId="57" applyNumberFormat="0" applyFill="0" applyAlignment="0" applyProtection="0"/>
    <xf numFmtId="0" fontId="119" fillId="0" borderId="57" applyNumberFormat="0" applyFill="0" applyAlignment="0" applyProtection="0"/>
    <xf numFmtId="0" fontId="139" fillId="0" borderId="66" applyNumberFormat="0" applyFill="0" applyAlignment="0" applyProtection="0"/>
    <xf numFmtId="0" fontId="139" fillId="0" borderId="66" applyNumberFormat="0" applyFill="0" applyAlignment="0" applyProtection="0"/>
    <xf numFmtId="0" fontId="139" fillId="0" borderId="66" applyNumberFormat="0" applyFill="0" applyAlignment="0" applyProtection="0"/>
    <xf numFmtId="0" fontId="119" fillId="0" borderId="57" applyNumberFormat="0" applyFill="0" applyAlignment="0" applyProtection="0"/>
    <xf numFmtId="0" fontId="139" fillId="0" borderId="66" applyNumberFormat="0" applyFill="0" applyAlignment="0" applyProtection="0"/>
    <xf numFmtId="0" fontId="119" fillId="0" borderId="57" applyNumberFormat="0" applyFill="0" applyAlignment="0" applyProtection="0"/>
    <xf numFmtId="0" fontId="139" fillId="0" borderId="66" applyNumberFormat="0" applyFill="0" applyAlignment="0" applyProtection="0"/>
    <xf numFmtId="0" fontId="139" fillId="0" borderId="66" applyNumberFormat="0" applyFill="0" applyAlignment="0" applyProtection="0"/>
    <xf numFmtId="0" fontId="119" fillId="0" borderId="57" applyNumberFormat="0" applyFill="0" applyAlignment="0" applyProtection="0"/>
    <xf numFmtId="0" fontId="139" fillId="0" borderId="66" applyNumberFormat="0" applyFill="0" applyAlignment="0" applyProtection="0"/>
    <xf numFmtId="0" fontId="139" fillId="0" borderId="66" applyNumberFormat="0" applyFill="0" applyAlignment="0" applyProtection="0"/>
    <xf numFmtId="0" fontId="139" fillId="0" borderId="66" applyNumberFormat="0" applyFill="0" applyAlignment="0" applyProtection="0"/>
    <xf numFmtId="0" fontId="139" fillId="0" borderId="66" applyNumberFormat="0" applyFill="0" applyAlignment="0" applyProtection="0"/>
    <xf numFmtId="0" fontId="139" fillId="0" borderId="66" applyNumberFormat="0" applyFill="0" applyAlignment="0" applyProtection="0"/>
    <xf numFmtId="0" fontId="148" fillId="0" borderId="0" applyNumberFormat="0" applyFill="0" applyBorder="0" applyAlignment="0" applyProtection="0"/>
    <xf numFmtId="0" fontId="147" fillId="0" borderId="0" applyNumberFormat="0" applyFill="0" applyBorder="0" applyAlignment="0" applyProtection="0"/>
    <xf numFmtId="0" fontId="147"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47" fillId="0" borderId="0" applyNumberFormat="0" applyFill="0" applyBorder="0" applyAlignment="0" applyProtection="0"/>
    <xf numFmtId="0" fontId="147" fillId="0" borderId="0" applyNumberFormat="0" applyFill="0" applyBorder="0" applyAlignment="0" applyProtection="0"/>
    <xf numFmtId="0" fontId="148" fillId="0" borderId="0" applyNumberFormat="0" applyFill="0" applyBorder="0" applyAlignment="0" applyProtection="0"/>
    <xf numFmtId="0" fontId="147" fillId="0" borderId="0" applyNumberFormat="0" applyFill="0" applyBorder="0" applyAlignment="0" applyProtection="0"/>
    <xf numFmtId="0" fontId="147" fillId="0" borderId="0" applyNumberFormat="0" applyFill="0" applyBorder="0" applyAlignment="0" applyProtection="0"/>
    <xf numFmtId="0" fontId="148" fillId="0" borderId="0" applyNumberFormat="0" applyFill="0" applyBorder="0" applyAlignment="0" applyProtection="0"/>
    <xf numFmtId="0" fontId="147" fillId="0" borderId="0" applyNumberFormat="0" applyFill="0" applyBorder="0" applyAlignment="0" applyProtection="0"/>
    <xf numFmtId="0" fontId="147" fillId="0" borderId="0" applyNumberFormat="0" applyFill="0" applyBorder="0" applyAlignment="0" applyProtection="0"/>
    <xf numFmtId="0" fontId="147" fillId="0" borderId="0" applyNumberFormat="0" applyFill="0" applyBorder="0" applyAlignment="0" applyProtection="0"/>
    <xf numFmtId="0" fontId="4" fillId="0" borderId="48" applyNumberFormat="0" applyFont="0" applyFill="0" applyProtection="0"/>
    <xf numFmtId="0" fontId="4" fillId="0" borderId="48" applyNumberFormat="0" applyFont="0" applyFill="0" applyProtection="0"/>
    <xf numFmtId="0" fontId="150" fillId="0" borderId="67" applyNumberFormat="0" applyFill="0" applyAlignment="0" applyProtection="0"/>
    <xf numFmtId="0" fontId="150" fillId="0" borderId="67" applyNumberFormat="0" applyFill="0" applyAlignment="0" applyProtection="0"/>
    <xf numFmtId="0" fontId="120" fillId="0" borderId="49" applyNumberFormat="0" applyFont="0" applyFill="0" applyAlignment="0" applyProtection="0"/>
    <xf numFmtId="0" fontId="150" fillId="0" borderId="67" applyNumberFormat="0" applyFill="0" applyAlignment="0" applyProtection="0"/>
    <xf numFmtId="0" fontId="150" fillId="0" borderId="67" applyNumberFormat="0" applyFill="0" applyAlignment="0" applyProtection="0"/>
    <xf numFmtId="0" fontId="120" fillId="0" borderId="49" applyNumberFormat="0" applyFont="0" applyFill="0" applyAlignment="0" applyProtection="0"/>
    <xf numFmtId="0" fontId="150" fillId="0" borderId="67" applyNumberFormat="0" applyFill="0" applyAlignment="0" applyProtection="0"/>
    <xf numFmtId="0" fontId="150" fillId="0" borderId="67" applyNumberFormat="0" applyFill="0" applyAlignment="0" applyProtection="0"/>
    <xf numFmtId="0" fontId="150" fillId="0" borderId="67" applyNumberFormat="0" applyFill="0" applyAlignment="0" applyProtection="0"/>
    <xf numFmtId="0" fontId="150" fillId="0" borderId="67" applyNumberFormat="0" applyFill="0" applyAlignment="0" applyProtection="0"/>
    <xf numFmtId="0" fontId="150" fillId="0" borderId="67" applyNumberFormat="0" applyFill="0" applyAlignment="0" applyProtection="0"/>
    <xf numFmtId="0" fontId="4" fillId="0" borderId="48" applyNumberFormat="0" applyFont="0" applyFill="0" applyProtection="0"/>
    <xf numFmtId="0" fontId="4" fillId="0" borderId="48" applyNumberFormat="0" applyFont="0" applyFill="0" applyProtection="0"/>
    <xf numFmtId="0" fontId="4" fillId="0" borderId="48" applyNumberFormat="0" applyFont="0" applyFill="0" applyProtection="0"/>
    <xf numFmtId="0" fontId="4" fillId="0" borderId="48" applyNumberFormat="0" applyFont="0" applyFill="0" applyProtection="0"/>
    <xf numFmtId="0" fontId="4" fillId="0" borderId="48" applyNumberFormat="0" applyFont="0" applyFill="0" applyProtection="0"/>
    <xf numFmtId="0" fontId="4" fillId="0" borderId="48" applyNumberFormat="0" applyFont="0" applyFill="0" applyProtection="0"/>
    <xf numFmtId="0" fontId="120" fillId="0" borderId="49" applyNumberFormat="0" applyFont="0" applyFill="0" applyAlignment="0" applyProtection="0"/>
    <xf numFmtId="0" fontId="4" fillId="0" borderId="48" applyNumberFormat="0" applyFont="0" applyFill="0" applyProtection="0"/>
    <xf numFmtId="0" fontId="120" fillId="0" borderId="49" applyNumberFormat="0" applyFont="0" applyFill="0" applyAlignment="0" applyProtection="0"/>
    <xf numFmtId="0" fontId="150" fillId="0" borderId="67" applyNumberFormat="0" applyFill="0" applyAlignment="0" applyProtection="0"/>
    <xf numFmtId="0" fontId="150" fillId="0" borderId="67" applyNumberFormat="0" applyFill="0" applyAlignment="0" applyProtection="0"/>
    <xf numFmtId="0" fontId="150" fillId="0" borderId="67" applyNumberFormat="0" applyFill="0" applyAlignment="0" applyProtection="0"/>
    <xf numFmtId="0" fontId="150" fillId="0" borderId="67" applyNumberFormat="0" applyFill="0" applyAlignment="0" applyProtection="0"/>
    <xf numFmtId="0" fontId="150" fillId="0" borderId="67" applyNumberFormat="0" applyFill="0" applyAlignment="0" applyProtection="0"/>
    <xf numFmtId="0" fontId="150" fillId="0" borderId="67" applyNumberFormat="0" applyFill="0" applyAlignment="0" applyProtection="0"/>
    <xf numFmtId="0" fontId="150" fillId="0" borderId="67" applyNumberFormat="0" applyFill="0" applyAlignment="0" applyProtection="0"/>
    <xf numFmtId="0" fontId="150" fillId="0" borderId="67" applyNumberFormat="0" applyFill="0" applyAlignment="0" applyProtection="0"/>
    <xf numFmtId="0" fontId="150" fillId="0" borderId="67" applyNumberFormat="0" applyFill="0" applyAlignment="0" applyProtection="0"/>
    <xf numFmtId="0" fontId="120" fillId="0" borderId="49" applyNumberFormat="0" applyFont="0" applyFill="0" applyAlignment="0" applyProtection="0"/>
    <xf numFmtId="0" fontId="120" fillId="0" borderId="49" applyNumberFormat="0" applyFont="0" applyFill="0" applyAlignment="0" applyProtection="0"/>
    <xf numFmtId="0" fontId="150" fillId="0" borderId="67" applyNumberFormat="0" applyFill="0" applyAlignment="0" applyProtection="0"/>
    <xf numFmtId="0" fontId="4" fillId="0" borderId="48" applyNumberFormat="0" applyFont="0" applyFill="0" applyProtection="0"/>
    <xf numFmtId="0" fontId="4" fillId="0" borderId="48" applyNumberFormat="0" applyFont="0" applyFill="0" applyProtection="0"/>
    <xf numFmtId="0" fontId="4" fillId="0" borderId="48" applyNumberFormat="0" applyFont="0" applyFill="0" applyProtection="0"/>
    <xf numFmtId="0" fontId="4" fillId="0" borderId="48" applyNumberFormat="0" applyFont="0" applyFill="0" applyProtection="0"/>
    <xf numFmtId="0" fontId="4" fillId="0" borderId="48" applyNumberFormat="0" applyFont="0" applyFill="0" applyProtection="0"/>
    <xf numFmtId="0" fontId="4" fillId="0" borderId="48" applyNumberFormat="0" applyFont="0" applyFill="0" applyProtection="0"/>
    <xf numFmtId="0" fontId="4" fillId="0" borderId="48" applyNumberFormat="0" applyFont="0" applyFill="0" applyProtection="0"/>
    <xf numFmtId="0" fontId="4" fillId="0" borderId="48" applyNumberFormat="0" applyFont="0" applyFill="0" applyProtection="0"/>
    <xf numFmtId="0" fontId="4" fillId="0" borderId="48" applyNumberFormat="0" applyFont="0" applyFill="0" applyProtection="0"/>
    <xf numFmtId="0" fontId="4" fillId="0" borderId="48" applyNumberFormat="0" applyFont="0" applyFill="0" applyProtection="0"/>
    <xf numFmtId="0" fontId="4" fillId="0" borderId="48" applyNumberFormat="0" applyFont="0" applyFill="0" applyProtection="0"/>
    <xf numFmtId="0" fontId="4" fillId="0" borderId="48" applyNumberFormat="0" applyFont="0" applyFill="0" applyProtection="0"/>
    <xf numFmtId="0" fontId="4" fillId="0" borderId="48" applyNumberFormat="0" applyFont="0" applyFill="0" applyProtection="0"/>
    <xf numFmtId="0" fontId="4" fillId="0" borderId="48" applyNumberFormat="0" applyFont="0" applyFill="0" applyProtection="0"/>
    <xf numFmtId="0" fontId="4" fillId="0" borderId="48" applyNumberFormat="0" applyFont="0" applyFill="0" applyProtection="0"/>
    <xf numFmtId="0" fontId="4" fillId="0" borderId="48" applyNumberFormat="0" applyFont="0" applyFill="0" applyProtection="0"/>
    <xf numFmtId="0" fontId="4" fillId="0" borderId="48" applyNumberFormat="0" applyFont="0" applyFill="0" applyProtection="0"/>
    <xf numFmtId="208" fontId="4" fillId="0" borderId="0" applyFont="0"/>
    <xf numFmtId="208" fontId="4" fillId="0" borderId="0" applyFont="0"/>
    <xf numFmtId="208" fontId="4" fillId="0" borderId="0" applyFont="0"/>
    <xf numFmtId="208" fontId="4" fillId="0" borderId="0" applyFont="0"/>
    <xf numFmtId="208" fontId="4" fillId="0" borderId="0" applyFont="0"/>
    <xf numFmtId="208" fontId="4" fillId="0" borderId="0" applyFont="0"/>
    <xf numFmtId="208" fontId="4" fillId="0" borderId="0" applyFont="0"/>
    <xf numFmtId="208" fontId="4" fillId="0" borderId="0" applyFont="0"/>
    <xf numFmtId="208" fontId="4" fillId="0" borderId="0" applyFont="0"/>
    <xf numFmtId="208" fontId="4" fillId="0" borderId="0" applyFont="0"/>
    <xf numFmtId="208" fontId="4" fillId="0" borderId="0" applyFont="0"/>
    <xf numFmtId="208" fontId="4" fillId="0" borderId="0" applyFont="0"/>
    <xf numFmtId="208" fontId="4" fillId="0" borderId="0" applyFont="0"/>
    <xf numFmtId="208" fontId="4" fillId="0" borderId="0" applyFont="0"/>
    <xf numFmtId="208" fontId="4" fillId="0" borderId="0" applyFont="0"/>
    <xf numFmtId="208" fontId="4" fillId="0" borderId="0" applyFont="0"/>
    <xf numFmtId="208" fontId="4" fillId="0" borderId="0" applyFont="0"/>
    <xf numFmtId="208" fontId="4" fillId="0" borderId="0" applyFont="0"/>
    <xf numFmtId="208" fontId="4" fillId="0" borderId="0" applyFont="0"/>
    <xf numFmtId="0" fontId="4" fillId="0" borderId="0"/>
    <xf numFmtId="43" fontId="170" fillId="0" borderId="0" applyFont="0" applyFill="0" applyBorder="0" applyAlignment="0" applyProtection="0"/>
    <xf numFmtId="43"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3"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179" fontId="170" fillId="0" borderId="0" applyFont="0" applyFill="0" applyBorder="0" applyAlignment="0" applyProtection="0"/>
    <xf numFmtId="0" fontId="58" fillId="0" borderId="0">
      <alignment horizontal="right" vertical="center"/>
    </xf>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58" fillId="0" borderId="0" applyFont="0" applyFill="0" applyBorder="0" applyAlignment="0" applyProtection="0"/>
    <xf numFmtId="43" fontId="170" fillId="0" borderId="0" applyFont="0" applyFill="0" applyBorder="0" applyAlignment="0" applyProtection="0"/>
    <xf numFmtId="41" fontId="170" fillId="0" borderId="0" applyFont="0" applyFill="0" applyBorder="0" applyAlignment="0" applyProtection="0"/>
    <xf numFmtId="0" fontId="58" fillId="0" borderId="0">
      <alignment horizontal="right" vertical="center"/>
    </xf>
    <xf numFmtId="43" fontId="170" fillId="0" borderId="0" applyFont="0" applyFill="0" applyBorder="0" applyAlignment="0" applyProtection="0"/>
    <xf numFmtId="43" fontId="170" fillId="0" borderId="0" applyFont="0" applyFill="0" applyBorder="0" applyAlignment="0" applyProtection="0"/>
    <xf numFmtId="41" fontId="170" fillId="0" borderId="0" applyFont="0" applyFill="0" applyBorder="0" applyAlignment="0" applyProtection="0"/>
    <xf numFmtId="41" fontId="58" fillId="0" borderId="0" applyFont="0" applyFill="0" applyBorder="0" applyAlignment="0" applyProtection="0"/>
    <xf numFmtId="43"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58" fillId="0" borderId="0" applyFont="0" applyFill="0" applyBorder="0" applyAlignment="0" applyProtection="0"/>
    <xf numFmtId="43"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103" fillId="0" borderId="0" applyFont="0" applyFill="0" applyBorder="0" applyAlignment="0" applyProtection="0"/>
    <xf numFmtId="43" fontId="69" fillId="0" borderId="0" applyFont="0" applyFill="0" applyBorder="0" applyAlignment="0" applyProtection="0"/>
    <xf numFmtId="43" fontId="103" fillId="0" borderId="0" applyFont="0" applyFill="0" applyBorder="0" applyAlignment="0" applyProtection="0"/>
    <xf numFmtId="43" fontId="69"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103" fillId="0" borderId="0" applyFont="0" applyFill="0" applyBorder="0" applyAlignment="0" applyProtection="0"/>
    <xf numFmtId="43" fontId="69" fillId="0" borderId="0" applyFont="0" applyFill="0" applyBorder="0" applyAlignment="0" applyProtection="0"/>
    <xf numFmtId="43" fontId="103" fillId="0" borderId="0" applyFont="0" applyFill="0" applyBorder="0" applyAlignment="0" applyProtection="0"/>
    <xf numFmtId="43" fontId="69"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3" fillId="0" borderId="0" applyFont="0" applyFill="0" applyBorder="0" applyAlignment="0" applyProtection="0"/>
    <xf numFmtId="43" fontId="170" fillId="0" borderId="0" applyFont="0" applyFill="0" applyBorder="0" applyAlignment="0" applyProtection="0"/>
    <xf numFmtId="43" fontId="103" fillId="0" borderId="0" applyFont="0" applyFill="0" applyBorder="0" applyAlignment="0" applyProtection="0"/>
    <xf numFmtId="0" fontId="4" fillId="0" borderId="0" applyNumberFormat="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3"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58" fillId="0" borderId="0" applyFont="0" applyFill="0" applyBorder="0" applyAlignment="0" applyProtection="0"/>
    <xf numFmtId="43" fontId="170" fillId="0" borderId="0" applyFont="0" applyFill="0" applyBorder="0" applyAlignment="0" applyProtection="0"/>
    <xf numFmtId="41"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1" fontId="170" fillId="0" borderId="0" applyFont="0" applyFill="0" applyBorder="0" applyAlignment="0" applyProtection="0"/>
    <xf numFmtId="41" fontId="58" fillId="0" borderId="0" applyFont="0" applyFill="0" applyBorder="0" applyAlignment="0" applyProtection="0"/>
    <xf numFmtId="43"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3"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58" fillId="0" borderId="0" applyFont="0" applyFill="0" applyBorder="0" applyAlignment="0" applyProtection="0"/>
    <xf numFmtId="43"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103" fillId="0" borderId="0" applyFont="0" applyFill="0" applyBorder="0" applyAlignment="0" applyProtection="0"/>
    <xf numFmtId="43" fontId="69" fillId="0" borderId="0" applyFont="0" applyFill="0" applyBorder="0" applyAlignment="0" applyProtection="0"/>
    <xf numFmtId="43" fontId="103" fillId="0" borderId="0" applyFont="0" applyFill="0" applyBorder="0" applyAlignment="0" applyProtection="0"/>
    <xf numFmtId="43" fontId="69"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103" fillId="0" borderId="0" applyFont="0" applyFill="0" applyBorder="0" applyAlignment="0" applyProtection="0"/>
    <xf numFmtId="43" fontId="69" fillId="0" borderId="0" applyFont="0" applyFill="0" applyBorder="0" applyAlignment="0" applyProtection="0"/>
    <xf numFmtId="43" fontId="103" fillId="0" borderId="0" applyFont="0" applyFill="0" applyBorder="0" applyAlignment="0" applyProtection="0"/>
    <xf numFmtId="43" fontId="69"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3" fillId="0" borderId="0" applyFont="0" applyFill="0" applyBorder="0" applyAlignment="0" applyProtection="0"/>
    <xf numFmtId="43" fontId="170" fillId="0" borderId="0" applyFont="0" applyFill="0" applyBorder="0" applyAlignment="0" applyProtection="0"/>
    <xf numFmtId="43" fontId="103" fillId="0" borderId="0" applyFont="0" applyFill="0" applyBorder="0" applyAlignment="0" applyProtection="0"/>
    <xf numFmtId="0" fontId="4" fillId="0" borderId="0" applyNumberFormat="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3"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58" fillId="0" borderId="0" applyFont="0" applyFill="0" applyBorder="0" applyAlignment="0" applyProtection="0"/>
    <xf numFmtId="43" fontId="170" fillId="0" borderId="0" applyFont="0" applyFill="0" applyBorder="0" applyAlignment="0" applyProtection="0"/>
    <xf numFmtId="41"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1" fontId="170" fillId="0" borderId="0" applyFont="0" applyFill="0" applyBorder="0" applyAlignment="0" applyProtection="0"/>
    <xf numFmtId="41" fontId="58" fillId="0" borderId="0" applyFont="0" applyFill="0" applyBorder="0" applyAlignment="0" applyProtection="0"/>
    <xf numFmtId="43"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58" fillId="0" borderId="0" applyFont="0" applyFill="0" applyBorder="0" applyAlignment="0" applyProtection="0"/>
    <xf numFmtId="43"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103" fillId="0" borderId="0" applyFont="0" applyFill="0" applyBorder="0" applyAlignment="0" applyProtection="0"/>
    <xf numFmtId="43" fontId="69" fillId="0" borderId="0" applyFont="0" applyFill="0" applyBorder="0" applyAlignment="0" applyProtection="0"/>
    <xf numFmtId="43" fontId="103" fillId="0" borderId="0" applyFont="0" applyFill="0" applyBorder="0" applyAlignment="0" applyProtection="0"/>
    <xf numFmtId="43" fontId="69"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103" fillId="0" borderId="0" applyFont="0" applyFill="0" applyBorder="0" applyAlignment="0" applyProtection="0"/>
    <xf numFmtId="43" fontId="69" fillId="0" borderId="0" applyFont="0" applyFill="0" applyBorder="0" applyAlignment="0" applyProtection="0"/>
    <xf numFmtId="43" fontId="103" fillId="0" borderId="0" applyFont="0" applyFill="0" applyBorder="0" applyAlignment="0" applyProtection="0"/>
    <xf numFmtId="43" fontId="69"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3" fillId="0" borderId="0" applyFont="0" applyFill="0" applyBorder="0" applyAlignment="0" applyProtection="0"/>
    <xf numFmtId="43" fontId="170" fillId="0" borderId="0" applyFont="0" applyFill="0" applyBorder="0" applyAlignment="0" applyProtection="0"/>
    <xf numFmtId="43" fontId="103" fillId="0" borderId="0" applyFont="0" applyFill="0" applyBorder="0" applyAlignment="0" applyProtection="0"/>
    <xf numFmtId="0" fontId="4" fillId="0" borderId="0" applyNumberFormat="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3"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58" fillId="0" borderId="0" applyFont="0" applyFill="0" applyBorder="0" applyAlignment="0" applyProtection="0"/>
    <xf numFmtId="43" fontId="170" fillId="0" borderId="0" applyFont="0" applyFill="0" applyBorder="0" applyAlignment="0" applyProtection="0"/>
    <xf numFmtId="41"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1" fontId="170" fillId="0" borderId="0" applyFont="0" applyFill="0" applyBorder="0" applyAlignment="0" applyProtection="0"/>
    <xf numFmtId="41" fontId="58" fillId="0" borderId="0" applyFont="0" applyFill="0" applyBorder="0" applyAlignment="0" applyProtection="0"/>
    <xf numFmtId="43"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58" fillId="0" borderId="0" applyFont="0" applyFill="0" applyBorder="0" applyAlignment="0" applyProtection="0"/>
    <xf numFmtId="43"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103" fillId="0" borderId="0" applyFont="0" applyFill="0" applyBorder="0" applyAlignment="0" applyProtection="0"/>
    <xf numFmtId="43" fontId="69" fillId="0" borderId="0" applyFont="0" applyFill="0" applyBorder="0" applyAlignment="0" applyProtection="0"/>
    <xf numFmtId="43" fontId="103" fillId="0" borderId="0" applyFont="0" applyFill="0" applyBorder="0" applyAlignment="0" applyProtection="0"/>
    <xf numFmtId="43" fontId="69"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103" fillId="0" borderId="0" applyFont="0" applyFill="0" applyBorder="0" applyAlignment="0" applyProtection="0"/>
    <xf numFmtId="43" fontId="69" fillId="0" borderId="0" applyFont="0" applyFill="0" applyBorder="0" applyAlignment="0" applyProtection="0"/>
    <xf numFmtId="43" fontId="103" fillId="0" borderId="0" applyFont="0" applyFill="0" applyBorder="0" applyAlignment="0" applyProtection="0"/>
    <xf numFmtId="43" fontId="69"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3" fillId="0" borderId="0" applyFont="0" applyFill="0" applyBorder="0" applyAlignment="0" applyProtection="0"/>
    <xf numFmtId="43" fontId="170" fillId="0" borderId="0" applyFont="0" applyFill="0" applyBorder="0" applyAlignment="0" applyProtection="0"/>
    <xf numFmtId="43" fontId="103" fillId="0" borderId="0" applyFont="0" applyFill="0" applyBorder="0" applyAlignment="0" applyProtection="0"/>
    <xf numFmtId="0" fontId="4" fillId="0" borderId="0" applyNumberFormat="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3"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58" fillId="0" borderId="0" applyFont="0" applyFill="0" applyBorder="0" applyAlignment="0" applyProtection="0"/>
    <xf numFmtId="43" fontId="170" fillId="0" borderId="0" applyFont="0" applyFill="0" applyBorder="0" applyAlignment="0" applyProtection="0"/>
    <xf numFmtId="41"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1" fontId="170" fillId="0" borderId="0" applyFont="0" applyFill="0" applyBorder="0" applyAlignment="0" applyProtection="0"/>
    <xf numFmtId="41" fontId="58" fillId="0" borderId="0" applyFont="0" applyFill="0" applyBorder="0" applyAlignment="0" applyProtection="0"/>
    <xf numFmtId="43"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58" fillId="0" borderId="0" applyFont="0" applyFill="0" applyBorder="0" applyAlignment="0" applyProtection="0"/>
    <xf numFmtId="43"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103" fillId="0" borderId="0" applyFont="0" applyFill="0" applyBorder="0" applyAlignment="0" applyProtection="0"/>
    <xf numFmtId="43" fontId="69" fillId="0" borderId="0" applyFont="0" applyFill="0" applyBorder="0" applyAlignment="0" applyProtection="0"/>
    <xf numFmtId="43" fontId="103" fillId="0" borderId="0" applyFont="0" applyFill="0" applyBorder="0" applyAlignment="0" applyProtection="0"/>
    <xf numFmtId="43" fontId="69"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103" fillId="0" borderId="0" applyFont="0" applyFill="0" applyBorder="0" applyAlignment="0" applyProtection="0"/>
    <xf numFmtId="43" fontId="69" fillId="0" borderId="0" applyFont="0" applyFill="0" applyBorder="0" applyAlignment="0" applyProtection="0"/>
    <xf numFmtId="43" fontId="103" fillId="0" borderId="0" applyFont="0" applyFill="0" applyBorder="0" applyAlignment="0" applyProtection="0"/>
    <xf numFmtId="43" fontId="69"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3" fillId="0" borderId="0" applyFont="0" applyFill="0" applyBorder="0" applyAlignment="0" applyProtection="0"/>
    <xf numFmtId="43" fontId="170" fillId="0" borderId="0" applyFont="0" applyFill="0" applyBorder="0" applyAlignment="0" applyProtection="0"/>
    <xf numFmtId="43" fontId="103" fillId="0" borderId="0" applyFont="0" applyFill="0" applyBorder="0" applyAlignment="0" applyProtection="0"/>
    <xf numFmtId="0" fontId="4" fillId="0" borderId="0" applyNumberFormat="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3"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58" fillId="0" borderId="0" applyFont="0" applyFill="0" applyBorder="0" applyAlignment="0" applyProtection="0"/>
    <xf numFmtId="43" fontId="170" fillId="0" borderId="0" applyFont="0" applyFill="0" applyBorder="0" applyAlignment="0" applyProtection="0"/>
    <xf numFmtId="41"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1" fontId="170" fillId="0" borderId="0" applyFont="0" applyFill="0" applyBorder="0" applyAlignment="0" applyProtection="0"/>
    <xf numFmtId="41" fontId="58" fillId="0" borderId="0" applyFont="0" applyFill="0" applyBorder="0" applyAlignment="0" applyProtection="0"/>
    <xf numFmtId="43"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3"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58" fillId="0" borderId="0" applyFont="0" applyFill="0" applyBorder="0" applyAlignment="0" applyProtection="0"/>
    <xf numFmtId="43"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103" fillId="0" borderId="0" applyFont="0" applyFill="0" applyBorder="0" applyAlignment="0" applyProtection="0"/>
    <xf numFmtId="43" fontId="69" fillId="0" borderId="0" applyFont="0" applyFill="0" applyBorder="0" applyAlignment="0" applyProtection="0"/>
    <xf numFmtId="43" fontId="103" fillId="0" borderId="0" applyFont="0" applyFill="0" applyBorder="0" applyAlignment="0" applyProtection="0"/>
    <xf numFmtId="43" fontId="69"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103" fillId="0" borderId="0" applyFont="0" applyFill="0" applyBorder="0" applyAlignment="0" applyProtection="0"/>
    <xf numFmtId="43" fontId="69" fillId="0" borderId="0" applyFont="0" applyFill="0" applyBorder="0" applyAlignment="0" applyProtection="0"/>
    <xf numFmtId="43" fontId="103" fillId="0" borderId="0" applyFont="0" applyFill="0" applyBorder="0" applyAlignment="0" applyProtection="0"/>
    <xf numFmtId="43" fontId="69"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3" fillId="0" borderId="0" applyFont="0" applyFill="0" applyBorder="0" applyAlignment="0" applyProtection="0"/>
    <xf numFmtId="43" fontId="170" fillId="0" borderId="0" applyFont="0" applyFill="0" applyBorder="0" applyAlignment="0" applyProtection="0"/>
    <xf numFmtId="43" fontId="103" fillId="0" borderId="0" applyFont="0" applyFill="0" applyBorder="0" applyAlignment="0" applyProtection="0"/>
    <xf numFmtId="0" fontId="4" fillId="0" borderId="0" applyNumberFormat="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3"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58" fillId="0" borderId="0" applyFont="0" applyFill="0" applyBorder="0" applyAlignment="0" applyProtection="0"/>
    <xf numFmtId="43" fontId="170" fillId="0" borderId="0" applyFont="0" applyFill="0" applyBorder="0" applyAlignment="0" applyProtection="0"/>
    <xf numFmtId="41"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1" fontId="170" fillId="0" borderId="0" applyFont="0" applyFill="0" applyBorder="0" applyAlignment="0" applyProtection="0"/>
    <xf numFmtId="41" fontId="58" fillId="0" borderId="0" applyFont="0" applyFill="0" applyBorder="0" applyAlignment="0" applyProtection="0"/>
    <xf numFmtId="43"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58" fillId="0" borderId="0" applyFont="0" applyFill="0" applyBorder="0" applyAlignment="0" applyProtection="0"/>
    <xf numFmtId="43"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103" fillId="0" borderId="0" applyFont="0" applyFill="0" applyBorder="0" applyAlignment="0" applyProtection="0"/>
    <xf numFmtId="43" fontId="69" fillId="0" borderId="0" applyFont="0" applyFill="0" applyBorder="0" applyAlignment="0" applyProtection="0"/>
    <xf numFmtId="43" fontId="103" fillId="0" borderId="0" applyFont="0" applyFill="0" applyBorder="0" applyAlignment="0" applyProtection="0"/>
    <xf numFmtId="43" fontId="69"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103" fillId="0" borderId="0" applyFont="0" applyFill="0" applyBorder="0" applyAlignment="0" applyProtection="0"/>
    <xf numFmtId="43" fontId="69" fillId="0" borderId="0" applyFont="0" applyFill="0" applyBorder="0" applyAlignment="0" applyProtection="0"/>
    <xf numFmtId="43" fontId="103" fillId="0" borderId="0" applyFont="0" applyFill="0" applyBorder="0" applyAlignment="0" applyProtection="0"/>
    <xf numFmtId="43" fontId="69"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3" fillId="0" borderId="0" applyFont="0" applyFill="0" applyBorder="0" applyAlignment="0" applyProtection="0"/>
    <xf numFmtId="43" fontId="170" fillId="0" borderId="0" applyFont="0" applyFill="0" applyBorder="0" applyAlignment="0" applyProtection="0"/>
    <xf numFmtId="43" fontId="103" fillId="0" borderId="0" applyFont="0" applyFill="0" applyBorder="0" applyAlignment="0" applyProtection="0"/>
    <xf numFmtId="0" fontId="4" fillId="0" borderId="0" applyNumberFormat="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3"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58" fillId="0" borderId="0" applyFont="0" applyFill="0" applyBorder="0" applyAlignment="0" applyProtection="0"/>
    <xf numFmtId="43" fontId="170" fillId="0" borderId="0" applyFont="0" applyFill="0" applyBorder="0" applyAlignment="0" applyProtection="0"/>
    <xf numFmtId="41"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1" fontId="170" fillId="0" borderId="0" applyFont="0" applyFill="0" applyBorder="0" applyAlignment="0" applyProtection="0"/>
    <xf numFmtId="41" fontId="58" fillId="0" borderId="0" applyFont="0" applyFill="0" applyBorder="0" applyAlignment="0" applyProtection="0"/>
    <xf numFmtId="43"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171" fontId="170" fillId="0" borderId="0" applyFont="0" applyFill="0" applyBorder="0" applyAlignment="0" applyProtection="0"/>
    <xf numFmtId="0" fontId="43" fillId="0" borderId="0">
      <alignment vertical="center"/>
    </xf>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0" fontId="170" fillId="0" borderId="0"/>
    <xf numFmtId="43" fontId="170" fillId="0" borderId="0" applyFont="0" applyFill="0" applyBorder="0" applyAlignment="0" applyProtection="0"/>
    <xf numFmtId="0" fontId="170" fillId="0" borderId="0"/>
    <xf numFmtId="43" fontId="170" fillId="0" borderId="0" applyFont="0" applyFill="0" applyBorder="0" applyAlignment="0" applyProtection="0"/>
    <xf numFmtId="9" fontId="170" fillId="0" borderId="0" applyFont="0" applyFill="0" applyBorder="0" applyAlignment="0" applyProtection="0"/>
    <xf numFmtId="9" fontId="170" fillId="0" borderId="0" applyFont="0" applyFill="0" applyBorder="0" applyAlignment="0" applyProtection="0"/>
    <xf numFmtId="43" fontId="170" fillId="0" borderId="0" applyFont="0" applyFill="0" applyBorder="0" applyAlignment="0" applyProtection="0"/>
    <xf numFmtId="0" fontId="5" fillId="0" borderId="0" applyNumberFormat="0" applyFill="0" applyBorder="0" applyAlignment="0" applyProtection="0"/>
    <xf numFmtId="164" fontId="214" fillId="0" borderId="0"/>
    <xf numFmtId="164" fontId="214" fillId="0" borderId="0"/>
    <xf numFmtId="41" fontId="170" fillId="0" borderId="0" applyFont="0" applyFill="0" applyBorder="0" applyAlignment="0" applyProtection="0"/>
    <xf numFmtId="43" fontId="170" fillId="0" borderId="0" applyFont="0" applyFill="0" applyBorder="0" applyAlignment="0" applyProtection="0"/>
    <xf numFmtId="42" fontId="170"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1" fontId="4" fillId="0" borderId="0" applyFont="0" applyFill="0" applyBorder="0" applyAlignment="0" applyProtection="0"/>
    <xf numFmtId="43" fontId="170" fillId="0" borderId="0" applyFont="0" applyFill="0" applyBorder="0" applyAlignment="0" applyProtection="0"/>
    <xf numFmtId="41" fontId="170" fillId="0" borderId="0" applyFont="0" applyFill="0" applyBorder="0" applyAlignment="0" applyProtection="0"/>
    <xf numFmtId="0" fontId="46" fillId="149" borderId="131" applyNumberFormat="0" applyAlignment="0" applyProtection="0">
      <alignment horizontal="left" vertical="center" indent="1"/>
    </xf>
    <xf numFmtId="219" fontId="47" fillId="0" borderId="132" applyNumberFormat="0" applyProtection="0">
      <alignment horizontal="right" vertical="center"/>
    </xf>
    <xf numFmtId="219" fontId="46" fillId="0" borderId="3" applyNumberFormat="0" applyProtection="0">
      <alignment horizontal="right" vertical="center"/>
    </xf>
    <xf numFmtId="0" fontId="48" fillId="119" borderId="3" applyNumberFormat="0" applyAlignment="0" applyProtection="0">
      <alignment horizontal="left" vertical="center" indent="1"/>
    </xf>
    <xf numFmtId="0" fontId="48" fillId="150" borderId="3" applyNumberFormat="0" applyAlignment="0" applyProtection="0">
      <alignment horizontal="left" vertical="center" indent="1"/>
    </xf>
    <xf numFmtId="219" fontId="47" fillId="151" borderId="132" applyNumberFormat="0" applyBorder="0" applyProtection="0">
      <alignment horizontal="right" vertical="center"/>
    </xf>
    <xf numFmtId="0" fontId="48" fillId="119" borderId="3" applyNumberFormat="0" applyAlignment="0" applyProtection="0">
      <alignment horizontal="left" vertical="center" indent="1"/>
    </xf>
    <xf numFmtId="219" fontId="46" fillId="150" borderId="3" applyNumberFormat="0" applyProtection="0">
      <alignment horizontal="right" vertical="center"/>
    </xf>
    <xf numFmtId="219" fontId="46" fillId="151" borderId="3" applyNumberFormat="0" applyBorder="0" applyProtection="0">
      <alignment horizontal="right" vertical="center"/>
    </xf>
    <xf numFmtId="219" fontId="49" fillId="152" borderId="4" applyNumberFormat="0" applyBorder="0" applyAlignment="0" applyProtection="0">
      <alignment horizontal="right" vertical="center" indent="1"/>
    </xf>
    <xf numFmtId="219" fontId="50" fillId="153" borderId="4" applyNumberFormat="0" applyBorder="0" applyAlignment="0" applyProtection="0">
      <alignment horizontal="right" vertical="center" indent="1"/>
    </xf>
    <xf numFmtId="219" fontId="50" fillId="154" borderId="4" applyNumberFormat="0" applyBorder="0" applyAlignment="0" applyProtection="0">
      <alignment horizontal="right" vertical="center" indent="1"/>
    </xf>
    <xf numFmtId="219" fontId="51" fillId="155" borderId="4" applyNumberFormat="0" applyBorder="0" applyAlignment="0" applyProtection="0">
      <alignment horizontal="right" vertical="center" indent="1"/>
    </xf>
    <xf numFmtId="219" fontId="51" fillId="156" borderId="4" applyNumberFormat="0" applyBorder="0" applyAlignment="0" applyProtection="0">
      <alignment horizontal="right" vertical="center" indent="1"/>
    </xf>
    <xf numFmtId="219" fontId="51" fillId="157" borderId="4" applyNumberFormat="0" applyBorder="0" applyAlignment="0" applyProtection="0">
      <alignment horizontal="right" vertical="center" indent="1"/>
    </xf>
    <xf numFmtId="219" fontId="52" fillId="158" borderId="4" applyNumberFormat="0" applyBorder="0" applyAlignment="0" applyProtection="0">
      <alignment horizontal="right" vertical="center" indent="1"/>
    </xf>
    <xf numFmtId="219" fontId="52" fillId="159" borderId="4" applyNumberFormat="0" applyBorder="0" applyAlignment="0" applyProtection="0">
      <alignment horizontal="right" vertical="center" indent="1"/>
    </xf>
    <xf numFmtId="219" fontId="52" fillId="160" borderId="4" applyNumberFormat="0" applyBorder="0" applyAlignment="0" applyProtection="0">
      <alignment horizontal="right" vertical="center" indent="1"/>
    </xf>
    <xf numFmtId="0" fontId="53" fillId="0" borderId="131" applyNumberFormat="0" applyFont="0" applyFill="0" applyAlignment="0" applyProtection="0"/>
    <xf numFmtId="219" fontId="47" fillId="161" borderId="131" applyNumberFormat="0" applyAlignment="0" applyProtection="0">
      <alignment horizontal="left" vertical="center" indent="1"/>
    </xf>
    <xf numFmtId="0" fontId="46" fillId="149" borderId="3" applyNumberFormat="0" applyAlignment="0" applyProtection="0">
      <alignment horizontal="left" vertical="center" indent="1"/>
    </xf>
    <xf numFmtId="0" fontId="48" fillId="162" borderId="131" applyNumberFormat="0" applyAlignment="0" applyProtection="0">
      <alignment horizontal="left" vertical="center" indent="1"/>
    </xf>
    <xf numFmtId="0" fontId="48" fillId="163" borderId="131" applyNumberFormat="0" applyAlignment="0" applyProtection="0">
      <alignment horizontal="left" vertical="center" indent="1"/>
    </xf>
    <xf numFmtId="0" fontId="48" fillId="164" borderId="131" applyNumberFormat="0" applyAlignment="0" applyProtection="0">
      <alignment horizontal="left" vertical="center" indent="1"/>
    </xf>
    <xf numFmtId="0" fontId="48" fillId="151" borderId="131" applyNumberFormat="0" applyAlignment="0" applyProtection="0">
      <alignment horizontal="left" vertical="center" indent="1"/>
    </xf>
    <xf numFmtId="0" fontId="48" fillId="150" borderId="3" applyNumberFormat="0" applyAlignment="0" applyProtection="0">
      <alignment horizontal="left" vertical="center" indent="1"/>
    </xf>
    <xf numFmtId="0" fontId="54" fillId="119" borderId="3" applyNumberFormat="0" applyAlignment="0" applyProtection="0">
      <alignment horizontal="left" vertical="center" indent="1"/>
    </xf>
    <xf numFmtId="0" fontId="54" fillId="119" borderId="3" applyNumberFormat="0" applyAlignment="0" applyProtection="0">
      <alignment horizontal="left" vertical="center" indent="1"/>
    </xf>
    <xf numFmtId="0" fontId="54" fillId="150" borderId="3" applyNumberFormat="0" applyAlignment="0" applyProtection="0">
      <alignment horizontal="left" vertical="center" indent="1"/>
    </xf>
    <xf numFmtId="219" fontId="56" fillId="150" borderId="3" applyNumberFormat="0" applyProtection="0">
      <alignment horizontal="right" vertical="center"/>
    </xf>
    <xf numFmtId="219" fontId="57" fillId="151" borderId="132" applyNumberFormat="0" applyBorder="0" applyProtection="0">
      <alignment horizontal="right" vertical="center"/>
    </xf>
    <xf numFmtId="219" fontId="56" fillId="151" borderId="3" applyNumberFormat="0" applyBorder="0" applyProtection="0">
      <alignment horizontal="right" vertical="center"/>
    </xf>
    <xf numFmtId="219" fontId="47" fillId="0" borderId="132" applyNumberFormat="0" applyFill="0" applyBorder="0" applyAlignment="0" applyProtection="0">
      <alignment horizontal="right" vertical="center"/>
    </xf>
    <xf numFmtId="219" fontId="47" fillId="0" borderId="132" applyNumberFormat="0" applyFill="0" applyBorder="0" applyAlignment="0" applyProtection="0">
      <alignment horizontal="right" vertical="center"/>
    </xf>
    <xf numFmtId="41" fontId="170" fillId="0" borderId="0" applyFont="0" applyFill="0" applyBorder="0" applyAlignment="0" applyProtection="0"/>
    <xf numFmtId="0" fontId="45" fillId="165" borderId="6" applyNumberFormat="0" applyAlignment="0" applyProtection="0">
      <alignment horizontal="left" vertical="center" indent="1"/>
    </xf>
    <xf numFmtId="219" fontId="60" fillId="0" borderId="132" applyNumberFormat="0" applyProtection="0">
      <alignment horizontal="right" vertical="center"/>
    </xf>
    <xf numFmtId="219" fontId="59" fillId="23" borderId="3" applyNumberFormat="0" applyProtection="0">
      <alignment horizontal="right" vertical="center"/>
    </xf>
    <xf numFmtId="219" fontId="60" fillId="0" borderId="6" applyNumberFormat="0" applyAlignment="0" applyProtection="0">
      <alignment horizontal="left" vertical="center" indent="1"/>
    </xf>
    <xf numFmtId="0" fontId="59" fillId="166" borderId="3" applyNumberFormat="0" applyAlignment="0" applyProtection="0">
      <alignment horizontal="left" vertical="center" indent="1"/>
    </xf>
    <xf numFmtId="0" fontId="45" fillId="165" borderId="133" applyNumberFormat="0" applyAlignment="0" applyProtection="0">
      <alignment horizontal="left" vertical="center" indent="1"/>
    </xf>
    <xf numFmtId="0" fontId="42" fillId="165" borderId="131" applyNumberFormat="0" applyAlignment="0" applyProtection="0">
      <alignment horizontal="left" vertical="center" indent="1"/>
    </xf>
    <xf numFmtId="41" fontId="170" fillId="0" borderId="0" applyFont="0" applyFill="0" applyBorder="0" applyAlignment="0" applyProtection="0"/>
    <xf numFmtId="41" fontId="170" fillId="0" borderId="0" applyFont="0" applyFill="0" applyBorder="0" applyAlignment="0" applyProtection="0"/>
    <xf numFmtId="219" fontId="47" fillId="161" borderId="131" applyNumberFormat="0" applyAlignment="0" applyProtection="0">
      <alignment horizontal="left" vertical="center" indent="1"/>
    </xf>
    <xf numFmtId="41" fontId="170" fillId="0" borderId="0" applyFont="0" applyFill="0" applyBorder="0" applyAlignment="0" applyProtection="0"/>
    <xf numFmtId="41" fontId="58" fillId="0" borderId="0" applyFont="0" applyFill="0" applyBorder="0" applyAlignment="0" applyProtection="0"/>
    <xf numFmtId="43"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37" fontId="4" fillId="0" borderId="138" applyNumberFormat="0">
      <alignment horizontal="left"/>
      <protection locked="0" hidden="1"/>
    </xf>
    <xf numFmtId="37" fontId="4" fillId="0" borderId="138" applyNumberFormat="0">
      <alignment horizontal="left"/>
      <protection locked="0" hidden="1"/>
    </xf>
    <xf numFmtId="37" fontId="4" fillId="0" borderId="138" applyNumberFormat="0">
      <alignment horizontal="left"/>
      <protection locked="0" hidden="1"/>
    </xf>
    <xf numFmtId="37" fontId="4" fillId="0" borderId="138" applyNumberFormat="0">
      <alignment horizontal="left"/>
      <protection locked="0" hidden="1"/>
    </xf>
    <xf numFmtId="37" fontId="4" fillId="0" borderId="138">
      <alignment horizontal="right"/>
      <protection locked="0" hidden="1"/>
    </xf>
    <xf numFmtId="37" fontId="4" fillId="0" borderId="138">
      <alignment horizontal="right"/>
      <protection locked="0" hidden="1"/>
    </xf>
    <xf numFmtId="37" fontId="4" fillId="0" borderId="138">
      <alignment horizontal="right"/>
      <protection locked="0" hidden="1"/>
    </xf>
    <xf numFmtId="37" fontId="107" fillId="0" borderId="138">
      <alignment horizontal="right"/>
      <protection locked="0" hidden="1"/>
    </xf>
    <xf numFmtId="37" fontId="107" fillId="0" borderId="138">
      <alignment horizontal="right"/>
      <protection locked="0" hidden="1"/>
    </xf>
    <xf numFmtId="37" fontId="107" fillId="0" borderId="138">
      <alignment horizontal="right"/>
      <protection locked="0" hidden="1"/>
    </xf>
    <xf numFmtId="39" fontId="4" fillId="0" borderId="138" applyFill="0" applyBorder="0" applyAlignment="0">
      <alignment horizontal="center"/>
    </xf>
    <xf numFmtId="39" fontId="4" fillId="0" borderId="138" applyFill="0" applyBorder="0" applyAlignment="0">
      <alignment horizontal="center"/>
    </xf>
    <xf numFmtId="39" fontId="4" fillId="0" borderId="138" applyFill="0" applyBorder="0" applyAlignment="0">
      <alignment horizontal="center"/>
    </xf>
    <xf numFmtId="39" fontId="4" fillId="0" borderId="138" applyFill="0" applyBorder="0" applyAlignment="0">
      <alignment horizontal="center"/>
    </xf>
    <xf numFmtId="39" fontId="4" fillId="0" borderId="138" applyFill="0" applyBorder="0" applyAlignment="0">
      <alignment horizontal="center"/>
    </xf>
    <xf numFmtId="39" fontId="4" fillId="0" borderId="138" applyFill="0" applyBorder="0" applyAlignment="0">
      <alignment horizontal="center"/>
    </xf>
    <xf numFmtId="39" fontId="4" fillId="0" borderId="138" applyFill="0" applyBorder="0" applyAlignment="0">
      <alignment horizontal="center"/>
    </xf>
    <xf numFmtId="39" fontId="4" fillId="0" borderId="138" applyFill="0" applyBorder="0" applyAlignment="0">
      <alignment horizontal="center"/>
    </xf>
    <xf numFmtId="39" fontId="4" fillId="0" borderId="138" applyFill="0" applyBorder="0" applyAlignment="0">
      <alignment horizontal="center"/>
    </xf>
    <xf numFmtId="37" fontId="116" fillId="0" borderId="138" applyNumberFormat="0">
      <alignment horizontal="left"/>
      <protection locked="0" hidden="1"/>
    </xf>
    <xf numFmtId="37" fontId="116" fillId="0" borderId="138" applyNumberFormat="0">
      <alignment horizontal="left"/>
      <protection locked="0" hidden="1"/>
    </xf>
    <xf numFmtId="37" fontId="116" fillId="0" borderId="138" applyNumberFormat="0">
      <alignment horizontal="left"/>
      <protection locked="0" hidden="1"/>
    </xf>
    <xf numFmtId="37" fontId="116" fillId="0" borderId="138" applyNumberFormat="0">
      <alignment horizontal="left"/>
      <protection locked="0" hidden="1"/>
    </xf>
    <xf numFmtId="37" fontId="116" fillId="0" borderId="138" applyNumberFormat="0">
      <alignment horizontal="left"/>
      <protection locked="0" hidden="1"/>
    </xf>
    <xf numFmtId="37" fontId="116" fillId="0" borderId="138" applyNumberFormat="0">
      <alignment horizontal="left"/>
      <protection locked="0" hidden="1"/>
    </xf>
    <xf numFmtId="37" fontId="116" fillId="0" borderId="138" applyNumberFormat="0">
      <alignment horizontal="left"/>
      <protection locked="0" hidden="1"/>
    </xf>
    <xf numFmtId="37" fontId="116" fillId="0" borderId="138" applyNumberFormat="0">
      <alignment horizontal="left"/>
      <protection locked="0" hidden="1"/>
    </xf>
    <xf numFmtId="37" fontId="116" fillId="0" borderId="138" applyNumberFormat="0">
      <alignment horizontal="left"/>
      <protection locked="0" hidden="1"/>
    </xf>
    <xf numFmtId="37" fontId="116" fillId="0" borderId="138" applyNumberFormat="0">
      <alignment horizontal="left"/>
      <protection locked="0" hidden="1"/>
    </xf>
    <xf numFmtId="37" fontId="116" fillId="0" borderId="138" applyNumberFormat="0">
      <alignment horizontal="left"/>
      <protection locked="0" hidden="1"/>
    </xf>
    <xf numFmtId="37" fontId="116" fillId="0" borderId="138" applyNumberFormat="0">
      <alignment horizontal="left"/>
      <protection locked="0" hidden="1"/>
    </xf>
    <xf numFmtId="37" fontId="116" fillId="0" borderId="138" applyNumberFormat="0">
      <alignment horizontal="left"/>
      <protection locked="0" hidden="1"/>
    </xf>
    <xf numFmtId="37" fontId="116" fillId="0" borderId="138" applyNumberFormat="0">
      <alignment horizontal="left"/>
      <protection locked="0" hidden="1"/>
    </xf>
    <xf numFmtId="37" fontId="116" fillId="0" borderId="138" applyNumberFormat="0">
      <alignment horizontal="left"/>
      <protection locked="0" hidden="1"/>
    </xf>
    <xf numFmtId="37" fontId="116" fillId="0" borderId="138" applyNumberFormat="0">
      <alignment horizontal="left"/>
      <protection locked="0" hidden="1"/>
    </xf>
    <xf numFmtId="37" fontId="116" fillId="0" borderId="138" applyNumberFormat="0">
      <alignment horizontal="left"/>
      <protection locked="0" hidden="1"/>
    </xf>
    <xf numFmtId="37" fontId="116" fillId="0" borderId="138" applyNumberFormat="0">
      <alignment horizontal="left"/>
      <protection locked="0" hidden="1"/>
    </xf>
    <xf numFmtId="37" fontId="116" fillId="0" borderId="138" applyNumberFormat="0">
      <alignment horizontal="left"/>
      <protection locked="0" hidden="1"/>
    </xf>
    <xf numFmtId="0" fontId="62" fillId="167" borderId="0" applyNumberFormat="0" applyBorder="0" applyAlignment="0" applyProtection="0"/>
    <xf numFmtId="0" fontId="62" fillId="168" borderId="0" applyNumberFormat="0" applyBorder="0" applyAlignment="0" applyProtection="0"/>
    <xf numFmtId="0" fontId="62" fillId="169" borderId="0" applyNumberFormat="0" applyBorder="0" applyAlignment="0" applyProtection="0"/>
    <xf numFmtId="0" fontId="62" fillId="170" borderId="0" applyNumberFormat="0" applyBorder="0" applyAlignment="0" applyProtection="0"/>
    <xf numFmtId="0" fontId="62" fillId="171" borderId="0" applyNumberFormat="0" applyBorder="0" applyAlignment="0" applyProtection="0"/>
    <xf numFmtId="0" fontId="62" fillId="172" borderId="0" applyNumberFormat="0" applyBorder="0" applyAlignment="0" applyProtection="0"/>
    <xf numFmtId="0" fontId="67" fillId="173" borderId="0" applyNumberFormat="0" applyBorder="0" applyAlignment="0" applyProtection="0"/>
    <xf numFmtId="0" fontId="1" fillId="133" borderId="0" applyNumberFormat="0" applyBorder="0" applyAlignment="0" applyProtection="0"/>
    <xf numFmtId="0" fontId="68" fillId="167" borderId="0" applyNumberFormat="0" applyBorder="0" applyAlignment="0" applyProtection="0"/>
    <xf numFmtId="0" fontId="68" fillId="167" borderId="0" applyNumberFormat="0" applyBorder="0" applyAlignment="0" applyProtection="0"/>
    <xf numFmtId="0" fontId="1" fillId="133" borderId="0" applyNumberFormat="0" applyBorder="0" applyAlignment="0" applyProtection="0"/>
    <xf numFmtId="0" fontId="68" fillId="167" borderId="0" applyNumberFormat="0" applyBorder="0" applyAlignment="0" applyProtection="0"/>
    <xf numFmtId="0" fontId="68" fillId="167" borderId="0" applyNumberFormat="0" applyBorder="0" applyAlignment="0" applyProtection="0"/>
    <xf numFmtId="0" fontId="68" fillId="167" borderId="0" applyNumberFormat="0" applyBorder="0" applyAlignment="0" applyProtection="0"/>
    <xf numFmtId="0" fontId="68" fillId="167" borderId="0" applyNumberFormat="0" applyBorder="0" applyAlignment="0" applyProtection="0"/>
    <xf numFmtId="0" fontId="1" fillId="133" borderId="0" applyNumberFormat="0" applyBorder="0" applyAlignment="0" applyProtection="0"/>
    <xf numFmtId="0" fontId="1" fillId="133" borderId="0" applyNumberFormat="0" applyBorder="0" applyAlignment="0" applyProtection="0"/>
    <xf numFmtId="0" fontId="68" fillId="167" borderId="0" applyNumberFormat="0" applyBorder="0" applyAlignment="0" applyProtection="0"/>
    <xf numFmtId="0" fontId="68" fillId="167" borderId="0" applyNumberFormat="0" applyBorder="0" applyAlignment="0" applyProtection="0"/>
    <xf numFmtId="0" fontId="1" fillId="133" borderId="0" applyNumberFormat="0" applyBorder="0" applyAlignment="0" applyProtection="0"/>
    <xf numFmtId="0" fontId="68" fillId="167" borderId="0" applyNumberFormat="0" applyBorder="0" applyAlignment="0" applyProtection="0"/>
    <xf numFmtId="0" fontId="68" fillId="167" borderId="0" applyNumberFormat="0" applyBorder="0" applyAlignment="0" applyProtection="0"/>
    <xf numFmtId="0" fontId="68" fillId="167" borderId="0" applyNumberFormat="0" applyBorder="0" applyAlignment="0" applyProtection="0"/>
    <xf numFmtId="0" fontId="68" fillId="167" borderId="0" applyNumberFormat="0" applyBorder="0" applyAlignment="0" applyProtection="0"/>
    <xf numFmtId="0" fontId="1" fillId="133" borderId="0" applyNumberFormat="0" applyBorder="0" applyAlignment="0" applyProtection="0"/>
    <xf numFmtId="0" fontId="1" fillId="133" borderId="0" applyNumberFormat="0" applyBorder="0" applyAlignment="0" applyProtection="0"/>
    <xf numFmtId="0" fontId="68" fillId="167" borderId="0" applyNumberFormat="0" applyBorder="0" applyAlignment="0" applyProtection="0"/>
    <xf numFmtId="0" fontId="68" fillId="167" borderId="0" applyNumberFormat="0" applyBorder="0" applyAlignment="0" applyProtection="0"/>
    <xf numFmtId="0" fontId="1" fillId="133" borderId="0" applyNumberFormat="0" applyBorder="0" applyAlignment="0" applyProtection="0"/>
    <xf numFmtId="0" fontId="68" fillId="167" borderId="0" applyNumberFormat="0" applyBorder="0" applyAlignment="0" applyProtection="0"/>
    <xf numFmtId="0" fontId="68" fillId="167" borderId="0" applyNumberFormat="0" applyBorder="0" applyAlignment="0" applyProtection="0"/>
    <xf numFmtId="0" fontId="68" fillId="167" borderId="0" applyNumberFormat="0" applyBorder="0" applyAlignment="0" applyProtection="0"/>
    <xf numFmtId="0" fontId="68" fillId="167" borderId="0" applyNumberFormat="0" applyBorder="0" applyAlignment="0" applyProtection="0"/>
    <xf numFmtId="0" fontId="170" fillId="133" borderId="0" applyNumberFormat="0" applyBorder="0" applyAlignment="0" applyProtection="0"/>
    <xf numFmtId="0" fontId="69" fillId="167" borderId="0" applyNumberFormat="0" applyBorder="0" applyAlignment="0" applyProtection="0"/>
    <xf numFmtId="0" fontId="170" fillId="133" borderId="0" applyNumberFormat="0" applyBorder="0" applyAlignment="0" applyProtection="0"/>
    <xf numFmtId="0" fontId="69" fillId="167" borderId="0" applyNumberFormat="0" applyBorder="0" applyAlignment="0" applyProtection="0"/>
    <xf numFmtId="0" fontId="68" fillId="167" borderId="0" applyNumberFormat="0" applyBorder="0" applyAlignment="0" applyProtection="0"/>
    <xf numFmtId="0" fontId="69" fillId="168" borderId="0" applyNumberFormat="0" applyBorder="0" applyAlignment="0" applyProtection="0"/>
    <xf numFmtId="0" fontId="67" fillId="174" borderId="0" applyNumberFormat="0" applyBorder="0" applyAlignment="0" applyProtection="0"/>
    <xf numFmtId="0" fontId="170" fillId="139" borderId="0" applyNumberFormat="0" applyBorder="0" applyAlignment="0" applyProtection="0"/>
    <xf numFmtId="0" fontId="67" fillId="175" borderId="0" applyNumberFormat="0" applyBorder="0" applyAlignment="0" applyProtection="0"/>
    <xf numFmtId="0" fontId="170" fillId="142" borderId="0" applyNumberFormat="0" applyBorder="0" applyAlignment="0" applyProtection="0"/>
    <xf numFmtId="0" fontId="170" fillId="142" borderId="0" applyNumberFormat="0" applyBorder="0" applyAlignment="0" applyProtection="0"/>
    <xf numFmtId="0" fontId="69" fillId="170" borderId="0" applyNumberFormat="0" applyBorder="0" applyAlignment="0" applyProtection="0"/>
    <xf numFmtId="0" fontId="67" fillId="176" borderId="0" applyNumberFormat="0" applyBorder="0" applyAlignment="0" applyProtection="0"/>
    <xf numFmtId="0" fontId="170" fillId="145" borderId="0" applyNumberFormat="0" applyBorder="0" applyAlignment="0" applyProtection="0"/>
    <xf numFmtId="0" fontId="67" fillId="177" borderId="0" applyNumberFormat="0" applyBorder="0" applyAlignment="0" applyProtection="0"/>
    <xf numFmtId="0" fontId="170" fillId="147" borderId="0" applyNumberFormat="0" applyBorder="0" applyAlignment="0" applyProtection="0"/>
    <xf numFmtId="0" fontId="62" fillId="178" borderId="0" applyNumberFormat="0" applyBorder="0" applyAlignment="0" applyProtection="0"/>
    <xf numFmtId="0" fontId="62" fillId="176" borderId="0" applyNumberFormat="0" applyBorder="0" applyAlignment="0" applyProtection="0"/>
    <xf numFmtId="0" fontId="62" fillId="173" borderId="0" applyNumberFormat="0" applyBorder="0" applyAlignment="0" applyProtection="0"/>
    <xf numFmtId="0" fontId="62" fillId="170" borderId="0" applyNumberFormat="0" applyBorder="0" applyAlignment="0" applyProtection="0"/>
    <xf numFmtId="0" fontId="62" fillId="178" borderId="0" applyNumberFormat="0" applyBorder="0" applyAlignment="0" applyProtection="0"/>
    <xf numFmtId="0" fontId="62" fillId="179" borderId="0" applyNumberFormat="0" applyBorder="0" applyAlignment="0" applyProtection="0"/>
    <xf numFmtId="0" fontId="67" fillId="173" borderId="0" applyNumberFormat="0" applyBorder="0" applyAlignment="0" applyProtection="0"/>
    <xf numFmtId="0" fontId="170" fillId="134" borderId="0" applyNumberFormat="0" applyBorder="0" applyAlignment="0" applyProtection="0"/>
    <xf numFmtId="0" fontId="69" fillId="176" borderId="0" applyNumberFormat="0" applyBorder="0" applyAlignment="0" applyProtection="0"/>
    <xf numFmtId="0" fontId="67" fillId="180" borderId="0" applyNumberFormat="0" applyBorder="0" applyAlignment="0" applyProtection="0"/>
    <xf numFmtId="0" fontId="1" fillId="140" borderId="0" applyNumberFormat="0" applyBorder="0" applyAlignment="0" applyProtection="0"/>
    <xf numFmtId="0" fontId="170" fillId="140" borderId="0" applyNumberFormat="0" applyBorder="0" applyAlignment="0" applyProtection="0"/>
    <xf numFmtId="0" fontId="69" fillId="173" borderId="0" applyNumberFormat="0" applyBorder="0" applyAlignment="0" applyProtection="0"/>
    <xf numFmtId="0" fontId="68" fillId="173" borderId="0" applyNumberFormat="0" applyBorder="0" applyAlignment="0" applyProtection="0"/>
    <xf numFmtId="0" fontId="67" fillId="181" borderId="0" applyNumberFormat="0" applyBorder="0" applyAlignment="0" applyProtection="0"/>
    <xf numFmtId="0" fontId="170" fillId="143" borderId="0" applyNumberFormat="0" applyBorder="0" applyAlignment="0" applyProtection="0"/>
    <xf numFmtId="0" fontId="67" fillId="176" borderId="0" applyNumberFormat="0" applyBorder="0" applyAlignment="0" applyProtection="0"/>
    <xf numFmtId="0" fontId="170" fillId="146" borderId="0" applyNumberFormat="0" applyBorder="0" applyAlignment="0" applyProtection="0"/>
    <xf numFmtId="0" fontId="69" fillId="179" borderId="0" applyNumberFormat="0" applyBorder="0" applyAlignment="0" applyProtection="0"/>
    <xf numFmtId="0" fontId="70" fillId="182" borderId="0" applyNumberFormat="0" applyBorder="0" applyAlignment="0" applyProtection="0"/>
    <xf numFmtId="0" fontId="70" fillId="176" borderId="0" applyNumberFormat="0" applyBorder="0" applyAlignment="0" applyProtection="0"/>
    <xf numFmtId="0" fontId="70" fillId="173" borderId="0" applyNumberFormat="0" applyBorder="0" applyAlignment="0" applyProtection="0"/>
    <xf numFmtId="0" fontId="70" fillId="183" borderId="0" applyNumberFormat="0" applyBorder="0" applyAlignment="0" applyProtection="0"/>
    <xf numFmtId="0" fontId="70" fillId="184" borderId="0" applyNumberFormat="0" applyBorder="0" applyAlignment="0" applyProtection="0"/>
    <xf numFmtId="0" fontId="70" fillId="185" borderId="0" applyNumberFormat="0" applyBorder="0" applyAlignment="0" applyProtection="0"/>
    <xf numFmtId="0" fontId="71" fillId="173" borderId="0" applyNumberFormat="0" applyBorder="0" applyAlignment="0" applyProtection="0"/>
    <xf numFmtId="0" fontId="13" fillId="135" borderId="0" applyNumberFormat="0" applyBorder="0" applyAlignment="0" applyProtection="0"/>
    <xf numFmtId="0" fontId="71" fillId="180" borderId="0" applyNumberFormat="0" applyBorder="0" applyAlignment="0" applyProtection="0"/>
    <xf numFmtId="0" fontId="13" fillId="141" borderId="0" applyNumberFormat="0" applyBorder="0" applyAlignment="0" applyProtection="0"/>
    <xf numFmtId="220" fontId="215" fillId="0" borderId="0" applyNumberFormat="0" applyFill="0" applyBorder="0" applyAlignment="0"/>
    <xf numFmtId="37" fontId="74" fillId="0" borderId="134">
      <alignment horizontal="center"/>
    </xf>
    <xf numFmtId="37" fontId="74" fillId="0" borderId="134">
      <alignment horizontal="center"/>
    </xf>
    <xf numFmtId="37" fontId="74" fillId="0" borderId="134">
      <alignment horizontal="center"/>
    </xf>
    <xf numFmtId="37" fontId="74" fillId="0" borderId="134">
      <alignment horizontal="center"/>
    </xf>
    <xf numFmtId="37" fontId="74" fillId="0" borderId="134">
      <alignment horizontal="center"/>
    </xf>
    <xf numFmtId="37" fontId="74" fillId="0" borderId="134">
      <alignment horizontal="center"/>
    </xf>
    <xf numFmtId="37" fontId="74" fillId="0" borderId="134">
      <alignment horizontal="center"/>
    </xf>
    <xf numFmtId="37" fontId="74" fillId="0" borderId="134">
      <alignment horizontal="center"/>
    </xf>
    <xf numFmtId="37" fontId="74" fillId="0" borderId="134">
      <alignment horizontal="center"/>
    </xf>
    <xf numFmtId="37" fontId="74" fillId="0" borderId="134">
      <alignment horizontal="center"/>
    </xf>
    <xf numFmtId="37" fontId="74" fillId="0" borderId="134">
      <alignment horizontal="center"/>
    </xf>
    <xf numFmtId="37" fontId="74" fillId="0" borderId="134">
      <alignment horizontal="center"/>
    </xf>
    <xf numFmtId="37" fontId="74" fillId="0" borderId="134">
      <alignment horizontal="center"/>
    </xf>
    <xf numFmtId="37" fontId="74" fillId="0" borderId="134">
      <alignment horizontal="center"/>
    </xf>
    <xf numFmtId="37" fontId="74" fillId="0" borderId="134">
      <alignment horizontal="center"/>
    </xf>
    <xf numFmtId="37" fontId="74" fillId="0" borderId="134">
      <alignment horizontal="center"/>
    </xf>
    <xf numFmtId="37" fontId="74" fillId="0" borderId="134">
      <alignment horizontal="center"/>
    </xf>
    <xf numFmtId="37" fontId="74" fillId="0" borderId="134">
      <alignment horizontal="center"/>
    </xf>
    <xf numFmtId="37" fontId="74" fillId="0" borderId="134">
      <alignment horizontal="center"/>
    </xf>
    <xf numFmtId="37" fontId="74" fillId="0" borderId="134">
      <alignment horizontal="center"/>
    </xf>
    <xf numFmtId="37" fontId="74" fillId="0" borderId="134">
      <alignment horizontal="center"/>
    </xf>
    <xf numFmtId="37" fontId="74" fillId="0" borderId="134">
      <alignment horizontal="center"/>
    </xf>
    <xf numFmtId="37" fontId="74" fillId="0" borderId="134">
      <alignment horizontal="center"/>
    </xf>
    <xf numFmtId="37" fontId="74" fillId="0" borderId="134">
      <alignment horizontal="center"/>
    </xf>
    <xf numFmtId="37" fontId="74" fillId="0" borderId="134">
      <alignment horizontal="center"/>
    </xf>
    <xf numFmtId="37" fontId="74" fillId="0" borderId="134">
      <alignment horizontal="center"/>
    </xf>
    <xf numFmtId="37" fontId="74" fillId="0" borderId="134">
      <alignment horizontal="center"/>
    </xf>
    <xf numFmtId="37" fontId="74" fillId="0" borderId="134">
      <alignment horizontal="center"/>
    </xf>
    <xf numFmtId="37" fontId="74" fillId="0" borderId="134">
      <alignment horizontal="center"/>
    </xf>
    <xf numFmtId="37" fontId="74" fillId="0" borderId="134">
      <alignment horizontal="center"/>
    </xf>
    <xf numFmtId="37" fontId="74" fillId="0" borderId="134">
      <alignment horizontal="center"/>
    </xf>
    <xf numFmtId="37" fontId="74" fillId="0" borderId="134">
      <alignment horizontal="center"/>
    </xf>
    <xf numFmtId="37" fontId="74" fillId="0" borderId="134">
      <alignment horizontal="center"/>
    </xf>
    <xf numFmtId="37" fontId="74" fillId="0" borderId="134">
      <alignment horizontal="center"/>
    </xf>
    <xf numFmtId="37" fontId="74" fillId="0" borderId="134">
      <alignment horizontal="center"/>
    </xf>
    <xf numFmtId="37" fontId="74" fillId="0" borderId="134">
      <alignment horizontal="center"/>
    </xf>
    <xf numFmtId="37" fontId="74" fillId="0" borderId="134">
      <alignment horizontal="center"/>
    </xf>
    <xf numFmtId="37" fontId="74" fillId="0" borderId="134">
      <alignment horizontal="center"/>
    </xf>
    <xf numFmtId="37" fontId="74" fillId="0" borderId="134">
      <alignment horizontal="center"/>
    </xf>
    <xf numFmtId="37" fontId="74" fillId="0" borderId="134">
      <alignment horizontal="center"/>
    </xf>
    <xf numFmtId="37" fontId="74" fillId="0" borderId="134">
      <alignment horizontal="center"/>
    </xf>
    <xf numFmtId="37" fontId="74" fillId="0" borderId="134">
      <alignment horizontal="center"/>
    </xf>
    <xf numFmtId="37" fontId="74" fillId="0" borderId="134">
      <alignment horizontal="center"/>
    </xf>
    <xf numFmtId="37" fontId="74" fillId="0" borderId="134">
      <alignment horizontal="center"/>
    </xf>
    <xf numFmtId="37" fontId="74" fillId="0" borderId="134">
      <alignment horizontal="center"/>
    </xf>
    <xf numFmtId="37" fontId="74" fillId="0" borderId="134">
      <alignment horizontal="center"/>
    </xf>
    <xf numFmtId="37" fontId="74" fillId="0" borderId="134">
      <alignment horizontal="center"/>
    </xf>
    <xf numFmtId="37" fontId="74" fillId="0" borderId="134">
      <alignment horizontal="center"/>
    </xf>
    <xf numFmtId="37" fontId="74" fillId="0" borderId="134">
      <alignment horizontal="center"/>
    </xf>
    <xf numFmtId="37" fontId="74" fillId="0" borderId="134">
      <alignment horizontal="center"/>
    </xf>
    <xf numFmtId="37" fontId="74" fillId="0" borderId="134">
      <alignment horizontal="center"/>
    </xf>
    <xf numFmtId="37" fontId="74" fillId="0" borderId="134">
      <alignment horizontal="center"/>
    </xf>
    <xf numFmtId="37" fontId="74" fillId="0" borderId="134">
      <alignment horizontal="center"/>
    </xf>
    <xf numFmtId="37" fontId="74" fillId="0" borderId="134">
      <alignment horizontal="center"/>
    </xf>
    <xf numFmtId="37" fontId="74" fillId="0" borderId="134">
      <alignment horizontal="center"/>
    </xf>
    <xf numFmtId="37" fontId="74" fillId="0" borderId="134">
      <alignment horizontal="center"/>
    </xf>
    <xf numFmtId="37" fontId="74" fillId="0" borderId="134">
      <alignment horizontal="center"/>
    </xf>
    <xf numFmtId="37" fontId="74" fillId="0" borderId="134">
      <alignment horizontal="center"/>
    </xf>
    <xf numFmtId="37" fontId="74" fillId="0" borderId="134">
      <alignment horizontal="center"/>
    </xf>
    <xf numFmtId="37" fontId="74" fillId="0" borderId="134">
      <alignment horizontal="center"/>
    </xf>
    <xf numFmtId="37" fontId="74" fillId="0" borderId="134">
      <alignment horizontal="center"/>
    </xf>
    <xf numFmtId="37" fontId="74" fillId="0" borderId="134">
      <alignment horizontal="center"/>
    </xf>
    <xf numFmtId="37" fontId="74" fillId="0" borderId="134">
      <alignment horizontal="center"/>
    </xf>
    <xf numFmtId="37" fontId="74" fillId="0" borderId="134">
      <alignment horizontal="center"/>
    </xf>
    <xf numFmtId="37" fontId="74" fillId="0" borderId="134">
      <alignment horizontal="center"/>
    </xf>
    <xf numFmtId="37" fontId="74" fillId="0" borderId="134">
      <alignment horizontal="center"/>
    </xf>
    <xf numFmtId="37" fontId="74" fillId="0" borderId="134">
      <alignment horizontal="center"/>
    </xf>
    <xf numFmtId="37" fontId="74" fillId="0" borderId="134">
      <alignment horizontal="center"/>
    </xf>
    <xf numFmtId="37" fontId="74" fillId="0" borderId="134">
      <alignment horizontal="center"/>
    </xf>
    <xf numFmtId="37" fontId="74" fillId="0" borderId="134">
      <alignment horizontal="center"/>
    </xf>
    <xf numFmtId="37" fontId="74" fillId="0" borderId="134">
      <alignment horizontal="center"/>
    </xf>
    <xf numFmtId="37" fontId="74" fillId="0" borderId="134">
      <alignment horizontal="center"/>
    </xf>
    <xf numFmtId="37" fontId="74" fillId="0" borderId="134">
      <alignment horizontal="center"/>
    </xf>
    <xf numFmtId="37" fontId="74" fillId="0" borderId="134">
      <alignment horizontal="center"/>
    </xf>
    <xf numFmtId="37" fontId="74" fillId="0" borderId="134">
      <alignment horizontal="center"/>
    </xf>
    <xf numFmtId="37" fontId="74" fillId="0" borderId="134">
      <alignment horizontal="center"/>
    </xf>
    <xf numFmtId="37" fontId="74" fillId="0" borderId="134">
      <alignment horizontal="center"/>
    </xf>
    <xf numFmtId="37" fontId="74" fillId="0" borderId="134">
      <alignment horizontal="center"/>
    </xf>
    <xf numFmtId="37" fontId="74" fillId="0" borderId="134">
      <alignment horizontal="center"/>
    </xf>
    <xf numFmtId="37" fontId="74" fillId="0" borderId="134">
      <alignment horizontal="center"/>
    </xf>
    <xf numFmtId="37" fontId="74" fillId="0" borderId="134">
      <alignment horizontal="center"/>
    </xf>
    <xf numFmtId="37" fontId="74" fillId="0" borderId="134">
      <alignment horizontal="center"/>
    </xf>
    <xf numFmtId="37" fontId="74" fillId="0" borderId="134">
      <alignment horizontal="center"/>
    </xf>
    <xf numFmtId="37" fontId="74" fillId="0" borderId="134">
      <alignment horizontal="center"/>
    </xf>
    <xf numFmtId="37" fontId="74" fillId="0" borderId="134">
      <alignment horizontal="center"/>
    </xf>
    <xf numFmtId="37" fontId="74" fillId="0" borderId="134">
      <alignment horizontal="center"/>
    </xf>
    <xf numFmtId="37" fontId="74" fillId="0" borderId="134">
      <alignment horizontal="center"/>
    </xf>
    <xf numFmtId="37" fontId="74" fillId="0" borderId="134">
      <alignment horizontal="center"/>
    </xf>
    <xf numFmtId="37" fontId="74" fillId="0" borderId="134">
      <alignment horizontal="center"/>
    </xf>
    <xf numFmtId="37" fontId="74" fillId="0" borderId="134">
      <alignment horizontal="center"/>
    </xf>
    <xf numFmtId="37" fontId="74" fillId="0" borderId="134">
      <alignment horizontal="center"/>
    </xf>
    <xf numFmtId="0" fontId="67" fillId="173" borderId="0" applyNumberFormat="0" applyBorder="0" applyAlignment="0" applyProtection="0"/>
    <xf numFmtId="39" fontId="216" fillId="0" borderId="10" applyFill="0" applyBorder="0" applyAlignment="0">
      <alignment horizontal="center"/>
    </xf>
    <xf numFmtId="0" fontId="76" fillId="169" borderId="0" applyNumberFormat="0" applyBorder="0" applyAlignment="0" applyProtection="0"/>
    <xf numFmtId="0" fontId="4" fillId="40" borderId="120" applyNumberFormat="0" applyFont="0" applyAlignment="0" applyProtection="0"/>
    <xf numFmtId="0" fontId="77" fillId="186" borderId="12" applyNumberFormat="0" applyAlignment="0" applyProtection="0"/>
    <xf numFmtId="0" fontId="39" fillId="129" borderId="13" applyNumberFormat="0" applyAlignment="0" applyProtection="0"/>
    <xf numFmtId="15" fontId="216" fillId="0" borderId="0">
      <alignment horizontal="center"/>
    </xf>
    <xf numFmtId="0" fontId="79" fillId="175" borderId="15" applyNumberFormat="0" applyAlignment="0" applyProtection="0"/>
    <xf numFmtId="0" fontId="40" fillId="130" borderId="16" applyNumberFormat="0" applyAlignment="0" applyProtection="0"/>
    <xf numFmtId="0" fontId="81" fillId="188" borderId="17" applyNumberFormat="0" applyAlignment="0" applyProtection="0"/>
    <xf numFmtId="191" fontId="4" fillId="0" borderId="0" applyFont="0" applyFill="0" applyBorder="0" applyAlignment="0" applyProtection="0">
      <alignment vertical="top"/>
    </xf>
    <xf numFmtId="191" fontId="4" fillId="0" borderId="0" applyFont="0" applyFill="0" applyBorder="0" applyAlignment="0" applyProtection="0">
      <alignment vertical="top"/>
    </xf>
    <xf numFmtId="191" fontId="4" fillId="0" borderId="0" applyFont="0" applyFill="0" applyBorder="0" applyAlignment="0" applyProtection="0">
      <alignment vertical="top"/>
    </xf>
    <xf numFmtId="191" fontId="4" fillId="0" borderId="0" applyFont="0" applyFill="0" applyBorder="0" applyAlignment="0" applyProtection="0">
      <alignment vertical="top"/>
    </xf>
    <xf numFmtId="191" fontId="4" fillId="0" borderId="0" applyFont="0" applyFill="0" applyBorder="0" applyAlignment="0" applyProtection="0">
      <alignment vertical="top"/>
    </xf>
    <xf numFmtId="191" fontId="4" fillId="0" borderId="0" applyFont="0" applyFill="0" applyBorder="0" applyAlignment="0" applyProtection="0">
      <alignment vertical="top"/>
    </xf>
    <xf numFmtId="191" fontId="4" fillId="0" borderId="0" applyFont="0" applyFill="0" applyBorder="0" applyAlignment="0" applyProtection="0">
      <alignment vertical="top"/>
    </xf>
    <xf numFmtId="191" fontId="4" fillId="0" borderId="0" applyFont="0" applyFill="0" applyBorder="0" applyAlignment="0" applyProtection="0">
      <alignment vertical="top"/>
    </xf>
    <xf numFmtId="191" fontId="4" fillId="0" borderId="0" applyFont="0" applyFill="0" applyBorder="0" applyAlignment="0" applyProtection="0">
      <alignment vertical="top"/>
    </xf>
    <xf numFmtId="191" fontId="4" fillId="0" borderId="0" applyFont="0" applyFill="0" applyBorder="0" applyAlignment="0" applyProtection="0">
      <alignment vertical="top"/>
    </xf>
    <xf numFmtId="191" fontId="4" fillId="0" borderId="0" applyFont="0" applyFill="0" applyBorder="0" applyAlignment="0" applyProtection="0">
      <alignment vertical="top"/>
    </xf>
    <xf numFmtId="191" fontId="4" fillId="0" borderId="0" applyFont="0" applyFill="0" applyBorder="0" applyAlignment="0" applyProtection="0">
      <alignment vertical="top"/>
    </xf>
    <xf numFmtId="191" fontId="4" fillId="0" borderId="0" applyFont="0" applyFill="0" applyBorder="0" applyAlignment="0" applyProtection="0">
      <alignment vertical="top"/>
    </xf>
    <xf numFmtId="191" fontId="4" fillId="0" borderId="0" applyFont="0" applyFill="0" applyBorder="0" applyAlignment="0" applyProtection="0">
      <alignment vertical="top"/>
    </xf>
    <xf numFmtId="191" fontId="4" fillId="0" borderId="0" applyFont="0" applyFill="0" applyBorder="0" applyAlignment="0" applyProtection="0">
      <alignment vertical="top"/>
    </xf>
    <xf numFmtId="191" fontId="4" fillId="0" borderId="0" applyFont="0" applyFill="0" applyBorder="0" applyAlignment="0" applyProtection="0">
      <alignment vertical="top"/>
    </xf>
    <xf numFmtId="191" fontId="4" fillId="0" borderId="0" applyFont="0" applyFill="0" applyBorder="0" applyAlignment="0" applyProtection="0">
      <alignment vertical="top"/>
    </xf>
    <xf numFmtId="191" fontId="4" fillId="0" borderId="0" applyFont="0" applyFill="0" applyBorder="0" applyAlignment="0" applyProtection="0">
      <alignment vertical="top"/>
    </xf>
    <xf numFmtId="191" fontId="4" fillId="0" borderId="0" applyFont="0" applyFill="0" applyBorder="0" applyAlignment="0" applyProtection="0">
      <alignment vertical="top"/>
    </xf>
    <xf numFmtId="191" fontId="4" fillId="0" borderId="0" applyFont="0" applyFill="0" applyBorder="0" applyAlignment="0" applyProtection="0">
      <alignment vertical="top"/>
    </xf>
    <xf numFmtId="191" fontId="4" fillId="0" borderId="0" applyFont="0" applyFill="0" applyBorder="0" applyAlignment="0" applyProtection="0">
      <alignment vertical="top"/>
    </xf>
    <xf numFmtId="191" fontId="4" fillId="0" borderId="0" applyFont="0" applyFill="0" applyBorder="0" applyAlignment="0" applyProtection="0">
      <alignment vertical="top"/>
    </xf>
    <xf numFmtId="191" fontId="4" fillId="0" borderId="0" applyFont="0" applyFill="0" applyBorder="0" applyAlignment="0" applyProtection="0">
      <alignment vertical="top"/>
    </xf>
    <xf numFmtId="191" fontId="4" fillId="0" borderId="0" applyFont="0" applyFill="0" applyBorder="0" applyAlignment="0" applyProtection="0">
      <alignment vertical="top"/>
    </xf>
    <xf numFmtId="191" fontId="4" fillId="0" borderId="0" applyFont="0" applyFill="0" applyBorder="0" applyAlignment="0" applyProtection="0">
      <alignment vertical="top"/>
    </xf>
    <xf numFmtId="191" fontId="4" fillId="0" borderId="0" applyFont="0" applyFill="0" applyBorder="0" applyAlignment="0" applyProtection="0">
      <alignment vertical="top"/>
    </xf>
    <xf numFmtId="191" fontId="4" fillId="0" borderId="0" applyFont="0" applyFill="0" applyBorder="0" applyAlignment="0" applyProtection="0">
      <alignment vertical="top"/>
    </xf>
    <xf numFmtId="191" fontId="4" fillId="0" borderId="0" applyFont="0" applyFill="0" applyBorder="0" applyAlignment="0" applyProtection="0">
      <alignment vertical="top"/>
    </xf>
    <xf numFmtId="191" fontId="4" fillId="0" borderId="0" applyFont="0" applyFill="0" applyBorder="0" applyAlignment="0" applyProtection="0">
      <alignment vertical="top"/>
    </xf>
    <xf numFmtId="191" fontId="4" fillId="0" borderId="0" applyFont="0" applyFill="0" applyBorder="0" applyAlignment="0" applyProtection="0">
      <alignment vertical="top"/>
    </xf>
    <xf numFmtId="191" fontId="4" fillId="0" borderId="0" applyFont="0" applyFill="0" applyBorder="0" applyAlignment="0" applyProtection="0">
      <alignment vertical="top"/>
    </xf>
    <xf numFmtId="191" fontId="4" fillId="0" borderId="0" applyFont="0" applyFill="0" applyBorder="0" applyAlignment="0" applyProtection="0">
      <alignment vertical="top"/>
    </xf>
    <xf numFmtId="191" fontId="4" fillId="0" borderId="0" applyFont="0" applyFill="0" applyBorder="0" applyAlignment="0" applyProtection="0">
      <alignment vertical="top"/>
    </xf>
    <xf numFmtId="191"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70" fillId="189" borderId="0" applyNumberFormat="0" applyBorder="0" applyAlignment="0" applyProtection="0"/>
    <xf numFmtId="0" fontId="70" fillId="190" borderId="0" applyNumberFormat="0" applyBorder="0" applyAlignment="0" applyProtection="0"/>
    <xf numFmtId="0" fontId="70" fillId="180" borderId="0" applyNumberFormat="0" applyBorder="0" applyAlignment="0" applyProtection="0"/>
    <xf numFmtId="0" fontId="70" fillId="183" borderId="0" applyNumberFormat="0" applyBorder="0" applyAlignment="0" applyProtection="0"/>
    <xf numFmtId="0" fontId="70" fillId="184" borderId="0" applyNumberFormat="0" applyBorder="0" applyAlignment="0" applyProtection="0"/>
    <xf numFmtId="0" fontId="70" fillId="191" borderId="0" applyNumberFormat="0" applyBorder="0" applyAlignment="0" applyProtection="0"/>
    <xf numFmtId="0" fontId="71" fillId="185" borderId="0" applyNumberFormat="0" applyBorder="0" applyAlignment="0" applyProtection="0"/>
    <xf numFmtId="0" fontId="13" fillId="132" borderId="0" applyNumberFormat="0" applyBorder="0" applyAlignment="0" applyProtection="0"/>
    <xf numFmtId="0" fontId="13" fillId="132" borderId="0" applyNumberFormat="0" applyBorder="0" applyAlignment="0" applyProtection="0"/>
    <xf numFmtId="0" fontId="71" fillId="192" borderId="0" applyNumberFormat="0" applyBorder="0" applyAlignment="0" applyProtection="0"/>
    <xf numFmtId="0" fontId="13" fillId="138" borderId="0" applyNumberFormat="0" applyBorder="0" applyAlignment="0" applyProtection="0"/>
    <xf numFmtId="0" fontId="71" fillId="193" borderId="0" applyNumberFormat="0" applyBorder="0" applyAlignment="0" applyProtection="0"/>
    <xf numFmtId="0" fontId="13" fillId="144" borderId="0" applyNumberFormat="0" applyBorder="0" applyAlignment="0" applyProtection="0"/>
    <xf numFmtId="0" fontId="13" fillId="144" borderId="0" applyNumberFormat="0" applyBorder="0" applyAlignment="0" applyProtection="0"/>
    <xf numFmtId="168" fontId="68" fillId="194" borderId="19" applyFont="0" applyBorder="0"/>
    <xf numFmtId="168" fontId="217" fillId="195" borderId="20">
      <protection locked="0"/>
    </xf>
    <xf numFmtId="0" fontId="4" fillId="196" borderId="0" applyFont="0"/>
    <xf numFmtId="194" fontId="43" fillId="0" borderId="0" applyFont="0" applyFill="0" applyBorder="0" applyAlignment="0" applyProtection="0">
      <alignment vertical="center"/>
    </xf>
    <xf numFmtId="194" fontId="43" fillId="0" borderId="0" applyFont="0" applyFill="0" applyBorder="0" applyAlignment="0" applyProtection="0">
      <alignment vertical="center"/>
    </xf>
    <xf numFmtId="194" fontId="43" fillId="0" borderId="0" applyFont="0" applyFill="0" applyBorder="0" applyAlignment="0" applyProtection="0">
      <alignment vertical="center"/>
    </xf>
    <xf numFmtId="194" fontId="43" fillId="0" borderId="0" applyFont="0" applyFill="0" applyBorder="0" applyAlignment="0" applyProtection="0">
      <alignment vertical="center"/>
    </xf>
    <xf numFmtId="194" fontId="43" fillId="0" borderId="0" applyFont="0" applyFill="0" applyBorder="0" applyAlignment="0" applyProtection="0">
      <alignment vertical="center"/>
    </xf>
    <xf numFmtId="194" fontId="43" fillId="0" borderId="0" applyFont="0" applyFill="0" applyBorder="0" applyAlignment="0" applyProtection="0">
      <alignment vertical="center"/>
    </xf>
    <xf numFmtId="194" fontId="43" fillId="0" borderId="0" applyFont="0" applyFill="0" applyBorder="0" applyAlignment="0" applyProtection="0">
      <alignment vertical="center"/>
    </xf>
    <xf numFmtId="194" fontId="43" fillId="0" borderId="0" applyFont="0" applyFill="0" applyBorder="0" applyAlignment="0" applyProtection="0">
      <alignment vertical="center"/>
    </xf>
    <xf numFmtId="194" fontId="43" fillId="0" borderId="0" applyFont="0" applyFill="0" applyBorder="0" applyAlignment="0" applyProtection="0">
      <alignment vertical="center"/>
    </xf>
    <xf numFmtId="194" fontId="43" fillId="0" borderId="0" applyFont="0" applyFill="0" applyBorder="0" applyAlignment="0" applyProtection="0">
      <alignment vertical="center"/>
    </xf>
    <xf numFmtId="194" fontId="43" fillId="0" borderId="0" applyFont="0" applyFill="0" applyBorder="0" applyAlignment="0" applyProtection="0">
      <alignment vertical="center"/>
    </xf>
    <xf numFmtId="194" fontId="43" fillId="0" borderId="0" applyFont="0" applyFill="0" applyBorder="0" applyAlignment="0" applyProtection="0">
      <alignment vertical="center"/>
    </xf>
    <xf numFmtId="194" fontId="43" fillId="0" borderId="0" applyFont="0" applyFill="0" applyBorder="0" applyAlignment="0" applyProtection="0">
      <alignment vertical="center"/>
    </xf>
    <xf numFmtId="194" fontId="43" fillId="0" borderId="0" applyFont="0" applyFill="0" applyBorder="0" applyAlignment="0" applyProtection="0">
      <alignment vertical="center"/>
    </xf>
    <xf numFmtId="194" fontId="43" fillId="0" borderId="0" applyFont="0" applyFill="0" applyBorder="0" applyAlignment="0" applyProtection="0">
      <alignment vertical="center"/>
    </xf>
    <xf numFmtId="194" fontId="43" fillId="0" borderId="0" applyFont="0" applyFill="0" applyBorder="0" applyAlignment="0" applyProtection="0">
      <alignment vertical="center"/>
    </xf>
    <xf numFmtId="194" fontId="43" fillId="0" borderId="0" applyFont="0" applyFill="0" applyBorder="0" applyAlignment="0" applyProtection="0">
      <alignment vertical="center"/>
    </xf>
    <xf numFmtId="194" fontId="43" fillId="0" borderId="0" applyFont="0" applyFill="0" applyBorder="0" applyAlignment="0" applyProtection="0">
      <alignment vertical="center"/>
    </xf>
    <xf numFmtId="194" fontId="43" fillId="0" borderId="0" applyFont="0" applyFill="0" applyBorder="0" applyAlignment="0" applyProtection="0">
      <alignment vertical="center"/>
    </xf>
    <xf numFmtId="194" fontId="43" fillId="0" borderId="0" applyFont="0" applyFill="0" applyBorder="0" applyAlignment="0" applyProtection="0">
      <alignment vertical="center"/>
    </xf>
    <xf numFmtId="194" fontId="43" fillId="0" borderId="0" applyFont="0" applyFill="0" applyBorder="0" applyAlignment="0" applyProtection="0">
      <alignment vertical="center"/>
    </xf>
    <xf numFmtId="194" fontId="43" fillId="0" borderId="0" applyFont="0" applyFill="0" applyBorder="0" applyAlignment="0" applyProtection="0">
      <alignment vertical="center"/>
    </xf>
    <xf numFmtId="194" fontId="43" fillId="0" borderId="0" applyFont="0" applyFill="0" applyBorder="0" applyAlignment="0" applyProtection="0">
      <alignment vertical="center"/>
    </xf>
    <xf numFmtId="194" fontId="43" fillId="0" borderId="0" applyFont="0" applyFill="0" applyBorder="0" applyAlignment="0" applyProtection="0">
      <alignment vertical="center"/>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37" fontId="107" fillId="0" borderId="138">
      <alignment horizontal="right"/>
      <protection locked="0" hidden="1"/>
    </xf>
    <xf numFmtId="37" fontId="107" fillId="0" borderId="138">
      <alignment horizontal="right"/>
      <protection locked="0" hidden="1"/>
    </xf>
    <xf numFmtId="37" fontId="107" fillId="0" borderId="138">
      <alignment horizontal="right"/>
      <protection locked="0" hidden="1"/>
    </xf>
    <xf numFmtId="37" fontId="107" fillId="0" borderId="138">
      <alignment horizontal="right"/>
      <protection locked="0" hidden="1"/>
    </xf>
    <xf numFmtId="37" fontId="107" fillId="0" borderId="138">
      <alignment horizontal="right"/>
      <protection locked="0" hidden="1"/>
    </xf>
    <xf numFmtId="37" fontId="107" fillId="0" borderId="138">
      <alignment horizontal="right"/>
      <protection locked="0" hidden="1"/>
    </xf>
    <xf numFmtId="37" fontId="107" fillId="0" borderId="138">
      <alignment horizontal="right"/>
      <protection locked="0" hidden="1"/>
    </xf>
    <xf numFmtId="37" fontId="107" fillId="0" borderId="138">
      <alignment horizontal="right"/>
      <protection locked="0" hidden="1"/>
    </xf>
    <xf numFmtId="37" fontId="107" fillId="0" borderId="138">
      <alignment horizontal="right"/>
      <protection locked="0" hidden="1"/>
    </xf>
    <xf numFmtId="37" fontId="107" fillId="0" borderId="138">
      <alignment horizontal="right"/>
      <protection locked="0" hidden="1"/>
    </xf>
    <xf numFmtId="37" fontId="107" fillId="0" borderId="138">
      <alignment horizontal="right"/>
      <protection locked="0" hidden="1"/>
    </xf>
    <xf numFmtId="38" fontId="43" fillId="56" borderId="0" applyNumberFormat="0" applyBorder="0" applyAlignment="0" applyProtection="0"/>
    <xf numFmtId="38" fontId="43" fillId="56" borderId="0" applyNumberFormat="0" applyBorder="0" applyAlignment="0" applyProtection="0"/>
    <xf numFmtId="38" fontId="43" fillId="56" borderId="0" applyNumberFormat="0" applyBorder="0" applyAlignment="0" applyProtection="0"/>
    <xf numFmtId="38" fontId="43" fillId="56" borderId="0" applyNumberFormat="0" applyBorder="0" applyAlignment="0" applyProtection="0"/>
    <xf numFmtId="38" fontId="43" fillId="56" borderId="0" applyNumberFormat="0" applyBorder="0" applyAlignment="0" applyProtection="0"/>
    <xf numFmtId="38" fontId="43" fillId="56" borderId="0" applyNumberFormat="0" applyBorder="0" applyAlignment="0" applyProtection="0"/>
    <xf numFmtId="38" fontId="43" fillId="56" borderId="0" applyNumberFormat="0" applyBorder="0" applyAlignment="0" applyProtection="0"/>
    <xf numFmtId="38" fontId="43" fillId="56" borderId="0" applyNumberFormat="0" applyBorder="0" applyAlignment="0" applyProtection="0"/>
    <xf numFmtId="38" fontId="43" fillId="56" borderId="0" applyNumberFormat="0" applyBorder="0" applyAlignment="0" applyProtection="0"/>
    <xf numFmtId="38" fontId="43" fillId="56" borderId="0" applyNumberFormat="0" applyBorder="0" applyAlignment="0" applyProtection="0"/>
    <xf numFmtId="38" fontId="43" fillId="56" borderId="0" applyNumberFormat="0" applyBorder="0" applyAlignment="0" applyProtection="0"/>
    <xf numFmtId="38" fontId="43" fillId="56" borderId="0" applyNumberFormat="0" applyBorder="0" applyAlignment="0" applyProtection="0"/>
    <xf numFmtId="38" fontId="43" fillId="56" borderId="0" applyNumberFormat="0" applyBorder="0" applyAlignment="0" applyProtection="0"/>
    <xf numFmtId="0" fontId="91" fillId="0" borderId="0" applyNumberFormat="0" applyFill="0" applyBorder="0" applyAlignment="0" applyProtection="0">
      <alignment vertical="top"/>
    </xf>
    <xf numFmtId="0" fontId="91" fillId="0" borderId="0" applyNumberFormat="0" applyFill="0" applyBorder="0" applyAlignment="0" applyProtection="0">
      <alignment vertical="top"/>
    </xf>
    <xf numFmtId="0" fontId="91" fillId="0" borderId="0" applyNumberFormat="0" applyFill="0" applyBorder="0" applyAlignment="0" applyProtection="0">
      <alignment vertical="top"/>
    </xf>
    <xf numFmtId="0" fontId="91" fillId="0" borderId="0" applyNumberFormat="0" applyFill="0" applyBorder="0" applyAlignment="0" applyProtection="0">
      <alignment vertical="top"/>
    </xf>
    <xf numFmtId="0" fontId="91" fillId="0" borderId="0" applyNumberFormat="0" applyFill="0" applyBorder="0" applyAlignment="0" applyProtection="0">
      <alignment vertical="top"/>
    </xf>
    <xf numFmtId="0" fontId="91" fillId="0" borderId="0" applyNumberFormat="0" applyFill="0" applyBorder="0" applyAlignment="0" applyProtection="0">
      <alignment vertical="top"/>
    </xf>
    <xf numFmtId="0" fontId="91" fillId="0" borderId="0" applyNumberFormat="0" applyFill="0" applyBorder="0" applyAlignment="0" applyProtection="0">
      <alignment vertical="top"/>
    </xf>
    <xf numFmtId="0" fontId="91" fillId="0" borderId="0" applyNumberFormat="0" applyFill="0" applyBorder="0" applyAlignment="0" applyProtection="0">
      <alignment vertical="top"/>
    </xf>
    <xf numFmtId="0" fontId="91" fillId="0" borderId="0" applyNumberFormat="0" applyFill="0" applyBorder="0" applyAlignment="0" applyProtection="0">
      <alignment vertical="top"/>
    </xf>
    <xf numFmtId="0" fontId="91" fillId="0" borderId="0" applyNumberFormat="0" applyFill="0" applyBorder="0" applyAlignment="0" applyProtection="0">
      <alignment vertical="top"/>
    </xf>
    <xf numFmtId="0" fontId="91" fillId="0" borderId="0" applyNumberFormat="0" applyFill="0" applyBorder="0" applyAlignment="0" applyProtection="0">
      <alignment vertical="top"/>
    </xf>
    <xf numFmtId="0" fontId="91" fillId="0" borderId="0" applyNumberFormat="0" applyFill="0" applyBorder="0" applyAlignment="0" applyProtection="0">
      <alignment vertical="top"/>
    </xf>
    <xf numFmtId="0" fontId="91" fillId="0" borderId="0" applyNumberFormat="0" applyFill="0" applyBorder="0" applyAlignment="0" applyProtection="0">
      <alignment vertical="top"/>
    </xf>
    <xf numFmtId="0" fontId="91" fillId="0" borderId="0" applyNumberFormat="0" applyFill="0" applyBorder="0" applyAlignment="0" applyProtection="0">
      <alignment vertical="top"/>
    </xf>
    <xf numFmtId="0" fontId="91" fillId="0" borderId="0" applyNumberFormat="0" applyFill="0" applyBorder="0" applyAlignment="0" applyProtection="0">
      <alignment vertical="top"/>
    </xf>
    <xf numFmtId="0" fontId="91" fillId="0" borderId="0" applyNumberFormat="0" applyFill="0" applyBorder="0" applyAlignment="0" applyProtection="0">
      <alignment vertical="top"/>
    </xf>
    <xf numFmtId="0" fontId="91" fillId="0" borderId="0" applyNumberFormat="0" applyFill="0" applyBorder="0" applyAlignment="0" applyProtection="0">
      <alignment vertical="top"/>
    </xf>
    <xf numFmtId="0" fontId="91" fillId="0" borderId="0" applyNumberFormat="0" applyFill="0" applyBorder="0" applyAlignment="0" applyProtection="0">
      <alignment vertical="top"/>
    </xf>
    <xf numFmtId="0" fontId="91" fillId="0" borderId="0" applyNumberFormat="0" applyFill="0" applyBorder="0" applyAlignment="0" applyProtection="0">
      <alignment vertical="top"/>
    </xf>
    <xf numFmtId="0" fontId="91" fillId="0" borderId="0" applyNumberFormat="0" applyFill="0" applyBorder="0" applyAlignment="0" applyProtection="0">
      <alignment vertical="top"/>
    </xf>
    <xf numFmtId="0" fontId="91" fillId="0" borderId="0" applyNumberFormat="0" applyFill="0" applyBorder="0" applyAlignment="0" applyProtection="0">
      <alignment vertical="top"/>
    </xf>
    <xf numFmtId="0" fontId="91" fillId="0" borderId="0" applyNumberFormat="0" applyFill="0" applyBorder="0" applyAlignment="0" applyProtection="0">
      <alignment vertical="top"/>
    </xf>
    <xf numFmtId="0" fontId="91" fillId="0" borderId="0" applyNumberFormat="0" applyFill="0" applyBorder="0" applyAlignment="0" applyProtection="0">
      <alignment vertical="top"/>
    </xf>
    <xf numFmtId="0" fontId="91" fillId="0" borderId="0" applyNumberFormat="0" applyFill="0" applyBorder="0" applyAlignment="0" applyProtection="0">
      <alignment vertical="top"/>
    </xf>
    <xf numFmtId="0" fontId="91" fillId="0" borderId="0" applyNumberFormat="0" applyFill="0" applyBorder="0" applyAlignment="0" applyProtection="0">
      <alignment vertical="top"/>
    </xf>
    <xf numFmtId="0" fontId="92" fillId="0" borderId="0" applyNumberFormat="0" applyFill="0" applyBorder="0" applyAlignment="0" applyProtection="0">
      <alignment vertical="top"/>
    </xf>
    <xf numFmtId="0" fontId="92" fillId="0" borderId="0" applyNumberFormat="0" applyFill="0" applyBorder="0" applyAlignment="0" applyProtection="0">
      <alignment vertical="top"/>
    </xf>
    <xf numFmtId="0" fontId="92" fillId="0" borderId="0" applyNumberFormat="0" applyFill="0" applyBorder="0" applyAlignment="0" applyProtection="0">
      <alignment vertical="top"/>
    </xf>
    <xf numFmtId="0" fontId="92" fillId="0" borderId="0" applyNumberFormat="0" applyFill="0" applyBorder="0" applyAlignment="0" applyProtection="0">
      <alignment vertical="top"/>
    </xf>
    <xf numFmtId="0" fontId="92" fillId="0" borderId="0" applyNumberFormat="0" applyFill="0" applyBorder="0" applyAlignment="0" applyProtection="0">
      <alignment vertical="top"/>
    </xf>
    <xf numFmtId="0" fontId="92" fillId="0" borderId="0" applyNumberFormat="0" applyFill="0" applyBorder="0" applyAlignment="0" applyProtection="0">
      <alignment vertical="top"/>
    </xf>
    <xf numFmtId="0" fontId="92" fillId="0" borderId="0" applyNumberFormat="0" applyFill="0" applyBorder="0" applyAlignment="0" applyProtection="0">
      <alignment vertical="top"/>
    </xf>
    <xf numFmtId="0" fontId="92" fillId="0" borderId="0" applyNumberFormat="0" applyFill="0" applyBorder="0" applyAlignment="0" applyProtection="0">
      <alignment vertical="top"/>
    </xf>
    <xf numFmtId="0" fontId="92" fillId="0" borderId="0" applyNumberFormat="0" applyFill="0" applyBorder="0" applyAlignment="0" applyProtection="0">
      <alignment vertical="top"/>
    </xf>
    <xf numFmtId="0" fontId="92" fillId="0" borderId="0" applyNumberFormat="0" applyFill="0" applyBorder="0" applyAlignment="0" applyProtection="0">
      <alignment vertical="top"/>
    </xf>
    <xf numFmtId="0" fontId="92" fillId="0" borderId="0" applyNumberFormat="0" applyFill="0" applyBorder="0" applyAlignment="0" applyProtection="0">
      <alignment vertical="top"/>
    </xf>
    <xf numFmtId="0" fontId="92" fillId="0" borderId="0" applyNumberFormat="0" applyFill="0" applyBorder="0" applyAlignment="0" applyProtection="0">
      <alignment vertical="top"/>
    </xf>
    <xf numFmtId="0" fontId="92" fillId="0" borderId="0" applyNumberFormat="0" applyFill="0" applyBorder="0" applyAlignment="0" applyProtection="0">
      <alignment vertical="top"/>
    </xf>
    <xf numFmtId="0" fontId="92" fillId="0" borderId="0" applyNumberFormat="0" applyFill="0" applyBorder="0" applyAlignment="0" applyProtection="0">
      <alignment vertical="top"/>
    </xf>
    <xf numFmtId="0" fontId="92" fillId="0" borderId="0" applyNumberFormat="0" applyFill="0" applyBorder="0" applyAlignment="0" applyProtection="0">
      <alignment vertical="top"/>
    </xf>
    <xf numFmtId="0" fontId="92" fillId="0" borderId="0" applyNumberFormat="0" applyFill="0" applyBorder="0" applyAlignment="0" applyProtection="0">
      <alignment vertical="top"/>
    </xf>
    <xf numFmtId="0" fontId="92" fillId="0" borderId="0" applyNumberFormat="0" applyFill="0" applyBorder="0" applyAlignment="0" applyProtection="0">
      <alignment vertical="top"/>
    </xf>
    <xf numFmtId="0" fontId="92" fillId="0" borderId="0" applyNumberFormat="0" applyFill="0" applyBorder="0" applyAlignment="0" applyProtection="0">
      <alignment vertical="top"/>
    </xf>
    <xf numFmtId="0" fontId="92" fillId="0" borderId="0" applyNumberFormat="0" applyFill="0" applyBorder="0" applyAlignment="0" applyProtection="0">
      <alignment vertical="top"/>
    </xf>
    <xf numFmtId="0" fontId="92" fillId="0" borderId="0" applyNumberFormat="0" applyFill="0" applyBorder="0" applyAlignment="0" applyProtection="0">
      <alignment vertical="top"/>
    </xf>
    <xf numFmtId="0" fontId="92" fillId="0" borderId="0" applyNumberFormat="0" applyFill="0" applyBorder="0" applyAlignment="0" applyProtection="0">
      <alignment vertical="top"/>
    </xf>
    <xf numFmtId="0" fontId="92" fillId="0" borderId="0" applyNumberFormat="0" applyFill="0" applyBorder="0" applyAlignment="0" applyProtection="0">
      <alignment vertical="top"/>
    </xf>
    <xf numFmtId="0" fontId="92" fillId="0" borderId="0" applyNumberFormat="0" applyFill="0" applyBorder="0" applyAlignment="0" applyProtection="0">
      <alignment vertical="top"/>
    </xf>
    <xf numFmtId="0" fontId="92" fillId="0" borderId="0" applyNumberFormat="0" applyFill="0" applyBorder="0" applyAlignment="0" applyProtection="0">
      <alignment vertical="top"/>
    </xf>
    <xf numFmtId="0" fontId="92" fillId="0" borderId="0" applyNumberFormat="0" applyFill="0" applyBorder="0" applyAlignment="0" applyProtection="0">
      <alignment vertical="top"/>
    </xf>
    <xf numFmtId="37" fontId="107" fillId="0" borderId="138">
      <alignment horizontal="right"/>
      <protection locked="0" hidden="1"/>
    </xf>
    <xf numFmtId="37" fontId="107" fillId="0" borderId="138">
      <alignment horizontal="right"/>
      <protection locked="0" hidden="1"/>
    </xf>
    <xf numFmtId="37" fontId="107" fillId="0" borderId="138">
      <alignment horizontal="right"/>
      <protection locked="0" hidden="1"/>
    </xf>
    <xf numFmtId="37" fontId="107" fillId="0" borderId="138">
      <alignment horizontal="right"/>
      <protection locked="0" hidden="1"/>
    </xf>
    <xf numFmtId="199" fontId="94" fillId="0" borderId="130" applyBorder="0"/>
    <xf numFmtId="0" fontId="97" fillId="197" borderId="0" applyNumberFormat="0" applyBorder="0" applyAlignment="0" applyProtection="0"/>
    <xf numFmtId="0" fontId="37" fillId="127" borderId="0" applyNumberFormat="0" applyBorder="0" applyAlignment="0" applyProtection="0"/>
    <xf numFmtId="0" fontId="99" fillId="168" borderId="0" applyNumberFormat="0" applyBorder="0" applyAlignment="0" applyProtection="0"/>
    <xf numFmtId="10" fontId="43" fillId="65" borderId="120" applyNumberFormat="0" applyBorder="0" applyAlignment="0" applyProtection="0"/>
    <xf numFmtId="10" fontId="43" fillId="65" borderId="120" applyNumberFormat="0" applyBorder="0" applyAlignment="0" applyProtection="0"/>
    <xf numFmtId="10" fontId="43" fillId="65" borderId="120" applyNumberFormat="0" applyBorder="0" applyAlignment="0" applyProtection="0"/>
    <xf numFmtId="10" fontId="43" fillId="65" borderId="120" applyNumberFormat="0" applyBorder="0" applyAlignment="0" applyProtection="0"/>
    <xf numFmtId="10" fontId="43" fillId="65" borderId="120" applyNumberFormat="0" applyBorder="0" applyAlignment="0" applyProtection="0"/>
    <xf numFmtId="10" fontId="43" fillId="65" borderId="120" applyNumberFormat="0" applyBorder="0" applyAlignment="0" applyProtection="0"/>
    <xf numFmtId="10" fontId="43" fillId="65" borderId="120" applyNumberFormat="0" applyBorder="0" applyAlignment="0" applyProtection="0"/>
    <xf numFmtId="10" fontId="43" fillId="65" borderId="120" applyNumberFormat="0" applyBorder="0" applyAlignment="0" applyProtection="0"/>
    <xf numFmtId="10" fontId="43" fillId="65" borderId="120" applyNumberFormat="0" applyBorder="0" applyAlignment="0" applyProtection="0"/>
    <xf numFmtId="10" fontId="43" fillId="65" borderId="120" applyNumberFormat="0" applyBorder="0" applyAlignment="0" applyProtection="0"/>
    <xf numFmtId="10" fontId="43" fillId="65" borderId="120" applyNumberFormat="0" applyBorder="0" applyAlignment="0" applyProtection="0"/>
    <xf numFmtId="10" fontId="43" fillId="65" borderId="120" applyNumberFormat="0" applyBorder="0" applyAlignment="0" applyProtection="0"/>
    <xf numFmtId="10" fontId="43" fillId="65" borderId="120" applyNumberFormat="0" applyBorder="0" applyAlignment="0" applyProtection="0"/>
    <xf numFmtId="10" fontId="43" fillId="65" borderId="120" applyNumberFormat="0" applyBorder="0" applyAlignment="0" applyProtection="0"/>
    <xf numFmtId="10" fontId="43" fillId="65" borderId="120" applyNumberFormat="0" applyBorder="0" applyAlignment="0" applyProtection="0"/>
    <xf numFmtId="10" fontId="43" fillId="65" borderId="120" applyNumberFormat="0" applyBorder="0" applyAlignment="0" applyProtection="0"/>
    <xf numFmtId="10" fontId="43" fillId="65" borderId="120" applyNumberFormat="0" applyBorder="0" applyAlignment="0" applyProtection="0"/>
    <xf numFmtId="10" fontId="43" fillId="65" borderId="120" applyNumberFormat="0" applyBorder="0" applyAlignment="0" applyProtection="0"/>
    <xf numFmtId="10" fontId="43" fillId="65" borderId="120" applyNumberFormat="0" applyBorder="0" applyAlignment="0" applyProtection="0"/>
    <xf numFmtId="10" fontId="43" fillId="65" borderId="120" applyNumberFormat="0" applyBorder="0" applyAlignment="0" applyProtection="0"/>
    <xf numFmtId="10" fontId="43" fillId="65" borderId="120" applyNumberFormat="0" applyBorder="0" applyAlignment="0" applyProtection="0"/>
    <xf numFmtId="10" fontId="43" fillId="65" borderId="120" applyNumberFormat="0" applyBorder="0" applyAlignment="0" applyProtection="0"/>
    <xf numFmtId="10" fontId="43" fillId="65" borderId="120" applyNumberFormat="0" applyBorder="0" applyAlignment="0" applyProtection="0"/>
    <xf numFmtId="10" fontId="43" fillId="65" borderId="120" applyNumberFormat="0" applyBorder="0" applyAlignment="0" applyProtection="0"/>
    <xf numFmtId="10" fontId="43" fillId="65" borderId="120" applyNumberFormat="0" applyBorder="0" applyAlignment="0" applyProtection="0"/>
    <xf numFmtId="10" fontId="43" fillId="65" borderId="120" applyNumberFormat="0" applyBorder="0" applyAlignment="0" applyProtection="0"/>
    <xf numFmtId="10" fontId="43" fillId="65" borderId="120" applyNumberFormat="0" applyBorder="0" applyAlignment="0" applyProtection="0"/>
    <xf numFmtId="10" fontId="43" fillId="65" borderId="120" applyNumberFormat="0" applyBorder="0" applyAlignment="0" applyProtection="0"/>
    <xf numFmtId="10" fontId="43" fillId="65" borderId="120" applyNumberFormat="0" applyBorder="0" applyAlignment="0" applyProtection="0"/>
    <xf numFmtId="10" fontId="43" fillId="65" borderId="120" applyNumberFormat="0" applyBorder="0" applyAlignment="0" applyProtection="0"/>
    <xf numFmtId="10" fontId="43" fillId="65" borderId="120" applyNumberFormat="0" applyBorder="0" applyAlignment="0" applyProtection="0"/>
    <xf numFmtId="10" fontId="43" fillId="65" borderId="120" applyNumberFormat="0" applyBorder="0" applyAlignment="0" applyProtection="0"/>
    <xf numFmtId="10" fontId="43" fillId="65" borderId="120" applyNumberFormat="0" applyBorder="0" applyAlignment="0" applyProtection="0"/>
    <xf numFmtId="10" fontId="43" fillId="65" borderId="120" applyNumberFormat="0" applyBorder="0" applyAlignment="0" applyProtection="0"/>
    <xf numFmtId="10" fontId="43" fillId="65" borderId="120" applyNumberFormat="0" applyBorder="0" applyAlignment="0" applyProtection="0"/>
    <xf numFmtId="10" fontId="43" fillId="65" borderId="120" applyNumberFormat="0" applyBorder="0" applyAlignment="0" applyProtection="0"/>
    <xf numFmtId="10" fontId="43" fillId="65" borderId="120" applyNumberFormat="0" applyBorder="0" applyAlignment="0" applyProtection="0"/>
    <xf numFmtId="10" fontId="43" fillId="65" borderId="120" applyNumberFormat="0" applyBorder="0" applyAlignment="0" applyProtection="0"/>
    <xf numFmtId="10" fontId="43" fillId="65" borderId="120" applyNumberFormat="0" applyBorder="0" applyAlignment="0" applyProtection="0"/>
    <xf numFmtId="10" fontId="43" fillId="65" borderId="120" applyNumberFormat="0" applyBorder="0" applyAlignment="0" applyProtection="0"/>
    <xf numFmtId="10" fontId="43" fillId="65" borderId="120" applyNumberFormat="0" applyBorder="0" applyAlignment="0" applyProtection="0"/>
    <xf numFmtId="10" fontId="43" fillId="65" borderId="120" applyNumberFormat="0" applyBorder="0" applyAlignment="0" applyProtection="0"/>
    <xf numFmtId="10" fontId="43" fillId="65" borderId="120" applyNumberFormat="0" applyBorder="0" applyAlignment="0" applyProtection="0"/>
    <xf numFmtId="10" fontId="43" fillId="65" borderId="120" applyNumberFormat="0" applyBorder="0" applyAlignment="0" applyProtection="0"/>
    <xf numFmtId="10" fontId="43" fillId="65" borderId="120" applyNumberFormat="0" applyBorder="0" applyAlignment="0" applyProtection="0"/>
    <xf numFmtId="10" fontId="43" fillId="65" borderId="120" applyNumberFormat="0" applyBorder="0" applyAlignment="0" applyProtection="0"/>
    <xf numFmtId="10" fontId="43" fillId="65" borderId="120" applyNumberFormat="0" applyBorder="0" applyAlignment="0" applyProtection="0"/>
    <xf numFmtId="10" fontId="43" fillId="65" borderId="120" applyNumberFormat="0" applyBorder="0" applyAlignment="0" applyProtection="0"/>
    <xf numFmtId="0" fontId="101" fillId="0" borderId="22" applyNumberFormat="0" applyBorder="0" applyAlignment="0">
      <alignment horizontal="left"/>
    </xf>
    <xf numFmtId="38" fontId="87" fillId="0" borderId="123">
      <alignment vertical="center"/>
    </xf>
    <xf numFmtId="38" fontId="87" fillId="0" borderId="123">
      <alignment vertical="center"/>
    </xf>
    <xf numFmtId="38" fontId="87" fillId="0" borderId="123">
      <alignment vertical="center"/>
    </xf>
    <xf numFmtId="38" fontId="87" fillId="0" borderId="123">
      <alignment vertical="center"/>
    </xf>
    <xf numFmtId="38" fontId="87" fillId="0" borderId="123">
      <alignment vertical="center"/>
    </xf>
    <xf numFmtId="38" fontId="87" fillId="0" borderId="123">
      <alignment vertical="center"/>
    </xf>
    <xf numFmtId="38" fontId="87" fillId="0" borderId="123">
      <alignment vertical="center"/>
    </xf>
    <xf numFmtId="38" fontId="87" fillId="0" borderId="123">
      <alignment vertical="center"/>
    </xf>
    <xf numFmtId="38" fontId="87" fillId="0" borderId="123">
      <alignment vertical="center"/>
    </xf>
    <xf numFmtId="40" fontId="87" fillId="0" borderId="123">
      <alignment vertical="center"/>
    </xf>
    <xf numFmtId="40" fontId="87" fillId="0" borderId="123">
      <alignment vertical="center"/>
    </xf>
    <xf numFmtId="40" fontId="87" fillId="0" borderId="123">
      <alignment vertical="center"/>
    </xf>
    <xf numFmtId="40" fontId="87" fillId="0" borderId="123">
      <alignment vertical="center"/>
    </xf>
    <xf numFmtId="40" fontId="87" fillId="0" borderId="123">
      <alignment vertical="center"/>
    </xf>
    <xf numFmtId="40" fontId="87" fillId="0" borderId="123">
      <alignment vertical="center"/>
    </xf>
    <xf numFmtId="40" fontId="87" fillId="0" borderId="123">
      <alignment vertical="center"/>
    </xf>
    <xf numFmtId="40" fontId="87" fillId="0" borderId="123">
      <alignment vertical="center"/>
    </xf>
    <xf numFmtId="40" fontId="87" fillId="0" borderId="123">
      <alignment vertical="center"/>
    </xf>
    <xf numFmtId="38" fontId="87" fillId="0" borderId="123">
      <alignment vertical="center"/>
    </xf>
    <xf numFmtId="38" fontId="87" fillId="0" borderId="123">
      <alignment vertical="center"/>
    </xf>
    <xf numFmtId="38" fontId="87" fillId="0" borderId="123">
      <alignment vertical="center"/>
    </xf>
    <xf numFmtId="38" fontId="87" fillId="0" borderId="123">
      <alignment vertical="center"/>
    </xf>
    <xf numFmtId="38" fontId="87" fillId="0" borderId="123">
      <alignment vertical="center"/>
    </xf>
    <xf numFmtId="38" fontId="87" fillId="0" borderId="123">
      <alignment vertical="center"/>
    </xf>
    <xf numFmtId="38" fontId="87" fillId="0" borderId="123">
      <alignment vertical="center"/>
    </xf>
    <xf numFmtId="38" fontId="87" fillId="0" borderId="123">
      <alignment vertical="center"/>
    </xf>
    <xf numFmtId="38" fontId="87" fillId="0" borderId="123">
      <alignment vertical="center"/>
    </xf>
    <xf numFmtId="40" fontId="87" fillId="0" borderId="129" applyBorder="0">
      <alignment vertical="center"/>
    </xf>
    <xf numFmtId="40" fontId="87" fillId="0" borderId="129" applyBorder="0">
      <alignment vertical="center"/>
    </xf>
    <xf numFmtId="40" fontId="87" fillId="0" borderId="129" applyBorder="0">
      <alignment vertical="center"/>
    </xf>
    <xf numFmtId="40" fontId="87" fillId="0" borderId="129" applyBorder="0">
      <alignment vertical="center"/>
    </xf>
    <xf numFmtId="40" fontId="87" fillId="0" borderId="129" applyBorder="0">
      <alignment vertical="center"/>
    </xf>
    <xf numFmtId="40" fontId="87" fillId="0" borderId="129" applyBorder="0">
      <alignment vertical="center"/>
    </xf>
    <xf numFmtId="40" fontId="87" fillId="0" borderId="129" applyBorder="0">
      <alignment vertical="center"/>
    </xf>
    <xf numFmtId="40" fontId="87" fillId="0" borderId="129" applyBorder="0">
      <alignment vertical="center"/>
    </xf>
    <xf numFmtId="40" fontId="87" fillId="0" borderId="129" applyBorder="0">
      <alignment vertical="center"/>
    </xf>
    <xf numFmtId="40" fontId="87" fillId="0" borderId="129" applyBorder="0">
      <alignment vertical="center"/>
    </xf>
    <xf numFmtId="40" fontId="87" fillId="0" borderId="123">
      <alignment vertical="center"/>
    </xf>
    <xf numFmtId="40" fontId="87" fillId="0" borderId="123">
      <alignment vertical="center"/>
    </xf>
    <xf numFmtId="40" fontId="87" fillId="0" borderId="123">
      <alignment vertical="center"/>
    </xf>
    <xf numFmtId="40" fontId="87" fillId="0" borderId="123">
      <alignment vertical="center"/>
    </xf>
    <xf numFmtId="40" fontId="87" fillId="0" borderId="123">
      <alignment vertical="center"/>
    </xf>
    <xf numFmtId="40" fontId="87" fillId="0" borderId="123">
      <alignment vertical="center"/>
    </xf>
    <xf numFmtId="40" fontId="87" fillId="0" borderId="123">
      <alignment vertical="center"/>
    </xf>
    <xf numFmtId="40" fontId="87" fillId="0" borderId="123">
      <alignment vertical="center"/>
    </xf>
    <xf numFmtId="40" fontId="87" fillId="0" borderId="123">
      <alignment vertical="center"/>
    </xf>
    <xf numFmtId="40" fontId="87" fillId="0" borderId="123">
      <alignment vertical="center"/>
    </xf>
    <xf numFmtId="40" fontId="87" fillId="0" borderId="123">
      <alignment vertical="center"/>
    </xf>
    <xf numFmtId="40" fontId="87" fillId="0" borderId="123">
      <alignment vertical="center"/>
    </xf>
    <xf numFmtId="40" fontId="87" fillId="0" borderId="123">
      <alignment vertical="center"/>
    </xf>
    <xf numFmtId="40" fontId="87" fillId="0" borderId="123">
      <alignment vertical="center"/>
    </xf>
    <xf numFmtId="40" fontId="87" fillId="0" borderId="123">
      <alignment vertical="center"/>
    </xf>
    <xf numFmtId="40" fontId="87" fillId="0" borderId="123">
      <alignment vertical="center"/>
    </xf>
    <xf numFmtId="40" fontId="87" fillId="0" borderId="123">
      <alignment vertical="center"/>
    </xf>
    <xf numFmtId="40" fontId="87" fillId="0" borderId="123">
      <alignment vertical="center"/>
    </xf>
    <xf numFmtId="43" fontId="17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103" fillId="0" borderId="0" applyFont="0" applyFill="0" applyBorder="0" applyAlignment="0" applyProtection="0"/>
    <xf numFmtId="43" fontId="69" fillId="0" borderId="0" applyFont="0" applyFill="0" applyBorder="0" applyAlignment="0" applyProtection="0"/>
    <xf numFmtId="43" fontId="103" fillId="0" borderId="0" applyFont="0" applyFill="0" applyBorder="0" applyAlignment="0" applyProtection="0"/>
    <xf numFmtId="43" fontId="69" fillId="0" borderId="0" applyFont="0" applyFill="0" applyBorder="0" applyAlignment="0" applyProtection="0"/>
    <xf numFmtId="40" fontId="87" fillId="0" borderId="129" applyBorder="0">
      <alignment vertical="center"/>
    </xf>
    <xf numFmtId="40" fontId="87" fillId="0" borderId="129" applyBorder="0">
      <alignment vertical="center"/>
    </xf>
    <xf numFmtId="40" fontId="87" fillId="0" borderId="129" applyBorder="0">
      <alignment vertical="center"/>
    </xf>
    <xf numFmtId="40" fontId="87" fillId="0" borderId="129" applyBorder="0">
      <alignment vertical="center"/>
    </xf>
    <xf numFmtId="40" fontId="87" fillId="0" borderId="129" applyBorder="0">
      <alignment vertical="center"/>
    </xf>
    <xf numFmtId="40" fontId="87" fillId="0" borderId="129" applyBorder="0">
      <alignment vertical="center"/>
    </xf>
    <xf numFmtId="40" fontId="87" fillId="0" borderId="129" applyBorder="0">
      <alignment vertical="center"/>
    </xf>
    <xf numFmtId="40" fontId="87" fillId="0" borderId="129" applyBorder="0">
      <alignment vertical="center"/>
    </xf>
    <xf numFmtId="40" fontId="87" fillId="0" borderId="129" applyBorder="0">
      <alignment vertical="center"/>
    </xf>
    <xf numFmtId="40" fontId="87" fillId="0" borderId="129" applyBorder="0">
      <alignment vertical="center"/>
    </xf>
    <xf numFmtId="40" fontId="87" fillId="0" borderId="129" applyBorder="0">
      <alignment vertical="center"/>
    </xf>
    <xf numFmtId="40" fontId="87" fillId="0" borderId="129" applyBorder="0">
      <alignment vertical="center"/>
    </xf>
    <xf numFmtId="40" fontId="87" fillId="0" borderId="129" applyBorder="0">
      <alignment vertical="center"/>
    </xf>
    <xf numFmtId="40" fontId="87" fillId="0" borderId="129" applyBorder="0">
      <alignment vertical="center"/>
    </xf>
    <xf numFmtId="40" fontId="87" fillId="0" borderId="129" applyBorder="0">
      <alignment vertical="center"/>
    </xf>
    <xf numFmtId="40" fontId="87" fillId="0" borderId="129" applyBorder="0">
      <alignment vertical="center"/>
    </xf>
    <xf numFmtId="40" fontId="87" fillId="0" borderId="129" applyBorder="0">
      <alignment vertical="center"/>
    </xf>
    <xf numFmtId="40" fontId="87" fillId="0" borderId="129" applyBorder="0">
      <alignment vertical="center"/>
    </xf>
    <xf numFmtId="40" fontId="87" fillId="0" borderId="129" applyBorder="0">
      <alignment vertical="center"/>
    </xf>
    <xf numFmtId="40" fontId="87" fillId="0" borderId="129" applyBorder="0">
      <alignment vertical="center"/>
    </xf>
    <xf numFmtId="40" fontId="87" fillId="0" borderId="129" applyBorder="0">
      <alignment vertical="center"/>
    </xf>
    <xf numFmtId="40" fontId="87" fillId="0" borderId="129" applyBorder="0">
      <alignment vertical="center"/>
    </xf>
    <xf numFmtId="40" fontId="87" fillId="0" borderId="129" applyBorder="0">
      <alignment vertical="center"/>
    </xf>
    <xf numFmtId="40" fontId="87" fillId="0" borderId="129" applyBorder="0">
      <alignment vertical="center"/>
    </xf>
    <xf numFmtId="40" fontId="87" fillId="0" borderId="129" applyBorder="0">
      <alignment vertical="center"/>
    </xf>
    <xf numFmtId="40" fontId="87" fillId="0" borderId="129" applyBorder="0">
      <alignment vertical="center"/>
    </xf>
    <xf numFmtId="40" fontId="87" fillId="0" borderId="129" applyBorder="0">
      <alignment vertical="center"/>
    </xf>
    <xf numFmtId="40" fontId="87" fillId="0" borderId="129" applyBorder="0">
      <alignment vertical="center"/>
    </xf>
    <xf numFmtId="40" fontId="87" fillId="0" borderId="129" applyBorder="0">
      <alignment vertical="center"/>
    </xf>
    <xf numFmtId="40" fontId="87" fillId="0" borderId="129" applyBorder="0">
      <alignment vertical="center"/>
    </xf>
    <xf numFmtId="0" fontId="104" fillId="198" borderId="0" applyNumberFormat="0" applyBorder="0" applyAlignment="0" applyProtection="0"/>
    <xf numFmtId="203" fontId="218" fillId="0" borderId="0"/>
    <xf numFmtId="0" fontId="62" fillId="193" borderId="25" applyNumberFormat="0" applyFont="0" applyAlignment="0" applyProtection="0"/>
    <xf numFmtId="0" fontId="103" fillId="131" borderId="26" applyNumberFormat="0" applyFont="0" applyAlignment="0" applyProtection="0"/>
    <xf numFmtId="0" fontId="69" fillId="193" borderId="25" applyNumberFormat="0" applyFont="0" applyAlignment="0" applyProtection="0"/>
    <xf numFmtId="9" fontId="84" fillId="0" borderId="128" applyBorder="0"/>
    <xf numFmtId="9" fontId="84" fillId="0" borderId="128" applyBorder="0"/>
    <xf numFmtId="9" fontId="84" fillId="0" borderId="128" applyBorder="0"/>
    <xf numFmtId="9" fontId="84" fillId="0" borderId="128" applyBorder="0"/>
    <xf numFmtId="9" fontId="84" fillId="0" borderId="128" applyBorder="0"/>
    <xf numFmtId="9" fontId="84" fillId="0" borderId="128" applyBorder="0"/>
    <xf numFmtId="9" fontId="84" fillId="0" borderId="128" applyBorder="0"/>
    <xf numFmtId="9" fontId="84" fillId="0" borderId="128" applyBorder="0"/>
    <xf numFmtId="9" fontId="84" fillId="0" borderId="128" applyBorder="0"/>
    <xf numFmtId="9" fontId="84" fillId="0" borderId="128" applyBorder="0"/>
    <xf numFmtId="9" fontId="84" fillId="0" borderId="128" applyBorder="0"/>
    <xf numFmtId="9" fontId="84" fillId="0" borderId="128" applyBorder="0"/>
    <xf numFmtId="9" fontId="84" fillId="0" borderId="128" applyBorder="0"/>
    <xf numFmtId="9" fontId="84" fillId="0" borderId="128" applyBorder="0"/>
    <xf numFmtId="9" fontId="84" fillId="0" borderId="128" applyBorder="0"/>
    <xf numFmtId="9" fontId="84" fillId="0" borderId="128" applyBorder="0"/>
    <xf numFmtId="9" fontId="84" fillId="0" borderId="128" applyBorder="0"/>
    <xf numFmtId="9" fontId="84" fillId="0" borderId="128" applyBorder="0"/>
    <xf numFmtId="9" fontId="84" fillId="0" borderId="128" applyBorder="0"/>
    <xf numFmtId="9" fontId="84" fillId="0" borderId="128" applyBorder="0"/>
    <xf numFmtId="9" fontId="84" fillId="0" borderId="128" applyBorder="0"/>
    <xf numFmtId="9" fontId="84" fillId="0" borderId="128" applyBorder="0"/>
    <xf numFmtId="9" fontId="84" fillId="0" borderId="128" applyBorder="0"/>
    <xf numFmtId="9" fontId="84" fillId="0" borderId="128" applyBorder="0"/>
    <xf numFmtId="9" fontId="84" fillId="0" borderId="128" applyBorder="0"/>
    <xf numFmtId="9" fontId="84" fillId="0" borderId="128" applyBorder="0"/>
    <xf numFmtId="9" fontId="84" fillId="0" borderId="128" applyBorder="0"/>
    <xf numFmtId="9" fontId="84" fillId="0" borderId="128" applyBorder="0"/>
    <xf numFmtId="9" fontId="84" fillId="0" borderId="128" applyBorder="0"/>
    <xf numFmtId="9" fontId="84" fillId="0" borderId="128" applyBorder="0"/>
    <xf numFmtId="9" fontId="84" fillId="0" borderId="128" applyBorder="0"/>
    <xf numFmtId="9" fontId="84" fillId="0" borderId="128" applyBorder="0"/>
    <xf numFmtId="9" fontId="84" fillId="0" borderId="128" applyBorder="0"/>
    <xf numFmtId="9" fontId="84" fillId="0" borderId="128" applyBorder="0"/>
    <xf numFmtId="9" fontId="84" fillId="0" borderId="128" applyBorder="0"/>
    <xf numFmtId="9" fontId="84" fillId="0" borderId="128" applyBorder="0"/>
    <xf numFmtId="9" fontId="84" fillId="0" borderId="128" applyBorder="0"/>
    <xf numFmtId="9" fontId="84" fillId="0" borderId="128" applyBorder="0"/>
    <xf numFmtId="9" fontId="84" fillId="0" borderId="128" applyBorder="0"/>
    <xf numFmtId="9" fontId="84" fillId="0" borderId="128" applyBorder="0"/>
    <xf numFmtId="9" fontId="84" fillId="0" borderId="128" applyBorder="0"/>
    <xf numFmtId="9" fontId="84" fillId="0" borderId="128" applyBorder="0"/>
    <xf numFmtId="9" fontId="84" fillId="0" borderId="128" applyBorder="0"/>
    <xf numFmtId="9" fontId="84" fillId="0" borderId="128" applyBorder="0"/>
    <xf numFmtId="9" fontId="84" fillId="0" borderId="128" applyBorder="0"/>
    <xf numFmtId="9" fontId="84" fillId="0" borderId="128" applyBorder="0"/>
    <xf numFmtId="9" fontId="84" fillId="0" borderId="128" applyBorder="0"/>
    <xf numFmtId="9" fontId="84" fillId="0" borderId="128" applyBorder="0"/>
    <xf numFmtId="9" fontId="84" fillId="0" borderId="128" applyBorder="0"/>
    <xf numFmtId="9" fontId="84" fillId="0" borderId="128" applyBorder="0"/>
    <xf numFmtId="9" fontId="84" fillId="0" borderId="128" applyBorder="0"/>
    <xf numFmtId="9" fontId="84" fillId="0" borderId="128" applyBorder="0"/>
    <xf numFmtId="9" fontId="84" fillId="0" borderId="128" applyBorder="0"/>
    <xf numFmtId="9" fontId="84" fillId="0" borderId="128" applyBorder="0"/>
    <xf numFmtId="9" fontId="84" fillId="0" borderId="128" applyBorder="0"/>
    <xf numFmtId="9" fontId="84" fillId="0" borderId="128" applyBorder="0"/>
    <xf numFmtId="9" fontId="84" fillId="0" borderId="128" applyBorder="0"/>
    <xf numFmtId="9" fontId="84" fillId="0" borderId="128" applyBorder="0"/>
    <xf numFmtId="9" fontId="84" fillId="0" borderId="128" applyBorder="0"/>
    <xf numFmtId="9" fontId="84" fillId="0" borderId="128" applyBorder="0"/>
    <xf numFmtId="9" fontId="84" fillId="0" borderId="128" applyBorder="0"/>
    <xf numFmtId="9" fontId="84" fillId="0" borderId="128" applyBorder="0"/>
    <xf numFmtId="9" fontId="84" fillId="0" borderId="128" applyBorder="0"/>
    <xf numFmtId="9" fontId="84" fillId="0" borderId="128" applyBorder="0"/>
    <xf numFmtId="9" fontId="84" fillId="0" borderId="128" applyBorder="0"/>
    <xf numFmtId="9" fontId="84" fillId="0" borderId="128" applyBorder="0"/>
    <xf numFmtId="9" fontId="84" fillId="0" borderId="128" applyBorder="0"/>
    <xf numFmtId="9" fontId="84" fillId="0" borderId="128" applyBorder="0"/>
    <xf numFmtId="9" fontId="84" fillId="0" borderId="128" applyBorder="0"/>
    <xf numFmtId="9" fontId="84" fillId="0" borderId="128" applyBorder="0"/>
    <xf numFmtId="9" fontId="84" fillId="0" borderId="128" applyBorder="0"/>
    <xf numFmtId="9" fontId="84" fillId="0" borderId="128" applyBorder="0"/>
    <xf numFmtId="9" fontId="84" fillId="0" borderId="128" applyBorder="0"/>
    <xf numFmtId="9" fontId="84" fillId="0" borderId="128" applyBorder="0"/>
    <xf numFmtId="9" fontId="84" fillId="0" borderId="128" applyBorder="0"/>
    <xf numFmtId="9" fontId="84" fillId="0" borderId="128" applyBorder="0"/>
    <xf numFmtId="9" fontId="84" fillId="0" borderId="128" applyBorder="0"/>
    <xf numFmtId="9" fontId="84" fillId="0" borderId="128" applyBorder="0"/>
    <xf numFmtId="9" fontId="84" fillId="0" borderId="128" applyBorder="0"/>
    <xf numFmtId="9" fontId="84" fillId="0" borderId="128" applyBorder="0"/>
    <xf numFmtId="9" fontId="84" fillId="0" borderId="128" applyBorder="0"/>
    <xf numFmtId="9" fontId="84" fillId="0" borderId="128" applyBorder="0"/>
    <xf numFmtId="9" fontId="84" fillId="0" borderId="128" applyBorder="0"/>
    <xf numFmtId="9" fontId="84" fillId="0" borderId="128" applyBorder="0"/>
    <xf numFmtId="9" fontId="84" fillId="0" borderId="128" applyBorder="0"/>
    <xf numFmtId="9" fontId="84" fillId="0" borderId="128" applyBorder="0"/>
    <xf numFmtId="9" fontId="84" fillId="0" borderId="128" applyBorder="0"/>
    <xf numFmtId="9" fontId="84" fillId="0" borderId="128" applyBorder="0"/>
    <xf numFmtId="9" fontId="84" fillId="0" borderId="128" applyBorder="0"/>
    <xf numFmtId="9" fontId="84" fillId="0" borderId="128" applyBorder="0"/>
    <xf numFmtId="9" fontId="84" fillId="0" borderId="128" applyBorder="0"/>
    <xf numFmtId="9" fontId="84" fillId="0" borderId="128" applyBorder="0"/>
    <xf numFmtId="9" fontId="84" fillId="0" borderId="128" applyBorder="0"/>
    <xf numFmtId="9" fontId="84" fillId="0" borderId="128" applyBorder="0"/>
    <xf numFmtId="9" fontId="84" fillId="0" borderId="128" applyBorder="0"/>
    <xf numFmtId="9" fontId="84" fillId="0" borderId="128" applyBorder="0"/>
    <xf numFmtId="9" fontId="84" fillId="0" borderId="128" applyBorder="0"/>
    <xf numFmtId="9" fontId="84" fillId="0" borderId="128" applyBorder="0"/>
    <xf numFmtId="9" fontId="84" fillId="0" borderId="128" applyBorder="0"/>
    <xf numFmtId="9" fontId="84" fillId="0" borderId="128" applyBorder="0"/>
    <xf numFmtId="9" fontId="84" fillId="0" borderId="128" applyBorder="0"/>
    <xf numFmtId="9" fontId="84" fillId="0" borderId="128" applyBorder="0"/>
    <xf numFmtId="0" fontId="84" fillId="0" borderId="0" applyNumberFormat="0" applyFont="0" applyFill="0" applyBorder="0" applyAlignment="0" applyProtection="0">
      <alignment horizontal="left"/>
    </xf>
    <xf numFmtId="0" fontId="84" fillId="0" borderId="0" applyNumberFormat="0" applyFont="0" applyFill="0" applyBorder="0" applyAlignment="0" applyProtection="0">
      <alignment horizontal="left"/>
    </xf>
    <xf numFmtId="0" fontId="84" fillId="0" borderId="0" applyNumberFormat="0" applyFont="0" applyFill="0" applyBorder="0" applyAlignment="0" applyProtection="0">
      <alignment horizontal="left"/>
    </xf>
    <xf numFmtId="0" fontId="84" fillId="0" borderId="0" applyNumberFormat="0" applyFont="0" applyFill="0" applyBorder="0" applyAlignment="0" applyProtection="0">
      <alignment horizontal="left"/>
    </xf>
    <xf numFmtId="0" fontId="84" fillId="0" borderId="0" applyNumberFormat="0" applyFont="0" applyFill="0" applyBorder="0" applyAlignment="0" applyProtection="0">
      <alignment horizontal="left"/>
    </xf>
    <xf numFmtId="0" fontId="84" fillId="0" borderId="0" applyNumberFormat="0" applyFont="0" applyFill="0" applyBorder="0" applyAlignment="0" applyProtection="0">
      <alignment horizontal="left"/>
    </xf>
    <xf numFmtId="0" fontId="84" fillId="0" borderId="0" applyNumberFormat="0" applyFont="0" applyFill="0" applyBorder="0" applyAlignment="0" applyProtection="0">
      <alignment horizontal="left"/>
    </xf>
    <xf numFmtId="0" fontId="84" fillId="0" borderId="0" applyNumberFormat="0" applyFont="0" applyFill="0" applyBorder="0" applyAlignment="0" applyProtection="0">
      <alignment horizontal="left"/>
    </xf>
    <xf numFmtId="0" fontId="84" fillId="0" borderId="0" applyNumberFormat="0" applyFont="0" applyFill="0" applyBorder="0" applyAlignment="0" applyProtection="0">
      <alignment horizontal="left"/>
    </xf>
    <xf numFmtId="0" fontId="84" fillId="0" borderId="0" applyNumberFormat="0" applyFont="0" applyFill="0" applyBorder="0" applyAlignment="0" applyProtection="0">
      <alignment horizontal="left"/>
    </xf>
    <xf numFmtId="0" fontId="84" fillId="0" borderId="0" applyNumberFormat="0" applyFont="0" applyFill="0" applyBorder="0" applyAlignment="0" applyProtection="0">
      <alignment horizontal="left"/>
    </xf>
    <xf numFmtId="0" fontId="84" fillId="0" borderId="0" applyNumberFormat="0" applyFont="0" applyFill="0" applyBorder="0" applyAlignment="0" applyProtection="0">
      <alignment horizontal="left"/>
    </xf>
    <xf numFmtId="0" fontId="84" fillId="0" borderId="0" applyNumberFormat="0" applyFont="0" applyFill="0" applyBorder="0" applyAlignment="0" applyProtection="0">
      <alignment horizontal="left"/>
    </xf>
    <xf numFmtId="0" fontId="84" fillId="0" borderId="0" applyNumberFormat="0" applyFont="0" applyFill="0" applyBorder="0" applyAlignment="0" applyProtection="0">
      <alignment horizontal="left"/>
    </xf>
    <xf numFmtId="0" fontId="84" fillId="0" borderId="0" applyNumberFormat="0" applyFont="0" applyFill="0" applyBorder="0" applyAlignment="0" applyProtection="0">
      <alignment horizontal="left"/>
    </xf>
    <xf numFmtId="0" fontId="84" fillId="0" borderId="0" applyNumberFormat="0" applyFont="0" applyFill="0" applyBorder="0" applyAlignment="0" applyProtection="0">
      <alignment horizontal="left"/>
    </xf>
    <xf numFmtId="0" fontId="84" fillId="0" borderId="0" applyNumberFormat="0" applyFont="0" applyFill="0" applyBorder="0" applyAlignment="0" applyProtection="0">
      <alignment horizontal="left"/>
    </xf>
    <xf numFmtId="0" fontId="84" fillId="0" borderId="0" applyNumberFormat="0" applyFont="0" applyFill="0" applyBorder="0" applyAlignment="0" applyProtection="0">
      <alignment horizontal="left"/>
    </xf>
    <xf numFmtId="0" fontId="84" fillId="0" borderId="0" applyNumberFormat="0" applyFont="0" applyFill="0" applyBorder="0" applyAlignment="0" applyProtection="0">
      <alignment horizontal="left"/>
    </xf>
    <xf numFmtId="0" fontId="4" fillId="186" borderId="0" applyNumberFormat="0" applyFont="0" applyBorder="0" applyAlignment="0" applyProtection="0"/>
    <xf numFmtId="0" fontId="4" fillId="186" borderId="0" applyNumberFormat="0" applyFont="0" applyBorder="0" applyAlignment="0" applyProtection="0"/>
    <xf numFmtId="0" fontId="4" fillId="186" borderId="0" applyNumberFormat="0" applyFont="0" applyBorder="0" applyAlignment="0" applyProtection="0"/>
    <xf numFmtId="0" fontId="4" fillId="186" borderId="0" applyNumberFormat="0" applyFont="0" applyBorder="0" applyAlignment="0" applyProtection="0"/>
    <xf numFmtId="0" fontId="4" fillId="186" borderId="0" applyNumberFormat="0" applyFont="0" applyBorder="0" applyAlignment="0" applyProtection="0"/>
    <xf numFmtId="0" fontId="4" fillId="186" borderId="0" applyNumberFormat="0" applyFont="0" applyBorder="0" applyAlignment="0" applyProtection="0"/>
    <xf numFmtId="0" fontId="4" fillId="186" borderId="0" applyNumberFormat="0" applyFont="0" applyBorder="0" applyAlignment="0" applyProtection="0"/>
    <xf numFmtId="0" fontId="4" fillId="186" borderId="0" applyNumberFormat="0" applyFont="0" applyBorder="0" applyAlignment="0" applyProtection="0"/>
    <xf numFmtId="0" fontId="4" fillId="186" borderId="0" applyNumberFormat="0" applyFont="0" applyBorder="0" applyAlignment="0" applyProtection="0"/>
    <xf numFmtId="0" fontId="4" fillId="186" borderId="0" applyNumberFormat="0" applyFont="0" applyBorder="0" applyAlignment="0" applyProtection="0"/>
    <xf numFmtId="0" fontId="4" fillId="186" borderId="0" applyNumberFormat="0" applyFont="0" applyBorder="0" applyAlignment="0" applyProtection="0"/>
    <xf numFmtId="0" fontId="4" fillId="186" borderId="0" applyNumberFormat="0" applyFont="0" applyBorder="0" applyAlignment="0" applyProtection="0"/>
    <xf numFmtId="0" fontId="4" fillId="186" borderId="0" applyNumberFormat="0" applyFont="0" applyBorder="0" applyAlignment="0" applyProtection="0"/>
    <xf numFmtId="0" fontId="4" fillId="186" borderId="0" applyNumberFormat="0" applyFont="0" applyBorder="0" applyAlignment="0" applyProtection="0"/>
    <xf numFmtId="0" fontId="4" fillId="186" borderId="0" applyNumberFormat="0" applyFont="0" applyBorder="0" applyAlignment="0" applyProtection="0"/>
    <xf numFmtId="0" fontId="4" fillId="186" borderId="0" applyNumberFormat="0" applyFont="0" applyBorder="0" applyAlignment="0" applyProtection="0"/>
    <xf numFmtId="0" fontId="4" fillId="186" borderId="0" applyNumberFormat="0" applyFont="0" applyBorder="0" applyAlignment="0" applyProtection="0"/>
    <xf numFmtId="0" fontId="4" fillId="186" borderId="0" applyNumberFormat="0" applyFont="0" applyBorder="0" applyAlignment="0" applyProtection="0"/>
    <xf numFmtId="0" fontId="4" fillId="186" borderId="0" applyNumberFormat="0" applyFont="0" applyBorder="0" applyAlignment="0" applyProtection="0"/>
    <xf numFmtId="39" fontId="216" fillId="0" borderId="138" applyFill="0" applyBorder="0" applyAlignment="0">
      <alignment horizontal="center"/>
    </xf>
    <xf numFmtId="0" fontId="67" fillId="173" borderId="0" applyNumberFormat="0" applyBorder="0" applyAlignment="0" applyProtection="0"/>
    <xf numFmtId="0" fontId="4" fillId="186" borderId="0" applyNumberFormat="0" applyFont="0" applyBorder="0" applyAlignment="0" applyProtection="0"/>
    <xf numFmtId="0" fontId="4" fillId="186" borderId="0" applyNumberFormat="0" applyFont="0" applyBorder="0" applyAlignment="0" applyProtection="0"/>
    <xf numFmtId="0" fontId="4" fillId="186" borderId="0" applyNumberFormat="0" applyFont="0" applyBorder="0" applyAlignment="0" applyProtection="0"/>
    <xf numFmtId="0" fontId="4" fillId="186" borderId="0" applyNumberFormat="0" applyFont="0" applyBorder="0" applyAlignment="0" applyProtection="0"/>
    <xf numFmtId="0" fontId="4" fillId="186" borderId="0" applyNumberFormat="0" applyFont="0" applyBorder="0" applyAlignment="0" applyProtection="0"/>
    <xf numFmtId="0" fontId="4" fillId="186" borderId="0" applyNumberFormat="0" applyFont="0" applyBorder="0" applyAlignment="0" applyProtection="0"/>
    <xf numFmtId="0" fontId="4" fillId="186" borderId="0" applyNumberFormat="0" applyFont="0" applyBorder="0" applyAlignment="0" applyProtection="0"/>
    <xf numFmtId="0" fontId="4" fillId="186" borderId="0" applyNumberFormat="0" applyFont="0" applyBorder="0" applyAlignment="0" applyProtection="0"/>
    <xf numFmtId="0" fontId="4" fillId="186" borderId="0" applyNumberFormat="0" applyFont="0" applyBorder="0" applyAlignment="0" applyProtection="0"/>
    <xf numFmtId="0" fontId="4" fillId="186" borderId="0" applyNumberFormat="0" applyFont="0" applyBorder="0" applyAlignment="0" applyProtection="0"/>
    <xf numFmtId="0" fontId="4" fillId="186" borderId="0" applyNumberFormat="0" applyFont="0" applyBorder="0" applyAlignment="0" applyProtection="0"/>
    <xf numFmtId="0" fontId="4" fillId="186" borderId="0" applyNumberFormat="0" applyFont="0" applyBorder="0" applyAlignment="0" applyProtection="0"/>
    <xf numFmtId="0" fontId="4" fillId="186" borderId="0" applyNumberFormat="0" applyFont="0" applyBorder="0" applyAlignment="0" applyProtection="0"/>
    <xf numFmtId="0" fontId="4" fillId="186" borderId="0" applyNumberFormat="0" applyFont="0" applyBorder="0" applyAlignment="0" applyProtection="0"/>
    <xf numFmtId="0" fontId="4" fillId="186" borderId="0" applyNumberFormat="0" applyFont="0" applyBorder="0" applyAlignment="0" applyProtection="0"/>
    <xf numFmtId="0" fontId="4" fillId="186" borderId="0" applyNumberFormat="0" applyFont="0" applyBorder="0" applyAlignment="0" applyProtection="0"/>
    <xf numFmtId="0" fontId="4" fillId="186" borderId="0" applyNumberFormat="0" applyFont="0" applyBorder="0" applyAlignment="0" applyProtection="0"/>
    <xf numFmtId="0" fontId="4" fillId="186" borderId="0" applyNumberFormat="0" applyFont="0" applyBorder="0" applyAlignment="0" applyProtection="0"/>
    <xf numFmtId="0" fontId="4" fillId="186" borderId="0" applyNumberFormat="0" applyFont="0" applyBorder="0" applyAlignment="0" applyProtection="0"/>
    <xf numFmtId="0" fontId="112" fillId="187" borderId="44" applyNumberFormat="0" applyAlignment="0" applyProtection="0"/>
    <xf numFmtId="0" fontId="113" fillId="186" borderId="45" applyNumberFormat="0" applyAlignment="0" applyProtection="0"/>
    <xf numFmtId="0" fontId="38" fillId="129" borderId="46" applyNumberFormat="0" applyAlignment="0" applyProtection="0"/>
    <xf numFmtId="37" fontId="116" fillId="0" borderId="10" applyNumberFormat="0">
      <alignment horizontal="left"/>
      <protection locked="0" hidden="1"/>
    </xf>
    <xf numFmtId="37" fontId="116" fillId="0" borderId="10" applyNumberFormat="0">
      <alignment horizontal="left"/>
      <protection locked="0" hidden="1"/>
    </xf>
    <xf numFmtId="37" fontId="116" fillId="0" borderId="10" applyNumberFormat="0">
      <alignment horizontal="left"/>
      <protection locked="0" hidden="1"/>
    </xf>
    <xf numFmtId="37" fontId="116" fillId="0" borderId="10" applyNumberFormat="0">
      <alignment horizontal="left"/>
      <protection locked="0" hidden="1"/>
    </xf>
    <xf numFmtId="37" fontId="116" fillId="0" borderId="10" applyNumberFormat="0">
      <alignment horizontal="left"/>
      <protection locked="0" hidden="1"/>
    </xf>
    <xf numFmtId="37" fontId="116" fillId="0" borderId="10" applyNumberFormat="0">
      <alignment horizontal="left"/>
      <protection locked="0" hidden="1"/>
    </xf>
    <xf numFmtId="37" fontId="116" fillId="0" borderId="10" applyNumberFormat="0">
      <alignment horizontal="left"/>
      <protection locked="0" hidden="1"/>
    </xf>
    <xf numFmtId="37" fontId="116" fillId="0" borderId="10" applyNumberFormat="0">
      <alignment horizontal="left"/>
      <protection locked="0" hidden="1"/>
    </xf>
    <xf numFmtId="37" fontId="116" fillId="0" borderId="10" applyNumberFormat="0">
      <alignment horizontal="left"/>
      <protection locked="0" hidden="1"/>
    </xf>
    <xf numFmtId="37" fontId="116" fillId="0" borderId="10" applyNumberFormat="0">
      <alignment horizontal="left"/>
      <protection locked="0" hidden="1"/>
    </xf>
    <xf numFmtId="37" fontId="116" fillId="0" borderId="10" applyNumberFormat="0">
      <alignment horizontal="left"/>
      <protection locked="0" hidden="1"/>
    </xf>
    <xf numFmtId="37" fontId="116" fillId="0" borderId="10" applyNumberFormat="0">
      <alignment horizontal="left"/>
      <protection locked="0" hidden="1"/>
    </xf>
    <xf numFmtId="37" fontId="116" fillId="0" borderId="10" applyNumberFormat="0">
      <alignment horizontal="left"/>
      <protection locked="0" hidden="1"/>
    </xf>
    <xf numFmtId="37" fontId="116" fillId="0" borderId="10" applyNumberFormat="0">
      <alignment horizontal="left"/>
      <protection locked="0" hidden="1"/>
    </xf>
    <xf numFmtId="37" fontId="116" fillId="0" borderId="10" applyNumberFormat="0">
      <alignment horizontal="left"/>
      <protection locked="0" hidden="1"/>
    </xf>
    <xf numFmtId="37" fontId="116" fillId="0" borderId="10" applyNumberFormat="0">
      <alignment horizontal="left"/>
      <protection locked="0" hidden="1"/>
    </xf>
    <xf numFmtId="37" fontId="116" fillId="0" borderId="10" applyNumberFormat="0">
      <alignment horizontal="left"/>
      <protection locked="0" hidden="1"/>
    </xf>
    <xf numFmtId="37" fontId="116" fillId="0" borderId="10" applyNumberFormat="0">
      <alignment horizontal="left"/>
      <protection locked="0" hidden="1"/>
    </xf>
    <xf numFmtId="37" fontId="116" fillId="0" borderId="10" applyNumberFormat="0">
      <alignment horizontal="left"/>
      <protection locked="0" hidden="1"/>
    </xf>
    <xf numFmtId="0" fontId="4" fillId="0" borderId="48" applyNumberFormat="0" applyFont="0" applyFill="0" applyAlignment="0" applyProtection="0">
      <alignment vertical="top"/>
    </xf>
    <xf numFmtId="0" fontId="4" fillId="0" borderId="48" applyNumberFormat="0" applyFont="0" applyFill="0" applyAlignment="0" applyProtection="0">
      <alignment vertical="top"/>
    </xf>
    <xf numFmtId="0" fontId="4" fillId="0" borderId="48" applyNumberFormat="0" applyFont="0" applyFill="0" applyAlignment="0" applyProtection="0">
      <alignment vertical="top"/>
    </xf>
    <xf numFmtId="0" fontId="4" fillId="0" borderId="48" applyNumberFormat="0" applyFont="0" applyFill="0" applyAlignment="0" applyProtection="0">
      <alignment vertical="top"/>
    </xf>
    <xf numFmtId="0" fontId="4" fillId="0" borderId="48" applyNumberFormat="0" applyFont="0" applyFill="0" applyAlignment="0" applyProtection="0">
      <alignment vertical="top"/>
    </xf>
    <xf numFmtId="0" fontId="4" fillId="0" borderId="48" applyNumberFormat="0" applyFont="0" applyFill="0" applyAlignment="0" applyProtection="0">
      <alignment vertical="top"/>
    </xf>
    <xf numFmtId="0" fontId="4" fillId="0" borderId="48" applyNumberFormat="0" applyFont="0" applyFill="0" applyAlignment="0" applyProtection="0">
      <alignment vertical="top"/>
    </xf>
    <xf numFmtId="0" fontId="4" fillId="0" borderId="48" applyNumberFormat="0" applyFont="0" applyFill="0" applyAlignment="0" applyProtection="0">
      <alignment vertical="top"/>
    </xf>
    <xf numFmtId="0" fontId="4" fillId="0" borderId="48" applyNumberFormat="0" applyFont="0" applyFill="0" applyAlignment="0" applyProtection="0">
      <alignment vertical="top"/>
    </xf>
    <xf numFmtId="0" fontId="4" fillId="0" borderId="48" applyNumberFormat="0" applyFont="0" applyFill="0" applyAlignment="0" applyProtection="0">
      <alignment vertical="top"/>
    </xf>
    <xf numFmtId="0" fontId="4" fillId="0" borderId="48" applyNumberFormat="0" applyFont="0" applyFill="0" applyAlignment="0" applyProtection="0">
      <alignment vertical="top"/>
    </xf>
    <xf numFmtId="0" fontId="4" fillId="0" borderId="48" applyNumberFormat="0" applyFont="0" applyFill="0" applyAlignment="0" applyProtection="0">
      <alignment vertical="top"/>
    </xf>
    <xf numFmtId="0" fontId="4" fillId="0" borderId="48" applyNumberFormat="0" applyFont="0" applyFill="0" applyAlignment="0" applyProtection="0">
      <alignment vertical="top"/>
    </xf>
    <xf numFmtId="0" fontId="4" fillId="0" borderId="48" applyNumberFormat="0" applyFont="0" applyFill="0" applyAlignment="0" applyProtection="0">
      <alignment vertical="top"/>
    </xf>
    <xf numFmtId="0" fontId="4" fillId="0" borderId="48" applyNumberFormat="0" applyFont="0" applyFill="0" applyAlignment="0" applyProtection="0">
      <alignment vertical="top"/>
    </xf>
    <xf numFmtId="0" fontId="4" fillId="0" borderId="48" applyNumberFormat="0" applyFont="0" applyFill="0" applyAlignment="0" applyProtection="0">
      <alignment vertical="top"/>
    </xf>
    <xf numFmtId="0" fontId="4" fillId="0" borderId="48" applyNumberFormat="0" applyFont="0" applyFill="0" applyAlignment="0" applyProtection="0">
      <alignment vertical="top"/>
    </xf>
    <xf numFmtId="0" fontId="4" fillId="0" borderId="48" applyNumberFormat="0" applyFont="0" applyFill="0" applyAlignment="0" applyProtection="0">
      <alignment vertical="top"/>
    </xf>
    <xf numFmtId="0" fontId="4" fillId="0" borderId="48" applyNumberFormat="0" applyFont="0" applyFill="0" applyAlignment="0" applyProtection="0">
      <alignment vertical="top"/>
    </xf>
    <xf numFmtId="0" fontId="4" fillId="0" borderId="48" applyNumberFormat="0" applyFont="0" applyFill="0" applyAlignment="0" applyProtection="0">
      <alignment vertical="top"/>
    </xf>
    <xf numFmtId="0" fontId="4" fillId="0" borderId="48" applyNumberFormat="0" applyFont="0" applyFill="0" applyAlignment="0" applyProtection="0">
      <alignment vertical="top"/>
    </xf>
    <xf numFmtId="0" fontId="4" fillId="0" borderId="48" applyNumberFormat="0" applyFont="0" applyFill="0" applyAlignment="0" applyProtection="0">
      <alignment vertical="top"/>
    </xf>
    <xf numFmtId="0" fontId="4" fillId="0" borderId="48" applyNumberFormat="0" applyFont="0" applyFill="0" applyAlignment="0" applyProtection="0">
      <alignment vertical="top"/>
    </xf>
    <xf numFmtId="0" fontId="4" fillId="0" borderId="48" applyNumberFormat="0" applyFont="0" applyFill="0" applyAlignment="0" applyProtection="0">
      <alignment vertical="top"/>
    </xf>
    <xf numFmtId="0" fontId="4" fillId="0" borderId="48" applyNumberFormat="0" applyFont="0" applyFill="0" applyAlignment="0" applyProtection="0">
      <alignment vertical="top"/>
    </xf>
    <xf numFmtId="0" fontId="120" fillId="0" borderId="135" applyNumberFormat="0" applyFont="0" applyFill="0" applyAlignment="0" applyProtection="0"/>
    <xf numFmtId="37" fontId="107" fillId="0" borderId="138">
      <alignment horizontal="right"/>
      <protection locked="0" hidden="1"/>
    </xf>
    <xf numFmtId="37" fontId="4" fillId="0" borderId="138">
      <alignment horizontal="right"/>
      <protection locked="0" hidden="1"/>
    </xf>
    <xf numFmtId="0" fontId="62" fillId="168" borderId="0" applyNumberFormat="0" applyBorder="0" applyAlignment="0" applyProtection="0"/>
    <xf numFmtId="0" fontId="62" fillId="169" borderId="0" applyNumberFormat="0" applyBorder="0" applyAlignment="0" applyProtection="0"/>
    <xf numFmtId="0" fontId="62" fillId="171" borderId="0" applyNumberFormat="0" applyBorder="0" applyAlignment="0" applyProtection="0"/>
    <xf numFmtId="0" fontId="62" fillId="172" borderId="0" applyNumberFormat="0" applyBorder="0" applyAlignment="0" applyProtection="0"/>
    <xf numFmtId="0" fontId="62" fillId="178" borderId="0" applyNumberFormat="0" applyBorder="0" applyAlignment="0" applyProtection="0"/>
    <xf numFmtId="0" fontId="62" fillId="176" borderId="0" applyNumberFormat="0" applyBorder="0" applyAlignment="0" applyProtection="0"/>
    <xf numFmtId="0" fontId="62" fillId="170" borderId="0" applyNumberFormat="0" applyBorder="0" applyAlignment="0" applyProtection="0"/>
    <xf numFmtId="0" fontId="62" fillId="178" borderId="0" applyNumberFormat="0" applyBorder="0" applyAlignment="0" applyProtection="0"/>
    <xf numFmtId="0" fontId="62" fillId="179" borderId="0" applyNumberFormat="0" applyBorder="0" applyAlignment="0" applyProtection="0"/>
    <xf numFmtId="0" fontId="70" fillId="182" borderId="0" applyNumberFormat="0" applyBorder="0" applyAlignment="0" applyProtection="0"/>
    <xf numFmtId="0" fontId="70" fillId="176" borderId="0" applyNumberFormat="0" applyBorder="0" applyAlignment="0" applyProtection="0"/>
    <xf numFmtId="0" fontId="70" fillId="176" borderId="0" applyNumberFormat="0" applyBorder="0" applyAlignment="0" applyProtection="0"/>
    <xf numFmtId="0" fontId="70" fillId="173" borderId="0" applyNumberFormat="0" applyBorder="0" applyAlignment="0" applyProtection="0"/>
    <xf numFmtId="0" fontId="70" fillId="183" borderId="0" applyNumberFormat="0" applyBorder="0" applyAlignment="0" applyProtection="0"/>
    <xf numFmtId="0" fontId="70" fillId="183" borderId="0" applyNumberFormat="0" applyBorder="0" applyAlignment="0" applyProtection="0"/>
    <xf numFmtId="0" fontId="70" fillId="184" borderId="0" applyNumberFormat="0" applyBorder="0" applyAlignment="0" applyProtection="0"/>
    <xf numFmtId="0" fontId="70" fillId="184" borderId="0" applyNumberFormat="0" applyBorder="0" applyAlignment="0" applyProtection="0"/>
    <xf numFmtId="0" fontId="70" fillId="185" borderId="0" applyNumberFormat="0" applyBorder="0" applyAlignment="0" applyProtection="0"/>
    <xf numFmtId="0" fontId="70" fillId="185" borderId="0" applyNumberFormat="0" applyBorder="0" applyAlignment="0" applyProtection="0"/>
    <xf numFmtId="220" fontId="4" fillId="0" borderId="0" applyNumberFormat="0" applyFill="0" applyBorder="0" applyAlignment="0"/>
    <xf numFmtId="220" fontId="4" fillId="0" borderId="0" applyNumberFormat="0" applyFill="0" applyBorder="0" applyAlignment="0"/>
    <xf numFmtId="220" fontId="4" fillId="0" borderId="0" applyNumberFormat="0" applyFill="0" applyBorder="0" applyAlignment="0"/>
    <xf numFmtId="220" fontId="4" fillId="0" borderId="0" applyNumberFormat="0" applyFill="0" applyBorder="0" applyAlignment="0"/>
    <xf numFmtId="220" fontId="4" fillId="0" borderId="0" applyNumberFormat="0" applyFill="0" applyBorder="0" applyAlignment="0"/>
    <xf numFmtId="220" fontId="4" fillId="0" borderId="0" applyNumberFormat="0" applyFill="0" applyBorder="0" applyAlignment="0"/>
    <xf numFmtId="220" fontId="4" fillId="0" borderId="0" applyNumberFormat="0" applyFill="0" applyBorder="0" applyAlignment="0"/>
    <xf numFmtId="220" fontId="4" fillId="0" borderId="0" applyNumberFormat="0" applyFill="0" applyBorder="0" applyAlignment="0"/>
    <xf numFmtId="220" fontId="4" fillId="0" borderId="0" applyNumberFormat="0" applyFill="0" applyBorder="0" applyAlignment="0"/>
    <xf numFmtId="39" fontId="4" fillId="0" borderId="10" applyFill="0" applyBorder="0" applyAlignment="0">
      <alignment horizontal="center"/>
    </xf>
    <xf numFmtId="39" fontId="4" fillId="0" borderId="10" applyFill="0" applyBorder="0" applyAlignment="0">
      <alignment horizontal="center"/>
    </xf>
    <xf numFmtId="39" fontId="4" fillId="0" borderId="10" applyFill="0" applyBorder="0" applyAlignment="0">
      <alignment horizontal="center"/>
    </xf>
    <xf numFmtId="39" fontId="4" fillId="0" borderId="10" applyFill="0" applyBorder="0" applyAlignment="0">
      <alignment horizontal="center"/>
    </xf>
    <xf numFmtId="39" fontId="4" fillId="0" borderId="10" applyFill="0" applyBorder="0" applyAlignment="0">
      <alignment horizontal="center"/>
    </xf>
    <xf numFmtId="39" fontId="4" fillId="0" borderId="10" applyFill="0" applyBorder="0" applyAlignment="0">
      <alignment horizontal="center"/>
    </xf>
    <xf numFmtId="39" fontId="4" fillId="0" borderId="10" applyFill="0" applyBorder="0" applyAlignment="0">
      <alignment horizontal="center"/>
    </xf>
    <xf numFmtId="39" fontId="4" fillId="0" borderId="10" applyFill="0" applyBorder="0" applyAlignment="0">
      <alignment horizontal="center"/>
    </xf>
    <xf numFmtId="39" fontId="4" fillId="0" borderId="10" applyFill="0" applyBorder="0" applyAlignment="0">
      <alignment horizontal="center"/>
    </xf>
    <xf numFmtId="0" fontId="76" fillId="169" borderId="0" applyNumberFormat="0" applyBorder="0" applyAlignment="0" applyProtection="0"/>
    <xf numFmtId="0" fontId="76" fillId="169" borderId="0" applyNumberFormat="0" applyBorder="0" applyAlignment="0" applyProtection="0"/>
    <xf numFmtId="0" fontId="123" fillId="187" borderId="14" applyNumberFormat="0" applyAlignment="0" applyProtection="0"/>
    <xf numFmtId="0" fontId="81" fillId="188" borderId="17" applyNumberFormat="0" applyAlignment="0" applyProtection="0"/>
    <xf numFmtId="0" fontId="43" fillId="0" borderId="124"/>
    <xf numFmtId="0" fontId="219" fillId="0" borderId="127">
      <alignment horizontal="center"/>
    </xf>
    <xf numFmtId="0" fontId="70" fillId="190" borderId="0" applyNumberFormat="0" applyBorder="0" applyAlignment="0" applyProtection="0"/>
    <xf numFmtId="0" fontId="70" fillId="190" borderId="0" applyNumberFormat="0" applyBorder="0" applyAlignment="0" applyProtection="0"/>
    <xf numFmtId="0" fontId="70" fillId="180" borderId="0" applyNumberFormat="0" applyBorder="0" applyAlignment="0" applyProtection="0"/>
    <xf numFmtId="0" fontId="70" fillId="183" borderId="0" applyNumberFormat="0" applyBorder="0" applyAlignment="0" applyProtection="0"/>
    <xf numFmtId="0" fontId="70" fillId="183" borderId="0" applyNumberFormat="0" applyBorder="0" applyAlignment="0" applyProtection="0"/>
    <xf numFmtId="0" fontId="70" fillId="191" borderId="0" applyNumberFormat="0" applyBorder="0" applyAlignment="0" applyProtection="0"/>
    <xf numFmtId="0" fontId="70" fillId="191" borderId="0" applyNumberFormat="0" applyBorder="0" applyAlignment="0" applyProtection="0"/>
    <xf numFmtId="0" fontId="125" fillId="172" borderId="14" applyNumberFormat="0" applyAlignment="0" applyProtection="0"/>
    <xf numFmtId="0" fontId="125" fillId="172" borderId="14" applyNumberFormat="0" applyAlignment="0" applyProtection="0"/>
    <xf numFmtId="37" fontId="107" fillId="0" borderId="138">
      <alignment horizontal="right"/>
      <protection locked="0" hidden="1"/>
    </xf>
    <xf numFmtId="37" fontId="107" fillId="0" borderId="138">
      <alignment horizontal="right"/>
      <protection locked="0" hidden="1"/>
    </xf>
    <xf numFmtId="37" fontId="107" fillId="0" borderId="138">
      <alignment horizontal="right"/>
      <protection locked="0" hidden="1"/>
    </xf>
    <xf numFmtId="37" fontId="107" fillId="0" borderId="138">
      <alignment horizontal="right"/>
      <protection locked="0" hidden="1"/>
    </xf>
    <xf numFmtId="0" fontId="99" fillId="168" borderId="0" applyNumberFormat="0" applyBorder="0" applyAlignment="0" applyProtection="0"/>
    <xf numFmtId="3" fontId="127" fillId="76" borderId="120">
      <protection locked="0"/>
    </xf>
    <xf numFmtId="0" fontId="104" fillId="198" borderId="0" applyNumberFormat="0" applyBorder="0" applyAlignment="0" applyProtection="0"/>
    <xf numFmtId="0" fontId="104" fillId="198" borderId="0" applyNumberFormat="0" applyBorder="0" applyAlignment="0" applyProtection="0"/>
    <xf numFmtId="0" fontId="62" fillId="193" borderId="25" applyNumberFormat="0" applyFont="0" applyAlignment="0" applyProtection="0"/>
    <xf numFmtId="0" fontId="62" fillId="193" borderId="25" applyNumberFormat="0" applyFont="0" applyAlignment="0" applyProtection="0"/>
    <xf numFmtId="0" fontId="62" fillId="193" borderId="25" applyNumberFormat="0" applyFont="0" applyAlignment="0" applyProtection="0"/>
    <xf numFmtId="0" fontId="62" fillId="193" borderId="25" applyNumberFormat="0" applyFont="0" applyAlignment="0" applyProtection="0"/>
    <xf numFmtId="0" fontId="62" fillId="193" borderId="25" applyNumberFormat="0" applyFont="0" applyAlignment="0" applyProtection="0"/>
    <xf numFmtId="0" fontId="62" fillId="193" borderId="25" applyNumberFormat="0" applyFont="0" applyAlignment="0" applyProtection="0"/>
    <xf numFmtId="0" fontId="62" fillId="193" borderId="25" applyNumberFormat="0" applyFont="0" applyAlignment="0" applyProtection="0"/>
    <xf numFmtId="0" fontId="62" fillId="193" borderId="25" applyNumberFormat="0" applyFont="0" applyAlignment="0" applyProtection="0"/>
    <xf numFmtId="9" fontId="84" fillId="0" borderId="128" applyBorder="0"/>
    <xf numFmtId="9" fontId="84" fillId="0" borderId="128" applyBorder="0"/>
    <xf numFmtId="9" fontId="84" fillId="0" borderId="128" applyBorder="0"/>
    <xf numFmtId="9" fontId="84" fillId="0" borderId="128" applyBorder="0"/>
    <xf numFmtId="9" fontId="84" fillId="0" borderId="128" applyBorder="0"/>
    <xf numFmtId="9" fontId="84" fillId="0" borderId="128" applyBorder="0"/>
    <xf numFmtId="9" fontId="84" fillId="0" borderId="128" applyBorder="0"/>
    <xf numFmtId="9" fontId="84" fillId="0" borderId="128" applyBorder="0"/>
    <xf numFmtId="9" fontId="84" fillId="0" borderId="128" applyBorder="0"/>
    <xf numFmtId="9" fontId="84" fillId="0" borderId="128" applyBorder="0"/>
    <xf numFmtId="9" fontId="84" fillId="0" borderId="128" applyBorder="0"/>
    <xf numFmtId="9" fontId="84" fillId="0" borderId="128" applyBorder="0"/>
    <xf numFmtId="9" fontId="84" fillId="0" borderId="128" applyBorder="0"/>
    <xf numFmtId="9" fontId="84" fillId="0" borderId="128" applyBorder="0"/>
    <xf numFmtId="9" fontId="84" fillId="0" borderId="128" applyBorder="0"/>
    <xf numFmtId="9" fontId="84" fillId="0" borderId="128" applyBorder="0"/>
    <xf numFmtId="9" fontId="84" fillId="0" borderId="128" applyBorder="0"/>
    <xf numFmtId="9" fontId="84" fillId="0" borderId="128" applyBorder="0"/>
    <xf numFmtId="9" fontId="84" fillId="0" borderId="128" applyBorder="0"/>
    <xf numFmtId="9" fontId="84" fillId="0" borderId="128" applyBorder="0"/>
    <xf numFmtId="9" fontId="84" fillId="0" borderId="128" applyBorder="0"/>
    <xf numFmtId="9" fontId="84" fillId="0" borderId="128" applyBorder="0"/>
    <xf numFmtId="9" fontId="84" fillId="0" borderId="128" applyBorder="0"/>
    <xf numFmtId="9" fontId="84" fillId="0" borderId="128" applyBorder="0"/>
    <xf numFmtId="9" fontId="84" fillId="0" borderId="128" applyBorder="0"/>
    <xf numFmtId="9" fontId="84" fillId="0" borderId="128" applyBorder="0"/>
    <xf numFmtId="9" fontId="84" fillId="0" borderId="128" applyBorder="0"/>
    <xf numFmtId="9" fontId="84" fillId="0" borderId="128" applyBorder="0"/>
    <xf numFmtId="9" fontId="84" fillId="0" borderId="128" applyBorder="0"/>
    <xf numFmtId="9" fontId="84" fillId="0" borderId="128" applyBorder="0"/>
    <xf numFmtId="9" fontId="84" fillId="0" borderId="128" applyBorder="0"/>
    <xf numFmtId="9" fontId="84" fillId="0" borderId="128" applyBorder="0"/>
    <xf numFmtId="9" fontId="84" fillId="0" borderId="128" applyBorder="0"/>
    <xf numFmtId="9" fontId="84" fillId="0" borderId="128" applyBorder="0"/>
    <xf numFmtId="9" fontId="84" fillId="0" borderId="128" applyBorder="0"/>
    <xf numFmtId="9" fontId="84" fillId="0" borderId="128" applyBorder="0"/>
    <xf numFmtId="9" fontId="84" fillId="0" borderId="128" applyBorder="0"/>
    <xf numFmtId="9" fontId="84" fillId="0" borderId="128" applyBorder="0"/>
    <xf numFmtId="9" fontId="84" fillId="0" borderId="128" applyBorder="0"/>
    <xf numFmtId="9" fontId="84" fillId="0" borderId="128" applyBorder="0"/>
    <xf numFmtId="9" fontId="84" fillId="0" borderId="128" applyBorder="0"/>
    <xf numFmtId="9" fontId="84" fillId="0" borderId="128" applyBorder="0"/>
    <xf numFmtId="9" fontId="84" fillId="0" borderId="128" applyBorder="0"/>
    <xf numFmtId="9" fontId="84" fillId="0" borderId="128" applyBorder="0"/>
    <xf numFmtId="9" fontId="84" fillId="0" borderId="128" applyBorder="0"/>
    <xf numFmtId="9" fontId="84" fillId="0" borderId="128" applyBorder="0"/>
    <xf numFmtId="9" fontId="84" fillId="0" borderId="128" applyBorder="0"/>
    <xf numFmtId="9" fontId="84" fillId="0" borderId="128" applyBorder="0"/>
    <xf numFmtId="9" fontId="84" fillId="0" borderId="128" applyBorder="0"/>
    <xf numFmtId="9" fontId="84" fillId="0" borderId="128" applyBorder="0"/>
    <xf numFmtId="9" fontId="84" fillId="0" borderId="128" applyBorder="0"/>
    <xf numFmtId="9" fontId="84" fillId="0" borderId="128" applyBorder="0"/>
    <xf numFmtId="9" fontId="84" fillId="0" borderId="128" applyBorder="0"/>
    <xf numFmtId="9" fontId="84" fillId="0" borderId="128" applyBorder="0"/>
    <xf numFmtId="9" fontId="84" fillId="0" borderId="128" applyBorder="0"/>
    <xf numFmtId="9" fontId="84" fillId="0" borderId="128" applyBorder="0"/>
    <xf numFmtId="9" fontId="84" fillId="0" borderId="128" applyBorder="0"/>
    <xf numFmtId="9" fontId="84" fillId="0" borderId="128" applyBorder="0"/>
    <xf numFmtId="9" fontId="84" fillId="0" borderId="128" applyBorder="0"/>
    <xf numFmtId="9" fontId="84" fillId="0" borderId="128" applyBorder="0"/>
    <xf numFmtId="9" fontId="84" fillId="0" borderId="128" applyBorder="0"/>
    <xf numFmtId="9" fontId="84" fillId="0" borderId="128" applyBorder="0"/>
    <xf numFmtId="9" fontId="84" fillId="0" borderId="128" applyBorder="0"/>
    <xf numFmtId="9" fontId="84" fillId="0" borderId="128" applyBorder="0"/>
    <xf numFmtId="9" fontId="84" fillId="0" borderId="128" applyBorder="0"/>
    <xf numFmtId="9" fontId="84" fillId="0" borderId="128" applyBorder="0"/>
    <xf numFmtId="9" fontId="84" fillId="0" borderId="128" applyBorder="0"/>
    <xf numFmtId="9" fontId="84" fillId="0" borderId="128" applyBorder="0"/>
    <xf numFmtId="9" fontId="84" fillId="0" borderId="128" applyBorder="0"/>
    <xf numFmtId="9" fontId="84" fillId="0" borderId="128" applyBorder="0"/>
    <xf numFmtId="9" fontId="84" fillId="0" borderId="128" applyBorder="0"/>
    <xf numFmtId="9" fontId="84" fillId="0" borderId="128" applyBorder="0"/>
    <xf numFmtId="9" fontId="84" fillId="0" borderId="128" applyBorder="0"/>
    <xf numFmtId="9" fontId="84" fillId="0" borderId="128" applyBorder="0"/>
    <xf numFmtId="9" fontId="84" fillId="0" borderId="128" applyBorder="0"/>
    <xf numFmtId="9" fontId="84" fillId="0" borderId="128" applyBorder="0"/>
    <xf numFmtId="9" fontId="84" fillId="0" borderId="128" applyBorder="0"/>
    <xf numFmtId="9" fontId="84" fillId="0" borderId="128" applyBorder="0"/>
    <xf numFmtId="9" fontId="84" fillId="0" borderId="128" applyBorder="0"/>
    <xf numFmtId="9" fontId="84" fillId="0" borderId="128" applyBorder="0"/>
    <xf numFmtId="0" fontId="84" fillId="0" borderId="0" applyNumberFormat="0" applyFont="0" applyFill="0" applyBorder="0" applyAlignment="0" applyProtection="0">
      <alignment horizontal="left"/>
    </xf>
    <xf numFmtId="0" fontId="84" fillId="0" borderId="0" applyNumberFormat="0" applyFont="0" applyFill="0" applyBorder="0" applyAlignment="0" applyProtection="0">
      <alignment horizontal="left"/>
    </xf>
    <xf numFmtId="0" fontId="84" fillId="0" borderId="0" applyNumberFormat="0" applyFont="0" applyFill="0" applyBorder="0" applyAlignment="0" applyProtection="0">
      <alignment horizontal="left"/>
    </xf>
    <xf numFmtId="0" fontId="84" fillId="0" borderId="0" applyNumberFormat="0" applyFont="0" applyFill="0" applyBorder="0" applyAlignment="0" applyProtection="0">
      <alignment horizontal="left"/>
    </xf>
    <xf numFmtId="0" fontId="84" fillId="0" borderId="0" applyNumberFormat="0" applyFont="0" applyFill="0" applyBorder="0" applyAlignment="0" applyProtection="0">
      <alignment horizontal="left"/>
    </xf>
    <xf numFmtId="0" fontId="84" fillId="0" borderId="0" applyNumberFormat="0" applyFont="0" applyFill="0" applyBorder="0" applyAlignment="0" applyProtection="0">
      <alignment horizontal="left"/>
    </xf>
    <xf numFmtId="0" fontId="112" fillId="187" borderId="44" applyNumberFormat="0" applyAlignment="0" applyProtection="0"/>
    <xf numFmtId="0" fontId="128" fillId="0" borderId="136">
      <alignment horizontal="left"/>
    </xf>
    <xf numFmtId="37" fontId="4" fillId="0" borderId="10" applyNumberFormat="0">
      <alignment horizontal="left"/>
      <protection locked="0" hidden="1"/>
    </xf>
    <xf numFmtId="37" fontId="4" fillId="0" borderId="10" applyNumberFormat="0">
      <alignment horizontal="left"/>
      <protection locked="0" hidden="1"/>
    </xf>
    <xf numFmtId="37" fontId="4" fillId="0" borderId="10" applyNumberFormat="0">
      <alignment horizontal="left"/>
      <protection locked="0" hidden="1"/>
    </xf>
    <xf numFmtId="37" fontId="4" fillId="0" borderId="10" applyNumberFormat="0">
      <alignment horizontal="left"/>
      <protection locked="0" hidden="1"/>
    </xf>
    <xf numFmtId="37" fontId="4" fillId="0" borderId="10" applyNumberFormat="0">
      <alignment horizontal="left"/>
      <protection locked="0" hidden="1"/>
    </xf>
    <xf numFmtId="37" fontId="4" fillId="0" borderId="10" applyNumberFormat="0">
      <alignment horizontal="left"/>
      <protection locked="0" hidden="1"/>
    </xf>
    <xf numFmtId="0" fontId="130" fillId="199" borderId="137" applyNumberFormat="0">
      <alignment horizontal="left"/>
    </xf>
    <xf numFmtId="0" fontId="133" fillId="169" borderId="59" applyNumberFormat="0" applyFont="0" applyAlignment="0" applyProtection="0"/>
    <xf numFmtId="0" fontId="170" fillId="131" borderId="26" applyNumberFormat="0" applyFont="0" applyAlignment="0" applyProtection="0"/>
    <xf numFmtId="0" fontId="170" fillId="131" borderId="26" applyNumberFormat="0" applyFont="0" applyAlignment="0" applyProtection="0"/>
    <xf numFmtId="0" fontId="133" fillId="169" borderId="59" applyNumberFormat="0" applyFont="0" applyAlignment="0" applyProtection="0"/>
    <xf numFmtId="0" fontId="170" fillId="131" borderId="26" applyNumberFormat="0" applyFont="0" applyAlignment="0" applyProtection="0"/>
    <xf numFmtId="0" fontId="170" fillId="131" borderId="26" applyNumberFormat="0" applyFont="0" applyAlignment="0" applyProtection="0"/>
    <xf numFmtId="0" fontId="133" fillId="169" borderId="59" applyNumberFormat="0" applyFont="0" applyAlignment="0" applyProtection="0"/>
    <xf numFmtId="0" fontId="170" fillId="131" borderId="26" applyNumberFormat="0" applyFont="0" applyAlignment="0" applyProtection="0"/>
    <xf numFmtId="0" fontId="170" fillId="131" borderId="26" applyNumberFormat="0" applyFont="0" applyAlignment="0" applyProtection="0"/>
    <xf numFmtId="0" fontId="170" fillId="131" borderId="26" applyNumberFormat="0" applyFont="0" applyAlignment="0" applyProtection="0"/>
    <xf numFmtId="0" fontId="170" fillId="131" borderId="26" applyNumberFormat="0" applyFont="0" applyAlignment="0" applyProtection="0"/>
    <xf numFmtId="0" fontId="170" fillId="131" borderId="26" applyNumberFormat="0" applyFont="0" applyAlignment="0" applyProtection="0"/>
    <xf numFmtId="0" fontId="170" fillId="131" borderId="26" applyNumberFormat="0" applyFont="0" applyAlignment="0" applyProtection="0"/>
    <xf numFmtId="0" fontId="170" fillId="131" borderId="26" applyNumberFormat="0" applyFont="0" applyAlignment="0" applyProtection="0"/>
    <xf numFmtId="0" fontId="133" fillId="169" borderId="59" applyNumberFormat="0" applyFont="0" applyAlignment="0" applyProtection="0"/>
    <xf numFmtId="0" fontId="170" fillId="131" borderId="26" applyNumberFormat="0" applyFont="0" applyAlignment="0" applyProtection="0"/>
    <xf numFmtId="0" fontId="170" fillId="131" borderId="26" applyNumberFormat="0" applyFont="0" applyAlignment="0" applyProtection="0"/>
    <xf numFmtId="0" fontId="133" fillId="169" borderId="59" applyNumberFormat="0" applyFont="0" applyAlignment="0" applyProtection="0"/>
    <xf numFmtId="0" fontId="170" fillId="131" borderId="26" applyNumberFormat="0" applyFont="0" applyAlignment="0" applyProtection="0"/>
    <xf numFmtId="0" fontId="170" fillId="131" borderId="26" applyNumberFormat="0" applyFont="0" applyAlignment="0" applyProtection="0"/>
    <xf numFmtId="0" fontId="133" fillId="169" borderId="59" applyNumberFormat="0" applyFont="0" applyAlignment="0" applyProtection="0"/>
    <xf numFmtId="0" fontId="170" fillId="131" borderId="26" applyNumberFormat="0" applyFont="0" applyAlignment="0" applyProtection="0"/>
    <xf numFmtId="0" fontId="170" fillId="131" borderId="26" applyNumberFormat="0" applyFont="0" applyAlignment="0" applyProtection="0"/>
    <xf numFmtId="0" fontId="133" fillId="169" borderId="59" applyNumberFormat="0" applyFont="0" applyAlignment="0" applyProtection="0"/>
    <xf numFmtId="0" fontId="170" fillId="131" borderId="26" applyNumberFormat="0" applyFont="0" applyAlignment="0" applyProtection="0"/>
    <xf numFmtId="0" fontId="170" fillId="131" borderId="26" applyNumberFormat="0" applyFont="0" applyAlignment="0" applyProtection="0"/>
    <xf numFmtId="0" fontId="133" fillId="169" borderId="59" applyNumberFormat="0" applyFont="0" applyAlignment="0" applyProtection="0"/>
    <xf numFmtId="0" fontId="170" fillId="131" borderId="26" applyNumberFormat="0" applyFont="0" applyAlignment="0" applyProtection="0"/>
    <xf numFmtId="0" fontId="170" fillId="131" borderId="26" applyNumberFormat="0" applyFont="0" applyAlignment="0" applyProtection="0"/>
    <xf numFmtId="0" fontId="133" fillId="169" borderId="59" applyNumberFormat="0" applyFont="0" applyAlignment="0" applyProtection="0"/>
    <xf numFmtId="0" fontId="170" fillId="131" borderId="26" applyNumberFormat="0" applyFont="0" applyAlignment="0" applyProtection="0"/>
    <xf numFmtId="0" fontId="170" fillId="131" borderId="26" applyNumberFormat="0" applyFont="0" applyAlignment="0" applyProtection="0"/>
    <xf numFmtId="0" fontId="133" fillId="169" borderId="59" applyNumberFormat="0" applyFont="0" applyAlignment="0" applyProtection="0"/>
    <xf numFmtId="0" fontId="170" fillId="131" borderId="26" applyNumberFormat="0" applyFont="0" applyAlignment="0" applyProtection="0"/>
    <xf numFmtId="0" fontId="170" fillId="131" borderId="26" applyNumberFormat="0" applyFont="0" applyAlignment="0" applyProtection="0"/>
    <xf numFmtId="43" fontId="170" fillId="0" borderId="0" applyFont="0" applyFill="0" applyBorder="0" applyAlignment="0" applyProtection="0"/>
    <xf numFmtId="43" fontId="4" fillId="0" borderId="0" applyFont="0" applyFill="0" applyBorder="0" applyAlignment="0" applyProtection="0"/>
    <xf numFmtId="0" fontId="96" fillId="0" borderId="0" applyNumberFormat="0" applyFill="0" applyBorder="0" applyAlignment="0" applyProtection="0">
      <alignment vertical="top"/>
      <protection locked="0"/>
    </xf>
    <xf numFmtId="43" fontId="4"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103" fillId="0" borderId="0" applyFont="0" applyFill="0" applyBorder="0" applyAlignment="0" applyProtection="0"/>
    <xf numFmtId="43" fontId="69" fillId="0" borderId="0" applyFont="0" applyFill="0" applyBorder="0" applyAlignment="0" applyProtection="0"/>
    <xf numFmtId="43" fontId="103" fillId="0" borderId="0" applyFont="0" applyFill="0" applyBorder="0" applyAlignment="0" applyProtection="0"/>
    <xf numFmtId="43" fontId="69"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37" fontId="4" fillId="0" borderId="138" applyNumberFormat="0">
      <alignment horizontal="left"/>
      <protection locked="0" hidden="1"/>
    </xf>
    <xf numFmtId="37" fontId="4" fillId="0" borderId="138" applyNumberFormat="0">
      <alignment horizontal="left"/>
      <protection locked="0" hidden="1"/>
    </xf>
    <xf numFmtId="37" fontId="4" fillId="0" borderId="138">
      <alignment horizontal="right"/>
      <protection locked="0" hidden="1"/>
    </xf>
    <xf numFmtId="37" fontId="4" fillId="0" borderId="138">
      <alignment horizontal="right"/>
      <protection locked="0" hidden="1"/>
    </xf>
    <xf numFmtId="37" fontId="107" fillId="0" borderId="138">
      <alignment horizontal="right"/>
      <protection locked="0" hidden="1"/>
    </xf>
    <xf numFmtId="37" fontId="107" fillId="0" borderId="138">
      <alignment horizontal="right"/>
      <protection locked="0" hidden="1"/>
    </xf>
    <xf numFmtId="0" fontId="133" fillId="200" borderId="0" applyNumberFormat="0" applyBorder="0" applyAlignment="0" applyProtection="0"/>
    <xf numFmtId="0" fontId="133" fillId="200" borderId="0" applyNumberFormat="0" applyBorder="0" applyAlignment="0" applyProtection="0"/>
    <xf numFmtId="0" fontId="133" fillId="200" borderId="0" applyNumberFormat="0" applyBorder="0" applyAlignment="0" applyProtection="0"/>
    <xf numFmtId="0" fontId="133" fillId="200" borderId="0" applyNumberFormat="0" applyBorder="0" applyAlignment="0" applyProtection="0"/>
    <xf numFmtId="0" fontId="133" fillId="200" borderId="0" applyNumberFormat="0" applyBorder="0" applyAlignment="0" applyProtection="0"/>
    <xf numFmtId="0" fontId="133" fillId="200" borderId="0" applyNumberFormat="0" applyBorder="0" applyAlignment="0" applyProtection="0"/>
    <xf numFmtId="0" fontId="133" fillId="200" borderId="0" applyNumberFormat="0" applyBorder="0" applyAlignment="0" applyProtection="0"/>
    <xf numFmtId="0" fontId="133" fillId="200" borderId="0" applyNumberFormat="0" applyBorder="0" applyAlignment="0" applyProtection="0"/>
    <xf numFmtId="0" fontId="133" fillId="200" borderId="0" applyNumberFormat="0" applyBorder="0" applyAlignment="0" applyProtection="0"/>
    <xf numFmtId="0" fontId="133" fillId="200" borderId="0" applyNumberFormat="0" applyBorder="0" applyAlignment="0" applyProtection="0"/>
    <xf numFmtId="0" fontId="133" fillId="200" borderId="0" applyNumberFormat="0" applyBorder="0" applyAlignment="0" applyProtection="0"/>
    <xf numFmtId="0" fontId="133" fillId="200" borderId="0" applyNumberFormat="0" applyBorder="0" applyAlignment="0" applyProtection="0"/>
    <xf numFmtId="0" fontId="133" fillId="200" borderId="0" applyNumberFormat="0" applyBorder="0" applyAlignment="0" applyProtection="0"/>
    <xf numFmtId="0" fontId="133" fillId="200" borderId="0" applyNumberFormat="0" applyBorder="0" applyAlignment="0" applyProtection="0"/>
    <xf numFmtId="0" fontId="133" fillId="200" borderId="0" applyNumberFormat="0" applyBorder="0" applyAlignment="0" applyProtection="0"/>
    <xf numFmtId="0" fontId="133" fillId="200" borderId="0" applyNumberFormat="0" applyBorder="0" applyAlignment="0" applyProtection="0"/>
    <xf numFmtId="0" fontId="133" fillId="200" borderId="0" applyNumberFormat="0" applyBorder="0" applyAlignment="0" applyProtection="0"/>
    <xf numFmtId="0" fontId="133" fillId="200" borderId="0" applyNumberFormat="0" applyBorder="0" applyAlignment="0" applyProtection="0"/>
    <xf numFmtId="0" fontId="62" fillId="167" borderId="0" applyNumberFormat="0" applyBorder="0" applyAlignment="0" applyProtection="0"/>
    <xf numFmtId="0" fontId="62" fillId="167" borderId="0" applyNumberFormat="0" applyBorder="0" applyAlignment="0" applyProtection="0"/>
    <xf numFmtId="0" fontId="67" fillId="173" borderId="0" applyNumberFormat="0" applyBorder="0" applyAlignment="0" applyProtection="0"/>
    <xf numFmtId="0" fontId="62" fillId="167" borderId="0" applyNumberFormat="0" applyBorder="0" applyAlignment="0" applyProtection="0"/>
    <xf numFmtId="0" fontId="170" fillId="133" borderId="0" applyNumberFormat="0" applyBorder="0" applyAlignment="0" applyProtection="0"/>
    <xf numFmtId="0" fontId="133" fillId="200" borderId="0" applyNumberFormat="0" applyBorder="0" applyAlignment="0" applyProtection="0"/>
    <xf numFmtId="0" fontId="133" fillId="200" borderId="0" applyNumberFormat="0" applyBorder="0" applyAlignment="0" applyProtection="0"/>
    <xf numFmtId="0" fontId="62" fillId="167" borderId="0" applyNumberFormat="0" applyBorder="0" applyAlignment="0" applyProtection="0"/>
    <xf numFmtId="0" fontId="133" fillId="200" borderId="0" applyNumberFormat="0" applyBorder="0" applyAlignment="0" applyProtection="0"/>
    <xf numFmtId="0" fontId="133" fillId="200" borderId="0" applyNumberFormat="0" applyBorder="0" applyAlignment="0" applyProtection="0"/>
    <xf numFmtId="0" fontId="62" fillId="167" borderId="0" applyNumberFormat="0" applyBorder="0" applyAlignment="0" applyProtection="0"/>
    <xf numFmtId="0" fontId="133" fillId="200" borderId="0" applyNumberFormat="0" applyBorder="0" applyAlignment="0" applyProtection="0"/>
    <xf numFmtId="0" fontId="133" fillId="200" borderId="0" applyNumberFormat="0" applyBorder="0" applyAlignment="0" applyProtection="0"/>
    <xf numFmtId="0" fontId="133" fillId="170" borderId="0" applyNumberFormat="0" applyBorder="0" applyAlignment="0" applyProtection="0"/>
    <xf numFmtId="0" fontId="133" fillId="170" borderId="0" applyNumberFormat="0" applyBorder="0" applyAlignment="0" applyProtection="0"/>
    <xf numFmtId="0" fontId="133" fillId="170" borderId="0" applyNumberFormat="0" applyBorder="0" applyAlignment="0" applyProtection="0"/>
    <xf numFmtId="0" fontId="133" fillId="170" borderId="0" applyNumberFormat="0" applyBorder="0" applyAlignment="0" applyProtection="0"/>
    <xf numFmtId="0" fontId="133" fillId="170" borderId="0" applyNumberFormat="0" applyBorder="0" applyAlignment="0" applyProtection="0"/>
    <xf numFmtId="0" fontId="133" fillId="170" borderId="0" applyNumberFormat="0" applyBorder="0" applyAlignment="0" applyProtection="0"/>
    <xf numFmtId="0" fontId="133" fillId="170" borderId="0" applyNumberFormat="0" applyBorder="0" applyAlignment="0" applyProtection="0"/>
    <xf numFmtId="0" fontId="133" fillId="170" borderId="0" applyNumberFormat="0" applyBorder="0" applyAlignment="0" applyProtection="0"/>
    <xf numFmtId="0" fontId="62" fillId="168" borderId="0" applyNumberFormat="0" applyBorder="0" applyAlignment="0" applyProtection="0"/>
    <xf numFmtId="0" fontId="62" fillId="168" borderId="0" applyNumberFormat="0" applyBorder="0" applyAlignment="0" applyProtection="0"/>
    <xf numFmtId="0" fontId="133" fillId="170" borderId="0" applyNumberFormat="0" applyBorder="0" applyAlignment="0" applyProtection="0"/>
    <xf numFmtId="0" fontId="133" fillId="170" borderId="0" applyNumberFormat="0" applyBorder="0" applyAlignment="0" applyProtection="0"/>
    <xf numFmtId="0" fontId="133" fillId="170" borderId="0" applyNumberFormat="0" applyBorder="0" applyAlignment="0" applyProtection="0"/>
    <xf numFmtId="0" fontId="133" fillId="170" borderId="0" applyNumberFormat="0" applyBorder="0" applyAlignment="0" applyProtection="0"/>
    <xf numFmtId="0" fontId="133" fillId="170" borderId="0" applyNumberFormat="0" applyBorder="0" applyAlignment="0" applyProtection="0"/>
    <xf numFmtId="0" fontId="62" fillId="168" borderId="0" applyNumberFormat="0" applyBorder="0" applyAlignment="0" applyProtection="0"/>
    <xf numFmtId="0" fontId="170" fillId="136" borderId="0" applyNumberFormat="0" applyBorder="0" applyAlignment="0" applyProtection="0"/>
    <xf numFmtId="0" fontId="133" fillId="170" borderId="0" applyNumberFormat="0" applyBorder="0" applyAlignment="0" applyProtection="0"/>
    <xf numFmtId="0" fontId="170" fillId="136" borderId="0" applyNumberFormat="0" applyBorder="0" applyAlignment="0" applyProtection="0"/>
    <xf numFmtId="0" fontId="62" fillId="168" borderId="0" applyNumberFormat="0" applyBorder="0" applyAlignment="0" applyProtection="0"/>
    <xf numFmtId="0" fontId="133" fillId="170" borderId="0" applyNumberFormat="0" applyBorder="0" applyAlignment="0" applyProtection="0"/>
    <xf numFmtId="0" fontId="133" fillId="170" borderId="0" applyNumberFormat="0" applyBorder="0" applyAlignment="0" applyProtection="0"/>
    <xf numFmtId="0" fontId="62" fillId="168" borderId="0" applyNumberFormat="0" applyBorder="0" applyAlignment="0" applyProtection="0"/>
    <xf numFmtId="0" fontId="133" fillId="170" borderId="0" applyNumberFormat="0" applyBorder="0" applyAlignment="0" applyProtection="0"/>
    <xf numFmtId="0" fontId="133" fillId="170" borderId="0" applyNumberFormat="0" applyBorder="0" applyAlignment="0" applyProtection="0"/>
    <xf numFmtId="0" fontId="133" fillId="170" borderId="0" applyNumberFormat="0" applyBorder="0" applyAlignment="0" applyProtection="0"/>
    <xf numFmtId="0" fontId="133" fillId="170" borderId="0" applyNumberFormat="0" applyBorder="0" applyAlignment="0" applyProtection="0"/>
    <xf numFmtId="0" fontId="133" fillId="170" borderId="0" applyNumberFormat="0" applyBorder="0" applyAlignment="0" applyProtection="0"/>
    <xf numFmtId="0" fontId="133" fillId="170" borderId="0" applyNumberFormat="0" applyBorder="0" applyAlignment="0" applyProtection="0"/>
    <xf numFmtId="0" fontId="133" fillId="170" borderId="0" applyNumberFormat="0" applyBorder="0" applyAlignment="0" applyProtection="0"/>
    <xf numFmtId="0" fontId="133" fillId="170" borderId="0" applyNumberFormat="0" applyBorder="0" applyAlignment="0" applyProtection="0"/>
    <xf numFmtId="0" fontId="133" fillId="170" borderId="0" applyNumberFormat="0" applyBorder="0" applyAlignment="0" applyProtection="0"/>
    <xf numFmtId="0" fontId="133" fillId="170" borderId="0" applyNumberFormat="0" applyBorder="0" applyAlignment="0" applyProtection="0"/>
    <xf numFmtId="0" fontId="133" fillId="177" borderId="0" applyNumberFormat="0" applyBorder="0" applyAlignment="0" applyProtection="0"/>
    <xf numFmtId="0" fontId="133" fillId="177" borderId="0" applyNumberFormat="0" applyBorder="0" applyAlignment="0" applyProtection="0"/>
    <xf numFmtId="0" fontId="133" fillId="177" borderId="0" applyNumberFormat="0" applyBorder="0" applyAlignment="0" applyProtection="0"/>
    <xf numFmtId="0" fontId="133" fillId="177" borderId="0" applyNumberFormat="0" applyBorder="0" applyAlignment="0" applyProtection="0"/>
    <xf numFmtId="0" fontId="133" fillId="177" borderId="0" applyNumberFormat="0" applyBorder="0" applyAlignment="0" applyProtection="0"/>
    <xf numFmtId="0" fontId="133" fillId="177" borderId="0" applyNumberFormat="0" applyBorder="0" applyAlignment="0" applyProtection="0"/>
    <xf numFmtId="0" fontId="133" fillId="177" borderId="0" applyNumberFormat="0" applyBorder="0" applyAlignment="0" applyProtection="0"/>
    <xf numFmtId="0" fontId="133" fillId="177" borderId="0" applyNumberFormat="0" applyBorder="0" applyAlignment="0" applyProtection="0"/>
    <xf numFmtId="0" fontId="133" fillId="177" borderId="0" applyNumberFormat="0" applyBorder="0" applyAlignment="0" applyProtection="0"/>
    <xf numFmtId="0" fontId="133" fillId="177" borderId="0" applyNumberFormat="0" applyBorder="0" applyAlignment="0" applyProtection="0"/>
    <xf numFmtId="0" fontId="62" fillId="169" borderId="0" applyNumberFormat="0" applyBorder="0" applyAlignment="0" applyProtection="0"/>
    <xf numFmtId="0" fontId="62" fillId="169" borderId="0" applyNumberFormat="0" applyBorder="0" applyAlignment="0" applyProtection="0"/>
    <xf numFmtId="0" fontId="133" fillId="177" borderId="0" applyNumberFormat="0" applyBorder="0" applyAlignment="0" applyProtection="0"/>
    <xf numFmtId="0" fontId="103" fillId="174" borderId="0" applyNumberFormat="0" applyBorder="0" applyAlignment="0" applyProtection="0"/>
    <xf numFmtId="0" fontId="103" fillId="174" borderId="0" applyNumberFormat="0" applyBorder="0" applyAlignment="0" applyProtection="0"/>
    <xf numFmtId="0" fontId="67" fillId="174" borderId="0" applyNumberFormat="0" applyBorder="0" applyAlignment="0" applyProtection="0"/>
    <xf numFmtId="0" fontId="103" fillId="174" borderId="0" applyNumberFormat="0" applyBorder="0" applyAlignment="0" applyProtection="0"/>
    <xf numFmtId="0" fontId="67" fillId="174" borderId="0" applyNumberFormat="0" applyBorder="0" applyAlignment="0" applyProtection="0"/>
    <xf numFmtId="0" fontId="62" fillId="169" borderId="0" applyNumberFormat="0" applyBorder="0" applyAlignment="0" applyProtection="0"/>
    <xf numFmtId="0" fontId="67" fillId="174" borderId="0" applyNumberFormat="0" applyBorder="0" applyAlignment="0" applyProtection="0"/>
    <xf numFmtId="0" fontId="62" fillId="169" borderId="0" applyNumberFormat="0" applyBorder="0" applyAlignment="0" applyProtection="0"/>
    <xf numFmtId="0" fontId="170" fillId="139" borderId="0" applyNumberFormat="0" applyBorder="0" applyAlignment="0" applyProtection="0"/>
    <xf numFmtId="0" fontId="133" fillId="177" borderId="0" applyNumberFormat="0" applyBorder="0" applyAlignment="0" applyProtection="0"/>
    <xf numFmtId="0" fontId="170" fillId="139" borderId="0" applyNumberFormat="0" applyBorder="0" applyAlignment="0" applyProtection="0"/>
    <xf numFmtId="0" fontId="62" fillId="169" borderId="0" applyNumberFormat="0" applyBorder="0" applyAlignment="0" applyProtection="0"/>
    <xf numFmtId="0" fontId="133" fillId="177" borderId="0" applyNumberFormat="0" applyBorder="0" applyAlignment="0" applyProtection="0"/>
    <xf numFmtId="0" fontId="133" fillId="177" borderId="0" applyNumberFormat="0" applyBorder="0" applyAlignment="0" applyProtection="0"/>
    <xf numFmtId="0" fontId="62" fillId="169" borderId="0" applyNumberFormat="0" applyBorder="0" applyAlignment="0" applyProtection="0"/>
    <xf numFmtId="0" fontId="133" fillId="177" borderId="0" applyNumberFormat="0" applyBorder="0" applyAlignment="0" applyProtection="0"/>
    <xf numFmtId="0" fontId="133" fillId="177" borderId="0" applyNumberFormat="0" applyBorder="0" applyAlignment="0" applyProtection="0"/>
    <xf numFmtId="0" fontId="133" fillId="177" borderId="0" applyNumberFormat="0" applyBorder="0" applyAlignment="0" applyProtection="0"/>
    <xf numFmtId="0" fontId="133" fillId="177" borderId="0" applyNumberFormat="0" applyBorder="0" applyAlignment="0" applyProtection="0"/>
    <xf numFmtId="0" fontId="133" fillId="177" borderId="0" applyNumberFormat="0" applyBorder="0" applyAlignment="0" applyProtection="0"/>
    <xf numFmtId="0" fontId="133" fillId="177" borderId="0" applyNumberFormat="0" applyBorder="0" applyAlignment="0" applyProtection="0"/>
    <xf numFmtId="0" fontId="133" fillId="177" borderId="0" applyNumberFormat="0" applyBorder="0" applyAlignment="0" applyProtection="0"/>
    <xf numFmtId="0" fontId="133" fillId="177" borderId="0" applyNumberFormat="0" applyBorder="0" applyAlignment="0" applyProtection="0"/>
    <xf numFmtId="0" fontId="133" fillId="177" borderId="0" applyNumberFormat="0" applyBorder="0" applyAlignment="0" applyProtection="0"/>
    <xf numFmtId="0" fontId="133" fillId="177" borderId="0" applyNumberFormat="0" applyBorder="0" applyAlignment="0" applyProtection="0"/>
    <xf numFmtId="0" fontId="133" fillId="178" borderId="0" applyNumberFormat="0" applyBorder="0" applyAlignment="0" applyProtection="0"/>
    <xf numFmtId="0" fontId="133" fillId="178" borderId="0" applyNumberFormat="0" applyBorder="0" applyAlignment="0" applyProtection="0"/>
    <xf numFmtId="0" fontId="133" fillId="178" borderId="0" applyNumberFormat="0" applyBorder="0" applyAlignment="0" applyProtection="0"/>
    <xf numFmtId="0" fontId="133" fillId="178" borderId="0" applyNumberFormat="0" applyBorder="0" applyAlignment="0" applyProtection="0"/>
    <xf numFmtId="0" fontId="133" fillId="178" borderId="0" applyNumberFormat="0" applyBorder="0" applyAlignment="0" applyProtection="0"/>
    <xf numFmtId="0" fontId="133" fillId="178" borderId="0" applyNumberFormat="0" applyBorder="0" applyAlignment="0" applyProtection="0"/>
    <xf numFmtId="0" fontId="133" fillId="178" borderId="0" applyNumberFormat="0" applyBorder="0" applyAlignment="0" applyProtection="0"/>
    <xf numFmtId="0" fontId="133" fillId="178" borderId="0" applyNumberFormat="0" applyBorder="0" applyAlignment="0" applyProtection="0"/>
    <xf numFmtId="0" fontId="133" fillId="178" borderId="0" applyNumberFormat="0" applyBorder="0" applyAlignment="0" applyProtection="0"/>
    <xf numFmtId="0" fontId="133" fillId="178" borderId="0" applyNumberFormat="0" applyBorder="0" applyAlignment="0" applyProtection="0"/>
    <xf numFmtId="0" fontId="133" fillId="178" borderId="0" applyNumberFormat="0" applyBorder="0" applyAlignment="0" applyProtection="0"/>
    <xf numFmtId="0" fontId="133" fillId="178" borderId="0" applyNumberFormat="0" applyBorder="0" applyAlignment="0" applyProtection="0"/>
    <xf numFmtId="0" fontId="62" fillId="170" borderId="0" applyNumberFormat="0" applyBorder="0" applyAlignment="0" applyProtection="0"/>
    <xf numFmtId="0" fontId="62" fillId="170" borderId="0" applyNumberFormat="0" applyBorder="0" applyAlignment="0" applyProtection="0"/>
    <xf numFmtId="0" fontId="133" fillId="178" borderId="0" applyNumberFormat="0" applyBorder="0" applyAlignment="0" applyProtection="0"/>
    <xf numFmtId="0" fontId="103" fillId="175" borderId="0" applyNumberFormat="0" applyBorder="0" applyAlignment="0" applyProtection="0"/>
    <xf numFmtId="0" fontId="103" fillId="175" borderId="0" applyNumberFormat="0" applyBorder="0" applyAlignment="0" applyProtection="0"/>
    <xf numFmtId="0" fontId="67" fillId="175" borderId="0" applyNumberFormat="0" applyBorder="0" applyAlignment="0" applyProtection="0"/>
    <xf numFmtId="0" fontId="103" fillId="175" borderId="0" applyNumberFormat="0" applyBorder="0" applyAlignment="0" applyProtection="0"/>
    <xf numFmtId="0" fontId="67" fillId="175" borderId="0" applyNumberFormat="0" applyBorder="0" applyAlignment="0" applyProtection="0"/>
    <xf numFmtId="0" fontId="62" fillId="170" borderId="0" applyNumberFormat="0" applyBorder="0" applyAlignment="0" applyProtection="0"/>
    <xf numFmtId="0" fontId="67" fillId="175" borderId="0" applyNumberFormat="0" applyBorder="0" applyAlignment="0" applyProtection="0"/>
    <xf numFmtId="0" fontId="62" fillId="170" borderId="0" applyNumberFormat="0" applyBorder="0" applyAlignment="0" applyProtection="0"/>
    <xf numFmtId="0" fontId="170" fillId="142" borderId="0" applyNumberFormat="0" applyBorder="0" applyAlignment="0" applyProtection="0"/>
    <xf numFmtId="0" fontId="133" fillId="178" borderId="0" applyNumberFormat="0" applyBorder="0" applyAlignment="0" applyProtection="0"/>
    <xf numFmtId="0" fontId="133" fillId="178" borderId="0" applyNumberFormat="0" applyBorder="0" applyAlignment="0" applyProtection="0"/>
    <xf numFmtId="0" fontId="62" fillId="170" borderId="0" applyNumberFormat="0" applyBorder="0" applyAlignment="0" applyProtection="0"/>
    <xf numFmtId="0" fontId="133" fillId="178" borderId="0" applyNumberFormat="0" applyBorder="0" applyAlignment="0" applyProtection="0"/>
    <xf numFmtId="0" fontId="133" fillId="178" borderId="0" applyNumberFormat="0" applyBorder="0" applyAlignment="0" applyProtection="0"/>
    <xf numFmtId="0" fontId="62" fillId="170" borderId="0" applyNumberFormat="0" applyBorder="0" applyAlignment="0" applyProtection="0"/>
    <xf numFmtId="0" fontId="133" fillId="178" borderId="0" applyNumberFormat="0" applyBorder="0" applyAlignment="0" applyProtection="0"/>
    <xf numFmtId="0" fontId="133" fillId="178" borderId="0" applyNumberFormat="0" applyBorder="0" applyAlignment="0" applyProtection="0"/>
    <xf numFmtId="0" fontId="133" fillId="178" borderId="0" applyNumberFormat="0" applyBorder="0" applyAlignment="0" applyProtection="0"/>
    <xf numFmtId="0" fontId="133" fillId="178" borderId="0" applyNumberFormat="0" applyBorder="0" applyAlignment="0" applyProtection="0"/>
    <xf numFmtId="0" fontId="133" fillId="178" borderId="0" applyNumberFormat="0" applyBorder="0" applyAlignment="0" applyProtection="0"/>
    <xf numFmtId="0" fontId="133" fillId="178" borderId="0" applyNumberFormat="0" applyBorder="0" applyAlignment="0" applyProtection="0"/>
    <xf numFmtId="0" fontId="133" fillId="178" borderId="0" applyNumberFormat="0" applyBorder="0" applyAlignment="0" applyProtection="0"/>
    <xf numFmtId="0" fontId="133" fillId="178" borderId="0" applyNumberFormat="0" applyBorder="0" applyAlignment="0" applyProtection="0"/>
    <xf numFmtId="0" fontId="133" fillId="192" borderId="0" applyNumberFormat="0" applyBorder="0" applyAlignment="0" applyProtection="0"/>
    <xf numFmtId="0" fontId="133" fillId="192" borderId="0" applyNumberFormat="0" applyBorder="0" applyAlignment="0" applyProtection="0"/>
    <xf numFmtId="0" fontId="133" fillId="192" borderId="0" applyNumberFormat="0" applyBorder="0" applyAlignment="0" applyProtection="0"/>
    <xf numFmtId="0" fontId="133" fillId="192" borderId="0" applyNumberFormat="0" applyBorder="0" applyAlignment="0" applyProtection="0"/>
    <xf numFmtId="0" fontId="133" fillId="192" borderId="0" applyNumberFormat="0" applyBorder="0" applyAlignment="0" applyProtection="0"/>
    <xf numFmtId="0" fontId="133" fillId="192" borderId="0" applyNumberFormat="0" applyBorder="0" applyAlignment="0" applyProtection="0"/>
    <xf numFmtId="0" fontId="133" fillId="192" borderId="0" applyNumberFormat="0" applyBorder="0" applyAlignment="0" applyProtection="0"/>
    <xf numFmtId="0" fontId="133" fillId="192" borderId="0" applyNumberFormat="0" applyBorder="0" applyAlignment="0" applyProtection="0"/>
    <xf numFmtId="0" fontId="133" fillId="192" borderId="0" applyNumberFormat="0" applyBorder="0" applyAlignment="0" applyProtection="0"/>
    <xf numFmtId="0" fontId="133" fillId="192" borderId="0" applyNumberFormat="0" applyBorder="0" applyAlignment="0" applyProtection="0"/>
    <xf numFmtId="0" fontId="62" fillId="171" borderId="0" applyNumberFormat="0" applyBorder="0" applyAlignment="0" applyProtection="0"/>
    <xf numFmtId="0" fontId="62" fillId="171" borderId="0" applyNumberFormat="0" applyBorder="0" applyAlignment="0" applyProtection="0"/>
    <xf numFmtId="0" fontId="133" fillId="192" borderId="0" applyNumberFormat="0" applyBorder="0" applyAlignment="0" applyProtection="0"/>
    <xf numFmtId="0" fontId="103" fillId="176" borderId="0" applyNumberFormat="0" applyBorder="0" applyAlignment="0" applyProtection="0"/>
    <xf numFmtId="0" fontId="103" fillId="176" borderId="0" applyNumberFormat="0" applyBorder="0" applyAlignment="0" applyProtection="0"/>
    <xf numFmtId="0" fontId="67" fillId="176" borderId="0" applyNumberFormat="0" applyBorder="0" applyAlignment="0" applyProtection="0"/>
    <xf numFmtId="0" fontId="103" fillId="176" borderId="0" applyNumberFormat="0" applyBorder="0" applyAlignment="0" applyProtection="0"/>
    <xf numFmtId="0" fontId="67" fillId="176" borderId="0" applyNumberFormat="0" applyBorder="0" applyAlignment="0" applyProtection="0"/>
    <xf numFmtId="0" fontId="62" fillId="171" borderId="0" applyNumberFormat="0" applyBorder="0" applyAlignment="0" applyProtection="0"/>
    <xf numFmtId="0" fontId="67" fillId="176" borderId="0" applyNumberFormat="0" applyBorder="0" applyAlignment="0" applyProtection="0"/>
    <xf numFmtId="0" fontId="62" fillId="171" borderId="0" applyNumberFormat="0" applyBorder="0" applyAlignment="0" applyProtection="0"/>
    <xf numFmtId="0" fontId="170" fillId="145" borderId="0" applyNumberFormat="0" applyBorder="0" applyAlignment="0" applyProtection="0"/>
    <xf numFmtId="0" fontId="133" fillId="192" borderId="0" applyNumberFormat="0" applyBorder="0" applyAlignment="0" applyProtection="0"/>
    <xf numFmtId="0" fontId="170" fillId="145" borderId="0" applyNumberFormat="0" applyBorder="0" applyAlignment="0" applyProtection="0"/>
    <xf numFmtId="0" fontId="62" fillId="171" borderId="0" applyNumberFormat="0" applyBorder="0" applyAlignment="0" applyProtection="0"/>
    <xf numFmtId="0" fontId="133" fillId="192" borderId="0" applyNumberFormat="0" applyBorder="0" applyAlignment="0" applyProtection="0"/>
    <xf numFmtId="0" fontId="133" fillId="192" borderId="0" applyNumberFormat="0" applyBorder="0" applyAlignment="0" applyProtection="0"/>
    <xf numFmtId="0" fontId="62" fillId="171" borderId="0" applyNumberFormat="0" applyBorder="0" applyAlignment="0" applyProtection="0"/>
    <xf numFmtId="0" fontId="133" fillId="192" borderId="0" applyNumberFormat="0" applyBorder="0" applyAlignment="0" applyProtection="0"/>
    <xf numFmtId="0" fontId="133" fillId="192" borderId="0" applyNumberFormat="0" applyBorder="0" applyAlignment="0" applyProtection="0"/>
    <xf numFmtId="0" fontId="133" fillId="192" borderId="0" applyNumberFormat="0" applyBorder="0" applyAlignment="0" applyProtection="0"/>
    <xf numFmtId="0" fontId="133" fillId="192" borderId="0" applyNumberFormat="0" applyBorder="0" applyAlignment="0" applyProtection="0"/>
    <xf numFmtId="0" fontId="133" fillId="192" borderId="0" applyNumberFormat="0" applyBorder="0" applyAlignment="0" applyProtection="0"/>
    <xf numFmtId="0" fontId="133" fillId="192" borderId="0" applyNumberFormat="0" applyBorder="0" applyAlignment="0" applyProtection="0"/>
    <xf numFmtId="0" fontId="133" fillId="192" borderId="0" applyNumberFormat="0" applyBorder="0" applyAlignment="0" applyProtection="0"/>
    <xf numFmtId="0" fontId="133" fillId="192" borderId="0" applyNumberFormat="0" applyBorder="0" applyAlignment="0" applyProtection="0"/>
    <xf numFmtId="0" fontId="133" fillId="192" borderId="0" applyNumberFormat="0" applyBorder="0" applyAlignment="0" applyProtection="0"/>
    <xf numFmtId="0" fontId="133" fillId="192" borderId="0" applyNumberFormat="0" applyBorder="0" applyAlignment="0" applyProtection="0"/>
    <xf numFmtId="0" fontId="133" fillId="181" borderId="0" applyNumberFormat="0" applyBorder="0" applyAlignment="0" applyProtection="0"/>
    <xf numFmtId="0" fontId="133" fillId="181" borderId="0" applyNumberFormat="0" applyBorder="0" applyAlignment="0" applyProtection="0"/>
    <xf numFmtId="0" fontId="133" fillId="181" borderId="0" applyNumberFormat="0" applyBorder="0" applyAlignment="0" applyProtection="0"/>
    <xf numFmtId="0" fontId="133" fillId="181" borderId="0" applyNumberFormat="0" applyBorder="0" applyAlignment="0" applyProtection="0"/>
    <xf numFmtId="0" fontId="133" fillId="181" borderId="0" applyNumberFormat="0" applyBorder="0" applyAlignment="0" applyProtection="0"/>
    <xf numFmtId="0" fontId="133" fillId="181" borderId="0" applyNumberFormat="0" applyBorder="0" applyAlignment="0" applyProtection="0"/>
    <xf numFmtId="0" fontId="133" fillId="181" borderId="0" applyNumberFormat="0" applyBorder="0" applyAlignment="0" applyProtection="0"/>
    <xf numFmtId="0" fontId="133" fillId="181" borderId="0" applyNumberFormat="0" applyBorder="0" applyAlignment="0" applyProtection="0"/>
    <xf numFmtId="0" fontId="133" fillId="181" borderId="0" applyNumberFormat="0" applyBorder="0" applyAlignment="0" applyProtection="0"/>
    <xf numFmtId="0" fontId="133" fillId="181" borderId="0" applyNumberFormat="0" applyBorder="0" applyAlignment="0" applyProtection="0"/>
    <xf numFmtId="0" fontId="62" fillId="172" borderId="0" applyNumberFormat="0" applyBorder="0" applyAlignment="0" applyProtection="0"/>
    <xf numFmtId="0" fontId="62" fillId="172" borderId="0" applyNumberFormat="0" applyBorder="0" applyAlignment="0" applyProtection="0"/>
    <xf numFmtId="0" fontId="133" fillId="181" borderId="0" applyNumberFormat="0" applyBorder="0" applyAlignment="0" applyProtection="0"/>
    <xf numFmtId="0" fontId="103" fillId="177" borderId="0" applyNumberFormat="0" applyBorder="0" applyAlignment="0" applyProtection="0"/>
    <xf numFmtId="0" fontId="103" fillId="177" borderId="0" applyNumberFormat="0" applyBorder="0" applyAlignment="0" applyProtection="0"/>
    <xf numFmtId="0" fontId="67" fillId="177" borderId="0" applyNumberFormat="0" applyBorder="0" applyAlignment="0" applyProtection="0"/>
    <xf numFmtId="0" fontId="103" fillId="177" borderId="0" applyNumberFormat="0" applyBorder="0" applyAlignment="0" applyProtection="0"/>
    <xf numFmtId="0" fontId="67" fillId="177" borderId="0" applyNumberFormat="0" applyBorder="0" applyAlignment="0" applyProtection="0"/>
    <xf numFmtId="0" fontId="62" fillId="172" borderId="0" applyNumberFormat="0" applyBorder="0" applyAlignment="0" applyProtection="0"/>
    <xf numFmtId="0" fontId="67" fillId="177" borderId="0" applyNumberFormat="0" applyBorder="0" applyAlignment="0" applyProtection="0"/>
    <xf numFmtId="0" fontId="62" fillId="172" borderId="0" applyNumberFormat="0" applyBorder="0" applyAlignment="0" applyProtection="0"/>
    <xf numFmtId="0" fontId="170" fillId="147" borderId="0" applyNumberFormat="0" applyBorder="0" applyAlignment="0" applyProtection="0"/>
    <xf numFmtId="0" fontId="133" fillId="181" borderId="0" applyNumberFormat="0" applyBorder="0" applyAlignment="0" applyProtection="0"/>
    <xf numFmtId="0" fontId="170" fillId="147" borderId="0" applyNumberFormat="0" applyBorder="0" applyAlignment="0" applyProtection="0"/>
    <xf numFmtId="0" fontId="62" fillId="172" borderId="0" applyNumberFormat="0" applyBorder="0" applyAlignment="0" applyProtection="0"/>
    <xf numFmtId="0" fontId="133" fillId="181" borderId="0" applyNumberFormat="0" applyBorder="0" applyAlignment="0" applyProtection="0"/>
    <xf numFmtId="0" fontId="133" fillId="181" borderId="0" applyNumberFormat="0" applyBorder="0" applyAlignment="0" applyProtection="0"/>
    <xf numFmtId="0" fontId="62" fillId="172" borderId="0" applyNumberFormat="0" applyBorder="0" applyAlignment="0" applyProtection="0"/>
    <xf numFmtId="0" fontId="133" fillId="181" borderId="0" applyNumberFormat="0" applyBorder="0" applyAlignment="0" applyProtection="0"/>
    <xf numFmtId="0" fontId="133" fillId="181" borderId="0" applyNumberFormat="0" applyBorder="0" applyAlignment="0" applyProtection="0"/>
    <xf numFmtId="0" fontId="133" fillId="181" borderId="0" applyNumberFormat="0" applyBorder="0" applyAlignment="0" applyProtection="0"/>
    <xf numFmtId="0" fontId="133" fillId="181" borderId="0" applyNumberFormat="0" applyBorder="0" applyAlignment="0" applyProtection="0"/>
    <xf numFmtId="0" fontId="133" fillId="181" borderId="0" applyNumberFormat="0" applyBorder="0" applyAlignment="0" applyProtection="0"/>
    <xf numFmtId="0" fontId="133" fillId="181" borderId="0" applyNumberFormat="0" applyBorder="0" applyAlignment="0" applyProtection="0"/>
    <xf numFmtId="0" fontId="133" fillId="181" borderId="0" applyNumberFormat="0" applyBorder="0" applyAlignment="0" applyProtection="0"/>
    <xf numFmtId="0" fontId="133" fillId="181" borderId="0" applyNumberFormat="0" applyBorder="0" applyAlignment="0" applyProtection="0"/>
    <xf numFmtId="0" fontId="133" fillId="181" borderId="0" applyNumberFormat="0" applyBorder="0" applyAlignment="0" applyProtection="0"/>
    <xf numFmtId="0" fontId="133" fillId="181" borderId="0" applyNumberFormat="0" applyBorder="0" applyAlignment="0" applyProtection="0"/>
    <xf numFmtId="0" fontId="133" fillId="201" borderId="0" applyNumberFormat="0" applyBorder="0" applyAlignment="0" applyProtection="0"/>
    <xf numFmtId="0" fontId="133" fillId="201" borderId="0" applyNumberFormat="0" applyBorder="0" applyAlignment="0" applyProtection="0"/>
    <xf numFmtId="0" fontId="133" fillId="201" borderId="0" applyNumberFormat="0" applyBorder="0" applyAlignment="0" applyProtection="0"/>
    <xf numFmtId="0" fontId="133" fillId="201" borderId="0" applyNumberFormat="0" applyBorder="0" applyAlignment="0" applyProtection="0"/>
    <xf numFmtId="0" fontId="133" fillId="201" borderId="0" applyNumberFormat="0" applyBorder="0" applyAlignment="0" applyProtection="0"/>
    <xf numFmtId="0" fontId="133" fillId="201" borderId="0" applyNumberFormat="0" applyBorder="0" applyAlignment="0" applyProtection="0"/>
    <xf numFmtId="0" fontId="133" fillId="201" borderId="0" applyNumberFormat="0" applyBorder="0" applyAlignment="0" applyProtection="0"/>
    <xf numFmtId="0" fontId="133" fillId="201" borderId="0" applyNumberFormat="0" applyBorder="0" applyAlignment="0" applyProtection="0"/>
    <xf numFmtId="0" fontId="133" fillId="201" borderId="0" applyNumberFormat="0" applyBorder="0" applyAlignment="0" applyProtection="0"/>
    <xf numFmtId="0" fontId="133" fillId="201" borderId="0" applyNumberFormat="0" applyBorder="0" applyAlignment="0" applyProtection="0"/>
    <xf numFmtId="0" fontId="62" fillId="178" borderId="0" applyNumberFormat="0" applyBorder="0" applyAlignment="0" applyProtection="0"/>
    <xf numFmtId="0" fontId="62" fillId="178" borderId="0" applyNumberFormat="0" applyBorder="0" applyAlignment="0" applyProtection="0"/>
    <xf numFmtId="0" fontId="133" fillId="201" borderId="0" applyNumberFormat="0" applyBorder="0" applyAlignment="0" applyProtection="0"/>
    <xf numFmtId="0" fontId="103" fillId="173" borderId="0" applyNumberFormat="0" applyBorder="0" applyAlignment="0" applyProtection="0"/>
    <xf numFmtId="0" fontId="103" fillId="173" borderId="0" applyNumberFormat="0" applyBorder="0" applyAlignment="0" applyProtection="0"/>
    <xf numFmtId="0" fontId="67" fillId="173" borderId="0" applyNumberFormat="0" applyBorder="0" applyAlignment="0" applyProtection="0"/>
    <xf numFmtId="0" fontId="103" fillId="173" borderId="0" applyNumberFormat="0" applyBorder="0" applyAlignment="0" applyProtection="0"/>
    <xf numFmtId="0" fontId="67" fillId="173" borderId="0" applyNumberFormat="0" applyBorder="0" applyAlignment="0" applyProtection="0"/>
    <xf numFmtId="0" fontId="62" fillId="178" borderId="0" applyNumberFormat="0" applyBorder="0" applyAlignment="0" applyProtection="0"/>
    <xf numFmtId="0" fontId="67" fillId="173" borderId="0" applyNumberFormat="0" applyBorder="0" applyAlignment="0" applyProtection="0"/>
    <xf numFmtId="0" fontId="62" fillId="178" borderId="0" applyNumberFormat="0" applyBorder="0" applyAlignment="0" applyProtection="0"/>
    <xf numFmtId="0" fontId="170" fillId="134" borderId="0" applyNumberFormat="0" applyBorder="0" applyAlignment="0" applyProtection="0"/>
    <xf numFmtId="0" fontId="133" fillId="201" borderId="0" applyNumberFormat="0" applyBorder="0" applyAlignment="0" applyProtection="0"/>
    <xf numFmtId="0" fontId="170" fillId="134" borderId="0" applyNumberFormat="0" applyBorder="0" applyAlignment="0" applyProtection="0"/>
    <xf numFmtId="0" fontId="62" fillId="178" borderId="0" applyNumberFormat="0" applyBorder="0" applyAlignment="0" applyProtection="0"/>
    <xf numFmtId="0" fontId="133" fillId="201" borderId="0" applyNumberFormat="0" applyBorder="0" applyAlignment="0" applyProtection="0"/>
    <xf numFmtId="0" fontId="133" fillId="201" borderId="0" applyNumberFormat="0" applyBorder="0" applyAlignment="0" applyProtection="0"/>
    <xf numFmtId="0" fontId="62" fillId="178" borderId="0" applyNumberFormat="0" applyBorder="0" applyAlignment="0" applyProtection="0"/>
    <xf numFmtId="0" fontId="133" fillId="201" borderId="0" applyNumberFormat="0" applyBorder="0" applyAlignment="0" applyProtection="0"/>
    <xf numFmtId="0" fontId="133" fillId="201" borderId="0" applyNumberFormat="0" applyBorder="0" applyAlignment="0" applyProtection="0"/>
    <xf numFmtId="0" fontId="133" fillId="201" borderId="0" applyNumberFormat="0" applyBorder="0" applyAlignment="0" applyProtection="0"/>
    <xf numFmtId="0" fontId="133" fillId="201" borderId="0" applyNumberFormat="0" applyBorder="0" applyAlignment="0" applyProtection="0"/>
    <xf numFmtId="0" fontId="133" fillId="201" borderId="0" applyNumberFormat="0" applyBorder="0" applyAlignment="0" applyProtection="0"/>
    <xf numFmtId="0" fontId="133" fillId="201" borderId="0" applyNumberFormat="0" applyBorder="0" applyAlignment="0" applyProtection="0"/>
    <xf numFmtId="0" fontId="133" fillId="201" borderId="0" applyNumberFormat="0" applyBorder="0" applyAlignment="0" applyProtection="0"/>
    <xf numFmtId="0" fontId="133" fillId="201" borderId="0" applyNumberFormat="0" applyBorder="0" applyAlignment="0" applyProtection="0"/>
    <xf numFmtId="0" fontId="133" fillId="201" borderId="0" applyNumberFormat="0" applyBorder="0" applyAlignment="0" applyProtection="0"/>
    <xf numFmtId="0" fontId="133" fillId="201" borderId="0" applyNumberFormat="0" applyBorder="0" applyAlignment="0" applyProtection="0"/>
    <xf numFmtId="0" fontId="133" fillId="186" borderId="0" applyNumberFormat="0" applyBorder="0" applyAlignment="0" applyProtection="0"/>
    <xf numFmtId="0" fontId="133" fillId="186" borderId="0" applyNumberFormat="0" applyBorder="0" applyAlignment="0" applyProtection="0"/>
    <xf numFmtId="0" fontId="133" fillId="186" borderId="0" applyNumberFormat="0" applyBorder="0" applyAlignment="0" applyProtection="0"/>
    <xf numFmtId="0" fontId="133" fillId="186" borderId="0" applyNumberFormat="0" applyBorder="0" applyAlignment="0" applyProtection="0"/>
    <xf numFmtId="0" fontId="133" fillId="186" borderId="0" applyNumberFormat="0" applyBorder="0" applyAlignment="0" applyProtection="0"/>
    <xf numFmtId="0" fontId="133" fillId="186" borderId="0" applyNumberFormat="0" applyBorder="0" applyAlignment="0" applyProtection="0"/>
    <xf numFmtId="0" fontId="133" fillId="186" borderId="0" applyNumberFormat="0" applyBorder="0" applyAlignment="0" applyProtection="0"/>
    <xf numFmtId="0" fontId="133" fillId="186" borderId="0" applyNumberFormat="0" applyBorder="0" applyAlignment="0" applyProtection="0"/>
    <xf numFmtId="0" fontId="62" fillId="176" borderId="0" applyNumberFormat="0" applyBorder="0" applyAlignment="0" applyProtection="0"/>
    <xf numFmtId="0" fontId="62" fillId="176" borderId="0" applyNumberFormat="0" applyBorder="0" applyAlignment="0" applyProtection="0"/>
    <xf numFmtId="0" fontId="133" fillId="186" borderId="0" applyNumberFormat="0" applyBorder="0" applyAlignment="0" applyProtection="0"/>
    <xf numFmtId="0" fontId="133" fillId="186" borderId="0" applyNumberFormat="0" applyBorder="0" applyAlignment="0" applyProtection="0"/>
    <xf numFmtId="0" fontId="133" fillId="186" borderId="0" applyNumberFormat="0" applyBorder="0" applyAlignment="0" applyProtection="0"/>
    <xf numFmtId="0" fontId="133" fillId="186" borderId="0" applyNumberFormat="0" applyBorder="0" applyAlignment="0" applyProtection="0"/>
    <xf numFmtId="0" fontId="133" fillId="186" borderId="0" applyNumberFormat="0" applyBorder="0" applyAlignment="0" applyProtection="0"/>
    <xf numFmtId="0" fontId="62" fillId="176" borderId="0" applyNumberFormat="0" applyBorder="0" applyAlignment="0" applyProtection="0"/>
    <xf numFmtId="0" fontId="170" fillId="137" borderId="0" applyNumberFormat="0" applyBorder="0" applyAlignment="0" applyProtection="0"/>
    <xf numFmtId="0" fontId="133" fillId="186" borderId="0" applyNumberFormat="0" applyBorder="0" applyAlignment="0" applyProtection="0"/>
    <xf numFmtId="0" fontId="170" fillId="137" borderId="0" applyNumberFormat="0" applyBorder="0" applyAlignment="0" applyProtection="0"/>
    <xf numFmtId="0" fontId="62" fillId="176" borderId="0" applyNumberFormat="0" applyBorder="0" applyAlignment="0" applyProtection="0"/>
    <xf numFmtId="0" fontId="133" fillId="186" borderId="0" applyNumberFormat="0" applyBorder="0" applyAlignment="0" applyProtection="0"/>
    <xf numFmtId="0" fontId="133" fillId="186" borderId="0" applyNumberFormat="0" applyBorder="0" applyAlignment="0" applyProtection="0"/>
    <xf numFmtId="0" fontId="62" fillId="176" borderId="0" applyNumberFormat="0" applyBorder="0" applyAlignment="0" applyProtection="0"/>
    <xf numFmtId="0" fontId="133" fillId="186" borderId="0" applyNumberFormat="0" applyBorder="0" applyAlignment="0" applyProtection="0"/>
    <xf numFmtId="0" fontId="133" fillId="186" borderId="0" applyNumberFormat="0" applyBorder="0" applyAlignment="0" applyProtection="0"/>
    <xf numFmtId="0" fontId="133" fillId="186" borderId="0" applyNumberFormat="0" applyBorder="0" applyAlignment="0" applyProtection="0"/>
    <xf numFmtId="0" fontId="133" fillId="186" borderId="0" applyNumberFormat="0" applyBorder="0" applyAlignment="0" applyProtection="0"/>
    <xf numFmtId="0" fontId="133" fillId="186" borderId="0" applyNumberFormat="0" applyBorder="0" applyAlignment="0" applyProtection="0"/>
    <xf numFmtId="0" fontId="133" fillId="186" borderId="0" applyNumberFormat="0" applyBorder="0" applyAlignment="0" applyProtection="0"/>
    <xf numFmtId="0" fontId="133" fillId="186" borderId="0" applyNumberFormat="0" applyBorder="0" applyAlignment="0" applyProtection="0"/>
    <xf numFmtId="0" fontId="133" fillId="186" borderId="0" applyNumberFormat="0" applyBorder="0" applyAlignment="0" applyProtection="0"/>
    <xf numFmtId="0" fontId="133" fillId="186" borderId="0" applyNumberFormat="0" applyBorder="0" applyAlignment="0" applyProtection="0"/>
    <xf numFmtId="0" fontId="133" fillId="186" borderId="0" applyNumberFormat="0" applyBorder="0" applyAlignment="0" applyProtection="0"/>
    <xf numFmtId="0" fontId="133" fillId="177" borderId="0" applyNumberFormat="0" applyBorder="0" applyAlignment="0" applyProtection="0"/>
    <xf numFmtId="0" fontId="133" fillId="177" borderId="0" applyNumberFormat="0" applyBorder="0" applyAlignment="0" applyProtection="0"/>
    <xf numFmtId="0" fontId="133" fillId="177" borderId="0" applyNumberFormat="0" applyBorder="0" applyAlignment="0" applyProtection="0"/>
    <xf numFmtId="0" fontId="133" fillId="177" borderId="0" applyNumberFormat="0" applyBorder="0" applyAlignment="0" applyProtection="0"/>
    <xf numFmtId="0" fontId="133" fillId="177" borderId="0" applyNumberFormat="0" applyBorder="0" applyAlignment="0" applyProtection="0"/>
    <xf numFmtId="0" fontId="133" fillId="177" borderId="0" applyNumberFormat="0" applyBorder="0" applyAlignment="0" applyProtection="0"/>
    <xf numFmtId="0" fontId="133" fillId="177" borderId="0" applyNumberFormat="0" applyBorder="0" applyAlignment="0" applyProtection="0"/>
    <xf numFmtId="0" fontId="133" fillId="177" borderId="0" applyNumberFormat="0" applyBorder="0" applyAlignment="0" applyProtection="0"/>
    <xf numFmtId="0" fontId="133" fillId="177" borderId="0" applyNumberFormat="0" applyBorder="0" applyAlignment="0" applyProtection="0"/>
    <xf numFmtId="0" fontId="133" fillId="177" borderId="0" applyNumberFormat="0" applyBorder="0" applyAlignment="0" applyProtection="0"/>
    <xf numFmtId="0" fontId="133" fillId="177" borderId="0" applyNumberFormat="0" applyBorder="0" applyAlignment="0" applyProtection="0"/>
    <xf numFmtId="0" fontId="133" fillId="177" borderId="0" applyNumberFormat="0" applyBorder="0" applyAlignment="0" applyProtection="0"/>
    <xf numFmtId="0" fontId="62" fillId="173" borderId="0" applyNumberFormat="0" applyBorder="0" applyAlignment="0" applyProtection="0"/>
    <xf numFmtId="0" fontId="62" fillId="173" borderId="0" applyNumberFormat="0" applyBorder="0" applyAlignment="0" applyProtection="0"/>
    <xf numFmtId="0" fontId="133" fillId="177" borderId="0" applyNumberFormat="0" applyBorder="0" applyAlignment="0" applyProtection="0"/>
    <xf numFmtId="0" fontId="67" fillId="180" borderId="0" applyNumberFormat="0" applyBorder="0" applyAlignment="0" applyProtection="0"/>
    <xf numFmtId="0" fontId="62" fillId="173" borderId="0" applyNumberFormat="0" applyBorder="0" applyAlignment="0" applyProtection="0"/>
    <xf numFmtId="0" fontId="67" fillId="180" borderId="0" applyNumberFormat="0" applyBorder="0" applyAlignment="0" applyProtection="0"/>
    <xf numFmtId="0" fontId="62" fillId="173" borderId="0" applyNumberFormat="0" applyBorder="0" applyAlignment="0" applyProtection="0"/>
    <xf numFmtId="0" fontId="170" fillId="140" borderId="0" applyNumberFormat="0" applyBorder="0" applyAlignment="0" applyProtection="0"/>
    <xf numFmtId="0" fontId="133" fillId="177" borderId="0" applyNumberFormat="0" applyBorder="0" applyAlignment="0" applyProtection="0"/>
    <xf numFmtId="0" fontId="62" fillId="173" borderId="0" applyNumberFormat="0" applyBorder="0" applyAlignment="0" applyProtection="0"/>
    <xf numFmtId="0" fontId="133" fillId="177" borderId="0" applyNumberFormat="0" applyBorder="0" applyAlignment="0" applyProtection="0"/>
    <xf numFmtId="0" fontId="133" fillId="177" borderId="0" applyNumberFormat="0" applyBorder="0" applyAlignment="0" applyProtection="0"/>
    <xf numFmtId="0" fontId="62" fillId="173" borderId="0" applyNumberFormat="0" applyBorder="0" applyAlignment="0" applyProtection="0"/>
    <xf numFmtId="0" fontId="133" fillId="177" borderId="0" applyNumberFormat="0" applyBorder="0" applyAlignment="0" applyProtection="0"/>
    <xf numFmtId="0" fontId="133" fillId="177" borderId="0" applyNumberFormat="0" applyBorder="0" applyAlignment="0" applyProtection="0"/>
    <xf numFmtId="0" fontId="133" fillId="177" borderId="0" applyNumberFormat="0" applyBorder="0" applyAlignment="0" applyProtection="0"/>
    <xf numFmtId="0" fontId="133" fillId="177" borderId="0" applyNumberFormat="0" applyBorder="0" applyAlignment="0" applyProtection="0"/>
    <xf numFmtId="0" fontId="133" fillId="177" borderId="0" applyNumberFormat="0" applyBorder="0" applyAlignment="0" applyProtection="0"/>
    <xf numFmtId="0" fontId="133" fillId="177" borderId="0" applyNumberFormat="0" applyBorder="0" applyAlignment="0" applyProtection="0"/>
    <xf numFmtId="0" fontId="133" fillId="177" borderId="0" applyNumberFormat="0" applyBorder="0" applyAlignment="0" applyProtection="0"/>
    <xf numFmtId="0" fontId="133" fillId="177" borderId="0" applyNumberFormat="0" applyBorder="0" applyAlignment="0" applyProtection="0"/>
    <xf numFmtId="0" fontId="133" fillId="202" borderId="0" applyNumberFormat="0" applyBorder="0" applyAlignment="0" applyProtection="0"/>
    <xf numFmtId="0" fontId="133" fillId="202" borderId="0" applyNumberFormat="0" applyBorder="0" applyAlignment="0" applyProtection="0"/>
    <xf numFmtId="0" fontId="133" fillId="202" borderId="0" applyNumberFormat="0" applyBorder="0" applyAlignment="0" applyProtection="0"/>
    <xf numFmtId="0" fontId="133" fillId="202" borderId="0" applyNumberFormat="0" applyBorder="0" applyAlignment="0" applyProtection="0"/>
    <xf numFmtId="0" fontId="133" fillId="202" borderId="0" applyNumberFormat="0" applyBorder="0" applyAlignment="0" applyProtection="0"/>
    <xf numFmtId="0" fontId="133" fillId="202" borderId="0" applyNumberFormat="0" applyBorder="0" applyAlignment="0" applyProtection="0"/>
    <xf numFmtId="0" fontId="133" fillId="202" borderId="0" applyNumberFormat="0" applyBorder="0" applyAlignment="0" applyProtection="0"/>
    <xf numFmtId="0" fontId="133" fillId="202" borderId="0" applyNumberFormat="0" applyBorder="0" applyAlignment="0" applyProtection="0"/>
    <xf numFmtId="0" fontId="133" fillId="202" borderId="0" applyNumberFormat="0" applyBorder="0" applyAlignment="0" applyProtection="0"/>
    <xf numFmtId="0" fontId="133" fillId="202" borderId="0" applyNumberFormat="0" applyBorder="0" applyAlignment="0" applyProtection="0"/>
    <xf numFmtId="0" fontId="62" fillId="170" borderId="0" applyNumberFormat="0" applyBorder="0" applyAlignment="0" applyProtection="0"/>
    <xf numFmtId="0" fontId="62" fillId="170" borderId="0" applyNumberFormat="0" applyBorder="0" applyAlignment="0" applyProtection="0"/>
    <xf numFmtId="0" fontId="133" fillId="202" borderId="0" applyNumberFormat="0" applyBorder="0" applyAlignment="0" applyProtection="0"/>
    <xf numFmtId="0" fontId="103" fillId="181" borderId="0" applyNumberFormat="0" applyBorder="0" applyAlignment="0" applyProtection="0"/>
    <xf numFmtId="0" fontId="103" fillId="181" borderId="0" applyNumberFormat="0" applyBorder="0" applyAlignment="0" applyProtection="0"/>
    <xf numFmtId="0" fontId="67" fillId="181" borderId="0" applyNumberFormat="0" applyBorder="0" applyAlignment="0" applyProtection="0"/>
    <xf numFmtId="0" fontId="103" fillId="181" borderId="0" applyNumberFormat="0" applyBorder="0" applyAlignment="0" applyProtection="0"/>
    <xf numFmtId="0" fontId="67" fillId="181" borderId="0" applyNumberFormat="0" applyBorder="0" applyAlignment="0" applyProtection="0"/>
    <xf numFmtId="0" fontId="62" fillId="170" borderId="0" applyNumberFormat="0" applyBorder="0" applyAlignment="0" applyProtection="0"/>
    <xf numFmtId="0" fontId="67" fillId="181" borderId="0" applyNumberFormat="0" applyBorder="0" applyAlignment="0" applyProtection="0"/>
    <xf numFmtId="0" fontId="62" fillId="170" borderId="0" applyNumberFormat="0" applyBorder="0" applyAlignment="0" applyProtection="0"/>
    <xf numFmtId="0" fontId="170" fillId="143" borderId="0" applyNumberFormat="0" applyBorder="0" applyAlignment="0" applyProtection="0"/>
    <xf numFmtId="0" fontId="133" fillId="202" borderId="0" applyNumberFormat="0" applyBorder="0" applyAlignment="0" applyProtection="0"/>
    <xf numFmtId="0" fontId="170" fillId="143" borderId="0" applyNumberFormat="0" applyBorder="0" applyAlignment="0" applyProtection="0"/>
    <xf numFmtId="0" fontId="62" fillId="170" borderId="0" applyNumberFormat="0" applyBorder="0" applyAlignment="0" applyProtection="0"/>
    <xf numFmtId="0" fontId="133" fillId="202" borderId="0" applyNumberFormat="0" applyBorder="0" applyAlignment="0" applyProtection="0"/>
    <xf numFmtId="0" fontId="133" fillId="202" borderId="0" applyNumberFormat="0" applyBorder="0" applyAlignment="0" applyProtection="0"/>
    <xf numFmtId="0" fontId="62" fillId="170" borderId="0" applyNumberFormat="0" applyBorder="0" applyAlignment="0" applyProtection="0"/>
    <xf numFmtId="0" fontId="133" fillId="202" borderId="0" applyNumberFormat="0" applyBorder="0" applyAlignment="0" applyProtection="0"/>
    <xf numFmtId="0" fontId="133" fillId="202" borderId="0" applyNumberFormat="0" applyBorder="0" applyAlignment="0" applyProtection="0"/>
    <xf numFmtId="0" fontId="133" fillId="202" borderId="0" applyNumberFormat="0" applyBorder="0" applyAlignment="0" applyProtection="0"/>
    <xf numFmtId="0" fontId="133" fillId="202" borderId="0" applyNumberFormat="0" applyBorder="0" applyAlignment="0" applyProtection="0"/>
    <xf numFmtId="0" fontId="133" fillId="202" borderId="0" applyNumberFormat="0" applyBorder="0" applyAlignment="0" applyProtection="0"/>
    <xf numFmtId="0" fontId="133" fillId="202" borderId="0" applyNumberFormat="0" applyBorder="0" applyAlignment="0" applyProtection="0"/>
    <xf numFmtId="0" fontId="133" fillId="202" borderId="0" applyNumberFormat="0" applyBorder="0" applyAlignment="0" applyProtection="0"/>
    <xf numFmtId="0" fontId="133" fillId="202" borderId="0" applyNumberFormat="0" applyBorder="0" applyAlignment="0" applyProtection="0"/>
    <xf numFmtId="0" fontId="133" fillId="202" borderId="0" applyNumberFormat="0" applyBorder="0" applyAlignment="0" applyProtection="0"/>
    <xf numFmtId="0" fontId="133" fillId="202" borderId="0" applyNumberFormat="0" applyBorder="0" applyAlignment="0" applyProtection="0"/>
    <xf numFmtId="0" fontId="133" fillId="203" borderId="0" applyNumberFormat="0" applyBorder="0" applyAlignment="0" applyProtection="0"/>
    <xf numFmtId="0" fontId="133" fillId="203" borderId="0" applyNumberFormat="0" applyBorder="0" applyAlignment="0" applyProtection="0"/>
    <xf numFmtId="0" fontId="133" fillId="203" borderId="0" applyNumberFormat="0" applyBorder="0" applyAlignment="0" applyProtection="0"/>
    <xf numFmtId="0" fontId="133" fillId="203" borderId="0" applyNumberFormat="0" applyBorder="0" applyAlignment="0" applyProtection="0"/>
    <xf numFmtId="0" fontId="133" fillId="203" borderId="0" applyNumberFormat="0" applyBorder="0" applyAlignment="0" applyProtection="0"/>
    <xf numFmtId="0" fontId="133" fillId="203" borderId="0" applyNumberFormat="0" applyBorder="0" applyAlignment="0" applyProtection="0"/>
    <xf numFmtId="0" fontId="133" fillId="203" borderId="0" applyNumberFormat="0" applyBorder="0" applyAlignment="0" applyProtection="0"/>
    <xf numFmtId="0" fontId="133" fillId="203" borderId="0" applyNumberFormat="0" applyBorder="0" applyAlignment="0" applyProtection="0"/>
    <xf numFmtId="0" fontId="133" fillId="203" borderId="0" applyNumberFormat="0" applyBorder="0" applyAlignment="0" applyProtection="0"/>
    <xf numFmtId="0" fontId="133" fillId="203" borderId="0" applyNumberFormat="0" applyBorder="0" applyAlignment="0" applyProtection="0"/>
    <xf numFmtId="0" fontId="62" fillId="178" borderId="0" applyNumberFormat="0" applyBorder="0" applyAlignment="0" applyProtection="0"/>
    <xf numFmtId="0" fontId="62" fillId="178" borderId="0" applyNumberFormat="0" applyBorder="0" applyAlignment="0" applyProtection="0"/>
    <xf numFmtId="0" fontId="133" fillId="203" borderId="0" applyNumberFormat="0" applyBorder="0" applyAlignment="0" applyProtection="0"/>
    <xf numFmtId="0" fontId="103" fillId="176" borderId="0" applyNumberFormat="0" applyBorder="0" applyAlignment="0" applyProtection="0"/>
    <xf numFmtId="0" fontId="103" fillId="176" borderId="0" applyNumberFormat="0" applyBorder="0" applyAlignment="0" applyProtection="0"/>
    <xf numFmtId="0" fontId="67" fillId="176" borderId="0" applyNumberFormat="0" applyBorder="0" applyAlignment="0" applyProtection="0"/>
    <xf numFmtId="0" fontId="103" fillId="176" borderId="0" applyNumberFormat="0" applyBorder="0" applyAlignment="0" applyProtection="0"/>
    <xf numFmtId="0" fontId="67" fillId="176" borderId="0" applyNumberFormat="0" applyBorder="0" applyAlignment="0" applyProtection="0"/>
    <xf numFmtId="0" fontId="62" fillId="178" borderId="0" applyNumberFormat="0" applyBorder="0" applyAlignment="0" applyProtection="0"/>
    <xf numFmtId="0" fontId="67" fillId="176" borderId="0" applyNumberFormat="0" applyBorder="0" applyAlignment="0" applyProtection="0"/>
    <xf numFmtId="0" fontId="62" fillId="178" borderId="0" applyNumberFormat="0" applyBorder="0" applyAlignment="0" applyProtection="0"/>
    <xf numFmtId="0" fontId="170" fillId="146" borderId="0" applyNumberFormat="0" applyBorder="0" applyAlignment="0" applyProtection="0"/>
    <xf numFmtId="0" fontId="133" fillId="203" borderId="0" applyNumberFormat="0" applyBorder="0" applyAlignment="0" applyProtection="0"/>
    <xf numFmtId="0" fontId="170" fillId="146" borderId="0" applyNumberFormat="0" applyBorder="0" applyAlignment="0" applyProtection="0"/>
    <xf numFmtId="0" fontId="62" fillId="178" borderId="0" applyNumberFormat="0" applyBorder="0" applyAlignment="0" applyProtection="0"/>
    <xf numFmtId="0" fontId="133" fillId="203" borderId="0" applyNumberFormat="0" applyBorder="0" applyAlignment="0" applyProtection="0"/>
    <xf numFmtId="0" fontId="133" fillId="203" borderId="0" applyNumberFormat="0" applyBorder="0" applyAlignment="0" applyProtection="0"/>
    <xf numFmtId="0" fontId="62" fillId="178" borderId="0" applyNumberFormat="0" applyBorder="0" applyAlignment="0" applyProtection="0"/>
    <xf numFmtId="0" fontId="133" fillId="203" borderId="0" applyNumberFormat="0" applyBorder="0" applyAlignment="0" applyProtection="0"/>
    <xf numFmtId="0" fontId="133" fillId="203" borderId="0" applyNumberFormat="0" applyBorder="0" applyAlignment="0" applyProtection="0"/>
    <xf numFmtId="0" fontId="133" fillId="203" borderId="0" applyNumberFormat="0" applyBorder="0" applyAlignment="0" applyProtection="0"/>
    <xf numFmtId="0" fontId="133" fillId="203" borderId="0" applyNumberFormat="0" applyBorder="0" applyAlignment="0" applyProtection="0"/>
    <xf numFmtId="0" fontId="133" fillId="203" borderId="0" applyNumberFormat="0" applyBorder="0" applyAlignment="0" applyProtection="0"/>
    <xf numFmtId="0" fontId="133" fillId="203" borderId="0" applyNumberFormat="0" applyBorder="0" applyAlignment="0" applyProtection="0"/>
    <xf numFmtId="0" fontId="133" fillId="203" borderId="0" applyNumberFormat="0" applyBorder="0" applyAlignment="0" applyProtection="0"/>
    <xf numFmtId="0" fontId="133" fillId="203" borderId="0" applyNumberFormat="0" applyBorder="0" applyAlignment="0" applyProtection="0"/>
    <xf numFmtId="0" fontId="133" fillId="203" borderId="0" applyNumberFormat="0" applyBorder="0" applyAlignment="0" applyProtection="0"/>
    <xf numFmtId="0" fontId="133" fillId="203" borderId="0" applyNumberFormat="0" applyBorder="0" applyAlignment="0" applyProtection="0"/>
    <xf numFmtId="0" fontId="133" fillId="187" borderId="0" applyNumberFormat="0" applyBorder="0" applyAlignment="0" applyProtection="0"/>
    <xf numFmtId="0" fontId="133" fillId="187" borderId="0" applyNumberFormat="0" applyBorder="0" applyAlignment="0" applyProtection="0"/>
    <xf numFmtId="0" fontId="133" fillId="187" borderId="0" applyNumberFormat="0" applyBorder="0" applyAlignment="0" applyProtection="0"/>
    <xf numFmtId="0" fontId="133" fillId="187" borderId="0" applyNumberFormat="0" applyBorder="0" applyAlignment="0" applyProtection="0"/>
    <xf numFmtId="0" fontId="133" fillId="187" borderId="0" applyNumberFormat="0" applyBorder="0" applyAlignment="0" applyProtection="0"/>
    <xf numFmtId="0" fontId="133" fillId="187" borderId="0" applyNumberFormat="0" applyBorder="0" applyAlignment="0" applyProtection="0"/>
    <xf numFmtId="0" fontId="133" fillId="187" borderId="0" applyNumberFormat="0" applyBorder="0" applyAlignment="0" applyProtection="0"/>
    <xf numFmtId="0" fontId="133" fillId="187" borderId="0" applyNumberFormat="0" applyBorder="0" applyAlignment="0" applyProtection="0"/>
    <xf numFmtId="0" fontId="62" fillId="179" borderId="0" applyNumberFormat="0" applyBorder="0" applyAlignment="0" applyProtection="0"/>
    <xf numFmtId="0" fontId="62" fillId="179" borderId="0" applyNumberFormat="0" applyBorder="0" applyAlignment="0" applyProtection="0"/>
    <xf numFmtId="0" fontId="133" fillId="187" borderId="0" applyNumberFormat="0" applyBorder="0" applyAlignment="0" applyProtection="0"/>
    <xf numFmtId="0" fontId="133" fillId="187" borderId="0" applyNumberFormat="0" applyBorder="0" applyAlignment="0" applyProtection="0"/>
    <xf numFmtId="0" fontId="133" fillId="187" borderId="0" applyNumberFormat="0" applyBorder="0" applyAlignment="0" applyProtection="0"/>
    <xf numFmtId="0" fontId="133" fillId="187" borderId="0" applyNumberFormat="0" applyBorder="0" applyAlignment="0" applyProtection="0"/>
    <xf numFmtId="0" fontId="133" fillId="187" borderId="0" applyNumberFormat="0" applyBorder="0" applyAlignment="0" applyProtection="0"/>
    <xf numFmtId="0" fontId="62" fillId="179" borderId="0" applyNumberFormat="0" applyBorder="0" applyAlignment="0" applyProtection="0"/>
    <xf numFmtId="0" fontId="170" fillId="148" borderId="0" applyNumberFormat="0" applyBorder="0" applyAlignment="0" applyProtection="0"/>
    <xf numFmtId="0" fontId="133" fillId="187" borderId="0" applyNumberFormat="0" applyBorder="0" applyAlignment="0" applyProtection="0"/>
    <xf numFmtId="0" fontId="170" fillId="148" borderId="0" applyNumberFormat="0" applyBorder="0" applyAlignment="0" applyProtection="0"/>
    <xf numFmtId="0" fontId="62" fillId="179" borderId="0" applyNumberFormat="0" applyBorder="0" applyAlignment="0" applyProtection="0"/>
    <xf numFmtId="0" fontId="133" fillId="187" borderId="0" applyNumberFormat="0" applyBorder="0" applyAlignment="0" applyProtection="0"/>
    <xf numFmtId="0" fontId="133" fillId="187" borderId="0" applyNumberFormat="0" applyBorder="0" applyAlignment="0" applyProtection="0"/>
    <xf numFmtId="0" fontId="62" fillId="179" borderId="0" applyNumberFormat="0" applyBorder="0" applyAlignment="0" applyProtection="0"/>
    <xf numFmtId="0" fontId="133" fillId="187" borderId="0" applyNumberFormat="0" applyBorder="0" applyAlignment="0" applyProtection="0"/>
    <xf numFmtId="0" fontId="133" fillId="187" borderId="0" applyNumberFormat="0" applyBorder="0" applyAlignment="0" applyProtection="0"/>
    <xf numFmtId="0" fontId="133" fillId="187" borderId="0" applyNumberFormat="0" applyBorder="0" applyAlignment="0" applyProtection="0"/>
    <xf numFmtId="0" fontId="133" fillId="187" borderId="0" applyNumberFormat="0" applyBorder="0" applyAlignment="0" applyProtection="0"/>
    <xf numFmtId="0" fontId="133" fillId="187" borderId="0" applyNumberFormat="0" applyBorder="0" applyAlignment="0" applyProtection="0"/>
    <xf numFmtId="0" fontId="133" fillId="187" borderId="0" applyNumberFormat="0" applyBorder="0" applyAlignment="0" applyProtection="0"/>
    <xf numFmtId="0" fontId="133" fillId="187" borderId="0" applyNumberFormat="0" applyBorder="0" applyAlignment="0" applyProtection="0"/>
    <xf numFmtId="0" fontId="133" fillId="187" borderId="0" applyNumberFormat="0" applyBorder="0" applyAlignment="0" applyProtection="0"/>
    <xf numFmtId="0" fontId="133" fillId="187" borderId="0" applyNumberFormat="0" applyBorder="0" applyAlignment="0" applyProtection="0"/>
    <xf numFmtId="0" fontId="133" fillId="187" borderId="0" applyNumberFormat="0" applyBorder="0" applyAlignment="0" applyProtection="0"/>
    <xf numFmtId="0" fontId="135" fillId="201" borderId="0" applyNumberFormat="0" applyBorder="0" applyAlignment="0" applyProtection="0"/>
    <xf numFmtId="0" fontId="135" fillId="201" borderId="0" applyNumberFormat="0" applyBorder="0" applyAlignment="0" applyProtection="0"/>
    <xf numFmtId="0" fontId="135" fillId="201" borderId="0" applyNumberFormat="0" applyBorder="0" applyAlignment="0" applyProtection="0"/>
    <xf numFmtId="0" fontId="135" fillId="201" borderId="0" applyNumberFormat="0" applyBorder="0" applyAlignment="0" applyProtection="0"/>
    <xf numFmtId="0" fontId="135" fillId="201" borderId="0" applyNumberFormat="0" applyBorder="0" applyAlignment="0" applyProtection="0"/>
    <xf numFmtId="0" fontId="135" fillId="201" borderId="0" applyNumberFormat="0" applyBorder="0" applyAlignment="0" applyProtection="0"/>
    <xf numFmtId="0" fontId="135" fillId="201" borderId="0" applyNumberFormat="0" applyBorder="0" applyAlignment="0" applyProtection="0"/>
    <xf numFmtId="0" fontId="135" fillId="201" borderId="0" applyNumberFormat="0" applyBorder="0" applyAlignment="0" applyProtection="0"/>
    <xf numFmtId="0" fontId="135" fillId="201" borderId="0" applyNumberFormat="0" applyBorder="0" applyAlignment="0" applyProtection="0"/>
    <xf numFmtId="0" fontId="70" fillId="182" borderId="0" applyNumberFormat="0" applyBorder="0" applyAlignment="0" applyProtection="0"/>
    <xf numFmtId="0" fontId="70" fillId="182" borderId="0" applyNumberFormat="0" applyBorder="0" applyAlignment="0" applyProtection="0"/>
    <xf numFmtId="0" fontId="135" fillId="201" borderId="0" applyNumberFormat="0" applyBorder="0" applyAlignment="0" applyProtection="0"/>
    <xf numFmtId="0" fontId="70" fillId="173" borderId="0" applyNumberFormat="0" applyBorder="0" applyAlignment="0" applyProtection="0"/>
    <xf numFmtId="0" fontId="70" fillId="173" borderId="0" applyNumberFormat="0" applyBorder="0" applyAlignment="0" applyProtection="0"/>
    <xf numFmtId="0" fontId="71" fillId="173" borderId="0" applyNumberFormat="0" applyBorder="0" applyAlignment="0" applyProtection="0"/>
    <xf numFmtId="0" fontId="70" fillId="173" borderId="0" applyNumberFormat="0" applyBorder="0" applyAlignment="0" applyProtection="0"/>
    <xf numFmtId="0" fontId="71" fillId="173" borderId="0" applyNumberFormat="0" applyBorder="0" applyAlignment="0" applyProtection="0"/>
    <xf numFmtId="0" fontId="70" fillId="182" borderId="0" applyNumberFormat="0" applyBorder="0" applyAlignment="0" applyProtection="0"/>
    <xf numFmtId="0" fontId="71" fillId="173" borderId="0" applyNumberFormat="0" applyBorder="0" applyAlignment="0" applyProtection="0"/>
    <xf numFmtId="0" fontId="70" fillId="182" borderId="0" applyNumberFormat="0" applyBorder="0" applyAlignment="0" applyProtection="0"/>
    <xf numFmtId="0" fontId="135" fillId="201" borderId="0" applyNumberFormat="0" applyBorder="0" applyAlignment="0" applyProtection="0"/>
    <xf numFmtId="0" fontId="70" fillId="182" borderId="0" applyNumberFormat="0" applyBorder="0" applyAlignment="0" applyProtection="0"/>
    <xf numFmtId="0" fontId="135" fillId="201" borderId="0" applyNumberFormat="0" applyBorder="0" applyAlignment="0" applyProtection="0"/>
    <xf numFmtId="0" fontId="135" fillId="201" borderId="0" applyNumberFormat="0" applyBorder="0" applyAlignment="0" applyProtection="0"/>
    <xf numFmtId="0" fontId="70" fillId="182" borderId="0" applyNumberFormat="0" applyBorder="0" applyAlignment="0" applyProtection="0"/>
    <xf numFmtId="0" fontId="135" fillId="201" borderId="0" applyNumberFormat="0" applyBorder="0" applyAlignment="0" applyProtection="0"/>
    <xf numFmtId="0" fontId="135" fillId="201" borderId="0" applyNumberFormat="0" applyBorder="0" applyAlignment="0" applyProtection="0"/>
    <xf numFmtId="0" fontId="135" fillId="201" borderId="0" applyNumberFormat="0" applyBorder="0" applyAlignment="0" applyProtection="0"/>
    <xf numFmtId="0" fontId="135" fillId="201" borderId="0" applyNumberFormat="0" applyBorder="0" applyAlignment="0" applyProtection="0"/>
    <xf numFmtId="0" fontId="135" fillId="201" borderId="0" applyNumberFormat="0" applyBorder="0" applyAlignment="0" applyProtection="0"/>
    <xf numFmtId="0" fontId="135" fillId="186" borderId="0" applyNumberFormat="0" applyBorder="0" applyAlignment="0" applyProtection="0"/>
    <xf numFmtId="0" fontId="135" fillId="186" borderId="0" applyNumberFormat="0" applyBorder="0" applyAlignment="0" applyProtection="0"/>
    <xf numFmtId="0" fontId="135" fillId="186" borderId="0" applyNumberFormat="0" applyBorder="0" applyAlignment="0" applyProtection="0"/>
    <xf numFmtId="0" fontId="135" fillId="186" borderId="0" applyNumberFormat="0" applyBorder="0" applyAlignment="0" applyProtection="0"/>
    <xf numFmtId="0" fontId="135" fillId="186" borderId="0" applyNumberFormat="0" applyBorder="0" applyAlignment="0" applyProtection="0"/>
    <xf numFmtId="0" fontId="135" fillId="186" borderId="0" applyNumberFormat="0" applyBorder="0" applyAlignment="0" applyProtection="0"/>
    <xf numFmtId="0" fontId="135" fillId="186" borderId="0" applyNumberFormat="0" applyBorder="0" applyAlignment="0" applyProtection="0"/>
    <xf numFmtId="0" fontId="135" fillId="186" borderId="0" applyNumberFormat="0" applyBorder="0" applyAlignment="0" applyProtection="0"/>
    <xf numFmtId="0" fontId="70" fillId="176" borderId="0" applyNumberFormat="0" applyBorder="0" applyAlignment="0" applyProtection="0"/>
    <xf numFmtId="0" fontId="70" fillId="176" borderId="0" applyNumberFormat="0" applyBorder="0" applyAlignment="0" applyProtection="0"/>
    <xf numFmtId="0" fontId="135" fillId="186" borderId="0" applyNumberFormat="0" applyBorder="0" applyAlignment="0" applyProtection="0"/>
    <xf numFmtId="0" fontId="135" fillId="186" borderId="0" applyNumberFormat="0" applyBorder="0" applyAlignment="0" applyProtection="0"/>
    <xf numFmtId="0" fontId="135" fillId="186" borderId="0" applyNumberFormat="0" applyBorder="0" applyAlignment="0" applyProtection="0"/>
    <xf numFmtId="0" fontId="70" fillId="176" borderId="0" applyNumberFormat="0" applyBorder="0" applyAlignment="0" applyProtection="0"/>
    <xf numFmtId="0" fontId="135" fillId="186" borderId="0" applyNumberFormat="0" applyBorder="0" applyAlignment="0" applyProtection="0"/>
    <xf numFmtId="0" fontId="70" fillId="176" borderId="0" applyNumberFormat="0" applyBorder="0" applyAlignment="0" applyProtection="0"/>
    <xf numFmtId="0" fontId="135" fillId="186" borderId="0" applyNumberFormat="0" applyBorder="0" applyAlignment="0" applyProtection="0"/>
    <xf numFmtId="0" fontId="135" fillId="186" borderId="0" applyNumberFormat="0" applyBorder="0" applyAlignment="0" applyProtection="0"/>
    <xf numFmtId="0" fontId="70" fillId="176" borderId="0" applyNumberFormat="0" applyBorder="0" applyAlignment="0" applyProtection="0"/>
    <xf numFmtId="0" fontId="135" fillId="186" borderId="0" applyNumberFormat="0" applyBorder="0" applyAlignment="0" applyProtection="0"/>
    <xf numFmtId="0" fontId="135" fillId="186" borderId="0" applyNumberFormat="0" applyBorder="0" applyAlignment="0" applyProtection="0"/>
    <xf numFmtId="0" fontId="135" fillId="186" borderId="0" applyNumberFormat="0" applyBorder="0" applyAlignment="0" applyProtection="0"/>
    <xf numFmtId="0" fontId="135" fillId="186" borderId="0" applyNumberFormat="0" applyBorder="0" applyAlignment="0" applyProtection="0"/>
    <xf numFmtId="0" fontId="135" fillId="186" borderId="0" applyNumberFormat="0" applyBorder="0" applyAlignment="0" applyProtection="0"/>
    <xf numFmtId="0" fontId="135" fillId="190" borderId="0" applyNumberFormat="0" applyBorder="0" applyAlignment="0" applyProtection="0"/>
    <xf numFmtId="0" fontId="135" fillId="190" borderId="0" applyNumberFormat="0" applyBorder="0" applyAlignment="0" applyProtection="0"/>
    <xf numFmtId="0" fontId="135" fillId="190" borderId="0" applyNumberFormat="0" applyBorder="0" applyAlignment="0" applyProtection="0"/>
    <xf numFmtId="0" fontId="135" fillId="190" borderId="0" applyNumberFormat="0" applyBorder="0" applyAlignment="0" applyProtection="0"/>
    <xf numFmtId="0" fontId="135" fillId="190" borderId="0" applyNumberFormat="0" applyBorder="0" applyAlignment="0" applyProtection="0"/>
    <xf numFmtId="0" fontId="135" fillId="190" borderId="0" applyNumberFormat="0" applyBorder="0" applyAlignment="0" applyProtection="0"/>
    <xf numFmtId="0" fontId="135" fillId="190" borderId="0" applyNumberFormat="0" applyBorder="0" applyAlignment="0" applyProtection="0"/>
    <xf numFmtId="0" fontId="135" fillId="190" borderId="0" applyNumberFormat="0" applyBorder="0" applyAlignment="0" applyProtection="0"/>
    <xf numFmtId="0" fontId="135" fillId="190" borderId="0" applyNumberFormat="0" applyBorder="0" applyAlignment="0" applyProtection="0"/>
    <xf numFmtId="0" fontId="70" fillId="173" borderId="0" applyNumberFormat="0" applyBorder="0" applyAlignment="0" applyProtection="0"/>
    <xf numFmtId="0" fontId="70" fillId="173" borderId="0" applyNumberFormat="0" applyBorder="0" applyAlignment="0" applyProtection="0"/>
    <xf numFmtId="0" fontId="135" fillId="190" borderId="0" applyNumberFormat="0" applyBorder="0" applyAlignment="0" applyProtection="0"/>
    <xf numFmtId="0" fontId="70" fillId="180" borderId="0" applyNumberFormat="0" applyBorder="0" applyAlignment="0" applyProtection="0"/>
    <xf numFmtId="0" fontId="70" fillId="180" borderId="0" applyNumberFormat="0" applyBorder="0" applyAlignment="0" applyProtection="0"/>
    <xf numFmtId="0" fontId="71" fillId="180" borderId="0" applyNumberFormat="0" applyBorder="0" applyAlignment="0" applyProtection="0"/>
    <xf numFmtId="0" fontId="70" fillId="180" borderId="0" applyNumberFormat="0" applyBorder="0" applyAlignment="0" applyProtection="0"/>
    <xf numFmtId="0" fontId="71" fillId="180" borderId="0" applyNumberFormat="0" applyBorder="0" applyAlignment="0" applyProtection="0"/>
    <xf numFmtId="0" fontId="70" fillId="173" borderId="0" applyNumberFormat="0" applyBorder="0" applyAlignment="0" applyProtection="0"/>
    <xf numFmtId="0" fontId="71" fillId="180" borderId="0" applyNumberFormat="0" applyBorder="0" applyAlignment="0" applyProtection="0"/>
    <xf numFmtId="0" fontId="70" fillId="173" borderId="0" applyNumberFormat="0" applyBorder="0" applyAlignment="0" applyProtection="0"/>
    <xf numFmtId="0" fontId="135" fillId="190" borderId="0" applyNumberFormat="0" applyBorder="0" applyAlignment="0" applyProtection="0"/>
    <xf numFmtId="0" fontId="70" fillId="173" borderId="0" applyNumberFormat="0" applyBorder="0" applyAlignment="0" applyProtection="0"/>
    <xf numFmtId="0" fontId="135" fillId="190" borderId="0" applyNumberFormat="0" applyBorder="0" applyAlignment="0" applyProtection="0"/>
    <xf numFmtId="0" fontId="135" fillId="190" borderId="0" applyNumberFormat="0" applyBorder="0" applyAlignment="0" applyProtection="0"/>
    <xf numFmtId="0" fontId="70" fillId="173" borderId="0" applyNumberFormat="0" applyBorder="0" applyAlignment="0" applyProtection="0"/>
    <xf numFmtId="0" fontId="135" fillId="190" borderId="0" applyNumberFormat="0" applyBorder="0" applyAlignment="0" applyProtection="0"/>
    <xf numFmtId="0" fontId="135" fillId="190" borderId="0" applyNumberFormat="0" applyBorder="0" applyAlignment="0" applyProtection="0"/>
    <xf numFmtId="0" fontId="135" fillId="190" borderId="0" applyNumberFormat="0" applyBorder="0" applyAlignment="0" applyProtection="0"/>
    <xf numFmtId="0" fontId="135" fillId="190" borderId="0" applyNumberFormat="0" applyBorder="0" applyAlignment="0" applyProtection="0"/>
    <xf numFmtId="0" fontId="135" fillId="190" borderId="0" applyNumberFormat="0" applyBorder="0" applyAlignment="0" applyProtection="0"/>
    <xf numFmtId="0" fontId="135" fillId="204" borderId="0" applyNumberFormat="0" applyBorder="0" applyAlignment="0" applyProtection="0"/>
    <xf numFmtId="0" fontId="135" fillId="204" borderId="0" applyNumberFormat="0" applyBorder="0" applyAlignment="0" applyProtection="0"/>
    <xf numFmtId="0" fontId="135" fillId="204" borderId="0" applyNumberFormat="0" applyBorder="0" applyAlignment="0" applyProtection="0"/>
    <xf numFmtId="0" fontId="135" fillId="204" borderId="0" applyNumberFormat="0" applyBorder="0" applyAlignment="0" applyProtection="0"/>
    <xf numFmtId="0" fontId="135" fillId="204" borderId="0" applyNumberFormat="0" applyBorder="0" applyAlignment="0" applyProtection="0"/>
    <xf numFmtId="0" fontId="135" fillId="204" borderId="0" applyNumberFormat="0" applyBorder="0" applyAlignment="0" applyProtection="0"/>
    <xf numFmtId="0" fontId="135" fillId="204" borderId="0" applyNumberFormat="0" applyBorder="0" applyAlignment="0" applyProtection="0"/>
    <xf numFmtId="0" fontId="135" fillId="204" borderId="0" applyNumberFormat="0" applyBorder="0" applyAlignment="0" applyProtection="0"/>
    <xf numFmtId="0" fontId="70" fillId="183" borderId="0" applyNumberFormat="0" applyBorder="0" applyAlignment="0" applyProtection="0"/>
    <xf numFmtId="0" fontId="70" fillId="183" borderId="0" applyNumberFormat="0" applyBorder="0" applyAlignment="0" applyProtection="0"/>
    <xf numFmtId="0" fontId="135" fillId="204" borderId="0" applyNumberFormat="0" applyBorder="0" applyAlignment="0" applyProtection="0"/>
    <xf numFmtId="0" fontId="135" fillId="204" borderId="0" applyNumberFormat="0" applyBorder="0" applyAlignment="0" applyProtection="0"/>
    <xf numFmtId="0" fontId="135" fillId="204" borderId="0" applyNumberFormat="0" applyBorder="0" applyAlignment="0" applyProtection="0"/>
    <xf numFmtId="0" fontId="70" fillId="183" borderId="0" applyNumberFormat="0" applyBorder="0" applyAlignment="0" applyProtection="0"/>
    <xf numFmtId="0" fontId="135" fillId="204" borderId="0" applyNumberFormat="0" applyBorder="0" applyAlignment="0" applyProtection="0"/>
    <xf numFmtId="0" fontId="70" fillId="183" borderId="0" applyNumberFormat="0" applyBorder="0" applyAlignment="0" applyProtection="0"/>
    <xf numFmtId="0" fontId="135" fillId="204" borderId="0" applyNumberFormat="0" applyBorder="0" applyAlignment="0" applyProtection="0"/>
    <xf numFmtId="0" fontId="135" fillId="204" borderId="0" applyNumberFormat="0" applyBorder="0" applyAlignment="0" applyProtection="0"/>
    <xf numFmtId="0" fontId="70" fillId="183" borderId="0" applyNumberFormat="0" applyBorder="0" applyAlignment="0" applyProtection="0"/>
    <xf numFmtId="0" fontId="135" fillId="204" borderId="0" applyNumberFormat="0" applyBorder="0" applyAlignment="0" applyProtection="0"/>
    <xf numFmtId="0" fontId="135" fillId="204" borderId="0" applyNumberFormat="0" applyBorder="0" applyAlignment="0" applyProtection="0"/>
    <xf numFmtId="0" fontId="135" fillId="204" borderId="0" applyNumberFormat="0" applyBorder="0" applyAlignment="0" applyProtection="0"/>
    <xf numFmtId="0" fontId="135" fillId="204" borderId="0" applyNumberFormat="0" applyBorder="0" applyAlignment="0" applyProtection="0"/>
    <xf numFmtId="0" fontId="135" fillId="204" borderId="0" applyNumberFormat="0" applyBorder="0" applyAlignment="0" applyProtection="0"/>
    <xf numFmtId="0" fontId="135" fillId="191" borderId="0" applyNumberFormat="0" applyBorder="0" applyAlignment="0" applyProtection="0"/>
    <xf numFmtId="0" fontId="135" fillId="191" borderId="0" applyNumberFormat="0" applyBorder="0" applyAlignment="0" applyProtection="0"/>
    <xf numFmtId="0" fontId="135" fillId="191" borderId="0" applyNumberFormat="0" applyBorder="0" applyAlignment="0" applyProtection="0"/>
    <xf numFmtId="0" fontId="135" fillId="191" borderId="0" applyNumberFormat="0" applyBorder="0" applyAlignment="0" applyProtection="0"/>
    <xf numFmtId="0" fontId="135" fillId="191" borderId="0" applyNumberFormat="0" applyBorder="0" applyAlignment="0" applyProtection="0"/>
    <xf numFmtId="0" fontId="135" fillId="191" borderId="0" applyNumberFormat="0" applyBorder="0" applyAlignment="0" applyProtection="0"/>
    <xf numFmtId="0" fontId="135" fillId="191" borderId="0" applyNumberFormat="0" applyBorder="0" applyAlignment="0" applyProtection="0"/>
    <xf numFmtId="0" fontId="135" fillId="191" borderId="0" applyNumberFormat="0" applyBorder="0" applyAlignment="0" applyProtection="0"/>
    <xf numFmtId="0" fontId="70" fillId="184" borderId="0" applyNumberFormat="0" applyBorder="0" applyAlignment="0" applyProtection="0"/>
    <xf numFmtId="0" fontId="70" fillId="184" borderId="0" applyNumberFormat="0" applyBorder="0" applyAlignment="0" applyProtection="0"/>
    <xf numFmtId="0" fontId="135" fillId="191" borderId="0" applyNumberFormat="0" applyBorder="0" applyAlignment="0" applyProtection="0"/>
    <xf numFmtId="0" fontId="135" fillId="191" borderId="0" applyNumberFormat="0" applyBorder="0" applyAlignment="0" applyProtection="0"/>
    <xf numFmtId="0" fontId="135" fillId="191" borderId="0" applyNumberFormat="0" applyBorder="0" applyAlignment="0" applyProtection="0"/>
    <xf numFmtId="0" fontId="70" fillId="184" borderId="0" applyNumberFormat="0" applyBorder="0" applyAlignment="0" applyProtection="0"/>
    <xf numFmtId="0" fontId="135" fillId="191" borderId="0" applyNumberFormat="0" applyBorder="0" applyAlignment="0" applyProtection="0"/>
    <xf numFmtId="0" fontId="70" fillId="184" borderId="0" applyNumberFormat="0" applyBorder="0" applyAlignment="0" applyProtection="0"/>
    <xf numFmtId="0" fontId="135" fillId="191" borderId="0" applyNumberFormat="0" applyBorder="0" applyAlignment="0" applyProtection="0"/>
    <xf numFmtId="0" fontId="135" fillId="191" borderId="0" applyNumberFormat="0" applyBorder="0" applyAlignment="0" applyProtection="0"/>
    <xf numFmtId="0" fontId="70" fillId="184" borderId="0" applyNumberFormat="0" applyBorder="0" applyAlignment="0" applyProtection="0"/>
    <xf numFmtId="0" fontId="135" fillId="191" borderId="0" applyNumberFormat="0" applyBorder="0" applyAlignment="0" applyProtection="0"/>
    <xf numFmtId="0" fontId="135" fillId="191" borderId="0" applyNumberFormat="0" applyBorder="0" applyAlignment="0" applyProtection="0"/>
    <xf numFmtId="0" fontId="135" fillId="191" borderId="0" applyNumberFormat="0" applyBorder="0" applyAlignment="0" applyProtection="0"/>
    <xf numFmtId="0" fontId="135" fillId="191" borderId="0" applyNumberFormat="0" applyBorder="0" applyAlignment="0" applyProtection="0"/>
    <xf numFmtId="0" fontId="135" fillId="191" borderId="0" applyNumberFormat="0" applyBorder="0" applyAlignment="0" applyProtection="0"/>
    <xf numFmtId="0" fontId="135" fillId="205" borderId="0" applyNumberFormat="0" applyBorder="0" applyAlignment="0" applyProtection="0"/>
    <xf numFmtId="0" fontId="135" fillId="205" borderId="0" applyNumberFormat="0" applyBorder="0" applyAlignment="0" applyProtection="0"/>
    <xf numFmtId="0" fontId="135" fillId="205" borderId="0" applyNumberFormat="0" applyBorder="0" applyAlignment="0" applyProtection="0"/>
    <xf numFmtId="0" fontId="135" fillId="205" borderId="0" applyNumberFormat="0" applyBorder="0" applyAlignment="0" applyProtection="0"/>
    <xf numFmtId="0" fontId="135" fillId="205" borderId="0" applyNumberFormat="0" applyBorder="0" applyAlignment="0" applyProtection="0"/>
    <xf numFmtId="0" fontId="135" fillId="205" borderId="0" applyNumberFormat="0" applyBorder="0" applyAlignment="0" applyProtection="0"/>
    <xf numFmtId="0" fontId="135" fillId="205" borderId="0" applyNumberFormat="0" applyBorder="0" applyAlignment="0" applyProtection="0"/>
    <xf numFmtId="0" fontId="135" fillId="205" borderId="0" applyNumberFormat="0" applyBorder="0" applyAlignment="0" applyProtection="0"/>
    <xf numFmtId="0" fontId="70" fillId="185" borderId="0" applyNumberFormat="0" applyBorder="0" applyAlignment="0" applyProtection="0"/>
    <xf numFmtId="0" fontId="70" fillId="185" borderId="0" applyNumberFormat="0" applyBorder="0" applyAlignment="0" applyProtection="0"/>
    <xf numFmtId="0" fontId="135" fillId="205" borderId="0" applyNumberFormat="0" applyBorder="0" applyAlignment="0" applyProtection="0"/>
    <xf numFmtId="0" fontId="135" fillId="205" borderId="0" applyNumberFormat="0" applyBorder="0" applyAlignment="0" applyProtection="0"/>
    <xf numFmtId="0" fontId="135" fillId="205" borderId="0" applyNumberFormat="0" applyBorder="0" applyAlignment="0" applyProtection="0"/>
    <xf numFmtId="0" fontId="70" fillId="185" borderId="0" applyNumberFormat="0" applyBorder="0" applyAlignment="0" applyProtection="0"/>
    <xf numFmtId="0" fontId="135" fillId="205" borderId="0" applyNumberFormat="0" applyBorder="0" applyAlignment="0" applyProtection="0"/>
    <xf numFmtId="0" fontId="70" fillId="185" borderId="0" applyNumberFormat="0" applyBorder="0" applyAlignment="0" applyProtection="0"/>
    <xf numFmtId="0" fontId="135" fillId="205" borderId="0" applyNumberFormat="0" applyBorder="0" applyAlignment="0" applyProtection="0"/>
    <xf numFmtId="0" fontId="135" fillId="205" borderId="0" applyNumberFormat="0" applyBorder="0" applyAlignment="0" applyProtection="0"/>
    <xf numFmtId="0" fontId="70" fillId="185" borderId="0" applyNumberFormat="0" applyBorder="0" applyAlignment="0" applyProtection="0"/>
    <xf numFmtId="0" fontId="135" fillId="205" borderId="0" applyNumberFormat="0" applyBorder="0" applyAlignment="0" applyProtection="0"/>
    <xf numFmtId="0" fontId="135" fillId="205" borderId="0" applyNumberFormat="0" applyBorder="0" applyAlignment="0" applyProtection="0"/>
    <xf numFmtId="0" fontId="135" fillId="205" borderId="0" applyNumberFormat="0" applyBorder="0" applyAlignment="0" applyProtection="0"/>
    <xf numFmtId="0" fontId="135" fillId="205" borderId="0" applyNumberFormat="0" applyBorder="0" applyAlignment="0" applyProtection="0"/>
    <xf numFmtId="0" fontId="135" fillId="205" borderId="0" applyNumberFormat="0" applyBorder="0" applyAlignment="0" applyProtection="0"/>
    <xf numFmtId="0" fontId="62" fillId="192" borderId="0" applyNumberFormat="0" applyBorder="0" applyAlignment="0" applyProtection="0"/>
    <xf numFmtId="0" fontId="62" fillId="192" borderId="0" applyNumberFormat="0" applyBorder="0" applyAlignment="0" applyProtection="0"/>
    <xf numFmtId="0" fontId="62" fillId="192" borderId="0" applyNumberFormat="0" applyBorder="0" applyAlignment="0" applyProtection="0"/>
    <xf numFmtId="0" fontId="62" fillId="192" borderId="0" applyNumberFormat="0" applyBorder="0" applyAlignment="0" applyProtection="0"/>
    <xf numFmtId="0" fontId="62" fillId="192" borderId="0" applyNumberFormat="0" applyBorder="0" applyAlignment="0" applyProtection="0"/>
    <xf numFmtId="0" fontId="62" fillId="192" borderId="0" applyNumberFormat="0" applyBorder="0" applyAlignment="0" applyProtection="0"/>
    <xf numFmtId="0" fontId="62" fillId="192" borderId="0" applyNumberFormat="0" applyBorder="0" applyAlignment="0" applyProtection="0"/>
    <xf numFmtId="0" fontId="62" fillId="192" borderId="0" applyNumberFormat="0" applyBorder="0" applyAlignment="0" applyProtection="0"/>
    <xf numFmtId="0" fontId="76" fillId="169" borderId="0" applyNumberFormat="0" applyBorder="0" applyAlignment="0" applyProtection="0"/>
    <xf numFmtId="0" fontId="76" fillId="169" borderId="0" applyNumberFormat="0" applyBorder="0" applyAlignment="0" applyProtection="0"/>
    <xf numFmtId="0" fontId="62" fillId="192" borderId="0" applyNumberFormat="0" applyBorder="0" applyAlignment="0" applyProtection="0"/>
    <xf numFmtId="0" fontId="62" fillId="192" borderId="0" applyNumberFormat="0" applyBorder="0" applyAlignment="0" applyProtection="0"/>
    <xf numFmtId="0" fontId="62" fillId="192" borderId="0" applyNumberFormat="0" applyBorder="0" applyAlignment="0" applyProtection="0"/>
    <xf numFmtId="0" fontId="62" fillId="192" borderId="0" applyNumberFormat="0" applyBorder="0" applyAlignment="0" applyProtection="0"/>
    <xf numFmtId="0" fontId="62" fillId="192" borderId="0" applyNumberFormat="0" applyBorder="0" applyAlignment="0" applyProtection="0"/>
    <xf numFmtId="0" fontId="76" fillId="169" borderId="0" applyNumberFormat="0" applyBorder="0" applyAlignment="0" applyProtection="0"/>
    <xf numFmtId="0" fontId="62" fillId="192" borderId="0" applyNumberFormat="0" applyBorder="0" applyAlignment="0" applyProtection="0"/>
    <xf numFmtId="0" fontId="76" fillId="169" borderId="0" applyNumberFormat="0" applyBorder="0" applyAlignment="0" applyProtection="0"/>
    <xf numFmtId="0" fontId="62" fillId="192" borderId="0" applyNumberFormat="0" applyBorder="0" applyAlignment="0" applyProtection="0"/>
    <xf numFmtId="0" fontId="62" fillId="192" borderId="0" applyNumberFormat="0" applyBorder="0" applyAlignment="0" applyProtection="0"/>
    <xf numFmtId="0" fontId="76" fillId="169" borderId="0" applyNumberFormat="0" applyBorder="0" applyAlignment="0" applyProtection="0"/>
    <xf numFmtId="0" fontId="62" fillId="192" borderId="0" applyNumberFormat="0" applyBorder="0" applyAlignment="0" applyProtection="0"/>
    <xf numFmtId="0" fontId="62" fillId="192" borderId="0" applyNumberFormat="0" applyBorder="0" applyAlignment="0" applyProtection="0"/>
    <xf numFmtId="0" fontId="62" fillId="192" borderId="0" applyNumberFormat="0" applyBorder="0" applyAlignment="0" applyProtection="0"/>
    <xf numFmtId="0" fontId="62" fillId="192" borderId="0" applyNumberFormat="0" applyBorder="0" applyAlignment="0" applyProtection="0"/>
    <xf numFmtId="0" fontId="62" fillId="192" borderId="0" applyNumberFormat="0" applyBorder="0" applyAlignment="0" applyProtection="0"/>
    <xf numFmtId="0" fontId="62" fillId="192" borderId="0" applyNumberFormat="0" applyBorder="0" applyAlignment="0" applyProtection="0"/>
    <xf numFmtId="0" fontId="62" fillId="192" borderId="0" applyNumberFormat="0" applyBorder="0" applyAlignment="0" applyProtection="0"/>
    <xf numFmtId="0" fontId="62" fillId="192" borderId="0" applyNumberFormat="0" applyBorder="0" applyAlignment="0" applyProtection="0"/>
    <xf numFmtId="0" fontId="62" fillId="192" borderId="0" applyNumberFormat="0" applyBorder="0" applyAlignment="0" applyProtection="0"/>
    <xf numFmtId="0" fontId="62" fillId="192" borderId="0" applyNumberFormat="0" applyBorder="0" applyAlignment="0" applyProtection="0"/>
    <xf numFmtId="0" fontId="112" fillId="180" borderId="60" applyNumberFormat="0" applyAlignment="0" applyProtection="0"/>
    <xf numFmtId="0" fontId="112" fillId="180" borderId="60" applyNumberFormat="0" applyAlignment="0" applyProtection="0"/>
    <xf numFmtId="0" fontId="112" fillId="180" borderId="60" applyNumberFormat="0" applyAlignment="0" applyProtection="0"/>
    <xf numFmtId="0" fontId="112" fillId="180" borderId="60" applyNumberFormat="0" applyAlignment="0" applyProtection="0"/>
    <xf numFmtId="0" fontId="112" fillId="180" borderId="60" applyNumberFormat="0" applyAlignment="0" applyProtection="0"/>
    <xf numFmtId="0" fontId="112" fillId="180" borderId="60" applyNumberFormat="0" applyAlignment="0" applyProtection="0"/>
    <xf numFmtId="0" fontId="112" fillId="180" borderId="60" applyNumberFormat="0" applyAlignment="0" applyProtection="0"/>
    <xf numFmtId="0" fontId="112" fillId="180" borderId="60" applyNumberFormat="0" applyAlignment="0" applyProtection="0"/>
    <xf numFmtId="0" fontId="112" fillId="180" borderId="60" applyNumberFormat="0" applyAlignment="0" applyProtection="0"/>
    <xf numFmtId="0" fontId="112" fillId="180" borderId="60" applyNumberFormat="0" applyAlignment="0" applyProtection="0"/>
    <xf numFmtId="0" fontId="123" fillId="187" borderId="14" applyNumberFormat="0" applyAlignment="0" applyProtection="0"/>
    <xf numFmtId="0" fontId="123" fillId="187" borderId="14" applyNumberFormat="0" applyAlignment="0" applyProtection="0"/>
    <xf numFmtId="0" fontId="112" fillId="180" borderId="60" applyNumberFormat="0" applyAlignment="0" applyProtection="0"/>
    <xf numFmtId="0" fontId="136" fillId="186" borderId="12" applyNumberFormat="0" applyAlignment="0" applyProtection="0"/>
    <xf numFmtId="0" fontId="136" fillId="186" borderId="12" applyNumberFormat="0" applyAlignment="0" applyProtection="0"/>
    <xf numFmtId="0" fontId="77" fillId="186" borderId="12" applyNumberFormat="0" applyAlignment="0" applyProtection="0"/>
    <xf numFmtId="0" fontId="136" fillId="186" borderId="12" applyNumberFormat="0" applyAlignment="0" applyProtection="0"/>
    <xf numFmtId="0" fontId="77" fillId="186" borderId="12" applyNumberFormat="0" applyAlignment="0" applyProtection="0"/>
    <xf numFmtId="0" fontId="123" fillId="187" borderId="14" applyNumberFormat="0" applyAlignment="0" applyProtection="0"/>
    <xf numFmtId="0" fontId="77" fillId="186" borderId="12" applyNumberFormat="0" applyAlignment="0" applyProtection="0"/>
    <xf numFmtId="0" fontId="123" fillId="187" borderId="14" applyNumberFormat="0" applyAlignment="0" applyProtection="0"/>
    <xf numFmtId="0" fontId="112" fillId="180" borderId="60" applyNumberFormat="0" applyAlignment="0" applyProtection="0"/>
    <xf numFmtId="0" fontId="123" fillId="187" borderId="14" applyNumberFormat="0" applyAlignment="0" applyProtection="0"/>
    <xf numFmtId="0" fontId="112" fillId="180" borderId="60" applyNumberFormat="0" applyAlignment="0" applyProtection="0"/>
    <xf numFmtId="0" fontId="112" fillId="180" borderId="60" applyNumberFormat="0" applyAlignment="0" applyProtection="0"/>
    <xf numFmtId="0" fontId="123" fillId="187" borderId="14" applyNumberFormat="0" applyAlignment="0" applyProtection="0"/>
    <xf numFmtId="0" fontId="112" fillId="180" borderId="60" applyNumberFormat="0" applyAlignment="0" applyProtection="0"/>
    <xf numFmtId="0" fontId="112" fillId="180" borderId="60" applyNumberFormat="0" applyAlignment="0" applyProtection="0"/>
    <xf numFmtId="0" fontId="112" fillId="180" borderId="60" applyNumberFormat="0" applyAlignment="0" applyProtection="0"/>
    <xf numFmtId="0" fontId="112" fillId="180" borderId="60" applyNumberFormat="0" applyAlignment="0" applyProtection="0"/>
    <xf numFmtId="0" fontId="112" fillId="180" borderId="60" applyNumberFormat="0" applyAlignment="0" applyProtection="0"/>
    <xf numFmtId="0" fontId="112" fillId="180" borderId="60" applyNumberFormat="0" applyAlignment="0" applyProtection="0"/>
    <xf numFmtId="0" fontId="112" fillId="180" borderId="60" applyNumberFormat="0" applyAlignment="0" applyProtection="0"/>
    <xf numFmtId="0" fontId="112" fillId="180" borderId="60" applyNumberFormat="0" applyAlignment="0" applyProtection="0"/>
    <xf numFmtId="0" fontId="112" fillId="180" borderId="60" applyNumberFormat="0" applyAlignment="0" applyProtection="0"/>
    <xf numFmtId="0" fontId="112" fillId="180" borderId="60" applyNumberFormat="0" applyAlignment="0" applyProtection="0"/>
    <xf numFmtId="0" fontId="137" fillId="204" borderId="61" applyNumberFormat="0" applyAlignment="0" applyProtection="0"/>
    <xf numFmtId="0" fontId="137" fillId="204" borderId="61" applyNumberFormat="0" applyAlignment="0" applyProtection="0"/>
    <xf numFmtId="0" fontId="137" fillId="204" borderId="61" applyNumberFormat="0" applyAlignment="0" applyProtection="0"/>
    <xf numFmtId="0" fontId="137" fillId="204" borderId="61" applyNumberFormat="0" applyAlignment="0" applyProtection="0"/>
    <xf numFmtId="0" fontId="137" fillId="204" borderId="61" applyNumberFormat="0" applyAlignment="0" applyProtection="0"/>
    <xf numFmtId="0" fontId="137" fillId="204" borderId="61" applyNumberFormat="0" applyAlignment="0" applyProtection="0"/>
    <xf numFmtId="0" fontId="137" fillId="204" borderId="61" applyNumberFormat="0" applyAlignment="0" applyProtection="0"/>
    <xf numFmtId="0" fontId="137" fillId="204" borderId="61" applyNumberFormat="0" applyAlignment="0" applyProtection="0"/>
    <xf numFmtId="0" fontId="137" fillId="204" borderId="61" applyNumberFormat="0" applyAlignment="0" applyProtection="0"/>
    <xf numFmtId="0" fontId="81" fillId="188" borderId="17" applyNumberFormat="0" applyAlignment="0" applyProtection="0"/>
    <xf numFmtId="0" fontId="81" fillId="188" borderId="17" applyNumberFormat="0" applyAlignment="0" applyProtection="0"/>
    <xf numFmtId="0" fontId="137" fillId="204" borderId="61" applyNumberFormat="0" applyAlignment="0" applyProtection="0"/>
    <xf numFmtId="0" fontId="81" fillId="175" borderId="15" applyNumberFormat="0" applyAlignment="0" applyProtection="0"/>
    <xf numFmtId="0" fontId="81" fillId="175" borderId="15" applyNumberFormat="0" applyAlignment="0" applyProtection="0"/>
    <xf numFmtId="0" fontId="79" fillId="175" borderId="15" applyNumberFormat="0" applyAlignment="0" applyProtection="0"/>
    <xf numFmtId="0" fontId="81" fillId="175" borderId="15" applyNumberFormat="0" applyAlignment="0" applyProtection="0"/>
    <xf numFmtId="0" fontId="79" fillId="175" borderId="15" applyNumberFormat="0" applyAlignment="0" applyProtection="0"/>
    <xf numFmtId="0" fontId="81" fillId="188" borderId="17" applyNumberFormat="0" applyAlignment="0" applyProtection="0"/>
    <xf numFmtId="0" fontId="79" fillId="175" borderId="15" applyNumberFormat="0" applyAlignment="0" applyProtection="0"/>
    <xf numFmtId="0" fontId="81" fillId="188" borderId="17" applyNumberFormat="0" applyAlignment="0" applyProtection="0"/>
    <xf numFmtId="0" fontId="137" fillId="204" borderId="61" applyNumberFormat="0" applyAlignment="0" applyProtection="0"/>
    <xf numFmtId="0" fontId="81" fillId="188" borderId="17" applyNumberFormat="0" applyAlignment="0" applyProtection="0"/>
    <xf numFmtId="0" fontId="137" fillId="204" borderId="61" applyNumberFormat="0" applyAlignment="0" applyProtection="0"/>
    <xf numFmtId="0" fontId="137" fillId="204" borderId="61" applyNumberFormat="0" applyAlignment="0" applyProtection="0"/>
    <xf numFmtId="0" fontId="81" fillId="188" borderId="17" applyNumberFormat="0" applyAlignment="0" applyProtection="0"/>
    <xf numFmtId="0" fontId="137" fillId="204" borderId="61" applyNumberFormat="0" applyAlignment="0" applyProtection="0"/>
    <xf numFmtId="0" fontId="137" fillId="204" borderId="61" applyNumberFormat="0" applyAlignment="0" applyProtection="0"/>
    <xf numFmtId="0" fontId="137" fillId="204" borderId="61" applyNumberFormat="0" applyAlignment="0" applyProtection="0"/>
    <xf numFmtId="0" fontId="137" fillId="204" borderId="61" applyNumberFormat="0" applyAlignment="0" applyProtection="0"/>
    <xf numFmtId="0" fontId="137" fillId="204" borderId="61" applyNumberFormat="0" applyAlignment="0" applyProtection="0"/>
    <xf numFmtId="191" fontId="4" fillId="0" borderId="0" applyFont="0" applyFill="0" applyBorder="0" applyAlignment="0" applyProtection="0">
      <alignment vertical="top"/>
    </xf>
    <xf numFmtId="191" fontId="4" fillId="0" borderId="0" applyFont="0" applyFill="0" applyBorder="0" applyAlignment="0" applyProtection="0">
      <alignment vertical="top"/>
    </xf>
    <xf numFmtId="191" fontId="4" fillId="0" borderId="0" applyFont="0" applyFill="0" applyBorder="0" applyAlignment="0" applyProtection="0">
      <alignment vertical="top"/>
    </xf>
    <xf numFmtId="191" fontId="4" fillId="0" borderId="0" applyFont="0" applyFill="0" applyBorder="0" applyAlignment="0" applyProtection="0">
      <alignment vertical="top"/>
    </xf>
    <xf numFmtId="191" fontId="4" fillId="0" borderId="0" applyFont="0" applyFill="0" applyBorder="0" applyAlignment="0" applyProtection="0">
      <alignment vertical="top"/>
    </xf>
    <xf numFmtId="191" fontId="4" fillId="0" borderId="0" applyFont="0" applyFill="0" applyBorder="0" applyAlignment="0" applyProtection="0">
      <alignment vertical="top"/>
    </xf>
    <xf numFmtId="191" fontId="4" fillId="0" borderId="0" applyFont="0" applyFill="0" applyBorder="0" applyAlignment="0" applyProtection="0">
      <alignment vertical="top"/>
    </xf>
    <xf numFmtId="191" fontId="4" fillId="0" borderId="0" applyFont="0" applyFill="0" applyBorder="0" applyAlignment="0" applyProtection="0">
      <alignment vertical="top"/>
    </xf>
    <xf numFmtId="191" fontId="4" fillId="0" borderId="0" applyFont="0" applyFill="0" applyBorder="0" applyAlignment="0" applyProtection="0">
      <alignment vertical="top"/>
    </xf>
    <xf numFmtId="191" fontId="4" fillId="0" borderId="0" applyFont="0" applyFill="0" applyBorder="0" applyAlignment="0" applyProtection="0">
      <alignment vertical="top"/>
    </xf>
    <xf numFmtId="191" fontId="4" fillId="0" borderId="0" applyFont="0" applyFill="0" applyBorder="0" applyAlignment="0" applyProtection="0">
      <alignment vertical="top"/>
    </xf>
    <xf numFmtId="191" fontId="4" fillId="0" borderId="0" applyFont="0" applyFill="0" applyBorder="0" applyAlignment="0" applyProtection="0">
      <alignment vertical="top"/>
    </xf>
    <xf numFmtId="191" fontId="4" fillId="0" borderId="0" applyFont="0" applyFill="0" applyBorder="0" applyAlignment="0" applyProtection="0">
      <alignment vertical="top"/>
    </xf>
    <xf numFmtId="191" fontId="4" fillId="0" borderId="0" applyFont="0" applyFill="0" applyBorder="0" applyAlignment="0" applyProtection="0">
      <alignment vertical="top"/>
    </xf>
    <xf numFmtId="191" fontId="4" fillId="0" borderId="0" applyFont="0" applyFill="0" applyBorder="0" applyAlignment="0" applyProtection="0">
      <alignment vertical="top"/>
    </xf>
    <xf numFmtId="191" fontId="4" fillId="0" borderId="0" applyFont="0" applyFill="0" applyBorder="0" applyAlignment="0" applyProtection="0">
      <alignment vertical="top"/>
    </xf>
    <xf numFmtId="191" fontId="4" fillId="0" borderId="0" applyFont="0" applyFill="0" applyBorder="0" applyAlignment="0" applyProtection="0">
      <alignment vertical="top"/>
    </xf>
    <xf numFmtId="191" fontId="4" fillId="0" borderId="0" applyFont="0" applyFill="0" applyBorder="0" applyAlignment="0" applyProtection="0">
      <alignment vertical="top"/>
    </xf>
    <xf numFmtId="191" fontId="4" fillId="0" borderId="0" applyFont="0" applyFill="0" applyBorder="0" applyAlignment="0" applyProtection="0">
      <alignment vertical="top"/>
    </xf>
    <xf numFmtId="191" fontId="4" fillId="0" borderId="0" applyFont="0" applyFill="0" applyBorder="0" applyAlignment="0" applyProtection="0">
      <alignment vertical="top"/>
    </xf>
    <xf numFmtId="191" fontId="4" fillId="0" borderId="0" applyFont="0" applyFill="0" applyBorder="0" applyAlignment="0" applyProtection="0">
      <alignment vertical="top"/>
    </xf>
    <xf numFmtId="191"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135" fillId="206" borderId="0" applyNumberFormat="0" applyBorder="0" applyAlignment="0" applyProtection="0"/>
    <xf numFmtId="0" fontId="135" fillId="206" borderId="0" applyNumberFormat="0" applyBorder="0" applyAlignment="0" applyProtection="0"/>
    <xf numFmtId="0" fontId="135" fillId="206" borderId="0" applyNumberFormat="0" applyBorder="0" applyAlignment="0" applyProtection="0"/>
    <xf numFmtId="0" fontId="135" fillId="206" borderId="0" applyNumberFormat="0" applyBorder="0" applyAlignment="0" applyProtection="0"/>
    <xf numFmtId="0" fontId="135" fillId="206" borderId="0" applyNumberFormat="0" applyBorder="0" applyAlignment="0" applyProtection="0"/>
    <xf numFmtId="0" fontId="135" fillId="206" borderId="0" applyNumberFormat="0" applyBorder="0" applyAlignment="0" applyProtection="0"/>
    <xf numFmtId="0" fontId="135" fillId="206" borderId="0" applyNumberFormat="0" applyBorder="0" applyAlignment="0" applyProtection="0"/>
    <xf numFmtId="0" fontId="135" fillId="206" borderId="0" applyNumberFormat="0" applyBorder="0" applyAlignment="0" applyProtection="0"/>
    <xf numFmtId="0" fontId="135" fillId="206" borderId="0" applyNumberFormat="0" applyBorder="0" applyAlignment="0" applyProtection="0"/>
    <xf numFmtId="0" fontId="135" fillId="206" borderId="0" applyNumberFormat="0" applyBorder="0" applyAlignment="0" applyProtection="0"/>
    <xf numFmtId="0" fontId="70" fillId="189" borderId="0" applyNumberFormat="0" applyBorder="0" applyAlignment="0" applyProtection="0"/>
    <xf numFmtId="0" fontId="70" fillId="189" borderId="0" applyNumberFormat="0" applyBorder="0" applyAlignment="0" applyProtection="0"/>
    <xf numFmtId="0" fontId="135" fillId="206" borderId="0" applyNumberFormat="0" applyBorder="0" applyAlignment="0" applyProtection="0"/>
    <xf numFmtId="0" fontId="70" fillId="185" borderId="0" applyNumberFormat="0" applyBorder="0" applyAlignment="0" applyProtection="0"/>
    <xf numFmtId="0" fontId="70" fillId="185" borderId="0" applyNumberFormat="0" applyBorder="0" applyAlignment="0" applyProtection="0"/>
    <xf numFmtId="0" fontId="71" fillId="185" borderId="0" applyNumberFormat="0" applyBorder="0" applyAlignment="0" applyProtection="0"/>
    <xf numFmtId="0" fontId="70" fillId="185" borderId="0" applyNumberFormat="0" applyBorder="0" applyAlignment="0" applyProtection="0"/>
    <xf numFmtId="0" fontId="71" fillId="185" borderId="0" applyNumberFormat="0" applyBorder="0" applyAlignment="0" applyProtection="0"/>
    <xf numFmtId="0" fontId="70" fillId="189" borderId="0" applyNumberFormat="0" applyBorder="0" applyAlignment="0" applyProtection="0"/>
    <xf numFmtId="0" fontId="71" fillId="185" borderId="0" applyNumberFormat="0" applyBorder="0" applyAlignment="0" applyProtection="0"/>
    <xf numFmtId="0" fontId="70" fillId="189" borderId="0" applyNumberFormat="0" applyBorder="0" applyAlignment="0" applyProtection="0"/>
    <xf numFmtId="0" fontId="135" fillId="206" borderId="0" applyNumberFormat="0" applyBorder="0" applyAlignment="0" applyProtection="0"/>
    <xf numFmtId="0" fontId="135" fillId="206" borderId="0" applyNumberFormat="0" applyBorder="0" applyAlignment="0" applyProtection="0"/>
    <xf numFmtId="0" fontId="70" fillId="189" borderId="0" applyNumberFormat="0" applyBorder="0" applyAlignment="0" applyProtection="0"/>
    <xf numFmtId="0" fontId="135" fillId="206" borderId="0" applyNumberFormat="0" applyBorder="0" applyAlignment="0" applyProtection="0"/>
    <xf numFmtId="0" fontId="135" fillId="206" borderId="0" applyNumberFormat="0" applyBorder="0" applyAlignment="0" applyProtection="0"/>
    <xf numFmtId="0" fontId="70" fillId="189" borderId="0" applyNumberFormat="0" applyBorder="0" applyAlignment="0" applyProtection="0"/>
    <xf numFmtId="0" fontId="135" fillId="206" borderId="0" applyNumberFormat="0" applyBorder="0" applyAlignment="0" applyProtection="0"/>
    <xf numFmtId="0" fontId="135" fillId="206" borderId="0" applyNumberFormat="0" applyBorder="0" applyAlignment="0" applyProtection="0"/>
    <xf numFmtId="0" fontId="135" fillId="206" borderId="0" applyNumberFormat="0" applyBorder="0" applyAlignment="0" applyProtection="0"/>
    <xf numFmtId="0" fontId="135" fillId="206" borderId="0" applyNumberFormat="0" applyBorder="0" applyAlignment="0" applyProtection="0"/>
    <xf numFmtId="0" fontId="135" fillId="189" borderId="0" applyNumberFormat="0" applyBorder="0" applyAlignment="0" applyProtection="0"/>
    <xf numFmtId="0" fontId="135" fillId="189" borderId="0" applyNumberFormat="0" applyBorder="0" applyAlignment="0" applyProtection="0"/>
    <xf numFmtId="0" fontId="135" fillId="189" borderId="0" applyNumberFormat="0" applyBorder="0" applyAlignment="0" applyProtection="0"/>
    <xf numFmtId="0" fontId="135" fillId="189" borderId="0" applyNumberFormat="0" applyBorder="0" applyAlignment="0" applyProtection="0"/>
    <xf numFmtId="0" fontId="135" fillId="189" borderId="0" applyNumberFormat="0" applyBorder="0" applyAlignment="0" applyProtection="0"/>
    <xf numFmtId="0" fontId="135" fillId="189" borderId="0" applyNumberFormat="0" applyBorder="0" applyAlignment="0" applyProtection="0"/>
    <xf numFmtId="0" fontId="135" fillId="189" borderId="0" applyNumberFormat="0" applyBorder="0" applyAlignment="0" applyProtection="0"/>
    <xf numFmtId="0" fontId="135" fillId="189" borderId="0" applyNumberFormat="0" applyBorder="0" applyAlignment="0" applyProtection="0"/>
    <xf numFmtId="0" fontId="70" fillId="190" borderId="0" applyNumberFormat="0" applyBorder="0" applyAlignment="0" applyProtection="0"/>
    <xf numFmtId="0" fontId="70" fillId="190" borderId="0" applyNumberFormat="0" applyBorder="0" applyAlignment="0" applyProtection="0"/>
    <xf numFmtId="0" fontId="135" fillId="189" borderId="0" applyNumberFormat="0" applyBorder="0" applyAlignment="0" applyProtection="0"/>
    <xf numFmtId="0" fontId="135" fillId="189" borderId="0" applyNumberFormat="0" applyBorder="0" applyAlignment="0" applyProtection="0"/>
    <xf numFmtId="0" fontId="135" fillId="189" borderId="0" applyNumberFormat="0" applyBorder="0" applyAlignment="0" applyProtection="0"/>
    <xf numFmtId="0" fontId="70" fillId="190" borderId="0" applyNumberFormat="0" applyBorder="0" applyAlignment="0" applyProtection="0"/>
    <xf numFmtId="0" fontId="135" fillId="189" borderId="0" applyNumberFormat="0" applyBorder="0" applyAlignment="0" applyProtection="0"/>
    <xf numFmtId="0" fontId="70" fillId="190" borderId="0" applyNumberFormat="0" applyBorder="0" applyAlignment="0" applyProtection="0"/>
    <xf numFmtId="0" fontId="135" fillId="189" borderId="0" applyNumberFormat="0" applyBorder="0" applyAlignment="0" applyProtection="0"/>
    <xf numFmtId="0" fontId="135" fillId="189" borderId="0" applyNumberFormat="0" applyBorder="0" applyAlignment="0" applyProtection="0"/>
    <xf numFmtId="0" fontId="70" fillId="190" borderId="0" applyNumberFormat="0" applyBorder="0" applyAlignment="0" applyProtection="0"/>
    <xf numFmtId="0" fontId="135" fillId="189" borderId="0" applyNumberFormat="0" applyBorder="0" applyAlignment="0" applyProtection="0"/>
    <xf numFmtId="0" fontId="135" fillId="189" borderId="0" applyNumberFormat="0" applyBorder="0" applyAlignment="0" applyProtection="0"/>
    <xf numFmtId="0" fontId="135" fillId="189" borderId="0" applyNumberFormat="0" applyBorder="0" applyAlignment="0" applyProtection="0"/>
    <xf numFmtId="0" fontId="135" fillId="189" borderId="0" applyNumberFormat="0" applyBorder="0" applyAlignment="0" applyProtection="0"/>
    <xf numFmtId="0" fontId="135" fillId="189" borderId="0" applyNumberFormat="0" applyBorder="0" applyAlignment="0" applyProtection="0"/>
    <xf numFmtId="0" fontId="135" fillId="190" borderId="0" applyNumberFormat="0" applyBorder="0" applyAlignment="0" applyProtection="0"/>
    <xf numFmtId="0" fontId="135" fillId="190" borderId="0" applyNumberFormat="0" applyBorder="0" applyAlignment="0" applyProtection="0"/>
    <xf numFmtId="0" fontId="135" fillId="190" borderId="0" applyNumberFormat="0" applyBorder="0" applyAlignment="0" applyProtection="0"/>
    <xf numFmtId="0" fontId="135" fillId="190" borderId="0" applyNumberFormat="0" applyBorder="0" applyAlignment="0" applyProtection="0"/>
    <xf numFmtId="0" fontId="135" fillId="190" borderId="0" applyNumberFormat="0" applyBorder="0" applyAlignment="0" applyProtection="0"/>
    <xf numFmtId="0" fontId="135" fillId="190" borderId="0" applyNumberFormat="0" applyBorder="0" applyAlignment="0" applyProtection="0"/>
    <xf numFmtId="0" fontId="135" fillId="190" borderId="0" applyNumberFormat="0" applyBorder="0" applyAlignment="0" applyProtection="0"/>
    <xf numFmtId="0" fontId="135" fillId="190" borderId="0" applyNumberFormat="0" applyBorder="0" applyAlignment="0" applyProtection="0"/>
    <xf numFmtId="0" fontId="135" fillId="190" borderId="0" applyNumberFormat="0" applyBorder="0" applyAlignment="0" applyProtection="0"/>
    <xf numFmtId="0" fontId="70" fillId="180" borderId="0" applyNumberFormat="0" applyBorder="0" applyAlignment="0" applyProtection="0"/>
    <xf numFmtId="0" fontId="70" fillId="180" borderId="0" applyNumberFormat="0" applyBorder="0" applyAlignment="0" applyProtection="0"/>
    <xf numFmtId="0" fontId="135" fillId="190" borderId="0" applyNumberFormat="0" applyBorder="0" applyAlignment="0" applyProtection="0"/>
    <xf numFmtId="0" fontId="70" fillId="192" borderId="0" applyNumberFormat="0" applyBorder="0" applyAlignment="0" applyProtection="0"/>
    <xf numFmtId="0" fontId="70" fillId="192" borderId="0" applyNumberFormat="0" applyBorder="0" applyAlignment="0" applyProtection="0"/>
    <xf numFmtId="0" fontId="71" fillId="192" borderId="0" applyNumberFormat="0" applyBorder="0" applyAlignment="0" applyProtection="0"/>
    <xf numFmtId="0" fontId="70" fillId="192" borderId="0" applyNumberFormat="0" applyBorder="0" applyAlignment="0" applyProtection="0"/>
    <xf numFmtId="0" fontId="71" fillId="192" borderId="0" applyNumberFormat="0" applyBorder="0" applyAlignment="0" applyProtection="0"/>
    <xf numFmtId="0" fontId="70" fillId="180" borderId="0" applyNumberFormat="0" applyBorder="0" applyAlignment="0" applyProtection="0"/>
    <xf numFmtId="0" fontId="71" fillId="192" borderId="0" applyNumberFormat="0" applyBorder="0" applyAlignment="0" applyProtection="0"/>
    <xf numFmtId="0" fontId="70" fillId="180" borderId="0" applyNumberFormat="0" applyBorder="0" applyAlignment="0" applyProtection="0"/>
    <xf numFmtId="0" fontId="135" fillId="190" borderId="0" applyNumberFormat="0" applyBorder="0" applyAlignment="0" applyProtection="0"/>
    <xf numFmtId="0" fontId="70" fillId="180" borderId="0" applyNumberFormat="0" applyBorder="0" applyAlignment="0" applyProtection="0"/>
    <xf numFmtId="0" fontId="135" fillId="190" borderId="0" applyNumberFormat="0" applyBorder="0" applyAlignment="0" applyProtection="0"/>
    <xf numFmtId="0" fontId="135" fillId="190" borderId="0" applyNumberFormat="0" applyBorder="0" applyAlignment="0" applyProtection="0"/>
    <xf numFmtId="0" fontId="70" fillId="180" borderId="0" applyNumberFormat="0" applyBorder="0" applyAlignment="0" applyProtection="0"/>
    <xf numFmtId="0" fontId="135" fillId="190" borderId="0" applyNumberFormat="0" applyBorder="0" applyAlignment="0" applyProtection="0"/>
    <xf numFmtId="0" fontId="135" fillId="190" borderId="0" applyNumberFormat="0" applyBorder="0" applyAlignment="0" applyProtection="0"/>
    <xf numFmtId="0" fontId="135" fillId="190" borderId="0" applyNumberFormat="0" applyBorder="0" applyAlignment="0" applyProtection="0"/>
    <xf numFmtId="0" fontId="135" fillId="190" borderId="0" applyNumberFormat="0" applyBorder="0" applyAlignment="0" applyProtection="0"/>
    <xf numFmtId="0" fontId="135" fillId="190" borderId="0" applyNumberFormat="0" applyBorder="0" applyAlignment="0" applyProtection="0"/>
    <xf numFmtId="0" fontId="135" fillId="207" borderId="0" applyNumberFormat="0" applyBorder="0" applyAlignment="0" applyProtection="0"/>
    <xf numFmtId="0" fontId="135" fillId="207" borderId="0" applyNumberFormat="0" applyBorder="0" applyAlignment="0" applyProtection="0"/>
    <xf numFmtId="0" fontId="135" fillId="207" borderId="0" applyNumberFormat="0" applyBorder="0" applyAlignment="0" applyProtection="0"/>
    <xf numFmtId="0" fontId="135" fillId="207" borderId="0" applyNumberFormat="0" applyBorder="0" applyAlignment="0" applyProtection="0"/>
    <xf numFmtId="0" fontId="135" fillId="207" borderId="0" applyNumberFormat="0" applyBorder="0" applyAlignment="0" applyProtection="0"/>
    <xf numFmtId="0" fontId="135" fillId="207" borderId="0" applyNumberFormat="0" applyBorder="0" applyAlignment="0" applyProtection="0"/>
    <xf numFmtId="0" fontId="135" fillId="207" borderId="0" applyNumberFormat="0" applyBorder="0" applyAlignment="0" applyProtection="0"/>
    <xf numFmtId="0" fontId="135" fillId="207" borderId="0" applyNumberFormat="0" applyBorder="0" applyAlignment="0" applyProtection="0"/>
    <xf numFmtId="0" fontId="70" fillId="183" borderId="0" applyNumberFormat="0" applyBorder="0" applyAlignment="0" applyProtection="0"/>
    <xf numFmtId="0" fontId="70" fillId="183" borderId="0" applyNumberFormat="0" applyBorder="0" applyAlignment="0" applyProtection="0"/>
    <xf numFmtId="0" fontId="135" fillId="207" borderId="0" applyNumberFormat="0" applyBorder="0" applyAlignment="0" applyProtection="0"/>
    <xf numFmtId="0" fontId="135" fillId="207" borderId="0" applyNumberFormat="0" applyBorder="0" applyAlignment="0" applyProtection="0"/>
    <xf numFmtId="0" fontId="135" fillId="207" borderId="0" applyNumberFormat="0" applyBorder="0" applyAlignment="0" applyProtection="0"/>
    <xf numFmtId="0" fontId="70" fillId="183" borderId="0" applyNumberFormat="0" applyBorder="0" applyAlignment="0" applyProtection="0"/>
    <xf numFmtId="0" fontId="135" fillId="207" borderId="0" applyNumberFormat="0" applyBorder="0" applyAlignment="0" applyProtection="0"/>
    <xf numFmtId="0" fontId="70" fillId="183" borderId="0" applyNumberFormat="0" applyBorder="0" applyAlignment="0" applyProtection="0"/>
    <xf numFmtId="0" fontId="135" fillId="207" borderId="0" applyNumberFormat="0" applyBorder="0" applyAlignment="0" applyProtection="0"/>
    <xf numFmtId="0" fontId="135" fillId="207" borderId="0" applyNumberFormat="0" applyBorder="0" applyAlignment="0" applyProtection="0"/>
    <xf numFmtId="0" fontId="70" fillId="183" borderId="0" applyNumberFormat="0" applyBorder="0" applyAlignment="0" applyProtection="0"/>
    <xf numFmtId="0" fontId="135" fillId="207" borderId="0" applyNumberFormat="0" applyBorder="0" applyAlignment="0" applyProtection="0"/>
    <xf numFmtId="0" fontId="135" fillId="207" borderId="0" applyNumberFormat="0" applyBorder="0" applyAlignment="0" applyProtection="0"/>
    <xf numFmtId="0" fontId="135" fillId="207" borderId="0" applyNumberFormat="0" applyBorder="0" applyAlignment="0" applyProtection="0"/>
    <xf numFmtId="0" fontId="135" fillId="207" borderId="0" applyNumberFormat="0" applyBorder="0" applyAlignment="0" applyProtection="0"/>
    <xf numFmtId="0" fontId="135" fillId="207" borderId="0" applyNumberFormat="0" applyBorder="0" applyAlignment="0" applyProtection="0"/>
    <xf numFmtId="0" fontId="135" fillId="206" borderId="0" applyNumberFormat="0" applyBorder="0" applyAlignment="0" applyProtection="0"/>
    <xf numFmtId="0" fontId="135" fillId="206" borderId="0" applyNumberFormat="0" applyBorder="0" applyAlignment="0" applyProtection="0"/>
    <xf numFmtId="0" fontId="135" fillId="206" borderId="0" applyNumberFormat="0" applyBorder="0" applyAlignment="0" applyProtection="0"/>
    <xf numFmtId="0" fontId="135" fillId="206" borderId="0" applyNumberFormat="0" applyBorder="0" applyAlignment="0" applyProtection="0"/>
    <xf numFmtId="0" fontId="135" fillId="206" borderId="0" applyNumberFormat="0" applyBorder="0" applyAlignment="0" applyProtection="0"/>
    <xf numFmtId="0" fontId="135" fillId="206" borderId="0" applyNumberFormat="0" applyBorder="0" applyAlignment="0" applyProtection="0"/>
    <xf numFmtId="0" fontId="135" fillId="206" borderId="0" applyNumberFormat="0" applyBorder="0" applyAlignment="0" applyProtection="0"/>
    <xf numFmtId="0" fontId="135" fillId="206" borderId="0" applyNumberFormat="0" applyBorder="0" applyAlignment="0" applyProtection="0"/>
    <xf numFmtId="0" fontId="135" fillId="206" borderId="0" applyNumberFormat="0" applyBorder="0" applyAlignment="0" applyProtection="0"/>
    <xf numFmtId="0" fontId="135" fillId="206" borderId="0" applyNumberFormat="0" applyBorder="0" applyAlignment="0" applyProtection="0"/>
    <xf numFmtId="0" fontId="70" fillId="184" borderId="0" applyNumberFormat="0" applyBorder="0" applyAlignment="0" applyProtection="0"/>
    <xf numFmtId="0" fontId="70" fillId="184" borderId="0" applyNumberFormat="0" applyBorder="0" applyAlignment="0" applyProtection="0"/>
    <xf numFmtId="0" fontId="135" fillId="206" borderId="0" applyNumberFormat="0" applyBorder="0" applyAlignment="0" applyProtection="0"/>
    <xf numFmtId="0" fontId="70" fillId="193" borderId="0" applyNumberFormat="0" applyBorder="0" applyAlignment="0" applyProtection="0"/>
    <xf numFmtId="0" fontId="70" fillId="193" borderId="0" applyNumberFormat="0" applyBorder="0" applyAlignment="0" applyProtection="0"/>
    <xf numFmtId="0" fontId="71" fillId="193" borderId="0" applyNumberFormat="0" applyBorder="0" applyAlignment="0" applyProtection="0"/>
    <xf numFmtId="0" fontId="70" fillId="193" borderId="0" applyNumberFormat="0" applyBorder="0" applyAlignment="0" applyProtection="0"/>
    <xf numFmtId="0" fontId="71" fillId="193" borderId="0" applyNumberFormat="0" applyBorder="0" applyAlignment="0" applyProtection="0"/>
    <xf numFmtId="0" fontId="70" fillId="184" borderId="0" applyNumberFormat="0" applyBorder="0" applyAlignment="0" applyProtection="0"/>
    <xf numFmtId="0" fontId="71" fillId="193" borderId="0" applyNumberFormat="0" applyBorder="0" applyAlignment="0" applyProtection="0"/>
    <xf numFmtId="0" fontId="70" fillId="184" borderId="0" applyNumberFormat="0" applyBorder="0" applyAlignment="0" applyProtection="0"/>
    <xf numFmtId="0" fontId="135" fillId="206" borderId="0" applyNumberFormat="0" applyBorder="0" applyAlignment="0" applyProtection="0"/>
    <xf numFmtId="0" fontId="135" fillId="206" borderId="0" applyNumberFormat="0" applyBorder="0" applyAlignment="0" applyProtection="0"/>
    <xf numFmtId="0" fontId="70" fillId="184" borderId="0" applyNumberFormat="0" applyBorder="0" applyAlignment="0" applyProtection="0"/>
    <xf numFmtId="0" fontId="135" fillId="206" borderId="0" applyNumberFormat="0" applyBorder="0" applyAlignment="0" applyProtection="0"/>
    <xf numFmtId="0" fontId="135" fillId="206" borderId="0" applyNumberFormat="0" applyBorder="0" applyAlignment="0" applyProtection="0"/>
    <xf numFmtId="0" fontId="70" fillId="184" borderId="0" applyNumberFormat="0" applyBorder="0" applyAlignment="0" applyProtection="0"/>
    <xf numFmtId="0" fontId="135" fillId="206" borderId="0" applyNumberFormat="0" applyBorder="0" applyAlignment="0" applyProtection="0"/>
    <xf numFmtId="0" fontId="135" fillId="206" borderId="0" applyNumberFormat="0" applyBorder="0" applyAlignment="0" applyProtection="0"/>
    <xf numFmtId="0" fontId="135" fillId="206" borderId="0" applyNumberFormat="0" applyBorder="0" applyAlignment="0" applyProtection="0"/>
    <xf numFmtId="0" fontId="135" fillId="206" borderId="0" applyNumberFormat="0" applyBorder="0" applyAlignment="0" applyProtection="0"/>
    <xf numFmtId="0" fontId="135" fillId="208" borderId="0" applyNumberFormat="0" applyBorder="0" applyAlignment="0" applyProtection="0"/>
    <xf numFmtId="0" fontId="135" fillId="208" borderId="0" applyNumberFormat="0" applyBorder="0" applyAlignment="0" applyProtection="0"/>
    <xf numFmtId="0" fontId="135" fillId="208" borderId="0" applyNumberFormat="0" applyBorder="0" applyAlignment="0" applyProtection="0"/>
    <xf numFmtId="0" fontId="135" fillId="208" borderId="0" applyNumberFormat="0" applyBorder="0" applyAlignment="0" applyProtection="0"/>
    <xf numFmtId="0" fontId="135" fillId="208" borderId="0" applyNumberFormat="0" applyBorder="0" applyAlignment="0" applyProtection="0"/>
    <xf numFmtId="0" fontId="135" fillId="208" borderId="0" applyNumberFormat="0" applyBorder="0" applyAlignment="0" applyProtection="0"/>
    <xf numFmtId="0" fontId="135" fillId="208" borderId="0" applyNumberFormat="0" applyBorder="0" applyAlignment="0" applyProtection="0"/>
    <xf numFmtId="0" fontId="135" fillId="208" borderId="0" applyNumberFormat="0" applyBorder="0" applyAlignment="0" applyProtection="0"/>
    <xf numFmtId="0" fontId="70" fillId="191" borderId="0" applyNumberFormat="0" applyBorder="0" applyAlignment="0" applyProtection="0"/>
    <xf numFmtId="0" fontId="70" fillId="191" borderId="0" applyNumberFormat="0" applyBorder="0" applyAlignment="0" applyProtection="0"/>
    <xf numFmtId="0" fontId="135" fillId="208" borderId="0" applyNumberFormat="0" applyBorder="0" applyAlignment="0" applyProtection="0"/>
    <xf numFmtId="0" fontId="135" fillId="208" borderId="0" applyNumberFormat="0" applyBorder="0" applyAlignment="0" applyProtection="0"/>
    <xf numFmtId="0" fontId="135" fillId="208" borderId="0" applyNumberFormat="0" applyBorder="0" applyAlignment="0" applyProtection="0"/>
    <xf numFmtId="0" fontId="70" fillId="191" borderId="0" applyNumberFormat="0" applyBorder="0" applyAlignment="0" applyProtection="0"/>
    <xf numFmtId="0" fontId="135" fillId="208" borderId="0" applyNumberFormat="0" applyBorder="0" applyAlignment="0" applyProtection="0"/>
    <xf numFmtId="0" fontId="70" fillId="191" borderId="0" applyNumberFormat="0" applyBorder="0" applyAlignment="0" applyProtection="0"/>
    <xf numFmtId="0" fontId="135" fillId="208" borderId="0" applyNumberFormat="0" applyBorder="0" applyAlignment="0" applyProtection="0"/>
    <xf numFmtId="0" fontId="135" fillId="208" borderId="0" applyNumberFormat="0" applyBorder="0" applyAlignment="0" applyProtection="0"/>
    <xf numFmtId="0" fontId="70" fillId="191" borderId="0" applyNumberFormat="0" applyBorder="0" applyAlignment="0" applyProtection="0"/>
    <xf numFmtId="0" fontId="135" fillId="208" borderId="0" applyNumberFormat="0" applyBorder="0" applyAlignment="0" applyProtection="0"/>
    <xf numFmtId="0" fontId="135" fillId="208" borderId="0" applyNumberFormat="0" applyBorder="0" applyAlignment="0" applyProtection="0"/>
    <xf numFmtId="0" fontId="135" fillId="208" borderId="0" applyNumberFormat="0" applyBorder="0" applyAlignment="0" applyProtection="0"/>
    <xf numFmtId="0" fontId="135" fillId="208" borderId="0" applyNumberFormat="0" applyBorder="0" applyAlignment="0" applyProtection="0"/>
    <xf numFmtId="0" fontId="135" fillId="208" borderId="0" applyNumberFormat="0" applyBorder="0" applyAlignment="0" applyProtection="0"/>
    <xf numFmtId="0" fontId="140" fillId="179" borderId="60" applyNumberFormat="0" applyAlignment="0" applyProtection="0"/>
    <xf numFmtId="0" fontId="140" fillId="179" borderId="60" applyNumberFormat="0" applyAlignment="0" applyProtection="0"/>
    <xf numFmtId="0" fontId="140" fillId="179" borderId="60" applyNumberFormat="0" applyAlignment="0" applyProtection="0"/>
    <xf numFmtId="0" fontId="140" fillId="179" borderId="60" applyNumberFormat="0" applyAlignment="0" applyProtection="0"/>
    <xf numFmtId="0" fontId="140" fillId="179" borderId="60" applyNumberFormat="0" applyAlignment="0" applyProtection="0"/>
    <xf numFmtId="0" fontId="140" fillId="179" borderId="60" applyNumberFormat="0" applyAlignment="0" applyProtection="0"/>
    <xf numFmtId="0" fontId="140" fillId="179" borderId="60" applyNumberFormat="0" applyAlignment="0" applyProtection="0"/>
    <xf numFmtId="0" fontId="140" fillId="179" borderId="60" applyNumberFormat="0" applyAlignment="0" applyProtection="0"/>
    <xf numFmtId="0" fontId="125" fillId="172" borderId="14" applyNumberFormat="0" applyAlignment="0" applyProtection="0"/>
    <xf numFmtId="0" fontId="125" fillId="172" borderId="14" applyNumberFormat="0" applyAlignment="0" applyProtection="0"/>
    <xf numFmtId="0" fontId="140" fillId="179" borderId="60" applyNumberFormat="0" applyAlignment="0" applyProtection="0"/>
    <xf numFmtId="0" fontId="140" fillId="179" borderId="60" applyNumberFormat="0" applyAlignment="0" applyProtection="0"/>
    <xf numFmtId="0" fontId="140" fillId="179" borderId="60" applyNumberFormat="0" applyAlignment="0" applyProtection="0"/>
    <xf numFmtId="0" fontId="125" fillId="172" borderId="14" applyNumberFormat="0" applyAlignment="0" applyProtection="0"/>
    <xf numFmtId="0" fontId="140" fillId="179" borderId="60" applyNumberFormat="0" applyAlignment="0" applyProtection="0"/>
    <xf numFmtId="0" fontId="125" fillId="172" borderId="14" applyNumberFormat="0" applyAlignment="0" applyProtection="0"/>
    <xf numFmtId="0" fontId="140" fillId="179" borderId="60" applyNumberFormat="0" applyAlignment="0" applyProtection="0"/>
    <xf numFmtId="0" fontId="140" fillId="179" borderId="60" applyNumberFormat="0" applyAlignment="0" applyProtection="0"/>
    <xf numFmtId="0" fontId="125" fillId="172" borderId="14" applyNumberFormat="0" applyAlignment="0" applyProtection="0"/>
    <xf numFmtId="0" fontId="140" fillId="179" borderId="60" applyNumberFormat="0" applyAlignment="0" applyProtection="0"/>
    <xf numFmtId="0" fontId="140" fillId="179" borderId="60" applyNumberFormat="0" applyAlignment="0" applyProtection="0"/>
    <xf numFmtId="0" fontId="140" fillId="179" borderId="60" applyNumberFormat="0" applyAlignment="0" applyProtection="0"/>
    <xf numFmtId="0" fontId="140" fillId="179" borderId="60" applyNumberFormat="0" applyAlignment="0" applyProtection="0"/>
    <xf numFmtId="0" fontId="140" fillId="179" borderId="60" applyNumberFormat="0" applyAlignment="0" applyProtection="0"/>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0" fontId="62" fillId="209" borderId="0" applyNumberFormat="0" applyBorder="0" applyAlignment="0" applyProtection="0"/>
    <xf numFmtId="0" fontId="62" fillId="209" borderId="0" applyNumberFormat="0" applyBorder="0" applyAlignment="0" applyProtection="0"/>
    <xf numFmtId="0" fontId="62" fillId="209" borderId="0" applyNumberFormat="0" applyBorder="0" applyAlignment="0" applyProtection="0"/>
    <xf numFmtId="0" fontId="62" fillId="209" borderId="0" applyNumberFormat="0" applyBorder="0" applyAlignment="0" applyProtection="0"/>
    <xf numFmtId="0" fontId="62" fillId="209" borderId="0" applyNumberFormat="0" applyBorder="0" applyAlignment="0" applyProtection="0"/>
    <xf numFmtId="0" fontId="62" fillId="209" borderId="0" applyNumberFormat="0" applyBorder="0" applyAlignment="0" applyProtection="0"/>
    <xf numFmtId="0" fontId="62" fillId="209" borderId="0" applyNumberFormat="0" applyBorder="0" applyAlignment="0" applyProtection="0"/>
    <xf numFmtId="0" fontId="62" fillId="209" borderId="0" applyNumberFormat="0" applyBorder="0" applyAlignment="0" applyProtection="0"/>
    <xf numFmtId="0" fontId="62" fillId="209" borderId="0" applyNumberFormat="0" applyBorder="0" applyAlignment="0" applyProtection="0"/>
    <xf numFmtId="0" fontId="62" fillId="209" borderId="0" applyNumberFormat="0" applyBorder="0" applyAlignment="0" applyProtection="0"/>
    <xf numFmtId="0" fontId="99" fillId="168" borderId="0" applyNumberFormat="0" applyBorder="0" applyAlignment="0" applyProtection="0"/>
    <xf numFmtId="0" fontId="99" fillId="168" borderId="0" applyNumberFormat="0" applyBorder="0" applyAlignment="0" applyProtection="0"/>
    <xf numFmtId="0" fontId="62" fillId="209" borderId="0" applyNumberFormat="0" applyBorder="0" applyAlignment="0" applyProtection="0"/>
    <xf numFmtId="0" fontId="141" fillId="197" borderId="0" applyNumberFormat="0" applyBorder="0" applyAlignment="0" applyProtection="0"/>
    <xf numFmtId="0" fontId="141" fillId="197" borderId="0" applyNumberFormat="0" applyBorder="0" applyAlignment="0" applyProtection="0"/>
    <xf numFmtId="0" fontId="97" fillId="197" borderId="0" applyNumberFormat="0" applyBorder="0" applyAlignment="0" applyProtection="0"/>
    <xf numFmtId="0" fontId="141" fillId="197" borderId="0" applyNumberFormat="0" applyBorder="0" applyAlignment="0" applyProtection="0"/>
    <xf numFmtId="0" fontId="97" fillId="197" borderId="0" applyNumberFormat="0" applyBorder="0" applyAlignment="0" applyProtection="0"/>
    <xf numFmtId="0" fontId="99" fillId="168" borderId="0" applyNumberFormat="0" applyBorder="0" applyAlignment="0" applyProtection="0"/>
    <xf numFmtId="0" fontId="97" fillId="197" borderId="0" applyNumberFormat="0" applyBorder="0" applyAlignment="0" applyProtection="0"/>
    <xf numFmtId="0" fontId="99" fillId="168" borderId="0" applyNumberFormat="0" applyBorder="0" applyAlignment="0" applyProtection="0"/>
    <xf numFmtId="0" fontId="62" fillId="209" borderId="0" applyNumberFormat="0" applyBorder="0" applyAlignment="0" applyProtection="0"/>
    <xf numFmtId="0" fontId="99" fillId="168" borderId="0" applyNumberFormat="0" applyBorder="0" applyAlignment="0" applyProtection="0"/>
    <xf numFmtId="0" fontId="62" fillId="209" borderId="0" applyNumberFormat="0" applyBorder="0" applyAlignment="0" applyProtection="0"/>
    <xf numFmtId="0" fontId="62" fillId="209" borderId="0" applyNumberFormat="0" applyBorder="0" applyAlignment="0" applyProtection="0"/>
    <xf numFmtId="0" fontId="99" fillId="168" borderId="0" applyNumberFormat="0" applyBorder="0" applyAlignment="0" applyProtection="0"/>
    <xf numFmtId="0" fontId="62" fillId="209" borderId="0" applyNumberFormat="0" applyBorder="0" applyAlignment="0" applyProtection="0"/>
    <xf numFmtId="0" fontId="62" fillId="209" borderId="0" applyNumberFormat="0" applyBorder="0" applyAlignment="0" applyProtection="0"/>
    <xf numFmtId="0" fontId="62" fillId="209" borderId="0" applyNumberFormat="0" applyBorder="0" applyAlignment="0" applyProtection="0"/>
    <xf numFmtId="0" fontId="62" fillId="209" borderId="0" applyNumberFormat="0" applyBorder="0" applyAlignment="0" applyProtection="0"/>
    <xf numFmtId="0" fontId="62" fillId="209" borderId="0" applyNumberFormat="0" applyBorder="0" applyAlignment="0" applyProtection="0"/>
    <xf numFmtId="0" fontId="62" fillId="209" borderId="0" applyNumberFormat="0" applyBorder="0" applyAlignment="0" applyProtection="0"/>
    <xf numFmtId="0" fontId="62" fillId="209" borderId="0" applyNumberFormat="0" applyBorder="0" applyAlignment="0" applyProtection="0"/>
    <xf numFmtId="0" fontId="62" fillId="209" borderId="0" applyNumberFormat="0" applyBorder="0" applyAlignment="0" applyProtection="0"/>
    <xf numFmtId="0" fontId="62" fillId="209" borderId="0" applyNumberFormat="0" applyBorder="0" applyAlignment="0" applyProtection="0"/>
    <xf numFmtId="0" fontId="62" fillId="209" borderId="0" applyNumberFormat="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3" fillId="0" borderId="0" applyFont="0" applyFill="0" applyBorder="0" applyAlignment="0" applyProtection="0"/>
    <xf numFmtId="43" fontId="170" fillId="0" borderId="0" applyFont="0" applyFill="0" applyBorder="0" applyAlignment="0" applyProtection="0"/>
    <xf numFmtId="43" fontId="103" fillId="0" borderId="0" applyFont="0" applyFill="0" applyBorder="0" applyAlignment="0" applyProtection="0"/>
    <xf numFmtId="43" fontId="4" fillId="0" borderId="0" applyNumberFormat="0" applyFont="0" applyFill="0" applyBorder="0" applyAlignment="0" applyProtection="0"/>
    <xf numFmtId="0" fontId="142" fillId="128" borderId="0" applyNumberFormat="0" applyBorder="0" applyAlignment="0" applyProtection="0"/>
    <xf numFmtId="0" fontId="142" fillId="128" borderId="0" applyNumberFormat="0" applyBorder="0" applyAlignment="0" applyProtection="0"/>
    <xf numFmtId="0" fontId="142" fillId="128" borderId="0" applyNumberFormat="0" applyBorder="0" applyAlignment="0" applyProtection="0"/>
    <xf numFmtId="0" fontId="142" fillId="128" borderId="0" applyNumberFormat="0" applyBorder="0" applyAlignment="0" applyProtection="0"/>
    <xf numFmtId="0" fontId="104" fillId="198" borderId="0" applyNumberFormat="0" applyBorder="0" applyAlignment="0" applyProtection="0"/>
    <xf numFmtId="0" fontId="104" fillId="198" borderId="0" applyNumberFormat="0" applyBorder="0" applyAlignment="0" applyProtection="0"/>
    <xf numFmtId="0" fontId="142" fillId="128" borderId="0" applyNumberFormat="0" applyBorder="0" applyAlignment="0" applyProtection="0"/>
    <xf numFmtId="0" fontId="142" fillId="128" borderId="0" applyNumberFormat="0" applyBorder="0" applyAlignment="0" applyProtection="0"/>
    <xf numFmtId="0" fontId="142" fillId="128" borderId="0" applyNumberFormat="0" applyBorder="0" applyAlignment="0" applyProtection="0"/>
    <xf numFmtId="0" fontId="104" fillId="198" borderId="0" applyNumberFormat="0" applyBorder="0" applyAlignment="0" applyProtection="0"/>
    <xf numFmtId="0" fontId="142" fillId="128" borderId="0" applyNumberFormat="0" applyBorder="0" applyAlignment="0" applyProtection="0"/>
    <xf numFmtId="0" fontId="104" fillId="198" borderId="0" applyNumberFormat="0" applyBorder="0" applyAlignment="0" applyProtection="0"/>
    <xf numFmtId="0" fontId="142" fillId="128" borderId="0" applyNumberFormat="0" applyBorder="0" applyAlignment="0" applyProtection="0"/>
    <xf numFmtId="0" fontId="142" fillId="128" borderId="0" applyNumberFormat="0" applyBorder="0" applyAlignment="0" applyProtection="0"/>
    <xf numFmtId="0" fontId="104" fillId="198" borderId="0" applyNumberFormat="0" applyBorder="0" applyAlignment="0" applyProtection="0"/>
    <xf numFmtId="0" fontId="142" fillId="128" borderId="0" applyNumberFormat="0" applyBorder="0" applyAlignment="0" applyProtection="0"/>
    <xf numFmtId="0" fontId="142" fillId="128" borderId="0" applyNumberFormat="0" applyBorder="0" applyAlignment="0" applyProtection="0"/>
    <xf numFmtId="0" fontId="142" fillId="128" borderId="0" applyNumberFormat="0" applyBorder="0" applyAlignment="0" applyProtection="0"/>
    <xf numFmtId="0" fontId="142" fillId="128" borderId="0" applyNumberFormat="0" applyBorder="0" applyAlignment="0" applyProtection="0"/>
    <xf numFmtId="0" fontId="142" fillId="128" borderId="0" applyNumberFormat="0" applyBorder="0" applyAlignment="0" applyProtection="0"/>
    <xf numFmtId="0" fontId="133" fillId="169" borderId="59"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70" fillId="131" borderId="26"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70" fillId="131" borderId="26" applyNumberFormat="0" applyFont="0" applyAlignment="0" applyProtection="0"/>
    <xf numFmtId="0" fontId="170" fillId="131" borderId="26"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70" fillId="131" borderId="26" applyNumberFormat="0" applyFont="0" applyAlignment="0" applyProtection="0"/>
    <xf numFmtId="0" fontId="170" fillId="131" borderId="26"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70" fillId="131" borderId="26" applyNumberFormat="0" applyFont="0" applyAlignment="0" applyProtection="0"/>
    <xf numFmtId="0" fontId="170" fillId="131" borderId="26"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70" fillId="131" borderId="26" applyNumberFormat="0" applyFont="0" applyAlignment="0" applyProtection="0"/>
    <xf numFmtId="0" fontId="170" fillId="131" borderId="26"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70" fillId="131" borderId="26"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70" fillId="131" borderId="26" applyNumberFormat="0" applyFont="0" applyAlignment="0" applyProtection="0"/>
    <xf numFmtId="0" fontId="170" fillId="131" borderId="26"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70" fillId="131" borderId="26" applyNumberFormat="0" applyFont="0" applyAlignment="0" applyProtection="0"/>
    <xf numFmtId="0" fontId="170" fillId="131" borderId="26"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70" fillId="131" borderId="26" applyNumberFormat="0" applyFont="0" applyAlignment="0" applyProtection="0"/>
    <xf numFmtId="0" fontId="170" fillId="131" borderId="26"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70" fillId="131" borderId="26" applyNumberFormat="0" applyFont="0" applyAlignment="0" applyProtection="0"/>
    <xf numFmtId="0" fontId="170" fillId="131" borderId="26"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70" fillId="131" borderId="26"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70" fillId="131" borderId="26" applyNumberFormat="0" applyFont="0" applyAlignment="0" applyProtection="0"/>
    <xf numFmtId="0" fontId="170" fillId="131" borderId="26"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70" fillId="131" borderId="26" applyNumberFormat="0" applyFont="0" applyAlignment="0" applyProtection="0"/>
    <xf numFmtId="0" fontId="170" fillId="131" borderId="26"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70" fillId="131" borderId="26" applyNumberFormat="0" applyFont="0" applyAlignment="0" applyProtection="0"/>
    <xf numFmtId="0" fontId="170" fillId="131" borderId="26"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70" fillId="131" borderId="26" applyNumberFormat="0" applyFont="0" applyAlignment="0" applyProtection="0"/>
    <xf numFmtId="0" fontId="170" fillId="131" borderId="26"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70" fillId="131" borderId="26"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70" fillId="131" borderId="26"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70" fillId="131" borderId="26" applyNumberFormat="0" applyFont="0" applyAlignment="0" applyProtection="0"/>
    <xf numFmtId="0" fontId="170" fillId="131" borderId="26"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70" fillId="131" borderId="26" applyNumberFormat="0" applyFont="0" applyAlignment="0" applyProtection="0"/>
    <xf numFmtId="0" fontId="170" fillId="131" borderId="26"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70" fillId="131" borderId="26" applyNumberFormat="0" applyFont="0" applyAlignment="0" applyProtection="0"/>
    <xf numFmtId="0" fontId="170" fillId="131" borderId="26"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70" fillId="131" borderId="26" applyNumberFormat="0" applyFont="0" applyAlignment="0" applyProtection="0"/>
    <xf numFmtId="0" fontId="170" fillId="131" borderId="26" applyNumberFormat="0" applyFont="0" applyAlignment="0" applyProtection="0"/>
    <xf numFmtId="0" fontId="103" fillId="207" borderId="12"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70" fillId="131" borderId="26"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70" fillId="131" borderId="26"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70" fillId="131" borderId="26" applyNumberFormat="0" applyFont="0" applyAlignment="0" applyProtection="0"/>
    <xf numFmtId="0" fontId="170" fillId="131" borderId="26"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70" fillId="131" borderId="26" applyNumberFormat="0" applyFont="0" applyAlignment="0" applyProtection="0"/>
    <xf numFmtId="0" fontId="170" fillId="131" borderId="26"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70" fillId="131" borderId="26" applyNumberFormat="0" applyFont="0" applyAlignment="0" applyProtection="0"/>
    <xf numFmtId="0" fontId="170" fillId="131" borderId="26"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70" fillId="131" borderId="26" applyNumberFormat="0" applyFont="0" applyAlignment="0" applyProtection="0"/>
    <xf numFmtId="0" fontId="170" fillId="131" borderId="26"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03" fillId="207" borderId="12" applyNumberFormat="0" applyFont="0" applyAlignment="0" applyProtection="0"/>
    <xf numFmtId="0" fontId="103" fillId="207" borderId="12" applyNumberFormat="0" applyFont="0" applyAlignment="0" applyProtection="0"/>
    <xf numFmtId="0" fontId="170" fillId="131" borderId="26" applyNumberFormat="0" applyFont="0" applyAlignment="0" applyProtection="0"/>
    <xf numFmtId="0" fontId="4" fillId="193" borderId="25"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70" fillId="131" borderId="26"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70" fillId="131" borderId="26" applyNumberFormat="0" applyFont="0" applyAlignment="0" applyProtection="0"/>
    <xf numFmtId="0" fontId="170" fillId="131" borderId="26"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70" fillId="131" borderId="26" applyNumberFormat="0" applyFont="0" applyAlignment="0" applyProtection="0"/>
    <xf numFmtId="0" fontId="170" fillId="131" borderId="26"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70" fillId="131" borderId="26" applyNumberFormat="0" applyFont="0" applyAlignment="0" applyProtection="0"/>
    <xf numFmtId="0" fontId="170" fillId="131" borderId="26"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70" fillId="131" borderId="26" applyNumberFormat="0" applyFont="0" applyAlignment="0" applyProtection="0"/>
    <xf numFmtId="0" fontId="170" fillId="131" borderId="26"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03" fillId="207" borderId="12"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70" fillId="131" borderId="26"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70" fillId="131" borderId="26" applyNumberFormat="0" applyFont="0" applyAlignment="0" applyProtection="0"/>
    <xf numFmtId="0" fontId="170" fillId="131" borderId="26"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70" fillId="131" borderId="26" applyNumberFormat="0" applyFont="0" applyAlignment="0" applyProtection="0"/>
    <xf numFmtId="0" fontId="170" fillId="131" borderId="26"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70" fillId="131" borderId="26" applyNumberFormat="0" applyFont="0" applyAlignment="0" applyProtection="0"/>
    <xf numFmtId="0" fontId="170" fillId="131" borderId="26"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70" fillId="131" borderId="26" applyNumberFormat="0" applyFont="0" applyAlignment="0" applyProtection="0"/>
    <xf numFmtId="0" fontId="170" fillId="131" borderId="26"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03" fillId="207" borderId="12"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70" fillId="131" borderId="26"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70" fillId="131" borderId="26" applyNumberFormat="0" applyFont="0" applyAlignment="0" applyProtection="0"/>
    <xf numFmtId="0" fontId="170" fillId="131" borderId="26"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70" fillId="131" borderId="26" applyNumberFormat="0" applyFont="0" applyAlignment="0" applyProtection="0"/>
    <xf numFmtId="0" fontId="170" fillId="131" borderId="26"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70" fillId="131" borderId="26" applyNumberFormat="0" applyFont="0" applyAlignment="0" applyProtection="0"/>
    <xf numFmtId="0" fontId="170" fillId="131" borderId="26"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70" fillId="131" borderId="26" applyNumberFormat="0" applyFont="0" applyAlignment="0" applyProtection="0"/>
    <xf numFmtId="0" fontId="170" fillId="131" borderId="26"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70" fillId="131" borderId="26"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70" fillId="131" borderId="26" applyNumberFormat="0" applyFont="0" applyAlignment="0" applyProtection="0"/>
    <xf numFmtId="0" fontId="170" fillId="131" borderId="26"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70" fillId="131" borderId="26" applyNumberFormat="0" applyFont="0" applyAlignment="0" applyProtection="0"/>
    <xf numFmtId="0" fontId="170" fillId="131" borderId="26"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70" fillId="131" borderId="26" applyNumberFormat="0" applyFont="0" applyAlignment="0" applyProtection="0"/>
    <xf numFmtId="0" fontId="170" fillId="131" borderId="26"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70" fillId="131" borderId="26" applyNumberFormat="0" applyFont="0" applyAlignment="0" applyProtection="0"/>
    <xf numFmtId="0" fontId="170" fillId="131" borderId="26"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70" fillId="131" borderId="26"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70" fillId="131" borderId="26" applyNumberFormat="0" applyFont="0" applyAlignment="0" applyProtection="0"/>
    <xf numFmtId="0" fontId="170" fillId="131" borderId="26"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70" fillId="131" borderId="26" applyNumberFormat="0" applyFont="0" applyAlignment="0" applyProtection="0"/>
    <xf numFmtId="0" fontId="170" fillId="131" borderId="26"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70" fillId="131" borderId="26" applyNumberFormat="0" applyFont="0" applyAlignment="0" applyProtection="0"/>
    <xf numFmtId="0" fontId="170" fillId="131" borderId="26"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70" fillId="131" borderId="26" applyNumberFormat="0" applyFont="0" applyAlignment="0" applyProtection="0"/>
    <xf numFmtId="0" fontId="170" fillId="131" borderId="26"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70" fillId="131" borderId="26"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70" fillId="131" borderId="26" applyNumberFormat="0" applyFont="0" applyAlignment="0" applyProtection="0"/>
    <xf numFmtId="0" fontId="170" fillId="131" borderId="26"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70" fillId="131" borderId="26" applyNumberFormat="0" applyFont="0" applyAlignment="0" applyProtection="0"/>
    <xf numFmtId="0" fontId="170" fillId="131" borderId="26"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70" fillId="131" borderId="26" applyNumberFormat="0" applyFont="0" applyAlignment="0" applyProtection="0"/>
    <xf numFmtId="0" fontId="170" fillId="131" borderId="26"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70" fillId="131" borderId="26" applyNumberFormat="0" applyFont="0" applyAlignment="0" applyProtection="0"/>
    <xf numFmtId="0" fontId="170" fillId="131" borderId="26"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70" fillId="131" borderId="26"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70" fillId="131" borderId="26" applyNumberFormat="0" applyFont="0" applyAlignment="0" applyProtection="0"/>
    <xf numFmtId="0" fontId="170" fillId="131" borderId="26"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70" fillId="131" borderId="26" applyNumberFormat="0" applyFont="0" applyAlignment="0" applyProtection="0"/>
    <xf numFmtId="0" fontId="170" fillId="131" borderId="26"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70" fillId="131" borderId="26" applyNumberFormat="0" applyFont="0" applyAlignment="0" applyProtection="0"/>
    <xf numFmtId="0" fontId="170" fillId="131" borderId="26"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70" fillId="131" borderId="26" applyNumberFormat="0" applyFont="0" applyAlignment="0" applyProtection="0"/>
    <xf numFmtId="0" fontId="170" fillId="131" borderId="26"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4" fillId="193" borderId="25" applyNumberFormat="0" applyFont="0" applyAlignment="0" applyProtection="0"/>
    <xf numFmtId="0" fontId="170" fillId="131" borderId="26" applyNumberFormat="0" applyFont="0" applyAlignment="0" applyProtection="0"/>
    <xf numFmtId="0" fontId="4" fillId="193" borderId="25" applyNumberFormat="0" applyFont="0" applyAlignment="0" applyProtection="0"/>
    <xf numFmtId="0" fontId="170" fillId="131" borderId="26" applyNumberFormat="0" applyFont="0" applyAlignment="0" applyProtection="0"/>
    <xf numFmtId="0" fontId="4" fillId="186" borderId="0" applyNumberFormat="0" applyFont="0" applyBorder="0" applyAlignment="0" applyProtection="0"/>
    <xf numFmtId="0" fontId="4" fillId="186" borderId="0" applyNumberFormat="0" applyFont="0" applyBorder="0" applyAlignment="0" applyProtection="0"/>
    <xf numFmtId="0" fontId="4" fillId="186" borderId="0" applyNumberFormat="0" applyFont="0" applyBorder="0" applyAlignment="0" applyProtection="0"/>
    <xf numFmtId="0" fontId="4" fillId="186" borderId="0" applyNumberFormat="0" applyFont="0" applyBorder="0" applyAlignment="0" applyProtection="0"/>
    <xf numFmtId="0" fontId="4" fillId="186" borderId="0" applyNumberFormat="0" applyFont="0" applyBorder="0" applyAlignment="0" applyProtection="0"/>
    <xf numFmtId="0" fontId="4" fillId="186" borderId="0" applyNumberFormat="0" applyFont="0" applyBorder="0" applyAlignment="0" applyProtection="0"/>
    <xf numFmtId="0" fontId="4" fillId="186" borderId="0" applyNumberFormat="0" applyFont="0" applyBorder="0" applyAlignment="0" applyProtection="0"/>
    <xf numFmtId="0" fontId="4" fillId="186" borderId="0" applyNumberFormat="0" applyFont="0" applyBorder="0" applyAlignment="0" applyProtection="0"/>
    <xf numFmtId="0" fontId="4" fillId="186" borderId="0" applyNumberFormat="0" applyFont="0" applyBorder="0" applyAlignment="0" applyProtection="0"/>
    <xf numFmtId="0" fontId="4" fillId="186" borderId="0" applyNumberFormat="0" applyFont="0" applyBorder="0" applyAlignment="0" applyProtection="0"/>
    <xf numFmtId="0" fontId="4" fillId="186" borderId="0" applyNumberFormat="0" applyFont="0" applyBorder="0" applyAlignment="0" applyProtection="0"/>
    <xf numFmtId="0" fontId="4" fillId="186" borderId="0" applyNumberFormat="0" applyFont="0" applyBorder="0" applyAlignment="0" applyProtection="0"/>
    <xf numFmtId="0" fontId="4" fillId="186" borderId="0" applyNumberFormat="0" applyFont="0" applyBorder="0" applyAlignment="0" applyProtection="0"/>
    <xf numFmtId="0" fontId="4" fillId="186" borderId="0" applyNumberFormat="0" applyFont="0" applyBorder="0" applyAlignment="0" applyProtection="0"/>
    <xf numFmtId="0" fontId="4" fillId="186" borderId="0" applyNumberFormat="0" applyFont="0" applyBorder="0" applyAlignment="0" applyProtection="0"/>
    <xf numFmtId="0" fontId="4" fillId="186" borderId="0" applyNumberFormat="0" applyFont="0" applyBorder="0" applyAlignment="0" applyProtection="0"/>
    <xf numFmtId="0" fontId="4" fillId="186" borderId="0" applyNumberFormat="0" applyFont="0" applyBorder="0" applyAlignment="0" applyProtection="0"/>
    <xf numFmtId="0" fontId="4" fillId="186" borderId="0" applyNumberFormat="0" applyFont="0" applyBorder="0" applyAlignment="0" applyProtection="0"/>
    <xf numFmtId="0" fontId="4" fillId="186" borderId="0" applyNumberFormat="0" applyFont="0" applyBorder="0" applyAlignment="0" applyProtection="0"/>
    <xf numFmtId="0" fontId="4" fillId="186" borderId="0" applyNumberFormat="0" applyFont="0" applyBorder="0" applyAlignment="0" applyProtection="0"/>
    <xf numFmtId="0" fontId="4" fillId="186" borderId="0" applyNumberFormat="0" applyFont="0" applyBorder="0" applyAlignment="0" applyProtection="0"/>
    <xf numFmtId="0" fontId="4" fillId="186" borderId="0" applyNumberFormat="0" applyFont="0" applyBorder="0" applyAlignment="0" applyProtection="0"/>
    <xf numFmtId="0" fontId="4" fillId="186" borderId="0" applyNumberFormat="0" applyFont="0" applyBorder="0" applyAlignment="0" applyProtection="0"/>
    <xf numFmtId="0" fontId="4" fillId="186" borderId="0" applyNumberFormat="0" applyFont="0" applyBorder="0" applyAlignment="0" applyProtection="0"/>
    <xf numFmtId="0" fontId="4" fillId="186" borderId="0" applyNumberFormat="0" applyFont="0" applyBorder="0" applyAlignment="0" applyProtection="0"/>
    <xf numFmtId="0" fontId="4" fillId="186" borderId="0" applyNumberFormat="0" applyFont="0" applyBorder="0" applyAlignment="0" applyProtection="0"/>
    <xf numFmtId="0" fontId="4" fillId="186" borderId="0" applyNumberFormat="0" applyFont="0" applyBorder="0" applyAlignment="0" applyProtection="0"/>
    <xf numFmtId="0" fontId="4" fillId="186" borderId="0" applyNumberFormat="0" applyFont="0" applyBorder="0" applyAlignment="0" applyProtection="0"/>
    <xf numFmtId="0" fontId="4" fillId="186" borderId="0" applyNumberFormat="0" applyFont="0" applyBorder="0" applyAlignment="0" applyProtection="0"/>
    <xf numFmtId="0" fontId="4" fillId="186" borderId="0" applyNumberFormat="0" applyFont="0" applyBorder="0" applyAlignment="0" applyProtection="0"/>
    <xf numFmtId="0" fontId="4" fillId="186" borderId="0" applyNumberFormat="0" applyFont="0" applyBorder="0" applyAlignment="0" applyProtection="0"/>
    <xf numFmtId="0" fontId="4" fillId="186" borderId="0" applyNumberFormat="0" applyFont="0" applyBorder="0" applyAlignment="0" applyProtection="0"/>
    <xf numFmtId="0" fontId="4" fillId="186" borderId="0" applyNumberFormat="0" applyFont="0" applyBorder="0" applyAlignment="0" applyProtection="0"/>
    <xf numFmtId="0" fontId="4" fillId="186" borderId="0" applyNumberFormat="0" applyFont="0" applyBorder="0" applyAlignment="0" applyProtection="0"/>
    <xf numFmtId="0" fontId="4" fillId="186" borderId="0" applyNumberFormat="0" applyFont="0" applyBorder="0" applyAlignment="0" applyProtection="0"/>
    <xf numFmtId="0" fontId="4" fillId="186" borderId="0" applyNumberFormat="0" applyFont="0" applyBorder="0" applyAlignment="0" applyProtection="0"/>
    <xf numFmtId="0" fontId="4" fillId="186" borderId="0" applyNumberFormat="0" applyFont="0" applyBorder="0" applyAlignment="0" applyProtection="0"/>
    <xf numFmtId="0" fontId="4" fillId="186" borderId="0" applyNumberFormat="0" applyFont="0" applyBorder="0" applyAlignment="0" applyProtection="0"/>
    <xf numFmtId="0" fontId="143" fillId="180" borderId="63" applyNumberFormat="0" applyAlignment="0" applyProtection="0"/>
    <xf numFmtId="0" fontId="143" fillId="180" borderId="63" applyNumberFormat="0" applyAlignment="0" applyProtection="0"/>
    <xf numFmtId="0" fontId="143" fillId="180" borderId="63" applyNumberFormat="0" applyAlignment="0" applyProtection="0"/>
    <xf numFmtId="0" fontId="143" fillId="180" borderId="63" applyNumberFormat="0" applyAlignment="0" applyProtection="0"/>
    <xf numFmtId="0" fontId="143" fillId="180" borderId="63" applyNumberFormat="0" applyAlignment="0" applyProtection="0"/>
    <xf numFmtId="0" fontId="143" fillId="180" borderId="63" applyNumberFormat="0" applyAlignment="0" applyProtection="0"/>
    <xf numFmtId="0" fontId="143" fillId="180" borderId="63" applyNumberFormat="0" applyAlignment="0" applyProtection="0"/>
    <xf numFmtId="0" fontId="143" fillId="180" borderId="63" applyNumberFormat="0" applyAlignment="0" applyProtection="0"/>
    <xf numFmtId="0" fontId="143" fillId="180" borderId="63" applyNumberFormat="0" applyAlignment="0" applyProtection="0"/>
    <xf numFmtId="0" fontId="112" fillId="187" borderId="44" applyNumberFormat="0" applyAlignment="0" applyProtection="0"/>
    <xf numFmtId="0" fontId="112" fillId="187" borderId="44" applyNumberFormat="0" applyAlignment="0" applyProtection="0"/>
    <xf numFmtId="0" fontId="143" fillId="180" borderId="63" applyNumberFormat="0" applyAlignment="0" applyProtection="0"/>
    <xf numFmtId="0" fontId="144" fillId="186" borderId="45" applyNumberFormat="0" applyAlignment="0" applyProtection="0"/>
    <xf numFmtId="0" fontId="144" fillId="186" borderId="45" applyNumberFormat="0" applyAlignment="0" applyProtection="0"/>
    <xf numFmtId="0" fontId="113" fillId="186" borderId="45" applyNumberFormat="0" applyAlignment="0" applyProtection="0"/>
    <xf numFmtId="0" fontId="144" fillId="186" borderId="45" applyNumberFormat="0" applyAlignment="0" applyProtection="0"/>
    <xf numFmtId="0" fontId="113" fillId="186" borderId="45" applyNumberFormat="0" applyAlignment="0" applyProtection="0"/>
    <xf numFmtId="0" fontId="112" fillId="187" borderId="44" applyNumberFormat="0" applyAlignment="0" applyProtection="0"/>
    <xf numFmtId="0" fontId="113" fillId="186" borderId="45" applyNumberFormat="0" applyAlignment="0" applyProtection="0"/>
    <xf numFmtId="0" fontId="112" fillId="187" borderId="44" applyNumberFormat="0" applyAlignment="0" applyProtection="0"/>
    <xf numFmtId="0" fontId="143" fillId="180" borderId="63" applyNumberFormat="0" applyAlignment="0" applyProtection="0"/>
    <xf numFmtId="0" fontId="112" fillId="187" borderId="44" applyNumberFormat="0" applyAlignment="0" applyProtection="0"/>
    <xf numFmtId="0" fontId="143" fillId="180" borderId="63" applyNumberFormat="0" applyAlignment="0" applyProtection="0"/>
    <xf numFmtId="0" fontId="143" fillId="180" borderId="63" applyNumberFormat="0" applyAlignment="0" applyProtection="0"/>
    <xf numFmtId="0" fontId="112" fillId="187" borderId="44" applyNumberFormat="0" applyAlignment="0" applyProtection="0"/>
    <xf numFmtId="0" fontId="143" fillId="180" borderId="63" applyNumberFormat="0" applyAlignment="0" applyProtection="0"/>
    <xf numFmtId="0" fontId="143" fillId="180" borderId="63" applyNumberFormat="0" applyAlignment="0" applyProtection="0"/>
    <xf numFmtId="0" fontId="143" fillId="180" borderId="63" applyNumberFormat="0" applyAlignment="0" applyProtection="0"/>
    <xf numFmtId="0" fontId="143" fillId="180" borderId="63" applyNumberFormat="0" applyAlignment="0" applyProtection="0"/>
    <xf numFmtId="0" fontId="143" fillId="180" borderId="63" applyNumberFormat="0" applyAlignment="0" applyProtection="0"/>
    <xf numFmtId="0" fontId="4" fillId="0" borderId="48" applyNumberFormat="0" applyFont="0" applyFill="0" applyAlignment="0" applyProtection="0">
      <alignment vertical="top"/>
    </xf>
    <xf numFmtId="0" fontId="4" fillId="0" borderId="48" applyNumberFormat="0" applyFont="0" applyFill="0" applyAlignment="0" applyProtection="0">
      <alignment vertical="top"/>
    </xf>
    <xf numFmtId="0" fontId="120" fillId="0" borderId="135" applyNumberFormat="0" applyFont="0" applyFill="0" applyAlignment="0" applyProtection="0"/>
    <xf numFmtId="0" fontId="120" fillId="0" borderId="135" applyNumberFormat="0" applyFont="0" applyFill="0" applyAlignment="0" applyProtection="0"/>
    <xf numFmtId="0" fontId="4" fillId="0" borderId="48" applyNumberFormat="0" applyFont="0" applyFill="0" applyAlignment="0" applyProtection="0">
      <alignment vertical="top"/>
    </xf>
    <xf numFmtId="0" fontId="4" fillId="0" borderId="48" applyNumberFormat="0" applyFont="0" applyFill="0" applyAlignment="0" applyProtection="0">
      <alignment vertical="top"/>
    </xf>
    <xf numFmtId="0" fontId="4" fillId="0" borderId="48" applyNumberFormat="0" applyFont="0" applyFill="0" applyAlignment="0" applyProtection="0">
      <alignment vertical="top"/>
    </xf>
    <xf numFmtId="0" fontId="4" fillId="0" borderId="48" applyNumberFormat="0" applyFont="0" applyFill="0" applyAlignment="0" applyProtection="0">
      <alignment vertical="top"/>
    </xf>
    <xf numFmtId="0" fontId="4" fillId="0" borderId="48" applyNumberFormat="0" applyFont="0" applyFill="0" applyAlignment="0" applyProtection="0">
      <alignment vertical="top"/>
    </xf>
    <xf numFmtId="0" fontId="4" fillId="0" borderId="48" applyNumberFormat="0" applyFont="0" applyFill="0" applyAlignment="0" applyProtection="0">
      <alignment vertical="top"/>
    </xf>
    <xf numFmtId="0" fontId="120" fillId="0" borderId="135" applyNumberFormat="0" applyFont="0" applyFill="0" applyAlignment="0" applyProtection="0"/>
    <xf numFmtId="0" fontId="4" fillId="0" borderId="48" applyNumberFormat="0" applyFont="0" applyFill="0" applyAlignment="0" applyProtection="0">
      <alignment vertical="top"/>
    </xf>
    <xf numFmtId="0" fontId="120" fillId="0" borderId="135" applyNumberFormat="0" applyFont="0" applyFill="0" applyAlignment="0" applyProtection="0"/>
    <xf numFmtId="0" fontId="120" fillId="0" borderId="135" applyNumberFormat="0" applyFont="0" applyFill="0" applyAlignment="0" applyProtection="0"/>
    <xf numFmtId="0" fontId="120" fillId="0" borderId="135" applyNumberFormat="0" applyFont="0" applyFill="0" applyAlignment="0" applyProtection="0"/>
    <xf numFmtId="0" fontId="4" fillId="0" borderId="48" applyNumberFormat="0" applyFont="0" applyFill="0" applyAlignment="0" applyProtection="0">
      <alignment vertical="top"/>
    </xf>
    <xf numFmtId="0" fontId="4" fillId="0" borderId="48" applyNumberFormat="0" applyFont="0" applyFill="0" applyAlignment="0" applyProtection="0">
      <alignment vertical="top"/>
    </xf>
    <xf numFmtId="0" fontId="4" fillId="0" borderId="48" applyNumberFormat="0" applyFont="0" applyFill="0" applyAlignment="0" applyProtection="0">
      <alignment vertical="top"/>
    </xf>
    <xf numFmtId="0" fontId="4" fillId="0" borderId="48" applyNumberFormat="0" applyFont="0" applyFill="0" applyAlignment="0" applyProtection="0">
      <alignment vertical="top"/>
    </xf>
    <xf numFmtId="0" fontId="4" fillId="0" borderId="48" applyNumberFormat="0" applyFont="0" applyFill="0" applyAlignment="0" applyProtection="0">
      <alignment vertical="top"/>
    </xf>
    <xf numFmtId="0" fontId="4" fillId="0" borderId="48" applyNumberFormat="0" applyFont="0" applyFill="0" applyAlignment="0" applyProtection="0">
      <alignment vertical="top"/>
    </xf>
    <xf numFmtId="0" fontId="4" fillId="0" borderId="48" applyNumberFormat="0" applyFont="0" applyFill="0" applyAlignment="0" applyProtection="0">
      <alignment vertical="top"/>
    </xf>
    <xf numFmtId="0" fontId="4" fillId="0" borderId="48" applyNumberFormat="0" applyFont="0" applyFill="0" applyAlignment="0" applyProtection="0">
      <alignment vertical="top"/>
    </xf>
    <xf numFmtId="0" fontId="4" fillId="0" borderId="48" applyNumberFormat="0" applyFont="0" applyFill="0" applyAlignment="0" applyProtection="0">
      <alignment vertical="top"/>
    </xf>
    <xf numFmtId="0" fontId="4" fillId="0" borderId="48" applyNumberFormat="0" applyFont="0" applyFill="0" applyAlignment="0" applyProtection="0">
      <alignment vertical="top"/>
    </xf>
    <xf numFmtId="0" fontId="4" fillId="0" borderId="48" applyNumberFormat="0" applyFont="0" applyFill="0" applyAlignment="0" applyProtection="0">
      <alignment vertical="top"/>
    </xf>
    <xf numFmtId="0" fontId="4" fillId="0" borderId="48" applyNumberFormat="0" applyFont="0" applyFill="0" applyAlignment="0" applyProtection="0">
      <alignment vertical="top"/>
    </xf>
    <xf numFmtId="0" fontId="4" fillId="0" borderId="48" applyNumberFormat="0" applyFont="0" applyFill="0" applyAlignment="0" applyProtection="0">
      <alignment vertical="top"/>
    </xf>
    <xf numFmtId="0" fontId="4" fillId="0" borderId="48" applyNumberFormat="0" applyFont="0" applyFill="0" applyAlignment="0" applyProtection="0">
      <alignment vertical="top"/>
    </xf>
    <xf numFmtId="0" fontId="4" fillId="0" borderId="48" applyNumberFormat="0" applyFont="0" applyFill="0" applyAlignment="0" applyProtection="0">
      <alignment vertical="top"/>
    </xf>
    <xf numFmtId="0" fontId="4" fillId="0" borderId="48" applyNumberFormat="0" applyFont="0" applyFill="0" applyAlignment="0" applyProtection="0">
      <alignment vertical="top"/>
    </xf>
    <xf numFmtId="0" fontId="4" fillId="0" borderId="48" applyNumberFormat="0" applyFont="0" applyFill="0" applyAlignment="0" applyProtection="0">
      <alignment vertical="top"/>
    </xf>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3"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58" fillId="0" borderId="0" applyFont="0" applyFill="0" applyBorder="0" applyAlignment="0" applyProtection="0"/>
    <xf numFmtId="43" fontId="170" fillId="0" borderId="0" applyFont="0" applyFill="0" applyBorder="0" applyAlignment="0" applyProtection="0"/>
    <xf numFmtId="41"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1" fontId="170" fillId="0" borderId="0" applyFont="0" applyFill="0" applyBorder="0" applyAlignment="0" applyProtection="0"/>
    <xf numFmtId="41" fontId="58" fillId="0" borderId="0" applyFont="0" applyFill="0" applyBorder="0" applyAlignment="0" applyProtection="0"/>
    <xf numFmtId="43"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58" fillId="0" borderId="0" applyFont="0" applyFill="0" applyBorder="0" applyAlignment="0" applyProtection="0"/>
    <xf numFmtId="43"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103" fillId="0" borderId="0" applyFont="0" applyFill="0" applyBorder="0" applyAlignment="0" applyProtection="0"/>
    <xf numFmtId="43" fontId="69" fillId="0" borderId="0" applyFont="0" applyFill="0" applyBorder="0" applyAlignment="0" applyProtection="0"/>
    <xf numFmtId="43" fontId="103" fillId="0" borderId="0" applyFont="0" applyFill="0" applyBorder="0" applyAlignment="0" applyProtection="0"/>
    <xf numFmtId="43" fontId="69"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103" fillId="0" borderId="0" applyFont="0" applyFill="0" applyBorder="0" applyAlignment="0" applyProtection="0"/>
    <xf numFmtId="43" fontId="69" fillId="0" borderId="0" applyFont="0" applyFill="0" applyBorder="0" applyAlignment="0" applyProtection="0"/>
    <xf numFmtId="43" fontId="103" fillId="0" borderId="0" applyFont="0" applyFill="0" applyBorder="0" applyAlignment="0" applyProtection="0"/>
    <xf numFmtId="43" fontId="69"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3" fillId="0" borderId="0" applyFont="0" applyFill="0" applyBorder="0" applyAlignment="0" applyProtection="0"/>
    <xf numFmtId="43" fontId="170" fillId="0" borderId="0" applyFont="0" applyFill="0" applyBorder="0" applyAlignment="0" applyProtection="0"/>
    <xf numFmtId="43" fontId="103" fillId="0" borderId="0" applyFont="0" applyFill="0" applyBorder="0" applyAlignment="0" applyProtection="0"/>
    <xf numFmtId="43" fontId="4" fillId="0" borderId="0" applyNumberFormat="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3"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58" fillId="0" borderId="0" applyFont="0" applyFill="0" applyBorder="0" applyAlignment="0" applyProtection="0"/>
    <xf numFmtId="43" fontId="170" fillId="0" borderId="0" applyFont="0" applyFill="0" applyBorder="0" applyAlignment="0" applyProtection="0"/>
    <xf numFmtId="41"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1" fontId="170" fillId="0" borderId="0" applyFont="0" applyFill="0" applyBorder="0" applyAlignment="0" applyProtection="0"/>
    <xf numFmtId="41" fontId="58" fillId="0" borderId="0" applyFont="0" applyFill="0" applyBorder="0" applyAlignment="0" applyProtection="0"/>
    <xf numFmtId="43"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3"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58" fillId="0" borderId="0" applyFont="0" applyFill="0" applyBorder="0" applyAlignment="0" applyProtection="0"/>
    <xf numFmtId="43"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103" fillId="0" borderId="0" applyFont="0" applyFill="0" applyBorder="0" applyAlignment="0" applyProtection="0"/>
    <xf numFmtId="43" fontId="69" fillId="0" borderId="0" applyFont="0" applyFill="0" applyBorder="0" applyAlignment="0" applyProtection="0"/>
    <xf numFmtId="43" fontId="103" fillId="0" borderId="0" applyFont="0" applyFill="0" applyBorder="0" applyAlignment="0" applyProtection="0"/>
    <xf numFmtId="43" fontId="69"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103" fillId="0" borderId="0" applyFont="0" applyFill="0" applyBorder="0" applyAlignment="0" applyProtection="0"/>
    <xf numFmtId="43" fontId="69" fillId="0" borderId="0" applyFont="0" applyFill="0" applyBorder="0" applyAlignment="0" applyProtection="0"/>
    <xf numFmtId="43" fontId="103" fillId="0" borderId="0" applyFont="0" applyFill="0" applyBorder="0" applyAlignment="0" applyProtection="0"/>
    <xf numFmtId="43" fontId="69"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3" fillId="0" borderId="0" applyFont="0" applyFill="0" applyBorder="0" applyAlignment="0" applyProtection="0"/>
    <xf numFmtId="43" fontId="170" fillId="0" borderId="0" applyFont="0" applyFill="0" applyBorder="0" applyAlignment="0" applyProtection="0"/>
    <xf numFmtId="43" fontId="103" fillId="0" borderId="0" applyFont="0" applyFill="0" applyBorder="0" applyAlignment="0" applyProtection="0"/>
    <xf numFmtId="43" fontId="4" fillId="0" borderId="0" applyNumberFormat="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3"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58" fillId="0" borderId="0" applyFont="0" applyFill="0" applyBorder="0" applyAlignment="0" applyProtection="0"/>
    <xf numFmtId="43" fontId="170" fillId="0" borderId="0" applyFont="0" applyFill="0" applyBorder="0" applyAlignment="0" applyProtection="0"/>
    <xf numFmtId="41"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1" fontId="170" fillId="0" borderId="0" applyFont="0" applyFill="0" applyBorder="0" applyAlignment="0" applyProtection="0"/>
    <xf numFmtId="41" fontId="58" fillId="0" borderId="0" applyFont="0" applyFill="0" applyBorder="0" applyAlignment="0" applyProtection="0"/>
    <xf numFmtId="43"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58" fillId="0" borderId="0" applyFont="0" applyFill="0" applyBorder="0" applyAlignment="0" applyProtection="0"/>
    <xf numFmtId="43"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103" fillId="0" borderId="0" applyFont="0" applyFill="0" applyBorder="0" applyAlignment="0" applyProtection="0"/>
    <xf numFmtId="43" fontId="69" fillId="0" borderId="0" applyFont="0" applyFill="0" applyBorder="0" applyAlignment="0" applyProtection="0"/>
    <xf numFmtId="43" fontId="103" fillId="0" borderId="0" applyFont="0" applyFill="0" applyBorder="0" applyAlignment="0" applyProtection="0"/>
    <xf numFmtId="43" fontId="69"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103" fillId="0" borderId="0" applyFont="0" applyFill="0" applyBorder="0" applyAlignment="0" applyProtection="0"/>
    <xf numFmtId="43" fontId="69" fillId="0" borderId="0" applyFont="0" applyFill="0" applyBorder="0" applyAlignment="0" applyProtection="0"/>
    <xf numFmtId="43" fontId="103" fillId="0" borderId="0" applyFont="0" applyFill="0" applyBorder="0" applyAlignment="0" applyProtection="0"/>
    <xf numFmtId="43" fontId="69"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3" fillId="0" borderId="0" applyFont="0" applyFill="0" applyBorder="0" applyAlignment="0" applyProtection="0"/>
    <xf numFmtId="43" fontId="170" fillId="0" borderId="0" applyFont="0" applyFill="0" applyBorder="0" applyAlignment="0" applyProtection="0"/>
    <xf numFmtId="43" fontId="103" fillId="0" borderId="0" applyFont="0" applyFill="0" applyBorder="0" applyAlignment="0" applyProtection="0"/>
    <xf numFmtId="43" fontId="4" fillId="0" borderId="0" applyNumberFormat="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3"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58" fillId="0" borderId="0" applyFont="0" applyFill="0" applyBorder="0" applyAlignment="0" applyProtection="0"/>
    <xf numFmtId="43" fontId="170" fillId="0" borderId="0" applyFont="0" applyFill="0" applyBorder="0" applyAlignment="0" applyProtection="0"/>
    <xf numFmtId="41"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1" fontId="170" fillId="0" borderId="0" applyFont="0" applyFill="0" applyBorder="0" applyAlignment="0" applyProtection="0"/>
    <xf numFmtId="41" fontId="58" fillId="0" borderId="0" applyFont="0" applyFill="0" applyBorder="0" applyAlignment="0" applyProtection="0"/>
    <xf numFmtId="43"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58" fillId="0" borderId="0" applyFont="0" applyFill="0" applyBorder="0" applyAlignment="0" applyProtection="0"/>
    <xf numFmtId="43"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103" fillId="0" borderId="0" applyFont="0" applyFill="0" applyBorder="0" applyAlignment="0" applyProtection="0"/>
    <xf numFmtId="43" fontId="69" fillId="0" borderId="0" applyFont="0" applyFill="0" applyBorder="0" applyAlignment="0" applyProtection="0"/>
    <xf numFmtId="43" fontId="103" fillId="0" borderId="0" applyFont="0" applyFill="0" applyBorder="0" applyAlignment="0" applyProtection="0"/>
    <xf numFmtId="43" fontId="69"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103" fillId="0" borderId="0" applyFont="0" applyFill="0" applyBorder="0" applyAlignment="0" applyProtection="0"/>
    <xf numFmtId="43" fontId="69" fillId="0" borderId="0" applyFont="0" applyFill="0" applyBorder="0" applyAlignment="0" applyProtection="0"/>
    <xf numFmtId="43" fontId="103" fillId="0" borderId="0" applyFont="0" applyFill="0" applyBorder="0" applyAlignment="0" applyProtection="0"/>
    <xf numFmtId="43" fontId="69"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3" fillId="0" borderId="0" applyFont="0" applyFill="0" applyBorder="0" applyAlignment="0" applyProtection="0"/>
    <xf numFmtId="43" fontId="170" fillId="0" borderId="0" applyFont="0" applyFill="0" applyBorder="0" applyAlignment="0" applyProtection="0"/>
    <xf numFmtId="43" fontId="103" fillId="0" borderId="0" applyFont="0" applyFill="0" applyBorder="0" applyAlignment="0" applyProtection="0"/>
    <xf numFmtId="43" fontId="4" fillId="0" borderId="0" applyNumberFormat="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3"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58" fillId="0" borderId="0" applyFont="0" applyFill="0" applyBorder="0" applyAlignment="0" applyProtection="0"/>
    <xf numFmtId="43" fontId="170" fillId="0" borderId="0" applyFont="0" applyFill="0" applyBorder="0" applyAlignment="0" applyProtection="0"/>
    <xf numFmtId="41"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1" fontId="170" fillId="0" borderId="0" applyFont="0" applyFill="0" applyBorder="0" applyAlignment="0" applyProtection="0"/>
    <xf numFmtId="41" fontId="58" fillId="0" borderId="0" applyFont="0" applyFill="0" applyBorder="0" applyAlignment="0" applyProtection="0"/>
    <xf numFmtId="43"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58" fillId="0" borderId="0" applyFont="0" applyFill="0" applyBorder="0" applyAlignment="0" applyProtection="0"/>
    <xf numFmtId="43"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103" fillId="0" borderId="0" applyFont="0" applyFill="0" applyBorder="0" applyAlignment="0" applyProtection="0"/>
    <xf numFmtId="43" fontId="69" fillId="0" borderId="0" applyFont="0" applyFill="0" applyBorder="0" applyAlignment="0" applyProtection="0"/>
    <xf numFmtId="43" fontId="103" fillId="0" borderId="0" applyFont="0" applyFill="0" applyBorder="0" applyAlignment="0" applyProtection="0"/>
    <xf numFmtId="43" fontId="69"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103" fillId="0" borderId="0" applyFont="0" applyFill="0" applyBorder="0" applyAlignment="0" applyProtection="0"/>
    <xf numFmtId="43" fontId="69" fillId="0" borderId="0" applyFont="0" applyFill="0" applyBorder="0" applyAlignment="0" applyProtection="0"/>
    <xf numFmtId="43" fontId="103" fillId="0" borderId="0" applyFont="0" applyFill="0" applyBorder="0" applyAlignment="0" applyProtection="0"/>
    <xf numFmtId="43" fontId="69"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3" fillId="0" borderId="0" applyFont="0" applyFill="0" applyBorder="0" applyAlignment="0" applyProtection="0"/>
    <xf numFmtId="43" fontId="170" fillId="0" borderId="0" applyFont="0" applyFill="0" applyBorder="0" applyAlignment="0" applyProtection="0"/>
    <xf numFmtId="43" fontId="103" fillId="0" borderId="0" applyFont="0" applyFill="0" applyBorder="0" applyAlignment="0" applyProtection="0"/>
    <xf numFmtId="43" fontId="4" fillId="0" borderId="0" applyNumberFormat="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3"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58" fillId="0" borderId="0" applyFont="0" applyFill="0" applyBorder="0" applyAlignment="0" applyProtection="0"/>
    <xf numFmtId="43" fontId="170" fillId="0" borderId="0" applyFont="0" applyFill="0" applyBorder="0" applyAlignment="0" applyProtection="0"/>
    <xf numFmtId="41"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1" fontId="170" fillId="0" borderId="0" applyFont="0" applyFill="0" applyBorder="0" applyAlignment="0" applyProtection="0"/>
    <xf numFmtId="41" fontId="58" fillId="0" borderId="0" applyFont="0" applyFill="0" applyBorder="0" applyAlignment="0" applyProtection="0"/>
    <xf numFmtId="43"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3"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58" fillId="0" borderId="0" applyFont="0" applyFill="0" applyBorder="0" applyAlignment="0" applyProtection="0"/>
    <xf numFmtId="43"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103" fillId="0" borderId="0" applyFont="0" applyFill="0" applyBorder="0" applyAlignment="0" applyProtection="0"/>
    <xf numFmtId="43" fontId="69" fillId="0" borderId="0" applyFont="0" applyFill="0" applyBorder="0" applyAlignment="0" applyProtection="0"/>
    <xf numFmtId="43" fontId="103" fillId="0" borderId="0" applyFont="0" applyFill="0" applyBorder="0" applyAlignment="0" applyProtection="0"/>
    <xf numFmtId="43" fontId="69"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103" fillId="0" borderId="0" applyFont="0" applyFill="0" applyBorder="0" applyAlignment="0" applyProtection="0"/>
    <xf numFmtId="43" fontId="69" fillId="0" borderId="0" applyFont="0" applyFill="0" applyBorder="0" applyAlignment="0" applyProtection="0"/>
    <xf numFmtId="43" fontId="103" fillId="0" borderId="0" applyFont="0" applyFill="0" applyBorder="0" applyAlignment="0" applyProtection="0"/>
    <xf numFmtId="43" fontId="69"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3" fillId="0" borderId="0" applyFont="0" applyFill="0" applyBorder="0" applyAlignment="0" applyProtection="0"/>
    <xf numFmtId="43" fontId="170" fillId="0" borderId="0" applyFont="0" applyFill="0" applyBorder="0" applyAlignment="0" applyProtection="0"/>
    <xf numFmtId="43" fontId="103" fillId="0" borderId="0" applyFont="0" applyFill="0" applyBorder="0" applyAlignment="0" applyProtection="0"/>
    <xf numFmtId="43" fontId="4" fillId="0" borderId="0" applyNumberFormat="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3"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58" fillId="0" borderId="0" applyFont="0" applyFill="0" applyBorder="0" applyAlignment="0" applyProtection="0"/>
    <xf numFmtId="43" fontId="170" fillId="0" borderId="0" applyFont="0" applyFill="0" applyBorder="0" applyAlignment="0" applyProtection="0"/>
    <xf numFmtId="41"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1" fontId="170" fillId="0" borderId="0" applyFont="0" applyFill="0" applyBorder="0" applyAlignment="0" applyProtection="0"/>
    <xf numFmtId="41" fontId="58" fillId="0" borderId="0" applyFont="0" applyFill="0" applyBorder="0" applyAlignment="0" applyProtection="0"/>
    <xf numFmtId="43"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58" fillId="0" borderId="0" applyFont="0" applyFill="0" applyBorder="0" applyAlignment="0" applyProtection="0"/>
    <xf numFmtId="43"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103" fillId="0" borderId="0" applyFont="0" applyFill="0" applyBorder="0" applyAlignment="0" applyProtection="0"/>
    <xf numFmtId="43" fontId="69" fillId="0" borderId="0" applyFont="0" applyFill="0" applyBorder="0" applyAlignment="0" applyProtection="0"/>
    <xf numFmtId="43" fontId="103" fillId="0" borderId="0" applyFont="0" applyFill="0" applyBorder="0" applyAlignment="0" applyProtection="0"/>
    <xf numFmtId="43" fontId="69"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103" fillId="0" borderId="0" applyFont="0" applyFill="0" applyBorder="0" applyAlignment="0" applyProtection="0"/>
    <xf numFmtId="43" fontId="69" fillId="0" borderId="0" applyFont="0" applyFill="0" applyBorder="0" applyAlignment="0" applyProtection="0"/>
    <xf numFmtId="43" fontId="103" fillId="0" borderId="0" applyFont="0" applyFill="0" applyBorder="0" applyAlignment="0" applyProtection="0"/>
    <xf numFmtId="43" fontId="69"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3" fillId="0" borderId="0" applyFont="0" applyFill="0" applyBorder="0" applyAlignment="0" applyProtection="0"/>
    <xf numFmtId="43" fontId="170" fillId="0" borderId="0" applyFont="0" applyFill="0" applyBorder="0" applyAlignment="0" applyProtection="0"/>
    <xf numFmtId="43" fontId="103" fillId="0" borderId="0" applyFont="0" applyFill="0" applyBorder="0" applyAlignment="0" applyProtection="0"/>
    <xf numFmtId="43" fontId="4" fillId="0" borderId="0" applyNumberFormat="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3"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58" fillId="0" borderId="0" applyFont="0" applyFill="0" applyBorder="0" applyAlignment="0" applyProtection="0"/>
    <xf numFmtId="43" fontId="170" fillId="0" borderId="0" applyFont="0" applyFill="0" applyBorder="0" applyAlignment="0" applyProtection="0"/>
    <xf numFmtId="41"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1" fontId="170" fillId="0" borderId="0" applyFont="0" applyFill="0" applyBorder="0" applyAlignment="0" applyProtection="0"/>
    <xf numFmtId="41" fontId="58" fillId="0" borderId="0" applyFont="0" applyFill="0" applyBorder="0" applyAlignment="0" applyProtection="0"/>
    <xf numFmtId="43"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1" fontId="4"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cellStyleXfs>
  <cellXfs count="871">
    <xf numFmtId="0" fontId="0" fillId="0" borderId="0" xfId="0"/>
    <xf numFmtId="0" fontId="0" fillId="0" borderId="0" xfId="0"/>
    <xf numFmtId="0" fontId="3" fillId="0" borderId="68" xfId="0" applyFont="1" applyFill="1" applyBorder="1" applyAlignment="1">
      <alignment vertical="center"/>
    </xf>
    <xf numFmtId="0" fontId="5" fillId="0" borderId="0" xfId="8"/>
    <xf numFmtId="0" fontId="5" fillId="0" borderId="68" xfId="8" applyFill="1" applyBorder="1" applyAlignment="1">
      <alignment vertical="center"/>
    </xf>
    <xf numFmtId="0" fontId="8" fillId="0" borderId="0" xfId="0" applyFont="1"/>
    <xf numFmtId="0" fontId="14" fillId="0" borderId="0" xfId="0" applyFont="1" applyAlignment="1">
      <alignment horizontal="center"/>
    </xf>
    <xf numFmtId="0" fontId="14" fillId="5" borderId="0" xfId="0" applyFont="1" applyFill="1" applyAlignment="1">
      <alignment horizontal="center"/>
    </xf>
    <xf numFmtId="0" fontId="15" fillId="0" borderId="0" xfId="0" applyFont="1"/>
    <xf numFmtId="0" fontId="16" fillId="0" borderId="0" xfId="17" applyFont="1" applyFill="1" applyBorder="1" applyAlignment="1">
      <alignment horizontal="center"/>
    </xf>
    <xf numFmtId="0" fontId="17" fillId="0" borderId="0" xfId="17" applyFont="1" applyFill="1" applyBorder="1" applyAlignment="1">
      <alignment horizontal="left"/>
    </xf>
    <xf numFmtId="0" fontId="17" fillId="0" borderId="0" xfId="17" applyFont="1" applyFill="1" applyBorder="1" applyAlignment="1">
      <alignment horizontal="center"/>
    </xf>
    <xf numFmtId="0" fontId="18" fillId="0" borderId="0" xfId="17" applyFont="1" applyFill="1" applyBorder="1" applyAlignment="1">
      <alignment horizontal="left"/>
    </xf>
    <xf numFmtId="168" fontId="18" fillId="0" borderId="0" xfId="18" applyNumberFormat="1" applyFont="1" applyFill="1" applyBorder="1" applyAlignment="1">
      <alignment horizontal="center"/>
    </xf>
    <xf numFmtId="0" fontId="19" fillId="0" borderId="0" xfId="17" applyFont="1" applyFill="1" applyBorder="1" applyAlignment="1">
      <alignment horizontal="left"/>
    </xf>
    <xf numFmtId="168" fontId="19" fillId="0" borderId="0" xfId="18" applyNumberFormat="1" applyFont="1" applyFill="1" applyBorder="1" applyAlignment="1">
      <alignment horizontal="center"/>
    </xf>
    <xf numFmtId="0" fontId="19" fillId="0" borderId="69" xfId="17" applyFont="1" applyFill="1" applyBorder="1" applyAlignment="1">
      <alignment horizontal="left"/>
    </xf>
    <xf numFmtId="169" fontId="19" fillId="0" borderId="69" xfId="18" applyNumberFormat="1" applyFont="1" applyFill="1" applyBorder="1" applyAlignment="1">
      <alignment horizontal="center"/>
    </xf>
    <xf numFmtId="168" fontId="19" fillId="0" borderId="69" xfId="18" applyNumberFormat="1" applyFont="1" applyFill="1" applyBorder="1" applyAlignment="1">
      <alignment horizontal="center"/>
    </xf>
    <xf numFmtId="0" fontId="20" fillId="0" borderId="0" xfId="0" applyFont="1" applyAlignment="1">
      <alignment vertical="center"/>
    </xf>
    <xf numFmtId="0" fontId="21" fillId="0" borderId="0" xfId="0" applyFont="1" applyAlignment="1">
      <alignment vertical="center"/>
    </xf>
    <xf numFmtId="0" fontId="22" fillId="0" borderId="0" xfId="0" applyFont="1" applyAlignment="1">
      <alignment vertical="center"/>
    </xf>
    <xf numFmtId="0" fontId="23" fillId="0" borderId="0" xfId="0" applyFont="1" applyAlignment="1">
      <alignment vertical="center"/>
    </xf>
    <xf numFmtId="0" fontId="10" fillId="0" borderId="0" xfId="0" applyFont="1"/>
    <xf numFmtId="0" fontId="10" fillId="92" borderId="0" xfId="0" applyFont="1" applyFill="1"/>
    <xf numFmtId="0" fontId="17" fillId="92" borderId="0" xfId="0" applyFont="1" applyFill="1" applyAlignment="1">
      <alignment horizontal="center" vertical="center"/>
    </xf>
    <xf numFmtId="0" fontId="11" fillId="93" borderId="70" xfId="0" applyFont="1" applyFill="1" applyBorder="1" applyAlignment="1">
      <alignment vertical="center"/>
    </xf>
    <xf numFmtId="0" fontId="11" fillId="93" borderId="71" xfId="0" applyFont="1" applyFill="1" applyBorder="1" applyAlignment="1">
      <alignment vertical="center"/>
    </xf>
    <xf numFmtId="0" fontId="12" fillId="94" borderId="72" xfId="0" applyFont="1" applyFill="1" applyBorder="1" applyAlignment="1">
      <alignment vertical="center" wrapText="1"/>
    </xf>
    <xf numFmtId="0" fontId="23" fillId="94" borderId="73" xfId="0" applyFont="1" applyFill="1" applyBorder="1" applyAlignment="1">
      <alignment horizontal="right" vertical="center" wrapText="1"/>
    </xf>
    <xf numFmtId="0" fontId="9" fillId="95" borderId="72" xfId="0" applyFont="1" applyFill="1" applyBorder="1" applyAlignment="1">
      <alignment horizontal="left" vertical="center" wrapText="1" indent="1"/>
    </xf>
    <xf numFmtId="168" fontId="9" fillId="0" borderId="74" xfId="16" applyNumberFormat="1" applyFont="1" applyFill="1" applyBorder="1"/>
    <xf numFmtId="0" fontId="11" fillId="96" borderId="75" xfId="0" applyFont="1" applyFill="1" applyBorder="1" applyAlignment="1">
      <alignment vertical="center"/>
    </xf>
    <xf numFmtId="169" fontId="11" fillId="96" borderId="73" xfId="16" applyNumberFormat="1" applyFont="1" applyFill="1" applyBorder="1" applyAlignment="1">
      <alignment horizontal="right" vertical="center" wrapText="1"/>
    </xf>
    <xf numFmtId="169" fontId="12" fillId="94" borderId="76" xfId="16" applyNumberFormat="1" applyFont="1" applyFill="1" applyBorder="1" applyAlignment="1">
      <alignment horizontal="right" vertical="center" wrapText="1"/>
    </xf>
    <xf numFmtId="0" fontId="11" fillId="96" borderId="0" xfId="0" applyFont="1" applyFill="1" applyAlignment="1">
      <alignment vertical="center"/>
    </xf>
    <xf numFmtId="169" fontId="11" fillId="96" borderId="76" xfId="16" applyNumberFormat="1" applyFont="1" applyFill="1" applyBorder="1" applyAlignment="1">
      <alignment horizontal="right" vertical="center" wrapText="1"/>
    </xf>
    <xf numFmtId="0" fontId="11" fillId="5" borderId="0" xfId="0" applyFont="1" applyFill="1" applyAlignment="1">
      <alignment vertical="center"/>
    </xf>
    <xf numFmtId="3" fontId="11" fillId="5" borderId="73" xfId="0" applyNumberFormat="1" applyFont="1" applyFill="1" applyBorder="1" applyAlignment="1">
      <alignment horizontal="right" vertical="center" wrapText="1"/>
    </xf>
    <xf numFmtId="0" fontId="11" fillId="93" borderId="73" xfId="0" applyFont="1" applyFill="1" applyBorder="1" applyAlignment="1">
      <alignment horizontal="right" vertical="center"/>
    </xf>
    <xf numFmtId="0" fontId="9" fillId="94" borderId="73" xfId="0" applyFont="1" applyFill="1" applyBorder="1" applyAlignment="1">
      <alignment horizontal="right" vertical="center" wrapText="1"/>
    </xf>
    <xf numFmtId="0" fontId="12" fillId="97" borderId="72" xfId="0" applyFont="1" applyFill="1" applyBorder="1" applyAlignment="1">
      <alignment vertical="center" wrapText="1"/>
    </xf>
    <xf numFmtId="0" fontId="9" fillId="97" borderId="73" xfId="0" applyFont="1" applyFill="1" applyBorder="1" applyAlignment="1">
      <alignment horizontal="right" vertical="center" wrapText="1"/>
    </xf>
    <xf numFmtId="0" fontId="12" fillId="97" borderId="70" xfId="0" applyFont="1" applyFill="1" applyBorder="1" applyAlignment="1">
      <alignment vertical="center" wrapText="1"/>
    </xf>
    <xf numFmtId="0" fontId="12" fillId="95" borderId="72" xfId="0" applyFont="1" applyFill="1" applyBorder="1" applyAlignment="1">
      <alignment vertical="center" wrapText="1"/>
    </xf>
    <xf numFmtId="169" fontId="12" fillId="95" borderId="76" xfId="16" applyNumberFormat="1" applyFont="1" applyFill="1" applyBorder="1" applyAlignment="1">
      <alignment horizontal="right" vertical="center" wrapText="1"/>
    </xf>
    <xf numFmtId="0" fontId="9" fillId="95" borderId="77" xfId="0" applyFont="1" applyFill="1" applyBorder="1" applyAlignment="1">
      <alignment horizontal="left" vertical="center" wrapText="1" indent="1"/>
    </xf>
    <xf numFmtId="0" fontId="11" fillId="96" borderId="71" xfId="0" applyFont="1" applyFill="1" applyBorder="1" applyAlignment="1">
      <alignment vertical="center"/>
    </xf>
    <xf numFmtId="43" fontId="15" fillId="0" borderId="0" xfId="16" applyFont="1" applyFill="1" applyBorder="1"/>
    <xf numFmtId="0" fontId="24" fillId="92" borderId="0" xfId="0" applyFont="1" applyFill="1" applyAlignment="1">
      <alignment horizontal="center" vertical="center"/>
    </xf>
    <xf numFmtId="168" fontId="9" fillId="0" borderId="0" xfId="16" applyNumberFormat="1" applyFont="1" applyFill="1" applyBorder="1"/>
    <xf numFmtId="0" fontId="13" fillId="0" borderId="0" xfId="0" applyFont="1"/>
    <xf numFmtId="0" fontId="25" fillId="92" borderId="0" xfId="0" applyFont="1" applyFill="1"/>
    <xf numFmtId="169" fontId="26" fillId="0" borderId="0" xfId="16" applyNumberFormat="1" applyFont="1" applyFill="1" applyBorder="1" applyAlignment="1">
      <alignment vertical="center"/>
    </xf>
    <xf numFmtId="0" fontId="10" fillId="98" borderId="0" xfId="0" applyFont="1" applyFill="1"/>
    <xf numFmtId="0" fontId="17" fillId="98" borderId="0" xfId="0" applyFont="1" applyFill="1" applyAlignment="1">
      <alignment horizontal="center" vertical="center"/>
    </xf>
    <xf numFmtId="0" fontId="11" fillId="99" borderId="70" xfId="0" applyFont="1" applyFill="1" applyBorder="1" applyAlignment="1">
      <alignment vertical="center"/>
    </xf>
    <xf numFmtId="0" fontId="11" fillId="99" borderId="71" xfId="0" applyFont="1" applyFill="1" applyBorder="1" applyAlignment="1">
      <alignment vertical="center"/>
    </xf>
    <xf numFmtId="0" fontId="12" fillId="100" borderId="72" xfId="0" applyFont="1" applyFill="1" applyBorder="1" applyAlignment="1">
      <alignment vertical="center" wrapText="1"/>
    </xf>
    <xf numFmtId="0" fontId="23" fillId="100" borderId="73" xfId="0" applyFont="1" applyFill="1" applyBorder="1" applyAlignment="1">
      <alignment horizontal="right" vertical="center" wrapText="1"/>
    </xf>
    <xf numFmtId="0" fontId="9" fillId="101" borderId="72" xfId="0" applyFont="1" applyFill="1" applyBorder="1" applyAlignment="1">
      <alignment horizontal="left" vertical="center" wrapText="1" indent="1"/>
    </xf>
    <xf numFmtId="168" fontId="9" fillId="0" borderId="78" xfId="16" applyNumberFormat="1" applyFont="1" applyFill="1" applyBorder="1"/>
    <xf numFmtId="0" fontId="11" fillId="102" borderId="75" xfId="0" applyFont="1" applyFill="1" applyBorder="1" applyAlignment="1">
      <alignment vertical="center"/>
    </xf>
    <xf numFmtId="169" fontId="11" fillId="102" borderId="73" xfId="16" applyNumberFormat="1" applyFont="1" applyFill="1" applyBorder="1" applyAlignment="1">
      <alignment horizontal="right" vertical="center" wrapText="1"/>
    </xf>
    <xf numFmtId="169" fontId="12" fillId="100" borderId="76" xfId="16" applyNumberFormat="1" applyFont="1" applyFill="1" applyBorder="1" applyAlignment="1">
      <alignment horizontal="right" vertical="center" wrapText="1"/>
    </xf>
    <xf numFmtId="0" fontId="11" fillId="102" borderId="0" xfId="0" applyFont="1" applyFill="1" applyAlignment="1">
      <alignment vertical="center"/>
    </xf>
    <xf numFmtId="169" fontId="11" fillId="102" borderId="76" xfId="16" applyNumberFormat="1" applyFont="1" applyFill="1" applyBorder="1" applyAlignment="1">
      <alignment horizontal="right" vertical="center" wrapText="1"/>
    </xf>
    <xf numFmtId="0" fontId="11" fillId="103" borderId="0" xfId="0" applyFont="1" applyFill="1" applyAlignment="1">
      <alignment vertical="center"/>
    </xf>
    <xf numFmtId="3" fontId="11" fillId="103" borderId="73" xfId="0" applyNumberFormat="1" applyFont="1" applyFill="1" applyBorder="1" applyAlignment="1">
      <alignment horizontal="right" vertical="center" wrapText="1"/>
    </xf>
    <xf numFmtId="0" fontId="11" fillId="99" borderId="73" xfId="0" applyFont="1" applyFill="1" applyBorder="1" applyAlignment="1">
      <alignment horizontal="right" vertical="center"/>
    </xf>
    <xf numFmtId="0" fontId="9" fillId="100" borderId="73" xfId="0" applyFont="1" applyFill="1" applyBorder="1" applyAlignment="1">
      <alignment horizontal="right" vertical="center" wrapText="1"/>
    </xf>
    <xf numFmtId="0" fontId="12" fillId="104" borderId="72" xfId="0" applyFont="1" applyFill="1" applyBorder="1" applyAlignment="1">
      <alignment vertical="center" wrapText="1"/>
    </xf>
    <xf numFmtId="0" fontId="9" fillId="104" borderId="73" xfId="0" applyFont="1" applyFill="1" applyBorder="1" applyAlignment="1">
      <alignment horizontal="right" vertical="center" wrapText="1"/>
    </xf>
    <xf numFmtId="0" fontId="12" fillId="104" borderId="70" xfId="0" applyFont="1" applyFill="1" applyBorder="1" applyAlignment="1">
      <alignment vertical="center" wrapText="1"/>
    </xf>
    <xf numFmtId="0" fontId="11" fillId="102" borderId="71" xfId="0" applyFont="1" applyFill="1" applyBorder="1" applyAlignment="1">
      <alignment vertical="center"/>
    </xf>
    <xf numFmtId="0" fontId="27" fillId="0" borderId="0" xfId="0" applyFont="1" applyAlignment="1">
      <alignment horizontal="center"/>
    </xf>
    <xf numFmtId="0" fontId="27" fillId="103" borderId="0" xfId="0" applyFont="1" applyFill="1" applyAlignment="1">
      <alignment horizontal="center"/>
    </xf>
    <xf numFmtId="0" fontId="16" fillId="0" borderId="0" xfId="17" applyFont="1" applyBorder="1" applyAlignment="1">
      <alignment horizontal="center"/>
    </xf>
    <xf numFmtId="0" fontId="24" fillId="105" borderId="79" xfId="0" applyFont="1" applyFill="1" applyBorder="1" applyAlignment="1">
      <alignment horizontal="left" vertical="center" wrapText="1"/>
    </xf>
    <xf numFmtId="0" fontId="24" fillId="105" borderId="79" xfId="0" applyFont="1" applyFill="1" applyBorder="1" applyAlignment="1">
      <alignment horizontal="center" vertical="center" wrapText="1"/>
    </xf>
    <xf numFmtId="0" fontId="17" fillId="0" borderId="0" xfId="17" applyFont="1" applyBorder="1" applyAlignment="1">
      <alignment horizontal="left"/>
    </xf>
    <xf numFmtId="0" fontId="17" fillId="0" borderId="0" xfId="17" applyFont="1" applyBorder="1" applyAlignment="1">
      <alignment horizontal="center"/>
    </xf>
    <xf numFmtId="0" fontId="4" fillId="103" borderId="0" xfId="19" applyFill="1"/>
    <xf numFmtId="170" fontId="28" fillId="103" borderId="0" xfId="20" applyNumberFormat="1" applyFont="1" applyFill="1" applyBorder="1"/>
    <xf numFmtId="0" fontId="28" fillId="103" borderId="0" xfId="19" applyFont="1" applyFill="1"/>
    <xf numFmtId="170" fontId="29" fillId="103" borderId="0" xfId="0" applyNumberFormat="1" applyFont="1" applyFill="1"/>
    <xf numFmtId="0" fontId="18" fillId="0" borderId="79" xfId="17" applyFont="1" applyFill="1" applyBorder="1" applyAlignment="1">
      <alignment horizontal="left"/>
    </xf>
    <xf numFmtId="0" fontId="30" fillId="0" borderId="0" xfId="21" applyFont="1"/>
    <xf numFmtId="0" fontId="31" fillId="0" borderId="0" xfId="21" applyFont="1"/>
    <xf numFmtId="0" fontId="24" fillId="98" borderId="0" xfId="0" applyFont="1" applyFill="1" applyAlignment="1">
      <alignment horizontal="center" vertical="center"/>
    </xf>
    <xf numFmtId="0" fontId="32" fillId="98" borderId="81" xfId="22" applyFont="1" applyFill="1" applyBorder="1" applyAlignment="1">
      <alignment horizontal="center" vertical="center" wrapText="1"/>
    </xf>
    <xf numFmtId="0" fontId="32" fillId="98" borderId="83" xfId="22" applyFont="1" applyFill="1" applyBorder="1" applyAlignment="1">
      <alignment horizontal="center" vertical="center" wrapText="1"/>
    </xf>
    <xf numFmtId="168" fontId="19" fillId="0" borderId="0" xfId="17" applyNumberFormat="1" applyFont="1" applyFill="1" applyBorder="1" applyAlignment="1">
      <alignment horizontal="left"/>
    </xf>
    <xf numFmtId="0" fontId="36" fillId="0" borderId="79" xfId="17" quotePrefix="1" applyFont="1" applyFill="1" applyBorder="1" applyAlignment="1">
      <alignment horizontal="left" vertical="center" wrapText="1"/>
    </xf>
    <xf numFmtId="168" fontId="8" fillId="0" borderId="0" xfId="0" applyNumberFormat="1" applyFont="1"/>
    <xf numFmtId="168" fontId="0" fillId="0" borderId="0" xfId="0" applyNumberFormat="1"/>
    <xf numFmtId="168" fontId="14" fillId="0" borderId="0" xfId="0" applyNumberFormat="1" applyFont="1" applyAlignment="1">
      <alignment horizontal="center"/>
    </xf>
    <xf numFmtId="168" fontId="12" fillId="94" borderId="76" xfId="0" applyNumberFormat="1" applyFont="1" applyFill="1" applyBorder="1" applyAlignment="1">
      <alignment wrapText="1"/>
    </xf>
    <xf numFmtId="169" fontId="11" fillId="96" borderId="76" xfId="0" applyNumberFormat="1" applyFont="1" applyFill="1" applyBorder="1" applyAlignment="1">
      <alignment wrapText="1"/>
    </xf>
    <xf numFmtId="0" fontId="17" fillId="0" borderId="0" xfId="17" applyFont="1" applyFill="1" applyBorder="1" applyAlignment="1">
      <alignment horizontal="center"/>
    </xf>
    <xf numFmtId="168" fontId="18" fillId="0" borderId="0" xfId="28" applyNumberFormat="1" applyFont="1" applyFill="1" applyBorder="1" applyAlignment="1">
      <alignment horizontal="center"/>
    </xf>
    <xf numFmtId="169" fontId="19" fillId="0" borderId="69" xfId="28" applyNumberFormat="1" applyFont="1" applyFill="1" applyBorder="1" applyAlignment="1">
      <alignment horizontal="center"/>
    </xf>
    <xf numFmtId="168" fontId="19" fillId="0" borderId="69" xfId="28" applyNumberFormat="1" applyFont="1" applyFill="1" applyBorder="1" applyAlignment="1">
      <alignment horizontal="center"/>
    </xf>
    <xf numFmtId="0" fontId="17" fillId="0" borderId="0" xfId="17" applyFont="1" applyFill="1" applyBorder="1" applyAlignment="1">
      <alignment horizontal="center"/>
    </xf>
    <xf numFmtId="168" fontId="18" fillId="0" borderId="0" xfId="28" applyNumberFormat="1" applyFont="1" applyFill="1" applyBorder="1" applyAlignment="1">
      <alignment horizontal="center"/>
    </xf>
    <xf numFmtId="169" fontId="19" fillId="0" borderId="69" xfId="28" applyNumberFormat="1" applyFont="1" applyFill="1" applyBorder="1" applyAlignment="1">
      <alignment horizontal="center"/>
    </xf>
    <xf numFmtId="168" fontId="19" fillId="0" borderId="69" xfId="28" applyNumberFormat="1" applyFont="1" applyFill="1" applyBorder="1" applyAlignment="1">
      <alignment horizontal="center"/>
    </xf>
    <xf numFmtId="168" fontId="18" fillId="0" borderId="0" xfId="28" applyNumberFormat="1" applyFont="1" applyFill="1" applyBorder="1" applyAlignment="1">
      <alignment horizontal="center"/>
    </xf>
    <xf numFmtId="169" fontId="0" fillId="0" borderId="0" xfId="0" applyNumberFormat="1"/>
    <xf numFmtId="0" fontId="151" fillId="0" borderId="0" xfId="0" applyFont="1"/>
    <xf numFmtId="0" fontId="152" fillId="0" borderId="0" xfId="0" applyFont="1"/>
    <xf numFmtId="8" fontId="2" fillId="42" borderId="0" xfId="0" applyNumberFormat="1" applyFont="1" applyFill="1"/>
    <xf numFmtId="0" fontId="2" fillId="42" borderId="0" xfId="0" applyFont="1" applyFill="1"/>
    <xf numFmtId="0" fontId="0" fillId="103" borderId="0" xfId="0" applyFill="1"/>
    <xf numFmtId="0" fontId="5" fillId="103" borderId="0" xfId="8" applyFill="1"/>
    <xf numFmtId="0" fontId="5" fillId="0" borderId="0" xfId="8" applyAlignment="1"/>
    <xf numFmtId="169" fontId="16" fillId="0" borderId="0" xfId="17" applyNumberFormat="1" applyFont="1" applyBorder="1" applyAlignment="1">
      <alignment horizontal="center"/>
    </xf>
    <xf numFmtId="0" fontId="0" fillId="0" borderId="0" xfId="0"/>
    <xf numFmtId="0" fontId="18" fillId="0" borderId="0" xfId="17" applyFont="1" applyFill="1" applyBorder="1" applyAlignment="1">
      <alignment horizontal="left"/>
    </xf>
    <xf numFmtId="0" fontId="19" fillId="0" borderId="0" xfId="17" applyFont="1" applyFill="1" applyBorder="1" applyAlignment="1">
      <alignment horizontal="left"/>
    </xf>
    <xf numFmtId="0" fontId="0" fillId="0" borderId="0" xfId="0"/>
    <xf numFmtId="0" fontId="0" fillId="0" borderId="0" xfId="0" applyFill="1"/>
    <xf numFmtId="0" fontId="17" fillId="0" borderId="0" xfId="17" applyFont="1" applyBorder="1" applyAlignment="1">
      <alignment horizontal="left"/>
    </xf>
    <xf numFmtId="0" fontId="18" fillId="0" borderId="0" xfId="17" applyFont="1" applyFill="1" applyBorder="1" applyAlignment="1">
      <alignment horizontal="left"/>
    </xf>
    <xf numFmtId="0" fontId="19" fillId="0" borderId="69" xfId="17" applyFont="1" applyFill="1" applyBorder="1" applyAlignment="1">
      <alignment horizontal="left"/>
    </xf>
    <xf numFmtId="0" fontId="17" fillId="0" borderId="0" xfId="17" applyFont="1" applyFill="1" applyBorder="1" applyAlignment="1">
      <alignment horizontal="center"/>
    </xf>
    <xf numFmtId="0" fontId="19" fillId="0" borderId="0" xfId="17" applyFont="1" applyFill="1" applyBorder="1" applyAlignment="1">
      <alignment horizontal="left"/>
    </xf>
    <xf numFmtId="0" fontId="0" fillId="0" borderId="0" xfId="0"/>
    <xf numFmtId="0" fontId="0" fillId="0" borderId="0" xfId="0"/>
    <xf numFmtId="0" fontId="0" fillId="0" borderId="0" xfId="0"/>
    <xf numFmtId="0" fontId="18" fillId="103" borderId="0" xfId="17" applyFont="1" applyFill="1" applyBorder="1" applyAlignment="1">
      <alignment horizontal="left"/>
    </xf>
    <xf numFmtId="0" fontId="12" fillId="103" borderId="72" xfId="0" applyFont="1" applyFill="1" applyBorder="1" applyAlignment="1">
      <alignment vertical="center" wrapText="1"/>
    </xf>
    <xf numFmtId="0" fontId="11" fillId="103" borderId="71" xfId="0" applyFont="1" applyFill="1" applyBorder="1" applyAlignment="1">
      <alignment vertical="center"/>
    </xf>
    <xf numFmtId="168" fontId="11" fillId="103" borderId="76" xfId="16" applyNumberFormat="1" applyFont="1" applyFill="1" applyBorder="1" applyAlignment="1">
      <alignment horizontal="right" vertical="center" wrapText="1"/>
    </xf>
    <xf numFmtId="0" fontId="8" fillId="103" borderId="0" xfId="0" applyFont="1" applyFill="1"/>
    <xf numFmtId="168" fontId="11" fillId="103" borderId="72" xfId="16" applyNumberFormat="1" applyFont="1" applyFill="1" applyBorder="1" applyAlignment="1">
      <alignment horizontal="right" vertical="center" wrapText="1"/>
    </xf>
    <xf numFmtId="0" fontId="0" fillId="0" borderId="0" xfId="0" applyBorder="1"/>
    <xf numFmtId="3" fontId="11" fillId="103" borderId="0" xfId="0" applyNumberFormat="1" applyFont="1" applyFill="1" applyBorder="1" applyAlignment="1">
      <alignment horizontal="right" vertical="center" wrapText="1"/>
    </xf>
    <xf numFmtId="0" fontId="0" fillId="103" borderId="0" xfId="0" applyFill="1" applyBorder="1"/>
    <xf numFmtId="0" fontId="11" fillId="103" borderId="0" xfId="0" applyFont="1" applyFill="1" applyBorder="1" applyAlignment="1">
      <alignment vertical="center"/>
    </xf>
    <xf numFmtId="168" fontId="9" fillId="103" borderId="0" xfId="16" applyNumberFormat="1" applyFont="1" applyFill="1" applyBorder="1"/>
    <xf numFmtId="0" fontId="11" fillId="102" borderId="95" xfId="0" applyFont="1" applyFill="1" applyBorder="1" applyAlignment="1">
      <alignment vertical="center"/>
    </xf>
    <xf numFmtId="0" fontId="12" fillId="100" borderId="77" xfId="0" applyFont="1" applyFill="1" applyBorder="1" applyAlignment="1">
      <alignment vertical="center" wrapText="1"/>
    </xf>
    <xf numFmtId="0" fontId="20" fillId="0" borderId="0" xfId="0" applyFont="1" applyAlignment="1">
      <alignment vertical="center"/>
    </xf>
    <xf numFmtId="0" fontId="17" fillId="0" borderId="0" xfId="17" applyFont="1" applyAlignment="1">
      <alignment horizontal="left"/>
    </xf>
    <xf numFmtId="0" fontId="18" fillId="0" borderId="0" xfId="17" applyFont="1" applyAlignment="1">
      <alignment horizontal="left"/>
    </xf>
    <xf numFmtId="0" fontId="19" fillId="0" borderId="0" xfId="17" applyFont="1" applyAlignment="1">
      <alignment horizontal="left"/>
    </xf>
    <xf numFmtId="0" fontId="19" fillId="0" borderId="69" xfId="17" applyFont="1" applyBorder="1" applyAlignment="1">
      <alignment horizontal="left"/>
    </xf>
    <xf numFmtId="168" fontId="8" fillId="0" borderId="0" xfId="0" applyNumberFormat="1" applyFont="1"/>
    <xf numFmtId="0" fontId="0" fillId="0" borderId="0" xfId="0" applyAlignment="1">
      <alignment horizontal="center"/>
    </xf>
    <xf numFmtId="168" fontId="18" fillId="0" borderId="0" xfId="28" applyNumberFormat="1" applyFont="1" applyFill="1" applyBorder="1" applyAlignment="1">
      <alignment horizontal="left" indent="2"/>
    </xf>
    <xf numFmtId="169" fontId="19" fillId="0" borderId="0" xfId="28" applyNumberFormat="1" applyFont="1" applyFill="1" applyBorder="1" applyAlignment="1">
      <alignment horizontal="left" indent="2"/>
    </xf>
    <xf numFmtId="0" fontId="0" fillId="0" borderId="0" xfId="0" applyAlignment="1">
      <alignment horizontal="center" vertical="center"/>
    </xf>
    <xf numFmtId="0" fontId="154" fillId="0" borderId="0" xfId="2109" applyFont="1"/>
    <xf numFmtId="0" fontId="154" fillId="0" borderId="0" xfId="2109" applyFont="1" applyAlignment="1">
      <alignment horizontal="center"/>
    </xf>
    <xf numFmtId="0" fontId="154" fillId="0" borderId="0" xfId="2109" applyFont="1" applyAlignment="1">
      <alignment horizontal="center" vertical="center"/>
    </xf>
    <xf numFmtId="0" fontId="156" fillId="0" borderId="0" xfId="0" applyFont="1" applyAlignment="1">
      <alignment horizontal="center" vertical="center"/>
    </xf>
    <xf numFmtId="0" fontId="157" fillId="0" borderId="0" xfId="0" applyFont="1" applyAlignment="1">
      <alignment vertical="center"/>
    </xf>
    <xf numFmtId="0" fontId="157" fillId="0" borderId="0" xfId="0" applyFont="1" applyAlignment="1">
      <alignment horizontal="center" vertical="center"/>
    </xf>
    <xf numFmtId="0" fontId="158" fillId="0" borderId="0" xfId="0" applyFont="1" applyAlignment="1">
      <alignment horizontal="left"/>
    </xf>
    <xf numFmtId="169" fontId="17" fillId="0" borderId="0" xfId="17" applyNumberFormat="1" applyFont="1" applyFill="1" applyBorder="1" applyAlignment="1">
      <alignment horizontal="center"/>
    </xf>
    <xf numFmtId="0" fontId="159" fillId="0" borderId="0" xfId="0" applyFont="1" applyAlignment="1">
      <alignment vertical="center"/>
    </xf>
    <xf numFmtId="0" fontId="11" fillId="99" borderId="96" xfId="0" applyFont="1" applyFill="1" applyBorder="1" applyAlignment="1">
      <alignment vertical="center"/>
    </xf>
    <xf numFmtId="0" fontId="11" fillId="99" borderId="95" xfId="0" applyFont="1" applyFill="1" applyBorder="1" applyAlignment="1">
      <alignment vertical="center"/>
    </xf>
    <xf numFmtId="0" fontId="12" fillId="100" borderId="0" xfId="0" applyFont="1" applyFill="1" applyBorder="1" applyAlignment="1">
      <alignment vertical="center" wrapText="1"/>
    </xf>
    <xf numFmtId="0" fontId="23" fillId="100" borderId="0" xfId="0" applyFont="1" applyFill="1" applyBorder="1" applyAlignment="1">
      <alignment horizontal="right" vertical="center" wrapText="1"/>
    </xf>
    <xf numFmtId="0" fontId="9" fillId="101" borderId="0" xfId="0" applyFont="1" applyFill="1" applyBorder="1" applyAlignment="1">
      <alignment horizontal="left" vertical="center" wrapText="1" indent="1"/>
    </xf>
    <xf numFmtId="0" fontId="11" fillId="102" borderId="0" xfId="0" applyFont="1" applyFill="1" applyBorder="1" applyAlignment="1">
      <alignment vertical="center"/>
    </xf>
    <xf numFmtId="169" fontId="11" fillId="102" borderId="0" xfId="16" applyNumberFormat="1" applyFont="1" applyFill="1" applyBorder="1" applyAlignment="1">
      <alignment horizontal="right" vertical="center" wrapText="1"/>
    </xf>
    <xf numFmtId="169" fontId="12" fillId="100" borderId="0" xfId="16" applyNumberFormat="1" applyFont="1" applyFill="1" applyBorder="1" applyAlignment="1">
      <alignment horizontal="right" vertical="center" wrapText="1"/>
    </xf>
    <xf numFmtId="0" fontId="11" fillId="99" borderId="0" xfId="0" applyFont="1" applyFill="1" applyBorder="1" applyAlignment="1">
      <alignment vertical="center"/>
    </xf>
    <xf numFmtId="0" fontId="11" fillId="99" borderId="0" xfId="0" applyFont="1" applyFill="1" applyBorder="1" applyAlignment="1">
      <alignment horizontal="right" vertical="center"/>
    </xf>
    <xf numFmtId="0" fontId="9" fillId="100" borderId="0" xfId="0" applyFont="1" applyFill="1" applyBorder="1" applyAlignment="1">
      <alignment horizontal="right" vertical="center" wrapText="1"/>
    </xf>
    <xf numFmtId="0" fontId="12" fillId="104" borderId="0" xfId="0" applyFont="1" applyFill="1" applyBorder="1" applyAlignment="1">
      <alignment vertical="center" wrapText="1"/>
    </xf>
    <xf numFmtId="0" fontId="9" fillId="104" borderId="0" xfId="0" applyFont="1" applyFill="1" applyBorder="1" applyAlignment="1">
      <alignment horizontal="right" vertical="center" wrapText="1"/>
    </xf>
    <xf numFmtId="0" fontId="9" fillId="103" borderId="0" xfId="0" applyFont="1" applyFill="1" applyBorder="1" applyAlignment="1">
      <alignment horizontal="left" vertical="center" wrapText="1" indent="1"/>
    </xf>
    <xf numFmtId="0" fontId="9" fillId="103" borderId="72" xfId="0" applyFont="1" applyFill="1" applyBorder="1" applyAlignment="1">
      <alignment horizontal="left" vertical="center" wrapText="1" indent="1"/>
    </xf>
    <xf numFmtId="168" fontId="9" fillId="103" borderId="78" xfId="16" applyNumberFormat="1" applyFont="1" applyFill="1" applyBorder="1"/>
    <xf numFmtId="0" fontId="10" fillId="0" borderId="0" xfId="0" applyFont="1" applyBorder="1"/>
    <xf numFmtId="0" fontId="8" fillId="0" borderId="0" xfId="0" applyFont="1" applyBorder="1"/>
    <xf numFmtId="0" fontId="9" fillId="103" borderId="80" xfId="0" applyFont="1" applyFill="1" applyBorder="1" applyAlignment="1">
      <alignment horizontal="left" vertical="center" wrapText="1" indent="1"/>
    </xf>
    <xf numFmtId="168" fontId="9" fillId="103" borderId="93" xfId="16" applyNumberFormat="1" applyFont="1" applyFill="1" applyBorder="1"/>
    <xf numFmtId="43" fontId="8" fillId="0" borderId="0" xfId="16" applyFont="1"/>
    <xf numFmtId="43" fontId="8" fillId="0" borderId="0" xfId="16" applyFont="1" applyBorder="1"/>
    <xf numFmtId="0" fontId="25" fillId="98" borderId="0" xfId="0" applyFont="1" applyFill="1"/>
    <xf numFmtId="0" fontId="11" fillId="99" borderId="0" xfId="0" applyFont="1" applyFill="1" applyAlignment="1">
      <alignment vertical="center"/>
    </xf>
    <xf numFmtId="0" fontId="12" fillId="100" borderId="0" xfId="0" applyFont="1" applyFill="1" applyAlignment="1">
      <alignment vertical="center" wrapText="1"/>
    </xf>
    <xf numFmtId="0" fontId="23" fillId="100" borderId="0" xfId="0" applyFont="1" applyFill="1" applyAlignment="1">
      <alignment horizontal="right" vertical="center" wrapText="1"/>
    </xf>
    <xf numFmtId="0" fontId="9" fillId="101" borderId="0" xfId="0" applyFont="1" applyFill="1" applyAlignment="1">
      <alignment horizontal="left" vertical="center" wrapText="1" indent="1"/>
    </xf>
    <xf numFmtId="3" fontId="11" fillId="103" borderId="0" xfId="0" applyNumberFormat="1" applyFont="1" applyFill="1" applyAlignment="1">
      <alignment horizontal="right" vertical="center" wrapText="1"/>
    </xf>
    <xf numFmtId="0" fontId="11" fillId="99" borderId="0" xfId="0" applyFont="1" applyFill="1" applyAlignment="1">
      <alignment horizontal="right" vertical="center"/>
    </xf>
    <xf numFmtId="0" fontId="9" fillId="100" borderId="0" xfId="0" applyFont="1" applyFill="1" applyAlignment="1">
      <alignment horizontal="right" vertical="center" wrapText="1"/>
    </xf>
    <xf numFmtId="0" fontId="12" fillId="104" borderId="0" xfId="0" applyFont="1" applyFill="1" applyAlignment="1">
      <alignment vertical="center" wrapText="1"/>
    </xf>
    <xf numFmtId="0" fontId="9" fillId="104" borderId="0" xfId="0" applyFont="1" applyFill="1" applyAlignment="1">
      <alignment horizontal="right" vertical="center" wrapText="1"/>
    </xf>
    <xf numFmtId="0" fontId="161" fillId="0" borderId="0" xfId="0" applyFont="1" applyAlignment="1">
      <alignment horizontal="center" vertical="center"/>
    </xf>
    <xf numFmtId="0" fontId="161" fillId="0" borderId="0" xfId="0" applyFont="1" applyAlignment="1">
      <alignment horizontal="left" vertical="center"/>
    </xf>
    <xf numFmtId="3" fontId="161" fillId="0" borderId="0" xfId="0" applyNumberFormat="1" applyFont="1" applyAlignment="1">
      <alignment horizontal="center" vertical="center"/>
    </xf>
    <xf numFmtId="174" fontId="161" fillId="0" borderId="0" xfId="0" applyNumberFormat="1" applyFont="1" applyAlignment="1">
      <alignment horizontal="center" vertical="center"/>
    </xf>
    <xf numFmtId="0" fontId="162" fillId="0" borderId="0" xfId="0" applyFont="1" applyAlignment="1">
      <alignment horizontal="left" vertical="center"/>
    </xf>
    <xf numFmtId="168" fontId="19" fillId="0" borderId="69" xfId="18" applyNumberFormat="1" applyFont="1" applyFill="1" applyBorder="1" applyAlignment="1">
      <alignment horizontal="center"/>
    </xf>
    <xf numFmtId="0" fontId="35" fillId="103" borderId="0" xfId="22" applyFont="1" applyFill="1" applyAlignment="1">
      <alignment horizontal="center"/>
    </xf>
    <xf numFmtId="0" fontId="167" fillId="0" borderId="0" xfId="0" applyFont="1"/>
    <xf numFmtId="0" fontId="171" fillId="105" borderId="79" xfId="0" applyFont="1" applyFill="1" applyBorder="1" applyAlignment="1">
      <alignment horizontal="center" vertical="center" wrapText="1"/>
    </xf>
    <xf numFmtId="0" fontId="172" fillId="99" borderId="96" xfId="0" applyFont="1" applyFill="1" applyBorder="1" applyAlignment="1">
      <alignment vertical="center"/>
    </xf>
    <xf numFmtId="0" fontId="173" fillId="100" borderId="0" xfId="0" applyFont="1" applyFill="1" applyAlignment="1">
      <alignment horizontal="right" vertical="center" wrapText="1"/>
    </xf>
    <xf numFmtId="168" fontId="22" fillId="109" borderId="0" xfId="16" applyNumberFormat="1" applyFont="1" applyFill="1" applyBorder="1"/>
    <xf numFmtId="169" fontId="172" fillId="102" borderId="0" xfId="16" applyNumberFormat="1" applyFont="1" applyFill="1" applyBorder="1" applyAlignment="1">
      <alignment horizontal="right" vertical="center" wrapText="1"/>
    </xf>
    <xf numFmtId="169" fontId="174" fillId="100" borderId="0" xfId="16" applyNumberFormat="1" applyFont="1" applyFill="1" applyBorder="1" applyAlignment="1">
      <alignment horizontal="right" vertical="center" wrapText="1"/>
    </xf>
    <xf numFmtId="3" fontId="172" fillId="109" borderId="0" xfId="0" applyNumberFormat="1" applyFont="1" applyFill="1" applyAlignment="1">
      <alignment horizontal="right" vertical="center" wrapText="1"/>
    </xf>
    <xf numFmtId="0" fontId="172" fillId="99" borderId="0" xfId="0" applyFont="1" applyFill="1" applyAlignment="1">
      <alignment horizontal="right" vertical="center"/>
    </xf>
    <xf numFmtId="0" fontId="22" fillId="100" borderId="0" xfId="0" applyFont="1" applyFill="1" applyAlignment="1">
      <alignment horizontal="right" vertical="center" wrapText="1"/>
    </xf>
    <xf numFmtId="0" fontId="22" fillId="104" borderId="0" xfId="0" applyFont="1" applyFill="1" applyAlignment="1">
      <alignment horizontal="right" vertical="center" wrapText="1"/>
    </xf>
    <xf numFmtId="0" fontId="0" fillId="0" borderId="79" xfId="0" applyBorder="1"/>
    <xf numFmtId="0" fontId="176" fillId="0" borderId="0" xfId="0" applyFont="1"/>
    <xf numFmtId="0" fontId="177" fillId="0" borderId="0" xfId="0" applyFont="1"/>
    <xf numFmtId="0" fontId="0" fillId="109" borderId="0" xfId="0" applyFill="1"/>
    <xf numFmtId="0" fontId="178" fillId="109" borderId="0" xfId="0" applyFont="1" applyFill="1" applyBorder="1"/>
    <xf numFmtId="0" fontId="0" fillId="109" borderId="0" xfId="0" applyFill="1" applyBorder="1"/>
    <xf numFmtId="0" fontId="5" fillId="0" borderId="0" xfId="8" applyFill="1"/>
    <xf numFmtId="1" fontId="32" fillId="111" borderId="0" xfId="0" applyNumberFormat="1" applyFont="1" applyFill="1" applyAlignment="1">
      <alignment horizontal="center" vertical="center" wrapText="1"/>
    </xf>
    <xf numFmtId="0" fontId="32" fillId="111" borderId="0" xfId="0" applyFont="1" applyFill="1" applyAlignment="1">
      <alignment horizontal="center" vertical="center" wrapText="1"/>
    </xf>
    <xf numFmtId="0" fontId="19" fillId="0" borderId="108" xfId="17" applyFont="1" applyFill="1" applyBorder="1" applyAlignment="1">
      <alignment horizontal="left"/>
    </xf>
    <xf numFmtId="169" fontId="19" fillId="0" borderId="108" xfId="28" applyNumberFormat="1" applyFont="1" applyFill="1" applyBorder="1" applyAlignment="1">
      <alignment horizontal="left" indent="2"/>
    </xf>
    <xf numFmtId="0" fontId="155" fillId="109" borderId="0" xfId="7" applyFont="1" applyFill="1" applyAlignment="1">
      <alignment vertical="center"/>
    </xf>
    <xf numFmtId="0" fontId="155" fillId="109" borderId="0" xfId="7" applyFont="1" applyFill="1" applyAlignment="1">
      <alignment horizontal="center" vertical="center"/>
    </xf>
    <xf numFmtId="0" fontId="32" fillId="112" borderId="0" xfId="7868" applyFont="1" applyFill="1" applyAlignment="1">
      <alignment horizontal="left" vertical="center"/>
    </xf>
    <xf numFmtId="169" fontId="32" fillId="112" borderId="0" xfId="16" applyNumberFormat="1" applyFont="1" applyFill="1" applyAlignment="1">
      <alignment horizontal="center" vertical="center"/>
    </xf>
    <xf numFmtId="0" fontId="155" fillId="113" borderId="0" xfId="7" applyFont="1" applyFill="1" applyAlignment="1">
      <alignment vertical="center"/>
    </xf>
    <xf numFmtId="0" fontId="155" fillId="113" borderId="0" xfId="7" applyFont="1" applyFill="1" applyAlignment="1">
      <alignment horizontal="center" vertical="center"/>
    </xf>
    <xf numFmtId="1" fontId="32" fillId="114" borderId="0" xfId="0" applyNumberFormat="1" applyFont="1" applyFill="1" applyAlignment="1">
      <alignment horizontal="center" vertical="center" wrapText="1"/>
    </xf>
    <xf numFmtId="0" fontId="32" fillId="114" borderId="0" xfId="0" applyFont="1" applyFill="1" applyAlignment="1">
      <alignment horizontal="center" vertical="center" wrapText="1"/>
    </xf>
    <xf numFmtId="169" fontId="32" fillId="112" borderId="0" xfId="16" applyNumberFormat="1" applyFont="1" applyFill="1" applyAlignment="1">
      <alignment horizontal="left" vertical="center"/>
    </xf>
    <xf numFmtId="0" fontId="19" fillId="0" borderId="108" xfId="17" applyFont="1" applyFill="1" applyBorder="1" applyAlignment="1">
      <alignment horizontal="left" wrapText="1"/>
    </xf>
    <xf numFmtId="169" fontId="32" fillId="112" borderId="0" xfId="5112" applyNumberFormat="1" applyFont="1" applyFill="1" applyAlignment="1">
      <alignment horizontal="center" vertical="center"/>
    </xf>
    <xf numFmtId="0" fontId="153" fillId="109" borderId="0" xfId="0" applyFont="1" applyFill="1" applyAlignment="1">
      <alignment vertical="center"/>
    </xf>
    <xf numFmtId="217" fontId="157" fillId="109" borderId="0" xfId="7867" applyNumberFormat="1" applyFont="1" applyFill="1" applyBorder="1" applyAlignment="1">
      <alignment horizontal="center" vertical="center"/>
    </xf>
    <xf numFmtId="168" fontId="18" fillId="0" borderId="0" xfId="28" applyNumberFormat="1" applyFont="1" applyFill="1" applyBorder="1" applyAlignment="1">
      <alignment horizontal="right" indent="2"/>
    </xf>
    <xf numFmtId="0" fontId="156" fillId="109" borderId="0" xfId="0" applyFont="1" applyFill="1" applyAlignment="1">
      <alignment vertical="center"/>
    </xf>
    <xf numFmtId="0" fontId="157" fillId="109" borderId="0" xfId="0" applyFont="1" applyFill="1" applyAlignment="1">
      <alignment horizontal="center" vertical="center"/>
    </xf>
    <xf numFmtId="0" fontId="157" fillId="109" borderId="0" xfId="0" applyFont="1" applyFill="1" applyAlignment="1">
      <alignment vertical="center"/>
    </xf>
    <xf numFmtId="0" fontId="153" fillId="109" borderId="0" xfId="7" applyFont="1" applyFill="1" applyAlignment="1">
      <alignment vertical="center"/>
    </xf>
    <xf numFmtId="217" fontId="153" fillId="109" borderId="0" xfId="7867" applyNumberFormat="1" applyFont="1" applyFill="1" applyBorder="1" applyAlignment="1">
      <alignment horizontal="center" vertical="center"/>
    </xf>
    <xf numFmtId="169" fontId="153" fillId="109" borderId="0" xfId="5112" applyNumberFormat="1" applyFont="1" applyFill="1" applyBorder="1" applyAlignment="1">
      <alignment horizontal="center" vertical="center"/>
    </xf>
    <xf numFmtId="0" fontId="32" fillId="109" borderId="0" xfId="7868" applyFont="1" applyFill="1" applyAlignment="1">
      <alignment horizontal="left" vertical="center"/>
    </xf>
    <xf numFmtId="217" fontId="32" fillId="109" borderId="0" xfId="7867" applyNumberFormat="1" applyFont="1" applyFill="1" applyBorder="1" applyAlignment="1">
      <alignment horizontal="center" vertical="center"/>
    </xf>
    <xf numFmtId="0" fontId="24" fillId="115" borderId="0" xfId="0" applyFont="1" applyFill="1" applyAlignment="1">
      <alignment horizontal="center" vertical="center"/>
    </xf>
    <xf numFmtId="169" fontId="19" fillId="0" borderId="108" xfId="18" applyNumberFormat="1" applyFont="1" applyFill="1" applyBorder="1" applyAlignment="1">
      <alignment horizontal="center"/>
    </xf>
    <xf numFmtId="168" fontId="19" fillId="0" borderId="108" xfId="18" applyNumberFormat="1" applyFont="1" applyFill="1" applyBorder="1" applyAlignment="1">
      <alignment horizontal="center"/>
    </xf>
    <xf numFmtId="0" fontId="17" fillId="115" borderId="0" xfId="0" applyFont="1" applyFill="1" applyAlignment="1">
      <alignment horizontal="center" vertical="center"/>
    </xf>
    <xf numFmtId="0" fontId="11" fillId="116" borderId="70" xfId="0" applyFont="1" applyFill="1" applyBorder="1" applyAlignment="1">
      <alignment vertical="center"/>
    </xf>
    <xf numFmtId="0" fontId="23" fillId="117" borderId="73" xfId="0" applyFont="1" applyFill="1" applyBorder="1" applyAlignment="1">
      <alignment horizontal="right" vertical="center" wrapText="1"/>
    </xf>
    <xf numFmtId="169" fontId="11" fillId="118" borderId="73" xfId="16" applyNumberFormat="1" applyFont="1" applyFill="1" applyBorder="1" applyAlignment="1">
      <alignment horizontal="right" vertical="center" wrapText="1"/>
    </xf>
    <xf numFmtId="169" fontId="12" fillId="117" borderId="76" xfId="16" applyNumberFormat="1" applyFont="1" applyFill="1" applyBorder="1" applyAlignment="1">
      <alignment horizontal="right" vertical="center" wrapText="1"/>
    </xf>
    <xf numFmtId="169" fontId="11" fillId="118" borderId="76" xfId="16" applyNumberFormat="1" applyFont="1" applyFill="1" applyBorder="1" applyAlignment="1">
      <alignment horizontal="right" vertical="center" wrapText="1"/>
    </xf>
    <xf numFmtId="3" fontId="11" fillId="119" borderId="73" xfId="0" applyNumberFormat="1" applyFont="1" applyFill="1" applyBorder="1" applyAlignment="1">
      <alignment horizontal="right" vertical="center" wrapText="1"/>
    </xf>
    <xf numFmtId="0" fontId="11" fillId="116" borderId="73" xfId="0" applyFont="1" applyFill="1" applyBorder="1" applyAlignment="1">
      <alignment horizontal="right" vertical="center"/>
    </xf>
    <xf numFmtId="0" fontId="9" fillId="117" borderId="73" xfId="0" applyFont="1" applyFill="1" applyBorder="1" applyAlignment="1">
      <alignment horizontal="right" vertical="center" wrapText="1"/>
    </xf>
    <xf numFmtId="0" fontId="9" fillId="120" borderId="73" xfId="0" applyFont="1" applyFill="1" applyBorder="1" applyAlignment="1">
      <alignment horizontal="right" vertical="center" wrapText="1"/>
    </xf>
    <xf numFmtId="169" fontId="12" fillId="121" borderId="76" xfId="16" applyNumberFormat="1" applyFont="1" applyFill="1" applyBorder="1" applyAlignment="1">
      <alignment horizontal="right" vertical="center" wrapText="1"/>
    </xf>
    <xf numFmtId="0" fontId="179" fillId="0" borderId="0" xfId="0" applyFont="1"/>
    <xf numFmtId="0" fontId="171" fillId="115" borderId="0" xfId="0" applyFont="1" applyFill="1" applyAlignment="1">
      <alignment horizontal="center" vertical="center"/>
    </xf>
    <xf numFmtId="0" fontId="182" fillId="0" borderId="0" xfId="0" applyFont="1" applyAlignment="1">
      <alignment vertical="center"/>
    </xf>
    <xf numFmtId="0" fontId="173" fillId="0" borderId="0" xfId="0" applyFont="1" applyAlignment="1">
      <alignment vertical="center"/>
    </xf>
    <xf numFmtId="0" fontId="183" fillId="0" borderId="0" xfId="0" applyFont="1"/>
    <xf numFmtId="0" fontId="16" fillId="115" borderId="0" xfId="0" applyFont="1" applyFill="1" applyAlignment="1">
      <alignment horizontal="center" vertical="center"/>
    </xf>
    <xf numFmtId="0" fontId="172" fillId="116" borderId="70" xfId="0" applyFont="1" applyFill="1" applyBorder="1" applyAlignment="1">
      <alignment vertical="center"/>
    </xf>
    <xf numFmtId="0" fontId="173" fillId="117" borderId="73" xfId="0" applyFont="1" applyFill="1" applyBorder="1" applyAlignment="1">
      <alignment horizontal="right" vertical="center" wrapText="1"/>
    </xf>
    <xf numFmtId="168" fontId="22" fillId="0" borderId="74" xfId="16" applyNumberFormat="1" applyFont="1" applyFill="1" applyBorder="1"/>
    <xf numFmtId="169" fontId="172" fillId="118" borderId="73" xfId="16" applyNumberFormat="1" applyFont="1" applyFill="1" applyBorder="1" applyAlignment="1">
      <alignment horizontal="right" vertical="center" wrapText="1"/>
    </xf>
    <xf numFmtId="169" fontId="174" fillId="117" borderId="76" xfId="16" applyNumberFormat="1" applyFont="1" applyFill="1" applyBorder="1" applyAlignment="1">
      <alignment horizontal="right" vertical="center" wrapText="1"/>
    </xf>
    <xf numFmtId="169" fontId="172" fillId="118" borderId="76" xfId="16" applyNumberFormat="1" applyFont="1" applyFill="1" applyBorder="1" applyAlignment="1">
      <alignment horizontal="right" vertical="center" wrapText="1"/>
    </xf>
    <xf numFmtId="3" fontId="172" fillId="119" borderId="73" xfId="0" applyNumberFormat="1" applyFont="1" applyFill="1" applyBorder="1" applyAlignment="1">
      <alignment horizontal="right" vertical="center" wrapText="1"/>
    </xf>
    <xf numFmtId="0" fontId="172" fillId="116" borderId="73" xfId="0" applyFont="1" applyFill="1" applyBorder="1" applyAlignment="1">
      <alignment horizontal="right" vertical="center"/>
    </xf>
    <xf numFmtId="0" fontId="22" fillId="117" borderId="73" xfId="0" applyFont="1" applyFill="1" applyBorder="1" applyAlignment="1">
      <alignment horizontal="right" vertical="center" wrapText="1"/>
    </xf>
    <xf numFmtId="0" fontId="22" fillId="120" borderId="73" xfId="0" applyFont="1" applyFill="1" applyBorder="1" applyAlignment="1">
      <alignment horizontal="right" vertical="center" wrapText="1"/>
    </xf>
    <xf numFmtId="43" fontId="14" fillId="0" borderId="0" xfId="16" applyFont="1" applyFill="1" applyBorder="1"/>
    <xf numFmtId="168" fontId="179" fillId="0" borderId="0" xfId="0" applyNumberFormat="1" applyFont="1"/>
    <xf numFmtId="168" fontId="22" fillId="0" borderId="78" xfId="16" applyNumberFormat="1" applyFont="1" applyFill="1" applyBorder="1"/>
    <xf numFmtId="0" fontId="14" fillId="0" borderId="0" xfId="0" applyFont="1"/>
    <xf numFmtId="168" fontId="180" fillId="0" borderId="0" xfId="18" applyNumberFormat="1" applyFont="1" applyFill="1" applyBorder="1" applyAlignment="1">
      <alignment horizontal="center"/>
    </xf>
    <xf numFmtId="169" fontId="181" fillId="0" borderId="108" xfId="18" applyNumberFormat="1" applyFont="1" applyFill="1" applyBorder="1" applyAlignment="1">
      <alignment horizontal="center"/>
    </xf>
    <xf numFmtId="168" fontId="181" fillId="0" borderId="108" xfId="18" applyNumberFormat="1" applyFont="1" applyFill="1" applyBorder="1" applyAlignment="1">
      <alignment horizontal="center"/>
    </xf>
    <xf numFmtId="169" fontId="184" fillId="0" borderId="0" xfId="16" applyNumberFormat="1" applyFont="1" applyFill="1" applyBorder="1" applyAlignment="1">
      <alignment vertical="center"/>
    </xf>
    <xf numFmtId="169" fontId="179" fillId="0" borderId="0" xfId="0" applyNumberFormat="1" applyFont="1"/>
    <xf numFmtId="0" fontId="16" fillId="98" borderId="0" xfId="0" applyFont="1" applyFill="1" applyAlignment="1">
      <alignment horizontal="center" vertical="center"/>
    </xf>
    <xf numFmtId="0" fontId="172" fillId="99" borderId="70" xfId="0" applyFont="1" applyFill="1" applyBorder="1" applyAlignment="1">
      <alignment vertical="center"/>
    </xf>
    <xf numFmtId="0" fontId="173" fillId="100" borderId="73" xfId="0" applyFont="1" applyFill="1" applyBorder="1" applyAlignment="1">
      <alignment horizontal="right" vertical="center" wrapText="1"/>
    </xf>
    <xf numFmtId="169" fontId="172" fillId="102" borderId="73" xfId="16" applyNumberFormat="1" applyFont="1" applyFill="1" applyBorder="1" applyAlignment="1">
      <alignment horizontal="right" vertical="center" wrapText="1"/>
    </xf>
    <xf numFmtId="169" fontId="174" fillId="100" borderId="76" xfId="16" applyNumberFormat="1" applyFont="1" applyFill="1" applyBorder="1" applyAlignment="1">
      <alignment horizontal="right" vertical="center" wrapText="1"/>
    </xf>
    <xf numFmtId="169" fontId="172" fillId="102" borderId="76" xfId="16" applyNumberFormat="1" applyFont="1" applyFill="1" applyBorder="1" applyAlignment="1">
      <alignment horizontal="right" vertical="center" wrapText="1"/>
    </xf>
    <xf numFmtId="3" fontId="172" fillId="109" borderId="73" xfId="0" applyNumberFormat="1" applyFont="1" applyFill="1" applyBorder="1" applyAlignment="1">
      <alignment horizontal="right" vertical="center" wrapText="1"/>
    </xf>
    <xf numFmtId="0" fontId="172" fillId="99" borderId="73" xfId="0" applyFont="1" applyFill="1" applyBorder="1" applyAlignment="1">
      <alignment horizontal="right" vertical="center"/>
    </xf>
    <xf numFmtId="0" fontId="22" fillId="100" borderId="73" xfId="0" applyFont="1" applyFill="1" applyBorder="1" applyAlignment="1">
      <alignment horizontal="right" vertical="center" wrapText="1"/>
    </xf>
    <xf numFmtId="168" fontId="22" fillId="0" borderId="0" xfId="16" applyNumberFormat="1" applyFont="1" applyFill="1" applyBorder="1"/>
    <xf numFmtId="0" fontId="22" fillId="104" borderId="73" xfId="0" applyFont="1" applyFill="1" applyBorder="1" applyAlignment="1">
      <alignment horizontal="right" vertical="center" wrapText="1"/>
    </xf>
    <xf numFmtId="168" fontId="181" fillId="0" borderId="0" xfId="18" applyNumberFormat="1" applyFont="1" applyFill="1" applyBorder="1" applyAlignment="1">
      <alignment horizontal="center"/>
    </xf>
    <xf numFmtId="0" fontId="27" fillId="0" borderId="0" xfId="0" applyFont="1"/>
    <xf numFmtId="168" fontId="22" fillId="109" borderId="78" xfId="16" applyNumberFormat="1" applyFont="1" applyFill="1" applyBorder="1"/>
    <xf numFmtId="168" fontId="22" fillId="109" borderId="93" xfId="16" applyNumberFormat="1" applyFont="1" applyFill="1" applyBorder="1"/>
    <xf numFmtId="43" fontId="27" fillId="0" borderId="0" xfId="16" applyFont="1" applyBorder="1"/>
    <xf numFmtId="0" fontId="171" fillId="98" borderId="0" xfId="0" applyFont="1" applyFill="1" applyAlignment="1">
      <alignment horizontal="center" vertical="center"/>
    </xf>
    <xf numFmtId="0" fontId="172" fillId="99" borderId="0" xfId="0" applyFont="1" applyFill="1" applyAlignment="1">
      <alignment vertical="center"/>
    </xf>
    <xf numFmtId="43" fontId="27" fillId="0" borderId="0" xfId="16" applyFont="1"/>
    <xf numFmtId="0" fontId="33" fillId="109" borderId="0" xfId="22" applyFont="1" applyFill="1"/>
    <xf numFmtId="171" fontId="160" fillId="109" borderId="0" xfId="26" applyFont="1" applyFill="1" applyBorder="1" applyAlignment="1">
      <alignment horizontal="right" vertical="center" indent="1"/>
    </xf>
    <xf numFmtId="171" fontId="187" fillId="109" borderId="0" xfId="26" applyFont="1" applyFill="1" applyBorder="1" applyAlignment="1">
      <alignment horizontal="right" vertical="center" indent="1"/>
    </xf>
    <xf numFmtId="0" fontId="34" fillId="109" borderId="0" xfId="22" applyFont="1" applyFill="1" applyAlignment="1">
      <alignment horizontal="center" vertical="center" wrapText="1"/>
    </xf>
    <xf numFmtId="0" fontId="188" fillId="109" borderId="79" xfId="0" applyFont="1" applyFill="1" applyBorder="1"/>
    <xf numFmtId="0" fontId="189" fillId="109" borderId="79" xfId="0" applyFont="1" applyFill="1" applyBorder="1"/>
    <xf numFmtId="0" fontId="0" fillId="109" borderId="79" xfId="0" applyFill="1" applyBorder="1"/>
    <xf numFmtId="0" fontId="186" fillId="109" borderId="0" xfId="22" applyFont="1" applyFill="1" applyAlignment="1">
      <alignment horizontal="center" vertical="center" wrapText="1"/>
    </xf>
    <xf numFmtId="0" fontId="185" fillId="109" borderId="0" xfId="22" applyFont="1" applyFill="1" applyAlignment="1">
      <alignment horizontal="center"/>
    </xf>
    <xf numFmtId="0" fontId="33" fillId="109" borderId="0" xfId="22" applyFont="1" applyFill="1" applyAlignment="1">
      <alignment horizontal="center"/>
    </xf>
    <xf numFmtId="168" fontId="33" fillId="109" borderId="0" xfId="23" applyNumberFormat="1" applyFont="1" applyFill="1"/>
    <xf numFmtId="0" fontId="35" fillId="109" borderId="0" xfId="22" applyFont="1" applyFill="1" applyAlignment="1">
      <alignment horizontal="center"/>
    </xf>
    <xf numFmtId="0" fontId="164" fillId="98" borderId="83" xfId="22" applyFont="1" applyFill="1" applyBorder="1" applyAlignment="1">
      <alignment horizontal="center" vertical="center" wrapText="1"/>
    </xf>
    <xf numFmtId="168" fontId="22" fillId="0" borderId="93" xfId="26" applyNumberFormat="1" applyFont="1" applyFill="1" applyBorder="1"/>
    <xf numFmtId="170" fontId="173" fillId="0" borderId="0" xfId="21" applyNumberFormat="1" applyFont="1"/>
    <xf numFmtId="0" fontId="22" fillId="101" borderId="80" xfId="0" applyFont="1" applyFill="1" applyBorder="1" applyAlignment="1">
      <alignment horizontal="left" vertical="center" wrapText="1" indent="1"/>
    </xf>
    <xf numFmtId="0" fontId="173" fillId="0" borderId="0" xfId="21" applyFont="1"/>
    <xf numFmtId="0" fontId="24" fillId="105" borderId="0" xfId="0" applyFont="1" applyFill="1" applyBorder="1" applyAlignment="1">
      <alignment horizontal="center" vertical="center" wrapText="1"/>
    </xf>
    <xf numFmtId="0" fontId="16" fillId="115" borderId="0" xfId="0" applyFont="1" applyFill="1" applyAlignment="1">
      <alignment wrapText="1"/>
    </xf>
    <xf numFmtId="0" fontId="172" fillId="116" borderId="70" xfId="0" applyFont="1" applyFill="1" applyBorder="1" applyAlignment="1">
      <alignment wrapText="1"/>
    </xf>
    <xf numFmtId="0" fontId="173" fillId="117" borderId="73" xfId="0" applyFont="1" applyFill="1" applyBorder="1" applyAlignment="1">
      <alignment wrapText="1"/>
    </xf>
    <xf numFmtId="3" fontId="11" fillId="109" borderId="73" xfId="0" applyNumberFormat="1" applyFont="1" applyFill="1" applyBorder="1" applyAlignment="1">
      <alignment horizontal="right" vertical="center" wrapText="1"/>
    </xf>
    <xf numFmtId="169" fontId="12" fillId="101" borderId="76" xfId="16" applyNumberFormat="1" applyFont="1" applyFill="1" applyBorder="1" applyAlignment="1">
      <alignment horizontal="right" vertical="center" wrapText="1"/>
    </xf>
    <xf numFmtId="170" fontId="92" fillId="109" borderId="0" xfId="20" applyNumberFormat="1" applyFont="1" applyFill="1" applyBorder="1"/>
    <xf numFmtId="0" fontId="190" fillId="122" borderId="79" xfId="0" applyFont="1" applyFill="1" applyBorder="1" applyAlignment="1">
      <alignment horizontal="center" vertical="center" wrapText="1"/>
    </xf>
    <xf numFmtId="1" fontId="32" fillId="123" borderId="0" xfId="0" applyNumberFormat="1" applyFont="1" applyFill="1" applyAlignment="1">
      <alignment horizontal="center" vertical="center" wrapText="1"/>
    </xf>
    <xf numFmtId="1" fontId="32" fillId="111" borderId="0" xfId="0" applyNumberFormat="1" applyFont="1" applyFill="1" applyAlignment="1">
      <alignment vertical="center"/>
    </xf>
    <xf numFmtId="169" fontId="18" fillId="0" borderId="0" xfId="16" applyNumberFormat="1" applyFont="1" applyFill="1" applyBorder="1" applyAlignment="1">
      <alignment horizontal="left" indent="2"/>
    </xf>
    <xf numFmtId="169" fontId="18" fillId="0" borderId="0" xfId="16" applyNumberFormat="1" applyFont="1" applyFill="1" applyBorder="1" applyAlignment="1">
      <alignment horizontal="right" indent="2"/>
    </xf>
    <xf numFmtId="169" fontId="19" fillId="0" borderId="108" xfId="16" applyNumberFormat="1" applyFont="1" applyFill="1" applyBorder="1" applyAlignment="1">
      <alignment horizontal="right" indent="2"/>
    </xf>
    <xf numFmtId="169" fontId="19" fillId="0" borderId="0" xfId="16" applyNumberFormat="1" applyFont="1" applyFill="1" applyBorder="1" applyAlignment="1">
      <alignment horizontal="right" indent="2"/>
    </xf>
    <xf numFmtId="169" fontId="32" fillId="112" borderId="0" xfId="16" applyNumberFormat="1" applyFont="1" applyFill="1" applyAlignment="1">
      <alignment horizontal="right" vertical="center"/>
    </xf>
    <xf numFmtId="169" fontId="155" fillId="113" borderId="0" xfId="16" applyNumberFormat="1" applyFont="1" applyFill="1" applyAlignment="1">
      <alignment horizontal="right" vertical="center"/>
    </xf>
    <xf numFmtId="169" fontId="32" fillId="114" borderId="0" xfId="16" applyNumberFormat="1" applyFont="1" applyFill="1" applyAlignment="1">
      <alignment horizontal="right" vertical="center" wrapText="1"/>
    </xf>
    <xf numFmtId="169" fontId="155" fillId="109" borderId="0" xfId="16" applyNumberFormat="1" applyFont="1" applyFill="1" applyAlignment="1">
      <alignment horizontal="right" vertical="center"/>
    </xf>
    <xf numFmtId="169" fontId="0" fillId="0" borderId="0" xfId="16" applyNumberFormat="1" applyFont="1" applyAlignment="1">
      <alignment horizontal="right"/>
    </xf>
    <xf numFmtId="169" fontId="154" fillId="0" borderId="0" xfId="16" applyNumberFormat="1" applyFont="1" applyAlignment="1">
      <alignment horizontal="right"/>
    </xf>
    <xf numFmtId="169" fontId="157" fillId="109" borderId="0" xfId="16" applyNumberFormat="1" applyFont="1" applyFill="1" applyBorder="1" applyAlignment="1">
      <alignment horizontal="right" vertical="center"/>
    </xf>
    <xf numFmtId="169" fontId="32" fillId="109" borderId="0" xfId="16" applyNumberFormat="1" applyFont="1" applyFill="1" applyBorder="1" applyAlignment="1">
      <alignment horizontal="right" vertical="center"/>
    </xf>
    <xf numFmtId="169" fontId="157" fillId="0" borderId="0" xfId="16" applyNumberFormat="1" applyFont="1" applyAlignment="1">
      <alignment horizontal="right" vertical="center"/>
    </xf>
    <xf numFmtId="0" fontId="191" fillId="0" borderId="0" xfId="0" applyFont="1" applyAlignment="1">
      <alignment vertical="center"/>
    </xf>
    <xf numFmtId="169" fontId="19" fillId="0" borderId="108" xfId="28" applyNumberFormat="1" applyFont="1" applyFill="1" applyBorder="1" applyAlignment="1">
      <alignment horizontal="center"/>
    </xf>
    <xf numFmtId="168" fontId="19" fillId="0" borderId="108" xfId="28" applyNumberFormat="1" applyFont="1" applyFill="1" applyBorder="1" applyAlignment="1">
      <alignment horizontal="center"/>
    </xf>
    <xf numFmtId="0" fontId="171" fillId="105" borderId="0" xfId="0" applyFont="1" applyFill="1" applyAlignment="1">
      <alignment horizontal="center" vertical="center" wrapText="1"/>
    </xf>
    <xf numFmtId="0" fontId="172" fillId="99" borderId="95" xfId="0" applyFont="1" applyFill="1" applyBorder="1" applyAlignment="1">
      <alignment vertical="center"/>
    </xf>
    <xf numFmtId="0" fontId="192" fillId="0" borderId="0" xfId="8" applyFont="1" applyBorder="1"/>
    <xf numFmtId="8" fontId="27" fillId="0" borderId="0" xfId="0" applyNumberFormat="1" applyFont="1"/>
    <xf numFmtId="0" fontId="8" fillId="124" borderId="0" xfId="0" applyFont="1" applyFill="1"/>
    <xf numFmtId="0" fontId="25" fillId="124" borderId="0" xfId="0" applyFont="1" applyFill="1"/>
    <xf numFmtId="0" fontId="193" fillId="124" borderId="0" xfId="0" applyFont="1" applyFill="1"/>
    <xf numFmtId="8" fontId="193" fillId="124" borderId="0" xfId="0" applyNumberFormat="1" applyFont="1" applyFill="1"/>
    <xf numFmtId="0" fontId="194" fillId="124" borderId="0" xfId="0" applyFont="1" applyFill="1"/>
    <xf numFmtId="0" fontId="195" fillId="0" borderId="0" xfId="0" applyFont="1"/>
    <xf numFmtId="0" fontId="165" fillId="0" borderId="0" xfId="0" applyFont="1"/>
    <xf numFmtId="0" fontId="32" fillId="98" borderId="97" xfId="22" applyFont="1" applyFill="1" applyBorder="1" applyAlignment="1">
      <alignment horizontal="center" vertical="center" wrapText="1"/>
    </xf>
    <xf numFmtId="0" fontId="32" fillId="98" borderId="82" xfId="22" applyFont="1" applyFill="1" applyBorder="1" applyAlignment="1">
      <alignment horizontal="center" vertical="center" wrapText="1"/>
    </xf>
    <xf numFmtId="0" fontId="32" fillId="98" borderId="79" xfId="22" applyFont="1" applyFill="1" applyBorder="1" applyAlignment="1">
      <alignment horizontal="center" vertical="center" wrapText="1"/>
    </xf>
    <xf numFmtId="1" fontId="33" fillId="109" borderId="0" xfId="22" applyNumberFormat="1" applyFont="1" applyFill="1"/>
    <xf numFmtId="0" fontId="33" fillId="0" borderId="0" xfId="27" applyFont="1"/>
    <xf numFmtId="14" fontId="196" fillId="109" borderId="0" xfId="22" applyNumberFormat="1" applyFont="1" applyFill="1" applyAlignment="1">
      <alignment horizontal="right"/>
    </xf>
    <xf numFmtId="0" fontId="197" fillId="109" borderId="0" xfId="22" applyFont="1" applyFill="1"/>
    <xf numFmtId="171" fontId="196" fillId="109" borderId="0" xfId="26" applyFont="1" applyFill="1" applyAlignment="1"/>
    <xf numFmtId="170" fontId="160" fillId="109" borderId="0" xfId="26" applyNumberFormat="1" applyFont="1" applyFill="1" applyBorder="1" applyAlignment="1">
      <alignment horizontal="left" vertical="center"/>
    </xf>
    <xf numFmtId="0" fontId="198" fillId="109" borderId="110" xfId="22" applyFont="1" applyFill="1" applyBorder="1" applyAlignment="1">
      <alignment horizontal="center" vertical="center" wrapText="1"/>
    </xf>
    <xf numFmtId="0" fontId="160" fillId="109" borderId="111" xfId="22" applyFont="1" applyFill="1" applyBorder="1"/>
    <xf numFmtId="0" fontId="160" fillId="109" borderId="0" xfId="22" applyFont="1" applyFill="1"/>
    <xf numFmtId="0" fontId="197" fillId="109" borderId="0" xfId="22" applyFont="1" applyFill="1" applyAlignment="1">
      <alignment horizontal="center" vertical="center"/>
    </xf>
    <xf numFmtId="14" fontId="33" fillId="109" borderId="0" xfId="22" applyNumberFormat="1" applyFont="1" applyFill="1" applyAlignment="1">
      <alignment horizontal="right"/>
    </xf>
    <xf numFmtId="41" fontId="33" fillId="109" borderId="0" xfId="25" applyFont="1" applyFill="1"/>
    <xf numFmtId="167" fontId="33" fillId="109" borderId="0" xfId="22" applyNumberFormat="1" applyFont="1" applyFill="1"/>
    <xf numFmtId="0" fontId="24" fillId="105" borderId="0" xfId="0" applyFont="1" applyFill="1" applyAlignment="1">
      <alignment horizontal="center" vertical="center" wrapText="1"/>
    </xf>
    <xf numFmtId="0" fontId="0" fillId="0" borderId="0" xfId="0" applyFont="1"/>
    <xf numFmtId="169" fontId="18" fillId="109" borderId="0" xfId="16" applyNumberFormat="1" applyFont="1" applyFill="1" applyBorder="1" applyAlignment="1">
      <alignment horizontal="right" indent="2"/>
    </xf>
    <xf numFmtId="1" fontId="32" fillId="111" borderId="0" xfId="0" applyNumberFormat="1" applyFont="1" applyFill="1" applyAlignment="1">
      <alignment horizontal="center" vertical="center"/>
    </xf>
    <xf numFmtId="169" fontId="32" fillId="111" borderId="0" xfId="16" applyNumberFormat="1" applyFont="1" applyFill="1" applyAlignment="1">
      <alignment horizontal="right" vertical="center" wrapText="1"/>
    </xf>
    <xf numFmtId="169" fontId="153" fillId="109" borderId="0" xfId="16" applyNumberFormat="1" applyFont="1" applyFill="1" applyBorder="1" applyAlignment="1">
      <alignment horizontal="right" vertical="center"/>
    </xf>
    <xf numFmtId="168" fontId="180" fillId="0" borderId="0" xfId="18" applyNumberFormat="1" applyFont="1" applyAlignment="1">
      <alignment horizontal="center"/>
    </xf>
    <xf numFmtId="168" fontId="181" fillId="0" borderId="0" xfId="18" applyNumberFormat="1" applyFont="1" applyAlignment="1">
      <alignment horizontal="center"/>
    </xf>
    <xf numFmtId="0" fontId="16" fillId="0" borderId="0" xfId="17" applyFont="1" applyAlignment="1">
      <alignment horizontal="center"/>
    </xf>
    <xf numFmtId="169" fontId="181" fillId="0" borderId="108" xfId="18" applyNumberFormat="1" applyFont="1" applyBorder="1" applyAlignment="1">
      <alignment horizontal="center"/>
    </xf>
    <xf numFmtId="168" fontId="181" fillId="0" borderId="108" xfId="18" applyNumberFormat="1" applyFont="1" applyBorder="1" applyAlignment="1">
      <alignment horizontal="center"/>
    </xf>
    <xf numFmtId="0" fontId="172" fillId="99" borderId="71" xfId="0" applyFont="1" applyFill="1" applyBorder="1" applyAlignment="1">
      <alignment vertical="center"/>
    </xf>
    <xf numFmtId="0" fontId="173" fillId="100" borderId="77" xfId="0" applyFont="1" applyFill="1" applyBorder="1" applyAlignment="1">
      <alignment horizontal="right" vertical="center" wrapText="1"/>
    </xf>
    <xf numFmtId="169" fontId="172" fillId="102" borderId="77" xfId="16" applyNumberFormat="1" applyFont="1" applyFill="1" applyBorder="1" applyAlignment="1">
      <alignment horizontal="right" vertical="center" wrapText="1"/>
    </xf>
    <xf numFmtId="169" fontId="174" fillId="100" borderId="72" xfId="16" applyNumberFormat="1" applyFont="1" applyFill="1" applyBorder="1" applyAlignment="1">
      <alignment horizontal="right" vertical="center" wrapText="1"/>
    </xf>
    <xf numFmtId="169" fontId="172" fillId="102" borderId="72" xfId="16" applyNumberFormat="1" applyFont="1" applyFill="1" applyBorder="1" applyAlignment="1">
      <alignment horizontal="right" vertical="center" wrapText="1"/>
    </xf>
    <xf numFmtId="3" fontId="172" fillId="109" borderId="77" xfId="0" applyNumberFormat="1" applyFont="1" applyFill="1" applyBorder="1" applyAlignment="1">
      <alignment horizontal="right" vertical="center" wrapText="1"/>
    </xf>
    <xf numFmtId="0" fontId="22" fillId="104" borderId="77" xfId="0" applyFont="1" applyFill="1" applyBorder="1" applyAlignment="1">
      <alignment horizontal="right" vertical="center" wrapText="1"/>
    </xf>
    <xf numFmtId="168" fontId="16" fillId="0" borderId="0" xfId="17" applyNumberFormat="1" applyFont="1" applyAlignment="1">
      <alignment horizontal="center"/>
    </xf>
    <xf numFmtId="168" fontId="22" fillId="0" borderId="78" xfId="16" applyNumberFormat="1" applyFont="1" applyBorder="1"/>
    <xf numFmtId="168" fontId="22" fillId="0" borderId="0" xfId="16" applyNumberFormat="1" applyFont="1"/>
    <xf numFmtId="168" fontId="22" fillId="0" borderId="94" xfId="16" applyNumberFormat="1" applyFont="1" applyBorder="1"/>
    <xf numFmtId="0" fontId="171" fillId="122" borderId="0" xfId="0" applyFont="1" applyFill="1" applyAlignment="1">
      <alignment horizontal="center"/>
    </xf>
    <xf numFmtId="0" fontId="171" fillId="122" borderId="0" xfId="0" applyFont="1" applyFill="1" applyAlignment="1">
      <alignment horizontal="center" vertical="center"/>
    </xf>
    <xf numFmtId="0" fontId="199" fillId="0" borderId="108" xfId="0" applyFont="1" applyBorder="1"/>
    <xf numFmtId="38" fontId="200" fillId="0" borderId="108" xfId="0" applyNumberFormat="1" applyFont="1" applyBorder="1" applyAlignment="1">
      <alignment horizontal="center" vertical="center"/>
    </xf>
    <xf numFmtId="168" fontId="180" fillId="0" borderId="0" xfId="18" applyNumberFormat="1" applyFont="1" applyFill="1" applyBorder="1" applyAlignment="1">
      <alignment horizontal="right"/>
    </xf>
    <xf numFmtId="168" fontId="9" fillId="0" borderId="74" xfId="16" applyNumberFormat="1" applyFont="1" applyFill="1" applyBorder="1" applyAlignment="1">
      <alignment horizontal="right"/>
    </xf>
    <xf numFmtId="0" fontId="201" fillId="0" borderId="79" xfId="17" quotePrefix="1" applyFont="1" applyFill="1" applyBorder="1" applyAlignment="1">
      <alignment horizontal="left" vertical="center" wrapText="1"/>
    </xf>
    <xf numFmtId="0" fontId="171" fillId="105" borderId="79" xfId="0" applyFont="1" applyFill="1" applyBorder="1" applyAlignment="1">
      <alignment horizontal="left" vertical="center" wrapText="1"/>
    </xf>
    <xf numFmtId="0" fontId="11" fillId="109" borderId="0" xfId="0" applyFont="1" applyFill="1" applyAlignment="1">
      <alignment vertical="center"/>
    </xf>
    <xf numFmtId="0" fontId="168" fillId="0" borderId="0" xfId="0" applyFont="1" applyAlignment="1">
      <alignment horizontal="left"/>
    </xf>
    <xf numFmtId="0" fontId="33" fillId="106" borderId="85" xfId="7870" applyFont="1" applyFill="1" applyBorder="1" applyAlignment="1">
      <alignment horizontal="left" vertical="center" indent="1"/>
    </xf>
    <xf numFmtId="170" fontId="33" fillId="106" borderId="85" xfId="7871" applyNumberFormat="1" applyFont="1" applyFill="1" applyBorder="1" applyAlignment="1">
      <alignment horizontal="center"/>
    </xf>
    <xf numFmtId="14" fontId="33" fillId="106" borderId="85" xfId="7871" applyNumberFormat="1" applyFont="1" applyFill="1" applyBorder="1" applyAlignment="1">
      <alignment horizontal="center"/>
    </xf>
    <xf numFmtId="14" fontId="33" fillId="0" borderId="85" xfId="7871" applyNumberFormat="1" applyFont="1" applyFill="1" applyBorder="1" applyAlignment="1">
      <alignment horizontal="center"/>
    </xf>
    <xf numFmtId="1" fontId="33" fillId="109" borderId="85" xfId="7870" applyNumberFormat="1" applyFont="1" applyFill="1" applyBorder="1" applyAlignment="1">
      <alignment horizontal="center"/>
    </xf>
    <xf numFmtId="9" fontId="33" fillId="106" borderId="86" xfId="7872" applyFont="1" applyFill="1" applyBorder="1" applyAlignment="1">
      <alignment horizontal="right"/>
    </xf>
    <xf numFmtId="0" fontId="33" fillId="106" borderId="87" xfId="7872" applyNumberFormat="1" applyFont="1" applyFill="1" applyBorder="1" applyAlignment="1">
      <alignment horizontal="center" vertical="center" wrapText="1"/>
    </xf>
    <xf numFmtId="173" fontId="33" fillId="0" borderId="88" xfId="7872" applyNumberFormat="1" applyFont="1" applyFill="1" applyBorder="1" applyAlignment="1">
      <alignment horizontal="left"/>
    </xf>
    <xf numFmtId="168" fontId="33" fillId="0" borderId="85" xfId="7871" applyNumberFormat="1" applyFont="1" applyFill="1" applyBorder="1"/>
    <xf numFmtId="172" fontId="33" fillId="109" borderId="85" xfId="7871" applyNumberFormat="1" applyFont="1" applyFill="1" applyBorder="1"/>
    <xf numFmtId="168" fontId="33" fillId="109" borderId="85" xfId="7871" applyNumberFormat="1" applyFont="1" applyFill="1" applyBorder="1"/>
    <xf numFmtId="173" fontId="33" fillId="106" borderId="88" xfId="7872" applyNumberFormat="1" applyFont="1" applyFill="1" applyBorder="1" applyAlignment="1">
      <alignment horizontal="left"/>
    </xf>
    <xf numFmtId="0" fontId="33" fillId="109" borderId="0" xfId="7870" applyFont="1" applyFill="1" applyAlignment="1">
      <alignment horizontal="right"/>
    </xf>
    <xf numFmtId="173" fontId="33" fillId="109" borderId="0" xfId="7870" applyNumberFormat="1" applyFont="1" applyFill="1" applyAlignment="1">
      <alignment horizontal="left"/>
    </xf>
    <xf numFmtId="173" fontId="33" fillId="0" borderId="0" xfId="7870" applyNumberFormat="1" applyFont="1" applyAlignment="1">
      <alignment horizontal="left"/>
    </xf>
    <xf numFmtId="172" fontId="34" fillId="107" borderId="85" xfId="7870" applyNumberFormat="1" applyFont="1" applyFill="1" applyBorder="1" applyAlignment="1">
      <alignment horizontal="right" vertical="center" wrapText="1"/>
    </xf>
    <xf numFmtId="168" fontId="34" fillId="107" borderId="85" xfId="7871" applyNumberFormat="1" applyFont="1" applyFill="1" applyBorder="1" applyAlignment="1">
      <alignment horizontal="right" vertical="center" wrapText="1"/>
    </xf>
    <xf numFmtId="0" fontId="33" fillId="109" borderId="85" xfId="7870" applyFont="1" applyFill="1" applyBorder="1" applyAlignment="1">
      <alignment vertical="center"/>
    </xf>
    <xf numFmtId="175" fontId="33" fillId="109" borderId="88" xfId="3729" applyNumberFormat="1" applyFont="1" applyFill="1" applyBorder="1" applyAlignment="1">
      <alignment horizontal="center"/>
    </xf>
    <xf numFmtId="0" fontId="33" fillId="109" borderId="89" xfId="7870" applyFont="1" applyFill="1" applyBorder="1"/>
    <xf numFmtId="0" fontId="33" fillId="106" borderId="0" xfId="7870" applyFont="1" applyFill="1" applyAlignment="1">
      <alignment horizontal="left" vertical="center" indent="1"/>
    </xf>
    <xf numFmtId="14" fontId="33" fillId="106" borderId="0" xfId="7871" applyNumberFormat="1" applyFont="1" applyFill="1" applyBorder="1" applyAlignment="1">
      <alignment horizontal="center"/>
    </xf>
    <xf numFmtId="1" fontId="33" fillId="109" borderId="0" xfId="7870" applyNumberFormat="1" applyFont="1" applyFill="1" applyAlignment="1">
      <alignment horizontal="center"/>
    </xf>
    <xf numFmtId="9" fontId="33" fillId="106" borderId="0" xfId="7872" applyFont="1" applyFill="1" applyBorder="1" applyAlignment="1">
      <alignment horizontal="center"/>
    </xf>
    <xf numFmtId="173" fontId="33" fillId="106" borderId="0" xfId="7872" applyNumberFormat="1" applyFont="1" applyFill="1" applyBorder="1" applyAlignment="1">
      <alignment horizontal="left"/>
    </xf>
    <xf numFmtId="173" fontId="33" fillId="0" borderId="0" xfId="7872" applyNumberFormat="1" applyFont="1" applyFill="1" applyBorder="1" applyAlignment="1">
      <alignment horizontal="left"/>
    </xf>
    <xf numFmtId="174" fontId="33" fillId="109" borderId="85" xfId="7870" applyNumberFormat="1" applyFont="1" applyFill="1" applyBorder="1" applyAlignment="1">
      <alignment horizontal="center"/>
    </xf>
    <xf numFmtId="168" fontId="34" fillId="109" borderId="0" xfId="7871" applyNumberFormat="1" applyFont="1" applyFill="1" applyBorder="1" applyAlignment="1">
      <alignment horizontal="right" vertical="center" wrapText="1"/>
    </xf>
    <xf numFmtId="0" fontId="24" fillId="62" borderId="84" xfId="7870" applyFont="1" applyFill="1" applyBorder="1" applyAlignment="1">
      <alignment vertical="center" wrapText="1"/>
    </xf>
    <xf numFmtId="0" fontId="24" fillId="62" borderId="84" xfId="7870" applyFont="1" applyFill="1" applyBorder="1" applyAlignment="1">
      <alignment horizontal="left" vertical="center" wrapText="1"/>
    </xf>
    <xf numFmtId="172" fontId="24" fillId="62" borderId="84" xfId="7870" applyNumberFormat="1" applyFont="1" applyFill="1" applyBorder="1" applyAlignment="1">
      <alignment horizontal="right" vertical="center" wrapText="1"/>
    </xf>
    <xf numFmtId="0" fontId="34" fillId="109" borderId="0" xfId="7870" applyFont="1" applyFill="1" applyAlignment="1">
      <alignment horizontal="left" vertical="center" wrapText="1"/>
    </xf>
    <xf numFmtId="0" fontId="34" fillId="109" borderId="0" xfId="7870" applyFont="1" applyFill="1" applyAlignment="1">
      <alignment horizontal="center" vertical="center" wrapText="1"/>
    </xf>
    <xf numFmtId="0" fontId="34" fillId="109" borderId="0" xfId="7870" applyFont="1" applyFill="1" applyAlignment="1">
      <alignment vertical="center" wrapText="1"/>
    </xf>
    <xf numFmtId="172" fontId="34" fillId="109" borderId="0" xfId="7870" applyNumberFormat="1" applyFont="1" applyFill="1" applyAlignment="1">
      <alignment horizontal="right" vertical="center" wrapText="1"/>
    </xf>
    <xf numFmtId="0" fontId="33" fillId="0" borderId="85" xfId="7870" applyFont="1" applyBorder="1" applyAlignment="1">
      <alignment horizontal="left" vertical="center" indent="1"/>
    </xf>
    <xf numFmtId="1" fontId="33" fillId="0" borderId="85" xfId="7870" applyNumberFormat="1" applyFont="1" applyBorder="1" applyAlignment="1">
      <alignment horizontal="center"/>
    </xf>
    <xf numFmtId="9" fontId="33" fillId="0" borderId="86" xfId="7872" applyFont="1" applyFill="1" applyBorder="1" applyAlignment="1">
      <alignment horizontal="right"/>
    </xf>
    <xf numFmtId="0" fontId="33" fillId="0" borderId="87" xfId="7872" applyNumberFormat="1" applyFont="1" applyFill="1" applyBorder="1" applyAlignment="1">
      <alignment horizontal="center" vertical="center" wrapText="1"/>
    </xf>
    <xf numFmtId="0" fontId="33" fillId="109" borderId="89" xfId="7870" applyFont="1" applyFill="1" applyBorder="1" applyAlignment="1">
      <alignment horizontal="center" vertical="center"/>
    </xf>
    <xf numFmtId="170" fontId="33" fillId="106" borderId="0" xfId="7871" applyNumberFormat="1" applyFont="1" applyFill="1" applyBorder="1" applyAlignment="1"/>
    <xf numFmtId="170" fontId="33" fillId="106" borderId="0" xfId="7871" applyNumberFormat="1" applyFont="1" applyFill="1" applyBorder="1" applyAlignment="1">
      <alignment horizontal="center"/>
    </xf>
    <xf numFmtId="173" fontId="33" fillId="106" borderId="0" xfId="7872" applyNumberFormat="1" applyFont="1" applyFill="1" applyBorder="1" applyAlignment="1">
      <alignment horizontal="center"/>
    </xf>
    <xf numFmtId="173" fontId="33" fillId="0" borderId="0" xfId="7872" applyNumberFormat="1" applyFont="1" applyFill="1" applyBorder="1" applyAlignment="1">
      <alignment horizontal="center"/>
    </xf>
    <xf numFmtId="0" fontId="34" fillId="0" borderId="0" xfId="7870" applyFont="1" applyAlignment="1">
      <alignment horizontal="center" vertical="center" wrapText="1"/>
    </xf>
    <xf numFmtId="0" fontId="33" fillId="106" borderId="0" xfId="7870" applyFont="1" applyFill="1" applyAlignment="1">
      <alignment horizontal="left" vertical="center" wrapText="1"/>
    </xf>
    <xf numFmtId="170" fontId="33" fillId="106" borderId="0" xfId="7871" applyNumberFormat="1" applyFont="1" applyFill="1" applyBorder="1" applyAlignment="1">
      <alignment vertical="center" wrapText="1"/>
    </xf>
    <xf numFmtId="14" fontId="33" fillId="106" borderId="0" xfId="7871" applyNumberFormat="1" applyFont="1" applyFill="1" applyBorder="1" applyAlignment="1">
      <alignment horizontal="center" vertical="center" wrapText="1"/>
    </xf>
    <xf numFmtId="170" fontId="33" fillId="106" borderId="0" xfId="7871" applyNumberFormat="1" applyFont="1" applyFill="1" applyBorder="1" applyAlignment="1">
      <alignment horizontal="center" vertical="center" wrapText="1"/>
    </xf>
    <xf numFmtId="9" fontId="33" fillId="106" borderId="0" xfId="7872" applyFont="1" applyFill="1" applyBorder="1" applyAlignment="1">
      <alignment horizontal="right" vertical="center" wrapText="1"/>
    </xf>
    <xf numFmtId="9" fontId="33" fillId="106" borderId="0" xfId="7872" applyFont="1" applyFill="1" applyBorder="1" applyAlignment="1">
      <alignment horizontal="center" vertical="center" wrapText="1"/>
    </xf>
    <xf numFmtId="173" fontId="33" fillId="106" borderId="0" xfId="7872" applyNumberFormat="1" applyFont="1" applyFill="1" applyBorder="1" applyAlignment="1">
      <alignment horizontal="left" vertical="center" wrapText="1"/>
    </xf>
    <xf numFmtId="173" fontId="33" fillId="0" borderId="0" xfId="7872" applyNumberFormat="1" applyFont="1" applyFill="1" applyBorder="1" applyAlignment="1">
      <alignment horizontal="left" vertical="center" wrapText="1"/>
    </xf>
    <xf numFmtId="0" fontId="33" fillId="0" borderId="85" xfId="7870" applyFont="1" applyBorder="1" applyAlignment="1">
      <alignment horizontal="center" vertical="center"/>
    </xf>
    <xf numFmtId="170" fontId="33" fillId="106" borderId="0" xfId="7870" applyNumberFormat="1" applyFont="1" applyFill="1" applyAlignment="1">
      <alignment horizontal="left" vertical="center" indent="1"/>
    </xf>
    <xf numFmtId="172" fontId="34" fillId="109" borderId="0" xfId="7870" applyNumberFormat="1" applyFont="1" applyFill="1" applyAlignment="1">
      <alignment horizontal="center" vertical="center" wrapText="1"/>
    </xf>
    <xf numFmtId="0" fontId="33" fillId="109" borderId="85" xfId="7870" applyFont="1" applyFill="1" applyBorder="1" applyAlignment="1">
      <alignment horizontal="center" vertical="center"/>
    </xf>
    <xf numFmtId="0" fontId="33" fillId="109" borderId="0" xfId="7870" applyFont="1" applyFill="1" applyAlignment="1">
      <alignment horizontal="center" vertical="center"/>
    </xf>
    <xf numFmtId="0" fontId="33" fillId="0" borderId="0" xfId="7870" applyFont="1" applyAlignment="1">
      <alignment horizontal="left" vertical="center" indent="1"/>
    </xf>
    <xf numFmtId="14" fontId="33" fillId="0" borderId="0" xfId="7871" applyNumberFormat="1" applyFont="1" applyFill="1" applyBorder="1" applyAlignment="1">
      <alignment horizontal="center"/>
    </xf>
    <xf numFmtId="1" fontId="33" fillId="0" borderId="0" xfId="7870" applyNumberFormat="1" applyFont="1" applyAlignment="1">
      <alignment horizontal="center"/>
    </xf>
    <xf numFmtId="9" fontId="33" fillId="0" borderId="0" xfId="7872" applyFont="1" applyFill="1" applyBorder="1" applyAlignment="1">
      <alignment horizontal="right"/>
    </xf>
    <xf numFmtId="0" fontId="33" fillId="0" borderId="0" xfId="7872" applyNumberFormat="1" applyFont="1" applyFill="1" applyBorder="1" applyAlignment="1">
      <alignment horizontal="center" vertical="center" wrapText="1"/>
    </xf>
    <xf numFmtId="168" fontId="33" fillId="0" borderId="0" xfId="7871" applyNumberFormat="1" applyFont="1" applyFill="1" applyBorder="1"/>
    <xf numFmtId="0" fontId="33" fillId="109" borderId="85" xfId="7870" applyFont="1" applyFill="1" applyBorder="1" applyAlignment="1">
      <alignment horizontal="left" vertical="center" indent="1"/>
    </xf>
    <xf numFmtId="14" fontId="33" fillId="109" borderId="85" xfId="7871" applyNumberFormat="1" applyFont="1" applyFill="1" applyBorder="1" applyAlignment="1">
      <alignment horizontal="center"/>
    </xf>
    <xf numFmtId="9" fontId="33" fillId="109" borderId="86" xfId="7872" applyFont="1" applyFill="1" applyBorder="1" applyAlignment="1">
      <alignment horizontal="right"/>
    </xf>
    <xf numFmtId="0" fontId="33" fillId="109" borderId="87" xfId="7872" applyNumberFormat="1" applyFont="1" applyFill="1" applyBorder="1" applyAlignment="1">
      <alignment horizontal="center" vertical="center" wrapText="1"/>
    </xf>
    <xf numFmtId="173" fontId="33" fillId="109" borderId="88" xfId="7872" applyNumberFormat="1" applyFont="1" applyFill="1" applyBorder="1" applyAlignment="1">
      <alignment horizontal="left"/>
    </xf>
    <xf numFmtId="0" fontId="33" fillId="0" borderId="0" xfId="7870" applyFont="1"/>
    <xf numFmtId="10" fontId="33" fillId="106" borderId="88" xfId="7872" applyNumberFormat="1" applyFont="1" applyFill="1" applyBorder="1" applyAlignment="1">
      <alignment horizontal="left"/>
    </xf>
    <xf numFmtId="10" fontId="33" fillId="106" borderId="0" xfId="7872" applyNumberFormat="1" applyFont="1" applyFill="1" applyBorder="1" applyAlignment="1">
      <alignment horizontal="center"/>
    </xf>
    <xf numFmtId="0" fontId="33" fillId="109" borderId="0" xfId="7870" applyFont="1" applyFill="1" applyAlignment="1">
      <alignment horizontal="center"/>
    </xf>
    <xf numFmtId="173" fontId="33" fillId="109" borderId="0" xfId="7870" applyNumberFormat="1" applyFont="1" applyFill="1" applyAlignment="1">
      <alignment horizontal="center"/>
    </xf>
    <xf numFmtId="172" fontId="24" fillId="112" borderId="91" xfId="7870" applyNumberFormat="1" applyFont="1" applyFill="1" applyBorder="1" applyAlignment="1">
      <alignment horizontal="right" vertical="center" wrapText="1"/>
    </xf>
    <xf numFmtId="0" fontId="35" fillId="109" borderId="0" xfId="7870" applyFont="1" applyFill="1" applyAlignment="1">
      <alignment horizontal="center"/>
    </xf>
    <xf numFmtId="0" fontId="34" fillId="109" borderId="90" xfId="7870" applyFont="1" applyFill="1" applyBorder="1" applyAlignment="1">
      <alignment horizontal="left" vertical="center" wrapText="1"/>
    </xf>
    <xf numFmtId="9" fontId="33" fillId="106" borderId="87" xfId="7872" applyFont="1" applyFill="1" applyBorder="1" applyAlignment="1">
      <alignment horizontal="center"/>
    </xf>
    <xf numFmtId="172" fontId="33" fillId="109" borderId="88" xfId="7871" applyNumberFormat="1" applyFont="1" applyFill="1" applyBorder="1"/>
    <xf numFmtId="3" fontId="33" fillId="109" borderId="88" xfId="7871" applyNumberFormat="1" applyFont="1" applyFill="1" applyBorder="1"/>
    <xf numFmtId="0" fontId="23" fillId="109" borderId="85" xfId="7870" applyFont="1" applyFill="1" applyBorder="1" applyAlignment="1">
      <alignment horizontal="center" vertical="center"/>
    </xf>
    <xf numFmtId="0" fontId="33" fillId="106" borderId="0" xfId="7872" applyNumberFormat="1" applyFont="1" applyFill="1" applyBorder="1" applyAlignment="1">
      <alignment horizontal="center" vertical="center" wrapText="1"/>
    </xf>
    <xf numFmtId="168" fontId="33" fillId="109" borderId="0" xfId="7871" applyNumberFormat="1" applyFont="1" applyFill="1" applyBorder="1"/>
    <xf numFmtId="0" fontId="33" fillId="109" borderId="85" xfId="7870" applyFont="1" applyFill="1" applyBorder="1" applyAlignment="1">
      <alignment horizontal="left" vertical="center"/>
    </xf>
    <xf numFmtId="170" fontId="33" fillId="0" borderId="85" xfId="7871" applyNumberFormat="1" applyFont="1" applyFill="1" applyBorder="1" applyAlignment="1">
      <alignment horizontal="center"/>
    </xf>
    <xf numFmtId="0" fontId="33" fillId="106" borderId="87" xfId="24" applyNumberFormat="1" applyFont="1" applyFill="1" applyBorder="1" applyAlignment="1">
      <alignment horizontal="center" vertical="center" wrapText="1"/>
    </xf>
    <xf numFmtId="172" fontId="33" fillId="0" borderId="85" xfId="7871" applyNumberFormat="1" applyFont="1" applyFill="1" applyBorder="1"/>
    <xf numFmtId="173" fontId="33" fillId="106" borderId="0" xfId="7871" applyNumberFormat="1" applyFont="1" applyFill="1" applyBorder="1" applyAlignment="1">
      <alignment horizontal="center"/>
    </xf>
    <xf numFmtId="0" fontId="33" fillId="109" borderId="92" xfId="7870" applyFont="1" applyFill="1" applyBorder="1" applyAlignment="1">
      <alignment horizontal="center" vertical="center"/>
    </xf>
    <xf numFmtId="173" fontId="34" fillId="109" borderId="0" xfId="7870" applyNumberFormat="1" applyFont="1" applyFill="1" applyAlignment="1">
      <alignment horizontal="center" vertical="center" wrapText="1"/>
    </xf>
    <xf numFmtId="10" fontId="33" fillId="109" borderId="0" xfId="7870" applyNumberFormat="1" applyFont="1" applyFill="1" applyAlignment="1">
      <alignment horizontal="right"/>
    </xf>
    <xf numFmtId="10" fontId="33" fillId="109" borderId="0" xfId="7870" applyNumberFormat="1" applyFont="1" applyFill="1" applyAlignment="1">
      <alignment horizontal="center"/>
    </xf>
    <xf numFmtId="9" fontId="33" fillId="106" borderId="87" xfId="7872" applyFont="1" applyFill="1" applyBorder="1" applyAlignment="1">
      <alignment horizontal="right"/>
    </xf>
    <xf numFmtId="0" fontId="172" fillId="99" borderId="77" xfId="0" applyFont="1" applyFill="1" applyBorder="1" applyAlignment="1">
      <alignment horizontal="right" vertical="center"/>
    </xf>
    <xf numFmtId="0" fontId="22" fillId="100" borderId="77" xfId="0" applyFont="1" applyFill="1" applyBorder="1" applyAlignment="1">
      <alignment horizontal="right" vertical="center" wrapText="1"/>
    </xf>
    <xf numFmtId="169" fontId="179" fillId="0" borderId="0" xfId="16" applyNumberFormat="1" applyFont="1"/>
    <xf numFmtId="169" fontId="180" fillId="0" borderId="0" xfId="16" applyNumberFormat="1" applyFont="1" applyAlignment="1">
      <alignment horizontal="center"/>
    </xf>
    <xf numFmtId="168" fontId="12" fillId="109" borderId="76" xfId="16" applyNumberFormat="1" applyFont="1" applyFill="1" applyBorder="1" applyAlignment="1">
      <alignment horizontal="right" vertical="center" wrapText="1"/>
    </xf>
    <xf numFmtId="0" fontId="27" fillId="109" borderId="0" xfId="0" applyFont="1" applyFill="1" applyAlignment="1">
      <alignment horizontal="center"/>
    </xf>
    <xf numFmtId="168" fontId="180" fillId="0" borderId="0" xfId="18" applyNumberFormat="1" applyFont="1" applyFill="1" applyAlignment="1">
      <alignment horizontal="center"/>
    </xf>
    <xf numFmtId="169" fontId="180" fillId="0" borderId="0" xfId="16" applyNumberFormat="1" applyFont="1" applyFill="1" applyBorder="1" applyAlignment="1">
      <alignment horizontal="center"/>
    </xf>
    <xf numFmtId="168" fontId="16" fillId="0" borderId="0" xfId="17" applyNumberFormat="1" applyFont="1" applyFill="1" applyBorder="1" applyAlignment="1">
      <alignment horizontal="center"/>
    </xf>
    <xf numFmtId="168" fontId="27" fillId="0" borderId="0" xfId="0" applyNumberFormat="1" applyFont="1"/>
    <xf numFmtId="168" fontId="22" fillId="0" borderId="94" xfId="16" applyNumberFormat="1" applyFont="1" applyFill="1" applyBorder="1"/>
    <xf numFmtId="168" fontId="18" fillId="109" borderId="0" xfId="18" applyNumberFormat="1" applyFont="1" applyFill="1" applyBorder="1" applyAlignment="1">
      <alignment horizontal="center"/>
    </xf>
    <xf numFmtId="168" fontId="18" fillId="109" borderId="0" xfId="18" applyNumberFormat="1" applyFont="1" applyFill="1" applyAlignment="1">
      <alignment horizontal="center"/>
    </xf>
    <xf numFmtId="169" fontId="12" fillId="109" borderId="76" xfId="16" applyNumberFormat="1" applyFont="1" applyFill="1" applyBorder="1" applyAlignment="1">
      <alignment horizontal="right" vertical="center" wrapText="1"/>
    </xf>
    <xf numFmtId="169" fontId="0" fillId="0" borderId="0" xfId="16" applyNumberFormat="1" applyFont="1"/>
    <xf numFmtId="169" fontId="27" fillId="0" borderId="0" xfId="16" applyNumberFormat="1" applyFont="1" applyAlignment="1">
      <alignment horizontal="center"/>
    </xf>
    <xf numFmtId="169" fontId="8" fillId="0" borderId="0" xfId="16" applyNumberFormat="1" applyFont="1"/>
    <xf numFmtId="169" fontId="16" fillId="0" borderId="0" xfId="16" applyNumberFormat="1" applyFont="1" applyBorder="1" applyAlignment="1">
      <alignment horizontal="center"/>
    </xf>
    <xf numFmtId="169" fontId="24" fillId="105" borderId="79" xfId="16" applyNumberFormat="1" applyFont="1" applyFill="1" applyBorder="1" applyAlignment="1">
      <alignment horizontal="center" vertical="center" wrapText="1"/>
    </xf>
    <xf numFmtId="169" fontId="17" fillId="0" borderId="0" xfId="16" applyNumberFormat="1" applyFont="1" applyBorder="1" applyAlignment="1">
      <alignment horizontal="center"/>
    </xf>
    <xf numFmtId="169" fontId="18" fillId="0" borderId="0" xfId="16" applyNumberFormat="1" applyFont="1" applyFill="1" applyBorder="1" applyAlignment="1">
      <alignment horizontal="center"/>
    </xf>
    <xf numFmtId="169" fontId="19" fillId="0" borderId="0" xfId="16" applyNumberFormat="1" applyFont="1" applyFill="1" applyBorder="1" applyAlignment="1">
      <alignment horizontal="center"/>
    </xf>
    <xf numFmtId="169" fontId="19" fillId="0" borderId="108" xfId="16" applyNumberFormat="1" applyFont="1" applyFill="1" applyBorder="1" applyAlignment="1">
      <alignment horizontal="center"/>
    </xf>
    <xf numFmtId="169" fontId="17" fillId="0" borderId="0" xfId="16" applyNumberFormat="1" applyFont="1" applyFill="1" applyBorder="1" applyAlignment="1">
      <alignment horizontal="center"/>
    </xf>
    <xf numFmtId="169" fontId="27" fillId="0" borderId="0" xfId="16" applyNumberFormat="1" applyFont="1"/>
    <xf numFmtId="169" fontId="172" fillId="99" borderId="95" xfId="16" applyNumberFormat="1" applyFont="1" applyFill="1" applyBorder="1" applyAlignment="1">
      <alignment vertical="center"/>
    </xf>
    <xf numFmtId="169" fontId="12" fillId="100" borderId="72" xfId="16" applyNumberFormat="1" applyFont="1" applyFill="1" applyBorder="1" applyAlignment="1">
      <alignment vertical="center" wrapText="1"/>
    </xf>
    <xf numFmtId="169" fontId="9" fillId="0" borderId="78" xfId="16" applyNumberFormat="1" applyFont="1" applyFill="1" applyBorder="1"/>
    <xf numFmtId="169" fontId="11" fillId="102" borderId="0" xfId="16" applyNumberFormat="1" applyFont="1" applyFill="1" applyBorder="1" applyAlignment="1">
      <alignment vertical="center"/>
    </xf>
    <xf numFmtId="169" fontId="12" fillId="100" borderId="0" xfId="16" applyNumberFormat="1" applyFont="1" applyFill="1" applyBorder="1" applyAlignment="1">
      <alignment vertical="center" wrapText="1"/>
    </xf>
    <xf numFmtId="169" fontId="11" fillId="109" borderId="73" xfId="16" applyNumberFormat="1" applyFont="1" applyFill="1" applyBorder="1" applyAlignment="1">
      <alignment horizontal="right" vertical="center" wrapText="1"/>
    </xf>
    <xf numFmtId="169" fontId="11" fillId="99" borderId="73" xfId="16" applyNumberFormat="1" applyFont="1" applyFill="1" applyBorder="1" applyAlignment="1">
      <alignment horizontal="right" vertical="center"/>
    </xf>
    <xf numFmtId="169" fontId="9" fillId="100" borderId="73" xfId="16" applyNumberFormat="1" applyFont="1" applyFill="1" applyBorder="1" applyAlignment="1">
      <alignment horizontal="right" vertical="center" wrapText="1"/>
    </xf>
    <xf numFmtId="169" fontId="9" fillId="0" borderId="0" xfId="16" applyNumberFormat="1" applyFont="1" applyFill="1" applyBorder="1"/>
    <xf numFmtId="169" fontId="9" fillId="104" borderId="73" xfId="16" applyNumberFormat="1" applyFont="1" applyFill="1" applyBorder="1" applyAlignment="1">
      <alignment horizontal="right" vertical="center" wrapText="1"/>
    </xf>
    <xf numFmtId="169" fontId="12" fillId="104" borderId="0" xfId="16" applyNumberFormat="1" applyFont="1" applyFill="1" applyBorder="1" applyAlignment="1">
      <alignment vertical="center" wrapText="1"/>
    </xf>
    <xf numFmtId="169" fontId="32" fillId="111" borderId="0" xfId="16" applyNumberFormat="1" applyFont="1" applyFill="1" applyAlignment="1">
      <alignment vertical="center"/>
    </xf>
    <xf numFmtId="169" fontId="32" fillId="111" borderId="0" xfId="16" applyNumberFormat="1" applyFont="1" applyFill="1" applyAlignment="1">
      <alignment horizontal="right" vertical="center"/>
    </xf>
    <xf numFmtId="169" fontId="32" fillId="111" borderId="0" xfId="16" applyNumberFormat="1" applyFont="1" applyFill="1" applyAlignment="1">
      <alignment horizontal="center" vertical="center" wrapText="1"/>
    </xf>
    <xf numFmtId="169" fontId="19" fillId="0" borderId="108" xfId="16" applyNumberFormat="1" applyFont="1" applyFill="1" applyBorder="1" applyAlignment="1">
      <alignment horizontal="left" indent="2"/>
    </xf>
    <xf numFmtId="169" fontId="19" fillId="0" borderId="108" xfId="7869" applyNumberFormat="1" applyFont="1" applyFill="1" applyBorder="1" applyAlignment="1">
      <alignment horizontal="left" indent="2"/>
    </xf>
    <xf numFmtId="169" fontId="19" fillId="0" borderId="0" xfId="16" applyNumberFormat="1" applyFont="1" applyFill="1" applyBorder="1" applyAlignment="1">
      <alignment horizontal="left" indent="2"/>
    </xf>
    <xf numFmtId="169" fontId="155" fillId="109" borderId="0" xfId="16" applyNumberFormat="1" applyFont="1" applyFill="1" applyAlignment="1">
      <alignment horizontal="center" vertical="center"/>
    </xf>
    <xf numFmtId="169" fontId="155" fillId="113" borderId="0" xfId="16" applyNumberFormat="1" applyFont="1" applyFill="1" applyAlignment="1">
      <alignment horizontal="center" vertical="center"/>
    </xf>
    <xf numFmtId="169" fontId="0" fillId="0" borderId="0" xfId="16" applyNumberFormat="1" applyFont="1" applyAlignment="1">
      <alignment horizontal="center"/>
    </xf>
    <xf numFmtId="0" fontId="32" fillId="122" borderId="0" xfId="5265" applyFont="1" applyFill="1" applyAlignment="1">
      <alignment vertical="center" wrapText="1"/>
    </xf>
    <xf numFmtId="169" fontId="32" fillId="114" borderId="0" xfId="16" applyNumberFormat="1" applyFont="1" applyFill="1" applyAlignment="1">
      <alignment horizontal="center" vertical="center" wrapText="1"/>
    </xf>
    <xf numFmtId="169" fontId="155" fillId="109" borderId="0" xfId="16" applyNumberFormat="1" applyFont="1" applyFill="1" applyAlignment="1">
      <alignment vertical="center"/>
    </xf>
    <xf numFmtId="169" fontId="155" fillId="113" borderId="0" xfId="16" applyNumberFormat="1" applyFont="1" applyFill="1" applyAlignment="1">
      <alignment vertical="center"/>
    </xf>
    <xf numFmtId="169" fontId="154" fillId="0" borderId="0" xfId="16" applyNumberFormat="1" applyFont="1" applyAlignment="1">
      <alignment horizontal="center"/>
    </xf>
    <xf numFmtId="217" fontId="32" fillId="112" borderId="0" xfId="7868" applyNumberFormat="1" applyFont="1" applyFill="1" applyAlignment="1">
      <alignment horizontal="right" vertical="center"/>
    </xf>
    <xf numFmtId="217" fontId="32" fillId="109" borderId="0" xfId="7868" applyNumberFormat="1" applyFont="1" applyFill="1" applyAlignment="1">
      <alignment horizontal="right" vertical="center"/>
    </xf>
    <xf numFmtId="169" fontId="157" fillId="109" borderId="0" xfId="16" applyNumberFormat="1" applyFont="1" applyFill="1" applyBorder="1" applyAlignment="1">
      <alignment horizontal="center" vertical="center"/>
    </xf>
    <xf numFmtId="169" fontId="32" fillId="112" borderId="0" xfId="5112" applyNumberFormat="1" applyFont="1" applyFill="1" applyAlignment="1">
      <alignment horizontal="right" vertical="center"/>
    </xf>
    <xf numFmtId="169" fontId="157" fillId="109" borderId="0" xfId="16" applyNumberFormat="1" applyFont="1" applyFill="1" applyAlignment="1">
      <alignment horizontal="center" vertical="center"/>
    </xf>
    <xf numFmtId="169" fontId="157" fillId="109" borderId="0" xfId="16" applyNumberFormat="1" applyFont="1" applyFill="1" applyAlignment="1">
      <alignment horizontal="right" vertical="center"/>
    </xf>
    <xf numFmtId="1" fontId="32" fillId="114" borderId="0" xfId="0" applyNumberFormat="1" applyFont="1" applyFill="1" applyAlignment="1">
      <alignment horizontal="center" vertical="center"/>
    </xf>
    <xf numFmtId="169" fontId="153" fillId="109" borderId="0" xfId="16" applyNumberFormat="1" applyFont="1" applyFill="1" applyBorder="1" applyAlignment="1">
      <alignment horizontal="center" vertical="center"/>
    </xf>
    <xf numFmtId="169" fontId="32" fillId="109" borderId="0" xfId="16" applyNumberFormat="1" applyFont="1" applyFill="1" applyBorder="1" applyAlignment="1">
      <alignment horizontal="center" vertical="center"/>
    </xf>
    <xf numFmtId="169" fontId="157" fillId="0" borderId="0" xfId="16" applyNumberFormat="1" applyFont="1" applyAlignment="1">
      <alignment horizontal="center" vertical="center"/>
    </xf>
    <xf numFmtId="0" fontId="9" fillId="109" borderId="72" xfId="0" applyFont="1" applyFill="1" applyBorder="1" applyAlignment="1">
      <alignment horizontal="left" vertical="center" wrapText="1" indent="1"/>
    </xf>
    <xf numFmtId="0" fontId="202" fillId="109" borderId="0" xfId="0" applyFont="1" applyFill="1" applyAlignment="1">
      <alignment horizontal="left" vertical="center" wrapText="1"/>
    </xf>
    <xf numFmtId="0" fontId="171" fillId="109" borderId="0" xfId="0" applyFont="1" applyFill="1" applyAlignment="1">
      <alignment horizontal="center" vertical="center" wrapText="1"/>
    </xf>
    <xf numFmtId="0" fontId="171" fillId="108" borderId="113" xfId="0" applyFont="1" applyFill="1" applyBorder="1" applyAlignment="1">
      <alignment horizontal="center" vertical="center" wrapText="1"/>
    </xf>
    <xf numFmtId="0" fontId="171" fillId="108" borderId="114" xfId="0" applyFont="1" applyFill="1" applyBorder="1" applyAlignment="1">
      <alignment horizontal="center" vertical="center" wrapText="1"/>
    </xf>
    <xf numFmtId="0" fontId="8" fillId="0" borderId="115" xfId="0" applyFont="1" applyBorder="1"/>
    <xf numFmtId="0" fontId="8" fillId="0" borderId="115" xfId="0" applyFont="1" applyBorder="1" applyAlignment="1">
      <alignment horizontal="center"/>
    </xf>
    <xf numFmtId="0" fontId="8" fillId="0" borderId="115" xfId="0" applyFont="1" applyBorder="1" applyAlignment="1">
      <alignment horizontal="center" wrapText="1"/>
    </xf>
    <xf numFmtId="0" fontId="8" fillId="0" borderId="0" xfId="0" applyFont="1" applyAlignment="1">
      <alignment vertical="center"/>
    </xf>
    <xf numFmtId="0" fontId="8" fillId="0" borderId="0" xfId="0" applyFont="1" applyAlignment="1">
      <alignment horizontal="center" wrapText="1"/>
    </xf>
    <xf numFmtId="0" fontId="8" fillId="0" borderId="115" xfId="0" applyFont="1" applyBorder="1" applyAlignment="1">
      <alignment horizontal="left"/>
    </xf>
    <xf numFmtId="0" fontId="0" fillId="109" borderId="0" xfId="0" applyFill="1" applyAlignment="1">
      <alignment horizontal="center"/>
    </xf>
    <xf numFmtId="0" fontId="43" fillId="109" borderId="117" xfId="7" applyFont="1" applyFill="1" applyBorder="1" applyAlignment="1">
      <alignment horizontal="left"/>
    </xf>
    <xf numFmtId="0" fontId="43" fillId="0" borderId="117" xfId="70" applyFont="1" applyBorder="1" applyAlignment="1">
      <alignment horizontal="left" vertical="center" wrapText="1"/>
    </xf>
    <xf numFmtId="0" fontId="43" fillId="0" borderId="117" xfId="70" applyFont="1" applyBorder="1" applyAlignment="1">
      <alignment horizontal="left" vertical="center"/>
    </xf>
    <xf numFmtId="0" fontId="203" fillId="125" borderId="116" xfId="70" applyFont="1" applyFill="1" applyBorder="1" applyAlignment="1">
      <alignment horizontal="center" wrapText="1"/>
    </xf>
    <xf numFmtId="0" fontId="203" fillId="125" borderId="116" xfId="70" applyFont="1" applyFill="1" applyBorder="1" applyAlignment="1">
      <alignment horizontal="center"/>
    </xf>
    <xf numFmtId="0" fontId="204" fillId="0" borderId="117" xfId="0" applyFont="1" applyBorder="1" applyAlignment="1">
      <alignment horizontal="left" vertical="center"/>
    </xf>
    <xf numFmtId="0" fontId="173" fillId="77" borderId="0" xfId="5270" applyFont="1" applyFill="1" applyAlignment="1">
      <alignment wrapText="1"/>
    </xf>
    <xf numFmtId="0" fontId="171" fillId="126" borderId="120" xfId="5270" applyFont="1" applyFill="1" applyBorder="1" applyAlignment="1">
      <alignment horizontal="center" vertical="center" wrapText="1"/>
    </xf>
    <xf numFmtId="0" fontId="171" fillId="124" borderId="0" xfId="0" applyFont="1" applyFill="1"/>
    <xf numFmtId="169" fontId="171" fillId="124" borderId="0" xfId="16" applyNumberFormat="1" applyFont="1" applyFill="1"/>
    <xf numFmtId="0" fontId="173" fillId="77" borderId="120" xfId="5270" applyFont="1" applyFill="1" applyBorder="1" applyAlignment="1">
      <alignment horizontal="left" vertical="center"/>
    </xf>
    <xf numFmtId="3" fontId="173" fillId="77" borderId="120" xfId="5270" applyNumberFormat="1" applyFont="1" applyFill="1" applyBorder="1" applyAlignment="1">
      <alignment vertical="center"/>
    </xf>
    <xf numFmtId="0" fontId="173" fillId="77" borderId="0" xfId="5270" applyFont="1" applyFill="1" applyAlignment="1">
      <alignment horizontal="left"/>
    </xf>
    <xf numFmtId="0" fontId="173" fillId="77" borderId="0" xfId="5270" applyFont="1" applyFill="1" applyAlignment="1">
      <alignment vertical="center"/>
    </xf>
    <xf numFmtId="3" fontId="173" fillId="0" borderId="120" xfId="5270" applyNumberFormat="1" applyFont="1" applyBorder="1" applyAlignment="1">
      <alignment vertical="center"/>
    </xf>
    <xf numFmtId="0" fontId="5" fillId="109" borderId="0" xfId="8" applyFill="1"/>
    <xf numFmtId="0" fontId="0" fillId="0" borderId="0" xfId="0" applyAlignment="1">
      <alignment horizontal="center" vertical="center" wrapText="1"/>
    </xf>
    <xf numFmtId="0" fontId="161" fillId="0" borderId="99" xfId="0" applyFont="1" applyBorder="1" applyAlignment="1">
      <alignment horizontal="left" vertical="center"/>
    </xf>
    <xf numFmtId="3" fontId="161" fillId="0" borderId="99" xfId="0" applyNumberFormat="1" applyFont="1" applyBorder="1" applyAlignment="1">
      <alignment horizontal="center" vertical="center"/>
    </xf>
    <xf numFmtId="14" fontId="161" fillId="0" borderId="99" xfId="0" applyNumberFormat="1" applyFont="1" applyBorder="1" applyAlignment="1">
      <alignment horizontal="center" vertical="center"/>
    </xf>
    <xf numFmtId="9" fontId="161" fillId="0" borderId="100" xfId="0" applyNumberFormat="1" applyFont="1" applyBorder="1" applyAlignment="1">
      <alignment horizontal="center" vertical="center"/>
    </xf>
    <xf numFmtId="174" fontId="161" fillId="0" borderId="99" xfId="0" applyNumberFormat="1" applyFont="1" applyBorder="1" applyAlignment="1">
      <alignment horizontal="center" vertical="center"/>
    </xf>
    <xf numFmtId="14" fontId="161" fillId="0" borderId="0" xfId="0" applyNumberFormat="1" applyFont="1" applyAlignment="1">
      <alignment horizontal="center" vertical="center"/>
    </xf>
    <xf numFmtId="0" fontId="205" fillId="109" borderId="107" xfId="0" applyFont="1" applyFill="1" applyBorder="1" applyAlignment="1">
      <alignment horizontal="left" vertical="center"/>
    </xf>
    <xf numFmtId="0" fontId="32" fillId="109" borderId="121" xfId="0" applyFont="1" applyFill="1" applyBorder="1" applyAlignment="1">
      <alignment horizontal="center" vertical="center" wrapText="1"/>
    </xf>
    <xf numFmtId="0" fontId="206" fillId="0" borderId="0" xfId="0" applyFont="1" applyAlignment="1">
      <alignment horizontal="left" vertical="center"/>
    </xf>
    <xf numFmtId="0" fontId="210" fillId="108" borderId="0" xfId="0" applyFont="1" applyFill="1" applyAlignment="1">
      <alignment horizontal="left" vertical="center"/>
    </xf>
    <xf numFmtId="0" fontId="211" fillId="108" borderId="98" xfId="0" applyFont="1" applyFill="1" applyBorder="1" applyAlignment="1">
      <alignment horizontal="center" vertical="center" wrapText="1"/>
    </xf>
    <xf numFmtId="168" fontId="19" fillId="0" borderId="108" xfId="28" applyNumberFormat="1" applyFont="1" applyFill="1" applyBorder="1" applyAlignment="1">
      <alignment horizontal="right" indent="2"/>
    </xf>
    <xf numFmtId="169" fontId="19" fillId="0" borderId="108" xfId="7869" applyNumberFormat="1" applyFont="1" applyFill="1" applyBorder="1" applyAlignment="1">
      <alignment horizontal="right" indent="2"/>
    </xf>
    <xf numFmtId="1" fontId="32" fillId="111" borderId="0" xfId="0" applyNumberFormat="1" applyFont="1" applyFill="1" applyAlignment="1">
      <alignment horizontal="right" vertical="center"/>
    </xf>
    <xf numFmtId="169" fontId="19" fillId="0" borderId="108" xfId="28" applyNumberFormat="1" applyFont="1" applyFill="1" applyBorder="1" applyAlignment="1">
      <alignment horizontal="right" indent="2"/>
    </xf>
    <xf numFmtId="1" fontId="32" fillId="114" borderId="0" xfId="0" applyNumberFormat="1" applyFont="1" applyFill="1" applyAlignment="1">
      <alignment horizontal="right" vertical="center"/>
    </xf>
    <xf numFmtId="0" fontId="203" fillId="125" borderId="116" xfId="70" applyFont="1" applyFill="1" applyBorder="1" applyAlignment="1">
      <alignment horizontal="center" vertical="center"/>
    </xf>
    <xf numFmtId="0" fontId="204" fillId="109" borderId="0" xfId="0" applyFont="1" applyFill="1"/>
    <xf numFmtId="168" fontId="23" fillId="0" borderId="78" xfId="16" applyNumberFormat="1" applyFont="1" applyFill="1" applyBorder="1"/>
    <xf numFmtId="1" fontId="33" fillId="106" borderId="0" xfId="7871" applyNumberFormat="1" applyFont="1" applyFill="1" applyBorder="1" applyAlignment="1">
      <alignment horizontal="center"/>
    </xf>
    <xf numFmtId="10" fontId="33" fillId="106" borderId="0" xfId="7872" applyNumberFormat="1" applyFont="1" applyFill="1" applyBorder="1" applyAlignment="1">
      <alignment horizontal="right"/>
    </xf>
    <xf numFmtId="173" fontId="34" fillId="0" borderId="0" xfId="7870" applyNumberFormat="1" applyFont="1" applyAlignment="1">
      <alignment horizontal="center" vertical="center" wrapText="1"/>
    </xf>
    <xf numFmtId="0" fontId="0" fillId="0" borderId="0" xfId="0" applyAlignment="1">
      <alignment horizontal="center" vertical="center"/>
    </xf>
    <xf numFmtId="0" fontId="173" fillId="119" borderId="120" xfId="0" applyFont="1" applyFill="1" applyBorder="1"/>
    <xf numFmtId="0" fontId="173" fillId="119" borderId="10" xfId="0" applyFont="1" applyFill="1" applyBorder="1"/>
    <xf numFmtId="0" fontId="173" fillId="0" borderId="120" xfId="0" applyFont="1" applyBorder="1"/>
    <xf numFmtId="0" fontId="173" fillId="0" borderId="10" xfId="0" applyFont="1" applyBorder="1"/>
    <xf numFmtId="0" fontId="33" fillId="109" borderId="88" xfId="7870" applyFont="1" applyFill="1" applyBorder="1" applyAlignment="1">
      <alignment horizontal="left" vertical="center" indent="1"/>
    </xf>
    <xf numFmtId="0" fontId="33" fillId="0" borderId="88" xfId="7870" applyFont="1" applyBorder="1" applyAlignment="1">
      <alignment horizontal="left" vertical="center" indent="1"/>
    </xf>
    <xf numFmtId="169" fontId="22" fillId="0" borderId="78" xfId="16" applyNumberFormat="1" applyFont="1" applyBorder="1"/>
    <xf numFmtId="41" fontId="213" fillId="0" borderId="117" xfId="16" applyNumberFormat="1" applyFont="1" applyBorder="1" applyAlignment="1">
      <alignment vertical="center"/>
    </xf>
    <xf numFmtId="0" fontId="43" fillId="109" borderId="117" xfId="7" applyFont="1" applyFill="1" applyBorder="1" applyAlignment="1">
      <alignment horizontal="right"/>
    </xf>
    <xf numFmtId="0" fontId="43" fillId="0" borderId="117" xfId="70" applyFont="1" applyBorder="1" applyAlignment="1">
      <alignment horizontal="right" vertical="center"/>
    </xf>
    <xf numFmtId="41" fontId="204" fillId="0" borderId="117" xfId="16" applyNumberFormat="1" applyFont="1" applyBorder="1" applyAlignment="1">
      <alignment horizontal="right" vertical="center"/>
    </xf>
    <xf numFmtId="0" fontId="0" fillId="0" borderId="0" xfId="0"/>
    <xf numFmtId="0" fontId="8" fillId="0" borderId="0" xfId="0" applyFont="1"/>
    <xf numFmtId="168" fontId="18" fillId="0" borderId="0" xfId="6898" applyNumberFormat="1" applyFont="1" applyFill="1" applyBorder="1" applyAlignment="1">
      <alignment horizontal="center"/>
    </xf>
    <xf numFmtId="168" fontId="19" fillId="0" borderId="0" xfId="6898" applyNumberFormat="1" applyFont="1" applyFill="1" applyBorder="1" applyAlignment="1">
      <alignment horizontal="center"/>
    </xf>
    <xf numFmtId="0" fontId="17" fillId="0" borderId="0" xfId="17" applyFont="1" applyFill="1" applyBorder="1" applyAlignment="1">
      <alignment horizontal="center"/>
    </xf>
    <xf numFmtId="169" fontId="19" fillId="0" borderId="108" xfId="6898" applyNumberFormat="1" applyFont="1" applyFill="1" applyBorder="1" applyAlignment="1">
      <alignment horizontal="center"/>
    </xf>
    <xf numFmtId="168" fontId="19" fillId="0" borderId="108" xfId="6898" applyNumberFormat="1" applyFont="1" applyFill="1" applyBorder="1" applyAlignment="1">
      <alignment horizontal="center"/>
    </xf>
    <xf numFmtId="0" fontId="172" fillId="99" borderId="95" xfId="0" applyFont="1" applyFill="1" applyBorder="1" applyAlignment="1">
      <alignment vertical="center"/>
    </xf>
    <xf numFmtId="0" fontId="173" fillId="100" borderId="0" xfId="0" applyFont="1" applyFill="1" applyAlignment="1">
      <alignment horizontal="right" vertical="center" wrapText="1"/>
    </xf>
    <xf numFmtId="168" fontId="9" fillId="0" borderId="78" xfId="7881" applyNumberFormat="1" applyFont="1" applyFill="1" applyBorder="1"/>
    <xf numFmtId="169" fontId="11" fillId="102" borderId="73" xfId="7881" applyNumberFormat="1" applyFont="1" applyFill="1" applyBorder="1" applyAlignment="1">
      <alignment horizontal="right" vertical="center" wrapText="1"/>
    </xf>
    <xf numFmtId="0" fontId="23" fillId="100" borderId="73" xfId="0" applyFont="1" applyFill="1" applyBorder="1" applyAlignment="1">
      <alignment horizontal="right" vertical="center" wrapText="1"/>
    </xf>
    <xf numFmtId="169" fontId="12" fillId="100" borderId="76" xfId="7881" applyNumberFormat="1" applyFont="1" applyFill="1" applyBorder="1" applyAlignment="1">
      <alignment horizontal="right" vertical="center" wrapText="1"/>
    </xf>
    <xf numFmtId="169" fontId="11" fillId="102" borderId="76" xfId="7881" applyNumberFormat="1" applyFont="1" applyFill="1" applyBorder="1" applyAlignment="1">
      <alignment horizontal="right" vertical="center" wrapText="1"/>
    </xf>
    <xf numFmtId="0" fontId="11" fillId="99" borderId="73" xfId="0" applyFont="1" applyFill="1" applyBorder="1" applyAlignment="1">
      <alignment horizontal="right" vertical="center"/>
    </xf>
    <xf numFmtId="0" fontId="9" fillId="100" borderId="73" xfId="0" applyFont="1" applyFill="1" applyBorder="1" applyAlignment="1">
      <alignment horizontal="right" vertical="center" wrapText="1"/>
    </xf>
    <xf numFmtId="0" fontId="9" fillId="104" borderId="73" xfId="0" applyFont="1" applyFill="1" applyBorder="1" applyAlignment="1">
      <alignment horizontal="right" vertical="center" wrapText="1"/>
    </xf>
    <xf numFmtId="3" fontId="11" fillId="109" borderId="73" xfId="0" applyNumberFormat="1" applyFont="1" applyFill="1" applyBorder="1" applyAlignment="1">
      <alignment horizontal="right" vertical="center" wrapText="1"/>
    </xf>
    <xf numFmtId="168" fontId="9" fillId="0" borderId="0" xfId="7881" applyNumberFormat="1" applyFont="1" applyFill="1" applyBorder="1"/>
    <xf numFmtId="0" fontId="24" fillId="105" borderId="79" xfId="0" applyFont="1" applyFill="1" applyBorder="1" applyAlignment="1">
      <alignment horizontal="center" vertical="center" wrapText="1"/>
    </xf>
    <xf numFmtId="0" fontId="17" fillId="0" borderId="0" xfId="17" applyFont="1" applyBorder="1" applyAlignment="1">
      <alignment horizontal="center"/>
    </xf>
    <xf numFmtId="168" fontId="23" fillId="0" borderId="78" xfId="7881" applyNumberFormat="1" applyFont="1" applyFill="1" applyBorder="1"/>
    <xf numFmtId="0" fontId="0" fillId="0" borderId="0" xfId="0"/>
    <xf numFmtId="0" fontId="16" fillId="0" borderId="0" xfId="17" applyFont="1" applyFill="1" applyBorder="1" applyAlignment="1">
      <alignment horizontal="center"/>
    </xf>
    <xf numFmtId="0" fontId="173" fillId="100" borderId="73" xfId="0" applyFont="1" applyFill="1" applyBorder="1" applyAlignment="1">
      <alignment horizontal="right" vertical="center" wrapText="1"/>
    </xf>
    <xf numFmtId="0" fontId="172" fillId="99" borderId="95" xfId="0" applyFont="1" applyFill="1" applyBorder="1" applyAlignment="1">
      <alignment vertical="center"/>
    </xf>
    <xf numFmtId="0" fontId="173" fillId="100" borderId="0" xfId="0" applyFont="1" applyFill="1" applyAlignment="1">
      <alignment horizontal="right" vertical="center" wrapText="1"/>
    </xf>
    <xf numFmtId="3" fontId="172" fillId="109" borderId="0" xfId="0" applyNumberFormat="1" applyFont="1" applyFill="1" applyAlignment="1">
      <alignment horizontal="right" vertical="center" wrapText="1"/>
    </xf>
    <xf numFmtId="0" fontId="172" fillId="99" borderId="0" xfId="0" applyFont="1" applyFill="1" applyAlignment="1">
      <alignment vertical="center"/>
    </xf>
    <xf numFmtId="0" fontId="172" fillId="99" borderId="0" xfId="0" applyFont="1" applyFill="1" applyAlignment="1">
      <alignment horizontal="right" vertical="center"/>
    </xf>
    <xf numFmtId="0" fontId="22" fillId="100" borderId="0" xfId="0" applyFont="1" applyFill="1" applyAlignment="1">
      <alignment horizontal="right" vertical="center" wrapText="1"/>
    </xf>
    <xf numFmtId="0" fontId="22" fillId="104" borderId="0" xfId="0" applyFont="1" applyFill="1" applyAlignment="1">
      <alignment horizontal="right" vertical="center" wrapText="1"/>
    </xf>
    <xf numFmtId="0" fontId="171" fillId="105" borderId="0" xfId="0" applyFont="1" applyFill="1" applyAlignment="1">
      <alignment horizontal="center" vertical="center" wrapText="1"/>
    </xf>
    <xf numFmtId="0" fontId="23" fillId="0" borderId="115" xfId="0" applyFont="1" applyBorder="1" applyAlignment="1">
      <alignment horizontal="center"/>
    </xf>
    <xf numFmtId="0" fontId="172" fillId="105" borderId="79" xfId="0" applyFont="1" applyFill="1" applyBorder="1" applyAlignment="1">
      <alignment horizontal="center" vertical="center" wrapText="1"/>
    </xf>
    <xf numFmtId="0" fontId="171" fillId="105" borderId="0" xfId="0" applyFont="1" applyFill="1" applyBorder="1" applyAlignment="1">
      <alignment horizontal="center" vertical="center" wrapText="1"/>
    </xf>
    <xf numFmtId="169" fontId="181" fillId="0" borderId="69" xfId="18" applyNumberFormat="1" applyFont="1" applyFill="1" applyBorder="1" applyAlignment="1">
      <alignment horizontal="center"/>
    </xf>
    <xf numFmtId="168" fontId="181" fillId="0" borderId="69" xfId="18" applyNumberFormat="1" applyFont="1" applyFill="1" applyBorder="1" applyAlignment="1">
      <alignment horizontal="center"/>
    </xf>
    <xf numFmtId="0" fontId="173" fillId="100" borderId="0" xfId="0" applyFont="1" applyFill="1" applyBorder="1" applyAlignment="1">
      <alignment horizontal="right" vertical="center" wrapText="1"/>
    </xf>
    <xf numFmtId="168" fontId="22" fillId="103" borderId="0" xfId="16" applyNumberFormat="1" applyFont="1" applyFill="1" applyBorder="1"/>
    <xf numFmtId="3" fontId="172" fillId="103" borderId="0" xfId="0" applyNumberFormat="1" applyFont="1" applyFill="1" applyBorder="1" applyAlignment="1">
      <alignment horizontal="right" vertical="center" wrapText="1"/>
    </xf>
    <xf numFmtId="0" fontId="172" fillId="99" borderId="0" xfId="0" applyFont="1" applyFill="1" applyBorder="1" applyAlignment="1">
      <alignment horizontal="right" vertical="center"/>
    </xf>
    <xf numFmtId="0" fontId="22" fillId="100" borderId="0" xfId="0" applyFont="1" applyFill="1" applyBorder="1" applyAlignment="1">
      <alignment horizontal="right" vertical="center" wrapText="1"/>
    </xf>
    <xf numFmtId="0" fontId="22" fillId="104" borderId="0" xfId="0" applyFont="1" applyFill="1" applyBorder="1" applyAlignment="1">
      <alignment horizontal="right" vertical="center" wrapText="1"/>
    </xf>
    <xf numFmtId="0" fontId="0" fillId="0" borderId="0" xfId="0" applyAlignment="1">
      <alignment horizontal="center" vertical="center"/>
    </xf>
    <xf numFmtId="0" fontId="33" fillId="106" borderId="88" xfId="7870" applyFont="1" applyFill="1" applyBorder="1" applyAlignment="1">
      <alignment horizontal="left" vertical="center" indent="1"/>
    </xf>
    <xf numFmtId="0" fontId="33" fillId="109" borderId="88" xfId="7870" applyFont="1" applyFill="1" applyBorder="1" applyAlignment="1">
      <alignment horizontal="left" vertical="center"/>
    </xf>
    <xf numFmtId="0" fontId="33" fillId="109" borderId="120" xfId="7870" applyFont="1" applyFill="1" applyBorder="1" applyAlignment="1">
      <alignment horizontal="center" vertical="center"/>
    </xf>
    <xf numFmtId="0" fontId="156" fillId="108" borderId="98" xfId="0" applyFont="1" applyFill="1" applyBorder="1" applyAlignment="1">
      <alignment horizontal="center" vertical="center" wrapText="1"/>
    </xf>
    <xf numFmtId="0" fontId="221" fillId="0" borderId="0" xfId="0" applyFont="1" applyAlignment="1">
      <alignment horizontal="center" vertical="center" wrapText="1"/>
    </xf>
    <xf numFmtId="0" fontId="156" fillId="108" borderId="98" xfId="0" applyFont="1" applyFill="1" applyBorder="1" applyAlignment="1">
      <alignment horizontal="left" vertical="center" wrapText="1"/>
    </xf>
    <xf numFmtId="0" fontId="220" fillId="108" borderId="98" xfId="0" applyFont="1" applyFill="1" applyBorder="1" applyAlignment="1">
      <alignment horizontal="center" vertical="center" wrapText="1"/>
    </xf>
    <xf numFmtId="0" fontId="190" fillId="115" borderId="0" xfId="0" applyFont="1" applyFill="1"/>
    <xf numFmtId="3" fontId="180" fillId="0" borderId="0" xfId="0" applyNumberFormat="1" applyFont="1" applyAlignment="1">
      <alignment wrapText="1"/>
    </xf>
    <xf numFmtId="3" fontId="181" fillId="0" borderId="108" xfId="0" applyNumberFormat="1" applyFont="1" applyBorder="1" applyAlignment="1">
      <alignment wrapText="1"/>
    </xf>
    <xf numFmtId="0" fontId="170" fillId="0" borderId="0" xfId="0" applyFont="1"/>
    <xf numFmtId="0" fontId="19" fillId="0" borderId="108" xfId="18" applyNumberFormat="1" applyFont="1" applyFill="1" applyBorder="1" applyAlignment="1">
      <alignment horizontal="left"/>
    </xf>
    <xf numFmtId="3" fontId="22" fillId="0" borderId="74" xfId="0" applyNumberFormat="1" applyFont="1" applyBorder="1" applyAlignment="1">
      <alignment horizontal="right" wrapText="1"/>
    </xf>
    <xf numFmtId="3" fontId="22" fillId="0" borderId="139" xfId="0" applyNumberFormat="1" applyFont="1" applyBorder="1" applyAlignment="1">
      <alignment horizontal="right" wrapText="1"/>
    </xf>
    <xf numFmtId="169" fontId="22" fillId="0" borderId="139" xfId="16" applyNumberFormat="1" applyFont="1" applyBorder="1" applyAlignment="1">
      <alignment horizontal="right" wrapText="1"/>
    </xf>
    <xf numFmtId="43" fontId="22" fillId="0" borderId="74" xfId="16" applyFont="1" applyBorder="1" applyAlignment="1">
      <alignment horizontal="right" wrapText="1"/>
    </xf>
    <xf numFmtId="3" fontId="172" fillId="118" borderId="73" xfId="0" applyNumberFormat="1" applyFont="1" applyFill="1" applyBorder="1" applyAlignment="1">
      <alignment horizontal="right" wrapText="1"/>
    </xf>
    <xf numFmtId="0" fontId="173" fillId="117" borderId="73" xfId="0" applyFont="1" applyFill="1" applyBorder="1" applyAlignment="1">
      <alignment horizontal="right" wrapText="1"/>
    </xf>
    <xf numFmtId="169" fontId="22" fillId="0" borderId="74" xfId="16" applyNumberFormat="1" applyFont="1" applyBorder="1" applyAlignment="1">
      <alignment horizontal="right" wrapText="1"/>
    </xf>
    <xf numFmtId="3" fontId="174" fillId="117" borderId="76" xfId="0" applyNumberFormat="1" applyFont="1" applyFill="1" applyBorder="1" applyAlignment="1">
      <alignment horizontal="right" wrapText="1"/>
    </xf>
    <xf numFmtId="169" fontId="172" fillId="118" borderId="76" xfId="16" applyNumberFormat="1" applyFont="1" applyFill="1" applyBorder="1" applyAlignment="1">
      <alignment horizontal="right" wrapText="1"/>
    </xf>
    <xf numFmtId="0" fontId="172" fillId="116" borderId="73" xfId="0" applyFont="1" applyFill="1" applyBorder="1" applyAlignment="1">
      <alignment horizontal="right" wrapText="1"/>
    </xf>
    <xf numFmtId="0" fontId="22" fillId="117" borderId="73" xfId="0" applyFont="1" applyFill="1" applyBorder="1" applyAlignment="1">
      <alignment horizontal="right" wrapText="1"/>
    </xf>
    <xf numFmtId="168" fontId="22" fillId="0" borderId="74" xfId="16" applyNumberFormat="1" applyFont="1" applyFill="1" applyBorder="1" applyAlignment="1">
      <alignment horizontal="right"/>
    </xf>
    <xf numFmtId="0" fontId="171" fillId="115" borderId="0" xfId="0" applyFont="1" applyFill="1" applyAlignment="1">
      <alignment horizontal="right" vertical="center" indent="1"/>
    </xf>
    <xf numFmtId="0" fontId="173" fillId="117" borderId="0" xfId="0" applyFont="1" applyFill="1" applyAlignment="1">
      <alignment horizontal="right" vertical="center" wrapText="1"/>
    </xf>
    <xf numFmtId="0" fontId="0" fillId="0" borderId="108" xfId="0" applyBorder="1"/>
    <xf numFmtId="169" fontId="180" fillId="0" borderId="0" xfId="16" applyNumberFormat="1" applyFont="1" applyFill="1" applyBorder="1" applyAlignment="1">
      <alignment horizontal="left"/>
    </xf>
    <xf numFmtId="169" fontId="181" fillId="0" borderId="108" xfId="16" applyNumberFormat="1" applyFont="1" applyFill="1" applyBorder="1" applyAlignment="1">
      <alignment horizontal="left"/>
    </xf>
    <xf numFmtId="169" fontId="16" fillId="0" borderId="0" xfId="16" applyNumberFormat="1" applyFont="1" applyFill="1" applyBorder="1" applyAlignment="1">
      <alignment horizontal="left"/>
    </xf>
    <xf numFmtId="0" fontId="181" fillId="0" borderId="108" xfId="17" applyFont="1" applyFill="1" applyBorder="1" applyAlignment="1">
      <alignment horizontal="left"/>
    </xf>
    <xf numFmtId="0" fontId="16" fillId="0" borderId="0" xfId="17" applyFont="1" applyFill="1" applyBorder="1" applyAlignment="1">
      <alignment horizontal="left"/>
    </xf>
    <xf numFmtId="0" fontId="222" fillId="0" borderId="0" xfId="0" applyFont="1"/>
    <xf numFmtId="168" fontId="22" fillId="119" borderId="140" xfId="16" applyNumberFormat="1" applyFont="1" applyFill="1" applyBorder="1"/>
    <xf numFmtId="168" fontId="22" fillId="119" borderId="141" xfId="16" applyNumberFormat="1" applyFont="1" applyFill="1" applyBorder="1"/>
    <xf numFmtId="169" fontId="172" fillId="118" borderId="0" xfId="16" applyNumberFormat="1" applyFont="1" applyFill="1" applyBorder="1" applyAlignment="1">
      <alignment horizontal="right" vertical="center" wrapText="1"/>
    </xf>
    <xf numFmtId="168" fontId="22" fillId="119" borderId="0" xfId="16" applyNumberFormat="1" applyFont="1" applyFill="1" applyBorder="1"/>
    <xf numFmtId="169" fontId="174" fillId="117" borderId="0" xfId="16" applyNumberFormat="1" applyFont="1" applyFill="1" applyBorder="1" applyAlignment="1">
      <alignment horizontal="right" vertical="center" wrapText="1"/>
    </xf>
    <xf numFmtId="0" fontId="172" fillId="116" borderId="95" xfId="0" applyFont="1" applyFill="1" applyBorder="1" applyAlignment="1">
      <alignment vertical="center"/>
    </xf>
    <xf numFmtId="0" fontId="173" fillId="117" borderId="77" xfId="0" applyFont="1" applyFill="1" applyBorder="1" applyAlignment="1">
      <alignment horizontal="right" vertical="center" wrapText="1"/>
    </xf>
    <xf numFmtId="0" fontId="22" fillId="120" borderId="0" xfId="0" applyFont="1" applyFill="1" applyAlignment="1">
      <alignment horizontal="right" vertical="center" wrapText="1"/>
    </xf>
    <xf numFmtId="3" fontId="172" fillId="119" borderId="0" xfId="0" applyNumberFormat="1" applyFont="1" applyFill="1" applyAlignment="1">
      <alignment horizontal="right" vertical="center" wrapText="1"/>
    </xf>
    <xf numFmtId="0" fontId="172" fillId="210" borderId="0" xfId="0" applyFont="1" applyFill="1" applyAlignment="1">
      <alignment horizontal="center" vertical="center" wrapText="1"/>
    </xf>
    <xf numFmtId="0" fontId="172" fillId="116" borderId="0" xfId="0" applyFont="1" applyFill="1" applyAlignment="1">
      <alignment horizontal="right" vertical="center"/>
    </xf>
    <xf numFmtId="0" fontId="22" fillId="117" borderId="0" xfId="0" applyFont="1" applyFill="1" applyAlignment="1">
      <alignment horizontal="right" vertical="center" wrapText="1"/>
    </xf>
    <xf numFmtId="0" fontId="172" fillId="119" borderId="0" xfId="0" applyFont="1" applyFill="1" applyAlignment="1">
      <alignment horizontal="right" vertical="center" wrapText="1"/>
    </xf>
    <xf numFmtId="0" fontId="172" fillId="115" borderId="0" xfId="0" applyFont="1" applyFill="1" applyAlignment="1">
      <alignment horizontal="center" vertical="center"/>
    </xf>
    <xf numFmtId="0" fontId="172" fillId="116" borderId="0" xfId="0" applyFont="1" applyFill="1" applyAlignment="1">
      <alignment vertical="center"/>
    </xf>
    <xf numFmtId="0" fontId="171" fillId="0" borderId="0" xfId="0" applyFont="1" applyAlignment="1">
      <alignment horizontal="center" vertical="center"/>
    </xf>
    <xf numFmtId="0" fontId="8" fillId="0" borderId="142" xfId="0" applyFont="1" applyBorder="1"/>
    <xf numFmtId="0" fontId="8" fillId="0" borderId="142" xfId="0" applyFont="1" applyBorder="1" applyAlignment="1">
      <alignment horizontal="center" wrapText="1"/>
    </xf>
    <xf numFmtId="0" fontId="8" fillId="0" borderId="143" xfId="0" applyFont="1" applyBorder="1" applyAlignment="1">
      <alignment vertical="center"/>
    </xf>
    <xf numFmtId="0" fontId="8" fillId="0" borderId="143" xfId="0" applyFont="1" applyBorder="1" applyAlignment="1">
      <alignment horizontal="center" wrapText="1"/>
    </xf>
    <xf numFmtId="0" fontId="8" fillId="0" borderId="123" xfId="0" applyFont="1" applyBorder="1"/>
    <xf numFmtId="0" fontId="8" fillId="0" borderId="123" xfId="0" applyFont="1" applyBorder="1" applyAlignment="1">
      <alignment horizontal="center"/>
    </xf>
    <xf numFmtId="0" fontId="8" fillId="0" borderId="138" xfId="0" applyFont="1" applyBorder="1"/>
    <xf numFmtId="0" fontId="8" fillId="0" borderId="138" xfId="0" applyFont="1" applyBorder="1" applyAlignment="1">
      <alignment horizontal="center"/>
    </xf>
    <xf numFmtId="0" fontId="161" fillId="0" borderId="99" xfId="0" applyFont="1" applyBorder="1" applyAlignment="1">
      <alignment horizontal="center" vertical="center"/>
    </xf>
    <xf numFmtId="0" fontId="161" fillId="0" borderId="0" xfId="0" applyFont="1" applyAlignment="1">
      <alignment horizontal="center" vertical="center"/>
    </xf>
    <xf numFmtId="0" fontId="43" fillId="0" borderId="116" xfId="70" applyFont="1" applyBorder="1" applyAlignment="1">
      <alignment horizontal="left" vertical="center"/>
    </xf>
    <xf numFmtId="168" fontId="33" fillId="0" borderId="0" xfId="11708" applyNumberFormat="1" applyFont="1"/>
    <xf numFmtId="0" fontId="33" fillId="0" borderId="0" xfId="5321" applyFont="1"/>
    <xf numFmtId="1" fontId="8" fillId="0" borderId="0" xfId="0" applyNumberFormat="1" applyFont="1"/>
    <xf numFmtId="0" fontId="33" fillId="109" borderId="101" xfId="7870" applyFont="1" applyFill="1" applyBorder="1" applyAlignment="1">
      <alignment horizontal="center" vertical="center"/>
    </xf>
    <xf numFmtId="0" fontId="33" fillId="109" borderId="102" xfId="7870" applyFont="1" applyFill="1" applyBorder="1" applyAlignment="1">
      <alignment horizontal="center" vertical="center"/>
    </xf>
    <xf numFmtId="0" fontId="33" fillId="109" borderId="103" xfId="7870" applyFont="1" applyFill="1" applyBorder="1" applyAlignment="1">
      <alignment horizontal="center" vertical="center"/>
    </xf>
    <xf numFmtId="0" fontId="33" fillId="109" borderId="85" xfId="7870" applyFont="1" applyFill="1" applyBorder="1" applyAlignment="1">
      <alignment horizontal="center" vertical="center" wrapText="1"/>
    </xf>
    <xf numFmtId="0" fontId="32" fillId="98" borderId="79" xfId="22" applyFont="1" applyFill="1" applyBorder="1" applyAlignment="1">
      <alignment horizontal="center" vertical="center" wrapText="1"/>
    </xf>
    <xf numFmtId="218" fontId="204" fillId="0" borderId="117" xfId="0" applyNumberFormat="1" applyFont="1" applyBorder="1" applyAlignment="1">
      <alignment vertical="center"/>
    </xf>
    <xf numFmtId="218" fontId="204" fillId="0" borderId="117" xfId="0" applyNumberFormat="1" applyFont="1" applyBorder="1" applyAlignment="1">
      <alignment horizontal="left" vertical="center"/>
    </xf>
    <xf numFmtId="218" fontId="43" fillId="0" borderId="117" xfId="7873" applyNumberFormat="1" applyFont="1" applyBorder="1" applyAlignment="1">
      <alignment horizontal="right" vertical="center"/>
    </xf>
    <xf numFmtId="218" fontId="204" fillId="0" borderId="117" xfId="0" applyNumberFormat="1" applyFont="1" applyBorder="1" applyAlignment="1">
      <alignment horizontal="right" vertical="center"/>
    </xf>
    <xf numFmtId="218" fontId="43" fillId="0" borderId="116" xfId="70" applyNumberFormat="1" applyFont="1" applyBorder="1" applyAlignment="1">
      <alignment horizontal="left" vertical="center"/>
    </xf>
    <xf numFmtId="218" fontId="43" fillId="0" borderId="117" xfId="70" applyNumberFormat="1" applyFont="1" applyBorder="1" applyAlignment="1">
      <alignment horizontal="left" vertical="center"/>
    </xf>
    <xf numFmtId="0" fontId="43" fillId="0" borderId="119" xfId="70" applyFont="1" applyBorder="1" applyAlignment="1">
      <alignment horizontal="left" vertical="center"/>
    </xf>
    <xf numFmtId="0" fontId="209" fillId="0" borderId="0" xfId="0" applyFont="1" applyBorder="1" applyAlignment="1">
      <alignment horizontal="left" vertical="center"/>
    </xf>
    <xf numFmtId="0" fontId="208" fillId="0" borderId="0" xfId="0" applyFont="1" applyBorder="1" applyAlignment="1">
      <alignment horizontal="left" vertical="center"/>
    </xf>
    <xf numFmtId="3" fontId="208" fillId="0" borderId="0" xfId="0" applyNumberFormat="1" applyFont="1" applyBorder="1" applyAlignment="1">
      <alignment horizontal="center" vertical="center"/>
    </xf>
    <xf numFmtId="14" fontId="208" fillId="0" borderId="0" xfId="0" applyNumberFormat="1" applyFont="1" applyBorder="1" applyAlignment="1">
      <alignment horizontal="center" vertical="center"/>
    </xf>
    <xf numFmtId="174" fontId="208" fillId="0" borderId="0" xfId="0" applyNumberFormat="1" applyFont="1" applyBorder="1" applyAlignment="1">
      <alignment horizontal="center" vertical="center"/>
    </xf>
    <xf numFmtId="0" fontId="162" fillId="0" borderId="122" xfId="0" applyFont="1" applyBorder="1" applyAlignment="1">
      <alignment horizontal="left" vertical="center"/>
    </xf>
    <xf numFmtId="0" fontId="223" fillId="0" borderId="120" xfId="0" applyFont="1" applyBorder="1" applyAlignment="1">
      <alignment vertical="center" wrapText="1"/>
    </xf>
    <xf numFmtId="0" fontId="223" fillId="0" borderId="144" xfId="0" applyFont="1" applyBorder="1" applyAlignment="1">
      <alignment horizontal="left" vertical="center"/>
    </xf>
    <xf numFmtId="0" fontId="223" fillId="0" borderId="120" xfId="0" applyFont="1" applyBorder="1" applyAlignment="1">
      <alignment horizontal="center" vertical="center"/>
    </xf>
    <xf numFmtId="0" fontId="223" fillId="0" borderId="120" xfId="0" applyFont="1" applyBorder="1" applyAlignment="1">
      <alignment vertical="center"/>
    </xf>
    <xf numFmtId="0" fontId="224" fillId="0" borderId="0" xfId="0" applyFont="1" applyAlignment="1">
      <alignment horizontal="left" vertical="center"/>
    </xf>
    <xf numFmtId="0" fontId="18" fillId="0" borderId="79" xfId="17" applyFont="1" applyFill="1" applyBorder="1" applyAlignment="1">
      <alignment horizontal="left" indent="6"/>
    </xf>
    <xf numFmtId="0" fontId="171" fillId="211" borderId="0" xfId="0" applyFont="1" applyFill="1" applyAlignment="1">
      <alignment horizontal="center" vertical="center"/>
    </xf>
    <xf numFmtId="0" fontId="171" fillId="0" borderId="0" xfId="0" applyFont="1" applyAlignment="1">
      <alignment horizontal="left" vertical="center" indent="2"/>
    </xf>
    <xf numFmtId="0" fontId="171" fillId="98" borderId="0" xfId="0" applyFont="1" applyFill="1" applyAlignment="1">
      <alignment horizontal="left" vertical="center" indent="2"/>
    </xf>
    <xf numFmtId="168" fontId="22" fillId="0" borderId="93" xfId="26" applyNumberFormat="1" applyFont="1" applyFill="1" applyBorder="1" applyAlignment="1">
      <alignment horizontal="left" indent="2"/>
    </xf>
    <xf numFmtId="3" fontId="171" fillId="98" borderId="0" xfId="0" applyNumberFormat="1" applyFont="1" applyFill="1" applyAlignment="1">
      <alignment horizontal="center" vertical="center"/>
    </xf>
    <xf numFmtId="3" fontId="171" fillId="98" borderId="0" xfId="0" applyNumberFormat="1" applyFont="1" applyFill="1" applyAlignment="1">
      <alignment horizontal="right" vertical="center" indent="2"/>
    </xf>
    <xf numFmtId="168" fontId="174" fillId="0" borderId="93" xfId="26" applyNumberFormat="1" applyFont="1" applyFill="1" applyBorder="1"/>
    <xf numFmtId="168" fontId="174" fillId="0" borderId="93" xfId="26" applyNumberFormat="1" applyFont="1" applyFill="1" applyBorder="1" applyAlignment="1">
      <alignment horizontal="left" indent="2"/>
    </xf>
    <xf numFmtId="170" fontId="172" fillId="0" borderId="0" xfId="26" applyNumberFormat="1" applyFont="1" applyFill="1" applyBorder="1" applyAlignment="1">
      <alignment vertical="center"/>
    </xf>
    <xf numFmtId="170" fontId="172" fillId="0" borderId="0" xfId="26" applyNumberFormat="1" applyFont="1" applyFill="1" applyBorder="1" applyAlignment="1">
      <alignment horizontal="left" vertical="center" indent="2"/>
    </xf>
    <xf numFmtId="170" fontId="173" fillId="0" borderId="0" xfId="21" applyNumberFormat="1" applyFont="1" applyAlignment="1">
      <alignment horizontal="right" indent="2"/>
    </xf>
    <xf numFmtId="0" fontId="171" fillId="98" borderId="0" xfId="0" applyFont="1" applyFill="1" applyAlignment="1">
      <alignment horizontal="left" vertical="center"/>
    </xf>
    <xf numFmtId="0" fontId="173" fillId="101" borderId="80" xfId="0" applyFont="1" applyFill="1" applyBorder="1" applyAlignment="1">
      <alignment horizontal="left" vertical="center" wrapText="1" indent="1"/>
    </xf>
    <xf numFmtId="0" fontId="174" fillId="101" borderId="80" xfId="0" applyFont="1" applyFill="1" applyBorder="1" applyAlignment="1">
      <alignment horizontal="left" vertical="center" wrapText="1" indent="1"/>
    </xf>
    <xf numFmtId="0" fontId="22" fillId="101" borderId="80" xfId="0" applyFont="1" applyFill="1" applyBorder="1" applyAlignment="1">
      <alignment horizontal="left" vertical="center" wrapText="1" indent="2"/>
    </xf>
    <xf numFmtId="0" fontId="24" fillId="62" borderId="84" xfId="7870" applyFont="1" applyFill="1" applyBorder="1" applyAlignment="1">
      <alignment horizontal="center" vertical="center" wrapText="1"/>
    </xf>
    <xf numFmtId="168" fontId="24" fillId="62" borderId="84" xfId="7871" applyNumberFormat="1" applyFont="1" applyFill="1" applyBorder="1" applyAlignment="1">
      <alignment horizontal="right" vertical="center" wrapText="1"/>
    </xf>
    <xf numFmtId="9" fontId="33" fillId="0" borderId="86" xfId="7871" applyNumberFormat="1" applyFont="1" applyFill="1" applyBorder="1" applyAlignment="1">
      <alignment horizontal="center"/>
    </xf>
    <xf numFmtId="174" fontId="33" fillId="0" borderId="85" xfId="7870" applyNumberFormat="1" applyFont="1" applyBorder="1" applyAlignment="1">
      <alignment horizontal="center"/>
    </xf>
    <xf numFmtId="10" fontId="33" fillId="106" borderId="87" xfId="7872" applyNumberFormat="1" applyFont="1" applyFill="1" applyBorder="1" applyAlignment="1">
      <alignment horizontal="left"/>
    </xf>
    <xf numFmtId="168" fontId="33" fillId="109" borderId="0" xfId="7871" applyNumberFormat="1" applyFont="1" applyFill="1" applyBorder="1" applyAlignment="1">
      <alignment horizontal="center" vertical="center"/>
    </xf>
    <xf numFmtId="168" fontId="33" fillId="109" borderId="0" xfId="7871" applyNumberFormat="1" applyFont="1" applyFill="1" applyBorder="1" applyAlignment="1">
      <alignment vertical="center"/>
    </xf>
    <xf numFmtId="3" fontId="24" fillId="62" borderId="84" xfId="7870" applyNumberFormat="1" applyFont="1" applyFill="1" applyBorder="1" applyAlignment="1">
      <alignment horizontal="right" vertical="center" wrapText="1"/>
    </xf>
    <xf numFmtId="0" fontId="33" fillId="109" borderId="90" xfId="7870" applyFont="1" applyFill="1" applyBorder="1"/>
    <xf numFmtId="172" fontId="34" fillId="109" borderId="85" xfId="7870" applyNumberFormat="1" applyFont="1" applyFill="1" applyBorder="1" applyAlignment="1">
      <alignment horizontal="right" vertical="center" wrapText="1"/>
    </xf>
    <xf numFmtId="14" fontId="33" fillId="106" borderId="145" xfId="7871" applyNumberFormat="1" applyFont="1" applyFill="1" applyBorder="1" applyAlignment="1">
      <alignment horizontal="center"/>
    </xf>
    <xf numFmtId="170" fontId="33" fillId="106" borderId="85" xfId="7871" applyNumberFormat="1" applyFont="1" applyFill="1" applyBorder="1" applyAlignment="1">
      <alignment horizontal="left"/>
    </xf>
    <xf numFmtId="14" fontId="33" fillId="106" borderId="146" xfId="7871" applyNumberFormat="1" applyFont="1" applyFill="1" applyBorder="1" applyAlignment="1">
      <alignment horizontal="center"/>
    </xf>
    <xf numFmtId="0" fontId="24" fillId="112" borderId="84" xfId="7870" applyFont="1" applyFill="1" applyBorder="1" applyAlignment="1">
      <alignment horizontal="center" vertical="center" wrapText="1"/>
    </xf>
    <xf numFmtId="173" fontId="24" fillId="112" borderId="84" xfId="7870" applyNumberFormat="1" applyFont="1" applyFill="1" applyBorder="1" applyAlignment="1">
      <alignment horizontal="center" vertical="center" wrapText="1"/>
    </xf>
    <xf numFmtId="168" fontId="24" fillId="112" borderId="84" xfId="7871" applyNumberFormat="1" applyFont="1" applyFill="1" applyBorder="1" applyAlignment="1">
      <alignment horizontal="center" vertical="center" wrapText="1"/>
    </xf>
    <xf numFmtId="0" fontId="33" fillId="212" borderId="85" xfId="7870" applyFont="1" applyFill="1" applyBorder="1" applyAlignment="1">
      <alignment horizontal="left" vertical="center"/>
    </xf>
    <xf numFmtId="0" fontId="23" fillId="109" borderId="0" xfId="7870" applyFont="1" applyFill="1" applyAlignment="1">
      <alignment horizontal="left" vertical="center"/>
    </xf>
    <xf numFmtId="0" fontId="33" fillId="109" borderId="0" xfId="7870" applyFont="1" applyFill="1" applyAlignment="1">
      <alignment horizontal="left"/>
    </xf>
    <xf numFmtId="0" fontId="33" fillId="212" borderId="88" xfId="7870" applyFont="1" applyFill="1" applyBorder="1" applyAlignment="1">
      <alignment horizontal="left" vertical="center"/>
    </xf>
    <xf numFmtId="0" fontId="24" fillId="112" borderId="89" xfId="7870" applyFont="1" applyFill="1" applyBorder="1" applyAlignment="1">
      <alignment horizontal="center" vertical="center" wrapText="1"/>
    </xf>
    <xf numFmtId="172" fontId="24" fillId="112" borderId="89" xfId="7870" applyNumberFormat="1" applyFont="1" applyFill="1" applyBorder="1" applyAlignment="1">
      <alignment horizontal="right" vertical="center" wrapText="1"/>
    </xf>
    <xf numFmtId="168" fontId="24" fillId="112" borderId="89" xfId="7871" applyNumberFormat="1" applyFont="1" applyFill="1" applyBorder="1" applyAlignment="1">
      <alignment horizontal="center" vertical="center" wrapText="1"/>
    </xf>
    <xf numFmtId="169" fontId="173" fillId="77" borderId="120" xfId="16" applyNumberFormat="1" applyFont="1" applyFill="1" applyBorder="1" applyAlignment="1">
      <alignment vertical="center"/>
    </xf>
    <xf numFmtId="169" fontId="173" fillId="77" borderId="0" xfId="16" applyNumberFormat="1" applyFont="1" applyFill="1" applyAlignment="1">
      <alignment vertical="center"/>
    </xf>
    <xf numFmtId="169" fontId="173" fillId="119" borderId="120" xfId="16" applyNumberFormat="1" applyFont="1" applyFill="1" applyBorder="1"/>
    <xf numFmtId="169" fontId="173" fillId="119" borderId="138" xfId="16" applyNumberFormat="1" applyFont="1" applyFill="1" applyBorder="1"/>
    <xf numFmtId="169" fontId="173" fillId="0" borderId="120" xfId="16" applyNumberFormat="1" applyFont="1" applyBorder="1"/>
    <xf numFmtId="169" fontId="173" fillId="0" borderId="138" xfId="16" applyNumberFormat="1" applyFont="1" applyBorder="1"/>
    <xf numFmtId="0" fontId="8" fillId="109" borderId="0" xfId="0" applyFont="1" applyFill="1"/>
    <xf numFmtId="0" fontId="8" fillId="0" borderId="120" xfId="0" applyFont="1" applyBorder="1"/>
    <xf numFmtId="49" fontId="8" fillId="0" borderId="115" xfId="0" applyNumberFormat="1" applyFont="1" applyBorder="1" applyAlignment="1">
      <alignment horizontal="center" wrapText="1"/>
    </xf>
    <xf numFmtId="0" fontId="5" fillId="0" borderId="0" xfId="8" applyFill="1" applyBorder="1" applyAlignment="1">
      <alignment vertical="center"/>
    </xf>
    <xf numFmtId="0" fontId="40" fillId="125" borderId="0" xfId="0" applyFont="1" applyFill="1"/>
    <xf numFmtId="1" fontId="40" fillId="125" borderId="0" xfId="0" applyNumberFormat="1" applyFont="1" applyFill="1"/>
    <xf numFmtId="0" fontId="0" fillId="0" borderId="150" xfId="0" applyBorder="1"/>
    <xf numFmtId="0" fontId="33" fillId="0" borderId="150" xfId="5321" applyFont="1" applyBorder="1"/>
    <xf numFmtId="1" fontId="0" fillId="0" borderId="150" xfId="0" applyNumberFormat="1" applyBorder="1"/>
    <xf numFmtId="0" fontId="2" fillId="0" borderId="150" xfId="0" applyFont="1" applyBorder="1"/>
    <xf numFmtId="0" fontId="34" fillId="0" borderId="150" xfId="5321" applyFont="1" applyBorder="1"/>
    <xf numFmtId="1" fontId="2" fillId="0" borderId="150" xfId="0" applyNumberFormat="1" applyFont="1" applyBorder="1"/>
    <xf numFmtId="0" fontId="2" fillId="0" borderId="0" xfId="0" applyFont="1"/>
    <xf numFmtId="1" fontId="32" fillId="111" borderId="0" xfId="0" applyNumberFormat="1" applyFont="1" applyFill="1" applyAlignment="1">
      <alignment vertical="center" wrapText="1"/>
    </xf>
    <xf numFmtId="39" fontId="32" fillId="111" borderId="0" xfId="0" applyNumberFormat="1" applyFont="1" applyFill="1" applyAlignment="1">
      <alignment horizontal="left" vertical="center" wrapText="1"/>
    </xf>
    <xf numFmtId="39" fontId="32" fillId="114" borderId="0" xfId="0" applyNumberFormat="1" applyFont="1" applyFill="1" applyAlignment="1">
      <alignment horizontal="left" vertical="center" wrapText="1"/>
    </xf>
    <xf numFmtId="0" fontId="0" fillId="0" borderId="0" xfId="0" applyAlignment="1">
      <alignment horizontal="left" wrapText="1"/>
    </xf>
    <xf numFmtId="1" fontId="32" fillId="111" borderId="0" xfId="0" applyNumberFormat="1" applyFont="1" applyFill="1" applyAlignment="1">
      <alignment horizontal="center" vertical="center"/>
    </xf>
    <xf numFmtId="1" fontId="32" fillId="114" borderId="0" xfId="0" applyNumberFormat="1" applyFont="1" applyFill="1" applyAlignment="1">
      <alignment horizontal="center" vertical="center"/>
    </xf>
    <xf numFmtId="0" fontId="33" fillId="109" borderId="0" xfId="22" applyFont="1" applyFill="1" applyAlignment="1">
      <alignment horizontal="left"/>
    </xf>
    <xf numFmtId="170" fontId="160" fillId="109" borderId="0" xfId="26" applyNumberFormat="1" applyFont="1" applyFill="1" applyBorder="1" applyAlignment="1">
      <alignment horizontal="left" vertical="center"/>
    </xf>
    <xf numFmtId="0" fontId="32" fillId="98" borderId="97" xfId="22" applyFont="1" applyFill="1" applyBorder="1" applyAlignment="1">
      <alignment horizontal="center" vertical="center" wrapText="1"/>
    </xf>
    <xf numFmtId="0" fontId="32" fillId="98" borderId="104" xfId="22" applyFont="1" applyFill="1" applyBorder="1" applyAlignment="1">
      <alignment horizontal="center" vertical="center" wrapText="1"/>
    </xf>
    <xf numFmtId="0" fontId="32" fillId="98" borderId="105" xfId="22" applyFont="1" applyFill="1" applyBorder="1" applyAlignment="1">
      <alignment horizontal="center" vertical="center" wrapText="1"/>
    </xf>
    <xf numFmtId="0" fontId="33" fillId="0" borderId="101" xfId="7870" applyFont="1" applyBorder="1" applyAlignment="1">
      <alignment horizontal="center" vertical="center"/>
    </xf>
    <xf numFmtId="0" fontId="33" fillId="0" borderId="102" xfId="7870" applyFont="1" applyBorder="1" applyAlignment="1">
      <alignment horizontal="center" vertical="center"/>
    </xf>
    <xf numFmtId="0" fontId="33" fillId="0" borderId="103" xfId="7870" applyFont="1" applyBorder="1" applyAlignment="1">
      <alignment horizontal="center" vertical="center"/>
    </xf>
    <xf numFmtId="0" fontId="33" fillId="0" borderId="123" xfId="7870" applyFont="1" applyBorder="1" applyAlignment="1">
      <alignment horizontal="center" vertical="center"/>
    </xf>
    <xf numFmtId="0" fontId="33" fillId="0" borderId="124" xfId="7870" applyFont="1" applyBorder="1" applyAlignment="1">
      <alignment horizontal="center" vertical="center"/>
    </xf>
    <xf numFmtId="0" fontId="33" fillId="0" borderId="138" xfId="7870" applyFont="1" applyBorder="1" applyAlignment="1">
      <alignment horizontal="center" vertical="center"/>
    </xf>
    <xf numFmtId="0" fontId="24" fillId="112" borderId="84" xfId="7870" applyFont="1" applyFill="1" applyBorder="1" applyAlignment="1">
      <alignment vertical="center" wrapText="1"/>
    </xf>
    <xf numFmtId="0" fontId="33" fillId="109" borderId="101" xfId="7870" applyFont="1" applyFill="1" applyBorder="1" applyAlignment="1">
      <alignment horizontal="center" vertical="center"/>
    </xf>
    <xf numFmtId="0" fontId="33" fillId="109" borderId="102" xfId="7870" applyFont="1" applyFill="1" applyBorder="1" applyAlignment="1">
      <alignment horizontal="center" vertical="center"/>
    </xf>
    <xf numFmtId="0" fontId="33" fillId="109" borderId="103" xfId="7870" applyFont="1" applyFill="1" applyBorder="1" applyAlignment="1">
      <alignment horizontal="center" vertical="center"/>
    </xf>
    <xf numFmtId="0" fontId="33" fillId="109" borderId="123" xfId="7870" applyFont="1" applyFill="1" applyBorder="1" applyAlignment="1">
      <alignment horizontal="center" vertical="center"/>
    </xf>
    <xf numFmtId="0" fontId="33" fillId="109" borderId="138" xfId="7870" applyFont="1" applyFill="1" applyBorder="1" applyAlignment="1">
      <alignment horizontal="center" vertical="center"/>
    </xf>
    <xf numFmtId="0" fontId="33" fillId="109" borderId="124" xfId="7870" applyFont="1" applyFill="1" applyBorder="1" applyAlignment="1">
      <alignment horizontal="center" vertical="center"/>
    </xf>
    <xf numFmtId="0" fontId="33" fillId="109" borderId="101" xfId="7870" applyFont="1" applyFill="1" applyBorder="1" applyAlignment="1">
      <alignment horizontal="center" vertical="center" wrapText="1"/>
    </xf>
    <xf numFmtId="0" fontId="33" fillId="109" borderId="102" xfId="7870" applyFont="1" applyFill="1" applyBorder="1" applyAlignment="1">
      <alignment horizontal="center" vertical="center" wrapText="1"/>
    </xf>
    <xf numFmtId="0" fontId="33" fillId="109" borderId="103" xfId="7870" applyFont="1" applyFill="1" applyBorder="1" applyAlignment="1">
      <alignment horizontal="center" vertical="center" wrapText="1"/>
    </xf>
    <xf numFmtId="0" fontId="24" fillId="112" borderId="89" xfId="7870" applyFont="1" applyFill="1" applyBorder="1" applyAlignment="1">
      <alignment horizontal="left" vertical="center" wrapText="1"/>
    </xf>
    <xf numFmtId="0" fontId="32" fillId="98" borderId="82" xfId="22" applyFont="1" applyFill="1" applyBorder="1" applyAlignment="1">
      <alignment horizontal="center" vertical="center" wrapText="1"/>
    </xf>
    <xf numFmtId="0" fontId="32" fillId="98" borderId="79" xfId="22" applyFont="1" applyFill="1" applyBorder="1" applyAlignment="1">
      <alignment horizontal="center" vertical="center" wrapText="1"/>
    </xf>
    <xf numFmtId="0" fontId="32" fillId="98" borderId="106" xfId="22" applyFont="1" applyFill="1" applyBorder="1" applyAlignment="1">
      <alignment horizontal="center" vertical="center" wrapText="1"/>
    </xf>
    <xf numFmtId="0" fontId="33" fillId="109" borderId="147" xfId="7870" applyFont="1" applyFill="1" applyBorder="1" applyAlignment="1">
      <alignment horizontal="center" vertical="center"/>
    </xf>
    <xf numFmtId="0" fontId="33" fillId="109" borderId="148" xfId="7870" applyFont="1" applyFill="1" applyBorder="1" applyAlignment="1">
      <alignment horizontal="center" vertical="center"/>
    </xf>
    <xf numFmtId="0" fontId="33" fillId="109" borderId="149" xfId="7870" applyFont="1" applyFill="1" applyBorder="1" applyAlignment="1">
      <alignment horizontal="center" vertical="center"/>
    </xf>
    <xf numFmtId="0" fontId="34" fillId="0" borderId="0" xfId="5321" applyFont="1" applyAlignment="1">
      <alignment horizontal="left" vertical="center"/>
    </xf>
    <xf numFmtId="0" fontId="161" fillId="0" borderId="99" xfId="0" applyFont="1" applyBorder="1" applyAlignment="1">
      <alignment horizontal="center" vertical="center"/>
    </xf>
    <xf numFmtId="0" fontId="205" fillId="110" borderId="107" xfId="0" applyFont="1" applyFill="1" applyBorder="1" applyAlignment="1">
      <alignment horizontal="center" vertical="center"/>
    </xf>
    <xf numFmtId="0" fontId="171" fillId="110" borderId="107" xfId="0" applyFont="1" applyFill="1" applyBorder="1" applyAlignment="1">
      <alignment horizontal="center" vertical="center"/>
    </xf>
    <xf numFmtId="0" fontId="161" fillId="0" borderId="0" xfId="0" applyFont="1" applyAlignment="1">
      <alignment horizontal="center" vertical="center"/>
    </xf>
    <xf numFmtId="0" fontId="161" fillId="0" borderId="109" xfId="0" applyFont="1" applyBorder="1" applyAlignment="1">
      <alignment horizontal="center" vertical="center"/>
    </xf>
    <xf numFmtId="0" fontId="161" fillId="0" borderId="112" xfId="0" applyFont="1" applyBorder="1" applyAlignment="1">
      <alignment horizontal="center" vertical="center"/>
    </xf>
    <xf numFmtId="218" fontId="43" fillId="0" borderId="116" xfId="70" applyNumberFormat="1" applyFont="1" applyBorder="1" applyAlignment="1">
      <alignment horizontal="left" vertical="center"/>
    </xf>
    <xf numFmtId="0" fontId="43" fillId="0" borderId="118" xfId="70" applyFont="1" applyBorder="1" applyAlignment="1">
      <alignment horizontal="left" vertical="center"/>
    </xf>
    <xf numFmtId="0" fontId="204" fillId="0" borderId="116" xfId="0" applyFont="1" applyBorder="1" applyAlignment="1">
      <alignment horizontal="left" vertical="center"/>
    </xf>
    <xf numFmtId="0" fontId="0" fillId="0" borderId="118" xfId="0" applyBorder="1" applyAlignment="1">
      <alignment horizontal="left" vertical="center"/>
    </xf>
    <xf numFmtId="0" fontId="43" fillId="0" borderId="116" xfId="70" applyFont="1" applyBorder="1" applyAlignment="1">
      <alignment horizontal="left" vertical="center"/>
    </xf>
    <xf numFmtId="218" fontId="204" fillId="0" borderId="116" xfId="0" applyNumberFormat="1" applyFont="1" applyBorder="1" applyAlignment="1">
      <alignment horizontal="right" vertical="center"/>
    </xf>
    <xf numFmtId="218" fontId="0" fillId="0" borderId="118" xfId="0" applyNumberFormat="1" applyBorder="1" applyAlignment="1">
      <alignment horizontal="right" vertical="center"/>
    </xf>
    <xf numFmtId="218" fontId="204" fillId="0" borderId="125" xfId="0" applyNumberFormat="1" applyFont="1" applyBorder="1" applyAlignment="1">
      <alignment horizontal="left" vertical="center"/>
    </xf>
    <xf numFmtId="218" fontId="204" fillId="0" borderId="126" xfId="0" applyNumberFormat="1" applyFont="1" applyBorder="1" applyAlignment="1">
      <alignment horizontal="left" vertical="center"/>
    </xf>
    <xf numFmtId="218" fontId="213" fillId="0" borderId="125" xfId="0" applyNumberFormat="1" applyFont="1" applyBorder="1" applyAlignment="1">
      <alignment horizontal="left" vertical="center"/>
    </xf>
    <xf numFmtId="218" fontId="213" fillId="0" borderId="126" xfId="0" applyNumberFormat="1" applyFont="1" applyBorder="1" applyAlignment="1">
      <alignment horizontal="left" vertical="center"/>
    </xf>
    <xf numFmtId="0" fontId="204" fillId="0" borderId="118" xfId="0" applyFont="1" applyBorder="1" applyAlignment="1">
      <alignment horizontal="left" vertical="center"/>
    </xf>
    <xf numFmtId="218" fontId="43" fillId="0" borderId="116" xfId="7873" applyNumberFormat="1" applyFont="1" applyBorder="1" applyAlignment="1">
      <alignment horizontal="right" vertical="center"/>
    </xf>
    <xf numFmtId="0" fontId="43" fillId="0" borderId="119" xfId="70" applyFont="1" applyBorder="1" applyAlignment="1">
      <alignment horizontal="left" vertical="center"/>
    </xf>
    <xf numFmtId="0" fontId="0" fillId="0" borderId="119" xfId="0" applyBorder="1" applyAlignment="1">
      <alignment horizontal="left" vertical="center"/>
    </xf>
    <xf numFmtId="218" fontId="0" fillId="0" borderId="119" xfId="0" applyNumberFormat="1" applyBorder="1" applyAlignment="1">
      <alignment horizontal="right" vertical="center"/>
    </xf>
    <xf numFmtId="218" fontId="204" fillId="0" borderId="116" xfId="0" applyNumberFormat="1" applyFont="1" applyBorder="1" applyAlignment="1">
      <alignment horizontal="left" vertical="center"/>
    </xf>
    <xf numFmtId="218" fontId="204" fillId="0" borderId="118" xfId="0" applyNumberFormat="1" applyFont="1" applyBorder="1" applyAlignment="1">
      <alignment horizontal="left" vertical="center"/>
    </xf>
    <xf numFmtId="0" fontId="204" fillId="0" borderId="119" xfId="0" applyFont="1" applyBorder="1" applyAlignment="1">
      <alignment horizontal="left" vertical="center"/>
    </xf>
    <xf numFmtId="0" fontId="23" fillId="0" borderId="150" xfId="5321" applyFont="1" applyBorder="1"/>
  </cellXfs>
  <cellStyles count="11714">
    <cellStyle name="_x000a_386grabber=M" xfId="95" xr:uid="{00000000-0005-0000-0000-00005F000000}"/>
    <cellStyle name="_x000a_386grabber=M 2" xfId="96" xr:uid="{00000000-0005-0000-0000-000060000000}"/>
    <cellStyle name="_x000a_386grabber=M 2 2" xfId="97" xr:uid="{00000000-0005-0000-0000-000061000000}"/>
    <cellStyle name="_x000a_386grabber=M 2 2 2" xfId="3823" xr:uid="{00000000-0005-0000-0000-0000EF0E0000}"/>
    <cellStyle name="_x000a_386grabber=M 2 3" xfId="98" xr:uid="{00000000-0005-0000-0000-000062000000}"/>
    <cellStyle name="_x000a_386grabber=M 2 3 2" xfId="3824" xr:uid="{00000000-0005-0000-0000-0000F00E0000}"/>
    <cellStyle name="_x000a_386grabber=M 2 4" xfId="99" xr:uid="{00000000-0005-0000-0000-000063000000}"/>
    <cellStyle name="_x000a_386grabber=M 2 4 2" xfId="3825" xr:uid="{00000000-0005-0000-0000-0000F10E0000}"/>
    <cellStyle name="_x000a_386grabber=M 2 5" xfId="100" xr:uid="{00000000-0005-0000-0000-000064000000}"/>
    <cellStyle name="_x000a_386grabber=M 2 5 2" xfId="3826" xr:uid="{00000000-0005-0000-0000-0000F20E0000}"/>
    <cellStyle name="_x000a_386grabber=M 2 6" xfId="101" xr:uid="{00000000-0005-0000-0000-000065000000}"/>
    <cellStyle name="_x000a_386grabber=M 2 6 2" xfId="3827" xr:uid="{00000000-0005-0000-0000-0000F30E0000}"/>
    <cellStyle name="_x000a_386grabber=M 2 7" xfId="102" xr:uid="{00000000-0005-0000-0000-000066000000}"/>
    <cellStyle name="_x000a_386grabber=M 2 8" xfId="103" xr:uid="{00000000-0005-0000-0000-000067000000}"/>
    <cellStyle name="_x000a_386grabber=M 2_ActiFijos" xfId="104" xr:uid="{00000000-0005-0000-0000-000068000000}"/>
    <cellStyle name="_x000a_386grabber=M 3" xfId="105" xr:uid="{00000000-0005-0000-0000-000069000000}"/>
    <cellStyle name="_x000a_386grabber=M 3 2" xfId="106" xr:uid="{00000000-0005-0000-0000-00006A000000}"/>
    <cellStyle name="_x000a_386grabber=M 3 2 2" xfId="3828" xr:uid="{00000000-0005-0000-0000-0000F40E0000}"/>
    <cellStyle name="_x000a_386grabber=M 3 3" xfId="107" xr:uid="{00000000-0005-0000-0000-00006B000000}"/>
    <cellStyle name="_x000a_386grabber=M 3 3 2" xfId="3829" xr:uid="{00000000-0005-0000-0000-0000F50E0000}"/>
    <cellStyle name="_x000a_386grabber=M 3 4" xfId="108" xr:uid="{00000000-0005-0000-0000-00006C000000}"/>
    <cellStyle name="_x000a_386grabber=M 3 4 2" xfId="3830" xr:uid="{00000000-0005-0000-0000-0000F60E0000}"/>
    <cellStyle name="_x000a_386grabber=M 3 5" xfId="109" xr:uid="{00000000-0005-0000-0000-00006D000000}"/>
    <cellStyle name="_x000a_386grabber=M 3 5 2" xfId="3831" xr:uid="{00000000-0005-0000-0000-0000F70E0000}"/>
    <cellStyle name="_x000a_386grabber=M 3 6" xfId="110" xr:uid="{00000000-0005-0000-0000-00006E000000}"/>
    <cellStyle name="_x000a_386grabber=M 3 6 2" xfId="3832" xr:uid="{00000000-0005-0000-0000-0000F80E0000}"/>
    <cellStyle name="_x000a_386grabber=M 3 7" xfId="111" xr:uid="{00000000-0005-0000-0000-00006F000000}"/>
    <cellStyle name="_x000a_386grabber=M 3 8" xfId="112" xr:uid="{00000000-0005-0000-0000-000070000000}"/>
    <cellStyle name="_x000a_386grabber=M 3_ActiFijos" xfId="113" xr:uid="{00000000-0005-0000-0000-000071000000}"/>
    <cellStyle name="_x000a_386grabber=M 4" xfId="114" xr:uid="{00000000-0005-0000-0000-000072000000}"/>
    <cellStyle name="_x000a_386grabber=M 4 2" xfId="115" xr:uid="{00000000-0005-0000-0000-000073000000}"/>
    <cellStyle name="_x000a_386grabber=M 4 2 2" xfId="3833" xr:uid="{00000000-0005-0000-0000-0000F90E0000}"/>
    <cellStyle name="_x000a_386grabber=M 4 3" xfId="116" xr:uid="{00000000-0005-0000-0000-000074000000}"/>
    <cellStyle name="_x000a_386grabber=M 4 3 2" xfId="3834" xr:uid="{00000000-0005-0000-0000-0000FA0E0000}"/>
    <cellStyle name="_x000a_386grabber=M 4 4" xfId="117" xr:uid="{00000000-0005-0000-0000-000075000000}"/>
    <cellStyle name="_x000a_386grabber=M 4 4 2" xfId="3835" xr:uid="{00000000-0005-0000-0000-0000FB0E0000}"/>
    <cellStyle name="_x000a_386grabber=M 4 5" xfId="118" xr:uid="{00000000-0005-0000-0000-000076000000}"/>
    <cellStyle name="_x000a_386grabber=M 4 5 2" xfId="3836" xr:uid="{00000000-0005-0000-0000-0000FC0E0000}"/>
    <cellStyle name="_x000a_386grabber=M 4 6" xfId="119" xr:uid="{00000000-0005-0000-0000-000077000000}"/>
    <cellStyle name="_x000a_386grabber=M 4 6 2" xfId="3837" xr:uid="{00000000-0005-0000-0000-0000FD0E0000}"/>
    <cellStyle name="_x000a_386grabber=M 4 7" xfId="120" xr:uid="{00000000-0005-0000-0000-000078000000}"/>
    <cellStyle name="_x000a_386grabber=M 4 8" xfId="121" xr:uid="{00000000-0005-0000-0000-000079000000}"/>
    <cellStyle name="_x000a_386grabber=M 4_ActiFijos" xfId="122" xr:uid="{00000000-0005-0000-0000-00007A000000}"/>
    <cellStyle name="_x000a_386grabber=M 5" xfId="3838" xr:uid="{00000000-0005-0000-0000-0000FE0E0000}"/>
    <cellStyle name="_x000a_386grabber=M_Bases_Generales" xfId="123" xr:uid="{00000000-0005-0000-0000-00007B000000}"/>
    <cellStyle name="$0,000" xfId="124" xr:uid="{00000000-0005-0000-0000-00007C000000}"/>
    <cellStyle name="$0,000 2" xfId="125" xr:uid="{00000000-0005-0000-0000-00007D000000}"/>
    <cellStyle name="$0,000 2 2" xfId="126" xr:uid="{00000000-0005-0000-0000-00007E000000}"/>
    <cellStyle name="$0,000 2 2 2" xfId="3747" xr:uid="{00000000-0005-0000-0000-0000A30E0000}"/>
    <cellStyle name="$0,000 2 3" xfId="127" xr:uid="{00000000-0005-0000-0000-00007F000000}"/>
    <cellStyle name="$0,000 2 3 2" xfId="3748" xr:uid="{00000000-0005-0000-0000-0000A40E0000}"/>
    <cellStyle name="$0,000 2 4" xfId="128" xr:uid="{00000000-0005-0000-0000-000080000000}"/>
    <cellStyle name="$0,000 2 4 2" xfId="3749" xr:uid="{00000000-0005-0000-0000-0000A50E0000}"/>
    <cellStyle name="$0,000 2 5" xfId="129" xr:uid="{00000000-0005-0000-0000-000081000000}"/>
    <cellStyle name="$0,000 2 5 2" xfId="3750" xr:uid="{00000000-0005-0000-0000-0000A60E0000}"/>
    <cellStyle name="$0,000 2 6" xfId="130" xr:uid="{00000000-0005-0000-0000-000082000000}"/>
    <cellStyle name="$0,000 2 6 2" xfId="3751" xr:uid="{00000000-0005-0000-0000-0000A70E0000}"/>
    <cellStyle name="$0,000 2 7" xfId="131" xr:uid="{00000000-0005-0000-0000-000083000000}"/>
    <cellStyle name="$0,000 2 7 2" xfId="3752" xr:uid="{00000000-0005-0000-0000-0000A80E0000}"/>
    <cellStyle name="$0,000 2 8" xfId="132" xr:uid="{00000000-0005-0000-0000-000084000000}"/>
    <cellStyle name="$0,000 2 8 2" xfId="3753" xr:uid="{00000000-0005-0000-0000-0000A90E0000}"/>
    <cellStyle name="$0,000 2 9" xfId="3746" xr:uid="{00000000-0005-0000-0000-0000A20E0000}"/>
    <cellStyle name="$0,000 3" xfId="133" xr:uid="{00000000-0005-0000-0000-000085000000}"/>
    <cellStyle name="$0,000 3 2" xfId="134" xr:uid="{00000000-0005-0000-0000-000086000000}"/>
    <cellStyle name="$0,000 3 2 2" xfId="3755" xr:uid="{00000000-0005-0000-0000-0000AB0E0000}"/>
    <cellStyle name="$0,000 3 3" xfId="135" xr:uid="{00000000-0005-0000-0000-000087000000}"/>
    <cellStyle name="$0,000 3 3 2" xfId="3756" xr:uid="{00000000-0005-0000-0000-0000AC0E0000}"/>
    <cellStyle name="$0,000 3 4" xfId="136" xr:uid="{00000000-0005-0000-0000-000088000000}"/>
    <cellStyle name="$0,000 3 4 2" xfId="3757" xr:uid="{00000000-0005-0000-0000-0000AD0E0000}"/>
    <cellStyle name="$0,000 3 5" xfId="137" xr:uid="{00000000-0005-0000-0000-000089000000}"/>
    <cellStyle name="$0,000 3 5 2" xfId="3758" xr:uid="{00000000-0005-0000-0000-0000AE0E0000}"/>
    <cellStyle name="$0,000 3 6" xfId="138" xr:uid="{00000000-0005-0000-0000-00008A000000}"/>
    <cellStyle name="$0,000 3 6 2" xfId="3759" xr:uid="{00000000-0005-0000-0000-0000AF0E0000}"/>
    <cellStyle name="$0,000 3 7" xfId="139" xr:uid="{00000000-0005-0000-0000-00008B000000}"/>
    <cellStyle name="$0,000 3 7 2" xfId="3760" xr:uid="{00000000-0005-0000-0000-0000B00E0000}"/>
    <cellStyle name="$0,000 3 8" xfId="140" xr:uid="{00000000-0005-0000-0000-00008C000000}"/>
    <cellStyle name="$0,000 3 8 2" xfId="3761" xr:uid="{00000000-0005-0000-0000-0000B10E0000}"/>
    <cellStyle name="$0,000 3 9" xfId="3754" xr:uid="{00000000-0005-0000-0000-0000AA0E0000}"/>
    <cellStyle name="$0,000 4" xfId="141" xr:uid="{00000000-0005-0000-0000-00008D000000}"/>
    <cellStyle name="$0,000 4 2" xfId="142" xr:uid="{00000000-0005-0000-0000-00008E000000}"/>
    <cellStyle name="$0,000 4 2 2" xfId="3763" xr:uid="{00000000-0005-0000-0000-0000B30E0000}"/>
    <cellStyle name="$0,000 4 3" xfId="143" xr:uid="{00000000-0005-0000-0000-00008F000000}"/>
    <cellStyle name="$0,000 4 3 2" xfId="3764" xr:uid="{00000000-0005-0000-0000-0000B40E0000}"/>
    <cellStyle name="$0,000 4 4" xfId="144" xr:uid="{00000000-0005-0000-0000-000090000000}"/>
    <cellStyle name="$0,000 4 4 2" xfId="3765" xr:uid="{00000000-0005-0000-0000-0000B50E0000}"/>
    <cellStyle name="$0,000 4 5" xfId="145" xr:uid="{00000000-0005-0000-0000-000091000000}"/>
    <cellStyle name="$0,000 4 5 2" xfId="3766" xr:uid="{00000000-0005-0000-0000-0000B60E0000}"/>
    <cellStyle name="$0,000 4 6" xfId="146" xr:uid="{00000000-0005-0000-0000-000092000000}"/>
    <cellStyle name="$0,000 4 6 2" xfId="3767" xr:uid="{00000000-0005-0000-0000-0000B70E0000}"/>
    <cellStyle name="$0,000 4 7" xfId="147" xr:uid="{00000000-0005-0000-0000-000093000000}"/>
    <cellStyle name="$0,000 4 7 2" xfId="3768" xr:uid="{00000000-0005-0000-0000-0000B80E0000}"/>
    <cellStyle name="$0,000 4 8" xfId="148" xr:uid="{00000000-0005-0000-0000-000094000000}"/>
    <cellStyle name="$0,000 4 8 2" xfId="3769" xr:uid="{00000000-0005-0000-0000-0000B90E0000}"/>
    <cellStyle name="$0,000 4 9" xfId="3762" xr:uid="{00000000-0005-0000-0000-0000B20E0000}"/>
    <cellStyle name="$0,000 5" xfId="3745" xr:uid="{00000000-0005-0000-0000-0000A10E0000}"/>
    <cellStyle name="$0." xfId="149" xr:uid="{00000000-0005-0000-0000-000095000000}"/>
    <cellStyle name="$0.00" xfId="150" xr:uid="{00000000-0005-0000-0000-000096000000}"/>
    <cellStyle name="%" xfId="17" xr:uid="{00000000-0005-0000-0000-000011000000}"/>
    <cellStyle name="% 2" xfId="152" xr:uid="{00000000-0005-0000-0000-000098000000}"/>
    <cellStyle name="% 2 2" xfId="153" xr:uid="{00000000-0005-0000-0000-000099000000}"/>
    <cellStyle name="% 2 2 2" xfId="3839" xr:uid="{00000000-0005-0000-0000-0000FF0E0000}"/>
    <cellStyle name="% 2 3" xfId="154" xr:uid="{00000000-0005-0000-0000-00009A000000}"/>
    <cellStyle name="% 2 3 2" xfId="3840" xr:uid="{00000000-0005-0000-0000-0000000F0000}"/>
    <cellStyle name="% 2 4" xfId="155" xr:uid="{00000000-0005-0000-0000-00009B000000}"/>
    <cellStyle name="% 2 4 2" xfId="3841" xr:uid="{00000000-0005-0000-0000-0000010F0000}"/>
    <cellStyle name="% 2 5" xfId="156" xr:uid="{00000000-0005-0000-0000-00009C000000}"/>
    <cellStyle name="% 2 5 2" xfId="3842" xr:uid="{00000000-0005-0000-0000-0000020F0000}"/>
    <cellStyle name="% 2 6" xfId="157" xr:uid="{00000000-0005-0000-0000-00009D000000}"/>
    <cellStyle name="% 2 6 2" xfId="3843" xr:uid="{00000000-0005-0000-0000-0000030F0000}"/>
    <cellStyle name="% 2 7" xfId="158" xr:uid="{00000000-0005-0000-0000-00009E000000}"/>
    <cellStyle name="% 2 8" xfId="159" xr:uid="{00000000-0005-0000-0000-00009F000000}"/>
    <cellStyle name="% 2_ActiFijos" xfId="160" xr:uid="{00000000-0005-0000-0000-0000A0000000}"/>
    <cellStyle name="% 3" xfId="161" xr:uid="{00000000-0005-0000-0000-0000A1000000}"/>
    <cellStyle name="% 3 2" xfId="162" xr:uid="{00000000-0005-0000-0000-0000A2000000}"/>
    <cellStyle name="% 3 2 2" xfId="3844" xr:uid="{00000000-0005-0000-0000-0000040F0000}"/>
    <cellStyle name="% 3 3" xfId="163" xr:uid="{00000000-0005-0000-0000-0000A3000000}"/>
    <cellStyle name="% 3 3 2" xfId="3845" xr:uid="{00000000-0005-0000-0000-0000050F0000}"/>
    <cellStyle name="% 3 4" xfId="164" xr:uid="{00000000-0005-0000-0000-0000A4000000}"/>
    <cellStyle name="% 3 4 2" xfId="3846" xr:uid="{00000000-0005-0000-0000-0000060F0000}"/>
    <cellStyle name="% 3 5" xfId="165" xr:uid="{00000000-0005-0000-0000-0000A5000000}"/>
    <cellStyle name="% 3 5 2" xfId="3847" xr:uid="{00000000-0005-0000-0000-0000070F0000}"/>
    <cellStyle name="% 3 6" xfId="166" xr:uid="{00000000-0005-0000-0000-0000A6000000}"/>
    <cellStyle name="% 3 6 2" xfId="3848" xr:uid="{00000000-0005-0000-0000-0000080F0000}"/>
    <cellStyle name="% 3 7" xfId="167" xr:uid="{00000000-0005-0000-0000-0000A7000000}"/>
    <cellStyle name="% 3 8" xfId="168" xr:uid="{00000000-0005-0000-0000-0000A8000000}"/>
    <cellStyle name="% 3_ActiFijos" xfId="169" xr:uid="{00000000-0005-0000-0000-0000A9000000}"/>
    <cellStyle name="% 4" xfId="170" xr:uid="{00000000-0005-0000-0000-0000AA000000}"/>
    <cellStyle name="% 4 2" xfId="171" xr:uid="{00000000-0005-0000-0000-0000AB000000}"/>
    <cellStyle name="% 4 2 2" xfId="3849" xr:uid="{00000000-0005-0000-0000-0000090F0000}"/>
    <cellStyle name="% 4 3" xfId="172" xr:uid="{00000000-0005-0000-0000-0000AC000000}"/>
    <cellStyle name="% 4 3 2" xfId="3850" xr:uid="{00000000-0005-0000-0000-00000A0F0000}"/>
    <cellStyle name="% 4 4" xfId="173" xr:uid="{00000000-0005-0000-0000-0000AD000000}"/>
    <cellStyle name="% 4 4 2" xfId="3851" xr:uid="{00000000-0005-0000-0000-00000B0F0000}"/>
    <cellStyle name="% 4 5" xfId="174" xr:uid="{00000000-0005-0000-0000-0000AE000000}"/>
    <cellStyle name="% 4 5 2" xfId="3852" xr:uid="{00000000-0005-0000-0000-00000C0F0000}"/>
    <cellStyle name="% 4 6" xfId="175" xr:uid="{00000000-0005-0000-0000-0000AF000000}"/>
    <cellStyle name="% 4 6 2" xfId="3853" xr:uid="{00000000-0005-0000-0000-00000D0F0000}"/>
    <cellStyle name="% 4 7" xfId="176" xr:uid="{00000000-0005-0000-0000-0000B0000000}"/>
    <cellStyle name="% 4 8" xfId="177" xr:uid="{00000000-0005-0000-0000-0000B1000000}"/>
    <cellStyle name="% 4_ActiFijos" xfId="178" xr:uid="{00000000-0005-0000-0000-0000B2000000}"/>
    <cellStyle name="% 5" xfId="3854" xr:uid="{00000000-0005-0000-0000-00000E0F0000}"/>
    <cellStyle name="% 6" xfId="151" xr:uid="{00000000-0005-0000-0000-000097000000}"/>
    <cellStyle name="%_Balanc" xfId="179" xr:uid="{00000000-0005-0000-0000-0000B3000000}"/>
    <cellStyle name="%_Balanc 2" xfId="180" xr:uid="{00000000-0005-0000-0000-0000B4000000}"/>
    <cellStyle name="%_Balanc 2 2" xfId="3855" xr:uid="{00000000-0005-0000-0000-00000F0F0000}"/>
    <cellStyle name="%_Balanc 3" xfId="181" xr:uid="{00000000-0005-0000-0000-0000B5000000}"/>
    <cellStyle name="%_Balanc 3 2" xfId="3856" xr:uid="{00000000-0005-0000-0000-0000100F0000}"/>
    <cellStyle name="%_Balanc 4" xfId="182" xr:uid="{00000000-0005-0000-0000-0000B6000000}"/>
    <cellStyle name="%_Balanc 4 2" xfId="3857" xr:uid="{00000000-0005-0000-0000-0000110F0000}"/>
    <cellStyle name="%_Balanc 5" xfId="183" xr:uid="{00000000-0005-0000-0000-0000B7000000}"/>
    <cellStyle name="%_Balanc 5 2" xfId="3858" xr:uid="{00000000-0005-0000-0000-0000120F0000}"/>
    <cellStyle name="%_Balanc 6" xfId="184" xr:uid="{00000000-0005-0000-0000-0000B8000000}"/>
    <cellStyle name="%_Balanc 6 2" xfId="3859" xr:uid="{00000000-0005-0000-0000-0000130F0000}"/>
    <cellStyle name="%_Balanc 7" xfId="185" xr:uid="{00000000-0005-0000-0000-0000B9000000}"/>
    <cellStyle name="%_Balanc 8" xfId="186" xr:uid="{00000000-0005-0000-0000-0000BA000000}"/>
    <cellStyle name="%_Balanc_ActiFijos" xfId="187" xr:uid="{00000000-0005-0000-0000-0000BB000000}"/>
    <cellStyle name="%_Balanc_ActiFijos 2" xfId="3860" xr:uid="{00000000-0005-0000-0000-0000140F0000}"/>
    <cellStyle name="%_Balanc_C.M.E." xfId="188" xr:uid="{00000000-0005-0000-0000-0000BC000000}"/>
    <cellStyle name="%_Balanc_C.M.E. 2" xfId="3861" xr:uid="{00000000-0005-0000-0000-0000150F0000}"/>
    <cellStyle name="%_Balanc_C.M.L." xfId="189" xr:uid="{00000000-0005-0000-0000-0000BD000000}"/>
    <cellStyle name="%_Balanc_C.M.L. 2" xfId="3862" xr:uid="{00000000-0005-0000-0000-0000160F0000}"/>
    <cellStyle name="%_Balanc_Esc.Macro" xfId="190" xr:uid="{00000000-0005-0000-0000-0000BE000000}"/>
    <cellStyle name="%_Balanc_Esc.Macro 2" xfId="3863" xr:uid="{00000000-0005-0000-0000-0000170F0000}"/>
    <cellStyle name="%_Balance" xfId="191" xr:uid="{00000000-0005-0000-0000-0000BF000000}"/>
    <cellStyle name="%_Balance 2" xfId="192" xr:uid="{00000000-0005-0000-0000-0000C0000000}"/>
    <cellStyle name="%_Balance 2 2" xfId="3864" xr:uid="{00000000-0005-0000-0000-0000180F0000}"/>
    <cellStyle name="%_Balance 3" xfId="193" xr:uid="{00000000-0005-0000-0000-0000C1000000}"/>
    <cellStyle name="%_Balance 3 2" xfId="3865" xr:uid="{00000000-0005-0000-0000-0000190F0000}"/>
    <cellStyle name="%_Balance 4" xfId="194" xr:uid="{00000000-0005-0000-0000-0000C2000000}"/>
    <cellStyle name="%_Balance 4 2" xfId="3866" xr:uid="{00000000-0005-0000-0000-00001A0F0000}"/>
    <cellStyle name="%_Balance 5" xfId="195" xr:uid="{00000000-0005-0000-0000-0000C3000000}"/>
    <cellStyle name="%_Balance 5 2" xfId="3867" xr:uid="{00000000-0005-0000-0000-00001B0F0000}"/>
    <cellStyle name="%_Balance 6" xfId="196" xr:uid="{00000000-0005-0000-0000-0000C4000000}"/>
    <cellStyle name="%_Balance 6 2" xfId="3868" xr:uid="{00000000-0005-0000-0000-00001C0F0000}"/>
    <cellStyle name="%_Balance 7" xfId="197" xr:uid="{00000000-0005-0000-0000-0000C5000000}"/>
    <cellStyle name="%_Balance 8" xfId="198" xr:uid="{00000000-0005-0000-0000-0000C6000000}"/>
    <cellStyle name="%_Balance_ActiFijos" xfId="199" xr:uid="{00000000-0005-0000-0000-0000C7000000}"/>
    <cellStyle name="%_Balance_ActiFijos 2" xfId="3869" xr:uid="{00000000-0005-0000-0000-00001D0F0000}"/>
    <cellStyle name="%_Balance_C.M.E." xfId="200" xr:uid="{00000000-0005-0000-0000-0000C8000000}"/>
    <cellStyle name="%_Balance_C.M.E. 2" xfId="3870" xr:uid="{00000000-0005-0000-0000-00001E0F0000}"/>
    <cellStyle name="%_Balance_C.M.L." xfId="201" xr:uid="{00000000-0005-0000-0000-0000C9000000}"/>
    <cellStyle name="%_Balance_C.M.L. 2" xfId="3871" xr:uid="{00000000-0005-0000-0000-00001F0F0000}"/>
    <cellStyle name="%_Balance_Deuda septiembre_marcos" xfId="202" xr:uid="{00000000-0005-0000-0000-0000CA000000}"/>
    <cellStyle name="%_Balance_Esc.Macro" xfId="203" xr:uid="{00000000-0005-0000-0000-0000CB000000}"/>
    <cellStyle name="%_Balance_Esc.Macro 2" xfId="3872" xr:uid="{00000000-0005-0000-0000-0000200F0000}"/>
    <cellStyle name="%_Balance_G_Loans" xfId="204" xr:uid="{00000000-0005-0000-0000-0000CC000000}"/>
    <cellStyle name="%_Balance_G_Loans 2" xfId="3873" xr:uid="{00000000-0005-0000-0000-0000210F0000}"/>
    <cellStyle name="%_Balance_GRUPO4Q-2009 COMPLETO" xfId="3304" xr:uid="{00000000-0005-0000-0000-0000E80C0000}"/>
    <cellStyle name="%_Balance_Información relacionada" xfId="205" xr:uid="{00000000-0005-0000-0000-0000CD000000}"/>
    <cellStyle name="%_Bases_Generales" xfId="206" xr:uid="{00000000-0005-0000-0000-0000CE000000}"/>
    <cellStyle name="%_Bases_Generales 2" xfId="207" xr:uid="{00000000-0005-0000-0000-0000CF000000}"/>
    <cellStyle name="%_Bases_Generales 2 2" xfId="3874" xr:uid="{00000000-0005-0000-0000-0000220F0000}"/>
    <cellStyle name="%_Bases_Generales 3" xfId="208" xr:uid="{00000000-0005-0000-0000-0000D0000000}"/>
    <cellStyle name="%_Bases_Generales 3 2" xfId="3875" xr:uid="{00000000-0005-0000-0000-0000230F0000}"/>
    <cellStyle name="%_Bases_Generales 4" xfId="209" xr:uid="{00000000-0005-0000-0000-0000D1000000}"/>
    <cellStyle name="%_Bases_Generales 4 2" xfId="3876" xr:uid="{00000000-0005-0000-0000-0000240F0000}"/>
    <cellStyle name="%_Bases_Generales 5" xfId="210" xr:uid="{00000000-0005-0000-0000-0000D2000000}"/>
    <cellStyle name="%_Bases_Generales 5 2" xfId="3877" xr:uid="{00000000-0005-0000-0000-0000250F0000}"/>
    <cellStyle name="%_Bases_Generales 6" xfId="211" xr:uid="{00000000-0005-0000-0000-0000D3000000}"/>
    <cellStyle name="%_Bases_Generales 6 2" xfId="3878" xr:uid="{00000000-0005-0000-0000-0000260F0000}"/>
    <cellStyle name="%_Bases_Generales 7" xfId="212" xr:uid="{00000000-0005-0000-0000-0000D4000000}"/>
    <cellStyle name="%_Bases_Generales 8" xfId="213" xr:uid="{00000000-0005-0000-0000-0000D5000000}"/>
    <cellStyle name="%_Bases_Generales_1" xfId="214" xr:uid="{00000000-0005-0000-0000-0000D6000000}"/>
    <cellStyle name="%_Bases_Generales_1 2" xfId="215" xr:uid="{00000000-0005-0000-0000-0000D7000000}"/>
    <cellStyle name="%_Bases_Generales_1 2 2" xfId="3879" xr:uid="{00000000-0005-0000-0000-0000270F0000}"/>
    <cellStyle name="%_Bases_Generales_1 3" xfId="216" xr:uid="{00000000-0005-0000-0000-0000D8000000}"/>
    <cellStyle name="%_Bases_Generales_1 3 2" xfId="3880" xr:uid="{00000000-0005-0000-0000-0000280F0000}"/>
    <cellStyle name="%_Bases_Generales_1 4" xfId="217" xr:uid="{00000000-0005-0000-0000-0000D9000000}"/>
    <cellStyle name="%_Bases_Generales_1 4 2" xfId="3881" xr:uid="{00000000-0005-0000-0000-0000290F0000}"/>
    <cellStyle name="%_Bases_Generales_1 5" xfId="218" xr:uid="{00000000-0005-0000-0000-0000DA000000}"/>
    <cellStyle name="%_Bases_Generales_1 5 2" xfId="3882" xr:uid="{00000000-0005-0000-0000-00002A0F0000}"/>
    <cellStyle name="%_Bases_Generales_1 6" xfId="219" xr:uid="{00000000-0005-0000-0000-0000DB000000}"/>
    <cellStyle name="%_Bases_Generales_1 6 2" xfId="3883" xr:uid="{00000000-0005-0000-0000-00002B0F0000}"/>
    <cellStyle name="%_Bases_Generales_1 7" xfId="220" xr:uid="{00000000-0005-0000-0000-0000DC000000}"/>
    <cellStyle name="%_Bases_Generales_1 8" xfId="221" xr:uid="{00000000-0005-0000-0000-0000DD000000}"/>
    <cellStyle name="%_Bases_Generales_1_ActiFijos" xfId="222" xr:uid="{00000000-0005-0000-0000-0000DE000000}"/>
    <cellStyle name="%_Bases_Generales_1_ActiFijos 2" xfId="3884" xr:uid="{00000000-0005-0000-0000-00002C0F0000}"/>
    <cellStyle name="%_Bases_Generales_1_C.M.E." xfId="223" xr:uid="{00000000-0005-0000-0000-0000DF000000}"/>
    <cellStyle name="%_Bases_Generales_1_C.M.E. 2" xfId="3885" xr:uid="{00000000-0005-0000-0000-00002D0F0000}"/>
    <cellStyle name="%_Bases_Generales_1_C.M.L." xfId="224" xr:uid="{00000000-0005-0000-0000-0000E0000000}"/>
    <cellStyle name="%_Bases_Generales_1_C.M.L. 2" xfId="3886" xr:uid="{00000000-0005-0000-0000-00002E0F0000}"/>
    <cellStyle name="%_Bases_Generales_1_Esc.Macro" xfId="225" xr:uid="{00000000-0005-0000-0000-0000E1000000}"/>
    <cellStyle name="%_Bases_Generales_1_Esc.Macro 2" xfId="3887" xr:uid="{00000000-0005-0000-0000-00002F0F0000}"/>
    <cellStyle name="%_Bases_Generales_1_G_Loans" xfId="226" xr:uid="{00000000-0005-0000-0000-0000E2000000}"/>
    <cellStyle name="%_Bases_Generales_1_G_Loans 2" xfId="3888" xr:uid="{00000000-0005-0000-0000-0000300F0000}"/>
    <cellStyle name="%_Bases_Generales_2" xfId="227" xr:uid="{00000000-0005-0000-0000-0000E3000000}"/>
    <cellStyle name="%_Bases_Generales_2 2" xfId="228" xr:uid="{00000000-0005-0000-0000-0000E4000000}"/>
    <cellStyle name="%_Bases_Generales_2 2 2" xfId="3889" xr:uid="{00000000-0005-0000-0000-0000310F0000}"/>
    <cellStyle name="%_Bases_Generales_2 3" xfId="229" xr:uid="{00000000-0005-0000-0000-0000E5000000}"/>
    <cellStyle name="%_Bases_Generales_2 3 2" xfId="3890" xr:uid="{00000000-0005-0000-0000-0000320F0000}"/>
    <cellStyle name="%_Bases_Generales_2 4" xfId="230" xr:uid="{00000000-0005-0000-0000-0000E6000000}"/>
    <cellStyle name="%_Bases_Generales_2 5" xfId="231" xr:uid="{00000000-0005-0000-0000-0000E7000000}"/>
    <cellStyle name="%_Bases_Generales_2_ActiFijos" xfId="232" xr:uid="{00000000-0005-0000-0000-0000E8000000}"/>
    <cellStyle name="%_Bases_Generales_2_ActiFijos 2" xfId="3891" xr:uid="{00000000-0005-0000-0000-0000330F0000}"/>
    <cellStyle name="%_Bases_Generales_ActiFijos" xfId="233" xr:uid="{00000000-0005-0000-0000-0000E9000000}"/>
    <cellStyle name="%_Bases_Generales_ActiFijos 2" xfId="3892" xr:uid="{00000000-0005-0000-0000-0000340F0000}"/>
    <cellStyle name="%_Bases_Generales_C.M.E." xfId="234" xr:uid="{00000000-0005-0000-0000-0000EA000000}"/>
    <cellStyle name="%_Bases_Generales_C.M.E. 2" xfId="3893" xr:uid="{00000000-0005-0000-0000-0000350F0000}"/>
    <cellStyle name="%_Bases_Generales_C.M.L." xfId="235" xr:uid="{00000000-0005-0000-0000-0000EB000000}"/>
    <cellStyle name="%_Bases_Generales_C.M.L. 2" xfId="3894" xr:uid="{00000000-0005-0000-0000-0000360F0000}"/>
    <cellStyle name="%_Bases_Generales_Deuda septiembre_marcos" xfId="236" xr:uid="{00000000-0005-0000-0000-0000EC000000}"/>
    <cellStyle name="%_Bases_Generales_Esc.Macro" xfId="237" xr:uid="{00000000-0005-0000-0000-0000ED000000}"/>
    <cellStyle name="%_Bases_Generales_Esc.Macro 2" xfId="3895" xr:uid="{00000000-0005-0000-0000-0000370F0000}"/>
    <cellStyle name="%_Bases_Generales_G_Loans" xfId="238" xr:uid="{00000000-0005-0000-0000-0000EE000000}"/>
    <cellStyle name="%_Bases_Generales_G_Loans 2" xfId="3896" xr:uid="{00000000-0005-0000-0000-0000380F0000}"/>
    <cellStyle name="%_Bases_Generales_GRUPO4Q-2009 COMPLETO" xfId="3305" xr:uid="{00000000-0005-0000-0000-0000E90C0000}"/>
    <cellStyle name="%_Bases_Generales_Información relacionada" xfId="239" xr:uid="{00000000-0005-0000-0000-0000EF000000}"/>
    <cellStyle name="%_C.M.E." xfId="240" xr:uid="{00000000-0005-0000-0000-0000F0000000}"/>
    <cellStyle name="%_C.M.E. 2" xfId="3897" xr:uid="{00000000-0005-0000-0000-0000390F0000}"/>
    <cellStyle name="%_C.M.E._1" xfId="241" xr:uid="{00000000-0005-0000-0000-0000F1000000}"/>
    <cellStyle name="%_C.M.E._1 2" xfId="242" xr:uid="{00000000-0005-0000-0000-0000F2000000}"/>
    <cellStyle name="%_C.M.E._1 2 2" xfId="3898" xr:uid="{00000000-0005-0000-0000-00003A0F0000}"/>
    <cellStyle name="%_C.M.E._1 3" xfId="243" xr:uid="{00000000-0005-0000-0000-0000F3000000}"/>
    <cellStyle name="%_C.M.E._1 3 2" xfId="3899" xr:uid="{00000000-0005-0000-0000-00003B0F0000}"/>
    <cellStyle name="%_C.M.E._1 4" xfId="244" xr:uid="{00000000-0005-0000-0000-0000F4000000}"/>
    <cellStyle name="%_C.M.E._1 4 2" xfId="3900" xr:uid="{00000000-0005-0000-0000-00003C0F0000}"/>
    <cellStyle name="%_C.M.E._1 5" xfId="245" xr:uid="{00000000-0005-0000-0000-0000F5000000}"/>
    <cellStyle name="%_C.M.E._1 5 2" xfId="3901" xr:uid="{00000000-0005-0000-0000-00003D0F0000}"/>
    <cellStyle name="%_C.M.E._1 6" xfId="246" xr:uid="{00000000-0005-0000-0000-0000F6000000}"/>
    <cellStyle name="%_C.M.E._1 6 2" xfId="3902" xr:uid="{00000000-0005-0000-0000-00003E0F0000}"/>
    <cellStyle name="%_C.M.E._1 7" xfId="247" xr:uid="{00000000-0005-0000-0000-0000F7000000}"/>
    <cellStyle name="%_C.M.E._1 8" xfId="248" xr:uid="{00000000-0005-0000-0000-0000F8000000}"/>
    <cellStyle name="%_C.M.E._1_ActiFijos" xfId="249" xr:uid="{00000000-0005-0000-0000-0000F9000000}"/>
    <cellStyle name="%_C.M.E._1_ActiFijos 2" xfId="3903" xr:uid="{00000000-0005-0000-0000-00003F0F0000}"/>
    <cellStyle name="%_C.M.L." xfId="250" xr:uid="{00000000-0005-0000-0000-0000FA000000}"/>
    <cellStyle name="%_C.M.L. 2" xfId="251" xr:uid="{00000000-0005-0000-0000-0000FB000000}"/>
    <cellStyle name="%_C.M.L. 2 2" xfId="3904" xr:uid="{00000000-0005-0000-0000-0000400F0000}"/>
    <cellStyle name="%_C.M.L. 3" xfId="252" xr:uid="{00000000-0005-0000-0000-0000FC000000}"/>
    <cellStyle name="%_C.M.L. 3 2" xfId="3905" xr:uid="{00000000-0005-0000-0000-0000410F0000}"/>
    <cellStyle name="%_C.M.L. 4" xfId="253" xr:uid="{00000000-0005-0000-0000-0000FD000000}"/>
    <cellStyle name="%_C.M.L. 4 2" xfId="3906" xr:uid="{00000000-0005-0000-0000-0000420F0000}"/>
    <cellStyle name="%_C.M.L. 5" xfId="254" xr:uid="{00000000-0005-0000-0000-0000FE000000}"/>
    <cellStyle name="%_C.M.L. 5 2" xfId="3907" xr:uid="{00000000-0005-0000-0000-0000430F0000}"/>
    <cellStyle name="%_C.M.L. 6" xfId="255" xr:uid="{00000000-0005-0000-0000-0000FF000000}"/>
    <cellStyle name="%_C.M.L. 6 2" xfId="3908" xr:uid="{00000000-0005-0000-0000-0000440F0000}"/>
    <cellStyle name="%_C.M.L. 7" xfId="256" xr:uid="{00000000-0005-0000-0000-000000010000}"/>
    <cellStyle name="%_C.M.L. 8" xfId="257" xr:uid="{00000000-0005-0000-0000-000001010000}"/>
    <cellStyle name="%_C.M.L._1" xfId="258" xr:uid="{00000000-0005-0000-0000-000002010000}"/>
    <cellStyle name="%_C.M.L._1 2" xfId="259" xr:uid="{00000000-0005-0000-0000-000003010000}"/>
    <cellStyle name="%_C.M.L._1 2 2" xfId="3909" xr:uid="{00000000-0005-0000-0000-0000450F0000}"/>
    <cellStyle name="%_C.M.L._1 3" xfId="260" xr:uid="{00000000-0005-0000-0000-000004010000}"/>
    <cellStyle name="%_C.M.L._1 3 2" xfId="3910" xr:uid="{00000000-0005-0000-0000-0000460F0000}"/>
    <cellStyle name="%_C.M.L._1 4" xfId="261" xr:uid="{00000000-0005-0000-0000-000005010000}"/>
    <cellStyle name="%_C.M.L._1 4 2" xfId="3911" xr:uid="{00000000-0005-0000-0000-0000470F0000}"/>
    <cellStyle name="%_C.M.L._1 5" xfId="262" xr:uid="{00000000-0005-0000-0000-000006010000}"/>
    <cellStyle name="%_C.M.L._1 5 2" xfId="3912" xr:uid="{00000000-0005-0000-0000-0000480F0000}"/>
    <cellStyle name="%_C.M.L._1 6" xfId="263" xr:uid="{00000000-0005-0000-0000-000007010000}"/>
    <cellStyle name="%_C.M.L._1 6 2" xfId="3913" xr:uid="{00000000-0005-0000-0000-0000490F0000}"/>
    <cellStyle name="%_C.M.L._1 7" xfId="264" xr:uid="{00000000-0005-0000-0000-000008010000}"/>
    <cellStyle name="%_C.M.L._1 8" xfId="265" xr:uid="{00000000-0005-0000-0000-000009010000}"/>
    <cellStyle name="%_C.M.L._1_ActiFijos" xfId="266" xr:uid="{00000000-0005-0000-0000-00000A010000}"/>
    <cellStyle name="%_C.M.L._1_ActiFijos 2" xfId="3914" xr:uid="{00000000-0005-0000-0000-00004A0F0000}"/>
    <cellStyle name="%_C.M.L._1_C.M.E." xfId="267" xr:uid="{00000000-0005-0000-0000-00000B010000}"/>
    <cellStyle name="%_C.M.L._1_C.M.E. 2" xfId="3915" xr:uid="{00000000-0005-0000-0000-00004B0F0000}"/>
    <cellStyle name="%_C.M.L._1_C.M.L." xfId="268" xr:uid="{00000000-0005-0000-0000-00000C010000}"/>
    <cellStyle name="%_C.M.L._1_C.M.L. 2" xfId="3916" xr:uid="{00000000-0005-0000-0000-00004C0F0000}"/>
    <cellStyle name="%_C.M.L._1_Esc.Macro" xfId="269" xr:uid="{00000000-0005-0000-0000-00000D010000}"/>
    <cellStyle name="%_C.M.L._1_Esc.Macro 2" xfId="3917" xr:uid="{00000000-0005-0000-0000-00004D0F0000}"/>
    <cellStyle name="%_C.M.L._1_G_Loans" xfId="270" xr:uid="{00000000-0005-0000-0000-00000E010000}"/>
    <cellStyle name="%_C.M.L._1_G_Loans 2" xfId="3918" xr:uid="{00000000-0005-0000-0000-00004E0F0000}"/>
    <cellStyle name="%_C.M.L._2" xfId="271" xr:uid="{00000000-0005-0000-0000-00000F010000}"/>
    <cellStyle name="%_C.M.L._2 2" xfId="272" xr:uid="{00000000-0005-0000-0000-000010010000}"/>
    <cellStyle name="%_C.M.L._2 2 2" xfId="3919" xr:uid="{00000000-0005-0000-0000-00004F0F0000}"/>
    <cellStyle name="%_C.M.L._2 3" xfId="273" xr:uid="{00000000-0005-0000-0000-000011010000}"/>
    <cellStyle name="%_C.M.L._2 3 2" xfId="3920" xr:uid="{00000000-0005-0000-0000-0000500F0000}"/>
    <cellStyle name="%_C.M.L._2 4" xfId="274" xr:uid="{00000000-0005-0000-0000-000012010000}"/>
    <cellStyle name="%_C.M.L._2 4 2" xfId="3921" xr:uid="{00000000-0005-0000-0000-0000510F0000}"/>
    <cellStyle name="%_C.M.L._2 5" xfId="275" xr:uid="{00000000-0005-0000-0000-000013010000}"/>
    <cellStyle name="%_C.M.L._2 5 2" xfId="3922" xr:uid="{00000000-0005-0000-0000-0000520F0000}"/>
    <cellStyle name="%_C.M.L._2 6" xfId="276" xr:uid="{00000000-0005-0000-0000-000014010000}"/>
    <cellStyle name="%_C.M.L._2 6 2" xfId="3923" xr:uid="{00000000-0005-0000-0000-0000530F0000}"/>
    <cellStyle name="%_C.M.L._2 7" xfId="277" xr:uid="{00000000-0005-0000-0000-000015010000}"/>
    <cellStyle name="%_C.M.L._2 8" xfId="278" xr:uid="{00000000-0005-0000-0000-000016010000}"/>
    <cellStyle name="%_C.M.L._2_ActiFijos" xfId="279" xr:uid="{00000000-0005-0000-0000-000017010000}"/>
    <cellStyle name="%_C.M.L._2_ActiFijos 2" xfId="3924" xr:uid="{00000000-0005-0000-0000-0000540F0000}"/>
    <cellStyle name="%_C.M.L._2_C.M.E." xfId="280" xr:uid="{00000000-0005-0000-0000-000018010000}"/>
    <cellStyle name="%_C.M.L._2_C.M.E. 2" xfId="3925" xr:uid="{00000000-0005-0000-0000-0000550F0000}"/>
    <cellStyle name="%_C.M.L._2_C.M.L." xfId="281" xr:uid="{00000000-0005-0000-0000-000019010000}"/>
    <cellStyle name="%_C.M.L._2_C.M.L. 2" xfId="3926" xr:uid="{00000000-0005-0000-0000-0000560F0000}"/>
    <cellStyle name="%_C.M.L._2_Esc.Macro" xfId="282" xr:uid="{00000000-0005-0000-0000-00001A010000}"/>
    <cellStyle name="%_C.M.L._2_Esc.Macro 2" xfId="3927" xr:uid="{00000000-0005-0000-0000-0000570F0000}"/>
    <cellStyle name="%_C.M.L._ActiFijos" xfId="283" xr:uid="{00000000-0005-0000-0000-00001B010000}"/>
    <cellStyle name="%_C.M.L._ActiFijos 2" xfId="3928" xr:uid="{00000000-0005-0000-0000-0000580F0000}"/>
    <cellStyle name="%_C.M.L._C.M.E." xfId="284" xr:uid="{00000000-0005-0000-0000-00001C010000}"/>
    <cellStyle name="%_C.M.L._C.M.E. 2" xfId="3929" xr:uid="{00000000-0005-0000-0000-0000590F0000}"/>
    <cellStyle name="%_C.M.L._C.M.L." xfId="285" xr:uid="{00000000-0005-0000-0000-00001D010000}"/>
    <cellStyle name="%_C.M.L._C.M.L. 2" xfId="3930" xr:uid="{00000000-0005-0000-0000-00005A0F0000}"/>
    <cellStyle name="%_C.M.L._Deuda septiembre_marcos" xfId="286" xr:uid="{00000000-0005-0000-0000-00001E010000}"/>
    <cellStyle name="%_C.M.L._Esc.Macro" xfId="287" xr:uid="{00000000-0005-0000-0000-00001F010000}"/>
    <cellStyle name="%_C.M.L._Esc.Macro 2" xfId="3931" xr:uid="{00000000-0005-0000-0000-00005B0F0000}"/>
    <cellStyle name="%_C.M.L._G_Loans" xfId="288" xr:uid="{00000000-0005-0000-0000-000020010000}"/>
    <cellStyle name="%_C.M.L._G_Loans 2" xfId="3932" xr:uid="{00000000-0005-0000-0000-00005C0F0000}"/>
    <cellStyle name="%_C.M.L._GRUPO4Q-2009 COMPLETO" xfId="3306" xr:uid="{00000000-0005-0000-0000-0000EA0C0000}"/>
    <cellStyle name="%_C.M.L._Información relacionada" xfId="289" xr:uid="{00000000-0005-0000-0000-000021010000}"/>
    <cellStyle name="%_Caja2007" xfId="290" xr:uid="{00000000-0005-0000-0000-000022010000}"/>
    <cellStyle name="%_Caja2007 2" xfId="291" xr:uid="{00000000-0005-0000-0000-000023010000}"/>
    <cellStyle name="%_Caja2007 2 2" xfId="3933" xr:uid="{00000000-0005-0000-0000-00005D0F0000}"/>
    <cellStyle name="%_Caja2007 3" xfId="292" xr:uid="{00000000-0005-0000-0000-000024010000}"/>
    <cellStyle name="%_Caja2007 3 2" xfId="3934" xr:uid="{00000000-0005-0000-0000-00005E0F0000}"/>
    <cellStyle name="%_Caja2007 4" xfId="293" xr:uid="{00000000-0005-0000-0000-000025010000}"/>
    <cellStyle name="%_Caja2007 4 2" xfId="3935" xr:uid="{00000000-0005-0000-0000-00005F0F0000}"/>
    <cellStyle name="%_Caja2007 5" xfId="294" xr:uid="{00000000-0005-0000-0000-000026010000}"/>
    <cellStyle name="%_Caja2007 5 2" xfId="3936" xr:uid="{00000000-0005-0000-0000-0000600F0000}"/>
    <cellStyle name="%_Caja2007 6" xfId="295" xr:uid="{00000000-0005-0000-0000-000027010000}"/>
    <cellStyle name="%_Caja2007 6 2" xfId="3937" xr:uid="{00000000-0005-0000-0000-0000610F0000}"/>
    <cellStyle name="%_Caja2007 7" xfId="296" xr:uid="{00000000-0005-0000-0000-000028010000}"/>
    <cellStyle name="%_Caja2007 8" xfId="297" xr:uid="{00000000-0005-0000-0000-000029010000}"/>
    <cellStyle name="%_Caja2007_ActiFijos" xfId="298" xr:uid="{00000000-0005-0000-0000-00002A010000}"/>
    <cellStyle name="%_Caja2007_ActiFijos 2" xfId="3938" xr:uid="{00000000-0005-0000-0000-0000620F0000}"/>
    <cellStyle name="%_Caja2007_C.M.E." xfId="299" xr:uid="{00000000-0005-0000-0000-00002B010000}"/>
    <cellStyle name="%_Caja2007_C.M.E. 2" xfId="3939" xr:uid="{00000000-0005-0000-0000-0000630F0000}"/>
    <cellStyle name="%_Caja2007_C.M.L." xfId="300" xr:uid="{00000000-0005-0000-0000-00002C010000}"/>
    <cellStyle name="%_Caja2007_C.M.L. 2" xfId="3940" xr:uid="{00000000-0005-0000-0000-0000640F0000}"/>
    <cellStyle name="%_Caja2007_Deuda septiembre_marcos" xfId="301" xr:uid="{00000000-0005-0000-0000-00002D010000}"/>
    <cellStyle name="%_Caja2007_Esc.Macro" xfId="302" xr:uid="{00000000-0005-0000-0000-00002E010000}"/>
    <cellStyle name="%_Caja2007_Esc.Macro 2" xfId="3941" xr:uid="{00000000-0005-0000-0000-0000650F0000}"/>
    <cellStyle name="%_Caja2007_G_Loans" xfId="303" xr:uid="{00000000-0005-0000-0000-00002F010000}"/>
    <cellStyle name="%_Caja2007_G_Loans 2" xfId="3942" xr:uid="{00000000-0005-0000-0000-0000660F0000}"/>
    <cellStyle name="%_Caja2007_GRUPO4Q-2009 COMPLETO" xfId="3307" xr:uid="{00000000-0005-0000-0000-0000EB0C0000}"/>
    <cellStyle name="%_Caja2007_Información relacionada" xfId="304" xr:uid="{00000000-0005-0000-0000-000030010000}"/>
    <cellStyle name="%_Datos Presentación" xfId="305" xr:uid="{00000000-0005-0000-0000-000031010000}"/>
    <cellStyle name="%_Datos Presentación_GRUPO4Q-2009 COMPLETO" xfId="3308" xr:uid="{00000000-0005-0000-0000-0000EC0C0000}"/>
    <cellStyle name="%_Deuda septiembre_marcos" xfId="306" xr:uid="{00000000-0005-0000-0000-000032010000}"/>
    <cellStyle name="%_ER08" xfId="307" xr:uid="{00000000-0005-0000-0000-000033010000}"/>
    <cellStyle name="%_ER08 2" xfId="308" xr:uid="{00000000-0005-0000-0000-000034010000}"/>
    <cellStyle name="%_ER08 2 2" xfId="3943" xr:uid="{00000000-0005-0000-0000-0000670F0000}"/>
    <cellStyle name="%_ER08 3" xfId="309" xr:uid="{00000000-0005-0000-0000-000035010000}"/>
    <cellStyle name="%_ER08 3 2" xfId="3944" xr:uid="{00000000-0005-0000-0000-0000680F0000}"/>
    <cellStyle name="%_ER08 4" xfId="310" xr:uid="{00000000-0005-0000-0000-000036010000}"/>
    <cellStyle name="%_ER08 4 2" xfId="3945" xr:uid="{00000000-0005-0000-0000-0000690F0000}"/>
    <cellStyle name="%_ER08 5" xfId="311" xr:uid="{00000000-0005-0000-0000-000037010000}"/>
    <cellStyle name="%_ER08 5 2" xfId="3946" xr:uid="{00000000-0005-0000-0000-00006A0F0000}"/>
    <cellStyle name="%_ER08 6" xfId="312" xr:uid="{00000000-0005-0000-0000-000038010000}"/>
    <cellStyle name="%_ER08 6 2" xfId="3947" xr:uid="{00000000-0005-0000-0000-00006B0F0000}"/>
    <cellStyle name="%_ER08 7" xfId="313" xr:uid="{00000000-0005-0000-0000-000039010000}"/>
    <cellStyle name="%_ER08 8" xfId="314" xr:uid="{00000000-0005-0000-0000-00003A010000}"/>
    <cellStyle name="%_ER08_ActiFijos" xfId="315" xr:uid="{00000000-0005-0000-0000-00003B010000}"/>
    <cellStyle name="%_ER08_ActiFijos 2" xfId="3948" xr:uid="{00000000-0005-0000-0000-00006C0F0000}"/>
    <cellStyle name="%_ER08_C.M.E." xfId="316" xr:uid="{00000000-0005-0000-0000-00003C010000}"/>
    <cellStyle name="%_ER08_C.M.E. 2" xfId="3949" xr:uid="{00000000-0005-0000-0000-00006D0F0000}"/>
    <cellStyle name="%_ER08_C.M.L." xfId="317" xr:uid="{00000000-0005-0000-0000-00003D010000}"/>
    <cellStyle name="%_ER08_C.M.L. 2" xfId="3950" xr:uid="{00000000-0005-0000-0000-00006E0F0000}"/>
    <cellStyle name="%_ER08_Esc.Macro" xfId="318" xr:uid="{00000000-0005-0000-0000-00003E010000}"/>
    <cellStyle name="%_ER08_Esc.Macro 2" xfId="3951" xr:uid="{00000000-0005-0000-0000-00006F0F0000}"/>
    <cellStyle name="%_ER08_G_Loans" xfId="319" xr:uid="{00000000-0005-0000-0000-00003F010000}"/>
    <cellStyle name="%_ER08_G_Loans 2" xfId="3952" xr:uid="{00000000-0005-0000-0000-0000700F0000}"/>
    <cellStyle name="%_G_Loans" xfId="320" xr:uid="{00000000-0005-0000-0000-000040010000}"/>
    <cellStyle name="%_G_Loans 2" xfId="321" xr:uid="{00000000-0005-0000-0000-000041010000}"/>
    <cellStyle name="%_G_Loans 2 2" xfId="3953" xr:uid="{00000000-0005-0000-0000-0000710F0000}"/>
    <cellStyle name="%_G_Loans 3" xfId="322" xr:uid="{00000000-0005-0000-0000-000042010000}"/>
    <cellStyle name="%_G_Loans 3 2" xfId="3954" xr:uid="{00000000-0005-0000-0000-0000720F0000}"/>
    <cellStyle name="%_G_Loans 4" xfId="323" xr:uid="{00000000-0005-0000-0000-000043010000}"/>
    <cellStyle name="%_G_Loans 4 2" xfId="3955" xr:uid="{00000000-0005-0000-0000-0000730F0000}"/>
    <cellStyle name="%_G_Loans 5" xfId="324" xr:uid="{00000000-0005-0000-0000-000044010000}"/>
    <cellStyle name="%_G_Loans 5 2" xfId="3956" xr:uid="{00000000-0005-0000-0000-0000740F0000}"/>
    <cellStyle name="%_G_Loans 6" xfId="325" xr:uid="{00000000-0005-0000-0000-000045010000}"/>
    <cellStyle name="%_G_Loans 6 2" xfId="3957" xr:uid="{00000000-0005-0000-0000-0000750F0000}"/>
    <cellStyle name="%_G_Loans 7" xfId="326" xr:uid="{00000000-0005-0000-0000-000046010000}"/>
    <cellStyle name="%_G_Loans 8" xfId="327" xr:uid="{00000000-0005-0000-0000-000047010000}"/>
    <cellStyle name="%_G_Loans_ActiFijos" xfId="328" xr:uid="{00000000-0005-0000-0000-000048010000}"/>
    <cellStyle name="%_G_Loans_ActiFijos 2" xfId="3958" xr:uid="{00000000-0005-0000-0000-0000760F0000}"/>
    <cellStyle name="%_GRUPO4Q-2009 COMPLETO" xfId="3309" xr:uid="{00000000-0005-0000-0000-0000ED0C0000}"/>
    <cellStyle name="%_Indicadores" xfId="329" xr:uid="{00000000-0005-0000-0000-000049010000}"/>
    <cellStyle name="%_Indicadores 2" xfId="330" xr:uid="{00000000-0005-0000-0000-00004A010000}"/>
    <cellStyle name="%_Indicadores 2 2" xfId="3959" xr:uid="{00000000-0005-0000-0000-0000770F0000}"/>
    <cellStyle name="%_Indicadores 3" xfId="331" xr:uid="{00000000-0005-0000-0000-00004B010000}"/>
    <cellStyle name="%_Indicadores 3 2" xfId="3960" xr:uid="{00000000-0005-0000-0000-0000780F0000}"/>
    <cellStyle name="%_Indicadores 4" xfId="332" xr:uid="{00000000-0005-0000-0000-00004C010000}"/>
    <cellStyle name="%_Indicadores 4 2" xfId="3961" xr:uid="{00000000-0005-0000-0000-0000790F0000}"/>
    <cellStyle name="%_Indicadores 5" xfId="333" xr:uid="{00000000-0005-0000-0000-00004D010000}"/>
    <cellStyle name="%_Indicadores 5 2" xfId="3962" xr:uid="{00000000-0005-0000-0000-00007A0F0000}"/>
    <cellStyle name="%_Indicadores 6" xfId="334" xr:uid="{00000000-0005-0000-0000-00004E010000}"/>
    <cellStyle name="%_Indicadores 6 2" xfId="3963" xr:uid="{00000000-0005-0000-0000-00007B0F0000}"/>
    <cellStyle name="%_Indicadores 7" xfId="335" xr:uid="{00000000-0005-0000-0000-00004F010000}"/>
    <cellStyle name="%_Indicadores 8" xfId="336" xr:uid="{00000000-0005-0000-0000-000050010000}"/>
    <cellStyle name="%_Indicadores_ActiFijos" xfId="337" xr:uid="{00000000-0005-0000-0000-000051010000}"/>
    <cellStyle name="%_Indicadores_ActiFijos 2" xfId="3964" xr:uid="{00000000-0005-0000-0000-00007C0F0000}"/>
    <cellStyle name="%_Indicadores_C.M.E." xfId="338" xr:uid="{00000000-0005-0000-0000-000052010000}"/>
    <cellStyle name="%_Indicadores_C.M.E. 2" xfId="3965" xr:uid="{00000000-0005-0000-0000-00007D0F0000}"/>
    <cellStyle name="%_Indicadores_C.M.L." xfId="339" xr:uid="{00000000-0005-0000-0000-000053010000}"/>
    <cellStyle name="%_Indicadores_C.M.L. 2" xfId="3966" xr:uid="{00000000-0005-0000-0000-00007E0F0000}"/>
    <cellStyle name="%_Indicadores_Esc.Macro" xfId="340" xr:uid="{00000000-0005-0000-0000-000054010000}"/>
    <cellStyle name="%_Indicadores_Esc.Macro 2" xfId="3967" xr:uid="{00000000-0005-0000-0000-00007F0F0000}"/>
    <cellStyle name="%_Indicadores_G_Loans" xfId="341" xr:uid="{00000000-0005-0000-0000-000055010000}"/>
    <cellStyle name="%_Indicadores_G_Loans 2" xfId="3968" xr:uid="{00000000-0005-0000-0000-0000800F0000}"/>
    <cellStyle name="%_Mov Balance" xfId="342" xr:uid="{00000000-0005-0000-0000-000056010000}"/>
    <cellStyle name="%_Mov Balance 2" xfId="343" xr:uid="{00000000-0005-0000-0000-000057010000}"/>
    <cellStyle name="%_Mov Balance 2 2" xfId="3969" xr:uid="{00000000-0005-0000-0000-0000810F0000}"/>
    <cellStyle name="%_Mov Balance 3" xfId="344" xr:uid="{00000000-0005-0000-0000-000058010000}"/>
    <cellStyle name="%_Mov Balance 3 2" xfId="3970" xr:uid="{00000000-0005-0000-0000-0000820F0000}"/>
    <cellStyle name="%_Mov Balance 4" xfId="345" xr:uid="{00000000-0005-0000-0000-000059010000}"/>
    <cellStyle name="%_Mov Balance 4 2" xfId="3971" xr:uid="{00000000-0005-0000-0000-0000830F0000}"/>
    <cellStyle name="%_Mov Balance 5" xfId="346" xr:uid="{00000000-0005-0000-0000-00005A010000}"/>
    <cellStyle name="%_Mov Balance 5 2" xfId="3972" xr:uid="{00000000-0005-0000-0000-0000840F0000}"/>
    <cellStyle name="%_Mov Balance 6" xfId="347" xr:uid="{00000000-0005-0000-0000-00005B010000}"/>
    <cellStyle name="%_Mov Balance 6 2" xfId="3973" xr:uid="{00000000-0005-0000-0000-0000850F0000}"/>
    <cellStyle name="%_Mov Balance 7" xfId="348" xr:uid="{00000000-0005-0000-0000-00005C010000}"/>
    <cellStyle name="%_Mov Balance 8" xfId="349" xr:uid="{00000000-0005-0000-0000-00005D010000}"/>
    <cellStyle name="%_Mov Balance_ActiFijos" xfId="350" xr:uid="{00000000-0005-0000-0000-00005E010000}"/>
    <cellStyle name="%_Mov Balance_ActiFijos 2" xfId="3974" xr:uid="{00000000-0005-0000-0000-0000860F0000}"/>
    <cellStyle name="%_Mov Balance_C.M.E." xfId="351" xr:uid="{00000000-0005-0000-0000-00005F010000}"/>
    <cellStyle name="%_Mov Balance_C.M.E. 2" xfId="3975" xr:uid="{00000000-0005-0000-0000-0000870F0000}"/>
    <cellStyle name="%_Mov Balance_C.M.L." xfId="352" xr:uid="{00000000-0005-0000-0000-000060010000}"/>
    <cellStyle name="%_Mov Balance_C.M.L. 2" xfId="3976" xr:uid="{00000000-0005-0000-0000-0000880F0000}"/>
    <cellStyle name="%_Mov Balance_Deuda septiembre_marcos" xfId="353" xr:uid="{00000000-0005-0000-0000-000061010000}"/>
    <cellStyle name="%_Mov Balance_Esc.Macro" xfId="354" xr:uid="{00000000-0005-0000-0000-000062010000}"/>
    <cellStyle name="%_Mov Balance_Esc.Macro 2" xfId="3977" xr:uid="{00000000-0005-0000-0000-0000890F0000}"/>
    <cellStyle name="%_Mov Balance_G_Loans" xfId="355" xr:uid="{00000000-0005-0000-0000-000063010000}"/>
    <cellStyle name="%_Mov Balance_G_Loans 2" xfId="3978" xr:uid="{00000000-0005-0000-0000-00008A0F0000}"/>
    <cellStyle name="%_Mov Balance_GRUPO4Q-2009 COMPLETO" xfId="3310" xr:uid="{00000000-0005-0000-0000-0000EE0C0000}"/>
    <cellStyle name="%_Mov Balance_Información relacionada" xfId="356" xr:uid="{00000000-0005-0000-0000-000064010000}"/>
    <cellStyle name="%_NOTA BONOS Y O.FRAS 2008" xfId="3311" xr:uid="{00000000-0005-0000-0000-0000EF0C0000}"/>
    <cellStyle name="%_PPT Final" xfId="357" xr:uid="{00000000-0005-0000-0000-000065010000}"/>
    <cellStyle name="%_Renta" xfId="358" xr:uid="{00000000-0005-0000-0000-000066010000}"/>
    <cellStyle name="%_Renta 2" xfId="359" xr:uid="{00000000-0005-0000-0000-000067010000}"/>
    <cellStyle name="%_Renta 3" xfId="360" xr:uid="{00000000-0005-0000-0000-000068010000}"/>
    <cellStyle name="%_Renta_Deuda septiembre_marcos" xfId="361" xr:uid="{00000000-0005-0000-0000-000069010000}"/>
    <cellStyle name="%_Renta_PPT Final" xfId="362" xr:uid="{00000000-0005-0000-0000-00006A010000}"/>
    <cellStyle name="%_Renta_Vida Media ISA_" xfId="363" xr:uid="{00000000-0005-0000-0000-00006B010000}"/>
    <cellStyle name="%_Tablas presentaciones ISA - March 2008" xfId="364" xr:uid="{00000000-0005-0000-0000-00006C010000}"/>
    <cellStyle name="%_Tablas presentaciones ISA - March 2008 2" xfId="3979" xr:uid="{00000000-0005-0000-0000-00008B0F0000}"/>
    <cellStyle name="%_TRANSELCA" xfId="3312" xr:uid="{00000000-0005-0000-0000-0000F00C0000}"/>
    <cellStyle name="%0" xfId="365" xr:uid="{00000000-0005-0000-0000-00006D010000}"/>
    <cellStyle name="%0.0" xfId="366" xr:uid="{00000000-0005-0000-0000-00006E010000}"/>
    <cellStyle name="_Modelo Bocas de Ceniza 4" xfId="367" xr:uid="{00000000-0005-0000-0000-00006F010000}"/>
    <cellStyle name="_Modelo Bocas de Ceniza 4 2" xfId="368" xr:uid="{00000000-0005-0000-0000-000070010000}"/>
    <cellStyle name="_Modelo Bocas de Ceniza 4 2 2" xfId="369" xr:uid="{00000000-0005-0000-0000-000071010000}"/>
    <cellStyle name="_Modelo Bocas de Ceniza 4 2 2_PPT Final" xfId="370" xr:uid="{00000000-0005-0000-0000-000072010000}"/>
    <cellStyle name="_Modelo Bocas de Ceniza 4 2 2_Vida Media ISA_" xfId="371" xr:uid="{00000000-0005-0000-0000-000073010000}"/>
    <cellStyle name="_Modelo Bocas de Ceniza 4 2 3" xfId="372" xr:uid="{00000000-0005-0000-0000-000074010000}"/>
    <cellStyle name="_Modelo Bocas de Ceniza 4 2 3_PPT Final" xfId="373" xr:uid="{00000000-0005-0000-0000-000075010000}"/>
    <cellStyle name="_Modelo Bocas de Ceniza 4 2 3_Vida Media ISA_" xfId="374" xr:uid="{00000000-0005-0000-0000-000076010000}"/>
    <cellStyle name="_Modelo Bocas de Ceniza 4 2 4" xfId="375" xr:uid="{00000000-0005-0000-0000-000077010000}"/>
    <cellStyle name="_Modelo Bocas de Ceniza 4 2 4_PPT Final" xfId="376" xr:uid="{00000000-0005-0000-0000-000078010000}"/>
    <cellStyle name="_Modelo Bocas de Ceniza 4 2 4_Vida Media ISA_" xfId="377" xr:uid="{00000000-0005-0000-0000-000079010000}"/>
    <cellStyle name="_Modelo Bocas de Ceniza 4 2 5" xfId="378" xr:uid="{00000000-0005-0000-0000-00007A010000}"/>
    <cellStyle name="_Modelo Bocas de Ceniza 4 2 6" xfId="379" xr:uid="{00000000-0005-0000-0000-00007B010000}"/>
    <cellStyle name="_Modelo Bocas de Ceniza 4 2 7" xfId="380" xr:uid="{00000000-0005-0000-0000-00007C010000}"/>
    <cellStyle name="_Modelo Bocas de Ceniza 4 2 8" xfId="381" xr:uid="{00000000-0005-0000-0000-00007D010000}"/>
    <cellStyle name="_Modelo Bocas de Ceniza 4 2_ActiFijos" xfId="382" xr:uid="{00000000-0005-0000-0000-00007E010000}"/>
    <cellStyle name="_Modelo Bocas de Ceniza 4 2_ActiFijos_PPT Final" xfId="383" xr:uid="{00000000-0005-0000-0000-00007F010000}"/>
    <cellStyle name="_Modelo Bocas de Ceniza 4 2_ActiFijos_Vida Media ISA_" xfId="384" xr:uid="{00000000-0005-0000-0000-000080010000}"/>
    <cellStyle name="_Modelo Bocas de Ceniza 4 2_PPT Final" xfId="385" xr:uid="{00000000-0005-0000-0000-000081010000}"/>
    <cellStyle name="_Modelo Bocas de Ceniza 4 2_Vida Media ISA_" xfId="386" xr:uid="{00000000-0005-0000-0000-000082010000}"/>
    <cellStyle name="_Modelo Bocas de Ceniza 4 3" xfId="387" xr:uid="{00000000-0005-0000-0000-000083010000}"/>
    <cellStyle name="_Modelo Bocas de Ceniza 4 3 2" xfId="388" xr:uid="{00000000-0005-0000-0000-000084010000}"/>
    <cellStyle name="_Modelo Bocas de Ceniza 4 3 2_PPT Final" xfId="389" xr:uid="{00000000-0005-0000-0000-000085010000}"/>
    <cellStyle name="_Modelo Bocas de Ceniza 4 3 2_Vida Media ISA_" xfId="390" xr:uid="{00000000-0005-0000-0000-000086010000}"/>
    <cellStyle name="_Modelo Bocas de Ceniza 4 3 3" xfId="391" xr:uid="{00000000-0005-0000-0000-000087010000}"/>
    <cellStyle name="_Modelo Bocas de Ceniza 4 3 3_PPT Final" xfId="392" xr:uid="{00000000-0005-0000-0000-000088010000}"/>
    <cellStyle name="_Modelo Bocas de Ceniza 4 3 3_Vida Media ISA_" xfId="393" xr:uid="{00000000-0005-0000-0000-000089010000}"/>
    <cellStyle name="_Modelo Bocas de Ceniza 4 3 4" xfId="394" xr:uid="{00000000-0005-0000-0000-00008A010000}"/>
    <cellStyle name="_Modelo Bocas de Ceniza 4 3 4_PPT Final" xfId="395" xr:uid="{00000000-0005-0000-0000-00008B010000}"/>
    <cellStyle name="_Modelo Bocas de Ceniza 4 3 4_Vida Media ISA_" xfId="396" xr:uid="{00000000-0005-0000-0000-00008C010000}"/>
    <cellStyle name="_Modelo Bocas de Ceniza 4 3 5" xfId="397" xr:uid="{00000000-0005-0000-0000-00008D010000}"/>
    <cellStyle name="_Modelo Bocas de Ceniza 4 3 6" xfId="398" xr:uid="{00000000-0005-0000-0000-00008E010000}"/>
    <cellStyle name="_Modelo Bocas de Ceniza 4 3 7" xfId="399" xr:uid="{00000000-0005-0000-0000-00008F010000}"/>
    <cellStyle name="_Modelo Bocas de Ceniza 4 3 8" xfId="400" xr:uid="{00000000-0005-0000-0000-000090010000}"/>
    <cellStyle name="_Modelo Bocas de Ceniza 4 3_ActiFijos" xfId="401" xr:uid="{00000000-0005-0000-0000-000091010000}"/>
    <cellStyle name="_Modelo Bocas de Ceniza 4 3_ActiFijos_PPT Final" xfId="402" xr:uid="{00000000-0005-0000-0000-000092010000}"/>
    <cellStyle name="_Modelo Bocas de Ceniza 4 3_ActiFijos_Vida Media ISA_" xfId="403" xr:uid="{00000000-0005-0000-0000-000093010000}"/>
    <cellStyle name="_Modelo Bocas de Ceniza 4 3_PPT Final" xfId="404" xr:uid="{00000000-0005-0000-0000-000094010000}"/>
    <cellStyle name="_Modelo Bocas de Ceniza 4 3_Vida Media ISA_" xfId="405" xr:uid="{00000000-0005-0000-0000-000095010000}"/>
    <cellStyle name="_Modelo Bocas de Ceniza 4 4" xfId="406" xr:uid="{00000000-0005-0000-0000-000096010000}"/>
    <cellStyle name="_Modelo Bocas de Ceniza 4 4 2" xfId="407" xr:uid="{00000000-0005-0000-0000-000097010000}"/>
    <cellStyle name="_Modelo Bocas de Ceniza 4 4 2_PPT Final" xfId="408" xr:uid="{00000000-0005-0000-0000-000098010000}"/>
    <cellStyle name="_Modelo Bocas de Ceniza 4 4 2_Vida Media ISA_" xfId="409" xr:uid="{00000000-0005-0000-0000-000099010000}"/>
    <cellStyle name="_Modelo Bocas de Ceniza 4 4 3" xfId="410" xr:uid="{00000000-0005-0000-0000-00009A010000}"/>
    <cellStyle name="_Modelo Bocas de Ceniza 4 4 3_PPT Final" xfId="411" xr:uid="{00000000-0005-0000-0000-00009B010000}"/>
    <cellStyle name="_Modelo Bocas de Ceniza 4 4 3_Vida Media ISA_" xfId="412" xr:uid="{00000000-0005-0000-0000-00009C010000}"/>
    <cellStyle name="_Modelo Bocas de Ceniza 4 4 4" xfId="413" xr:uid="{00000000-0005-0000-0000-00009D010000}"/>
    <cellStyle name="_Modelo Bocas de Ceniza 4 4 4_PPT Final" xfId="414" xr:uid="{00000000-0005-0000-0000-00009E010000}"/>
    <cellStyle name="_Modelo Bocas de Ceniza 4 4 4_Vida Media ISA_" xfId="415" xr:uid="{00000000-0005-0000-0000-00009F010000}"/>
    <cellStyle name="_Modelo Bocas de Ceniza 4 4 5" xfId="416" xr:uid="{00000000-0005-0000-0000-0000A0010000}"/>
    <cellStyle name="_Modelo Bocas de Ceniza 4 4 6" xfId="417" xr:uid="{00000000-0005-0000-0000-0000A1010000}"/>
    <cellStyle name="_Modelo Bocas de Ceniza 4 4 7" xfId="418" xr:uid="{00000000-0005-0000-0000-0000A2010000}"/>
    <cellStyle name="_Modelo Bocas de Ceniza 4 4 8" xfId="419" xr:uid="{00000000-0005-0000-0000-0000A3010000}"/>
    <cellStyle name="_Modelo Bocas de Ceniza 4 4_ActiFijos" xfId="420" xr:uid="{00000000-0005-0000-0000-0000A4010000}"/>
    <cellStyle name="_Modelo Bocas de Ceniza 4 4_ActiFijos_PPT Final" xfId="421" xr:uid="{00000000-0005-0000-0000-0000A5010000}"/>
    <cellStyle name="_Modelo Bocas de Ceniza 4 4_ActiFijos_Vida Media ISA_" xfId="422" xr:uid="{00000000-0005-0000-0000-0000A6010000}"/>
    <cellStyle name="_Modelo Bocas de Ceniza 4 4_PPT Final" xfId="423" xr:uid="{00000000-0005-0000-0000-0000A7010000}"/>
    <cellStyle name="_Modelo Bocas de Ceniza 4 4_Vida Media ISA_" xfId="424" xr:uid="{00000000-0005-0000-0000-0000A8010000}"/>
    <cellStyle name="_Modelo Bocas de Ceniza 4_Balanc" xfId="425" xr:uid="{00000000-0005-0000-0000-0000A9010000}"/>
    <cellStyle name="_Modelo Bocas de Ceniza 4_Balanc 2" xfId="426" xr:uid="{00000000-0005-0000-0000-0000AA010000}"/>
    <cellStyle name="_Modelo Bocas de Ceniza 4_Balanc 2_PPT Final" xfId="427" xr:uid="{00000000-0005-0000-0000-0000AB010000}"/>
    <cellStyle name="_Modelo Bocas de Ceniza 4_Balanc 2_Vida Media ISA_" xfId="428" xr:uid="{00000000-0005-0000-0000-0000AC010000}"/>
    <cellStyle name="_Modelo Bocas de Ceniza 4_Balanc 3" xfId="429" xr:uid="{00000000-0005-0000-0000-0000AD010000}"/>
    <cellStyle name="_Modelo Bocas de Ceniza 4_Balanc 3_PPT Final" xfId="430" xr:uid="{00000000-0005-0000-0000-0000AE010000}"/>
    <cellStyle name="_Modelo Bocas de Ceniza 4_Balanc 3_Vida Media ISA_" xfId="431" xr:uid="{00000000-0005-0000-0000-0000AF010000}"/>
    <cellStyle name="_Modelo Bocas de Ceniza 4_Balanc 4" xfId="432" xr:uid="{00000000-0005-0000-0000-0000B0010000}"/>
    <cellStyle name="_Modelo Bocas de Ceniza 4_Balanc 4_PPT Final" xfId="433" xr:uid="{00000000-0005-0000-0000-0000B1010000}"/>
    <cellStyle name="_Modelo Bocas de Ceniza 4_Balanc 4_Vida Media ISA_" xfId="434" xr:uid="{00000000-0005-0000-0000-0000B2010000}"/>
    <cellStyle name="_Modelo Bocas de Ceniza 4_Balanc 5" xfId="435" xr:uid="{00000000-0005-0000-0000-0000B3010000}"/>
    <cellStyle name="_Modelo Bocas de Ceniza 4_Balanc 6" xfId="436" xr:uid="{00000000-0005-0000-0000-0000B4010000}"/>
    <cellStyle name="_Modelo Bocas de Ceniza 4_Balanc 7" xfId="437" xr:uid="{00000000-0005-0000-0000-0000B5010000}"/>
    <cellStyle name="_Modelo Bocas de Ceniza 4_Balanc 8" xfId="438" xr:uid="{00000000-0005-0000-0000-0000B6010000}"/>
    <cellStyle name="_Modelo Bocas de Ceniza 4_Balanc_ActiFijos" xfId="439" xr:uid="{00000000-0005-0000-0000-0000B7010000}"/>
    <cellStyle name="_Modelo Bocas de Ceniza 4_Balanc_ActiFijos_PPT Final" xfId="440" xr:uid="{00000000-0005-0000-0000-0000B8010000}"/>
    <cellStyle name="_Modelo Bocas de Ceniza 4_Balanc_ActiFijos_Vida Media ISA_" xfId="441" xr:uid="{00000000-0005-0000-0000-0000B9010000}"/>
    <cellStyle name="_Modelo Bocas de Ceniza 4_Balanc_C.M.E." xfId="442" xr:uid="{00000000-0005-0000-0000-0000BA010000}"/>
    <cellStyle name="_Modelo Bocas de Ceniza 4_Balanc_C.M.E._PPT Final" xfId="443" xr:uid="{00000000-0005-0000-0000-0000BB010000}"/>
    <cellStyle name="_Modelo Bocas de Ceniza 4_Balanc_C.M.E._Vida Media ISA_" xfId="444" xr:uid="{00000000-0005-0000-0000-0000BC010000}"/>
    <cellStyle name="_Modelo Bocas de Ceniza 4_Balanc_C.M.L." xfId="445" xr:uid="{00000000-0005-0000-0000-0000BD010000}"/>
    <cellStyle name="_Modelo Bocas de Ceniza 4_Balanc_C.M.L._PPT Final" xfId="446" xr:uid="{00000000-0005-0000-0000-0000BE010000}"/>
    <cellStyle name="_Modelo Bocas de Ceniza 4_Balanc_C.M.L._Vida Media ISA_" xfId="447" xr:uid="{00000000-0005-0000-0000-0000BF010000}"/>
    <cellStyle name="_Modelo Bocas de Ceniza 4_Balanc_Esc.Macro" xfId="448" xr:uid="{00000000-0005-0000-0000-0000C0010000}"/>
    <cellStyle name="_Modelo Bocas de Ceniza 4_Balanc_Esc.Macro_PPT Final" xfId="449" xr:uid="{00000000-0005-0000-0000-0000C1010000}"/>
    <cellStyle name="_Modelo Bocas de Ceniza 4_Balanc_Esc.Macro_Vida Media ISA_" xfId="450" xr:uid="{00000000-0005-0000-0000-0000C2010000}"/>
    <cellStyle name="_Modelo Bocas de Ceniza 4_Balanc_PPT Final" xfId="451" xr:uid="{00000000-0005-0000-0000-0000C3010000}"/>
    <cellStyle name="_Modelo Bocas de Ceniza 4_Balanc_Vida Media ISA_" xfId="452" xr:uid="{00000000-0005-0000-0000-0000C4010000}"/>
    <cellStyle name="_Modelo Bocas de Ceniza 4_Balance" xfId="453" xr:uid="{00000000-0005-0000-0000-0000C5010000}"/>
    <cellStyle name="_Modelo Bocas de Ceniza 4_Balance 2" xfId="454" xr:uid="{00000000-0005-0000-0000-0000C6010000}"/>
    <cellStyle name="_Modelo Bocas de Ceniza 4_Balance 2_PPT Final" xfId="455" xr:uid="{00000000-0005-0000-0000-0000C7010000}"/>
    <cellStyle name="_Modelo Bocas de Ceniza 4_Balance 2_Vida Media ISA_" xfId="456" xr:uid="{00000000-0005-0000-0000-0000C8010000}"/>
    <cellStyle name="_Modelo Bocas de Ceniza 4_Balance 3" xfId="457" xr:uid="{00000000-0005-0000-0000-0000C9010000}"/>
    <cellStyle name="_Modelo Bocas de Ceniza 4_Balance 3_PPT Final" xfId="458" xr:uid="{00000000-0005-0000-0000-0000CA010000}"/>
    <cellStyle name="_Modelo Bocas de Ceniza 4_Balance 3_Vida Media ISA_" xfId="459" xr:uid="{00000000-0005-0000-0000-0000CB010000}"/>
    <cellStyle name="_Modelo Bocas de Ceniza 4_Balance 4" xfId="460" xr:uid="{00000000-0005-0000-0000-0000CC010000}"/>
    <cellStyle name="_Modelo Bocas de Ceniza 4_Balance 4_PPT Final" xfId="461" xr:uid="{00000000-0005-0000-0000-0000CD010000}"/>
    <cellStyle name="_Modelo Bocas de Ceniza 4_Balance 4_Vida Media ISA_" xfId="462" xr:uid="{00000000-0005-0000-0000-0000CE010000}"/>
    <cellStyle name="_Modelo Bocas de Ceniza 4_Balance 5" xfId="463" xr:uid="{00000000-0005-0000-0000-0000CF010000}"/>
    <cellStyle name="_Modelo Bocas de Ceniza 4_Balance 6" xfId="464" xr:uid="{00000000-0005-0000-0000-0000D0010000}"/>
    <cellStyle name="_Modelo Bocas de Ceniza 4_Balance 7" xfId="465" xr:uid="{00000000-0005-0000-0000-0000D1010000}"/>
    <cellStyle name="_Modelo Bocas de Ceniza 4_Balance 8" xfId="466" xr:uid="{00000000-0005-0000-0000-0000D2010000}"/>
    <cellStyle name="_Modelo Bocas de Ceniza 4_Balance_ActiFijos" xfId="467" xr:uid="{00000000-0005-0000-0000-0000D3010000}"/>
    <cellStyle name="_Modelo Bocas de Ceniza 4_Balance_ActiFijos_PPT Final" xfId="468" xr:uid="{00000000-0005-0000-0000-0000D4010000}"/>
    <cellStyle name="_Modelo Bocas de Ceniza 4_Balance_ActiFijos_Vida Media ISA_" xfId="469" xr:uid="{00000000-0005-0000-0000-0000D5010000}"/>
    <cellStyle name="_Modelo Bocas de Ceniza 4_Balance_C.M.E." xfId="470" xr:uid="{00000000-0005-0000-0000-0000D6010000}"/>
    <cellStyle name="_Modelo Bocas de Ceniza 4_Balance_C.M.E._PPT Final" xfId="471" xr:uid="{00000000-0005-0000-0000-0000D7010000}"/>
    <cellStyle name="_Modelo Bocas de Ceniza 4_Balance_C.M.E._Vida Media ISA_" xfId="472" xr:uid="{00000000-0005-0000-0000-0000D8010000}"/>
    <cellStyle name="_Modelo Bocas de Ceniza 4_Balance_C.M.L." xfId="473" xr:uid="{00000000-0005-0000-0000-0000D9010000}"/>
    <cellStyle name="_Modelo Bocas de Ceniza 4_Balance_C.M.L._PPT Final" xfId="474" xr:uid="{00000000-0005-0000-0000-0000DA010000}"/>
    <cellStyle name="_Modelo Bocas de Ceniza 4_Balance_C.M.L._Vida Media ISA_" xfId="475" xr:uid="{00000000-0005-0000-0000-0000DB010000}"/>
    <cellStyle name="_Modelo Bocas de Ceniza 4_Balance_EF-2008-07-consolidado" xfId="476" xr:uid="{00000000-0005-0000-0000-0000DC010000}"/>
    <cellStyle name="_Modelo Bocas de Ceniza 4_Balance_EF-2008-08-consolidado" xfId="477" xr:uid="{00000000-0005-0000-0000-0000DD010000}"/>
    <cellStyle name="_Modelo Bocas de Ceniza 4_Balance_EF-2008-09-consolidado" xfId="478" xr:uid="{00000000-0005-0000-0000-0000DE010000}"/>
    <cellStyle name="_Modelo Bocas de Ceniza 4_Balance_EF-2008-10-consolidado" xfId="479" xr:uid="{00000000-0005-0000-0000-0000DF010000}"/>
    <cellStyle name="_Modelo Bocas de Ceniza 4_Balance_EF-2008-11-consolidado" xfId="480" xr:uid="{00000000-0005-0000-0000-0000E0010000}"/>
    <cellStyle name="_Modelo Bocas de Ceniza 4_Balance_EF-2008-12-consolidado" xfId="481" xr:uid="{00000000-0005-0000-0000-0000E1010000}"/>
    <cellStyle name="_Modelo Bocas de Ceniza 4_Balance_EF-2009-03-consolidado" xfId="482" xr:uid="{00000000-0005-0000-0000-0000E2010000}"/>
    <cellStyle name="_Modelo Bocas de Ceniza 4_Balance_Esc.Macro" xfId="483" xr:uid="{00000000-0005-0000-0000-0000E3010000}"/>
    <cellStyle name="_Modelo Bocas de Ceniza 4_Balance_Esc.Macro_PPT Final" xfId="484" xr:uid="{00000000-0005-0000-0000-0000E4010000}"/>
    <cellStyle name="_Modelo Bocas de Ceniza 4_Balance_Esc.Macro_Vida Media ISA_" xfId="485" xr:uid="{00000000-0005-0000-0000-0000E5010000}"/>
    <cellStyle name="_Modelo Bocas de Ceniza 4_Balance_G_Loans" xfId="486" xr:uid="{00000000-0005-0000-0000-0000E6010000}"/>
    <cellStyle name="_Modelo Bocas de Ceniza 4_Balance_G_Loans_PPT Final" xfId="487" xr:uid="{00000000-0005-0000-0000-0000E7010000}"/>
    <cellStyle name="_Modelo Bocas de Ceniza 4_Balance_G_Loans_Vida Media ISA_" xfId="488" xr:uid="{00000000-0005-0000-0000-0000E8010000}"/>
    <cellStyle name="_Modelo Bocas de Ceniza 4_Balance_Libro1" xfId="489" xr:uid="{00000000-0005-0000-0000-0000E9010000}"/>
    <cellStyle name="_Modelo Bocas de Ceniza 4_Balance_PPT Final" xfId="490" xr:uid="{00000000-0005-0000-0000-0000EA010000}"/>
    <cellStyle name="_Modelo Bocas de Ceniza 4_Balance_Vida Media ISA_" xfId="491" xr:uid="{00000000-0005-0000-0000-0000EB010000}"/>
    <cellStyle name="_Modelo Bocas de Ceniza 4_Bases_Generales" xfId="492" xr:uid="{00000000-0005-0000-0000-0000EC010000}"/>
    <cellStyle name="_Modelo Bocas de Ceniza 4_Bases_Generales 2" xfId="493" xr:uid="{00000000-0005-0000-0000-0000ED010000}"/>
    <cellStyle name="_Modelo Bocas de Ceniza 4_Bases_Generales 2_PPT Final" xfId="494" xr:uid="{00000000-0005-0000-0000-0000EE010000}"/>
    <cellStyle name="_Modelo Bocas de Ceniza 4_Bases_Generales 2_Vida Media ISA_" xfId="495" xr:uid="{00000000-0005-0000-0000-0000EF010000}"/>
    <cellStyle name="_Modelo Bocas de Ceniza 4_Bases_Generales 3" xfId="496" xr:uid="{00000000-0005-0000-0000-0000F0010000}"/>
    <cellStyle name="_Modelo Bocas de Ceniza 4_Bases_Generales 3_PPT Final" xfId="497" xr:uid="{00000000-0005-0000-0000-0000F1010000}"/>
    <cellStyle name="_Modelo Bocas de Ceniza 4_Bases_Generales 3_Vida Media ISA_" xfId="498" xr:uid="{00000000-0005-0000-0000-0000F2010000}"/>
    <cellStyle name="_Modelo Bocas de Ceniza 4_Bases_Generales 4" xfId="499" xr:uid="{00000000-0005-0000-0000-0000F3010000}"/>
    <cellStyle name="_Modelo Bocas de Ceniza 4_Bases_Generales 4_PPT Final" xfId="500" xr:uid="{00000000-0005-0000-0000-0000F4010000}"/>
    <cellStyle name="_Modelo Bocas de Ceniza 4_Bases_Generales 4_Vida Media ISA_" xfId="501" xr:uid="{00000000-0005-0000-0000-0000F5010000}"/>
    <cellStyle name="_Modelo Bocas de Ceniza 4_Bases_Generales 5" xfId="502" xr:uid="{00000000-0005-0000-0000-0000F6010000}"/>
    <cellStyle name="_Modelo Bocas de Ceniza 4_Bases_Generales 6" xfId="503" xr:uid="{00000000-0005-0000-0000-0000F7010000}"/>
    <cellStyle name="_Modelo Bocas de Ceniza 4_Bases_Generales 7" xfId="504" xr:uid="{00000000-0005-0000-0000-0000F8010000}"/>
    <cellStyle name="_Modelo Bocas de Ceniza 4_Bases_Generales 8" xfId="505" xr:uid="{00000000-0005-0000-0000-0000F9010000}"/>
    <cellStyle name="_Modelo Bocas de Ceniza 4_Bases_Generales_1" xfId="506" xr:uid="{00000000-0005-0000-0000-0000FA010000}"/>
    <cellStyle name="_Modelo Bocas de Ceniza 4_Bases_Generales_1 2" xfId="507" xr:uid="{00000000-0005-0000-0000-0000FB010000}"/>
    <cellStyle name="_Modelo Bocas de Ceniza 4_Bases_Generales_1 2_PPT Final" xfId="508" xr:uid="{00000000-0005-0000-0000-0000FC010000}"/>
    <cellStyle name="_Modelo Bocas de Ceniza 4_Bases_Generales_1 2_Vida Media ISA_" xfId="509" xr:uid="{00000000-0005-0000-0000-0000FD010000}"/>
    <cellStyle name="_Modelo Bocas de Ceniza 4_Bases_Generales_1 3" xfId="510" xr:uid="{00000000-0005-0000-0000-0000FE010000}"/>
    <cellStyle name="_Modelo Bocas de Ceniza 4_Bases_Generales_1 3_PPT Final" xfId="511" xr:uid="{00000000-0005-0000-0000-0000FF010000}"/>
    <cellStyle name="_Modelo Bocas de Ceniza 4_Bases_Generales_1 3_Vida Media ISA_" xfId="512" xr:uid="{00000000-0005-0000-0000-000000020000}"/>
    <cellStyle name="_Modelo Bocas de Ceniza 4_Bases_Generales_1 4" xfId="513" xr:uid="{00000000-0005-0000-0000-000001020000}"/>
    <cellStyle name="_Modelo Bocas de Ceniza 4_Bases_Generales_1 4_PPT Final" xfId="514" xr:uid="{00000000-0005-0000-0000-000002020000}"/>
    <cellStyle name="_Modelo Bocas de Ceniza 4_Bases_Generales_1 4_Vida Media ISA_" xfId="515" xr:uid="{00000000-0005-0000-0000-000003020000}"/>
    <cellStyle name="_Modelo Bocas de Ceniza 4_Bases_Generales_1 5" xfId="516" xr:uid="{00000000-0005-0000-0000-000004020000}"/>
    <cellStyle name="_Modelo Bocas de Ceniza 4_Bases_Generales_1 6" xfId="517" xr:uid="{00000000-0005-0000-0000-000005020000}"/>
    <cellStyle name="_Modelo Bocas de Ceniza 4_Bases_Generales_1 7" xfId="518" xr:uid="{00000000-0005-0000-0000-000006020000}"/>
    <cellStyle name="_Modelo Bocas de Ceniza 4_Bases_Generales_1 8" xfId="519" xr:uid="{00000000-0005-0000-0000-000007020000}"/>
    <cellStyle name="_Modelo Bocas de Ceniza 4_Bases_Generales_1_ActiFijos" xfId="520" xr:uid="{00000000-0005-0000-0000-000008020000}"/>
    <cellStyle name="_Modelo Bocas de Ceniza 4_Bases_Generales_1_ActiFijos_PPT Final" xfId="521" xr:uid="{00000000-0005-0000-0000-000009020000}"/>
    <cellStyle name="_Modelo Bocas de Ceniza 4_Bases_Generales_1_ActiFijos_Vida Media ISA_" xfId="522" xr:uid="{00000000-0005-0000-0000-00000A020000}"/>
    <cellStyle name="_Modelo Bocas de Ceniza 4_Bases_Generales_1_C.M.E." xfId="523" xr:uid="{00000000-0005-0000-0000-00000B020000}"/>
    <cellStyle name="_Modelo Bocas de Ceniza 4_Bases_Generales_1_C.M.E._PPT Final" xfId="524" xr:uid="{00000000-0005-0000-0000-00000C020000}"/>
    <cellStyle name="_Modelo Bocas de Ceniza 4_Bases_Generales_1_C.M.E._Vida Media ISA_" xfId="525" xr:uid="{00000000-0005-0000-0000-00000D020000}"/>
    <cellStyle name="_Modelo Bocas de Ceniza 4_Bases_Generales_1_C.M.L." xfId="526" xr:uid="{00000000-0005-0000-0000-00000E020000}"/>
    <cellStyle name="_Modelo Bocas de Ceniza 4_Bases_Generales_1_C.M.L._PPT Final" xfId="527" xr:uid="{00000000-0005-0000-0000-00000F020000}"/>
    <cellStyle name="_Modelo Bocas de Ceniza 4_Bases_Generales_1_C.M.L._Vida Media ISA_" xfId="528" xr:uid="{00000000-0005-0000-0000-000010020000}"/>
    <cellStyle name="_Modelo Bocas de Ceniza 4_Bases_Generales_1_Esc.Macro" xfId="529" xr:uid="{00000000-0005-0000-0000-000011020000}"/>
    <cellStyle name="_Modelo Bocas de Ceniza 4_Bases_Generales_1_Esc.Macro_PPT Final" xfId="530" xr:uid="{00000000-0005-0000-0000-000012020000}"/>
    <cellStyle name="_Modelo Bocas de Ceniza 4_Bases_Generales_1_Esc.Macro_Vida Media ISA_" xfId="531" xr:uid="{00000000-0005-0000-0000-000013020000}"/>
    <cellStyle name="_Modelo Bocas de Ceniza 4_Bases_Generales_1_G_Loans" xfId="532" xr:uid="{00000000-0005-0000-0000-000014020000}"/>
    <cellStyle name="_Modelo Bocas de Ceniza 4_Bases_Generales_1_G_Loans_PPT Final" xfId="533" xr:uid="{00000000-0005-0000-0000-000015020000}"/>
    <cellStyle name="_Modelo Bocas de Ceniza 4_Bases_Generales_1_G_Loans_Vida Media ISA_" xfId="534" xr:uid="{00000000-0005-0000-0000-000016020000}"/>
    <cellStyle name="_Modelo Bocas de Ceniza 4_Bases_Generales_1_PPT Final" xfId="535" xr:uid="{00000000-0005-0000-0000-000017020000}"/>
    <cellStyle name="_Modelo Bocas de Ceniza 4_Bases_Generales_1_Vida Media ISA_" xfId="536" xr:uid="{00000000-0005-0000-0000-000018020000}"/>
    <cellStyle name="_Modelo Bocas de Ceniza 4_Bases_Generales_2" xfId="537" xr:uid="{00000000-0005-0000-0000-000019020000}"/>
    <cellStyle name="_Modelo Bocas de Ceniza 4_Bases_Generales_2 2" xfId="538" xr:uid="{00000000-0005-0000-0000-00001A020000}"/>
    <cellStyle name="_Modelo Bocas de Ceniza 4_Bases_Generales_2 3" xfId="539" xr:uid="{00000000-0005-0000-0000-00001B020000}"/>
    <cellStyle name="_Modelo Bocas de Ceniza 4_Bases_Generales_2 4" xfId="540" xr:uid="{00000000-0005-0000-0000-00001C020000}"/>
    <cellStyle name="_Modelo Bocas de Ceniza 4_Bases_Generales_2 5" xfId="541" xr:uid="{00000000-0005-0000-0000-00001D020000}"/>
    <cellStyle name="_Modelo Bocas de Ceniza 4_Bases_Generales_2_ActiFijos" xfId="542" xr:uid="{00000000-0005-0000-0000-00001E020000}"/>
    <cellStyle name="_Modelo Bocas de Ceniza 4_Bases_Generales_2_ActiFijos_PPT Final" xfId="543" xr:uid="{00000000-0005-0000-0000-00001F020000}"/>
    <cellStyle name="_Modelo Bocas de Ceniza 4_Bases_Generales_2_ActiFijos_Vida Media ISA_" xfId="544" xr:uid="{00000000-0005-0000-0000-000020020000}"/>
    <cellStyle name="_Modelo Bocas de Ceniza 4_Bases_Generales_2_PPT Final" xfId="545" xr:uid="{00000000-0005-0000-0000-000021020000}"/>
    <cellStyle name="_Modelo Bocas de Ceniza 4_Bases_Generales_2_Vida Media ISA_" xfId="546" xr:uid="{00000000-0005-0000-0000-000022020000}"/>
    <cellStyle name="_Modelo Bocas de Ceniza 4_Bases_Generales_ActiFijos" xfId="547" xr:uid="{00000000-0005-0000-0000-000023020000}"/>
    <cellStyle name="_Modelo Bocas de Ceniza 4_Bases_Generales_ActiFijos_PPT Final" xfId="548" xr:uid="{00000000-0005-0000-0000-000024020000}"/>
    <cellStyle name="_Modelo Bocas de Ceniza 4_Bases_Generales_ActiFijos_Vida Media ISA_" xfId="549" xr:uid="{00000000-0005-0000-0000-000025020000}"/>
    <cellStyle name="_Modelo Bocas de Ceniza 4_Bases_Generales_Bases_Generales" xfId="550" xr:uid="{00000000-0005-0000-0000-000026020000}"/>
    <cellStyle name="_Modelo Bocas de Ceniza 4_Bases_Generales_C.M.E." xfId="551" xr:uid="{00000000-0005-0000-0000-000027020000}"/>
    <cellStyle name="_Modelo Bocas de Ceniza 4_Bases_Generales_C.M.E._PPT Final" xfId="552" xr:uid="{00000000-0005-0000-0000-000028020000}"/>
    <cellStyle name="_Modelo Bocas de Ceniza 4_Bases_Generales_C.M.E._Vida Media ISA_" xfId="553" xr:uid="{00000000-0005-0000-0000-000029020000}"/>
    <cellStyle name="_Modelo Bocas de Ceniza 4_Bases_Generales_C.M.L." xfId="554" xr:uid="{00000000-0005-0000-0000-00002A020000}"/>
    <cellStyle name="_Modelo Bocas de Ceniza 4_Bases_Generales_C.M.L._PPT Final" xfId="555" xr:uid="{00000000-0005-0000-0000-00002B020000}"/>
    <cellStyle name="_Modelo Bocas de Ceniza 4_Bases_Generales_C.M.L._Vida Media ISA_" xfId="556" xr:uid="{00000000-0005-0000-0000-00002C020000}"/>
    <cellStyle name="_Modelo Bocas de Ceniza 4_Bases_Generales_EF-2008-07-consolidado" xfId="557" xr:uid="{00000000-0005-0000-0000-00002D020000}"/>
    <cellStyle name="_Modelo Bocas de Ceniza 4_Bases_Generales_EF-2008-08-consolidado" xfId="558" xr:uid="{00000000-0005-0000-0000-00002E020000}"/>
    <cellStyle name="_Modelo Bocas de Ceniza 4_Bases_Generales_EF-2008-09-consolidado" xfId="559" xr:uid="{00000000-0005-0000-0000-00002F020000}"/>
    <cellStyle name="_Modelo Bocas de Ceniza 4_Bases_Generales_EF-2008-10-consolidado" xfId="560" xr:uid="{00000000-0005-0000-0000-000030020000}"/>
    <cellStyle name="_Modelo Bocas de Ceniza 4_Bases_Generales_EF-2008-11-consolidado" xfId="561" xr:uid="{00000000-0005-0000-0000-000031020000}"/>
    <cellStyle name="_Modelo Bocas de Ceniza 4_Bases_Generales_EF-2008-12-consolidado" xfId="562" xr:uid="{00000000-0005-0000-0000-000032020000}"/>
    <cellStyle name="_Modelo Bocas de Ceniza 4_Bases_Generales_EF-2009-03-consolidado" xfId="563" xr:uid="{00000000-0005-0000-0000-000033020000}"/>
    <cellStyle name="_Modelo Bocas de Ceniza 4_Bases_Generales_Esc.Macro" xfId="564" xr:uid="{00000000-0005-0000-0000-000034020000}"/>
    <cellStyle name="_Modelo Bocas de Ceniza 4_Bases_Generales_Esc.Macro_PPT Final" xfId="565" xr:uid="{00000000-0005-0000-0000-000035020000}"/>
    <cellStyle name="_Modelo Bocas de Ceniza 4_Bases_Generales_Esc.Macro_Vida Media ISA_" xfId="566" xr:uid="{00000000-0005-0000-0000-000036020000}"/>
    <cellStyle name="_Modelo Bocas de Ceniza 4_Bases_Generales_G_Loans" xfId="567" xr:uid="{00000000-0005-0000-0000-000037020000}"/>
    <cellStyle name="_Modelo Bocas de Ceniza 4_Bases_Generales_G_Loans_PPT Final" xfId="568" xr:uid="{00000000-0005-0000-0000-000038020000}"/>
    <cellStyle name="_Modelo Bocas de Ceniza 4_Bases_Generales_G_Loans_Vida Media ISA_" xfId="569" xr:uid="{00000000-0005-0000-0000-000039020000}"/>
    <cellStyle name="_Modelo Bocas de Ceniza 4_Bases_Generales_Libro1" xfId="570" xr:uid="{00000000-0005-0000-0000-00003A020000}"/>
    <cellStyle name="_Modelo Bocas de Ceniza 4_Bases_Generales_PPT Final" xfId="571" xr:uid="{00000000-0005-0000-0000-00003B020000}"/>
    <cellStyle name="_Modelo Bocas de Ceniza 4_Bases_Generales_PyG" xfId="572" xr:uid="{00000000-0005-0000-0000-00003C020000}"/>
    <cellStyle name="_Modelo Bocas de Ceniza 4_Bases_Generales_Vida Media ISA_" xfId="573" xr:uid="{00000000-0005-0000-0000-00003D020000}"/>
    <cellStyle name="_Modelo Bocas de Ceniza 4_Caja2007" xfId="574" xr:uid="{00000000-0005-0000-0000-00003E020000}"/>
    <cellStyle name="_Modelo Bocas de Ceniza 4_Caja2007 2" xfId="575" xr:uid="{00000000-0005-0000-0000-00003F020000}"/>
    <cellStyle name="_Modelo Bocas de Ceniza 4_Caja2007 2_PPT Final" xfId="576" xr:uid="{00000000-0005-0000-0000-000040020000}"/>
    <cellStyle name="_Modelo Bocas de Ceniza 4_Caja2007 2_Vida Media ISA_" xfId="577" xr:uid="{00000000-0005-0000-0000-000041020000}"/>
    <cellStyle name="_Modelo Bocas de Ceniza 4_Caja2007 3" xfId="578" xr:uid="{00000000-0005-0000-0000-000042020000}"/>
    <cellStyle name="_Modelo Bocas de Ceniza 4_Caja2007 3_PPT Final" xfId="579" xr:uid="{00000000-0005-0000-0000-000043020000}"/>
    <cellStyle name="_Modelo Bocas de Ceniza 4_Caja2007 3_Vida Media ISA_" xfId="580" xr:uid="{00000000-0005-0000-0000-000044020000}"/>
    <cellStyle name="_Modelo Bocas de Ceniza 4_Caja2007 4" xfId="581" xr:uid="{00000000-0005-0000-0000-000045020000}"/>
    <cellStyle name="_Modelo Bocas de Ceniza 4_Caja2007 4_PPT Final" xfId="582" xr:uid="{00000000-0005-0000-0000-000046020000}"/>
    <cellStyle name="_Modelo Bocas de Ceniza 4_Caja2007 4_Vida Media ISA_" xfId="583" xr:uid="{00000000-0005-0000-0000-000047020000}"/>
    <cellStyle name="_Modelo Bocas de Ceniza 4_Caja2007 5" xfId="584" xr:uid="{00000000-0005-0000-0000-000048020000}"/>
    <cellStyle name="_Modelo Bocas de Ceniza 4_Caja2007 6" xfId="585" xr:uid="{00000000-0005-0000-0000-000049020000}"/>
    <cellStyle name="_Modelo Bocas de Ceniza 4_Caja2007 7" xfId="586" xr:uid="{00000000-0005-0000-0000-00004A020000}"/>
    <cellStyle name="_Modelo Bocas de Ceniza 4_Caja2007 8" xfId="587" xr:uid="{00000000-0005-0000-0000-00004B020000}"/>
    <cellStyle name="_Modelo Bocas de Ceniza 4_Caja2007_ActiFijos" xfId="588" xr:uid="{00000000-0005-0000-0000-00004C020000}"/>
    <cellStyle name="_Modelo Bocas de Ceniza 4_Caja2007_ActiFijos_PPT Final" xfId="589" xr:uid="{00000000-0005-0000-0000-00004D020000}"/>
    <cellStyle name="_Modelo Bocas de Ceniza 4_Caja2007_ActiFijos_Vida Media ISA_" xfId="590" xr:uid="{00000000-0005-0000-0000-00004E020000}"/>
    <cellStyle name="_Modelo Bocas de Ceniza 4_Caja2007_C.M.E." xfId="591" xr:uid="{00000000-0005-0000-0000-00004F020000}"/>
    <cellStyle name="_Modelo Bocas de Ceniza 4_Caja2007_C.M.E._PPT Final" xfId="592" xr:uid="{00000000-0005-0000-0000-000050020000}"/>
    <cellStyle name="_Modelo Bocas de Ceniza 4_Caja2007_C.M.E._Vida Media ISA_" xfId="593" xr:uid="{00000000-0005-0000-0000-000051020000}"/>
    <cellStyle name="_Modelo Bocas de Ceniza 4_Caja2007_C.M.L." xfId="594" xr:uid="{00000000-0005-0000-0000-000052020000}"/>
    <cellStyle name="_Modelo Bocas de Ceniza 4_Caja2007_C.M.L._PPT Final" xfId="595" xr:uid="{00000000-0005-0000-0000-000053020000}"/>
    <cellStyle name="_Modelo Bocas de Ceniza 4_Caja2007_C.M.L._Vida Media ISA_" xfId="596" xr:uid="{00000000-0005-0000-0000-000054020000}"/>
    <cellStyle name="_Modelo Bocas de Ceniza 4_Caja2007_EF-2008-07-consolidado" xfId="597" xr:uid="{00000000-0005-0000-0000-000055020000}"/>
    <cellStyle name="_Modelo Bocas de Ceniza 4_Caja2007_EF-2008-08-consolidado" xfId="598" xr:uid="{00000000-0005-0000-0000-000056020000}"/>
    <cellStyle name="_Modelo Bocas de Ceniza 4_Caja2007_EF-2008-09-consolidado" xfId="599" xr:uid="{00000000-0005-0000-0000-000057020000}"/>
    <cellStyle name="_Modelo Bocas de Ceniza 4_Caja2007_EF-2008-10-consolidado" xfId="600" xr:uid="{00000000-0005-0000-0000-000058020000}"/>
    <cellStyle name="_Modelo Bocas de Ceniza 4_Caja2007_EF-2008-11-consolidado" xfId="601" xr:uid="{00000000-0005-0000-0000-000059020000}"/>
    <cellStyle name="_Modelo Bocas de Ceniza 4_Caja2007_EF-2008-12-consolidado" xfId="602" xr:uid="{00000000-0005-0000-0000-00005A020000}"/>
    <cellStyle name="_Modelo Bocas de Ceniza 4_Caja2007_EF-2009-03-consolidado" xfId="603" xr:uid="{00000000-0005-0000-0000-00005B020000}"/>
    <cellStyle name="_Modelo Bocas de Ceniza 4_Caja2007_Esc.Macro" xfId="604" xr:uid="{00000000-0005-0000-0000-00005C020000}"/>
    <cellStyle name="_Modelo Bocas de Ceniza 4_Caja2007_Esc.Macro_PPT Final" xfId="605" xr:uid="{00000000-0005-0000-0000-00005D020000}"/>
    <cellStyle name="_Modelo Bocas de Ceniza 4_Caja2007_Esc.Macro_Vida Media ISA_" xfId="606" xr:uid="{00000000-0005-0000-0000-00005E020000}"/>
    <cellStyle name="_Modelo Bocas de Ceniza 4_Caja2007_G_Loans" xfId="607" xr:uid="{00000000-0005-0000-0000-00005F020000}"/>
    <cellStyle name="_Modelo Bocas de Ceniza 4_Caja2007_G_Loans_PPT Final" xfId="608" xr:uid="{00000000-0005-0000-0000-000060020000}"/>
    <cellStyle name="_Modelo Bocas de Ceniza 4_Caja2007_G_Loans_Vida Media ISA_" xfId="609" xr:uid="{00000000-0005-0000-0000-000061020000}"/>
    <cellStyle name="_Modelo Bocas de Ceniza 4_Caja2007_Libro1" xfId="610" xr:uid="{00000000-0005-0000-0000-000062020000}"/>
    <cellStyle name="_Modelo Bocas de Ceniza 4_Caja2007_PPT Final" xfId="611" xr:uid="{00000000-0005-0000-0000-000063020000}"/>
    <cellStyle name="_Modelo Bocas de Ceniza 4_Caja2007_Vida Media ISA_" xfId="612" xr:uid="{00000000-0005-0000-0000-000064020000}"/>
    <cellStyle name="_Modelo Bocas de Ceniza 4_EF-2008-07-consolidado" xfId="613" xr:uid="{00000000-0005-0000-0000-000065020000}"/>
    <cellStyle name="_Modelo Bocas de Ceniza 4_EF-2008-08-consolidado" xfId="614" xr:uid="{00000000-0005-0000-0000-000066020000}"/>
    <cellStyle name="_Modelo Bocas de Ceniza 4_EF-2008-09-consolidado" xfId="615" xr:uid="{00000000-0005-0000-0000-000067020000}"/>
    <cellStyle name="_Modelo Bocas de Ceniza 4_EF-2008-10-consolidado" xfId="616" xr:uid="{00000000-0005-0000-0000-000068020000}"/>
    <cellStyle name="_Modelo Bocas de Ceniza 4_EF-2008-11-consolidado" xfId="617" xr:uid="{00000000-0005-0000-0000-000069020000}"/>
    <cellStyle name="_Modelo Bocas de Ceniza 4_EF-2008-12-consolidado" xfId="618" xr:uid="{00000000-0005-0000-0000-00006A020000}"/>
    <cellStyle name="_Modelo Bocas de Ceniza 4_EF-2009-03-consolidado" xfId="619" xr:uid="{00000000-0005-0000-0000-00006B020000}"/>
    <cellStyle name="_Modelo Bocas de Ceniza 4_ER08" xfId="620" xr:uid="{00000000-0005-0000-0000-00006C020000}"/>
    <cellStyle name="_Modelo Bocas de Ceniza 4_ER08 2" xfId="621" xr:uid="{00000000-0005-0000-0000-00006D020000}"/>
    <cellStyle name="_Modelo Bocas de Ceniza 4_ER08 2_PPT Final" xfId="622" xr:uid="{00000000-0005-0000-0000-00006E020000}"/>
    <cellStyle name="_Modelo Bocas de Ceniza 4_ER08 2_Vida Media ISA_" xfId="623" xr:uid="{00000000-0005-0000-0000-00006F020000}"/>
    <cellStyle name="_Modelo Bocas de Ceniza 4_ER08 3" xfId="624" xr:uid="{00000000-0005-0000-0000-000070020000}"/>
    <cellStyle name="_Modelo Bocas de Ceniza 4_ER08 3_PPT Final" xfId="625" xr:uid="{00000000-0005-0000-0000-000071020000}"/>
    <cellStyle name="_Modelo Bocas de Ceniza 4_ER08 3_Vida Media ISA_" xfId="626" xr:uid="{00000000-0005-0000-0000-000072020000}"/>
    <cellStyle name="_Modelo Bocas de Ceniza 4_ER08 4" xfId="627" xr:uid="{00000000-0005-0000-0000-000073020000}"/>
    <cellStyle name="_Modelo Bocas de Ceniza 4_ER08 4_PPT Final" xfId="628" xr:uid="{00000000-0005-0000-0000-000074020000}"/>
    <cellStyle name="_Modelo Bocas de Ceniza 4_ER08 4_Vida Media ISA_" xfId="629" xr:uid="{00000000-0005-0000-0000-000075020000}"/>
    <cellStyle name="_Modelo Bocas de Ceniza 4_ER08 5" xfId="630" xr:uid="{00000000-0005-0000-0000-000076020000}"/>
    <cellStyle name="_Modelo Bocas de Ceniza 4_ER08 6" xfId="631" xr:uid="{00000000-0005-0000-0000-000077020000}"/>
    <cellStyle name="_Modelo Bocas de Ceniza 4_ER08 7" xfId="632" xr:uid="{00000000-0005-0000-0000-000078020000}"/>
    <cellStyle name="_Modelo Bocas de Ceniza 4_ER08 8" xfId="633" xr:uid="{00000000-0005-0000-0000-000079020000}"/>
    <cellStyle name="_Modelo Bocas de Ceniza 4_ER08_ActiFijos" xfId="634" xr:uid="{00000000-0005-0000-0000-00007A020000}"/>
    <cellStyle name="_Modelo Bocas de Ceniza 4_ER08_ActiFijos_PPT Final" xfId="635" xr:uid="{00000000-0005-0000-0000-00007B020000}"/>
    <cellStyle name="_Modelo Bocas de Ceniza 4_ER08_ActiFijos_Vida Media ISA_" xfId="636" xr:uid="{00000000-0005-0000-0000-00007C020000}"/>
    <cellStyle name="_Modelo Bocas de Ceniza 4_ER08_C.M.E." xfId="637" xr:uid="{00000000-0005-0000-0000-00007D020000}"/>
    <cellStyle name="_Modelo Bocas de Ceniza 4_ER08_C.M.E._PPT Final" xfId="638" xr:uid="{00000000-0005-0000-0000-00007E020000}"/>
    <cellStyle name="_Modelo Bocas de Ceniza 4_ER08_C.M.E._Vida Media ISA_" xfId="639" xr:uid="{00000000-0005-0000-0000-00007F020000}"/>
    <cellStyle name="_Modelo Bocas de Ceniza 4_ER08_C.M.L." xfId="640" xr:uid="{00000000-0005-0000-0000-000080020000}"/>
    <cellStyle name="_Modelo Bocas de Ceniza 4_ER08_C.M.L._PPT Final" xfId="641" xr:uid="{00000000-0005-0000-0000-000081020000}"/>
    <cellStyle name="_Modelo Bocas de Ceniza 4_ER08_C.M.L._Vida Media ISA_" xfId="642" xr:uid="{00000000-0005-0000-0000-000082020000}"/>
    <cellStyle name="_Modelo Bocas de Ceniza 4_ER08_Esc.Macro" xfId="643" xr:uid="{00000000-0005-0000-0000-000083020000}"/>
    <cellStyle name="_Modelo Bocas de Ceniza 4_ER08_Esc.Macro_PPT Final" xfId="644" xr:uid="{00000000-0005-0000-0000-000084020000}"/>
    <cellStyle name="_Modelo Bocas de Ceniza 4_ER08_Esc.Macro_Vida Media ISA_" xfId="645" xr:uid="{00000000-0005-0000-0000-000085020000}"/>
    <cellStyle name="_Modelo Bocas de Ceniza 4_ER08_G_Loans" xfId="646" xr:uid="{00000000-0005-0000-0000-000086020000}"/>
    <cellStyle name="_Modelo Bocas de Ceniza 4_ER08_G_Loans_PPT Final" xfId="647" xr:uid="{00000000-0005-0000-0000-000087020000}"/>
    <cellStyle name="_Modelo Bocas de Ceniza 4_ER08_G_Loans_Vida Media ISA_" xfId="648" xr:uid="{00000000-0005-0000-0000-000088020000}"/>
    <cellStyle name="_Modelo Bocas de Ceniza 4_ER08_PPT Final" xfId="649" xr:uid="{00000000-0005-0000-0000-000089020000}"/>
    <cellStyle name="_Modelo Bocas de Ceniza 4_ER08_Vida Media ISA_" xfId="650" xr:uid="{00000000-0005-0000-0000-00008A020000}"/>
    <cellStyle name="_Modelo Bocas de Ceniza 4_Indicadores" xfId="651" xr:uid="{00000000-0005-0000-0000-00008B020000}"/>
    <cellStyle name="_Modelo Bocas de Ceniza 4_Indicadores 2" xfId="652" xr:uid="{00000000-0005-0000-0000-00008C020000}"/>
    <cellStyle name="_Modelo Bocas de Ceniza 4_Indicadores 2_PPT Final" xfId="653" xr:uid="{00000000-0005-0000-0000-00008D020000}"/>
    <cellStyle name="_Modelo Bocas de Ceniza 4_Indicadores 2_Vida Media ISA_" xfId="654" xr:uid="{00000000-0005-0000-0000-00008E020000}"/>
    <cellStyle name="_Modelo Bocas de Ceniza 4_Indicadores 3" xfId="655" xr:uid="{00000000-0005-0000-0000-00008F020000}"/>
    <cellStyle name="_Modelo Bocas de Ceniza 4_Indicadores 3_PPT Final" xfId="656" xr:uid="{00000000-0005-0000-0000-000090020000}"/>
    <cellStyle name="_Modelo Bocas de Ceniza 4_Indicadores 3_Vida Media ISA_" xfId="657" xr:uid="{00000000-0005-0000-0000-000091020000}"/>
    <cellStyle name="_Modelo Bocas de Ceniza 4_Indicadores 4" xfId="658" xr:uid="{00000000-0005-0000-0000-000092020000}"/>
    <cellStyle name="_Modelo Bocas de Ceniza 4_Indicadores 4_PPT Final" xfId="659" xr:uid="{00000000-0005-0000-0000-000093020000}"/>
    <cellStyle name="_Modelo Bocas de Ceniza 4_Indicadores 4_Vida Media ISA_" xfId="660" xr:uid="{00000000-0005-0000-0000-000094020000}"/>
    <cellStyle name="_Modelo Bocas de Ceniza 4_Indicadores 5" xfId="661" xr:uid="{00000000-0005-0000-0000-000095020000}"/>
    <cellStyle name="_Modelo Bocas de Ceniza 4_Indicadores 6" xfId="662" xr:uid="{00000000-0005-0000-0000-000096020000}"/>
    <cellStyle name="_Modelo Bocas de Ceniza 4_Indicadores 7" xfId="663" xr:uid="{00000000-0005-0000-0000-000097020000}"/>
    <cellStyle name="_Modelo Bocas de Ceniza 4_Indicadores 8" xfId="664" xr:uid="{00000000-0005-0000-0000-000098020000}"/>
    <cellStyle name="_Modelo Bocas de Ceniza 4_Indicadores_ActiFijos" xfId="665" xr:uid="{00000000-0005-0000-0000-000099020000}"/>
    <cellStyle name="_Modelo Bocas de Ceniza 4_Indicadores_ActiFijos_PPT Final" xfId="666" xr:uid="{00000000-0005-0000-0000-00009A020000}"/>
    <cellStyle name="_Modelo Bocas de Ceniza 4_Indicadores_ActiFijos_Vida Media ISA_" xfId="667" xr:uid="{00000000-0005-0000-0000-00009B020000}"/>
    <cellStyle name="_Modelo Bocas de Ceniza 4_Indicadores_C.M.E." xfId="668" xr:uid="{00000000-0005-0000-0000-00009C020000}"/>
    <cellStyle name="_Modelo Bocas de Ceniza 4_Indicadores_C.M.E._PPT Final" xfId="669" xr:uid="{00000000-0005-0000-0000-00009D020000}"/>
    <cellStyle name="_Modelo Bocas de Ceniza 4_Indicadores_C.M.E._Vida Media ISA_" xfId="670" xr:uid="{00000000-0005-0000-0000-00009E020000}"/>
    <cellStyle name="_Modelo Bocas de Ceniza 4_Indicadores_C.M.L." xfId="671" xr:uid="{00000000-0005-0000-0000-00009F020000}"/>
    <cellStyle name="_Modelo Bocas de Ceniza 4_Indicadores_C.M.L._PPT Final" xfId="672" xr:uid="{00000000-0005-0000-0000-0000A0020000}"/>
    <cellStyle name="_Modelo Bocas de Ceniza 4_Indicadores_C.M.L._Vida Media ISA_" xfId="673" xr:uid="{00000000-0005-0000-0000-0000A1020000}"/>
    <cellStyle name="_Modelo Bocas de Ceniza 4_Indicadores_Esc.Macro" xfId="674" xr:uid="{00000000-0005-0000-0000-0000A2020000}"/>
    <cellStyle name="_Modelo Bocas de Ceniza 4_Indicadores_Esc.Macro_PPT Final" xfId="675" xr:uid="{00000000-0005-0000-0000-0000A3020000}"/>
    <cellStyle name="_Modelo Bocas de Ceniza 4_Indicadores_Esc.Macro_Vida Media ISA_" xfId="676" xr:uid="{00000000-0005-0000-0000-0000A4020000}"/>
    <cellStyle name="_Modelo Bocas de Ceniza 4_Indicadores_G_Loans" xfId="677" xr:uid="{00000000-0005-0000-0000-0000A5020000}"/>
    <cellStyle name="_Modelo Bocas de Ceniza 4_Indicadores_G_Loans_PPT Final" xfId="678" xr:uid="{00000000-0005-0000-0000-0000A6020000}"/>
    <cellStyle name="_Modelo Bocas de Ceniza 4_Indicadores_G_Loans_Vida Media ISA_" xfId="679" xr:uid="{00000000-0005-0000-0000-0000A7020000}"/>
    <cellStyle name="_Modelo Bocas de Ceniza 4_Indicadores_PPT Final" xfId="680" xr:uid="{00000000-0005-0000-0000-0000A8020000}"/>
    <cellStyle name="_Modelo Bocas de Ceniza 4_Indicadores_Vida Media ISA_" xfId="681" xr:uid="{00000000-0005-0000-0000-0000A9020000}"/>
    <cellStyle name="_Modelo Bocas de Ceniza 4_Libro1" xfId="682" xr:uid="{00000000-0005-0000-0000-0000AA020000}"/>
    <cellStyle name="_Modelo Bocas de Ceniza 4_Mov Balance" xfId="683" xr:uid="{00000000-0005-0000-0000-0000AB020000}"/>
    <cellStyle name="_Modelo Bocas de Ceniza 4_Mov Balance 2" xfId="684" xr:uid="{00000000-0005-0000-0000-0000AC020000}"/>
    <cellStyle name="_Modelo Bocas de Ceniza 4_Mov Balance 2_PPT Final" xfId="685" xr:uid="{00000000-0005-0000-0000-0000AD020000}"/>
    <cellStyle name="_Modelo Bocas de Ceniza 4_Mov Balance 2_Vida Media ISA_" xfId="686" xr:uid="{00000000-0005-0000-0000-0000AE020000}"/>
    <cellStyle name="_Modelo Bocas de Ceniza 4_Mov Balance 3" xfId="687" xr:uid="{00000000-0005-0000-0000-0000AF020000}"/>
    <cellStyle name="_Modelo Bocas de Ceniza 4_Mov Balance 3_PPT Final" xfId="688" xr:uid="{00000000-0005-0000-0000-0000B0020000}"/>
    <cellStyle name="_Modelo Bocas de Ceniza 4_Mov Balance 3_Vida Media ISA_" xfId="689" xr:uid="{00000000-0005-0000-0000-0000B1020000}"/>
    <cellStyle name="_Modelo Bocas de Ceniza 4_Mov Balance 4" xfId="690" xr:uid="{00000000-0005-0000-0000-0000B2020000}"/>
    <cellStyle name="_Modelo Bocas de Ceniza 4_Mov Balance 4_PPT Final" xfId="691" xr:uid="{00000000-0005-0000-0000-0000B3020000}"/>
    <cellStyle name="_Modelo Bocas de Ceniza 4_Mov Balance 4_Vida Media ISA_" xfId="692" xr:uid="{00000000-0005-0000-0000-0000B4020000}"/>
    <cellStyle name="_Modelo Bocas de Ceniza 4_Mov Balance 5" xfId="693" xr:uid="{00000000-0005-0000-0000-0000B5020000}"/>
    <cellStyle name="_Modelo Bocas de Ceniza 4_Mov Balance 6" xfId="694" xr:uid="{00000000-0005-0000-0000-0000B6020000}"/>
    <cellStyle name="_Modelo Bocas de Ceniza 4_Mov Balance 7" xfId="695" xr:uid="{00000000-0005-0000-0000-0000B7020000}"/>
    <cellStyle name="_Modelo Bocas de Ceniza 4_Mov Balance 8" xfId="696" xr:uid="{00000000-0005-0000-0000-0000B8020000}"/>
    <cellStyle name="_Modelo Bocas de Ceniza 4_Mov Balance_ActiFijos" xfId="697" xr:uid="{00000000-0005-0000-0000-0000B9020000}"/>
    <cellStyle name="_Modelo Bocas de Ceniza 4_Mov Balance_ActiFijos_PPT Final" xfId="698" xr:uid="{00000000-0005-0000-0000-0000BA020000}"/>
    <cellStyle name="_Modelo Bocas de Ceniza 4_Mov Balance_ActiFijos_Vida Media ISA_" xfId="699" xr:uid="{00000000-0005-0000-0000-0000BB020000}"/>
    <cellStyle name="_Modelo Bocas de Ceniza 4_Mov Balance_C.M.E." xfId="700" xr:uid="{00000000-0005-0000-0000-0000BC020000}"/>
    <cellStyle name="_Modelo Bocas de Ceniza 4_Mov Balance_C.M.E._PPT Final" xfId="701" xr:uid="{00000000-0005-0000-0000-0000BD020000}"/>
    <cellStyle name="_Modelo Bocas de Ceniza 4_Mov Balance_C.M.E._Vida Media ISA_" xfId="702" xr:uid="{00000000-0005-0000-0000-0000BE020000}"/>
    <cellStyle name="_Modelo Bocas de Ceniza 4_Mov Balance_C.M.L." xfId="703" xr:uid="{00000000-0005-0000-0000-0000BF020000}"/>
    <cellStyle name="_Modelo Bocas de Ceniza 4_Mov Balance_C.M.L._PPT Final" xfId="704" xr:uid="{00000000-0005-0000-0000-0000C0020000}"/>
    <cellStyle name="_Modelo Bocas de Ceniza 4_Mov Balance_C.M.L._Vida Media ISA_" xfId="705" xr:uid="{00000000-0005-0000-0000-0000C1020000}"/>
    <cellStyle name="_Modelo Bocas de Ceniza 4_Mov Balance_EF-2008-07-consolidado" xfId="706" xr:uid="{00000000-0005-0000-0000-0000C2020000}"/>
    <cellStyle name="_Modelo Bocas de Ceniza 4_Mov Balance_EF-2008-08-consolidado" xfId="707" xr:uid="{00000000-0005-0000-0000-0000C3020000}"/>
    <cellStyle name="_Modelo Bocas de Ceniza 4_Mov Balance_EF-2008-09-consolidado" xfId="708" xr:uid="{00000000-0005-0000-0000-0000C4020000}"/>
    <cellStyle name="_Modelo Bocas de Ceniza 4_Mov Balance_EF-2008-10-consolidado" xfId="709" xr:uid="{00000000-0005-0000-0000-0000C5020000}"/>
    <cellStyle name="_Modelo Bocas de Ceniza 4_Mov Balance_EF-2008-11-consolidado" xfId="710" xr:uid="{00000000-0005-0000-0000-0000C6020000}"/>
    <cellStyle name="_Modelo Bocas de Ceniza 4_Mov Balance_EF-2008-12-consolidado" xfId="711" xr:uid="{00000000-0005-0000-0000-0000C7020000}"/>
    <cellStyle name="_Modelo Bocas de Ceniza 4_Mov Balance_EF-2009-03-consolidado" xfId="712" xr:uid="{00000000-0005-0000-0000-0000C8020000}"/>
    <cellStyle name="_Modelo Bocas de Ceniza 4_Mov Balance_Esc.Macro" xfId="713" xr:uid="{00000000-0005-0000-0000-0000C9020000}"/>
    <cellStyle name="_Modelo Bocas de Ceniza 4_Mov Balance_Esc.Macro_PPT Final" xfId="714" xr:uid="{00000000-0005-0000-0000-0000CA020000}"/>
    <cellStyle name="_Modelo Bocas de Ceniza 4_Mov Balance_Esc.Macro_Vida Media ISA_" xfId="715" xr:uid="{00000000-0005-0000-0000-0000CB020000}"/>
    <cellStyle name="_Modelo Bocas de Ceniza 4_Mov Balance_G_Loans" xfId="716" xr:uid="{00000000-0005-0000-0000-0000CC020000}"/>
    <cellStyle name="_Modelo Bocas de Ceniza 4_Mov Balance_G_Loans_PPT Final" xfId="717" xr:uid="{00000000-0005-0000-0000-0000CD020000}"/>
    <cellStyle name="_Modelo Bocas de Ceniza 4_Mov Balance_G_Loans_Vida Media ISA_" xfId="718" xr:uid="{00000000-0005-0000-0000-0000CE020000}"/>
    <cellStyle name="_Modelo Bocas de Ceniza 4_Mov Balance_Libro1" xfId="719" xr:uid="{00000000-0005-0000-0000-0000CF020000}"/>
    <cellStyle name="_Modelo Bocas de Ceniza 4_Mov Balance_PPT Final" xfId="720" xr:uid="{00000000-0005-0000-0000-0000D0020000}"/>
    <cellStyle name="_Modelo Bocas de Ceniza 4_Mov Balance_Vida Media ISA_" xfId="721" xr:uid="{00000000-0005-0000-0000-0000D1020000}"/>
    <cellStyle name="_Modelo Bocas de Ceniza 4_PPT Final" xfId="722" xr:uid="{00000000-0005-0000-0000-0000D2020000}"/>
    <cellStyle name="_Modelo Bocas de Ceniza 4_Renta" xfId="723" xr:uid="{00000000-0005-0000-0000-0000D3020000}"/>
    <cellStyle name="_Modelo Bocas de Ceniza 4_Renta 2" xfId="724" xr:uid="{00000000-0005-0000-0000-0000D4020000}"/>
    <cellStyle name="_Modelo Bocas de Ceniza 4_Renta 3" xfId="725" xr:uid="{00000000-0005-0000-0000-0000D5020000}"/>
    <cellStyle name="_Modelo Bocas de Ceniza 4_Vida Media ISA_" xfId="726" xr:uid="{00000000-0005-0000-0000-0000D6020000}"/>
    <cellStyle name="_x0001__x0004__x0001_” " xfId="727" xr:uid="{00000000-0005-0000-0000-0000D7020000}"/>
    <cellStyle name="_x0001__x0004__x0001_”  10" xfId="3770" xr:uid="{00000000-0005-0000-0000-0000BA0E0000}"/>
    <cellStyle name="_x0001__x0004__x0001_”  2" xfId="728" xr:uid="{00000000-0005-0000-0000-0000D8020000}"/>
    <cellStyle name="_x0001__x0004__x0001_”  2 2" xfId="3980" xr:uid="{00000000-0005-0000-0000-00008C0F0000}"/>
    <cellStyle name="_x0001__x0004__x0001_”  2 3" xfId="3771" xr:uid="{00000000-0005-0000-0000-0000BB0E0000}"/>
    <cellStyle name="_x0001__x0004__x0001_”  3" xfId="729" xr:uid="{00000000-0005-0000-0000-0000D9020000}"/>
    <cellStyle name="_x0001__x0004__x0001_”  3 2" xfId="3981" xr:uid="{00000000-0005-0000-0000-00008D0F0000}"/>
    <cellStyle name="_x0001__x0004__x0001_”  3 3" xfId="3772" xr:uid="{00000000-0005-0000-0000-0000BC0E0000}"/>
    <cellStyle name="_x0001__x0004__x0001_”  4" xfId="730" xr:uid="{00000000-0005-0000-0000-0000DA020000}"/>
    <cellStyle name="_x0001__x0004__x0001_”  4 2" xfId="3982" xr:uid="{00000000-0005-0000-0000-00008E0F0000}"/>
    <cellStyle name="_x0001__x0004__x0001_”  4 3" xfId="3773" xr:uid="{00000000-0005-0000-0000-0000BD0E0000}"/>
    <cellStyle name="_x0001__x0004__x0001_”  5" xfId="731" xr:uid="{00000000-0005-0000-0000-0000DB020000}"/>
    <cellStyle name="_x0001__x0004__x0001_”  5 2" xfId="732" xr:uid="{00000000-0005-0000-0000-0000DC020000}"/>
    <cellStyle name="_x0001__x0004__x0001_”  5 2 2" xfId="3983" xr:uid="{00000000-0005-0000-0000-00008F0F0000}"/>
    <cellStyle name="_x0001__x0004__x0001_”  5 2 3" xfId="3775" xr:uid="{00000000-0005-0000-0000-0000BF0E0000}"/>
    <cellStyle name="_x0001__x0004__x0001_”  5 3" xfId="733" xr:uid="{00000000-0005-0000-0000-0000DD020000}"/>
    <cellStyle name="_x0001__x0004__x0001_”  5 3 2" xfId="3984" xr:uid="{00000000-0005-0000-0000-0000900F0000}"/>
    <cellStyle name="_x0001__x0004__x0001_”  5 3 3" xfId="3776" xr:uid="{00000000-0005-0000-0000-0000C00E0000}"/>
    <cellStyle name="_x0001__x0004__x0001_”  5 4" xfId="734" xr:uid="{00000000-0005-0000-0000-0000DE020000}"/>
    <cellStyle name="_x0001__x0004__x0001_”  5 4 2" xfId="3777" xr:uid="{00000000-0005-0000-0000-0000C10E0000}"/>
    <cellStyle name="_x0001__x0004__x0001_”  5 5" xfId="735" xr:uid="{00000000-0005-0000-0000-0000DF020000}"/>
    <cellStyle name="_x0001__x0004__x0001_”  5 5 2" xfId="3778" xr:uid="{00000000-0005-0000-0000-0000C20E0000}"/>
    <cellStyle name="_x0001__x0004__x0001_”  5 6" xfId="3774" xr:uid="{00000000-0005-0000-0000-0000BE0E0000}"/>
    <cellStyle name="_x0001__x0004__x0001_”  6" xfId="736" xr:uid="{00000000-0005-0000-0000-0000E0020000}"/>
    <cellStyle name="_x0001__x0004__x0001_”  6 2" xfId="3985" xr:uid="{00000000-0005-0000-0000-0000910F0000}"/>
    <cellStyle name="_x0001__x0004__x0001_”  6 3" xfId="3779" xr:uid="{00000000-0005-0000-0000-0000C30E0000}"/>
    <cellStyle name="_x0001__x0004__x0001_”  7" xfId="737" xr:uid="{00000000-0005-0000-0000-0000E1020000}"/>
    <cellStyle name="_x0001__x0004__x0001_”  7 2" xfId="3986" xr:uid="{00000000-0005-0000-0000-0000920F0000}"/>
    <cellStyle name="_x0001__x0004__x0001_”  7 3" xfId="3780" xr:uid="{00000000-0005-0000-0000-0000C40E0000}"/>
    <cellStyle name="_x0001__x0004__x0001_”  8" xfId="738" xr:uid="{00000000-0005-0000-0000-0000E2020000}"/>
    <cellStyle name="_x0001__x0004__x0001_”  8 2" xfId="3781" xr:uid="{00000000-0005-0000-0000-0000C50E0000}"/>
    <cellStyle name="_x0001__x0004__x0001_”  9" xfId="739" xr:uid="{00000000-0005-0000-0000-0000E3020000}"/>
    <cellStyle name="_x0001__x0004__x0001_”  9 2" xfId="3782" xr:uid="{00000000-0005-0000-0000-0000C60E0000}"/>
    <cellStyle name="=C:\WINNT35\SYSTEM32\COMMAND.COM" xfId="740" xr:uid="{00000000-0005-0000-0000-0000E4020000}"/>
    <cellStyle name="=C:\WINNT35\SYSTEM32\COMMAND.COM 2" xfId="741" xr:uid="{00000000-0005-0000-0000-0000E5020000}"/>
    <cellStyle name="=C:\WINNT35\SYSTEM32\COMMAND.COM 2 2" xfId="742" xr:uid="{00000000-0005-0000-0000-0000E6020000}"/>
    <cellStyle name="=C:\WINNT35\SYSTEM32\COMMAND.COM 2 2 2" xfId="3987" xr:uid="{00000000-0005-0000-0000-0000930F0000}"/>
    <cellStyle name="=C:\WINNT35\SYSTEM32\COMMAND.COM 2 3" xfId="743" xr:uid="{00000000-0005-0000-0000-0000E7020000}"/>
    <cellStyle name="=C:\WINNT35\SYSTEM32\COMMAND.COM 2 3 2" xfId="3988" xr:uid="{00000000-0005-0000-0000-0000940F0000}"/>
    <cellStyle name="=C:\WINNT35\SYSTEM32\COMMAND.COM 2 4" xfId="744" xr:uid="{00000000-0005-0000-0000-0000E8020000}"/>
    <cellStyle name="=C:\WINNT35\SYSTEM32\COMMAND.COM 2 4 2" xfId="3989" xr:uid="{00000000-0005-0000-0000-0000950F0000}"/>
    <cellStyle name="=C:\WINNT35\SYSTEM32\COMMAND.COM 2 5" xfId="745" xr:uid="{00000000-0005-0000-0000-0000E9020000}"/>
    <cellStyle name="=C:\WINNT35\SYSTEM32\COMMAND.COM 2 5 2" xfId="3990" xr:uid="{00000000-0005-0000-0000-0000960F0000}"/>
    <cellStyle name="=C:\WINNT35\SYSTEM32\COMMAND.COM 2 6" xfId="746" xr:uid="{00000000-0005-0000-0000-0000EA020000}"/>
    <cellStyle name="=C:\WINNT35\SYSTEM32\COMMAND.COM 2 6 2" xfId="3991" xr:uid="{00000000-0005-0000-0000-0000970F0000}"/>
    <cellStyle name="=C:\WINNT35\SYSTEM32\COMMAND.COM 2 7" xfId="747" xr:uid="{00000000-0005-0000-0000-0000EB020000}"/>
    <cellStyle name="=C:\WINNT35\SYSTEM32\COMMAND.COM 2 8" xfId="748" xr:uid="{00000000-0005-0000-0000-0000EC020000}"/>
    <cellStyle name="=C:\WINNT35\SYSTEM32\COMMAND.COM 2_ActiFijos" xfId="749" xr:uid="{00000000-0005-0000-0000-0000ED020000}"/>
    <cellStyle name="=C:\WINNT35\SYSTEM32\COMMAND.COM 3" xfId="750" xr:uid="{00000000-0005-0000-0000-0000EE020000}"/>
    <cellStyle name="=C:\WINNT35\SYSTEM32\COMMAND.COM 3 2" xfId="751" xr:uid="{00000000-0005-0000-0000-0000EF020000}"/>
    <cellStyle name="=C:\WINNT35\SYSTEM32\COMMAND.COM 3 2 2" xfId="3992" xr:uid="{00000000-0005-0000-0000-0000980F0000}"/>
    <cellStyle name="=C:\WINNT35\SYSTEM32\COMMAND.COM 3 3" xfId="752" xr:uid="{00000000-0005-0000-0000-0000F0020000}"/>
    <cellStyle name="=C:\WINNT35\SYSTEM32\COMMAND.COM 3 3 2" xfId="3993" xr:uid="{00000000-0005-0000-0000-0000990F0000}"/>
    <cellStyle name="=C:\WINNT35\SYSTEM32\COMMAND.COM 3 4" xfId="753" xr:uid="{00000000-0005-0000-0000-0000F1020000}"/>
    <cellStyle name="=C:\WINNT35\SYSTEM32\COMMAND.COM 3 4 2" xfId="3994" xr:uid="{00000000-0005-0000-0000-00009A0F0000}"/>
    <cellStyle name="=C:\WINNT35\SYSTEM32\COMMAND.COM 3 5" xfId="754" xr:uid="{00000000-0005-0000-0000-0000F2020000}"/>
    <cellStyle name="=C:\WINNT35\SYSTEM32\COMMAND.COM 3 5 2" xfId="3995" xr:uid="{00000000-0005-0000-0000-00009B0F0000}"/>
    <cellStyle name="=C:\WINNT35\SYSTEM32\COMMAND.COM 3 6" xfId="755" xr:uid="{00000000-0005-0000-0000-0000F3020000}"/>
    <cellStyle name="=C:\WINNT35\SYSTEM32\COMMAND.COM 3 6 2" xfId="3996" xr:uid="{00000000-0005-0000-0000-00009C0F0000}"/>
    <cellStyle name="=C:\WINNT35\SYSTEM32\COMMAND.COM 3 7" xfId="756" xr:uid="{00000000-0005-0000-0000-0000F4020000}"/>
    <cellStyle name="=C:\WINNT35\SYSTEM32\COMMAND.COM 3 8" xfId="757" xr:uid="{00000000-0005-0000-0000-0000F5020000}"/>
    <cellStyle name="=C:\WINNT35\SYSTEM32\COMMAND.COM 3_ActiFijos" xfId="758" xr:uid="{00000000-0005-0000-0000-0000F6020000}"/>
    <cellStyle name="=C:\WINNT35\SYSTEM32\COMMAND.COM 4" xfId="759" xr:uid="{00000000-0005-0000-0000-0000F7020000}"/>
    <cellStyle name="=C:\WINNT35\SYSTEM32\COMMAND.COM 4 2" xfId="760" xr:uid="{00000000-0005-0000-0000-0000F8020000}"/>
    <cellStyle name="=C:\WINNT35\SYSTEM32\COMMAND.COM 4 2 2" xfId="3997" xr:uid="{00000000-0005-0000-0000-00009D0F0000}"/>
    <cellStyle name="=C:\WINNT35\SYSTEM32\COMMAND.COM 4 3" xfId="761" xr:uid="{00000000-0005-0000-0000-0000F9020000}"/>
    <cellStyle name="=C:\WINNT35\SYSTEM32\COMMAND.COM 4 3 2" xfId="3998" xr:uid="{00000000-0005-0000-0000-00009E0F0000}"/>
    <cellStyle name="=C:\WINNT35\SYSTEM32\COMMAND.COM 4 4" xfId="762" xr:uid="{00000000-0005-0000-0000-0000FA020000}"/>
    <cellStyle name="=C:\WINNT35\SYSTEM32\COMMAND.COM 4 4 2" xfId="3999" xr:uid="{00000000-0005-0000-0000-00009F0F0000}"/>
    <cellStyle name="=C:\WINNT35\SYSTEM32\COMMAND.COM 4 5" xfId="763" xr:uid="{00000000-0005-0000-0000-0000FB020000}"/>
    <cellStyle name="=C:\WINNT35\SYSTEM32\COMMAND.COM 4 5 2" xfId="4000" xr:uid="{00000000-0005-0000-0000-0000A00F0000}"/>
    <cellStyle name="=C:\WINNT35\SYSTEM32\COMMAND.COM 4 6" xfId="764" xr:uid="{00000000-0005-0000-0000-0000FC020000}"/>
    <cellStyle name="=C:\WINNT35\SYSTEM32\COMMAND.COM 4 6 2" xfId="4001" xr:uid="{00000000-0005-0000-0000-0000A10F0000}"/>
    <cellStyle name="=C:\WINNT35\SYSTEM32\COMMAND.COM 4 7" xfId="765" xr:uid="{00000000-0005-0000-0000-0000FD020000}"/>
    <cellStyle name="=C:\WINNT35\SYSTEM32\COMMAND.COM 4 8" xfId="766" xr:uid="{00000000-0005-0000-0000-0000FE020000}"/>
    <cellStyle name="=C:\WINNT35\SYSTEM32\COMMAND.COM 4_ActiFijos" xfId="767" xr:uid="{00000000-0005-0000-0000-0000FF020000}"/>
    <cellStyle name="=C:\WINNT35\SYSTEM32\COMMAND.COM 5" xfId="4002" xr:uid="{00000000-0005-0000-0000-0000A20F0000}"/>
    <cellStyle name="=C:\WINNT35\SYSTEM32\COMMAND.COM_Bases_Generales" xfId="768" xr:uid="{00000000-0005-0000-0000-000000030000}"/>
    <cellStyle name="0.0%" xfId="769" xr:uid="{00000000-0005-0000-0000-000001030000}"/>
    <cellStyle name="0.0% 2" xfId="770" xr:uid="{00000000-0005-0000-0000-000002030000}"/>
    <cellStyle name="0.0% 2 2" xfId="771" xr:uid="{00000000-0005-0000-0000-000003030000}"/>
    <cellStyle name="0.0% 2 3" xfId="772" xr:uid="{00000000-0005-0000-0000-000004030000}"/>
    <cellStyle name="0.0% 2 4" xfId="773" xr:uid="{00000000-0005-0000-0000-000005030000}"/>
    <cellStyle name="0.0% 2 5" xfId="774" xr:uid="{00000000-0005-0000-0000-000006030000}"/>
    <cellStyle name="0.0% 2 6" xfId="775" xr:uid="{00000000-0005-0000-0000-000007030000}"/>
    <cellStyle name="0.0% 2 7" xfId="776" xr:uid="{00000000-0005-0000-0000-000008030000}"/>
    <cellStyle name="0.0% 2 8" xfId="777" xr:uid="{00000000-0005-0000-0000-000009030000}"/>
    <cellStyle name="0.0% 3" xfId="778" xr:uid="{00000000-0005-0000-0000-00000A030000}"/>
    <cellStyle name="0.0% 3 2" xfId="779" xr:uid="{00000000-0005-0000-0000-00000B030000}"/>
    <cellStyle name="0.0% 3 3" xfId="780" xr:uid="{00000000-0005-0000-0000-00000C030000}"/>
    <cellStyle name="0.0% 3 4" xfId="781" xr:uid="{00000000-0005-0000-0000-00000D030000}"/>
    <cellStyle name="0.0% 3 5" xfId="782" xr:uid="{00000000-0005-0000-0000-00000E030000}"/>
    <cellStyle name="0.0% 3 6" xfId="783" xr:uid="{00000000-0005-0000-0000-00000F030000}"/>
    <cellStyle name="0.0% 3 7" xfId="784" xr:uid="{00000000-0005-0000-0000-000010030000}"/>
    <cellStyle name="0.0% 3 8" xfId="785" xr:uid="{00000000-0005-0000-0000-000011030000}"/>
    <cellStyle name="0.0% 4" xfId="786" xr:uid="{00000000-0005-0000-0000-000012030000}"/>
    <cellStyle name="0.0% 4 2" xfId="787" xr:uid="{00000000-0005-0000-0000-000013030000}"/>
    <cellStyle name="0.0% 4 3" xfId="788" xr:uid="{00000000-0005-0000-0000-000014030000}"/>
    <cellStyle name="0.0% 4 4" xfId="789" xr:uid="{00000000-0005-0000-0000-000015030000}"/>
    <cellStyle name="0.0% 4 5" xfId="790" xr:uid="{00000000-0005-0000-0000-000016030000}"/>
    <cellStyle name="0.0% 4 6" xfId="791" xr:uid="{00000000-0005-0000-0000-000017030000}"/>
    <cellStyle name="0.0% 4 7" xfId="792" xr:uid="{00000000-0005-0000-0000-000018030000}"/>
    <cellStyle name="0.0% 4 8" xfId="793" xr:uid="{00000000-0005-0000-0000-000019030000}"/>
    <cellStyle name="01/01/83" xfId="794" xr:uid="{00000000-0005-0000-0000-00001A030000}"/>
    <cellStyle name="01/01/83 2" xfId="795" xr:uid="{00000000-0005-0000-0000-00001B030000}"/>
    <cellStyle name="01/01/83 2 2" xfId="796" xr:uid="{00000000-0005-0000-0000-00001C030000}"/>
    <cellStyle name="01/01/83 2 2 2" xfId="4003" xr:uid="{00000000-0005-0000-0000-0000A30F0000}"/>
    <cellStyle name="01/01/83 2 3" xfId="797" xr:uid="{00000000-0005-0000-0000-00001D030000}"/>
    <cellStyle name="01/01/83 2 3 2" xfId="4004" xr:uid="{00000000-0005-0000-0000-0000A40F0000}"/>
    <cellStyle name="01/01/83 2 4" xfId="798" xr:uid="{00000000-0005-0000-0000-00001E030000}"/>
    <cellStyle name="01/01/83 2 4 2" xfId="4005" xr:uid="{00000000-0005-0000-0000-0000A50F0000}"/>
    <cellStyle name="01/01/83 2 5" xfId="799" xr:uid="{00000000-0005-0000-0000-00001F030000}"/>
    <cellStyle name="01/01/83 2 5 2" xfId="4006" xr:uid="{00000000-0005-0000-0000-0000A60F0000}"/>
    <cellStyle name="01/01/83 2 6" xfId="800" xr:uid="{00000000-0005-0000-0000-000020030000}"/>
    <cellStyle name="01/01/83 2 6 2" xfId="4007" xr:uid="{00000000-0005-0000-0000-0000A70F0000}"/>
    <cellStyle name="01/01/83 2 7" xfId="801" xr:uid="{00000000-0005-0000-0000-000021030000}"/>
    <cellStyle name="01/01/83 2 8" xfId="802" xr:uid="{00000000-0005-0000-0000-000022030000}"/>
    <cellStyle name="01/01/83 2_ActiFijos" xfId="803" xr:uid="{00000000-0005-0000-0000-000023030000}"/>
    <cellStyle name="01/01/83 3" xfId="804" xr:uid="{00000000-0005-0000-0000-000024030000}"/>
    <cellStyle name="01/01/83 3 2" xfId="805" xr:uid="{00000000-0005-0000-0000-000025030000}"/>
    <cellStyle name="01/01/83 3 2 2" xfId="4008" xr:uid="{00000000-0005-0000-0000-0000A80F0000}"/>
    <cellStyle name="01/01/83 3 3" xfId="806" xr:uid="{00000000-0005-0000-0000-000026030000}"/>
    <cellStyle name="01/01/83 3 3 2" xfId="4009" xr:uid="{00000000-0005-0000-0000-0000A90F0000}"/>
    <cellStyle name="01/01/83 3 4" xfId="807" xr:uid="{00000000-0005-0000-0000-000027030000}"/>
    <cellStyle name="01/01/83 3 4 2" xfId="4010" xr:uid="{00000000-0005-0000-0000-0000AA0F0000}"/>
    <cellStyle name="01/01/83 3 5" xfId="808" xr:uid="{00000000-0005-0000-0000-000028030000}"/>
    <cellStyle name="01/01/83 3 5 2" xfId="4011" xr:uid="{00000000-0005-0000-0000-0000AB0F0000}"/>
    <cellStyle name="01/01/83 3 6" xfId="809" xr:uid="{00000000-0005-0000-0000-000029030000}"/>
    <cellStyle name="01/01/83 3 6 2" xfId="4012" xr:uid="{00000000-0005-0000-0000-0000AC0F0000}"/>
    <cellStyle name="01/01/83 3 7" xfId="810" xr:uid="{00000000-0005-0000-0000-00002A030000}"/>
    <cellStyle name="01/01/83 3 8" xfId="811" xr:uid="{00000000-0005-0000-0000-00002B030000}"/>
    <cellStyle name="01/01/83 3_ActiFijos" xfId="812" xr:uid="{00000000-0005-0000-0000-00002C030000}"/>
    <cellStyle name="01/01/83 4" xfId="813" xr:uid="{00000000-0005-0000-0000-00002D030000}"/>
    <cellStyle name="01/01/83 4 2" xfId="814" xr:uid="{00000000-0005-0000-0000-00002E030000}"/>
    <cellStyle name="01/01/83 4 2 2" xfId="4013" xr:uid="{00000000-0005-0000-0000-0000AD0F0000}"/>
    <cellStyle name="01/01/83 4 3" xfId="815" xr:uid="{00000000-0005-0000-0000-00002F030000}"/>
    <cellStyle name="01/01/83 4 3 2" xfId="4014" xr:uid="{00000000-0005-0000-0000-0000AE0F0000}"/>
    <cellStyle name="01/01/83 4 4" xfId="816" xr:uid="{00000000-0005-0000-0000-000030030000}"/>
    <cellStyle name="01/01/83 4 4 2" xfId="4015" xr:uid="{00000000-0005-0000-0000-0000AF0F0000}"/>
    <cellStyle name="01/01/83 4 5" xfId="817" xr:uid="{00000000-0005-0000-0000-000031030000}"/>
    <cellStyle name="01/01/83 4 5 2" xfId="4016" xr:uid="{00000000-0005-0000-0000-0000B00F0000}"/>
    <cellStyle name="01/01/83 4 6" xfId="818" xr:uid="{00000000-0005-0000-0000-000032030000}"/>
    <cellStyle name="01/01/83 4 6 2" xfId="4017" xr:uid="{00000000-0005-0000-0000-0000B10F0000}"/>
    <cellStyle name="01/01/83 4 7" xfId="819" xr:uid="{00000000-0005-0000-0000-000033030000}"/>
    <cellStyle name="01/01/83 4 8" xfId="820" xr:uid="{00000000-0005-0000-0000-000034030000}"/>
    <cellStyle name="01/01/83 4_ActiFijos" xfId="821" xr:uid="{00000000-0005-0000-0000-000035030000}"/>
    <cellStyle name="01/01/83 5" xfId="4018" xr:uid="{00000000-0005-0000-0000-0000B20F0000}"/>
    <cellStyle name="01/01/83_Bases_Generales" xfId="822" xr:uid="{00000000-0005-0000-0000-000036030000}"/>
    <cellStyle name="20% - Ênfase1" xfId="823" xr:uid="{00000000-0005-0000-0000-000037030000}"/>
    <cellStyle name="20% - Ênfase1 2" xfId="7976" xr:uid="{879CA1BE-9291-4BB3-9D7F-B4B12BF37DA6}"/>
    <cellStyle name="20% - Ênfase2" xfId="824" xr:uid="{00000000-0005-0000-0000-000038030000}"/>
    <cellStyle name="20% - Ênfase2 2" xfId="7977" xr:uid="{EF4D88F4-D000-4634-8D4C-EA0FF36C63E3}"/>
    <cellStyle name="20% - Ênfase3" xfId="825" xr:uid="{00000000-0005-0000-0000-000039030000}"/>
    <cellStyle name="20% - Ênfase3 2" xfId="7978" xr:uid="{858C84C9-FA5F-4280-BF9C-326367AB3BC6}"/>
    <cellStyle name="20% - Ênfase4" xfId="826" xr:uid="{00000000-0005-0000-0000-00003A030000}"/>
    <cellStyle name="20% - Ênfase4 2" xfId="7979" xr:uid="{BB258C1E-8F42-48F6-8E77-B3CE70E0DA0F}"/>
    <cellStyle name="20% - Ênfase5" xfId="827" xr:uid="{00000000-0005-0000-0000-00003B030000}"/>
    <cellStyle name="20% - Ênfase5 2" xfId="7980" xr:uid="{0C15905C-6850-4391-B704-8D40E0E5DFD0}"/>
    <cellStyle name="20% - Ênfase6" xfId="828" xr:uid="{00000000-0005-0000-0000-00003C030000}"/>
    <cellStyle name="20% - Ênfase6 2" xfId="7981" xr:uid="{9BE11887-277C-4CDE-A912-58B833448D1E}"/>
    <cellStyle name="20% - Énfasis1 10" xfId="4019" xr:uid="{00000000-0005-0000-0000-0000B30F0000}"/>
    <cellStyle name="20% - Énfasis1 10 2" xfId="4020" xr:uid="{00000000-0005-0000-0000-0000B40F0000}"/>
    <cellStyle name="20% - Énfasis1 10 2 2" xfId="9000" xr:uid="{C09EE98F-9B49-4D35-968F-3B20E7920D8E}"/>
    <cellStyle name="20% - Énfasis1 10 3" xfId="8999" xr:uid="{3DA5684A-AAAA-48CC-9258-DAEFA8DD4AC8}"/>
    <cellStyle name="20% - Énfasis1 11" xfId="4021" xr:uid="{00000000-0005-0000-0000-0000B50F0000}"/>
    <cellStyle name="20% - Énfasis1 11 2" xfId="4022" xr:uid="{00000000-0005-0000-0000-0000B60F0000}"/>
    <cellStyle name="20% - Énfasis1 11 2 2" xfId="9002" xr:uid="{922C6CFE-D751-4BC4-AF11-9F2AB0D72792}"/>
    <cellStyle name="20% - Énfasis1 11 3" xfId="9001" xr:uid="{8EE57E98-8910-49BA-858D-A42E6725349B}"/>
    <cellStyle name="20% - Énfasis1 12" xfId="4023" xr:uid="{00000000-0005-0000-0000-0000B70F0000}"/>
    <cellStyle name="20% - Énfasis1 12 2" xfId="4024" xr:uid="{00000000-0005-0000-0000-0000B80F0000}"/>
    <cellStyle name="20% - Énfasis1 12 2 2" xfId="9004" xr:uid="{EBDC784A-2C1A-4ED3-8556-1A83FF8E0808}"/>
    <cellStyle name="20% - Énfasis1 12 3" xfId="9003" xr:uid="{1FD63C8F-A7F0-4318-AF22-A890CD4D7856}"/>
    <cellStyle name="20% - Énfasis1 13" xfId="4025" xr:uid="{00000000-0005-0000-0000-0000B90F0000}"/>
    <cellStyle name="20% - Énfasis1 13 2" xfId="4026" xr:uid="{00000000-0005-0000-0000-0000BA0F0000}"/>
    <cellStyle name="20% - Énfasis1 13 2 2" xfId="9006" xr:uid="{10487A17-1D90-4F63-88FD-8AAE1E6781A6}"/>
    <cellStyle name="20% - Énfasis1 13 3" xfId="9005" xr:uid="{E4744ABC-8F9B-435D-8B77-79480888F2D4}"/>
    <cellStyle name="20% - Énfasis1 14" xfId="4027" xr:uid="{00000000-0005-0000-0000-0000BB0F0000}"/>
    <cellStyle name="20% - Énfasis1 14 2" xfId="4028" xr:uid="{00000000-0005-0000-0000-0000BC0F0000}"/>
    <cellStyle name="20% - Énfasis1 14 2 2" xfId="9008" xr:uid="{9EDC988D-CB3D-4DB1-9E51-FB96F847C17F}"/>
    <cellStyle name="20% - Énfasis1 14 3" xfId="9007" xr:uid="{887567EA-DEC0-4310-8DB1-FEF0E3CA9619}"/>
    <cellStyle name="20% - Énfasis1 15" xfId="4029" xr:uid="{00000000-0005-0000-0000-0000BD0F0000}"/>
    <cellStyle name="20% - Énfasis1 15 2" xfId="4030" xr:uid="{00000000-0005-0000-0000-0000BE0F0000}"/>
    <cellStyle name="20% - Énfasis1 15 2 2" xfId="9010" xr:uid="{8A42C70F-53F4-4C47-88E2-1F31F8F0F09C}"/>
    <cellStyle name="20% - Énfasis1 15 3" xfId="9009" xr:uid="{D764A98C-4B7A-4D9B-AC97-59F79DC5FB45}"/>
    <cellStyle name="20% - Énfasis1 16" xfId="4031" xr:uid="{00000000-0005-0000-0000-0000BF0F0000}"/>
    <cellStyle name="20% - Énfasis1 16 2" xfId="4032" xr:uid="{00000000-0005-0000-0000-0000C00F0000}"/>
    <cellStyle name="20% - Énfasis1 16 2 2" xfId="9012" xr:uid="{5087C8F0-88F7-424B-8FB2-44C6F49D1282}"/>
    <cellStyle name="20% - Énfasis1 16 3" xfId="9011" xr:uid="{7029C54C-AD07-4D43-BB10-4FE250AC975C}"/>
    <cellStyle name="20% - Énfasis1 17" xfId="4033" xr:uid="{00000000-0005-0000-0000-0000C10F0000}"/>
    <cellStyle name="20% - Énfasis1 17 2" xfId="4034" xr:uid="{00000000-0005-0000-0000-0000C20F0000}"/>
    <cellStyle name="20% - Énfasis1 17 2 2" xfId="9014" xr:uid="{EFFE4029-2D03-427E-8D4D-1760F361E24D}"/>
    <cellStyle name="20% - Énfasis1 17 3" xfId="9013" xr:uid="{62BBA4A6-925D-4C31-804E-2A6A17A6BE52}"/>
    <cellStyle name="20% - Énfasis1 18" xfId="4035" xr:uid="{00000000-0005-0000-0000-0000C30F0000}"/>
    <cellStyle name="20% - Énfasis1 18 2" xfId="4036" xr:uid="{00000000-0005-0000-0000-0000C40F0000}"/>
    <cellStyle name="20% - Énfasis1 18 2 2" xfId="9016" xr:uid="{A464C9B6-CC16-450F-90F2-58C171625205}"/>
    <cellStyle name="20% - Énfasis1 18 3" xfId="9015" xr:uid="{7152517A-90DB-4008-A8FE-DB5A06EC4B3B}"/>
    <cellStyle name="20% - Énfasis1 19" xfId="4037" xr:uid="{00000000-0005-0000-0000-0000C50F0000}"/>
    <cellStyle name="20% - Énfasis1 19 2" xfId="4038" xr:uid="{00000000-0005-0000-0000-0000C60F0000}"/>
    <cellStyle name="20% - Énfasis1 19 2 2" xfId="9018" xr:uid="{70C79755-1E1D-4AB1-BA5D-54E0DE70E451}"/>
    <cellStyle name="20% - Énfasis1 19 3" xfId="9017" xr:uid="{0D49453B-ABCD-4A31-BD00-FE0887A0959B}"/>
    <cellStyle name="20% - Énfasis1 2" xfId="829" xr:uid="{00000000-0005-0000-0000-00003D030000}"/>
    <cellStyle name="20% - Énfasis1 2 10" xfId="8146" xr:uid="{E83B7B2B-3C9C-4D56-A601-D5421F8984A3}"/>
    <cellStyle name="20% - Énfasis1 2 2" xfId="830" xr:uid="{00000000-0005-0000-0000-00003E030000}"/>
    <cellStyle name="20% - Énfasis1 2 2 2" xfId="831" xr:uid="{00000000-0005-0000-0000-00003F030000}"/>
    <cellStyle name="20% - Énfasis1 2 2 2 2" xfId="7984" xr:uid="{C7DA5AB5-62DC-4F3D-BC13-9370934CD284}"/>
    <cellStyle name="20% - Énfasis1 2 2 3" xfId="832" xr:uid="{00000000-0005-0000-0000-000040030000}"/>
    <cellStyle name="20% - Énfasis1 2 2 3 2" xfId="7985" xr:uid="{DE03A97B-9D11-47E9-9A60-DB27622C6B0D}"/>
    <cellStyle name="20% - Énfasis1 2 2 4" xfId="7983" xr:uid="{0607ACDD-A26B-4E79-B2EA-B1B22A68A10B}"/>
    <cellStyle name="20% - Énfasis1 2 2_Deuda septiembre_marcos" xfId="833" xr:uid="{00000000-0005-0000-0000-000041030000}"/>
    <cellStyle name="20% - Énfasis1 2 3" xfId="834" xr:uid="{00000000-0005-0000-0000-000042030000}"/>
    <cellStyle name="20% - Énfasis1 2 3 2" xfId="835" xr:uid="{00000000-0005-0000-0000-000043030000}"/>
    <cellStyle name="20% - Énfasis1 2 3 2 2" xfId="7987" xr:uid="{F77F794D-203E-4890-8A84-61EE6862E2DD}"/>
    <cellStyle name="20% - Énfasis1 2 3 3" xfId="836" xr:uid="{00000000-0005-0000-0000-000044030000}"/>
    <cellStyle name="20% - Énfasis1 2 3 3 2" xfId="7988" xr:uid="{9D751484-C3A2-4CD1-A987-3BCB3F3D3B86}"/>
    <cellStyle name="20% - Énfasis1 2 3 4" xfId="7986" xr:uid="{103AD3BD-41DF-4345-A04C-B1354DD3B8E7}"/>
    <cellStyle name="20% - Énfasis1 2 3_Deuda septiembre_marcos" xfId="837" xr:uid="{00000000-0005-0000-0000-000045030000}"/>
    <cellStyle name="20% - Énfasis1 2 4" xfId="838" xr:uid="{00000000-0005-0000-0000-000046030000}"/>
    <cellStyle name="20% - Énfasis1 2 4 2" xfId="7989" xr:uid="{E607DBC8-B306-4C83-8EE7-DC9F023A76BE}"/>
    <cellStyle name="20% - Énfasis1 2 5" xfId="839" xr:uid="{00000000-0005-0000-0000-000047030000}"/>
    <cellStyle name="20% - Énfasis1 2 5 2" xfId="4039" xr:uid="{00000000-0005-0000-0000-0000C70F0000}"/>
    <cellStyle name="20% - Énfasis1 2 5 2 2" xfId="9019" xr:uid="{021B2AEA-40D5-4F11-954F-312A5158750D}"/>
    <cellStyle name="20% - Énfasis1 2 5 3" xfId="7990" xr:uid="{0CC96EF7-71C3-4AF9-8712-BF9DFCF6E817}"/>
    <cellStyle name="20% - Énfasis1 2 6" xfId="4040" xr:uid="{00000000-0005-0000-0000-0000C80F0000}"/>
    <cellStyle name="20% - Énfasis1 2 6 2" xfId="9020" xr:uid="{AAF837DD-5CB3-4DB0-BEAF-00D42395F3B6}"/>
    <cellStyle name="20% - Énfasis1 2 7" xfId="4041" xr:uid="{00000000-0005-0000-0000-0000C90F0000}"/>
    <cellStyle name="20% - Énfasis1 2 7 2" xfId="9021" xr:uid="{49479807-E96C-4E92-ABC5-A5BDA7CBF5D3}"/>
    <cellStyle name="20% - Énfasis1 2 8" xfId="7982" xr:uid="{63C46A4C-D7ED-4038-9177-0406BCE0E724}"/>
    <cellStyle name="20% - Énfasis1 2 9" xfId="8689" xr:uid="{C69DC14D-BE19-468E-B130-A13D2C283F40}"/>
    <cellStyle name="20% - Énfasis1 2_Deuda septiembre_marcos" xfId="840" xr:uid="{00000000-0005-0000-0000-000048030000}"/>
    <cellStyle name="20% - Énfasis1 20" xfId="4042" xr:uid="{00000000-0005-0000-0000-0000CA0F0000}"/>
    <cellStyle name="20% - Énfasis1 20 2" xfId="9022" xr:uid="{4719483F-C8A2-4367-96C0-4AA592744C3A}"/>
    <cellStyle name="20% - Énfasis1 3" xfId="841" xr:uid="{00000000-0005-0000-0000-000049030000}"/>
    <cellStyle name="20% - Énfasis1 3 2" xfId="842" xr:uid="{00000000-0005-0000-0000-00004A030000}"/>
    <cellStyle name="20% - Énfasis1 3 2 2" xfId="843" xr:uid="{00000000-0005-0000-0000-00004B030000}"/>
    <cellStyle name="20% - Énfasis1 3 2 2 2" xfId="7993" xr:uid="{30D4192D-41E7-4AEB-A5D2-980B9CA33D21}"/>
    <cellStyle name="20% - Énfasis1 3 2 3" xfId="844" xr:uid="{00000000-0005-0000-0000-00004C030000}"/>
    <cellStyle name="20% - Énfasis1 3 2 3 2" xfId="7994" xr:uid="{6011E93B-841E-4F0E-BCBC-6E786CED2D20}"/>
    <cellStyle name="20% - Énfasis1 3 2 4" xfId="7992" xr:uid="{D2326B4E-4867-475C-99AC-45760E1A0F38}"/>
    <cellStyle name="20% - Énfasis1 3 2_Deuda septiembre_marcos" xfId="845" xr:uid="{00000000-0005-0000-0000-00004D030000}"/>
    <cellStyle name="20% - Énfasis1 3 3" xfId="846" xr:uid="{00000000-0005-0000-0000-00004E030000}"/>
    <cellStyle name="20% - Énfasis1 3 3 2" xfId="847" xr:uid="{00000000-0005-0000-0000-00004F030000}"/>
    <cellStyle name="20% - Énfasis1 3 3 2 2" xfId="7996" xr:uid="{03635688-395F-4688-9664-7980F27F26D4}"/>
    <cellStyle name="20% - Énfasis1 3 3 3" xfId="848" xr:uid="{00000000-0005-0000-0000-000050030000}"/>
    <cellStyle name="20% - Énfasis1 3 3 3 2" xfId="7997" xr:uid="{F8432C06-314B-4189-AE73-377DA9F91BCA}"/>
    <cellStyle name="20% - Énfasis1 3 3 4" xfId="7995" xr:uid="{6E9F0817-06C6-4A37-A129-8E4041A57064}"/>
    <cellStyle name="20% - Énfasis1 3 3_Deuda septiembre_marcos" xfId="849" xr:uid="{00000000-0005-0000-0000-000051030000}"/>
    <cellStyle name="20% - Énfasis1 3 4" xfId="850" xr:uid="{00000000-0005-0000-0000-000052030000}"/>
    <cellStyle name="20% - Énfasis1 3 4 2" xfId="7998" xr:uid="{A49391EB-3E3F-4A01-ACC7-038432091A8A}"/>
    <cellStyle name="20% - Énfasis1 3 5" xfId="851" xr:uid="{00000000-0005-0000-0000-000053030000}"/>
    <cellStyle name="20% - Énfasis1 3 5 2" xfId="7999" xr:uid="{8E387F84-D47B-4C63-87DC-C91A4D3C61BD}"/>
    <cellStyle name="20% - Énfasis1 3 6" xfId="7991" xr:uid="{727870BD-A7E6-4D35-8CFD-6BC741B6F390}"/>
    <cellStyle name="20% - Énfasis1 3_Deuda septiembre_marcos" xfId="852" xr:uid="{00000000-0005-0000-0000-000054030000}"/>
    <cellStyle name="20% - Énfasis1 4" xfId="853" xr:uid="{00000000-0005-0000-0000-000055030000}"/>
    <cellStyle name="20% - Énfasis1 4 2" xfId="854" xr:uid="{00000000-0005-0000-0000-000056030000}"/>
    <cellStyle name="20% - Énfasis1 4 2 2" xfId="855" xr:uid="{00000000-0005-0000-0000-000057030000}"/>
    <cellStyle name="20% - Énfasis1 4 2 2 2" xfId="8002" xr:uid="{B3B25727-CC5D-4A45-B305-9B15C44DC7FF}"/>
    <cellStyle name="20% - Énfasis1 4 2 3" xfId="856" xr:uid="{00000000-0005-0000-0000-000058030000}"/>
    <cellStyle name="20% - Énfasis1 4 2 3 2" xfId="8003" xr:uid="{ED8B1B0E-B8E0-4341-B60A-F463FDCE7CDE}"/>
    <cellStyle name="20% - Énfasis1 4 2 4" xfId="8001" xr:uid="{9A261502-1730-4979-B3D4-003C3505AFBF}"/>
    <cellStyle name="20% - Énfasis1 4 2_Deuda septiembre_marcos" xfId="857" xr:uid="{00000000-0005-0000-0000-000059030000}"/>
    <cellStyle name="20% - Énfasis1 4 3" xfId="858" xr:uid="{00000000-0005-0000-0000-00005A030000}"/>
    <cellStyle name="20% - Énfasis1 4 3 2" xfId="859" xr:uid="{00000000-0005-0000-0000-00005B030000}"/>
    <cellStyle name="20% - Énfasis1 4 3 2 2" xfId="8005" xr:uid="{CAD0B94A-A46A-4382-A0B0-823A1BF6F91B}"/>
    <cellStyle name="20% - Énfasis1 4 3 3" xfId="860" xr:uid="{00000000-0005-0000-0000-00005C030000}"/>
    <cellStyle name="20% - Énfasis1 4 3 3 2" xfId="8006" xr:uid="{F9412473-B77E-479E-8D6E-7DD09BC181AC}"/>
    <cellStyle name="20% - Énfasis1 4 3 4" xfId="8004" xr:uid="{C1E42804-EE4A-4EBD-A02E-58AC5BB3A44A}"/>
    <cellStyle name="20% - Énfasis1 4 3_Deuda septiembre_marcos" xfId="861" xr:uid="{00000000-0005-0000-0000-00005D030000}"/>
    <cellStyle name="20% - Énfasis1 4 4" xfId="862" xr:uid="{00000000-0005-0000-0000-00005E030000}"/>
    <cellStyle name="20% - Énfasis1 4 4 2" xfId="8007" xr:uid="{F0AFAF09-390C-48D0-A675-D10EC0E71DD3}"/>
    <cellStyle name="20% - Énfasis1 4 5" xfId="863" xr:uid="{00000000-0005-0000-0000-00005F030000}"/>
    <cellStyle name="20% - Énfasis1 4 5 2" xfId="8008" xr:uid="{E71B8A08-BD56-4F7C-8AA9-197FA17FCA15}"/>
    <cellStyle name="20% - Énfasis1 4 6" xfId="8000" xr:uid="{E2CD70C4-3B04-4949-8BB0-579103BD8474}"/>
    <cellStyle name="20% - Énfasis1 4_Deuda septiembre_marcos" xfId="864" xr:uid="{00000000-0005-0000-0000-000060030000}"/>
    <cellStyle name="20% - Énfasis1 5" xfId="865" xr:uid="{00000000-0005-0000-0000-000061030000}"/>
    <cellStyle name="20% - Énfasis1 5 2" xfId="866" xr:uid="{00000000-0005-0000-0000-000062030000}"/>
    <cellStyle name="20% - Énfasis1 5 2 2" xfId="8010" xr:uid="{94D527AF-ED49-4048-9F79-6E6D4786DC94}"/>
    <cellStyle name="20% - Énfasis1 5 3" xfId="8009" xr:uid="{B103A363-019A-43F1-9694-2A380FB318BB}"/>
    <cellStyle name="20% - Énfasis1 5_Deuda septiembre_marcos" xfId="867" xr:uid="{00000000-0005-0000-0000-000063030000}"/>
    <cellStyle name="20% - Énfasis1 6" xfId="868" xr:uid="{00000000-0005-0000-0000-000064030000}"/>
    <cellStyle name="20% - Énfasis1 6 2" xfId="869" xr:uid="{00000000-0005-0000-0000-000065030000}"/>
    <cellStyle name="20% - Énfasis1 6 2 2" xfId="8012" xr:uid="{624D8692-B1BE-4D43-A6B8-F2177A390286}"/>
    <cellStyle name="20% - Énfasis1 6 3" xfId="8011" xr:uid="{0D706712-B5F8-4ECD-9E21-92B3AADF1EF7}"/>
    <cellStyle name="20% - Énfasis1 6_Deuda septiembre_marcos" xfId="870" xr:uid="{00000000-0005-0000-0000-000066030000}"/>
    <cellStyle name="20% - Énfasis1 7" xfId="871" xr:uid="{00000000-0005-0000-0000-000067030000}"/>
    <cellStyle name="20% - Énfasis1 7 2" xfId="4043" xr:uid="{00000000-0005-0000-0000-0000CB0F0000}"/>
    <cellStyle name="20% - Énfasis1 7 2 2" xfId="9023" xr:uid="{F738DDCF-87FC-4BC9-8574-EC9FBC5548CE}"/>
    <cellStyle name="20% - Énfasis1 7 3" xfId="4044" xr:uid="{00000000-0005-0000-0000-0000CC0F0000}"/>
    <cellStyle name="20% - Énfasis1 7 3 2" xfId="9024" xr:uid="{FEE19362-472A-457C-93EC-6F4833E20E84}"/>
    <cellStyle name="20% - Énfasis1 7 4" xfId="8013" xr:uid="{29A5D938-81BA-41F2-9CDA-3597E0CCCF2C}"/>
    <cellStyle name="20% - Énfasis1 8" xfId="4045" xr:uid="{00000000-0005-0000-0000-0000CD0F0000}"/>
    <cellStyle name="20% - Énfasis1 8 2" xfId="4046" xr:uid="{00000000-0005-0000-0000-0000CE0F0000}"/>
    <cellStyle name="20% - Énfasis1 8 2 2" xfId="9026" xr:uid="{BD071552-70CD-4BA5-A7DB-41E67D0ABDC9}"/>
    <cellStyle name="20% - Énfasis1 8 3" xfId="4047" xr:uid="{00000000-0005-0000-0000-0000CF0F0000}"/>
    <cellStyle name="20% - Énfasis1 8 3 2" xfId="9027" xr:uid="{853FFBED-7453-45B0-BDAC-FC9F42CBEE94}"/>
    <cellStyle name="20% - Énfasis1 8 4" xfId="9025" xr:uid="{E6455923-7673-465F-8CED-FECFD35C8E67}"/>
    <cellStyle name="20% - Énfasis1 9" xfId="4048" xr:uid="{00000000-0005-0000-0000-0000D00F0000}"/>
    <cellStyle name="20% - Énfasis1 9 2" xfId="4049" xr:uid="{00000000-0005-0000-0000-0000D10F0000}"/>
    <cellStyle name="20% - Énfasis1 9 2 2" xfId="9029" xr:uid="{578F86EF-9FE8-403E-BD02-85F438D37F1A}"/>
    <cellStyle name="20% - Énfasis1 9 3" xfId="9028" xr:uid="{6D0B771B-7AB4-43F6-9E60-77C2487B0F75}"/>
    <cellStyle name="20% - Énfasis2 10" xfId="4050" xr:uid="{00000000-0005-0000-0000-0000D20F0000}"/>
    <cellStyle name="20% - Énfasis2 10 2" xfId="4051" xr:uid="{00000000-0005-0000-0000-0000D30F0000}"/>
    <cellStyle name="20% - Énfasis2 10 2 2" xfId="9031" xr:uid="{67EEE276-D229-4606-BB2A-CBDCD04EC4CC}"/>
    <cellStyle name="20% - Énfasis2 10 3" xfId="9030" xr:uid="{86BEFC28-8E19-41B3-81C4-EEAD57DE3520}"/>
    <cellStyle name="20% - Énfasis2 11" xfId="4052" xr:uid="{00000000-0005-0000-0000-0000D40F0000}"/>
    <cellStyle name="20% - Énfasis2 11 2" xfId="4053" xr:uid="{00000000-0005-0000-0000-0000D50F0000}"/>
    <cellStyle name="20% - Énfasis2 11 2 2" xfId="9033" xr:uid="{EBCA9677-124D-4FE0-8900-DCF34A5BF34A}"/>
    <cellStyle name="20% - Énfasis2 11 3" xfId="9032" xr:uid="{4403AE56-4FCE-470F-BD06-CEF2BA6D7C4B}"/>
    <cellStyle name="20% - Énfasis2 12" xfId="4054" xr:uid="{00000000-0005-0000-0000-0000D60F0000}"/>
    <cellStyle name="20% - Énfasis2 12 2" xfId="4055" xr:uid="{00000000-0005-0000-0000-0000D70F0000}"/>
    <cellStyle name="20% - Énfasis2 12 2 2" xfId="9035" xr:uid="{06A68CC9-3166-4B00-B2D8-953508682A8D}"/>
    <cellStyle name="20% - Énfasis2 12 3" xfId="9034" xr:uid="{CBBFC197-D058-434B-A007-62A0EFFBD67F}"/>
    <cellStyle name="20% - Énfasis2 13" xfId="4056" xr:uid="{00000000-0005-0000-0000-0000D80F0000}"/>
    <cellStyle name="20% - Énfasis2 13 2" xfId="4057" xr:uid="{00000000-0005-0000-0000-0000D90F0000}"/>
    <cellStyle name="20% - Énfasis2 13 2 2" xfId="9037" xr:uid="{BF39B3B2-0024-446B-8D50-B2E658E45FE3}"/>
    <cellStyle name="20% - Énfasis2 13 3" xfId="9036" xr:uid="{7E23A9A9-490F-46DB-B8F9-BA6A55D1882D}"/>
    <cellStyle name="20% - Énfasis2 14" xfId="4058" xr:uid="{00000000-0005-0000-0000-0000DA0F0000}"/>
    <cellStyle name="20% - Énfasis2 14 2" xfId="4059" xr:uid="{00000000-0005-0000-0000-0000DB0F0000}"/>
    <cellStyle name="20% - Énfasis2 14 2 2" xfId="9039" xr:uid="{21E93431-7A7A-4612-AF92-E391DF258C20}"/>
    <cellStyle name="20% - Énfasis2 14 3" xfId="9038" xr:uid="{0A29BDA5-C459-4E12-82FA-B0ADA5E0719B}"/>
    <cellStyle name="20% - Énfasis2 15" xfId="4060" xr:uid="{00000000-0005-0000-0000-0000DC0F0000}"/>
    <cellStyle name="20% - Énfasis2 15 2" xfId="9040" xr:uid="{7B768F6E-D8B8-489B-95B4-5AD6752EB131}"/>
    <cellStyle name="20% - Énfasis2 2" xfId="872" xr:uid="{00000000-0005-0000-0000-000068030000}"/>
    <cellStyle name="20% - Énfasis2 2 2" xfId="4061" xr:uid="{00000000-0005-0000-0000-0000DD0F0000}"/>
    <cellStyle name="20% - Énfasis2 2 2 2" xfId="4062" xr:uid="{00000000-0005-0000-0000-0000DE0F0000}"/>
    <cellStyle name="20% - Énfasis2 2 2 2 2" xfId="9042" xr:uid="{C4799ABD-20E0-44B5-A2A1-C820BC61CAD8}"/>
    <cellStyle name="20% - Énfasis2 2 2 3" xfId="9041" xr:uid="{7CD7D400-4629-4655-90B1-C2367AF91077}"/>
    <cellStyle name="20% - Énfasis2 2 3" xfId="4063" xr:uid="{00000000-0005-0000-0000-0000DF0F0000}"/>
    <cellStyle name="20% - Énfasis2 2 3 2" xfId="4064" xr:uid="{00000000-0005-0000-0000-0000E00F0000}"/>
    <cellStyle name="20% - Énfasis2 2 3 2 2" xfId="9044" xr:uid="{B0C6B6CB-138B-4FE3-9499-9A64067E12DE}"/>
    <cellStyle name="20% - Énfasis2 2 3 3" xfId="9043" xr:uid="{955CEDB9-8235-4B62-ADFA-8F7DBF87AB9C}"/>
    <cellStyle name="20% - Énfasis2 2 4" xfId="4065" xr:uid="{00000000-0005-0000-0000-0000E10F0000}"/>
    <cellStyle name="20% - Énfasis2 2 4 2" xfId="9045" xr:uid="{E28E1D14-A133-4C3A-846F-CAF7124401EE}"/>
    <cellStyle name="20% - Énfasis2 2 5" xfId="4066" xr:uid="{00000000-0005-0000-0000-0000E20F0000}"/>
    <cellStyle name="20% - Énfasis2 2 5 2" xfId="9046" xr:uid="{7F2CCB17-CE52-4CC6-84CC-205ABD866044}"/>
    <cellStyle name="20% - Énfasis2 2 6" xfId="8014" xr:uid="{E821E09C-7D74-4CB2-9BD0-F54B3A39577F}"/>
    <cellStyle name="20% - Énfasis2 3" xfId="3313" xr:uid="{00000000-0005-0000-0000-0000F10C0000}"/>
    <cellStyle name="20% - Énfasis2 3 2" xfId="4067" xr:uid="{00000000-0005-0000-0000-0000E30F0000}"/>
    <cellStyle name="20% - Énfasis2 3 2 2" xfId="9047" xr:uid="{4318C2BE-3876-4F7A-99E7-DB65931135A6}"/>
    <cellStyle name="20% - Énfasis2 3 3" xfId="4068" xr:uid="{00000000-0005-0000-0000-0000E40F0000}"/>
    <cellStyle name="20% - Énfasis2 3 3 2" xfId="9048" xr:uid="{9AE22DFA-8980-4E17-B05E-6BDF82576908}"/>
    <cellStyle name="20% - Énfasis2 3 4" xfId="4069" xr:uid="{00000000-0005-0000-0000-0000E50F0000}"/>
    <cellStyle name="20% - Énfasis2 3 4 2" xfId="9049" xr:uid="{391483E3-0246-4EE2-AE02-55D07D1629A4}"/>
    <cellStyle name="20% - Énfasis2 3 5" xfId="8759" xr:uid="{3905148C-0181-4271-9EB4-8A77807EF2DA}"/>
    <cellStyle name="20% - Énfasis2 4" xfId="4070" xr:uid="{00000000-0005-0000-0000-0000E60F0000}"/>
    <cellStyle name="20% - Énfasis2 4 2" xfId="4071" xr:uid="{00000000-0005-0000-0000-0000E70F0000}"/>
    <cellStyle name="20% - Énfasis2 4 2 2" xfId="9051" xr:uid="{50418A68-85E6-4D74-8BD0-C906B1BF8F8E}"/>
    <cellStyle name="20% - Énfasis2 4 3" xfId="4072" xr:uid="{00000000-0005-0000-0000-0000E80F0000}"/>
    <cellStyle name="20% - Énfasis2 4 3 2" xfId="9052" xr:uid="{9A677617-7A7E-4FD8-A99F-F85111AE273E}"/>
    <cellStyle name="20% - Énfasis2 4 4" xfId="9050" xr:uid="{1759F41B-671F-4D31-9971-EF0948273411}"/>
    <cellStyle name="20% - Énfasis2 5" xfId="4073" xr:uid="{00000000-0005-0000-0000-0000E90F0000}"/>
    <cellStyle name="20% - Énfasis2 5 2" xfId="4074" xr:uid="{00000000-0005-0000-0000-0000EA0F0000}"/>
    <cellStyle name="20% - Énfasis2 5 2 2" xfId="9054" xr:uid="{BDBE1DFD-D8D6-41EE-83DD-8455D790ED0E}"/>
    <cellStyle name="20% - Énfasis2 5 3" xfId="9053" xr:uid="{71DCA7B6-5BA6-4026-B680-C23CCE2085C0}"/>
    <cellStyle name="20% - Énfasis2 6" xfId="4075" xr:uid="{00000000-0005-0000-0000-0000EB0F0000}"/>
    <cellStyle name="20% - Énfasis2 6 2" xfId="4076" xr:uid="{00000000-0005-0000-0000-0000EC0F0000}"/>
    <cellStyle name="20% - Énfasis2 6 2 2" xfId="9056" xr:uid="{4CA4E6BA-24B9-430A-BBDA-E99133F8E5C2}"/>
    <cellStyle name="20% - Énfasis2 6 3" xfId="9055" xr:uid="{5157EAD1-EBA1-4717-ACD7-1F7BA51F63A4}"/>
    <cellStyle name="20% - Énfasis2 7" xfId="4077" xr:uid="{00000000-0005-0000-0000-0000ED0F0000}"/>
    <cellStyle name="20% - Énfasis2 7 2" xfId="4078" xr:uid="{00000000-0005-0000-0000-0000EE0F0000}"/>
    <cellStyle name="20% - Énfasis2 7 2 2" xfId="9058" xr:uid="{9832AA7B-0417-4E92-B29E-047C9E2969C6}"/>
    <cellStyle name="20% - Énfasis2 7 3" xfId="9057" xr:uid="{78683B7E-6057-4396-948A-A0E34D7364F6}"/>
    <cellStyle name="20% - Énfasis2 8" xfId="4079" xr:uid="{00000000-0005-0000-0000-0000EF0F0000}"/>
    <cellStyle name="20% - Énfasis2 8 2" xfId="4080" xr:uid="{00000000-0005-0000-0000-0000F00F0000}"/>
    <cellStyle name="20% - Énfasis2 8 2 2" xfId="9060" xr:uid="{01728061-B52B-4E32-8ED1-53CE76D04E63}"/>
    <cellStyle name="20% - Énfasis2 8 3" xfId="9059" xr:uid="{2984F0D7-B5ED-40FD-B4BA-FD95CC1AFD1A}"/>
    <cellStyle name="20% - Énfasis2 9" xfId="4081" xr:uid="{00000000-0005-0000-0000-0000F10F0000}"/>
    <cellStyle name="20% - Énfasis2 9 2" xfId="4082" xr:uid="{00000000-0005-0000-0000-0000F20F0000}"/>
    <cellStyle name="20% - Énfasis2 9 2 2" xfId="9062" xr:uid="{22C5348D-6913-4313-A78E-B154EDEE528D}"/>
    <cellStyle name="20% - Énfasis2 9 3" xfId="9061" xr:uid="{8D48B712-721B-4F98-B25B-CB0B23DFE2AC}"/>
    <cellStyle name="20% - Énfasis3 10" xfId="4083" xr:uid="{00000000-0005-0000-0000-0000F30F0000}"/>
    <cellStyle name="20% - Énfasis3 10 2" xfId="4084" xr:uid="{00000000-0005-0000-0000-0000F40F0000}"/>
    <cellStyle name="20% - Énfasis3 10 2 2" xfId="9064" xr:uid="{7259AA48-82DC-4A52-8960-41ACC1F89546}"/>
    <cellStyle name="20% - Énfasis3 10 3" xfId="9063" xr:uid="{3322795B-8C71-4983-8CCB-6AB816C1AA54}"/>
    <cellStyle name="20% - Énfasis3 11" xfId="4085" xr:uid="{00000000-0005-0000-0000-0000F50F0000}"/>
    <cellStyle name="20% - Énfasis3 11 2" xfId="4086" xr:uid="{00000000-0005-0000-0000-0000F60F0000}"/>
    <cellStyle name="20% - Énfasis3 11 2 2" xfId="9066" xr:uid="{D2F174F7-517F-4D48-A2F3-D7198237246C}"/>
    <cellStyle name="20% - Énfasis3 11 3" xfId="9065" xr:uid="{CA96608A-6553-4B4D-AAD5-A47F3CDF3280}"/>
    <cellStyle name="20% - Énfasis3 12" xfId="4087" xr:uid="{00000000-0005-0000-0000-0000F70F0000}"/>
    <cellStyle name="20% - Énfasis3 12 2" xfId="4088" xr:uid="{00000000-0005-0000-0000-0000F80F0000}"/>
    <cellStyle name="20% - Énfasis3 12 2 2" xfId="9068" xr:uid="{991FB2E0-3259-4B39-A5DB-6CDFDC5BF852}"/>
    <cellStyle name="20% - Énfasis3 12 3" xfId="9067" xr:uid="{A5F50A1C-3A7D-474C-8485-0A8201159E0A}"/>
    <cellStyle name="20% - Énfasis3 13" xfId="4089" xr:uid="{00000000-0005-0000-0000-0000F90F0000}"/>
    <cellStyle name="20% - Énfasis3 13 2" xfId="4090" xr:uid="{00000000-0005-0000-0000-0000FA0F0000}"/>
    <cellStyle name="20% - Énfasis3 13 2 2" xfId="9070" xr:uid="{CC977B4F-7058-4530-8901-E912D2F47D88}"/>
    <cellStyle name="20% - Énfasis3 13 3" xfId="9069" xr:uid="{4E939F85-CCDD-4474-9170-BACE952E5E89}"/>
    <cellStyle name="20% - Énfasis3 14" xfId="4091" xr:uid="{00000000-0005-0000-0000-0000FB0F0000}"/>
    <cellStyle name="20% - Énfasis3 14 2" xfId="4092" xr:uid="{00000000-0005-0000-0000-0000FC0F0000}"/>
    <cellStyle name="20% - Énfasis3 14 2 2" xfId="9072" xr:uid="{38DF2390-4811-4C7B-BE71-38693FB6182D}"/>
    <cellStyle name="20% - Énfasis3 14 3" xfId="9071" xr:uid="{5981D80D-106E-4901-A1F1-46B0F79FB512}"/>
    <cellStyle name="20% - Énfasis3 15" xfId="4093" xr:uid="{00000000-0005-0000-0000-0000FD0F0000}"/>
    <cellStyle name="20% - Énfasis3 15 2" xfId="4094" xr:uid="{00000000-0005-0000-0000-0000FE0F0000}"/>
    <cellStyle name="20% - Énfasis3 15 2 2" xfId="9074" xr:uid="{E0B15B65-7405-4972-9142-D6C395EB39C6}"/>
    <cellStyle name="20% - Énfasis3 15 3" xfId="9073" xr:uid="{AC07BC0E-C1F0-43EE-AAFC-5781D900ADA7}"/>
    <cellStyle name="20% - Énfasis3 16" xfId="4095" xr:uid="{00000000-0005-0000-0000-0000FF0F0000}"/>
    <cellStyle name="20% - Énfasis3 16 2" xfId="9075" xr:uid="{0C170A4E-6031-40A3-ACD7-5C787284E22D}"/>
    <cellStyle name="20% - Énfasis3 2" xfId="873" xr:uid="{00000000-0005-0000-0000-000069030000}"/>
    <cellStyle name="20% - Énfasis3 2 2" xfId="874" xr:uid="{00000000-0005-0000-0000-00006A030000}"/>
    <cellStyle name="20% - Énfasis3 2 2 2" xfId="4096" xr:uid="{00000000-0005-0000-0000-000000100000}"/>
    <cellStyle name="20% - Énfasis3 2 2 2 2" xfId="9076" xr:uid="{FE241412-BA4E-4A8F-AA43-2C74960CB3A1}"/>
    <cellStyle name="20% - Énfasis3 2 2 3" xfId="4097" xr:uid="{00000000-0005-0000-0000-000001100000}"/>
    <cellStyle name="20% - Énfasis3 2 2 3 2" xfId="9077" xr:uid="{3198D6AF-95D4-420A-B85D-CC40CF489913}"/>
    <cellStyle name="20% - Énfasis3 2 2 4" xfId="4098" xr:uid="{00000000-0005-0000-0000-000002100000}"/>
    <cellStyle name="20% - Énfasis3 2 2 4 2" xfId="4099" xr:uid="{00000000-0005-0000-0000-000003100000}"/>
    <cellStyle name="20% - Énfasis3 2 2 4 2 2" xfId="9079" xr:uid="{7A91898A-793E-40A7-91F6-1B92D034F4D0}"/>
    <cellStyle name="20% - Énfasis3 2 2 4 3" xfId="9078" xr:uid="{F123B4E9-D35C-4A01-9971-C47F9450D55C}"/>
    <cellStyle name="20% - Énfasis3 2 2 5" xfId="8016" xr:uid="{54E806C5-5D08-419A-BFC8-B0B8259F37EA}"/>
    <cellStyle name="20% - Énfasis3 2 3" xfId="4100" xr:uid="{00000000-0005-0000-0000-000004100000}"/>
    <cellStyle name="20% - Énfasis3 2 3 2" xfId="9080" xr:uid="{3965E809-0979-4CA8-8467-08B4FDC18317}"/>
    <cellStyle name="20% - Énfasis3 2 4" xfId="4101" xr:uid="{00000000-0005-0000-0000-000005100000}"/>
    <cellStyle name="20% - Énfasis3 2 4 2" xfId="4102" xr:uid="{00000000-0005-0000-0000-000006100000}"/>
    <cellStyle name="20% - Énfasis3 2 4 2 2" xfId="9082" xr:uid="{A1C901CE-652C-4794-BB80-71BD3C2E1437}"/>
    <cellStyle name="20% - Énfasis3 2 4 3" xfId="9081" xr:uid="{8199D543-AA70-464B-ABD6-C9874E2C0168}"/>
    <cellStyle name="20% - Énfasis3 2 5" xfId="4103" xr:uid="{00000000-0005-0000-0000-000007100000}"/>
    <cellStyle name="20% - Énfasis3 2 5 2" xfId="9083" xr:uid="{015E0480-9281-441B-B1E0-846D05122EF0}"/>
    <cellStyle name="20% - Énfasis3 2 6" xfId="4104" xr:uid="{00000000-0005-0000-0000-000008100000}"/>
    <cellStyle name="20% - Énfasis3 2 6 2" xfId="9084" xr:uid="{EDCA0EDF-848D-4363-8E9D-F346A2084A1E}"/>
    <cellStyle name="20% - Énfasis3 2 7" xfId="8015" xr:uid="{12530B5C-DAA0-4476-B6F5-F12EC61D4439}"/>
    <cellStyle name="20% - Énfasis3 2_Deuda septiembre_marcos" xfId="875" xr:uid="{00000000-0005-0000-0000-00006B030000}"/>
    <cellStyle name="20% - Énfasis3 3" xfId="3314" xr:uid="{00000000-0005-0000-0000-0000F20C0000}"/>
    <cellStyle name="20% - Énfasis3 3 2" xfId="4105" xr:uid="{00000000-0005-0000-0000-000009100000}"/>
    <cellStyle name="20% - Énfasis3 3 2 2" xfId="9085" xr:uid="{F14B1C16-F855-4339-B5DD-7BAFD834FA0A}"/>
    <cellStyle name="20% - Énfasis3 3 3" xfId="4106" xr:uid="{00000000-0005-0000-0000-00000A100000}"/>
    <cellStyle name="20% - Énfasis3 3 3 2" xfId="9086" xr:uid="{F2FA1DEF-17B4-480C-AD99-BF5A704975C1}"/>
    <cellStyle name="20% - Énfasis3 3 4" xfId="4107" xr:uid="{00000000-0005-0000-0000-00000B100000}"/>
    <cellStyle name="20% - Énfasis3 3 4 2" xfId="9087" xr:uid="{7BB3B0F7-F101-49A7-AC9B-04A0465FF91A}"/>
    <cellStyle name="20% - Énfasis3 3 5" xfId="8760" xr:uid="{2AD33F94-9DDC-43D2-8E9F-F38097725DB1}"/>
    <cellStyle name="20% - Énfasis3 4" xfId="4108" xr:uid="{00000000-0005-0000-0000-00000C100000}"/>
    <cellStyle name="20% - Énfasis3 4 2" xfId="4109" xr:uid="{00000000-0005-0000-0000-00000D100000}"/>
    <cellStyle name="20% - Énfasis3 4 2 2" xfId="9089" xr:uid="{C5A38C09-3332-41EE-8AF9-DDA5C8885B35}"/>
    <cellStyle name="20% - Énfasis3 4 3" xfId="4110" xr:uid="{00000000-0005-0000-0000-00000E100000}"/>
    <cellStyle name="20% - Énfasis3 4 3 2" xfId="9090" xr:uid="{36A57894-3E95-4814-A0FC-680DE9A5B5FC}"/>
    <cellStyle name="20% - Énfasis3 4 4" xfId="9088" xr:uid="{0F24EDC2-90FD-45FD-9D42-FDE853B2BC8E}"/>
    <cellStyle name="20% - Énfasis3 5" xfId="4111" xr:uid="{00000000-0005-0000-0000-00000F100000}"/>
    <cellStyle name="20% - Énfasis3 5 2" xfId="4112" xr:uid="{00000000-0005-0000-0000-000010100000}"/>
    <cellStyle name="20% - Énfasis3 5 2 2" xfId="9092" xr:uid="{518AF3DE-9C4F-4388-AC08-C97E4BEAD35C}"/>
    <cellStyle name="20% - Énfasis3 5 3" xfId="9091" xr:uid="{106C8C41-32FA-48F8-9FD0-AA2FA50F840D}"/>
    <cellStyle name="20% - Énfasis3 6" xfId="4113" xr:uid="{00000000-0005-0000-0000-000011100000}"/>
    <cellStyle name="20% - Énfasis3 6 2" xfId="4114" xr:uid="{00000000-0005-0000-0000-000012100000}"/>
    <cellStyle name="20% - Énfasis3 6 2 2" xfId="9094" xr:uid="{FD482F6C-31DE-4032-AA05-021D7A76BDD8}"/>
    <cellStyle name="20% - Énfasis3 6 3" xfId="9093" xr:uid="{9E417175-C3BD-4F69-B2B7-D14A36D7C74F}"/>
    <cellStyle name="20% - Énfasis3 7" xfId="4115" xr:uid="{00000000-0005-0000-0000-000013100000}"/>
    <cellStyle name="20% - Énfasis3 7 2" xfId="4116" xr:uid="{00000000-0005-0000-0000-000014100000}"/>
    <cellStyle name="20% - Énfasis3 7 2 2" xfId="9096" xr:uid="{2755D5DD-51D1-4C14-8324-417C9A4E49CA}"/>
    <cellStyle name="20% - Énfasis3 7 3" xfId="9095" xr:uid="{A3EC00B8-E4BA-4290-B1D2-DB88D142B566}"/>
    <cellStyle name="20% - Énfasis3 8" xfId="4117" xr:uid="{00000000-0005-0000-0000-000015100000}"/>
    <cellStyle name="20% - Énfasis3 8 2" xfId="4118" xr:uid="{00000000-0005-0000-0000-000016100000}"/>
    <cellStyle name="20% - Énfasis3 8 2 2" xfId="9098" xr:uid="{B6E4534E-353A-45BD-8622-B8493F9A849B}"/>
    <cellStyle name="20% - Énfasis3 8 3" xfId="9097" xr:uid="{397AACCE-4BA5-4C57-8984-C55B6CF10FC5}"/>
    <cellStyle name="20% - Énfasis3 9" xfId="4119" xr:uid="{00000000-0005-0000-0000-000017100000}"/>
    <cellStyle name="20% - Énfasis3 9 2" xfId="4120" xr:uid="{00000000-0005-0000-0000-000018100000}"/>
    <cellStyle name="20% - Énfasis3 9 2 2" xfId="9100" xr:uid="{3446920F-5FF7-4C45-B67F-2F9DF86F2818}"/>
    <cellStyle name="20% - Énfasis3 9 3" xfId="9099" xr:uid="{F3F027FE-64FA-4100-B3E6-370EFE6D9488}"/>
    <cellStyle name="20% - Énfasis4 10" xfId="4121" xr:uid="{00000000-0005-0000-0000-000019100000}"/>
    <cellStyle name="20% - Énfasis4 10 2" xfId="4122" xr:uid="{00000000-0005-0000-0000-00001A100000}"/>
    <cellStyle name="20% - Énfasis4 10 2 2" xfId="9102" xr:uid="{BADF658A-B727-42C0-A12F-CB1C61AB9B87}"/>
    <cellStyle name="20% - Énfasis4 10 3" xfId="9101" xr:uid="{90C42CF5-3D68-41F2-B411-343DFF0B91CE}"/>
    <cellStyle name="20% - Énfasis4 11" xfId="4123" xr:uid="{00000000-0005-0000-0000-00001B100000}"/>
    <cellStyle name="20% - Énfasis4 11 2" xfId="4124" xr:uid="{00000000-0005-0000-0000-00001C100000}"/>
    <cellStyle name="20% - Énfasis4 11 2 2" xfId="9104" xr:uid="{502B09A4-C2B1-4C55-8BA9-BFBCABC05CEF}"/>
    <cellStyle name="20% - Énfasis4 11 3" xfId="9103" xr:uid="{77B1BC00-3788-40A7-B9BF-DBE2627E1EB6}"/>
    <cellStyle name="20% - Énfasis4 12" xfId="4125" xr:uid="{00000000-0005-0000-0000-00001D100000}"/>
    <cellStyle name="20% - Énfasis4 12 2" xfId="4126" xr:uid="{00000000-0005-0000-0000-00001E100000}"/>
    <cellStyle name="20% - Énfasis4 12 2 2" xfId="9106" xr:uid="{7AFF53BC-B485-49D8-8F90-2E15CD53161B}"/>
    <cellStyle name="20% - Énfasis4 12 3" xfId="9105" xr:uid="{32F5FD6C-1CAE-4E2B-BF6C-B5793BD1B747}"/>
    <cellStyle name="20% - Énfasis4 13" xfId="4127" xr:uid="{00000000-0005-0000-0000-00001F100000}"/>
    <cellStyle name="20% - Énfasis4 13 2" xfId="4128" xr:uid="{00000000-0005-0000-0000-000020100000}"/>
    <cellStyle name="20% - Énfasis4 13 2 2" xfId="9108" xr:uid="{EE1E9707-EA03-4EE8-AE32-D5259032C2A6}"/>
    <cellStyle name="20% - Énfasis4 13 3" xfId="9107" xr:uid="{E81FE81E-7045-4A2B-B30C-B623230A8792}"/>
    <cellStyle name="20% - Énfasis4 14" xfId="4129" xr:uid="{00000000-0005-0000-0000-000021100000}"/>
    <cellStyle name="20% - Énfasis4 14 2" xfId="4130" xr:uid="{00000000-0005-0000-0000-000022100000}"/>
    <cellStyle name="20% - Énfasis4 14 2 2" xfId="9110" xr:uid="{8A342642-904E-43F3-9B1F-5E1A47FBAAD7}"/>
    <cellStyle name="20% - Énfasis4 14 3" xfId="9109" xr:uid="{E3407A0B-C82C-4F63-83DB-354C8E99EE07}"/>
    <cellStyle name="20% - Énfasis4 15" xfId="4131" xr:uid="{00000000-0005-0000-0000-000023100000}"/>
    <cellStyle name="20% - Énfasis4 15 2" xfId="4132" xr:uid="{00000000-0005-0000-0000-000024100000}"/>
    <cellStyle name="20% - Énfasis4 15 2 2" xfId="9112" xr:uid="{C4FAF93E-EACD-4EA1-99C8-4F948569D890}"/>
    <cellStyle name="20% - Énfasis4 15 3" xfId="9111" xr:uid="{061AE749-5679-4DAE-AD8B-C3E4083B6624}"/>
    <cellStyle name="20% - Énfasis4 16" xfId="4133" xr:uid="{00000000-0005-0000-0000-000025100000}"/>
    <cellStyle name="20% - Énfasis4 16 2" xfId="4134" xr:uid="{00000000-0005-0000-0000-000026100000}"/>
    <cellStyle name="20% - Énfasis4 16 2 2" xfId="9114" xr:uid="{7A0EBB91-53BB-440B-AE5B-1EC6C2C9951A}"/>
    <cellStyle name="20% - Énfasis4 16 3" xfId="9113" xr:uid="{01FAF565-72D3-4522-9E09-30E91454BC7D}"/>
    <cellStyle name="20% - Énfasis4 17" xfId="4135" xr:uid="{00000000-0005-0000-0000-000027100000}"/>
    <cellStyle name="20% - Énfasis4 17 2" xfId="9115" xr:uid="{C89B1411-3627-4A33-ABF4-E4DBC86815FA}"/>
    <cellStyle name="20% - Énfasis4 2" xfId="876" xr:uid="{00000000-0005-0000-0000-00006C030000}"/>
    <cellStyle name="20% - Énfasis4 2 2" xfId="877" xr:uid="{00000000-0005-0000-0000-00006D030000}"/>
    <cellStyle name="20% - Énfasis4 2 2 2" xfId="4136" xr:uid="{00000000-0005-0000-0000-000028100000}"/>
    <cellStyle name="20% - Énfasis4 2 2 2 2" xfId="9116" xr:uid="{CEADFFAA-A38F-4D9C-B4C2-B0976498B7B6}"/>
    <cellStyle name="20% - Énfasis4 2 2 3" xfId="4137" xr:uid="{00000000-0005-0000-0000-000029100000}"/>
    <cellStyle name="20% - Énfasis4 2 2 3 2" xfId="9117" xr:uid="{9E75E2FB-AE11-41EB-AA6A-20BFCC8A6415}"/>
    <cellStyle name="20% - Énfasis4 2 2 4" xfId="4138" xr:uid="{00000000-0005-0000-0000-00002A100000}"/>
    <cellStyle name="20% - Énfasis4 2 2 4 2" xfId="4139" xr:uid="{00000000-0005-0000-0000-00002B100000}"/>
    <cellStyle name="20% - Énfasis4 2 2 4 2 2" xfId="9119" xr:uid="{CBE8FB8B-D21C-4FEC-87D2-BC9684BA6A0F}"/>
    <cellStyle name="20% - Énfasis4 2 2 4 3" xfId="9118" xr:uid="{FB1F6954-803B-4256-86E1-591A6EDF2DAD}"/>
    <cellStyle name="20% - Énfasis4 2 2 5" xfId="8018" xr:uid="{01FE28E6-0C1B-408B-824E-28BC9FD79FEA}"/>
    <cellStyle name="20% - Énfasis4 2 3" xfId="4140" xr:uid="{00000000-0005-0000-0000-00002C100000}"/>
    <cellStyle name="20% - Énfasis4 2 3 2" xfId="9120" xr:uid="{E1355921-C632-4E12-A78A-E9E38862CD64}"/>
    <cellStyle name="20% - Énfasis4 2 4" xfId="4141" xr:uid="{00000000-0005-0000-0000-00002D100000}"/>
    <cellStyle name="20% - Énfasis4 2 4 2" xfId="4142" xr:uid="{00000000-0005-0000-0000-00002E100000}"/>
    <cellStyle name="20% - Énfasis4 2 4 2 2" xfId="9122" xr:uid="{63541777-E4BC-4BE1-95DB-08BC509DD17F}"/>
    <cellStyle name="20% - Énfasis4 2 4 3" xfId="9121" xr:uid="{A07EBA3E-77DB-4169-818F-7E0CCB88DECC}"/>
    <cellStyle name="20% - Énfasis4 2 5" xfId="4143" xr:uid="{00000000-0005-0000-0000-00002F100000}"/>
    <cellStyle name="20% - Énfasis4 2 5 2" xfId="9123" xr:uid="{55CBD4CC-FFBE-4E89-BB0C-9CA8CA49C0DD}"/>
    <cellStyle name="20% - Énfasis4 2 6" xfId="4144" xr:uid="{00000000-0005-0000-0000-000030100000}"/>
    <cellStyle name="20% - Énfasis4 2 6 2" xfId="9124" xr:uid="{9E3CC351-961D-408C-94AA-1F2A904E1416}"/>
    <cellStyle name="20% - Énfasis4 2 7" xfId="8017" xr:uid="{A08A5140-0ADD-4F45-B14A-C16BF03F17C3}"/>
    <cellStyle name="20% - Énfasis4 2_Deuda septiembre_marcos" xfId="878" xr:uid="{00000000-0005-0000-0000-00006E030000}"/>
    <cellStyle name="20% - Énfasis4 3" xfId="879" xr:uid="{00000000-0005-0000-0000-00006F030000}"/>
    <cellStyle name="20% - Énfasis4 3 2" xfId="880" xr:uid="{00000000-0005-0000-0000-000070030000}"/>
    <cellStyle name="20% - Énfasis4 3 2 2" xfId="8020" xr:uid="{4071ED05-AE6A-4F3B-B9C1-F5BCD6A7110B}"/>
    <cellStyle name="20% - Énfasis4 3 3" xfId="8019" xr:uid="{95D0E12E-4815-4679-918B-87328211BBCA}"/>
    <cellStyle name="20% - Énfasis4 3_Deuda septiembre_marcos" xfId="881" xr:uid="{00000000-0005-0000-0000-000071030000}"/>
    <cellStyle name="20% - Énfasis4 4" xfId="4145" xr:uid="{00000000-0005-0000-0000-000031100000}"/>
    <cellStyle name="20% - Énfasis4 4 2" xfId="4146" xr:uid="{00000000-0005-0000-0000-000032100000}"/>
    <cellStyle name="20% - Énfasis4 4 2 2" xfId="9126" xr:uid="{E4E311A4-B6BA-4B0D-AD00-07B5746746F3}"/>
    <cellStyle name="20% - Énfasis4 4 3" xfId="4147" xr:uid="{00000000-0005-0000-0000-000033100000}"/>
    <cellStyle name="20% - Énfasis4 4 3 2" xfId="9127" xr:uid="{FD55054B-5F06-47A9-AFC1-E89C51F10996}"/>
    <cellStyle name="20% - Énfasis4 4 4" xfId="9125" xr:uid="{99377D8E-1A0B-466B-A0A5-B79648AE7D2E}"/>
    <cellStyle name="20% - Énfasis4 5" xfId="4148" xr:uid="{00000000-0005-0000-0000-000034100000}"/>
    <cellStyle name="20% - Énfasis4 5 2" xfId="4149" xr:uid="{00000000-0005-0000-0000-000035100000}"/>
    <cellStyle name="20% - Énfasis4 5 2 2" xfId="9129" xr:uid="{A9B6CB81-E3B4-44D7-A778-10A7EF9E920E}"/>
    <cellStyle name="20% - Énfasis4 5 3" xfId="4150" xr:uid="{00000000-0005-0000-0000-000036100000}"/>
    <cellStyle name="20% - Énfasis4 5 3 2" xfId="9130" xr:uid="{EA337BF1-60A9-4F0E-A5AD-C2B1085F17ED}"/>
    <cellStyle name="20% - Énfasis4 5 4" xfId="9128" xr:uid="{783C509B-AA51-4EE1-BE64-1E2A6AAAC584}"/>
    <cellStyle name="20% - Énfasis4 6" xfId="4151" xr:uid="{00000000-0005-0000-0000-000037100000}"/>
    <cellStyle name="20% - Énfasis4 6 2" xfId="4152" xr:uid="{00000000-0005-0000-0000-000038100000}"/>
    <cellStyle name="20% - Énfasis4 6 2 2" xfId="9132" xr:uid="{97C930CA-4E26-40FA-8841-538ECD1CFB82}"/>
    <cellStyle name="20% - Énfasis4 6 3" xfId="9131" xr:uid="{E421AAAE-B06B-428D-85D7-403666606FF4}"/>
    <cellStyle name="20% - Énfasis4 7" xfId="4153" xr:uid="{00000000-0005-0000-0000-000039100000}"/>
    <cellStyle name="20% - Énfasis4 7 2" xfId="4154" xr:uid="{00000000-0005-0000-0000-00003A100000}"/>
    <cellStyle name="20% - Énfasis4 7 2 2" xfId="9134" xr:uid="{DE9BEA83-40FC-48D1-B62B-998DD8883634}"/>
    <cellStyle name="20% - Énfasis4 7 3" xfId="9133" xr:uid="{31A96E59-37BE-4B8D-B882-F419EF23881F}"/>
    <cellStyle name="20% - Énfasis4 8" xfId="4155" xr:uid="{00000000-0005-0000-0000-00003B100000}"/>
    <cellStyle name="20% - Énfasis4 8 2" xfId="4156" xr:uid="{00000000-0005-0000-0000-00003C100000}"/>
    <cellStyle name="20% - Énfasis4 8 2 2" xfId="9136" xr:uid="{51504927-9AAE-4F6E-AD31-D7D4551E8E8C}"/>
    <cellStyle name="20% - Énfasis4 8 3" xfId="9135" xr:uid="{1B688E25-A15D-41E5-875B-170ECD6FA267}"/>
    <cellStyle name="20% - Énfasis4 9" xfId="4157" xr:uid="{00000000-0005-0000-0000-00003D100000}"/>
    <cellStyle name="20% - Énfasis4 9 2" xfId="4158" xr:uid="{00000000-0005-0000-0000-00003E100000}"/>
    <cellStyle name="20% - Énfasis4 9 2 2" xfId="9138" xr:uid="{F9CFA108-3BC4-4BFA-894A-3C133C1D3C43}"/>
    <cellStyle name="20% - Énfasis4 9 3" xfId="9137" xr:uid="{8C69B2C6-7CA9-4862-9448-3586A5B8C316}"/>
    <cellStyle name="20% - Énfasis5 10" xfId="4159" xr:uid="{00000000-0005-0000-0000-00003F100000}"/>
    <cellStyle name="20% - Énfasis5 10 2" xfId="4160" xr:uid="{00000000-0005-0000-0000-000040100000}"/>
    <cellStyle name="20% - Énfasis5 10 2 2" xfId="9140" xr:uid="{5DEC7122-6403-45BC-BD8B-4FA27EE60940}"/>
    <cellStyle name="20% - Énfasis5 10 3" xfId="9139" xr:uid="{53BD32D3-AFB0-4EB2-A261-7C7E9172979E}"/>
    <cellStyle name="20% - Énfasis5 11" xfId="4161" xr:uid="{00000000-0005-0000-0000-000041100000}"/>
    <cellStyle name="20% - Énfasis5 11 2" xfId="4162" xr:uid="{00000000-0005-0000-0000-000042100000}"/>
    <cellStyle name="20% - Énfasis5 11 2 2" xfId="9142" xr:uid="{E59A2723-565F-4A68-A9B4-AD93BEC55482}"/>
    <cellStyle name="20% - Énfasis5 11 3" xfId="9141" xr:uid="{A18B04E2-07D6-4AA6-BC2F-74EEA32DE389}"/>
    <cellStyle name="20% - Énfasis5 12" xfId="4163" xr:uid="{00000000-0005-0000-0000-000043100000}"/>
    <cellStyle name="20% - Énfasis5 12 2" xfId="4164" xr:uid="{00000000-0005-0000-0000-000044100000}"/>
    <cellStyle name="20% - Énfasis5 12 2 2" xfId="9144" xr:uid="{0FE48D52-C2A5-4A44-9D38-67C155FF8936}"/>
    <cellStyle name="20% - Énfasis5 12 3" xfId="9143" xr:uid="{D8AACA06-E366-4BAB-94C7-317419F5D601}"/>
    <cellStyle name="20% - Énfasis5 13" xfId="4165" xr:uid="{00000000-0005-0000-0000-000045100000}"/>
    <cellStyle name="20% - Énfasis5 13 2" xfId="4166" xr:uid="{00000000-0005-0000-0000-000046100000}"/>
    <cellStyle name="20% - Énfasis5 13 2 2" xfId="9146" xr:uid="{644A1392-689D-4B68-B99D-83330B95FD66}"/>
    <cellStyle name="20% - Énfasis5 13 3" xfId="9145" xr:uid="{D5D27E70-5B7C-487A-9E0B-69E929583F97}"/>
    <cellStyle name="20% - Énfasis5 14" xfId="4167" xr:uid="{00000000-0005-0000-0000-000047100000}"/>
    <cellStyle name="20% - Énfasis5 14 2" xfId="4168" xr:uid="{00000000-0005-0000-0000-000048100000}"/>
    <cellStyle name="20% - Énfasis5 14 2 2" xfId="9148" xr:uid="{E85E65B4-C0B5-4446-8190-16CDBD6587FB}"/>
    <cellStyle name="20% - Énfasis5 14 3" xfId="9147" xr:uid="{C591C05E-7A98-4379-A966-0E585F26346F}"/>
    <cellStyle name="20% - Énfasis5 15" xfId="4169" xr:uid="{00000000-0005-0000-0000-000049100000}"/>
    <cellStyle name="20% - Énfasis5 15 2" xfId="4170" xr:uid="{00000000-0005-0000-0000-00004A100000}"/>
    <cellStyle name="20% - Énfasis5 15 2 2" xfId="9150" xr:uid="{2D3C4D3A-0287-4BA3-B689-45DF2E3FC002}"/>
    <cellStyle name="20% - Énfasis5 15 3" xfId="9149" xr:uid="{BECAFEBF-AFCD-4127-954B-D369D93AF9E2}"/>
    <cellStyle name="20% - Énfasis5 16" xfId="4171" xr:uid="{00000000-0005-0000-0000-00004B100000}"/>
    <cellStyle name="20% - Énfasis5 16 2" xfId="9151" xr:uid="{AC6118BC-E00B-4216-87A0-AE662672910C}"/>
    <cellStyle name="20% - Énfasis5 2" xfId="882" xr:uid="{00000000-0005-0000-0000-000072030000}"/>
    <cellStyle name="20% - Énfasis5 2 2" xfId="883" xr:uid="{00000000-0005-0000-0000-000073030000}"/>
    <cellStyle name="20% - Énfasis5 2 2 2" xfId="4172" xr:uid="{00000000-0005-0000-0000-00004C100000}"/>
    <cellStyle name="20% - Énfasis5 2 2 2 2" xfId="9152" xr:uid="{770101DA-8EA1-450D-89E2-7624A01A9F31}"/>
    <cellStyle name="20% - Énfasis5 2 2 3" xfId="4173" xr:uid="{00000000-0005-0000-0000-00004D100000}"/>
    <cellStyle name="20% - Énfasis5 2 2 3 2" xfId="9153" xr:uid="{2BBC182D-98F6-4741-9D62-AAB0E67F6017}"/>
    <cellStyle name="20% - Énfasis5 2 2 4" xfId="4174" xr:uid="{00000000-0005-0000-0000-00004E100000}"/>
    <cellStyle name="20% - Énfasis5 2 2 4 2" xfId="4175" xr:uid="{00000000-0005-0000-0000-00004F100000}"/>
    <cellStyle name="20% - Énfasis5 2 2 4 2 2" xfId="9155" xr:uid="{63165CB4-52FE-44A7-AF43-81ADC3754BB9}"/>
    <cellStyle name="20% - Énfasis5 2 2 4 3" xfId="9154" xr:uid="{5D80E36C-067F-4630-94B9-A8091712880C}"/>
    <cellStyle name="20% - Énfasis5 2 2 5" xfId="8022" xr:uid="{8E1F9622-6559-4E6F-AC0D-9F2EE03CAE19}"/>
    <cellStyle name="20% - Énfasis5 2 3" xfId="4176" xr:uid="{00000000-0005-0000-0000-000050100000}"/>
    <cellStyle name="20% - Énfasis5 2 3 2" xfId="9156" xr:uid="{4A0CE64E-6B99-4D33-ADDC-267496A4D3FB}"/>
    <cellStyle name="20% - Énfasis5 2 4" xfId="4177" xr:uid="{00000000-0005-0000-0000-000051100000}"/>
    <cellStyle name="20% - Énfasis5 2 4 2" xfId="4178" xr:uid="{00000000-0005-0000-0000-000052100000}"/>
    <cellStyle name="20% - Énfasis5 2 4 2 2" xfId="9158" xr:uid="{F01B0254-B4B6-41FC-A7C8-1CE46FEFD264}"/>
    <cellStyle name="20% - Énfasis5 2 4 3" xfId="9157" xr:uid="{A290DA09-CB75-4F44-97E1-DFC42D4E0FFF}"/>
    <cellStyle name="20% - Énfasis5 2 5" xfId="4179" xr:uid="{00000000-0005-0000-0000-000053100000}"/>
    <cellStyle name="20% - Énfasis5 2 5 2" xfId="9159" xr:uid="{A5746A04-E716-4A99-B72D-EFD16A0F3634}"/>
    <cellStyle name="20% - Énfasis5 2 6" xfId="4180" xr:uid="{00000000-0005-0000-0000-000054100000}"/>
    <cellStyle name="20% - Énfasis5 2 6 2" xfId="9160" xr:uid="{1F47A26A-0F0D-4562-817A-68B53B34A897}"/>
    <cellStyle name="20% - Énfasis5 2 7" xfId="8021" xr:uid="{B7533E36-386D-433C-B2F2-EDB3AEC6BBF3}"/>
    <cellStyle name="20% - Énfasis5 2_Deuda septiembre_marcos" xfId="884" xr:uid="{00000000-0005-0000-0000-000074030000}"/>
    <cellStyle name="20% - Énfasis5 3" xfId="3315" xr:uid="{00000000-0005-0000-0000-0000F30C0000}"/>
    <cellStyle name="20% - Énfasis5 3 2" xfId="4181" xr:uid="{00000000-0005-0000-0000-000055100000}"/>
    <cellStyle name="20% - Énfasis5 3 2 2" xfId="9161" xr:uid="{EEAC61CC-6AC1-46B5-A8B0-6F2C5B40A8DC}"/>
    <cellStyle name="20% - Énfasis5 3 3" xfId="4182" xr:uid="{00000000-0005-0000-0000-000056100000}"/>
    <cellStyle name="20% - Énfasis5 3 3 2" xfId="9162" xr:uid="{6DC00A65-FEE2-4EE5-BD7C-62AAB0EA9EE5}"/>
    <cellStyle name="20% - Énfasis5 3 4" xfId="4183" xr:uid="{00000000-0005-0000-0000-000057100000}"/>
    <cellStyle name="20% - Énfasis5 3 4 2" xfId="9163" xr:uid="{93CFE1F8-450C-4EF9-82C9-9E58D73CAD2A}"/>
    <cellStyle name="20% - Énfasis5 3 5" xfId="8761" xr:uid="{28E428AE-78D1-4B46-962B-818354DBE809}"/>
    <cellStyle name="20% - Énfasis5 4" xfId="4184" xr:uid="{00000000-0005-0000-0000-000058100000}"/>
    <cellStyle name="20% - Énfasis5 4 2" xfId="4185" xr:uid="{00000000-0005-0000-0000-000059100000}"/>
    <cellStyle name="20% - Énfasis5 4 2 2" xfId="9165" xr:uid="{903CD1A4-8BA5-484F-82B3-BA25FBB0C6BA}"/>
    <cellStyle name="20% - Énfasis5 4 3" xfId="4186" xr:uid="{00000000-0005-0000-0000-00005A100000}"/>
    <cellStyle name="20% - Énfasis5 4 3 2" xfId="9166" xr:uid="{8CF111A8-3584-4880-9B5D-7A72E23B4396}"/>
    <cellStyle name="20% - Énfasis5 4 4" xfId="9164" xr:uid="{07577715-3F06-40A7-8F6A-FA386C24557B}"/>
    <cellStyle name="20% - Énfasis5 5" xfId="4187" xr:uid="{00000000-0005-0000-0000-00005B100000}"/>
    <cellStyle name="20% - Énfasis5 5 2" xfId="4188" xr:uid="{00000000-0005-0000-0000-00005C100000}"/>
    <cellStyle name="20% - Énfasis5 5 2 2" xfId="9168" xr:uid="{264D97B0-ADB1-46BB-BCC7-1C13B1A69F03}"/>
    <cellStyle name="20% - Énfasis5 5 3" xfId="9167" xr:uid="{58C874A8-0793-4728-AC7B-C4E88783756A}"/>
    <cellStyle name="20% - Énfasis5 6" xfId="4189" xr:uid="{00000000-0005-0000-0000-00005D100000}"/>
    <cellStyle name="20% - Énfasis5 6 2" xfId="4190" xr:uid="{00000000-0005-0000-0000-00005E100000}"/>
    <cellStyle name="20% - Énfasis5 6 2 2" xfId="9170" xr:uid="{FCC061CD-7188-4007-9010-144F801AF387}"/>
    <cellStyle name="20% - Énfasis5 6 3" xfId="9169" xr:uid="{4830BD6D-E867-4D76-8EB0-4B57C94D2AD8}"/>
    <cellStyle name="20% - Énfasis5 7" xfId="4191" xr:uid="{00000000-0005-0000-0000-00005F100000}"/>
    <cellStyle name="20% - Énfasis5 7 2" xfId="4192" xr:uid="{00000000-0005-0000-0000-000060100000}"/>
    <cellStyle name="20% - Énfasis5 7 2 2" xfId="9172" xr:uid="{0BDEE4E3-5B0A-4652-BDA9-74030FC1A615}"/>
    <cellStyle name="20% - Énfasis5 7 3" xfId="9171" xr:uid="{66EED4F1-FD3D-42EE-A9C3-F9DD0A2C91AF}"/>
    <cellStyle name="20% - Énfasis5 8" xfId="4193" xr:uid="{00000000-0005-0000-0000-000061100000}"/>
    <cellStyle name="20% - Énfasis5 8 2" xfId="4194" xr:uid="{00000000-0005-0000-0000-000062100000}"/>
    <cellStyle name="20% - Énfasis5 8 2 2" xfId="9174" xr:uid="{CBA24BAE-7817-45C9-AEA1-C25CC9338AB7}"/>
    <cellStyle name="20% - Énfasis5 8 3" xfId="9173" xr:uid="{249DB8E4-A861-4999-BF88-7EDDD46021AA}"/>
    <cellStyle name="20% - Énfasis5 9" xfId="4195" xr:uid="{00000000-0005-0000-0000-000063100000}"/>
    <cellStyle name="20% - Énfasis5 9 2" xfId="4196" xr:uid="{00000000-0005-0000-0000-000064100000}"/>
    <cellStyle name="20% - Énfasis5 9 2 2" xfId="9176" xr:uid="{32046845-1A5C-49B7-9D2E-00E3F382F851}"/>
    <cellStyle name="20% - Énfasis5 9 3" xfId="9175" xr:uid="{4ED59A75-9A8F-46BB-B575-5437849F7C80}"/>
    <cellStyle name="20% - Énfasis6 10" xfId="4197" xr:uid="{00000000-0005-0000-0000-000065100000}"/>
    <cellStyle name="20% - Énfasis6 10 2" xfId="4198" xr:uid="{00000000-0005-0000-0000-000066100000}"/>
    <cellStyle name="20% - Énfasis6 10 2 2" xfId="9178" xr:uid="{FA7F5DA2-9D4F-4A8E-9E22-7021560DED19}"/>
    <cellStyle name="20% - Énfasis6 10 3" xfId="9177" xr:uid="{23D00051-280C-4194-8CF2-DE317A9DFA24}"/>
    <cellStyle name="20% - Énfasis6 11" xfId="4199" xr:uid="{00000000-0005-0000-0000-000067100000}"/>
    <cellStyle name="20% - Énfasis6 11 2" xfId="4200" xr:uid="{00000000-0005-0000-0000-000068100000}"/>
    <cellStyle name="20% - Énfasis6 11 2 2" xfId="9180" xr:uid="{951816DD-8F1B-4C7A-8D93-5408DF3EDFF2}"/>
    <cellStyle name="20% - Énfasis6 11 3" xfId="9179" xr:uid="{2AF8B9C7-8F89-4483-B653-3ED452C97B71}"/>
    <cellStyle name="20% - Énfasis6 12" xfId="4201" xr:uid="{00000000-0005-0000-0000-000069100000}"/>
    <cellStyle name="20% - Énfasis6 12 2" xfId="4202" xr:uid="{00000000-0005-0000-0000-00006A100000}"/>
    <cellStyle name="20% - Énfasis6 12 2 2" xfId="9182" xr:uid="{B4E5FCFD-37EF-4E74-8163-AAD4824F58D4}"/>
    <cellStyle name="20% - Énfasis6 12 3" xfId="9181" xr:uid="{481E4706-E2EF-4D3C-959A-2132514463AB}"/>
    <cellStyle name="20% - Énfasis6 13" xfId="4203" xr:uid="{00000000-0005-0000-0000-00006B100000}"/>
    <cellStyle name="20% - Énfasis6 13 2" xfId="4204" xr:uid="{00000000-0005-0000-0000-00006C100000}"/>
    <cellStyle name="20% - Énfasis6 13 2 2" xfId="9184" xr:uid="{670A70E0-F156-4D8B-9A85-3558B49E3119}"/>
    <cellStyle name="20% - Énfasis6 13 3" xfId="9183" xr:uid="{69105342-3279-48C6-9665-64A7F9870589}"/>
    <cellStyle name="20% - Énfasis6 14" xfId="4205" xr:uid="{00000000-0005-0000-0000-00006D100000}"/>
    <cellStyle name="20% - Énfasis6 14 2" xfId="4206" xr:uid="{00000000-0005-0000-0000-00006E100000}"/>
    <cellStyle name="20% - Énfasis6 14 2 2" xfId="9186" xr:uid="{629A1591-F904-4B7E-939B-C3C35BDBDE02}"/>
    <cellStyle name="20% - Énfasis6 14 3" xfId="9185" xr:uid="{4FF735AF-9B63-4309-BBE2-09B3677404BC}"/>
    <cellStyle name="20% - Énfasis6 15" xfId="4207" xr:uid="{00000000-0005-0000-0000-00006F100000}"/>
    <cellStyle name="20% - Énfasis6 15 2" xfId="4208" xr:uid="{00000000-0005-0000-0000-000070100000}"/>
    <cellStyle name="20% - Énfasis6 15 2 2" xfId="9188" xr:uid="{B8F19CEE-C60C-4764-9BBC-ABEF4D88058F}"/>
    <cellStyle name="20% - Énfasis6 15 3" xfId="9187" xr:uid="{1E8F571F-CD83-484F-A3E6-2F581FB443EB}"/>
    <cellStyle name="20% - Énfasis6 16" xfId="4209" xr:uid="{00000000-0005-0000-0000-000071100000}"/>
    <cellStyle name="20% - Énfasis6 16 2" xfId="9189" xr:uid="{191E1091-EF09-40AB-A00C-178FD11E7C75}"/>
    <cellStyle name="20% - Énfasis6 2" xfId="885" xr:uid="{00000000-0005-0000-0000-000075030000}"/>
    <cellStyle name="20% - Énfasis6 2 2" xfId="886" xr:uid="{00000000-0005-0000-0000-000076030000}"/>
    <cellStyle name="20% - Énfasis6 2 2 2" xfId="4210" xr:uid="{00000000-0005-0000-0000-000072100000}"/>
    <cellStyle name="20% - Énfasis6 2 2 2 2" xfId="9190" xr:uid="{9717A291-D5C7-4C9F-9F8B-0AA4C783F4B1}"/>
    <cellStyle name="20% - Énfasis6 2 2 3" xfId="4211" xr:uid="{00000000-0005-0000-0000-000073100000}"/>
    <cellStyle name="20% - Énfasis6 2 2 3 2" xfId="9191" xr:uid="{0C278501-2538-4CDE-8323-104C5A4F5DA5}"/>
    <cellStyle name="20% - Énfasis6 2 2 4" xfId="4212" xr:uid="{00000000-0005-0000-0000-000074100000}"/>
    <cellStyle name="20% - Énfasis6 2 2 4 2" xfId="4213" xr:uid="{00000000-0005-0000-0000-000075100000}"/>
    <cellStyle name="20% - Énfasis6 2 2 4 2 2" xfId="9193" xr:uid="{7108617D-5996-46EB-8C22-48397D8C9C51}"/>
    <cellStyle name="20% - Énfasis6 2 2 4 3" xfId="9192" xr:uid="{843F2092-D06A-49CA-A611-9E29840B11AB}"/>
    <cellStyle name="20% - Énfasis6 2 2 5" xfId="8024" xr:uid="{C79763DC-54C9-4722-B6EE-FEDE801000BA}"/>
    <cellStyle name="20% - Énfasis6 2 3" xfId="4214" xr:uid="{00000000-0005-0000-0000-000076100000}"/>
    <cellStyle name="20% - Énfasis6 2 3 2" xfId="9194" xr:uid="{B2B65AC6-41BC-46E4-84CF-67D64871E2A5}"/>
    <cellStyle name="20% - Énfasis6 2 4" xfId="4215" xr:uid="{00000000-0005-0000-0000-000077100000}"/>
    <cellStyle name="20% - Énfasis6 2 4 2" xfId="4216" xr:uid="{00000000-0005-0000-0000-000078100000}"/>
    <cellStyle name="20% - Énfasis6 2 4 2 2" xfId="9196" xr:uid="{F6B4A667-BB71-498F-B70C-6636DDB11F48}"/>
    <cellStyle name="20% - Énfasis6 2 4 3" xfId="9195" xr:uid="{AEBB7D38-5C64-48C5-991D-4741E1BFB41B}"/>
    <cellStyle name="20% - Énfasis6 2 5" xfId="4217" xr:uid="{00000000-0005-0000-0000-000079100000}"/>
    <cellStyle name="20% - Énfasis6 2 5 2" xfId="9197" xr:uid="{D4E4B7F9-E050-456D-A87E-9706C94DDFE9}"/>
    <cellStyle name="20% - Énfasis6 2 6" xfId="4218" xr:uid="{00000000-0005-0000-0000-00007A100000}"/>
    <cellStyle name="20% - Énfasis6 2 6 2" xfId="9198" xr:uid="{18974061-F451-4F98-833D-AAAD8FC7D257}"/>
    <cellStyle name="20% - Énfasis6 2 7" xfId="8023" xr:uid="{32C04629-609A-4FA7-A46B-2060C87D8386}"/>
    <cellStyle name="20% - Énfasis6 2_Deuda septiembre_marcos" xfId="887" xr:uid="{00000000-0005-0000-0000-000077030000}"/>
    <cellStyle name="20% - Énfasis6 3" xfId="3316" xr:uid="{00000000-0005-0000-0000-0000F40C0000}"/>
    <cellStyle name="20% - Énfasis6 3 2" xfId="4219" xr:uid="{00000000-0005-0000-0000-00007B100000}"/>
    <cellStyle name="20% - Énfasis6 3 2 2" xfId="9199" xr:uid="{F1C54237-F3FD-4D5A-B060-785EE0269DF7}"/>
    <cellStyle name="20% - Énfasis6 3 3" xfId="4220" xr:uid="{00000000-0005-0000-0000-00007C100000}"/>
    <cellStyle name="20% - Énfasis6 3 3 2" xfId="9200" xr:uid="{BF37DB1B-1A3A-4864-87E9-5CEC3E63B076}"/>
    <cellStyle name="20% - Énfasis6 3 4" xfId="4221" xr:uid="{00000000-0005-0000-0000-00007D100000}"/>
    <cellStyle name="20% - Énfasis6 3 4 2" xfId="9201" xr:uid="{5F92C8F8-476A-406D-9574-AA5F3334591E}"/>
    <cellStyle name="20% - Énfasis6 3 5" xfId="8762" xr:uid="{52C24D2F-97A4-4782-BE86-4C8AB54A5AB2}"/>
    <cellStyle name="20% - Énfasis6 4" xfId="4222" xr:uid="{00000000-0005-0000-0000-00007E100000}"/>
    <cellStyle name="20% - Énfasis6 4 2" xfId="4223" xr:uid="{00000000-0005-0000-0000-00007F100000}"/>
    <cellStyle name="20% - Énfasis6 4 2 2" xfId="9203" xr:uid="{414228A4-7804-43FE-A838-7A43A12B813D}"/>
    <cellStyle name="20% - Énfasis6 4 3" xfId="4224" xr:uid="{00000000-0005-0000-0000-000080100000}"/>
    <cellStyle name="20% - Énfasis6 4 3 2" xfId="9204" xr:uid="{579DDD64-5722-4A2E-B065-8A0BD738CC4F}"/>
    <cellStyle name="20% - Énfasis6 4 4" xfId="9202" xr:uid="{BB6C6E15-8B9A-4DF2-A82C-D1584B95607D}"/>
    <cellStyle name="20% - Énfasis6 5" xfId="4225" xr:uid="{00000000-0005-0000-0000-000081100000}"/>
    <cellStyle name="20% - Énfasis6 5 2" xfId="4226" xr:uid="{00000000-0005-0000-0000-000082100000}"/>
    <cellStyle name="20% - Énfasis6 5 2 2" xfId="9206" xr:uid="{9CE7302A-9F86-4C37-9918-978ABFF2C4FC}"/>
    <cellStyle name="20% - Énfasis6 5 3" xfId="9205" xr:uid="{A762BDB6-737B-48D8-B48C-DA88BBBEDF02}"/>
    <cellStyle name="20% - Énfasis6 6" xfId="4227" xr:uid="{00000000-0005-0000-0000-000083100000}"/>
    <cellStyle name="20% - Énfasis6 6 2" xfId="4228" xr:uid="{00000000-0005-0000-0000-000084100000}"/>
    <cellStyle name="20% - Énfasis6 6 2 2" xfId="9208" xr:uid="{18ECD1E7-7702-4966-91F9-94B4721C18FF}"/>
    <cellStyle name="20% - Énfasis6 6 3" xfId="9207" xr:uid="{30057D1A-E936-4D16-BBA0-677CAE4B9230}"/>
    <cellStyle name="20% - Énfasis6 7" xfId="4229" xr:uid="{00000000-0005-0000-0000-000085100000}"/>
    <cellStyle name="20% - Énfasis6 7 2" xfId="4230" xr:uid="{00000000-0005-0000-0000-000086100000}"/>
    <cellStyle name="20% - Énfasis6 7 2 2" xfId="9210" xr:uid="{394D7B15-2D06-4742-9E8C-B5CC37235A0A}"/>
    <cellStyle name="20% - Énfasis6 7 3" xfId="9209" xr:uid="{46FF9E44-42D8-4A87-B0DB-ADACD2951E06}"/>
    <cellStyle name="20% - Énfasis6 8" xfId="4231" xr:uid="{00000000-0005-0000-0000-000087100000}"/>
    <cellStyle name="20% - Énfasis6 8 2" xfId="4232" xr:uid="{00000000-0005-0000-0000-000088100000}"/>
    <cellStyle name="20% - Énfasis6 8 2 2" xfId="9212" xr:uid="{349B5F62-BCF3-4C62-8E4B-B2DBE435C36D}"/>
    <cellStyle name="20% - Énfasis6 8 3" xfId="9211" xr:uid="{2FC50E77-9C92-41F1-836C-AE4F52009065}"/>
    <cellStyle name="20% - Énfasis6 9" xfId="4233" xr:uid="{00000000-0005-0000-0000-000089100000}"/>
    <cellStyle name="20% - Énfasis6 9 2" xfId="4234" xr:uid="{00000000-0005-0000-0000-00008A100000}"/>
    <cellStyle name="20% - Énfasis6 9 2 2" xfId="9214" xr:uid="{91C8A830-5F26-4547-BA4F-B29268B799A6}"/>
    <cellStyle name="20% - Énfasis6 9 3" xfId="9213" xr:uid="{0619F46B-2439-4234-88C1-AFF761EE78A6}"/>
    <cellStyle name="40% - Ênfase1" xfId="888" xr:uid="{00000000-0005-0000-0000-000078030000}"/>
    <cellStyle name="40% - Ênfase1 2" xfId="8025" xr:uid="{DAEEAA2E-DC1A-45A7-87A3-A585FC037989}"/>
    <cellStyle name="40% - Ênfase2" xfId="889" xr:uid="{00000000-0005-0000-0000-000079030000}"/>
    <cellStyle name="40% - Ênfase2 2" xfId="8026" xr:uid="{F1CE209F-C02B-43A3-8FF5-892EEC14D132}"/>
    <cellStyle name="40% - Ênfase3" xfId="890" xr:uid="{00000000-0005-0000-0000-00007A030000}"/>
    <cellStyle name="40% - Ênfase3 2" xfId="8027" xr:uid="{E4269B6F-6F2D-497A-A1E9-5AC8920F3ED3}"/>
    <cellStyle name="40% - Ênfase4" xfId="891" xr:uid="{00000000-0005-0000-0000-00007B030000}"/>
    <cellStyle name="40% - Ênfase4 2" xfId="8028" xr:uid="{B65F9F91-8F97-40C1-8B56-785214665545}"/>
    <cellStyle name="40% - Ênfase5" xfId="892" xr:uid="{00000000-0005-0000-0000-00007C030000}"/>
    <cellStyle name="40% - Ênfase5 2" xfId="8029" xr:uid="{92DAFC3E-71F5-4951-AA81-0AFA0E53C06F}"/>
    <cellStyle name="40% - Ênfase6" xfId="893" xr:uid="{00000000-0005-0000-0000-00007D030000}"/>
    <cellStyle name="40% - Ênfase6 2" xfId="8030" xr:uid="{1E13CCDA-E70B-4DAE-84C0-EE12BF3E17F5}"/>
    <cellStyle name="40% - Énfasis1 10" xfId="4235" xr:uid="{00000000-0005-0000-0000-00008B100000}"/>
    <cellStyle name="40% - Énfasis1 10 2" xfId="4236" xr:uid="{00000000-0005-0000-0000-00008C100000}"/>
    <cellStyle name="40% - Énfasis1 10 2 2" xfId="9216" xr:uid="{B046E286-B27A-4BC4-B98B-49F108CF8D41}"/>
    <cellStyle name="40% - Énfasis1 10 3" xfId="9215" xr:uid="{7380B7AE-F9BC-4FCA-B6CB-D572948CAC0B}"/>
    <cellStyle name="40% - Énfasis1 11" xfId="4237" xr:uid="{00000000-0005-0000-0000-00008D100000}"/>
    <cellStyle name="40% - Énfasis1 11 2" xfId="4238" xr:uid="{00000000-0005-0000-0000-00008E100000}"/>
    <cellStyle name="40% - Énfasis1 11 2 2" xfId="9218" xr:uid="{2F1CFDE1-DB2D-47D5-BC50-4A184AFE780A}"/>
    <cellStyle name="40% - Énfasis1 11 3" xfId="9217" xr:uid="{5688D87A-A86B-4432-8DFD-81871F0DD748}"/>
    <cellStyle name="40% - Énfasis1 12" xfId="4239" xr:uid="{00000000-0005-0000-0000-00008F100000}"/>
    <cellStyle name="40% - Énfasis1 12 2" xfId="4240" xr:uid="{00000000-0005-0000-0000-000090100000}"/>
    <cellStyle name="40% - Énfasis1 12 2 2" xfId="9220" xr:uid="{486408E8-B697-4E46-980B-D0059608ED84}"/>
    <cellStyle name="40% - Énfasis1 12 3" xfId="9219" xr:uid="{F1D30108-B4D8-40F8-AE0A-E492A788F364}"/>
    <cellStyle name="40% - Énfasis1 13" xfId="4241" xr:uid="{00000000-0005-0000-0000-000091100000}"/>
    <cellStyle name="40% - Énfasis1 13 2" xfId="4242" xr:uid="{00000000-0005-0000-0000-000092100000}"/>
    <cellStyle name="40% - Énfasis1 13 2 2" xfId="9222" xr:uid="{8FF6633F-5CB1-4816-BB81-2CAD0AD871F0}"/>
    <cellStyle name="40% - Énfasis1 13 3" xfId="9221" xr:uid="{DEA99594-8E23-476F-85FD-8255735F56FA}"/>
    <cellStyle name="40% - Énfasis1 14" xfId="4243" xr:uid="{00000000-0005-0000-0000-000093100000}"/>
    <cellStyle name="40% - Énfasis1 14 2" xfId="4244" xr:uid="{00000000-0005-0000-0000-000094100000}"/>
    <cellStyle name="40% - Énfasis1 14 2 2" xfId="9224" xr:uid="{C26F5F0E-82C2-42A5-844C-4AFAF5683CC5}"/>
    <cellStyle name="40% - Énfasis1 14 3" xfId="9223" xr:uid="{DB344052-B344-4ADB-8F08-5EF85311C2BE}"/>
    <cellStyle name="40% - Énfasis1 15" xfId="4245" xr:uid="{00000000-0005-0000-0000-000095100000}"/>
    <cellStyle name="40% - Énfasis1 15 2" xfId="4246" xr:uid="{00000000-0005-0000-0000-000096100000}"/>
    <cellStyle name="40% - Énfasis1 15 2 2" xfId="9226" xr:uid="{F31DB8E3-FEC9-4573-9F45-D904B5B94AE4}"/>
    <cellStyle name="40% - Énfasis1 15 3" xfId="9225" xr:uid="{35EC866D-3940-4406-BEAB-59FC0D30AC7A}"/>
    <cellStyle name="40% - Énfasis1 16" xfId="4247" xr:uid="{00000000-0005-0000-0000-000097100000}"/>
    <cellStyle name="40% - Énfasis1 16 2" xfId="9227" xr:uid="{AEF31539-E325-4729-9430-3E2034150EAE}"/>
    <cellStyle name="40% - Énfasis1 2" xfId="894" xr:uid="{00000000-0005-0000-0000-00007E030000}"/>
    <cellStyle name="40% - Énfasis1 2 2" xfId="895" xr:uid="{00000000-0005-0000-0000-00007F030000}"/>
    <cellStyle name="40% - Énfasis1 2 2 2" xfId="4248" xr:uid="{00000000-0005-0000-0000-000098100000}"/>
    <cellStyle name="40% - Énfasis1 2 2 2 2" xfId="9228" xr:uid="{D0E2618B-4AC6-4C55-B988-E2EC25705FED}"/>
    <cellStyle name="40% - Énfasis1 2 2 3" xfId="4249" xr:uid="{00000000-0005-0000-0000-000099100000}"/>
    <cellStyle name="40% - Énfasis1 2 2 3 2" xfId="9229" xr:uid="{E14E18E7-FADA-4D8F-9377-A7F9561FBF4A}"/>
    <cellStyle name="40% - Énfasis1 2 2 4" xfId="4250" xr:uid="{00000000-0005-0000-0000-00009A100000}"/>
    <cellStyle name="40% - Énfasis1 2 2 4 2" xfId="4251" xr:uid="{00000000-0005-0000-0000-00009B100000}"/>
    <cellStyle name="40% - Énfasis1 2 2 4 2 2" xfId="9231" xr:uid="{D67FD5A4-652A-41BF-90D9-16F80069C217}"/>
    <cellStyle name="40% - Énfasis1 2 2 4 3" xfId="9230" xr:uid="{C67478B6-F3B6-4638-AD1E-61AF871E134C}"/>
    <cellStyle name="40% - Énfasis1 2 2 5" xfId="8032" xr:uid="{B1A53259-7CF7-4CE4-9962-5F5396B108BF}"/>
    <cellStyle name="40% - Énfasis1 2 3" xfId="4252" xr:uid="{00000000-0005-0000-0000-00009C100000}"/>
    <cellStyle name="40% - Énfasis1 2 3 2" xfId="9232" xr:uid="{429B9C60-153B-40DC-9632-D13E00D506C1}"/>
    <cellStyle name="40% - Énfasis1 2 4" xfId="4253" xr:uid="{00000000-0005-0000-0000-00009D100000}"/>
    <cellStyle name="40% - Énfasis1 2 4 2" xfId="4254" xr:uid="{00000000-0005-0000-0000-00009E100000}"/>
    <cellStyle name="40% - Énfasis1 2 4 2 2" xfId="9234" xr:uid="{58B1C8D1-E851-4942-A1B9-40ED3DDE8BED}"/>
    <cellStyle name="40% - Énfasis1 2 4 3" xfId="9233" xr:uid="{1A82AFCD-4A34-47E5-84A8-F573D6150726}"/>
    <cellStyle name="40% - Énfasis1 2 5" xfId="4255" xr:uid="{00000000-0005-0000-0000-00009F100000}"/>
    <cellStyle name="40% - Énfasis1 2 5 2" xfId="9235" xr:uid="{28D9D7E9-3304-425E-832D-4BDDF090B303}"/>
    <cellStyle name="40% - Énfasis1 2 6" xfId="4256" xr:uid="{00000000-0005-0000-0000-0000A0100000}"/>
    <cellStyle name="40% - Énfasis1 2 6 2" xfId="9236" xr:uid="{E889D837-92E3-48E2-9D2D-BA660EF03FC1}"/>
    <cellStyle name="40% - Énfasis1 2 7" xfId="8031" xr:uid="{331A91FA-8946-45DD-A85A-B461DFF28F7C}"/>
    <cellStyle name="40% - Énfasis1 2_Deuda septiembre_marcos" xfId="896" xr:uid="{00000000-0005-0000-0000-000080030000}"/>
    <cellStyle name="40% - Énfasis1 3" xfId="3317" xr:uid="{00000000-0005-0000-0000-0000F50C0000}"/>
    <cellStyle name="40% - Énfasis1 3 2" xfId="4257" xr:uid="{00000000-0005-0000-0000-0000A1100000}"/>
    <cellStyle name="40% - Énfasis1 3 2 2" xfId="9237" xr:uid="{93D4F6DC-C639-46C1-A9FA-EACAF3B73DCF}"/>
    <cellStyle name="40% - Énfasis1 3 3" xfId="4258" xr:uid="{00000000-0005-0000-0000-0000A2100000}"/>
    <cellStyle name="40% - Énfasis1 3 3 2" xfId="9238" xr:uid="{81E3C3FB-F80E-4D1C-83B3-2CAB04F6596F}"/>
    <cellStyle name="40% - Énfasis1 3 4" xfId="4259" xr:uid="{00000000-0005-0000-0000-0000A3100000}"/>
    <cellStyle name="40% - Énfasis1 3 4 2" xfId="9239" xr:uid="{738E7482-F2C8-4786-83E8-6DE1629304A0}"/>
    <cellStyle name="40% - Énfasis1 3 5" xfId="8763" xr:uid="{F0D26869-CEA5-4BB0-B198-6E8C73DA2E82}"/>
    <cellStyle name="40% - Énfasis1 4" xfId="4260" xr:uid="{00000000-0005-0000-0000-0000A4100000}"/>
    <cellStyle name="40% - Énfasis1 4 2" xfId="4261" xr:uid="{00000000-0005-0000-0000-0000A5100000}"/>
    <cellStyle name="40% - Énfasis1 4 2 2" xfId="9241" xr:uid="{FECA265B-4E1B-461A-A291-A2ABD261EA85}"/>
    <cellStyle name="40% - Énfasis1 4 3" xfId="4262" xr:uid="{00000000-0005-0000-0000-0000A6100000}"/>
    <cellStyle name="40% - Énfasis1 4 3 2" xfId="9242" xr:uid="{806C112E-6B09-4501-8774-B6B988A12AB7}"/>
    <cellStyle name="40% - Énfasis1 4 4" xfId="9240" xr:uid="{F5E540F4-3749-4CE3-84DB-BC642ED4BFDC}"/>
    <cellStyle name="40% - Énfasis1 5" xfId="4263" xr:uid="{00000000-0005-0000-0000-0000A7100000}"/>
    <cellStyle name="40% - Énfasis1 5 2" xfId="4264" xr:uid="{00000000-0005-0000-0000-0000A8100000}"/>
    <cellStyle name="40% - Énfasis1 5 2 2" xfId="9244" xr:uid="{A8F6DE59-946E-4C5D-8623-4FE8EB2FB9AF}"/>
    <cellStyle name="40% - Énfasis1 5 3" xfId="9243" xr:uid="{F6927B17-C0D9-4AD0-95EF-698431D4A60B}"/>
    <cellStyle name="40% - Énfasis1 6" xfId="4265" xr:uid="{00000000-0005-0000-0000-0000A9100000}"/>
    <cellStyle name="40% - Énfasis1 6 2" xfId="4266" xr:uid="{00000000-0005-0000-0000-0000AA100000}"/>
    <cellStyle name="40% - Énfasis1 6 2 2" xfId="9246" xr:uid="{842AA0CD-B373-49D6-8A22-C4BF133AD244}"/>
    <cellStyle name="40% - Énfasis1 6 3" xfId="9245" xr:uid="{3877422F-9971-4BD3-A341-661E5445CECE}"/>
    <cellStyle name="40% - Énfasis1 7" xfId="4267" xr:uid="{00000000-0005-0000-0000-0000AB100000}"/>
    <cellStyle name="40% - Énfasis1 7 2" xfId="4268" xr:uid="{00000000-0005-0000-0000-0000AC100000}"/>
    <cellStyle name="40% - Énfasis1 7 2 2" xfId="9248" xr:uid="{0D6C2987-A126-4E58-9F8E-E532EB28C623}"/>
    <cellStyle name="40% - Énfasis1 7 3" xfId="9247" xr:uid="{3C4AA3B6-3F4A-4DAC-A6E5-DFE034B594B8}"/>
    <cellStyle name="40% - Énfasis1 8" xfId="4269" xr:uid="{00000000-0005-0000-0000-0000AD100000}"/>
    <cellStyle name="40% - Énfasis1 8 2" xfId="4270" xr:uid="{00000000-0005-0000-0000-0000AE100000}"/>
    <cellStyle name="40% - Énfasis1 8 2 2" xfId="9250" xr:uid="{06CEF7A7-CA28-495D-9494-D267089F8D43}"/>
    <cellStyle name="40% - Énfasis1 8 3" xfId="9249" xr:uid="{B7033F86-7853-4F66-B4D2-5668A591C745}"/>
    <cellStyle name="40% - Énfasis1 9" xfId="4271" xr:uid="{00000000-0005-0000-0000-0000AF100000}"/>
    <cellStyle name="40% - Énfasis1 9 2" xfId="4272" xr:uid="{00000000-0005-0000-0000-0000B0100000}"/>
    <cellStyle name="40% - Énfasis1 9 2 2" xfId="9252" xr:uid="{86BCB75B-8C4C-4B65-9F8B-806B7B780967}"/>
    <cellStyle name="40% - Énfasis1 9 3" xfId="9251" xr:uid="{12C176AF-2617-485D-8393-6A9463F3D9DE}"/>
    <cellStyle name="40% - Énfasis2 10" xfId="4273" xr:uid="{00000000-0005-0000-0000-0000B1100000}"/>
    <cellStyle name="40% - Énfasis2 10 2" xfId="4274" xr:uid="{00000000-0005-0000-0000-0000B2100000}"/>
    <cellStyle name="40% - Énfasis2 10 2 2" xfId="9254" xr:uid="{74F674BA-82FF-4681-9161-11B4EBFD098B}"/>
    <cellStyle name="40% - Énfasis2 10 3" xfId="9253" xr:uid="{E1B5E622-9FF3-498D-A54F-32601B4C85D8}"/>
    <cellStyle name="40% - Énfasis2 11" xfId="4275" xr:uid="{00000000-0005-0000-0000-0000B3100000}"/>
    <cellStyle name="40% - Énfasis2 11 2" xfId="4276" xr:uid="{00000000-0005-0000-0000-0000B4100000}"/>
    <cellStyle name="40% - Énfasis2 11 2 2" xfId="9256" xr:uid="{BCA0E99D-C8FA-4BED-8078-E72C82922572}"/>
    <cellStyle name="40% - Énfasis2 11 3" xfId="9255" xr:uid="{3E8B5616-B5EB-4800-8A55-16D82304A517}"/>
    <cellStyle name="40% - Énfasis2 12" xfId="4277" xr:uid="{00000000-0005-0000-0000-0000B5100000}"/>
    <cellStyle name="40% - Énfasis2 12 2" xfId="4278" xr:uid="{00000000-0005-0000-0000-0000B6100000}"/>
    <cellStyle name="40% - Énfasis2 12 2 2" xfId="9258" xr:uid="{813E6BE4-60CD-4D06-A515-A2F84CF5C38D}"/>
    <cellStyle name="40% - Énfasis2 12 3" xfId="9257" xr:uid="{740DF048-5608-479A-B1EA-27E14D56170E}"/>
    <cellStyle name="40% - Énfasis2 13" xfId="4279" xr:uid="{00000000-0005-0000-0000-0000B7100000}"/>
    <cellStyle name="40% - Énfasis2 13 2" xfId="4280" xr:uid="{00000000-0005-0000-0000-0000B8100000}"/>
    <cellStyle name="40% - Énfasis2 13 2 2" xfId="9260" xr:uid="{2424CDF4-F669-47A0-B13F-85C10BA13FA6}"/>
    <cellStyle name="40% - Énfasis2 13 3" xfId="9259" xr:uid="{95FAB924-95A4-432D-B180-C3AE6B681250}"/>
    <cellStyle name="40% - Énfasis2 14" xfId="4281" xr:uid="{00000000-0005-0000-0000-0000B9100000}"/>
    <cellStyle name="40% - Énfasis2 14 2" xfId="4282" xr:uid="{00000000-0005-0000-0000-0000BA100000}"/>
    <cellStyle name="40% - Énfasis2 14 2 2" xfId="9262" xr:uid="{C951752D-137C-42BE-8A83-D3DE92844564}"/>
    <cellStyle name="40% - Énfasis2 14 3" xfId="9261" xr:uid="{F4361661-77B1-4940-B8F0-DA9DC95B372B}"/>
    <cellStyle name="40% - Énfasis2 15" xfId="4283" xr:uid="{00000000-0005-0000-0000-0000BB100000}"/>
    <cellStyle name="40% - Énfasis2 15 2" xfId="9263" xr:uid="{27B47418-418A-4FBB-BF5F-5022FB1B81C9}"/>
    <cellStyle name="40% - Énfasis2 2" xfId="897" xr:uid="{00000000-0005-0000-0000-000081030000}"/>
    <cellStyle name="40% - Énfasis2 2 2" xfId="4284" xr:uid="{00000000-0005-0000-0000-0000BC100000}"/>
    <cellStyle name="40% - Énfasis2 2 2 2" xfId="4285" xr:uid="{00000000-0005-0000-0000-0000BD100000}"/>
    <cellStyle name="40% - Énfasis2 2 2 2 2" xfId="9265" xr:uid="{A0316410-208D-46A1-A405-2E8A91D70236}"/>
    <cellStyle name="40% - Énfasis2 2 2 3" xfId="9264" xr:uid="{81BCFF1D-28A6-4FB5-BCCD-EE5AA8D8ED4B}"/>
    <cellStyle name="40% - Énfasis2 2 3" xfId="4286" xr:uid="{00000000-0005-0000-0000-0000BE100000}"/>
    <cellStyle name="40% - Énfasis2 2 3 2" xfId="4287" xr:uid="{00000000-0005-0000-0000-0000BF100000}"/>
    <cellStyle name="40% - Énfasis2 2 3 2 2" xfId="9267" xr:uid="{5DA0A8B6-53C1-43B9-BA3F-D0CF36D989EA}"/>
    <cellStyle name="40% - Énfasis2 2 3 3" xfId="9266" xr:uid="{BDBE0AAB-3CFB-4836-8FA9-30F56506DB98}"/>
    <cellStyle name="40% - Énfasis2 2 4" xfId="4288" xr:uid="{00000000-0005-0000-0000-0000C0100000}"/>
    <cellStyle name="40% - Énfasis2 2 4 2" xfId="9268" xr:uid="{442B7248-198A-421D-B217-B64D70766A48}"/>
    <cellStyle name="40% - Énfasis2 2 5" xfId="4289" xr:uid="{00000000-0005-0000-0000-0000C1100000}"/>
    <cellStyle name="40% - Énfasis2 2 5 2" xfId="9269" xr:uid="{13BEAEC6-3E3F-4A1D-A36E-334045251960}"/>
    <cellStyle name="40% - Énfasis2 2 6" xfId="8033" xr:uid="{977DC352-B37D-4F8D-9142-2F4F0F9A2939}"/>
    <cellStyle name="40% - Énfasis2 3" xfId="3318" xr:uid="{00000000-0005-0000-0000-0000F60C0000}"/>
    <cellStyle name="40% - Énfasis2 3 2" xfId="4290" xr:uid="{00000000-0005-0000-0000-0000C2100000}"/>
    <cellStyle name="40% - Énfasis2 3 2 2" xfId="9270" xr:uid="{C9C6B3A3-321F-4818-812A-76EFA33FF330}"/>
    <cellStyle name="40% - Énfasis2 3 3" xfId="4291" xr:uid="{00000000-0005-0000-0000-0000C3100000}"/>
    <cellStyle name="40% - Énfasis2 3 3 2" xfId="9271" xr:uid="{89240B77-0DA4-4D17-89DA-BF724EEB556B}"/>
    <cellStyle name="40% - Énfasis2 3 4" xfId="4292" xr:uid="{00000000-0005-0000-0000-0000C4100000}"/>
    <cellStyle name="40% - Énfasis2 3 4 2" xfId="9272" xr:uid="{1BF5DB46-154E-417E-9CDF-24D5B9641FFF}"/>
    <cellStyle name="40% - Énfasis2 3 5" xfId="8764" xr:uid="{A22EAF26-8443-4B3F-AC95-8C7AC851669C}"/>
    <cellStyle name="40% - Énfasis2 4" xfId="4293" xr:uid="{00000000-0005-0000-0000-0000C5100000}"/>
    <cellStyle name="40% - Énfasis2 4 2" xfId="4294" xr:uid="{00000000-0005-0000-0000-0000C6100000}"/>
    <cellStyle name="40% - Énfasis2 4 2 2" xfId="9274" xr:uid="{1C6D6D90-18BE-40D2-A1B1-0DB3E722AED1}"/>
    <cellStyle name="40% - Énfasis2 4 3" xfId="4295" xr:uid="{00000000-0005-0000-0000-0000C7100000}"/>
    <cellStyle name="40% - Énfasis2 4 3 2" xfId="9275" xr:uid="{455F5312-BD8F-4D23-96D6-65B7D13B2E57}"/>
    <cellStyle name="40% - Énfasis2 4 4" xfId="9273" xr:uid="{C082B68F-E696-4AE7-B0CD-C4DCC882502C}"/>
    <cellStyle name="40% - Énfasis2 5" xfId="4296" xr:uid="{00000000-0005-0000-0000-0000C8100000}"/>
    <cellStyle name="40% - Énfasis2 5 2" xfId="4297" xr:uid="{00000000-0005-0000-0000-0000C9100000}"/>
    <cellStyle name="40% - Énfasis2 5 2 2" xfId="9277" xr:uid="{1D19BD87-868D-43C5-870B-179AA9027A63}"/>
    <cellStyle name="40% - Énfasis2 5 3" xfId="9276" xr:uid="{C47079D8-85A9-4BB6-A486-5B3B0ABF49EC}"/>
    <cellStyle name="40% - Énfasis2 6" xfId="4298" xr:uid="{00000000-0005-0000-0000-0000CA100000}"/>
    <cellStyle name="40% - Énfasis2 6 2" xfId="4299" xr:uid="{00000000-0005-0000-0000-0000CB100000}"/>
    <cellStyle name="40% - Énfasis2 6 2 2" xfId="9279" xr:uid="{6C116131-E534-4321-BFDD-8D1A24613735}"/>
    <cellStyle name="40% - Énfasis2 6 3" xfId="9278" xr:uid="{080B489A-6E53-4D22-893A-3B5F052338BD}"/>
    <cellStyle name="40% - Énfasis2 7" xfId="4300" xr:uid="{00000000-0005-0000-0000-0000CC100000}"/>
    <cellStyle name="40% - Énfasis2 7 2" xfId="4301" xr:uid="{00000000-0005-0000-0000-0000CD100000}"/>
    <cellStyle name="40% - Énfasis2 7 2 2" xfId="9281" xr:uid="{A260DBF9-7C9A-4AF4-85BF-1AAF95226866}"/>
    <cellStyle name="40% - Énfasis2 7 3" xfId="9280" xr:uid="{086BA56F-7A5A-46FB-BDBA-D70EFBDABB4B}"/>
    <cellStyle name="40% - Énfasis2 8" xfId="4302" xr:uid="{00000000-0005-0000-0000-0000CE100000}"/>
    <cellStyle name="40% - Énfasis2 8 2" xfId="4303" xr:uid="{00000000-0005-0000-0000-0000CF100000}"/>
    <cellStyle name="40% - Énfasis2 8 2 2" xfId="9283" xr:uid="{BAA07097-0AD1-4785-83CD-946806CB21E1}"/>
    <cellStyle name="40% - Énfasis2 8 3" xfId="9282" xr:uid="{91DB6A8C-89EB-4299-A65E-0CFD96600F99}"/>
    <cellStyle name="40% - Énfasis2 9" xfId="4304" xr:uid="{00000000-0005-0000-0000-0000D0100000}"/>
    <cellStyle name="40% - Énfasis2 9 2" xfId="4305" xr:uid="{00000000-0005-0000-0000-0000D1100000}"/>
    <cellStyle name="40% - Énfasis2 9 2 2" xfId="9285" xr:uid="{A0A1399B-E75E-4377-9764-29AF2BD86DF1}"/>
    <cellStyle name="40% - Énfasis2 9 3" xfId="9284" xr:uid="{7D7B69F4-8E75-4D61-9D11-492C58A9F3BB}"/>
    <cellStyle name="40% - Énfasis3 10" xfId="4306" xr:uid="{00000000-0005-0000-0000-0000D2100000}"/>
    <cellStyle name="40% - Énfasis3 10 2" xfId="4307" xr:uid="{00000000-0005-0000-0000-0000D3100000}"/>
    <cellStyle name="40% - Énfasis3 10 2 2" xfId="9287" xr:uid="{8B17CAC7-659F-4D45-8DCC-AC629A0BCEAE}"/>
    <cellStyle name="40% - Énfasis3 10 3" xfId="9286" xr:uid="{07E27BA1-CD70-42F0-8269-43EF0E78DA02}"/>
    <cellStyle name="40% - Énfasis3 11" xfId="4308" xr:uid="{00000000-0005-0000-0000-0000D4100000}"/>
    <cellStyle name="40% - Énfasis3 11 2" xfId="4309" xr:uid="{00000000-0005-0000-0000-0000D5100000}"/>
    <cellStyle name="40% - Énfasis3 11 2 2" xfId="9289" xr:uid="{48DD14B5-86CE-4B66-B014-7397D8B09BD6}"/>
    <cellStyle name="40% - Énfasis3 11 3" xfId="9288" xr:uid="{45A5722C-D9E1-4500-BFFE-F7CC3ADA57F4}"/>
    <cellStyle name="40% - Énfasis3 12" xfId="4310" xr:uid="{00000000-0005-0000-0000-0000D6100000}"/>
    <cellStyle name="40% - Énfasis3 12 2" xfId="4311" xr:uid="{00000000-0005-0000-0000-0000D7100000}"/>
    <cellStyle name="40% - Énfasis3 12 2 2" xfId="9291" xr:uid="{CF77E4B2-EA68-44F7-8CE8-D649F642E592}"/>
    <cellStyle name="40% - Énfasis3 12 3" xfId="9290" xr:uid="{8E1E802A-3CC0-4BE0-B976-A118C48F38BB}"/>
    <cellStyle name="40% - Énfasis3 13" xfId="4312" xr:uid="{00000000-0005-0000-0000-0000D8100000}"/>
    <cellStyle name="40% - Énfasis3 13 2" xfId="4313" xr:uid="{00000000-0005-0000-0000-0000D9100000}"/>
    <cellStyle name="40% - Énfasis3 13 2 2" xfId="9293" xr:uid="{66FF8E52-68E9-4AC1-B88F-EF0308A66315}"/>
    <cellStyle name="40% - Énfasis3 13 3" xfId="9292" xr:uid="{91CBBE53-2715-4CC7-8CD6-9422658AF3E4}"/>
    <cellStyle name="40% - Énfasis3 14" xfId="4314" xr:uid="{00000000-0005-0000-0000-0000DA100000}"/>
    <cellStyle name="40% - Énfasis3 14 2" xfId="4315" xr:uid="{00000000-0005-0000-0000-0000DB100000}"/>
    <cellStyle name="40% - Énfasis3 14 2 2" xfId="9295" xr:uid="{C99BC05C-13AD-48AA-9457-3611D08ED11A}"/>
    <cellStyle name="40% - Énfasis3 14 3" xfId="9294" xr:uid="{2E6232EF-0BC8-492F-AA44-E68CD8988C65}"/>
    <cellStyle name="40% - Énfasis3 15" xfId="4316" xr:uid="{00000000-0005-0000-0000-0000DC100000}"/>
    <cellStyle name="40% - Énfasis3 15 2" xfId="4317" xr:uid="{00000000-0005-0000-0000-0000DD100000}"/>
    <cellStyle name="40% - Énfasis3 15 2 2" xfId="9297" xr:uid="{0BE9AE76-71F3-4AD0-B83E-66301B836FA6}"/>
    <cellStyle name="40% - Énfasis3 15 3" xfId="9296" xr:uid="{D9FDD4FA-924A-4AD2-98C9-97AD3142ADFF}"/>
    <cellStyle name="40% - Énfasis3 16" xfId="4318" xr:uid="{00000000-0005-0000-0000-0000DE100000}"/>
    <cellStyle name="40% - Énfasis3 16 2" xfId="4319" xr:uid="{00000000-0005-0000-0000-0000DF100000}"/>
    <cellStyle name="40% - Énfasis3 16 2 2" xfId="9299" xr:uid="{40D94E72-C1A2-40AB-84CB-9082A3412834}"/>
    <cellStyle name="40% - Énfasis3 16 3" xfId="9298" xr:uid="{707DE3C3-B128-4B62-99A3-234F01F97C7B}"/>
    <cellStyle name="40% - Énfasis3 17" xfId="4320" xr:uid="{00000000-0005-0000-0000-0000E0100000}"/>
    <cellStyle name="40% - Énfasis3 17 2" xfId="9300" xr:uid="{1949CC82-D200-4FF2-A0FF-A4E2A7B9E3EC}"/>
    <cellStyle name="40% - Énfasis3 2" xfId="898" xr:uid="{00000000-0005-0000-0000-000082030000}"/>
    <cellStyle name="40% - Énfasis3 2 2" xfId="899" xr:uid="{00000000-0005-0000-0000-000083030000}"/>
    <cellStyle name="40% - Énfasis3 2 2 2" xfId="8035" xr:uid="{9651E54D-310E-4E1F-94DE-879C47651924}"/>
    <cellStyle name="40% - Énfasis3 2 3" xfId="4321" xr:uid="{00000000-0005-0000-0000-0000E1100000}"/>
    <cellStyle name="40% - Énfasis3 2 3 2" xfId="9301" xr:uid="{2D5BF996-F0EB-4C81-9674-F9A126FCD0C6}"/>
    <cellStyle name="40% - Énfasis3 2 4" xfId="4322" xr:uid="{00000000-0005-0000-0000-0000E2100000}"/>
    <cellStyle name="40% - Énfasis3 2 4 2" xfId="4323" xr:uid="{00000000-0005-0000-0000-0000E3100000}"/>
    <cellStyle name="40% - Énfasis3 2 4 2 2" xfId="9303" xr:uid="{BD162230-42E9-411C-B4BA-CA12C392BC7A}"/>
    <cellStyle name="40% - Énfasis3 2 4 3" xfId="9302" xr:uid="{2A9B6D33-BAC7-4A6D-8247-95539C246F86}"/>
    <cellStyle name="40% - Énfasis3 2 5" xfId="4324" xr:uid="{00000000-0005-0000-0000-0000E4100000}"/>
    <cellStyle name="40% - Énfasis3 2 5 2" xfId="9304" xr:uid="{BFC81318-9FEF-4705-875D-C6444E8076D7}"/>
    <cellStyle name="40% - Énfasis3 2 6" xfId="4325" xr:uid="{00000000-0005-0000-0000-0000E5100000}"/>
    <cellStyle name="40% - Énfasis3 2 6 2" xfId="9305" xr:uid="{6A06B973-31D1-40C9-8F10-70C3AADB4D81}"/>
    <cellStyle name="40% - Énfasis3 2 7" xfId="8034" xr:uid="{39DD3822-5053-418C-9557-D85A61DA62E2}"/>
    <cellStyle name="40% - Énfasis3 2_Deuda septiembre_marcos" xfId="900" xr:uid="{00000000-0005-0000-0000-000084030000}"/>
    <cellStyle name="40% - Énfasis3 3" xfId="901" xr:uid="{00000000-0005-0000-0000-000085030000}"/>
    <cellStyle name="40% - Énfasis3 3 2" xfId="902" xr:uid="{00000000-0005-0000-0000-000086030000}"/>
    <cellStyle name="40% - Énfasis3 3 2 2" xfId="8037" xr:uid="{DC584FFE-698E-4CEE-B410-D478DFC8881C}"/>
    <cellStyle name="40% - Énfasis3 3 3" xfId="8036" xr:uid="{DC9BA7EF-A688-4C2E-97E1-616F866C430B}"/>
    <cellStyle name="40% - Énfasis3 3_Deuda septiembre_marcos" xfId="903" xr:uid="{00000000-0005-0000-0000-000087030000}"/>
    <cellStyle name="40% - Énfasis3 4" xfId="904" xr:uid="{00000000-0005-0000-0000-000088030000}"/>
    <cellStyle name="40% - Énfasis3 4 2" xfId="4326" xr:uid="{00000000-0005-0000-0000-0000E6100000}"/>
    <cellStyle name="40% - Énfasis3 4 2 2" xfId="9306" xr:uid="{692FD10B-FF7D-4E4A-B41D-F7C1802B140B}"/>
    <cellStyle name="40% - Énfasis3 4 3" xfId="4327" xr:uid="{00000000-0005-0000-0000-0000E7100000}"/>
    <cellStyle name="40% - Énfasis3 4 3 2" xfId="9307" xr:uid="{32686BFD-0C26-44DE-A9FF-6011B3E27201}"/>
    <cellStyle name="40% - Énfasis3 4 4" xfId="8038" xr:uid="{70B51E27-B3FF-4C31-ACA7-9D82AED27424}"/>
    <cellStyle name="40% - Énfasis3 5" xfId="4328" xr:uid="{00000000-0005-0000-0000-0000E8100000}"/>
    <cellStyle name="40% - Énfasis3 5 2" xfId="4329" xr:uid="{00000000-0005-0000-0000-0000E9100000}"/>
    <cellStyle name="40% - Énfasis3 5 2 2" xfId="9309" xr:uid="{985DF6DD-556E-482B-ABBA-FCF051E3F67E}"/>
    <cellStyle name="40% - Énfasis3 5 3" xfId="4330" xr:uid="{00000000-0005-0000-0000-0000EA100000}"/>
    <cellStyle name="40% - Énfasis3 5 3 2" xfId="9310" xr:uid="{55166232-6710-405B-9CF0-D415C9C23EFC}"/>
    <cellStyle name="40% - Énfasis3 5 4" xfId="9308" xr:uid="{C50519D0-D158-49A1-AFD2-CDEC63E13FE0}"/>
    <cellStyle name="40% - Énfasis3 6" xfId="4331" xr:uid="{00000000-0005-0000-0000-0000EB100000}"/>
    <cellStyle name="40% - Énfasis3 6 2" xfId="4332" xr:uid="{00000000-0005-0000-0000-0000EC100000}"/>
    <cellStyle name="40% - Énfasis3 6 2 2" xfId="9312" xr:uid="{846D33A3-DE43-4904-8D37-531D3FAB2146}"/>
    <cellStyle name="40% - Énfasis3 6 3" xfId="9311" xr:uid="{E458E1EA-94BE-432F-BEF7-574DAA9309F4}"/>
    <cellStyle name="40% - Énfasis3 7" xfId="4333" xr:uid="{00000000-0005-0000-0000-0000ED100000}"/>
    <cellStyle name="40% - Énfasis3 7 2" xfId="4334" xr:uid="{00000000-0005-0000-0000-0000EE100000}"/>
    <cellStyle name="40% - Énfasis3 7 2 2" xfId="9314" xr:uid="{10B3A7B8-DD97-4707-9561-F0087BC8B5C4}"/>
    <cellStyle name="40% - Énfasis3 7 3" xfId="9313" xr:uid="{1E53B92A-3E93-4CAC-A705-0AD73C2D1120}"/>
    <cellStyle name="40% - Énfasis3 8" xfId="4335" xr:uid="{00000000-0005-0000-0000-0000EF100000}"/>
    <cellStyle name="40% - Énfasis3 8 2" xfId="4336" xr:uid="{00000000-0005-0000-0000-0000F0100000}"/>
    <cellStyle name="40% - Énfasis3 8 2 2" xfId="9316" xr:uid="{231AC999-D213-4301-AE38-6BB13C221DD9}"/>
    <cellStyle name="40% - Énfasis3 8 3" xfId="9315" xr:uid="{25F4BA5E-C30C-4CB3-831B-5E949ACA7851}"/>
    <cellStyle name="40% - Énfasis3 9" xfId="4337" xr:uid="{00000000-0005-0000-0000-0000F1100000}"/>
    <cellStyle name="40% - Énfasis3 9 2" xfId="4338" xr:uid="{00000000-0005-0000-0000-0000F2100000}"/>
    <cellStyle name="40% - Énfasis3 9 2 2" xfId="9318" xr:uid="{F68D430F-30D3-4ADC-928E-D0FA61D5E37A}"/>
    <cellStyle name="40% - Énfasis3 9 3" xfId="9317" xr:uid="{5D7FA611-C4BE-4F7B-BF6D-A6B94D0EF527}"/>
    <cellStyle name="40% - Énfasis4 10" xfId="4339" xr:uid="{00000000-0005-0000-0000-0000F3100000}"/>
    <cellStyle name="40% - Énfasis4 10 2" xfId="4340" xr:uid="{00000000-0005-0000-0000-0000F4100000}"/>
    <cellStyle name="40% - Énfasis4 10 2 2" xfId="9320" xr:uid="{DC37225B-AC24-4834-9187-4CAB4C4A34AE}"/>
    <cellStyle name="40% - Énfasis4 10 3" xfId="9319" xr:uid="{1807EF37-1386-4F8C-AA72-49E0FD05032D}"/>
    <cellStyle name="40% - Énfasis4 11" xfId="4341" xr:uid="{00000000-0005-0000-0000-0000F5100000}"/>
    <cellStyle name="40% - Énfasis4 11 2" xfId="4342" xr:uid="{00000000-0005-0000-0000-0000F6100000}"/>
    <cellStyle name="40% - Énfasis4 11 2 2" xfId="9322" xr:uid="{7CBC91D1-AE0A-45AA-AFC5-77BEC810E127}"/>
    <cellStyle name="40% - Énfasis4 11 3" xfId="9321" xr:uid="{9738DB3B-2CC9-4EF3-852C-AFFAE7A23C5E}"/>
    <cellStyle name="40% - Énfasis4 12" xfId="4343" xr:uid="{00000000-0005-0000-0000-0000F7100000}"/>
    <cellStyle name="40% - Énfasis4 12 2" xfId="4344" xr:uid="{00000000-0005-0000-0000-0000F8100000}"/>
    <cellStyle name="40% - Énfasis4 12 2 2" xfId="9324" xr:uid="{B2CF0D9A-C57C-44A2-9719-0D3CF90CF7CD}"/>
    <cellStyle name="40% - Énfasis4 12 3" xfId="9323" xr:uid="{DB10557D-02CF-493B-ACAF-45B4694751AE}"/>
    <cellStyle name="40% - Énfasis4 13" xfId="4345" xr:uid="{00000000-0005-0000-0000-0000F9100000}"/>
    <cellStyle name="40% - Énfasis4 13 2" xfId="4346" xr:uid="{00000000-0005-0000-0000-0000FA100000}"/>
    <cellStyle name="40% - Énfasis4 13 2 2" xfId="9326" xr:uid="{C3837A29-F7CF-46F4-8C1A-BB8A06DD8BF1}"/>
    <cellStyle name="40% - Énfasis4 13 3" xfId="9325" xr:uid="{55946735-59CE-4493-AE00-DFA53CD9AE05}"/>
    <cellStyle name="40% - Énfasis4 14" xfId="4347" xr:uid="{00000000-0005-0000-0000-0000FB100000}"/>
    <cellStyle name="40% - Énfasis4 14 2" xfId="4348" xr:uid="{00000000-0005-0000-0000-0000FC100000}"/>
    <cellStyle name="40% - Énfasis4 14 2 2" xfId="9328" xr:uid="{2EE7C9EB-DF9D-449E-93FD-00EF6CECAA0A}"/>
    <cellStyle name="40% - Énfasis4 14 3" xfId="9327" xr:uid="{62F2037D-33E9-49C0-9B19-561BD4B9F358}"/>
    <cellStyle name="40% - Énfasis4 15" xfId="4349" xr:uid="{00000000-0005-0000-0000-0000FD100000}"/>
    <cellStyle name="40% - Énfasis4 15 2" xfId="4350" xr:uid="{00000000-0005-0000-0000-0000FE100000}"/>
    <cellStyle name="40% - Énfasis4 15 2 2" xfId="9330" xr:uid="{5B81BB96-EF8A-4192-8E65-DDB2B74CE1C9}"/>
    <cellStyle name="40% - Énfasis4 15 3" xfId="9329" xr:uid="{B7AA1B72-EA29-420E-982E-F1952B7B2E73}"/>
    <cellStyle name="40% - Énfasis4 16" xfId="4351" xr:uid="{00000000-0005-0000-0000-0000FF100000}"/>
    <cellStyle name="40% - Énfasis4 16 2" xfId="9331" xr:uid="{CCB259A8-AAF4-4F6C-9851-F35B8E1A0014}"/>
    <cellStyle name="40% - Énfasis4 2" xfId="905" xr:uid="{00000000-0005-0000-0000-000089030000}"/>
    <cellStyle name="40% - Énfasis4 2 2" xfId="906" xr:uid="{00000000-0005-0000-0000-00008A030000}"/>
    <cellStyle name="40% - Énfasis4 2 2 2" xfId="4352" xr:uid="{00000000-0005-0000-0000-000000110000}"/>
    <cellStyle name="40% - Énfasis4 2 2 2 2" xfId="9332" xr:uid="{995CC9E1-534A-4C35-BC37-BBB7581E90A0}"/>
    <cellStyle name="40% - Énfasis4 2 2 3" xfId="4353" xr:uid="{00000000-0005-0000-0000-000001110000}"/>
    <cellStyle name="40% - Énfasis4 2 2 3 2" xfId="9333" xr:uid="{9AE6511A-A322-4FDB-98B2-41B919DEF363}"/>
    <cellStyle name="40% - Énfasis4 2 2 4" xfId="4354" xr:uid="{00000000-0005-0000-0000-000002110000}"/>
    <cellStyle name="40% - Énfasis4 2 2 4 2" xfId="4355" xr:uid="{00000000-0005-0000-0000-000003110000}"/>
    <cellStyle name="40% - Énfasis4 2 2 4 2 2" xfId="9335" xr:uid="{A4C3580D-3A95-400C-878F-1B4D324081BF}"/>
    <cellStyle name="40% - Énfasis4 2 2 4 3" xfId="9334" xr:uid="{15EEEF86-9D30-42C4-93E0-A2454DF9FCA8}"/>
    <cellStyle name="40% - Énfasis4 2 2 5" xfId="8040" xr:uid="{4F934588-9F67-4BFC-A913-A0514D9985D1}"/>
    <cellStyle name="40% - Énfasis4 2 3" xfId="4356" xr:uid="{00000000-0005-0000-0000-000004110000}"/>
    <cellStyle name="40% - Énfasis4 2 3 2" xfId="9336" xr:uid="{BEED1843-435D-41BE-A504-4951F2DCD1BF}"/>
    <cellStyle name="40% - Énfasis4 2 4" xfId="4357" xr:uid="{00000000-0005-0000-0000-000005110000}"/>
    <cellStyle name="40% - Énfasis4 2 4 2" xfId="4358" xr:uid="{00000000-0005-0000-0000-000006110000}"/>
    <cellStyle name="40% - Énfasis4 2 4 2 2" xfId="9338" xr:uid="{CAB15923-14A6-44CA-BFAE-93F0E694C2CE}"/>
    <cellStyle name="40% - Énfasis4 2 4 3" xfId="9337" xr:uid="{FF7281A2-6931-46E6-8260-B630445B2C73}"/>
    <cellStyle name="40% - Énfasis4 2 5" xfId="4359" xr:uid="{00000000-0005-0000-0000-000007110000}"/>
    <cellStyle name="40% - Énfasis4 2 5 2" xfId="9339" xr:uid="{1ED18777-449D-494F-BE9E-A60199B774C1}"/>
    <cellStyle name="40% - Énfasis4 2 6" xfId="4360" xr:uid="{00000000-0005-0000-0000-000008110000}"/>
    <cellStyle name="40% - Énfasis4 2 6 2" xfId="9340" xr:uid="{FDE0C5D8-7FF0-4E89-ABF9-194CAE3C887E}"/>
    <cellStyle name="40% - Énfasis4 2 7" xfId="8039" xr:uid="{CA7C2334-2ABB-48CB-980E-46A271CEBED3}"/>
    <cellStyle name="40% - Énfasis4 2_Deuda septiembre_marcos" xfId="907" xr:uid="{00000000-0005-0000-0000-00008B030000}"/>
    <cellStyle name="40% - Énfasis4 3" xfId="3319" xr:uid="{00000000-0005-0000-0000-0000F70C0000}"/>
    <cellStyle name="40% - Énfasis4 3 2" xfId="4361" xr:uid="{00000000-0005-0000-0000-000009110000}"/>
    <cellStyle name="40% - Énfasis4 3 2 2" xfId="9341" xr:uid="{942AABCE-576A-4EDE-8CB5-50EF3567C0EC}"/>
    <cellStyle name="40% - Énfasis4 3 3" xfId="4362" xr:uid="{00000000-0005-0000-0000-00000A110000}"/>
    <cellStyle name="40% - Énfasis4 3 3 2" xfId="9342" xr:uid="{534D4C3C-4D32-412E-B474-3A8FF53F1CCB}"/>
    <cellStyle name="40% - Énfasis4 3 4" xfId="4363" xr:uid="{00000000-0005-0000-0000-00000B110000}"/>
    <cellStyle name="40% - Énfasis4 3 4 2" xfId="9343" xr:uid="{9334A99A-E67D-466C-91FA-B856AD208632}"/>
    <cellStyle name="40% - Énfasis4 3 5" xfId="8765" xr:uid="{E3580CFE-D741-4EEF-9500-CF5FA761F6EF}"/>
    <cellStyle name="40% - Énfasis4 4" xfId="4364" xr:uid="{00000000-0005-0000-0000-00000C110000}"/>
    <cellStyle name="40% - Énfasis4 4 2" xfId="4365" xr:uid="{00000000-0005-0000-0000-00000D110000}"/>
    <cellStyle name="40% - Énfasis4 4 2 2" xfId="9345" xr:uid="{125351CD-0F07-483D-9BEA-3CD0789E3F55}"/>
    <cellStyle name="40% - Énfasis4 4 3" xfId="4366" xr:uid="{00000000-0005-0000-0000-00000E110000}"/>
    <cellStyle name="40% - Énfasis4 4 3 2" xfId="9346" xr:uid="{CEAFADE6-FD1B-49CD-B790-5248D14899F7}"/>
    <cellStyle name="40% - Énfasis4 4 4" xfId="9344" xr:uid="{3298B986-DEA5-4CCA-A3BB-2B0E4D63B67B}"/>
    <cellStyle name="40% - Énfasis4 5" xfId="4367" xr:uid="{00000000-0005-0000-0000-00000F110000}"/>
    <cellStyle name="40% - Énfasis4 5 2" xfId="4368" xr:uid="{00000000-0005-0000-0000-000010110000}"/>
    <cellStyle name="40% - Énfasis4 5 2 2" xfId="9348" xr:uid="{68ACC32E-9750-489F-8657-708CF80EE191}"/>
    <cellStyle name="40% - Énfasis4 5 3" xfId="9347" xr:uid="{9C6B08EF-9943-4180-92FA-3D61DCE06B4B}"/>
    <cellStyle name="40% - Énfasis4 6" xfId="4369" xr:uid="{00000000-0005-0000-0000-000011110000}"/>
    <cellStyle name="40% - Énfasis4 6 2" xfId="4370" xr:uid="{00000000-0005-0000-0000-000012110000}"/>
    <cellStyle name="40% - Énfasis4 6 2 2" xfId="9350" xr:uid="{EEE411AF-08D3-484D-9B9B-6919C8BF50D2}"/>
    <cellStyle name="40% - Énfasis4 6 3" xfId="9349" xr:uid="{A619F49F-8135-451B-B014-564D589AB743}"/>
    <cellStyle name="40% - Énfasis4 7" xfId="4371" xr:uid="{00000000-0005-0000-0000-000013110000}"/>
    <cellStyle name="40% - Énfasis4 7 2" xfId="4372" xr:uid="{00000000-0005-0000-0000-000014110000}"/>
    <cellStyle name="40% - Énfasis4 7 2 2" xfId="9352" xr:uid="{0BB45C55-EEAB-4238-8B05-82B393CF4E23}"/>
    <cellStyle name="40% - Énfasis4 7 3" xfId="9351" xr:uid="{6DF96376-E777-458E-B410-1E9657AB8D92}"/>
    <cellStyle name="40% - Énfasis4 8" xfId="4373" xr:uid="{00000000-0005-0000-0000-000015110000}"/>
    <cellStyle name="40% - Énfasis4 8 2" xfId="4374" xr:uid="{00000000-0005-0000-0000-000016110000}"/>
    <cellStyle name="40% - Énfasis4 8 2 2" xfId="9354" xr:uid="{8291FA4C-4450-4084-88F7-A56DCC18D302}"/>
    <cellStyle name="40% - Énfasis4 8 3" xfId="9353" xr:uid="{17773B4B-4623-4518-86A8-7A3A0E2D8715}"/>
    <cellStyle name="40% - Énfasis4 9" xfId="4375" xr:uid="{00000000-0005-0000-0000-000017110000}"/>
    <cellStyle name="40% - Énfasis4 9 2" xfId="4376" xr:uid="{00000000-0005-0000-0000-000018110000}"/>
    <cellStyle name="40% - Énfasis4 9 2 2" xfId="9356" xr:uid="{B8742854-213E-409B-8474-B521216766F7}"/>
    <cellStyle name="40% - Énfasis4 9 3" xfId="9355" xr:uid="{797815EC-BB70-4919-ADCA-525DDE93EBD9}"/>
    <cellStyle name="40% - Énfasis5 10" xfId="4377" xr:uid="{00000000-0005-0000-0000-000019110000}"/>
    <cellStyle name="40% - Énfasis5 10 2" xfId="4378" xr:uid="{00000000-0005-0000-0000-00001A110000}"/>
    <cellStyle name="40% - Énfasis5 10 2 2" xfId="9358" xr:uid="{A88930D0-A035-432F-AC3C-F22A4614BB30}"/>
    <cellStyle name="40% - Énfasis5 10 3" xfId="9357" xr:uid="{3277FC53-876A-40AA-8412-BDCA598EE32E}"/>
    <cellStyle name="40% - Énfasis5 11" xfId="4379" xr:uid="{00000000-0005-0000-0000-00001B110000}"/>
    <cellStyle name="40% - Énfasis5 11 2" xfId="4380" xr:uid="{00000000-0005-0000-0000-00001C110000}"/>
    <cellStyle name="40% - Énfasis5 11 2 2" xfId="9360" xr:uid="{DF76F488-3515-47C9-A796-1DD4AC19D1C1}"/>
    <cellStyle name="40% - Énfasis5 11 3" xfId="9359" xr:uid="{C83D40B1-932A-4E6B-86DD-86C6ADC54B1B}"/>
    <cellStyle name="40% - Énfasis5 12" xfId="4381" xr:uid="{00000000-0005-0000-0000-00001D110000}"/>
    <cellStyle name="40% - Énfasis5 12 2" xfId="4382" xr:uid="{00000000-0005-0000-0000-00001E110000}"/>
    <cellStyle name="40% - Énfasis5 12 2 2" xfId="9362" xr:uid="{474FC10E-78BF-40C0-850E-0CFFA1F50C02}"/>
    <cellStyle name="40% - Énfasis5 12 3" xfId="9361" xr:uid="{1A8A0FB3-1791-4F10-A8B5-91A45D1F333D}"/>
    <cellStyle name="40% - Énfasis5 13" xfId="4383" xr:uid="{00000000-0005-0000-0000-00001F110000}"/>
    <cellStyle name="40% - Énfasis5 13 2" xfId="4384" xr:uid="{00000000-0005-0000-0000-000020110000}"/>
    <cellStyle name="40% - Énfasis5 13 2 2" xfId="9364" xr:uid="{E63FF6C7-827D-4A31-B535-5F4A63C827C6}"/>
    <cellStyle name="40% - Énfasis5 13 3" xfId="9363" xr:uid="{10459DEB-2957-4D61-A13C-82F465D6B431}"/>
    <cellStyle name="40% - Énfasis5 14" xfId="4385" xr:uid="{00000000-0005-0000-0000-000021110000}"/>
    <cellStyle name="40% - Énfasis5 14 2" xfId="4386" xr:uid="{00000000-0005-0000-0000-000022110000}"/>
    <cellStyle name="40% - Énfasis5 14 2 2" xfId="9366" xr:uid="{066B34C3-4D54-467C-BB1D-1477DC271D31}"/>
    <cellStyle name="40% - Énfasis5 14 3" xfId="9365" xr:uid="{8C610853-CFE8-4A75-BBEB-7BC1D41D648C}"/>
    <cellStyle name="40% - Énfasis5 15" xfId="4387" xr:uid="{00000000-0005-0000-0000-000023110000}"/>
    <cellStyle name="40% - Énfasis5 15 2" xfId="4388" xr:uid="{00000000-0005-0000-0000-000024110000}"/>
    <cellStyle name="40% - Énfasis5 15 2 2" xfId="9368" xr:uid="{64942876-025A-482E-8898-EB8F9F4A21EA}"/>
    <cellStyle name="40% - Énfasis5 15 3" xfId="9367" xr:uid="{0AB4F313-2C09-4CC6-9C69-15CD46F149CD}"/>
    <cellStyle name="40% - Énfasis5 16" xfId="4389" xr:uid="{00000000-0005-0000-0000-000025110000}"/>
    <cellStyle name="40% - Énfasis5 16 2" xfId="9369" xr:uid="{97D7981F-1700-4141-BF57-15A1F4A25D32}"/>
    <cellStyle name="40% - Énfasis5 2" xfId="908" xr:uid="{00000000-0005-0000-0000-00008C030000}"/>
    <cellStyle name="40% - Énfasis5 2 2" xfId="909" xr:uid="{00000000-0005-0000-0000-00008D030000}"/>
    <cellStyle name="40% - Énfasis5 2 2 2" xfId="4390" xr:uid="{00000000-0005-0000-0000-000026110000}"/>
    <cellStyle name="40% - Énfasis5 2 2 2 2" xfId="9370" xr:uid="{8ED72877-548D-4733-8008-780789D660F5}"/>
    <cellStyle name="40% - Énfasis5 2 2 3" xfId="4391" xr:uid="{00000000-0005-0000-0000-000027110000}"/>
    <cellStyle name="40% - Énfasis5 2 2 3 2" xfId="9371" xr:uid="{708D0E7B-A9B6-4FBF-A06B-9E6C86BB140B}"/>
    <cellStyle name="40% - Énfasis5 2 2 4" xfId="4392" xr:uid="{00000000-0005-0000-0000-000028110000}"/>
    <cellStyle name="40% - Énfasis5 2 2 4 2" xfId="4393" xr:uid="{00000000-0005-0000-0000-000029110000}"/>
    <cellStyle name="40% - Énfasis5 2 2 4 2 2" xfId="9373" xr:uid="{EAC9AC7F-FBF6-478D-9D32-384C3855ABB3}"/>
    <cellStyle name="40% - Énfasis5 2 2 4 3" xfId="9372" xr:uid="{9EBBA24C-5048-428B-8F54-FAAED161B093}"/>
    <cellStyle name="40% - Énfasis5 2 2 5" xfId="8042" xr:uid="{91DA9B3C-8F03-429A-9DF9-4E35F25310FB}"/>
    <cellStyle name="40% - Énfasis5 2 3" xfId="4394" xr:uid="{00000000-0005-0000-0000-00002A110000}"/>
    <cellStyle name="40% - Énfasis5 2 3 2" xfId="9374" xr:uid="{0B9A658A-FB4F-49D3-A77E-F91AA6D360C8}"/>
    <cellStyle name="40% - Énfasis5 2 4" xfId="4395" xr:uid="{00000000-0005-0000-0000-00002B110000}"/>
    <cellStyle name="40% - Énfasis5 2 4 2" xfId="4396" xr:uid="{00000000-0005-0000-0000-00002C110000}"/>
    <cellStyle name="40% - Énfasis5 2 4 2 2" xfId="9376" xr:uid="{2A6C1AEA-96CE-4DC6-B4C2-626C1927086F}"/>
    <cellStyle name="40% - Énfasis5 2 4 3" xfId="9375" xr:uid="{5C37D0C4-89C5-4AFE-A771-649728A7FFD8}"/>
    <cellStyle name="40% - Énfasis5 2 5" xfId="4397" xr:uid="{00000000-0005-0000-0000-00002D110000}"/>
    <cellStyle name="40% - Énfasis5 2 5 2" xfId="9377" xr:uid="{45F15611-949F-49D6-9F9D-D205C722ADFB}"/>
    <cellStyle name="40% - Énfasis5 2 6" xfId="4398" xr:uid="{00000000-0005-0000-0000-00002E110000}"/>
    <cellStyle name="40% - Énfasis5 2 6 2" xfId="9378" xr:uid="{9130C9CF-9291-4AAA-9037-78DFE887738E}"/>
    <cellStyle name="40% - Énfasis5 2 7" xfId="8041" xr:uid="{4955D3FA-707C-4F68-93F2-DCBD9842BA47}"/>
    <cellStyle name="40% - Énfasis5 2_Deuda septiembre_marcos" xfId="910" xr:uid="{00000000-0005-0000-0000-00008E030000}"/>
    <cellStyle name="40% - Énfasis5 3" xfId="3320" xr:uid="{00000000-0005-0000-0000-0000F80C0000}"/>
    <cellStyle name="40% - Énfasis5 3 2" xfId="4399" xr:uid="{00000000-0005-0000-0000-00002F110000}"/>
    <cellStyle name="40% - Énfasis5 3 2 2" xfId="9379" xr:uid="{17453DE1-4F15-4661-8A9E-02E68CF19991}"/>
    <cellStyle name="40% - Énfasis5 3 3" xfId="4400" xr:uid="{00000000-0005-0000-0000-000030110000}"/>
    <cellStyle name="40% - Énfasis5 3 3 2" xfId="9380" xr:uid="{B939C56C-EA9D-4333-A138-2D95661A864D}"/>
    <cellStyle name="40% - Énfasis5 3 4" xfId="4401" xr:uid="{00000000-0005-0000-0000-000031110000}"/>
    <cellStyle name="40% - Énfasis5 3 4 2" xfId="9381" xr:uid="{FCED51F7-71AC-4C2A-9169-4A6C78D91B8C}"/>
    <cellStyle name="40% - Énfasis5 3 5" xfId="8766" xr:uid="{E4997470-C80A-4CF6-BC1A-A3F14C3B467F}"/>
    <cellStyle name="40% - Énfasis5 4" xfId="4402" xr:uid="{00000000-0005-0000-0000-000032110000}"/>
    <cellStyle name="40% - Énfasis5 4 2" xfId="4403" xr:uid="{00000000-0005-0000-0000-000033110000}"/>
    <cellStyle name="40% - Énfasis5 4 2 2" xfId="9383" xr:uid="{8E9E76D2-D42E-46A8-B140-F377EAD463D2}"/>
    <cellStyle name="40% - Énfasis5 4 3" xfId="4404" xr:uid="{00000000-0005-0000-0000-000034110000}"/>
    <cellStyle name="40% - Énfasis5 4 3 2" xfId="9384" xr:uid="{7B847598-84CD-40F2-844B-5EA467309A7A}"/>
    <cellStyle name="40% - Énfasis5 4 4" xfId="9382" xr:uid="{F0365308-7E04-4A83-B4B8-BF0C5BFFBC1A}"/>
    <cellStyle name="40% - Énfasis5 5" xfId="4405" xr:uid="{00000000-0005-0000-0000-000035110000}"/>
    <cellStyle name="40% - Énfasis5 5 2" xfId="4406" xr:uid="{00000000-0005-0000-0000-000036110000}"/>
    <cellStyle name="40% - Énfasis5 5 2 2" xfId="9386" xr:uid="{762E4DB2-AB79-43AE-A946-6D6200548142}"/>
    <cellStyle name="40% - Énfasis5 5 3" xfId="9385" xr:uid="{30A0033B-1CAB-4DD9-87FC-A32D5FEB199E}"/>
    <cellStyle name="40% - Énfasis5 6" xfId="4407" xr:uid="{00000000-0005-0000-0000-000037110000}"/>
    <cellStyle name="40% - Énfasis5 6 2" xfId="4408" xr:uid="{00000000-0005-0000-0000-000038110000}"/>
    <cellStyle name="40% - Énfasis5 6 2 2" xfId="9388" xr:uid="{E28297D1-414A-4D48-8C48-77DED9B780D6}"/>
    <cellStyle name="40% - Énfasis5 6 3" xfId="9387" xr:uid="{A6D7F790-E2CF-4C18-8FEF-643AB9471870}"/>
    <cellStyle name="40% - Énfasis5 7" xfId="4409" xr:uid="{00000000-0005-0000-0000-000039110000}"/>
    <cellStyle name="40% - Énfasis5 7 2" xfId="4410" xr:uid="{00000000-0005-0000-0000-00003A110000}"/>
    <cellStyle name="40% - Énfasis5 7 2 2" xfId="9390" xr:uid="{9F56BFB8-8603-4127-A32F-4FC78F208156}"/>
    <cellStyle name="40% - Énfasis5 7 3" xfId="9389" xr:uid="{A148F201-9729-4ABE-A987-C798E537A9AC}"/>
    <cellStyle name="40% - Énfasis5 8" xfId="4411" xr:uid="{00000000-0005-0000-0000-00003B110000}"/>
    <cellStyle name="40% - Énfasis5 8 2" xfId="4412" xr:uid="{00000000-0005-0000-0000-00003C110000}"/>
    <cellStyle name="40% - Énfasis5 8 2 2" xfId="9392" xr:uid="{9539290E-0EC4-41D3-B60B-CB2FEAEEEC93}"/>
    <cellStyle name="40% - Énfasis5 8 3" xfId="9391" xr:uid="{DB513C4E-C9D6-40EB-846D-74AC856D3644}"/>
    <cellStyle name="40% - Énfasis5 9" xfId="4413" xr:uid="{00000000-0005-0000-0000-00003D110000}"/>
    <cellStyle name="40% - Énfasis5 9 2" xfId="4414" xr:uid="{00000000-0005-0000-0000-00003E110000}"/>
    <cellStyle name="40% - Énfasis5 9 2 2" xfId="9394" xr:uid="{2C0BAAAE-F133-48D3-9104-B87EA9774DC4}"/>
    <cellStyle name="40% - Énfasis5 9 3" xfId="9393" xr:uid="{AA35CE2F-D45D-4E81-A936-1145F69C4DA8}"/>
    <cellStyle name="40% - Énfasis6 10" xfId="4415" xr:uid="{00000000-0005-0000-0000-00003F110000}"/>
    <cellStyle name="40% - Énfasis6 10 2" xfId="4416" xr:uid="{00000000-0005-0000-0000-000040110000}"/>
    <cellStyle name="40% - Énfasis6 10 2 2" xfId="9396" xr:uid="{F0222246-7915-4CBA-9102-470093ED52F7}"/>
    <cellStyle name="40% - Énfasis6 10 3" xfId="9395" xr:uid="{1234176F-F0D2-49CF-BB3C-F9AF8000015C}"/>
    <cellStyle name="40% - Énfasis6 11" xfId="4417" xr:uid="{00000000-0005-0000-0000-000041110000}"/>
    <cellStyle name="40% - Énfasis6 11 2" xfId="4418" xr:uid="{00000000-0005-0000-0000-000042110000}"/>
    <cellStyle name="40% - Énfasis6 11 2 2" xfId="9398" xr:uid="{E45D23C3-4B13-4B9A-9724-7E0BC6DE97B5}"/>
    <cellStyle name="40% - Énfasis6 11 3" xfId="9397" xr:uid="{BDFA64DF-ED74-47D6-89C6-58EA3F494158}"/>
    <cellStyle name="40% - Énfasis6 12" xfId="4419" xr:uid="{00000000-0005-0000-0000-000043110000}"/>
    <cellStyle name="40% - Énfasis6 12 2" xfId="4420" xr:uid="{00000000-0005-0000-0000-000044110000}"/>
    <cellStyle name="40% - Énfasis6 12 2 2" xfId="9400" xr:uid="{F469BBC5-B49F-47F1-ADA3-30D0ED248D1D}"/>
    <cellStyle name="40% - Énfasis6 12 3" xfId="9399" xr:uid="{5E437954-4A15-4429-B45B-E042C3B7BDC6}"/>
    <cellStyle name="40% - Énfasis6 13" xfId="4421" xr:uid="{00000000-0005-0000-0000-000045110000}"/>
    <cellStyle name="40% - Énfasis6 13 2" xfId="4422" xr:uid="{00000000-0005-0000-0000-000046110000}"/>
    <cellStyle name="40% - Énfasis6 13 2 2" xfId="9402" xr:uid="{DBC1614E-0154-4DBB-A8B3-25A488591401}"/>
    <cellStyle name="40% - Énfasis6 13 3" xfId="9401" xr:uid="{2EBDB77A-20C6-4C80-BB21-CA5955E78CE3}"/>
    <cellStyle name="40% - Énfasis6 14" xfId="4423" xr:uid="{00000000-0005-0000-0000-000047110000}"/>
    <cellStyle name="40% - Énfasis6 14 2" xfId="4424" xr:uid="{00000000-0005-0000-0000-000048110000}"/>
    <cellStyle name="40% - Énfasis6 14 2 2" xfId="9404" xr:uid="{284E93C3-542A-49B0-BDAD-FCA7E7DFC4D2}"/>
    <cellStyle name="40% - Énfasis6 14 3" xfId="9403" xr:uid="{E200DEB6-52C8-42E3-A757-63ECA4758093}"/>
    <cellStyle name="40% - Énfasis6 15" xfId="4425" xr:uid="{00000000-0005-0000-0000-000049110000}"/>
    <cellStyle name="40% - Énfasis6 15 2" xfId="9405" xr:uid="{6C115DCD-AF15-4092-AB61-EA277B353859}"/>
    <cellStyle name="40% - Énfasis6 2" xfId="911" xr:uid="{00000000-0005-0000-0000-00008F030000}"/>
    <cellStyle name="40% - Énfasis6 2 2" xfId="4426" xr:uid="{00000000-0005-0000-0000-00004A110000}"/>
    <cellStyle name="40% - Énfasis6 2 2 2" xfId="4427" xr:uid="{00000000-0005-0000-0000-00004B110000}"/>
    <cellStyle name="40% - Énfasis6 2 2 2 2" xfId="9407" xr:uid="{E34D082A-F4FD-4248-9D20-D313DCA1F207}"/>
    <cellStyle name="40% - Énfasis6 2 2 3" xfId="9406" xr:uid="{6A47F760-290D-4DA0-87BD-6E01C7AD9B3C}"/>
    <cellStyle name="40% - Énfasis6 2 3" xfId="4428" xr:uid="{00000000-0005-0000-0000-00004C110000}"/>
    <cellStyle name="40% - Énfasis6 2 3 2" xfId="4429" xr:uid="{00000000-0005-0000-0000-00004D110000}"/>
    <cellStyle name="40% - Énfasis6 2 3 2 2" xfId="9409" xr:uid="{D3F3466B-D4E7-4612-8169-AD4A79E234D0}"/>
    <cellStyle name="40% - Énfasis6 2 3 3" xfId="9408" xr:uid="{36F34B64-326E-401E-B9F7-E8AA018CF2C3}"/>
    <cellStyle name="40% - Énfasis6 2 4" xfId="4430" xr:uid="{00000000-0005-0000-0000-00004E110000}"/>
    <cellStyle name="40% - Énfasis6 2 4 2" xfId="9410" xr:uid="{7AE2A9B2-233E-439B-AEFE-910AEF3ADF33}"/>
    <cellStyle name="40% - Énfasis6 2 5" xfId="4431" xr:uid="{00000000-0005-0000-0000-00004F110000}"/>
    <cellStyle name="40% - Énfasis6 2 5 2" xfId="9411" xr:uid="{EA29E20F-ACF7-4CEF-92E2-B45B6856E97A}"/>
    <cellStyle name="40% - Énfasis6 2 6" xfId="8043" xr:uid="{D4E614FA-F2B9-4D04-BF94-AFF254118BE4}"/>
    <cellStyle name="40% - Énfasis6 3" xfId="3321" xr:uid="{00000000-0005-0000-0000-0000F90C0000}"/>
    <cellStyle name="40% - Énfasis6 3 2" xfId="4432" xr:uid="{00000000-0005-0000-0000-000050110000}"/>
    <cellStyle name="40% - Énfasis6 3 2 2" xfId="9412" xr:uid="{A6B04809-82D5-4A3C-A286-C6171173A607}"/>
    <cellStyle name="40% - Énfasis6 3 3" xfId="4433" xr:uid="{00000000-0005-0000-0000-000051110000}"/>
    <cellStyle name="40% - Énfasis6 3 3 2" xfId="9413" xr:uid="{5C83C44B-DE56-4761-A214-5C6C5EA6AAA4}"/>
    <cellStyle name="40% - Énfasis6 3 4" xfId="4434" xr:uid="{00000000-0005-0000-0000-000052110000}"/>
    <cellStyle name="40% - Énfasis6 3 4 2" xfId="9414" xr:uid="{29463821-70FB-4627-9F02-5534760E8EBE}"/>
    <cellStyle name="40% - Énfasis6 3 5" xfId="8767" xr:uid="{83E28BD6-24B3-41DA-BC6A-448F1681AF4C}"/>
    <cellStyle name="40% - Énfasis6 4" xfId="4435" xr:uid="{00000000-0005-0000-0000-000053110000}"/>
    <cellStyle name="40% - Énfasis6 4 2" xfId="4436" xr:uid="{00000000-0005-0000-0000-000054110000}"/>
    <cellStyle name="40% - Énfasis6 4 2 2" xfId="9416" xr:uid="{F97AD05C-357A-49CA-9934-2D4A37432800}"/>
    <cellStyle name="40% - Énfasis6 4 3" xfId="4437" xr:uid="{00000000-0005-0000-0000-000055110000}"/>
    <cellStyle name="40% - Énfasis6 4 3 2" xfId="9417" xr:uid="{7F510E72-C10A-4925-900C-3A79D729F766}"/>
    <cellStyle name="40% - Énfasis6 4 4" xfId="9415" xr:uid="{217ECD83-11B2-4529-88B0-C9A9AB81BDC7}"/>
    <cellStyle name="40% - Énfasis6 5" xfId="4438" xr:uid="{00000000-0005-0000-0000-000056110000}"/>
    <cellStyle name="40% - Énfasis6 5 2" xfId="4439" xr:uid="{00000000-0005-0000-0000-000057110000}"/>
    <cellStyle name="40% - Énfasis6 5 2 2" xfId="9419" xr:uid="{F08C5032-8E34-40C2-91A1-00DA293B5DBC}"/>
    <cellStyle name="40% - Énfasis6 5 3" xfId="9418" xr:uid="{72457EF8-33B6-4068-A9BB-16BA6681962C}"/>
    <cellStyle name="40% - Énfasis6 6" xfId="4440" xr:uid="{00000000-0005-0000-0000-000058110000}"/>
    <cellStyle name="40% - Énfasis6 6 2" xfId="4441" xr:uid="{00000000-0005-0000-0000-000059110000}"/>
    <cellStyle name="40% - Énfasis6 6 2 2" xfId="9421" xr:uid="{7D75FDD9-5AEE-4E29-980C-E1E1F02F45C5}"/>
    <cellStyle name="40% - Énfasis6 6 3" xfId="9420" xr:uid="{A22AAB51-90F8-499E-8D93-F0498AACCD3F}"/>
    <cellStyle name="40% - Énfasis6 7" xfId="4442" xr:uid="{00000000-0005-0000-0000-00005A110000}"/>
    <cellStyle name="40% - Énfasis6 7 2" xfId="4443" xr:uid="{00000000-0005-0000-0000-00005B110000}"/>
    <cellStyle name="40% - Énfasis6 7 2 2" xfId="9423" xr:uid="{B5CF3B01-DF69-4627-A19D-DB324EA3E59C}"/>
    <cellStyle name="40% - Énfasis6 7 3" xfId="9422" xr:uid="{86B54B69-7075-4703-89A3-3FEF513E9134}"/>
    <cellStyle name="40% - Énfasis6 8" xfId="4444" xr:uid="{00000000-0005-0000-0000-00005C110000}"/>
    <cellStyle name="40% - Énfasis6 8 2" xfId="4445" xr:uid="{00000000-0005-0000-0000-00005D110000}"/>
    <cellStyle name="40% - Énfasis6 8 2 2" xfId="9425" xr:uid="{C49A3726-0B3E-4928-BC44-AD1C6DDDE31F}"/>
    <cellStyle name="40% - Énfasis6 8 3" xfId="9424" xr:uid="{8208F005-A503-42A8-A1FE-14AC2F698A3C}"/>
    <cellStyle name="40% - Énfasis6 9" xfId="4446" xr:uid="{00000000-0005-0000-0000-00005E110000}"/>
    <cellStyle name="40% - Énfasis6 9 2" xfId="4447" xr:uid="{00000000-0005-0000-0000-00005F110000}"/>
    <cellStyle name="40% - Énfasis6 9 2 2" xfId="9427" xr:uid="{049C9937-2E70-4586-9192-4A4DAFB1C746}"/>
    <cellStyle name="40% - Énfasis6 9 3" xfId="9426" xr:uid="{A21F55CB-9B95-41C7-97FE-28CB19D853AE}"/>
    <cellStyle name="60% - Ênfase1" xfId="912" xr:uid="{00000000-0005-0000-0000-000090030000}"/>
    <cellStyle name="60% - Ênfase1 2" xfId="8044" xr:uid="{6E41950B-D4C4-4A7F-92EC-DB3954FC572F}"/>
    <cellStyle name="60% - Ênfase2" xfId="913" xr:uid="{00000000-0005-0000-0000-000091030000}"/>
    <cellStyle name="60% - Ênfase2 2" xfId="8045" xr:uid="{DFB280AE-641D-4A5A-90DF-BA379D4E5218}"/>
    <cellStyle name="60% - Ênfase3" xfId="914" xr:uid="{00000000-0005-0000-0000-000092030000}"/>
    <cellStyle name="60% - Ênfase3 2" xfId="8046" xr:uid="{0F2374B9-C85F-458C-8C47-F9D4FF6F296B}"/>
    <cellStyle name="60% - Ênfase4" xfId="915" xr:uid="{00000000-0005-0000-0000-000093030000}"/>
    <cellStyle name="60% - Ênfase4 2" xfId="8047" xr:uid="{5BE0C2C3-CB3A-4307-A7A6-8234C26A3280}"/>
    <cellStyle name="60% - Ênfase5" xfId="916" xr:uid="{00000000-0005-0000-0000-000094030000}"/>
    <cellStyle name="60% - Ênfase5 2" xfId="8048" xr:uid="{57BD5B07-1C5C-4CDA-B68F-7E6F85223B1D}"/>
    <cellStyle name="60% - Ênfase6" xfId="917" xr:uid="{00000000-0005-0000-0000-000095030000}"/>
    <cellStyle name="60% - Ênfase6 2" xfId="8049" xr:uid="{3165FD37-0D5F-465B-BFF9-B1276CEF6386}"/>
    <cellStyle name="60% - Énfasis1 10" xfId="4448" xr:uid="{00000000-0005-0000-0000-000060110000}"/>
    <cellStyle name="60% - Énfasis1 10 2" xfId="9428" xr:uid="{DD61D612-D6B8-4419-880A-2A9B2DA34BBA}"/>
    <cellStyle name="60% - Énfasis1 11" xfId="4449" xr:uid="{00000000-0005-0000-0000-000061110000}"/>
    <cellStyle name="60% - Énfasis1 11 2" xfId="4450" xr:uid="{00000000-0005-0000-0000-000062110000}"/>
    <cellStyle name="60% - Énfasis1 11 2 2" xfId="9430" xr:uid="{54078AA0-EA79-4AD1-BC78-2307C03B525A}"/>
    <cellStyle name="60% - Énfasis1 11 3" xfId="9429" xr:uid="{2CE4A9F9-C3BB-41A4-BCC9-1D552A6D1DC2}"/>
    <cellStyle name="60% - Énfasis1 12" xfId="4451" xr:uid="{00000000-0005-0000-0000-000063110000}"/>
    <cellStyle name="60% - Énfasis1 12 2" xfId="4452" xr:uid="{00000000-0005-0000-0000-000064110000}"/>
    <cellStyle name="60% - Énfasis1 12 2 2" xfId="9432" xr:uid="{2239E7E6-B2BA-4B84-ADAE-2734B952A548}"/>
    <cellStyle name="60% - Énfasis1 12 3" xfId="9431" xr:uid="{FF0D90FD-21FE-407A-B910-0636FE9AD6A3}"/>
    <cellStyle name="60% - Énfasis1 13" xfId="4453" xr:uid="{00000000-0005-0000-0000-000065110000}"/>
    <cellStyle name="60% - Énfasis1 13 2" xfId="4454" xr:uid="{00000000-0005-0000-0000-000066110000}"/>
    <cellStyle name="60% - Énfasis1 13 2 2" xfId="9434" xr:uid="{4F57D1CC-2031-40DE-8AC2-0D06295A03CA}"/>
    <cellStyle name="60% - Énfasis1 13 3" xfId="9433" xr:uid="{B2F1F0CE-2D07-4F38-AE4A-D6D8BB79725E}"/>
    <cellStyle name="60% - Énfasis1 14" xfId="4455" xr:uid="{00000000-0005-0000-0000-000067110000}"/>
    <cellStyle name="60% - Énfasis1 14 2" xfId="4456" xr:uid="{00000000-0005-0000-0000-000068110000}"/>
    <cellStyle name="60% - Énfasis1 14 2 2" xfId="9436" xr:uid="{34F88648-CD2B-46BB-B257-5029F573E0EB}"/>
    <cellStyle name="60% - Énfasis1 14 3" xfId="9435" xr:uid="{42F885B5-5091-4CDC-B9DE-88ACC1A0FB64}"/>
    <cellStyle name="60% - Énfasis1 15" xfId="4457" xr:uid="{00000000-0005-0000-0000-000069110000}"/>
    <cellStyle name="60% - Énfasis1 15 2" xfId="4458" xr:uid="{00000000-0005-0000-0000-00006A110000}"/>
    <cellStyle name="60% - Énfasis1 15 2 2" xfId="9438" xr:uid="{D416575F-B31B-4DA2-ACDD-1726B2CB5B55}"/>
    <cellStyle name="60% - Énfasis1 15 3" xfId="9437" xr:uid="{F5B86693-99A1-47EA-8BEA-D34821830569}"/>
    <cellStyle name="60% - Énfasis1 16" xfId="4459" xr:uid="{00000000-0005-0000-0000-00006B110000}"/>
    <cellStyle name="60% - Énfasis1 16 2" xfId="9439" xr:uid="{86EC9352-3C1D-4E29-A235-F3484FB6D440}"/>
    <cellStyle name="60% - Énfasis1 2" xfId="918" xr:uid="{00000000-0005-0000-0000-000096030000}"/>
    <cellStyle name="60% - Énfasis1 2 2" xfId="919" xr:uid="{00000000-0005-0000-0000-000097030000}"/>
    <cellStyle name="60% - Énfasis1 2 2 2" xfId="4460" xr:uid="{00000000-0005-0000-0000-00006C110000}"/>
    <cellStyle name="60% - Énfasis1 2 2 2 2" xfId="9440" xr:uid="{D3550A11-E4B2-4C8F-AA7C-18EF2D8E949C}"/>
    <cellStyle name="60% - Énfasis1 2 2 3" xfId="4461" xr:uid="{00000000-0005-0000-0000-00006D110000}"/>
    <cellStyle name="60% - Énfasis1 2 2 3 2" xfId="9441" xr:uid="{96705960-CDCC-43A6-B516-ADBD21C5B7A0}"/>
    <cellStyle name="60% - Énfasis1 2 2 4" xfId="4462" xr:uid="{00000000-0005-0000-0000-00006E110000}"/>
    <cellStyle name="60% - Énfasis1 2 2 4 2" xfId="4463" xr:uid="{00000000-0005-0000-0000-00006F110000}"/>
    <cellStyle name="60% - Énfasis1 2 2 4 2 2" xfId="9443" xr:uid="{184561B7-1A67-4CE1-B1C8-D84935EB6C34}"/>
    <cellStyle name="60% - Énfasis1 2 2 4 3" xfId="9442" xr:uid="{0C996A1E-CC1C-4A94-A078-1059D0BA65DF}"/>
    <cellStyle name="60% - Énfasis1 2 2 5" xfId="8051" xr:uid="{5B33E251-2B1C-4AE3-ADA7-BEBF283F6DFC}"/>
    <cellStyle name="60% - Énfasis1 2 3" xfId="4464" xr:uid="{00000000-0005-0000-0000-000070110000}"/>
    <cellStyle name="60% - Énfasis1 2 3 2" xfId="9444" xr:uid="{6081CD78-11DA-4670-9667-03C61DEF0359}"/>
    <cellStyle name="60% - Énfasis1 2 4" xfId="4465" xr:uid="{00000000-0005-0000-0000-000071110000}"/>
    <cellStyle name="60% - Énfasis1 2 4 2" xfId="4466" xr:uid="{00000000-0005-0000-0000-000072110000}"/>
    <cellStyle name="60% - Énfasis1 2 4 2 2" xfId="9446" xr:uid="{EA4F17ED-F4EE-46AE-AFB4-0473ECD9C835}"/>
    <cellStyle name="60% - Énfasis1 2 4 3" xfId="9445" xr:uid="{5BFEF22C-102B-4DC3-88E1-8F66588D2237}"/>
    <cellStyle name="60% - Énfasis1 2 5" xfId="4467" xr:uid="{00000000-0005-0000-0000-000073110000}"/>
    <cellStyle name="60% - Énfasis1 2 5 2" xfId="9447" xr:uid="{07449B64-8CBF-471C-83E6-47E59997F9DE}"/>
    <cellStyle name="60% - Énfasis1 2 6" xfId="8050" xr:uid="{BBDC3F76-3B57-404F-88E0-E58FF34FDEEB}"/>
    <cellStyle name="60% - Énfasis1 2_Deuda septiembre_marcos" xfId="920" xr:uid="{00000000-0005-0000-0000-000098030000}"/>
    <cellStyle name="60% - Énfasis1 3" xfId="3322" xr:uid="{00000000-0005-0000-0000-0000FA0C0000}"/>
    <cellStyle name="60% - Énfasis1 3 2" xfId="4468" xr:uid="{00000000-0005-0000-0000-000074110000}"/>
    <cellStyle name="60% - Énfasis1 3 2 2" xfId="9448" xr:uid="{D0D11510-65B7-4C5C-8CAE-36275A7CF115}"/>
    <cellStyle name="60% - Énfasis1 3 3" xfId="4469" xr:uid="{00000000-0005-0000-0000-000075110000}"/>
    <cellStyle name="60% - Énfasis1 3 3 2" xfId="9449" xr:uid="{D34994E6-FF9E-4864-BD5C-6A8A40E73748}"/>
    <cellStyle name="60% - Énfasis1 3 4" xfId="8768" xr:uid="{5A1991E3-962C-4B06-8BB6-084CFB788B1D}"/>
    <cellStyle name="60% - Énfasis1 4" xfId="4470" xr:uid="{00000000-0005-0000-0000-000076110000}"/>
    <cellStyle name="60% - Énfasis1 4 2" xfId="4471" xr:uid="{00000000-0005-0000-0000-000077110000}"/>
    <cellStyle name="60% - Énfasis1 4 2 2" xfId="9451" xr:uid="{99375F5B-067E-4E7D-887B-225C5BF7BE47}"/>
    <cellStyle name="60% - Énfasis1 4 3" xfId="4472" xr:uid="{00000000-0005-0000-0000-000078110000}"/>
    <cellStyle name="60% - Énfasis1 4 3 2" xfId="9452" xr:uid="{0871AAC1-A50C-46AB-B3B6-8B551764169D}"/>
    <cellStyle name="60% - Énfasis1 4 4" xfId="9450" xr:uid="{0A18D566-A131-4761-80E2-89374FD3E85D}"/>
    <cellStyle name="60% - Énfasis1 5" xfId="4473" xr:uid="{00000000-0005-0000-0000-000079110000}"/>
    <cellStyle name="60% - Énfasis1 5 2" xfId="9453" xr:uid="{4A1893E1-B56C-4FFC-A389-D2DFC26A7348}"/>
    <cellStyle name="60% - Énfasis1 6" xfId="4474" xr:uid="{00000000-0005-0000-0000-00007A110000}"/>
    <cellStyle name="60% - Énfasis1 6 2" xfId="9454" xr:uid="{6237EA3B-07A7-44A9-A843-178B0D47EEAD}"/>
    <cellStyle name="60% - Énfasis1 7" xfId="4475" xr:uid="{00000000-0005-0000-0000-00007B110000}"/>
    <cellStyle name="60% - Énfasis1 7 2" xfId="9455" xr:uid="{669A6B40-1407-4112-A508-FCF3067EA403}"/>
    <cellStyle name="60% - Énfasis1 8" xfId="4476" xr:uid="{00000000-0005-0000-0000-00007C110000}"/>
    <cellStyle name="60% - Énfasis1 8 2" xfId="9456" xr:uid="{9EDF752F-FBE0-4202-8829-769B098B7B6D}"/>
    <cellStyle name="60% - Énfasis1 9" xfId="4477" xr:uid="{00000000-0005-0000-0000-00007D110000}"/>
    <cellStyle name="60% - Énfasis1 9 2" xfId="9457" xr:uid="{47249F54-7B8A-4140-A1AE-911A188FCC0D}"/>
    <cellStyle name="60% - Énfasis2 10" xfId="4478" xr:uid="{00000000-0005-0000-0000-00007E110000}"/>
    <cellStyle name="60% - Énfasis2 10 2" xfId="4479" xr:uid="{00000000-0005-0000-0000-00007F110000}"/>
    <cellStyle name="60% - Énfasis2 10 2 2" xfId="9459" xr:uid="{9742AF0D-035A-4387-BF69-B918B59124FB}"/>
    <cellStyle name="60% - Énfasis2 10 3" xfId="9458" xr:uid="{5880742B-CD7E-4462-A934-AFFBEA3B2121}"/>
    <cellStyle name="60% - Énfasis2 11" xfId="4480" xr:uid="{00000000-0005-0000-0000-000080110000}"/>
    <cellStyle name="60% - Énfasis2 11 2" xfId="4481" xr:uid="{00000000-0005-0000-0000-000081110000}"/>
    <cellStyle name="60% - Énfasis2 11 2 2" xfId="9461" xr:uid="{30D329BB-663E-4434-8D10-6B2B2E73ECC7}"/>
    <cellStyle name="60% - Énfasis2 11 3" xfId="9460" xr:uid="{C4DA54D4-1BBC-4ED1-AF50-E43A2DB70271}"/>
    <cellStyle name="60% - Énfasis2 12" xfId="4482" xr:uid="{00000000-0005-0000-0000-000082110000}"/>
    <cellStyle name="60% - Énfasis2 12 2" xfId="4483" xr:uid="{00000000-0005-0000-0000-000083110000}"/>
    <cellStyle name="60% - Énfasis2 12 2 2" xfId="9463" xr:uid="{D1B09640-AC17-4BB5-B1D2-AB66296328B1}"/>
    <cellStyle name="60% - Énfasis2 12 3" xfId="9462" xr:uid="{6C63B8E2-E8B4-49B0-A6ED-9D9AD40F33AE}"/>
    <cellStyle name="60% - Énfasis2 13" xfId="4484" xr:uid="{00000000-0005-0000-0000-000084110000}"/>
    <cellStyle name="60% - Énfasis2 13 2" xfId="4485" xr:uid="{00000000-0005-0000-0000-000085110000}"/>
    <cellStyle name="60% - Énfasis2 13 2 2" xfId="9465" xr:uid="{2BF8A3FC-1CB8-432F-8D34-65246BD6115F}"/>
    <cellStyle name="60% - Énfasis2 13 3" xfId="9464" xr:uid="{0135D36B-AF0D-4EB8-B79C-FB3BEFA32545}"/>
    <cellStyle name="60% - Énfasis2 14" xfId="4486" xr:uid="{00000000-0005-0000-0000-000086110000}"/>
    <cellStyle name="60% - Énfasis2 14 2" xfId="4487" xr:uid="{00000000-0005-0000-0000-000087110000}"/>
    <cellStyle name="60% - Énfasis2 14 2 2" xfId="9467" xr:uid="{D674B92E-58C7-4182-BD99-DC2E87746E09}"/>
    <cellStyle name="60% - Énfasis2 14 3" xfId="9466" xr:uid="{AD631807-2DDF-4938-84E1-C24A24981441}"/>
    <cellStyle name="60% - Énfasis2 15" xfId="4488" xr:uid="{00000000-0005-0000-0000-000088110000}"/>
    <cellStyle name="60% - Énfasis2 15 2" xfId="9468" xr:uid="{97A0B7D6-9841-497C-9083-8C1F0CAB52B4}"/>
    <cellStyle name="60% - Énfasis2 2" xfId="3323" xr:uid="{00000000-0005-0000-0000-0000FB0C0000}"/>
    <cellStyle name="60% - Énfasis2 2 2" xfId="4489" xr:uid="{00000000-0005-0000-0000-000089110000}"/>
    <cellStyle name="60% - Énfasis2 2 2 2" xfId="9469" xr:uid="{43312053-1B28-4B82-AEFA-4BF3018242BF}"/>
    <cellStyle name="60% - Énfasis2 2 3" xfId="4490" xr:uid="{00000000-0005-0000-0000-00008A110000}"/>
    <cellStyle name="60% - Énfasis2 2 3 2" xfId="9470" xr:uid="{02E54088-D93A-4465-AE3D-32D337532E35}"/>
    <cellStyle name="60% - Énfasis2 2 4" xfId="4491" xr:uid="{00000000-0005-0000-0000-00008B110000}"/>
    <cellStyle name="60% - Énfasis2 2 4 2" xfId="9471" xr:uid="{1A846847-9727-4416-A73D-7B45F2E25143}"/>
    <cellStyle name="60% - Énfasis2 2 5" xfId="8769" xr:uid="{3178900C-54DD-4031-88B9-9F1F7ADAF1DD}"/>
    <cellStyle name="60% - Énfasis2 3" xfId="3324" xr:uid="{00000000-0005-0000-0000-0000FC0C0000}"/>
    <cellStyle name="60% - Énfasis2 3 2" xfId="4492" xr:uid="{00000000-0005-0000-0000-00008C110000}"/>
    <cellStyle name="60% - Énfasis2 3 2 2" xfId="9472" xr:uid="{6A592223-8902-4473-A8E1-503BACF2EE80}"/>
    <cellStyle name="60% - Énfasis2 3 3" xfId="4493" xr:uid="{00000000-0005-0000-0000-00008D110000}"/>
    <cellStyle name="60% - Énfasis2 3 3 2" xfId="9473" xr:uid="{D8C6B578-D7C9-42C9-8876-98DE8CFCA409}"/>
    <cellStyle name="60% - Énfasis2 3 4" xfId="8770" xr:uid="{DA1A4C59-8EF9-4C52-939F-DFF27853B89B}"/>
    <cellStyle name="60% - Énfasis2 4" xfId="4494" xr:uid="{00000000-0005-0000-0000-00008E110000}"/>
    <cellStyle name="60% - Énfasis2 4 2" xfId="4495" xr:uid="{00000000-0005-0000-0000-00008F110000}"/>
    <cellStyle name="60% - Énfasis2 4 2 2" xfId="9475" xr:uid="{76874D5C-EE9A-4027-8A9F-5CAFE2EC4000}"/>
    <cellStyle name="60% - Énfasis2 4 3" xfId="4496" xr:uid="{00000000-0005-0000-0000-000090110000}"/>
    <cellStyle name="60% - Énfasis2 4 3 2" xfId="9476" xr:uid="{DD657DBD-47AC-41DA-8312-C9BFADF0A3B5}"/>
    <cellStyle name="60% - Énfasis2 4 4" xfId="9474" xr:uid="{1A6ADF42-7D5A-4099-B588-5EF3ACFD74A6}"/>
    <cellStyle name="60% - Énfasis2 5" xfId="4497" xr:uid="{00000000-0005-0000-0000-000091110000}"/>
    <cellStyle name="60% - Énfasis2 5 2" xfId="9477" xr:uid="{4C8C28F3-2EF7-41AD-A1CF-AD44D4730F31}"/>
    <cellStyle name="60% - Énfasis2 6" xfId="4498" xr:uid="{00000000-0005-0000-0000-000092110000}"/>
    <cellStyle name="60% - Énfasis2 6 2" xfId="9478" xr:uid="{2D0837DA-1E02-480D-AB63-BD08E7C87B8B}"/>
    <cellStyle name="60% - Énfasis2 7" xfId="4499" xr:uid="{00000000-0005-0000-0000-000093110000}"/>
    <cellStyle name="60% - Énfasis2 7 2" xfId="9479" xr:uid="{B77D19EF-1954-40B0-BA33-04D9D772AC33}"/>
    <cellStyle name="60% - Énfasis2 8" xfId="4500" xr:uid="{00000000-0005-0000-0000-000094110000}"/>
    <cellStyle name="60% - Énfasis2 8 2" xfId="9480" xr:uid="{CF51EB47-B313-4019-B9AD-06D5632C4E34}"/>
    <cellStyle name="60% - Énfasis2 9" xfId="4501" xr:uid="{00000000-0005-0000-0000-000095110000}"/>
    <cellStyle name="60% - Énfasis2 9 2" xfId="9481" xr:uid="{C4C288AE-A4DD-4721-8304-66A598C85449}"/>
    <cellStyle name="60% - Énfasis3 10" xfId="4502" xr:uid="{00000000-0005-0000-0000-000096110000}"/>
    <cellStyle name="60% - Énfasis3 10 2" xfId="9482" xr:uid="{C729C1B5-9F7C-4A36-BD89-B8BD9FA45635}"/>
    <cellStyle name="60% - Énfasis3 11" xfId="4503" xr:uid="{00000000-0005-0000-0000-000097110000}"/>
    <cellStyle name="60% - Énfasis3 11 2" xfId="4504" xr:uid="{00000000-0005-0000-0000-000098110000}"/>
    <cellStyle name="60% - Énfasis3 11 2 2" xfId="9484" xr:uid="{56A81C5F-96A6-4102-AF5C-416204C47B0B}"/>
    <cellStyle name="60% - Énfasis3 11 3" xfId="9483" xr:uid="{5D64DE57-7671-4B93-937C-0C65E73058D8}"/>
    <cellStyle name="60% - Énfasis3 12" xfId="4505" xr:uid="{00000000-0005-0000-0000-000099110000}"/>
    <cellStyle name="60% - Énfasis3 12 2" xfId="4506" xr:uid="{00000000-0005-0000-0000-00009A110000}"/>
    <cellStyle name="60% - Énfasis3 12 2 2" xfId="9486" xr:uid="{2170A234-2469-409A-B8E4-A2FE65212A6E}"/>
    <cellStyle name="60% - Énfasis3 12 3" xfId="9485" xr:uid="{786B189D-894C-4646-ACA8-32DA835C1E50}"/>
    <cellStyle name="60% - Énfasis3 13" xfId="4507" xr:uid="{00000000-0005-0000-0000-00009B110000}"/>
    <cellStyle name="60% - Énfasis3 13 2" xfId="4508" xr:uid="{00000000-0005-0000-0000-00009C110000}"/>
    <cellStyle name="60% - Énfasis3 13 2 2" xfId="9488" xr:uid="{9C52536E-2253-4923-A5FE-52E3B7F8CABC}"/>
    <cellStyle name="60% - Énfasis3 13 3" xfId="9487" xr:uid="{4469D341-3CC1-4C8C-AF72-A994828158B1}"/>
    <cellStyle name="60% - Énfasis3 14" xfId="4509" xr:uid="{00000000-0005-0000-0000-00009D110000}"/>
    <cellStyle name="60% - Énfasis3 14 2" xfId="4510" xr:uid="{00000000-0005-0000-0000-00009E110000}"/>
    <cellStyle name="60% - Énfasis3 14 2 2" xfId="9490" xr:uid="{13499352-E4C9-4251-A972-BAB31AEB3475}"/>
    <cellStyle name="60% - Énfasis3 14 3" xfId="9489" xr:uid="{E6A26D3D-D318-4C9C-89A1-488B53839E24}"/>
    <cellStyle name="60% - Énfasis3 15" xfId="4511" xr:uid="{00000000-0005-0000-0000-00009F110000}"/>
    <cellStyle name="60% - Énfasis3 15 2" xfId="4512" xr:uid="{00000000-0005-0000-0000-0000A0110000}"/>
    <cellStyle name="60% - Énfasis3 15 2 2" xfId="9492" xr:uid="{B7D4EF81-C7D9-4B0C-A4F6-1D1C638BB4DB}"/>
    <cellStyle name="60% - Énfasis3 15 3" xfId="9491" xr:uid="{993E8126-C205-4864-9DDB-08F64EB1570A}"/>
    <cellStyle name="60% - Énfasis3 16" xfId="4513" xr:uid="{00000000-0005-0000-0000-0000A1110000}"/>
    <cellStyle name="60% - Énfasis3 16 2" xfId="9493" xr:uid="{7E00BC3E-B8EC-47DC-A378-BCD2C7B89A7A}"/>
    <cellStyle name="60% - Énfasis3 2" xfId="921" xr:uid="{00000000-0005-0000-0000-000099030000}"/>
    <cellStyle name="60% - Énfasis3 2 2" xfId="922" xr:uid="{00000000-0005-0000-0000-00009A030000}"/>
    <cellStyle name="60% - Énfasis3 2 2 2" xfId="4514" xr:uid="{00000000-0005-0000-0000-0000A2110000}"/>
    <cellStyle name="60% - Énfasis3 2 2 2 2" xfId="9494" xr:uid="{70A8ED54-6355-4BBD-B3C1-9A41591101BE}"/>
    <cellStyle name="60% - Énfasis3 2 2 3" xfId="4515" xr:uid="{00000000-0005-0000-0000-0000A3110000}"/>
    <cellStyle name="60% - Énfasis3 2 2 3 2" xfId="9495" xr:uid="{97FAB84E-209B-4B7D-8BA9-B8497EB9693D}"/>
    <cellStyle name="60% - Énfasis3 2 2 4" xfId="4516" xr:uid="{00000000-0005-0000-0000-0000A4110000}"/>
    <cellStyle name="60% - Énfasis3 2 2 4 2" xfId="4517" xr:uid="{00000000-0005-0000-0000-0000A5110000}"/>
    <cellStyle name="60% - Énfasis3 2 2 4 2 2" xfId="9497" xr:uid="{039E6E73-1AA9-4566-9D2D-A716D47058B6}"/>
    <cellStyle name="60% - Énfasis3 2 2 4 3" xfId="9496" xr:uid="{9D149777-1113-4C82-A5A0-919FE6F2D7F2}"/>
    <cellStyle name="60% - Énfasis3 2 2 5" xfId="8053" xr:uid="{773AED82-95F0-4EEF-8015-64D26E44D593}"/>
    <cellStyle name="60% - Énfasis3 2 3" xfId="4518" xr:uid="{00000000-0005-0000-0000-0000A6110000}"/>
    <cellStyle name="60% - Énfasis3 2 3 2" xfId="9498" xr:uid="{75441704-C54D-4EF4-98F4-26E616A0D50E}"/>
    <cellStyle name="60% - Énfasis3 2 4" xfId="4519" xr:uid="{00000000-0005-0000-0000-0000A7110000}"/>
    <cellStyle name="60% - Énfasis3 2 4 2" xfId="4520" xr:uid="{00000000-0005-0000-0000-0000A8110000}"/>
    <cellStyle name="60% - Énfasis3 2 4 2 2" xfId="9500" xr:uid="{051575E7-C793-41A9-AC96-01E748838444}"/>
    <cellStyle name="60% - Énfasis3 2 4 3" xfId="9499" xr:uid="{254A4EFF-464B-48DE-9491-8BDEB0B63B4C}"/>
    <cellStyle name="60% - Énfasis3 2 5" xfId="4521" xr:uid="{00000000-0005-0000-0000-0000A9110000}"/>
    <cellStyle name="60% - Énfasis3 2 5 2" xfId="9501" xr:uid="{6B703F4F-FFE9-466B-8CE4-92D93E96F95E}"/>
    <cellStyle name="60% - Énfasis3 2 6" xfId="8052" xr:uid="{0D5CFF95-D8F2-4BFF-8608-D8C76E4EA901}"/>
    <cellStyle name="60% - Énfasis3 2_Deuda septiembre_marcos" xfId="923" xr:uid="{00000000-0005-0000-0000-00009B030000}"/>
    <cellStyle name="60% - Énfasis3 3" xfId="3325" xr:uid="{00000000-0005-0000-0000-0000FD0C0000}"/>
    <cellStyle name="60% - Énfasis3 3 2" xfId="4522" xr:uid="{00000000-0005-0000-0000-0000AA110000}"/>
    <cellStyle name="60% - Énfasis3 3 2 2" xfId="9502" xr:uid="{A842A481-6F83-4F5A-BA4E-540636104645}"/>
    <cellStyle name="60% - Énfasis3 3 3" xfId="4523" xr:uid="{00000000-0005-0000-0000-0000AB110000}"/>
    <cellStyle name="60% - Énfasis3 3 3 2" xfId="9503" xr:uid="{84DFFEBB-E019-40F2-B107-58F377BE0AA6}"/>
    <cellStyle name="60% - Énfasis3 3 4" xfId="8771" xr:uid="{C1F5B428-3DC4-40A1-8640-2DF99503A9BE}"/>
    <cellStyle name="60% - Énfasis3 4" xfId="4524" xr:uid="{00000000-0005-0000-0000-0000AC110000}"/>
    <cellStyle name="60% - Énfasis3 4 2" xfId="4525" xr:uid="{00000000-0005-0000-0000-0000AD110000}"/>
    <cellStyle name="60% - Énfasis3 4 2 2" xfId="9505" xr:uid="{DB8D00FB-5588-4DF4-9A26-01A5F2530C3B}"/>
    <cellStyle name="60% - Énfasis3 4 3" xfId="4526" xr:uid="{00000000-0005-0000-0000-0000AE110000}"/>
    <cellStyle name="60% - Énfasis3 4 3 2" xfId="9506" xr:uid="{ADE6F9EE-7B02-441A-A8D1-54F097963111}"/>
    <cellStyle name="60% - Énfasis3 4 4" xfId="9504" xr:uid="{CB515B22-64EC-4091-A7DC-D5BFCF63831C}"/>
    <cellStyle name="60% - Énfasis3 5" xfId="4527" xr:uid="{00000000-0005-0000-0000-0000AF110000}"/>
    <cellStyle name="60% - Énfasis3 5 2" xfId="9507" xr:uid="{C01366F5-6784-4BE6-BF09-A78257B567F1}"/>
    <cellStyle name="60% - Énfasis3 6" xfId="4528" xr:uid="{00000000-0005-0000-0000-0000B0110000}"/>
    <cellStyle name="60% - Énfasis3 6 2" xfId="9508" xr:uid="{C3485550-1CCF-47C5-AB7A-FB2043750662}"/>
    <cellStyle name="60% - Énfasis3 7" xfId="4529" xr:uid="{00000000-0005-0000-0000-0000B1110000}"/>
    <cellStyle name="60% - Énfasis3 7 2" xfId="9509" xr:uid="{F0F41DD4-2C56-4207-BF1B-59CF112814F4}"/>
    <cellStyle name="60% - Énfasis3 8" xfId="4530" xr:uid="{00000000-0005-0000-0000-0000B2110000}"/>
    <cellStyle name="60% - Énfasis3 8 2" xfId="9510" xr:uid="{308B3C04-FF0A-428E-B5DC-AB8877A02321}"/>
    <cellStyle name="60% - Énfasis3 9" xfId="4531" xr:uid="{00000000-0005-0000-0000-0000B3110000}"/>
    <cellStyle name="60% - Énfasis3 9 2" xfId="9511" xr:uid="{3752974A-9A41-4AA2-9928-5A9C125D4D69}"/>
    <cellStyle name="60% - Énfasis4 10" xfId="4532" xr:uid="{00000000-0005-0000-0000-0000B4110000}"/>
    <cellStyle name="60% - Énfasis4 10 2" xfId="4533" xr:uid="{00000000-0005-0000-0000-0000B5110000}"/>
    <cellStyle name="60% - Énfasis4 10 2 2" xfId="9513" xr:uid="{1ECB54C7-E8F7-486A-848F-FC68B81364B1}"/>
    <cellStyle name="60% - Énfasis4 10 3" xfId="9512" xr:uid="{9A591118-2E71-43BD-9EBB-0F0BA8CAA4D5}"/>
    <cellStyle name="60% - Énfasis4 11" xfId="4534" xr:uid="{00000000-0005-0000-0000-0000B6110000}"/>
    <cellStyle name="60% - Énfasis4 11 2" xfId="4535" xr:uid="{00000000-0005-0000-0000-0000B7110000}"/>
    <cellStyle name="60% - Énfasis4 11 2 2" xfId="9515" xr:uid="{C78A1F63-6910-4922-960E-6CD76F5FE61C}"/>
    <cellStyle name="60% - Énfasis4 11 3" xfId="9514" xr:uid="{560F4F6E-22E9-49F4-8225-4FEE22D447E5}"/>
    <cellStyle name="60% - Énfasis4 12" xfId="4536" xr:uid="{00000000-0005-0000-0000-0000B8110000}"/>
    <cellStyle name="60% - Énfasis4 12 2" xfId="4537" xr:uid="{00000000-0005-0000-0000-0000B9110000}"/>
    <cellStyle name="60% - Énfasis4 12 2 2" xfId="9517" xr:uid="{5BC0EEC5-7E61-462C-A489-718E980354FA}"/>
    <cellStyle name="60% - Énfasis4 12 3" xfId="9516" xr:uid="{DA8CB9C4-FDB3-4621-A781-253874ADE1FA}"/>
    <cellStyle name="60% - Énfasis4 13" xfId="4538" xr:uid="{00000000-0005-0000-0000-0000BA110000}"/>
    <cellStyle name="60% - Énfasis4 13 2" xfId="4539" xr:uid="{00000000-0005-0000-0000-0000BB110000}"/>
    <cellStyle name="60% - Énfasis4 13 2 2" xfId="9519" xr:uid="{2EE3555F-A80F-4D5C-9A32-413103495D04}"/>
    <cellStyle name="60% - Énfasis4 13 3" xfId="9518" xr:uid="{A4ED96AA-304F-49A8-BA2B-2EF6401684D9}"/>
    <cellStyle name="60% - Énfasis4 14" xfId="4540" xr:uid="{00000000-0005-0000-0000-0000BC110000}"/>
    <cellStyle name="60% - Énfasis4 14 2" xfId="4541" xr:uid="{00000000-0005-0000-0000-0000BD110000}"/>
    <cellStyle name="60% - Énfasis4 14 2 2" xfId="9521" xr:uid="{55300AF6-AB4C-4121-8CE9-618BDE5724D1}"/>
    <cellStyle name="60% - Énfasis4 14 3" xfId="9520" xr:uid="{E95DD401-E132-4EF6-B1F3-E16227EFCBE5}"/>
    <cellStyle name="60% - Énfasis4 15" xfId="4542" xr:uid="{00000000-0005-0000-0000-0000BE110000}"/>
    <cellStyle name="60% - Énfasis4 15 2" xfId="9522" xr:uid="{5CF71126-09A2-4C77-8F96-F00C79B17F5D}"/>
    <cellStyle name="60% - Énfasis4 2" xfId="3326" xr:uid="{00000000-0005-0000-0000-0000FE0C0000}"/>
    <cellStyle name="60% - Énfasis4 2 2" xfId="4543" xr:uid="{00000000-0005-0000-0000-0000BF110000}"/>
    <cellStyle name="60% - Énfasis4 2 2 2" xfId="9523" xr:uid="{50DD53C3-6C19-43E4-8B39-BA872A53B979}"/>
    <cellStyle name="60% - Énfasis4 2 3" xfId="4544" xr:uid="{00000000-0005-0000-0000-0000C0110000}"/>
    <cellStyle name="60% - Énfasis4 2 3 2" xfId="9524" xr:uid="{5ACEB83B-9589-4D34-8673-4C05D8669F96}"/>
    <cellStyle name="60% - Énfasis4 2 4" xfId="4545" xr:uid="{00000000-0005-0000-0000-0000C1110000}"/>
    <cellStyle name="60% - Énfasis4 2 4 2" xfId="9525" xr:uid="{9CAF94CA-C13E-41B6-A8A9-6F6A7F139A30}"/>
    <cellStyle name="60% - Énfasis4 2 5" xfId="8772" xr:uid="{70E03794-2ABD-4326-AA71-5EAB85493421}"/>
    <cellStyle name="60% - Énfasis4 3" xfId="3327" xr:uid="{00000000-0005-0000-0000-0000FF0C0000}"/>
    <cellStyle name="60% - Énfasis4 3 2" xfId="4546" xr:uid="{00000000-0005-0000-0000-0000C2110000}"/>
    <cellStyle name="60% - Énfasis4 3 2 2" xfId="9526" xr:uid="{0667E65C-586C-45A4-B050-4F4843B3CDB0}"/>
    <cellStyle name="60% - Énfasis4 3 3" xfId="4547" xr:uid="{00000000-0005-0000-0000-0000C3110000}"/>
    <cellStyle name="60% - Énfasis4 3 3 2" xfId="9527" xr:uid="{86978810-8CEB-46CF-ACE6-B5CED35ECD8D}"/>
    <cellStyle name="60% - Énfasis4 3 4" xfId="8773" xr:uid="{BE00A2C9-A49A-480C-BE4A-751049B6B174}"/>
    <cellStyle name="60% - Énfasis4 4" xfId="4548" xr:uid="{00000000-0005-0000-0000-0000C4110000}"/>
    <cellStyle name="60% - Énfasis4 4 2" xfId="4549" xr:uid="{00000000-0005-0000-0000-0000C5110000}"/>
    <cellStyle name="60% - Énfasis4 4 2 2" xfId="9529" xr:uid="{85B4D481-529B-49CA-A94C-4BB7766BE6C5}"/>
    <cellStyle name="60% - Énfasis4 4 3" xfId="4550" xr:uid="{00000000-0005-0000-0000-0000C6110000}"/>
    <cellStyle name="60% - Énfasis4 4 3 2" xfId="9530" xr:uid="{C4F3FB6A-EE8D-444C-BF63-1590EB2E02EB}"/>
    <cellStyle name="60% - Énfasis4 4 4" xfId="9528" xr:uid="{F7C4BCE7-7483-4441-AB6C-86024A87AD40}"/>
    <cellStyle name="60% - Énfasis4 5" xfId="4551" xr:uid="{00000000-0005-0000-0000-0000C7110000}"/>
    <cellStyle name="60% - Énfasis4 5 2" xfId="9531" xr:uid="{5E51896C-F83B-4083-8A77-CF60DA156FBA}"/>
    <cellStyle name="60% - Énfasis4 6" xfId="4552" xr:uid="{00000000-0005-0000-0000-0000C8110000}"/>
    <cellStyle name="60% - Énfasis4 6 2" xfId="9532" xr:uid="{254C506A-D855-4CCA-954C-B4142A8130E8}"/>
    <cellStyle name="60% - Énfasis4 7" xfId="4553" xr:uid="{00000000-0005-0000-0000-0000C9110000}"/>
    <cellStyle name="60% - Énfasis4 7 2" xfId="9533" xr:uid="{C221FACA-A371-4CC2-9E1D-24B55CE7853F}"/>
    <cellStyle name="60% - Énfasis4 8" xfId="4554" xr:uid="{00000000-0005-0000-0000-0000CA110000}"/>
    <cellStyle name="60% - Énfasis4 8 2" xfId="9534" xr:uid="{EB153A6C-1074-494C-B5AD-AD15555736D2}"/>
    <cellStyle name="60% - Énfasis4 9" xfId="4555" xr:uid="{00000000-0005-0000-0000-0000CB110000}"/>
    <cellStyle name="60% - Énfasis4 9 2" xfId="9535" xr:uid="{86B13191-F7F7-451C-BBBD-362BE7FBB14D}"/>
    <cellStyle name="60% - Énfasis5 10" xfId="4556" xr:uid="{00000000-0005-0000-0000-0000CC110000}"/>
    <cellStyle name="60% - Énfasis5 10 2" xfId="4557" xr:uid="{00000000-0005-0000-0000-0000CD110000}"/>
    <cellStyle name="60% - Énfasis5 10 2 2" xfId="9537" xr:uid="{3690201C-A215-42A6-B64F-E8FAA058BEB1}"/>
    <cellStyle name="60% - Énfasis5 10 3" xfId="9536" xr:uid="{FD3653AD-44F5-4D5C-B492-3968E6F80B31}"/>
    <cellStyle name="60% - Énfasis5 11" xfId="4558" xr:uid="{00000000-0005-0000-0000-0000CE110000}"/>
    <cellStyle name="60% - Énfasis5 11 2" xfId="4559" xr:uid="{00000000-0005-0000-0000-0000CF110000}"/>
    <cellStyle name="60% - Énfasis5 11 2 2" xfId="9539" xr:uid="{728D00D1-D7A3-4980-9219-83F7F0DD0494}"/>
    <cellStyle name="60% - Énfasis5 11 3" xfId="9538" xr:uid="{B8EF6E64-A9F1-4851-9E15-CF7DA3FF9CC1}"/>
    <cellStyle name="60% - Énfasis5 12" xfId="4560" xr:uid="{00000000-0005-0000-0000-0000D0110000}"/>
    <cellStyle name="60% - Énfasis5 12 2" xfId="4561" xr:uid="{00000000-0005-0000-0000-0000D1110000}"/>
    <cellStyle name="60% - Énfasis5 12 2 2" xfId="9541" xr:uid="{BD3BB905-9241-47BD-BD9F-947D57636C2B}"/>
    <cellStyle name="60% - Énfasis5 12 3" xfId="9540" xr:uid="{A7C69EAA-DBDF-4DC4-8740-C7B356CAC85E}"/>
    <cellStyle name="60% - Énfasis5 13" xfId="4562" xr:uid="{00000000-0005-0000-0000-0000D2110000}"/>
    <cellStyle name="60% - Énfasis5 13 2" xfId="4563" xr:uid="{00000000-0005-0000-0000-0000D3110000}"/>
    <cellStyle name="60% - Énfasis5 13 2 2" xfId="9543" xr:uid="{DBBE1B80-CC43-4107-9A5B-E1BF1504FBAD}"/>
    <cellStyle name="60% - Énfasis5 13 3" xfId="9542" xr:uid="{3556489F-10CC-4D03-91D5-0CFE4BC6B0F7}"/>
    <cellStyle name="60% - Énfasis5 14" xfId="4564" xr:uid="{00000000-0005-0000-0000-0000D4110000}"/>
    <cellStyle name="60% - Énfasis5 14 2" xfId="4565" xr:uid="{00000000-0005-0000-0000-0000D5110000}"/>
    <cellStyle name="60% - Énfasis5 14 2 2" xfId="9545" xr:uid="{CD43D010-7892-47EA-8FA6-30C5DD942510}"/>
    <cellStyle name="60% - Énfasis5 14 3" xfId="9544" xr:uid="{B24D86E6-8FC7-4EEA-8A33-D1EDC00536B1}"/>
    <cellStyle name="60% - Énfasis5 15" xfId="4566" xr:uid="{00000000-0005-0000-0000-0000D6110000}"/>
    <cellStyle name="60% - Énfasis5 15 2" xfId="9546" xr:uid="{F0B79D51-3898-488E-A7A2-7A7D444F8822}"/>
    <cellStyle name="60% - Énfasis5 2" xfId="3328" xr:uid="{00000000-0005-0000-0000-0000000D0000}"/>
    <cellStyle name="60% - Énfasis5 2 2" xfId="4567" xr:uid="{00000000-0005-0000-0000-0000D7110000}"/>
    <cellStyle name="60% - Énfasis5 2 2 2" xfId="9547" xr:uid="{C20D9228-B381-40C2-BDC1-78886171B2BC}"/>
    <cellStyle name="60% - Énfasis5 2 3" xfId="4568" xr:uid="{00000000-0005-0000-0000-0000D8110000}"/>
    <cellStyle name="60% - Énfasis5 2 3 2" xfId="9548" xr:uid="{EE3CA2A1-4E60-420F-9920-CA869A1D41E3}"/>
    <cellStyle name="60% - Énfasis5 2 4" xfId="4569" xr:uid="{00000000-0005-0000-0000-0000D9110000}"/>
    <cellStyle name="60% - Énfasis5 2 4 2" xfId="9549" xr:uid="{B9892F1D-4D92-4BBF-B06A-01CC70CBA0A9}"/>
    <cellStyle name="60% - Énfasis5 2 5" xfId="8774" xr:uid="{FB90C9E8-9ED0-4B53-9364-ACDA7AC9BE69}"/>
    <cellStyle name="60% - Énfasis5 3" xfId="3329" xr:uid="{00000000-0005-0000-0000-0000010D0000}"/>
    <cellStyle name="60% - Énfasis5 3 2" xfId="4570" xr:uid="{00000000-0005-0000-0000-0000DA110000}"/>
    <cellStyle name="60% - Énfasis5 3 2 2" xfId="9550" xr:uid="{8F7C8A64-FCC0-4D83-8E8F-9B3B66C4338D}"/>
    <cellStyle name="60% - Énfasis5 3 3" xfId="4571" xr:uid="{00000000-0005-0000-0000-0000DB110000}"/>
    <cellStyle name="60% - Énfasis5 3 3 2" xfId="9551" xr:uid="{B3C70AB4-5B3E-4274-AA5D-229322D306DE}"/>
    <cellStyle name="60% - Énfasis5 3 4" xfId="8775" xr:uid="{89127A7D-D27B-464E-B2D0-EF7065F0F63A}"/>
    <cellStyle name="60% - Énfasis5 4" xfId="4572" xr:uid="{00000000-0005-0000-0000-0000DC110000}"/>
    <cellStyle name="60% - Énfasis5 4 2" xfId="4573" xr:uid="{00000000-0005-0000-0000-0000DD110000}"/>
    <cellStyle name="60% - Énfasis5 4 2 2" xfId="9553" xr:uid="{A55F3C29-85AB-4F33-AA9B-FC5DA53E867B}"/>
    <cellStyle name="60% - Énfasis5 4 3" xfId="4574" xr:uid="{00000000-0005-0000-0000-0000DE110000}"/>
    <cellStyle name="60% - Énfasis5 4 3 2" xfId="9554" xr:uid="{A184AF48-ABCB-4C21-96AD-F5CEFF6B4939}"/>
    <cellStyle name="60% - Énfasis5 4 4" xfId="9552" xr:uid="{5C01BDCF-4E34-490B-93F3-5543011C404A}"/>
    <cellStyle name="60% - Énfasis5 5" xfId="4575" xr:uid="{00000000-0005-0000-0000-0000DF110000}"/>
    <cellStyle name="60% - Énfasis5 5 2" xfId="9555" xr:uid="{F715311C-9755-49EF-8E38-A0438899DADA}"/>
    <cellStyle name="60% - Énfasis5 6" xfId="4576" xr:uid="{00000000-0005-0000-0000-0000E0110000}"/>
    <cellStyle name="60% - Énfasis5 6 2" xfId="9556" xr:uid="{8292326C-745C-41C0-9762-81691D45DB86}"/>
    <cellStyle name="60% - Énfasis5 7" xfId="4577" xr:uid="{00000000-0005-0000-0000-0000E1110000}"/>
    <cellStyle name="60% - Énfasis5 7 2" xfId="9557" xr:uid="{B517C5B7-B1E3-4E9D-BCFD-DE4815413F17}"/>
    <cellStyle name="60% - Énfasis5 8" xfId="4578" xr:uid="{00000000-0005-0000-0000-0000E2110000}"/>
    <cellStyle name="60% - Énfasis5 8 2" xfId="9558" xr:uid="{03141BAC-CA4F-4088-9687-11F5ECFC4903}"/>
    <cellStyle name="60% - Énfasis5 9" xfId="4579" xr:uid="{00000000-0005-0000-0000-0000E3110000}"/>
    <cellStyle name="60% - Énfasis5 9 2" xfId="9559" xr:uid="{C071B0A5-6406-4DC8-9FA5-F8DEC518E4C2}"/>
    <cellStyle name="60% - Énfasis6 10" xfId="4580" xr:uid="{00000000-0005-0000-0000-0000E4110000}"/>
    <cellStyle name="60% - Énfasis6 10 2" xfId="4581" xr:uid="{00000000-0005-0000-0000-0000E5110000}"/>
    <cellStyle name="60% - Énfasis6 10 2 2" xfId="9561" xr:uid="{E1458468-1E3F-4DE2-B4D8-F3B1A1702727}"/>
    <cellStyle name="60% - Énfasis6 10 3" xfId="9560" xr:uid="{33128E67-CB04-41D9-990F-24C5303BDAF0}"/>
    <cellStyle name="60% - Énfasis6 11" xfId="4582" xr:uid="{00000000-0005-0000-0000-0000E6110000}"/>
    <cellStyle name="60% - Énfasis6 11 2" xfId="4583" xr:uid="{00000000-0005-0000-0000-0000E7110000}"/>
    <cellStyle name="60% - Énfasis6 11 2 2" xfId="9563" xr:uid="{8ADB4E2E-E381-466C-9D1C-D876D6DD06DA}"/>
    <cellStyle name="60% - Énfasis6 11 3" xfId="9562" xr:uid="{BBC23AD7-022D-4171-93BA-658DAC3E89DF}"/>
    <cellStyle name="60% - Énfasis6 12" xfId="4584" xr:uid="{00000000-0005-0000-0000-0000E8110000}"/>
    <cellStyle name="60% - Énfasis6 12 2" xfId="4585" xr:uid="{00000000-0005-0000-0000-0000E9110000}"/>
    <cellStyle name="60% - Énfasis6 12 2 2" xfId="9565" xr:uid="{919F3057-94BE-4142-A126-F2E7C35E323C}"/>
    <cellStyle name="60% - Énfasis6 12 3" xfId="9564" xr:uid="{5616C9AD-FBAA-4B1D-8E26-8E779C42732D}"/>
    <cellStyle name="60% - Énfasis6 13" xfId="4586" xr:uid="{00000000-0005-0000-0000-0000EA110000}"/>
    <cellStyle name="60% - Énfasis6 13 2" xfId="4587" xr:uid="{00000000-0005-0000-0000-0000EB110000}"/>
    <cellStyle name="60% - Énfasis6 13 2 2" xfId="9567" xr:uid="{D06BC260-EB43-41E4-B816-F469595B1F76}"/>
    <cellStyle name="60% - Énfasis6 13 3" xfId="9566" xr:uid="{F66BD21F-6FB5-490D-A57C-C9B740733A1F}"/>
    <cellStyle name="60% - Énfasis6 14" xfId="4588" xr:uid="{00000000-0005-0000-0000-0000EC110000}"/>
    <cellStyle name="60% - Énfasis6 14 2" xfId="4589" xr:uid="{00000000-0005-0000-0000-0000ED110000}"/>
    <cellStyle name="60% - Énfasis6 14 2 2" xfId="9569" xr:uid="{38F130C9-2823-4E0D-9412-13475C5ECDAA}"/>
    <cellStyle name="60% - Énfasis6 14 3" xfId="9568" xr:uid="{CA8572E5-12CB-4C11-93F3-F2ABB8772ADF}"/>
    <cellStyle name="60% - Énfasis6 15" xfId="4590" xr:uid="{00000000-0005-0000-0000-0000EE110000}"/>
    <cellStyle name="60% - Énfasis6 15 2" xfId="9570" xr:uid="{78267FF6-4CAB-4E27-9B8C-4E5809308BAD}"/>
    <cellStyle name="60% - Énfasis6 2" xfId="3330" xr:uid="{00000000-0005-0000-0000-0000020D0000}"/>
    <cellStyle name="60% - Énfasis6 2 2" xfId="4591" xr:uid="{00000000-0005-0000-0000-0000EF110000}"/>
    <cellStyle name="60% - Énfasis6 2 2 2" xfId="9571" xr:uid="{9BAC5941-2DD7-4085-B076-DEF554B36EEF}"/>
    <cellStyle name="60% - Énfasis6 2 3" xfId="4592" xr:uid="{00000000-0005-0000-0000-0000F0110000}"/>
    <cellStyle name="60% - Énfasis6 2 3 2" xfId="9572" xr:uid="{CA392B86-1FBE-44B9-97E3-F05EF0F4D58C}"/>
    <cellStyle name="60% - Énfasis6 2 4" xfId="4593" xr:uid="{00000000-0005-0000-0000-0000F1110000}"/>
    <cellStyle name="60% - Énfasis6 2 4 2" xfId="9573" xr:uid="{E200D455-B494-404E-8FDC-43320B0E94C0}"/>
    <cellStyle name="60% - Énfasis6 2 5" xfId="8776" xr:uid="{2E0C1713-1B21-4C55-9852-5D674FCB78D9}"/>
    <cellStyle name="60% - Énfasis6 3" xfId="3331" xr:uid="{00000000-0005-0000-0000-0000030D0000}"/>
    <cellStyle name="60% - Énfasis6 3 2" xfId="4594" xr:uid="{00000000-0005-0000-0000-0000F2110000}"/>
    <cellStyle name="60% - Énfasis6 3 2 2" xfId="9574" xr:uid="{00173557-8608-4529-A6DE-2101F91E73B7}"/>
    <cellStyle name="60% - Énfasis6 3 3" xfId="4595" xr:uid="{00000000-0005-0000-0000-0000F3110000}"/>
    <cellStyle name="60% - Énfasis6 3 3 2" xfId="9575" xr:uid="{8C3A1426-2C93-43F7-9020-B557C2DC0FB0}"/>
    <cellStyle name="60% - Énfasis6 3 4" xfId="8777" xr:uid="{FF888AFB-F388-4B92-A01D-28AA70793107}"/>
    <cellStyle name="60% - Énfasis6 4" xfId="4596" xr:uid="{00000000-0005-0000-0000-0000F4110000}"/>
    <cellStyle name="60% - Énfasis6 4 2" xfId="4597" xr:uid="{00000000-0005-0000-0000-0000F5110000}"/>
    <cellStyle name="60% - Énfasis6 4 2 2" xfId="9577" xr:uid="{8BF9829A-4C69-4140-966D-71F7C71525D2}"/>
    <cellStyle name="60% - Énfasis6 4 3" xfId="4598" xr:uid="{00000000-0005-0000-0000-0000F6110000}"/>
    <cellStyle name="60% - Énfasis6 4 3 2" xfId="9578" xr:uid="{695208AE-A99D-437E-8569-2F44D311D49E}"/>
    <cellStyle name="60% - Énfasis6 4 4" xfId="9576" xr:uid="{688C2D35-D7A7-4267-9A65-0CCB956437A9}"/>
    <cellStyle name="60% - Énfasis6 5" xfId="4599" xr:uid="{00000000-0005-0000-0000-0000F7110000}"/>
    <cellStyle name="60% - Énfasis6 5 2" xfId="9579" xr:uid="{599687EE-C14D-4F25-BFC2-B34583319E25}"/>
    <cellStyle name="60% - Énfasis6 6" xfId="4600" xr:uid="{00000000-0005-0000-0000-0000F8110000}"/>
    <cellStyle name="60% - Énfasis6 6 2" xfId="9580" xr:uid="{B59AAC32-3458-4B33-AFB4-E27237860821}"/>
    <cellStyle name="60% - Énfasis6 7" xfId="4601" xr:uid="{00000000-0005-0000-0000-0000F9110000}"/>
    <cellStyle name="60% - Énfasis6 7 2" xfId="9581" xr:uid="{3DC1DA73-19A7-438C-93AB-A4B76A9305D0}"/>
    <cellStyle name="60% - Énfasis6 8" xfId="4602" xr:uid="{00000000-0005-0000-0000-0000FA110000}"/>
    <cellStyle name="60% - Énfasis6 8 2" xfId="9582" xr:uid="{74546FB2-5E6B-4772-A3E2-246BE27F76AE}"/>
    <cellStyle name="60% - Énfasis6 9" xfId="4603" xr:uid="{00000000-0005-0000-0000-0000FB110000}"/>
    <cellStyle name="60% - Énfasis6 9 2" xfId="9583" xr:uid="{63E78881-849C-42C6-A7E6-E5BC2E8D8D65}"/>
    <cellStyle name="AA" xfId="924" xr:uid="{00000000-0005-0000-0000-00009C030000}"/>
    <cellStyle name="AA 10" xfId="3332" xr:uid="{00000000-0005-0000-0000-0000040D0000}"/>
    <cellStyle name="AA 10 2" xfId="8778" xr:uid="{0AE93C75-DC89-4BA4-9A02-AE40B16A42D4}"/>
    <cellStyle name="AA 11" xfId="8054" xr:uid="{A86ACE7D-CEE1-4E83-A0FB-F57FE0C9319E}"/>
    <cellStyle name="AA 2" xfId="3333" xr:uid="{00000000-0005-0000-0000-0000050D0000}"/>
    <cellStyle name="AA 2 2" xfId="8779" xr:uid="{1024D0C3-9241-4E94-AAC0-EA7EADFCEE1C}"/>
    <cellStyle name="AA 3" xfId="3334" xr:uid="{00000000-0005-0000-0000-0000060D0000}"/>
    <cellStyle name="AA 3 2" xfId="8780" xr:uid="{E64C2406-09BD-4948-B50A-8F6EEAD0C7DF}"/>
    <cellStyle name="AA 4" xfId="3335" xr:uid="{00000000-0005-0000-0000-0000070D0000}"/>
    <cellStyle name="AA 4 2" xfId="8781" xr:uid="{CFFA1196-98D6-46E0-B1DB-7E007D420F76}"/>
    <cellStyle name="AA 5" xfId="3336" xr:uid="{00000000-0005-0000-0000-0000080D0000}"/>
    <cellStyle name="AA 5 2" xfId="8782" xr:uid="{AAB42D86-A62B-4630-BD56-6BDA72C738DB}"/>
    <cellStyle name="AA 6" xfId="3337" xr:uid="{00000000-0005-0000-0000-0000090D0000}"/>
    <cellStyle name="AA 6 2" xfId="8783" xr:uid="{2868FC47-83B4-4449-B788-1765B02457C9}"/>
    <cellStyle name="AA 7" xfId="3338" xr:uid="{00000000-0005-0000-0000-00000A0D0000}"/>
    <cellStyle name="AA 7 2" xfId="8784" xr:uid="{1AF8E565-AD98-4914-ADD8-246AEF0EB8D5}"/>
    <cellStyle name="AA 8" xfId="3339" xr:uid="{00000000-0005-0000-0000-00000B0D0000}"/>
    <cellStyle name="AA 8 2" xfId="8785" xr:uid="{F79FF4AE-3C51-4CC6-A950-E2EC03E94F24}"/>
    <cellStyle name="AA 9" xfId="3340" xr:uid="{00000000-0005-0000-0000-00000C0D0000}"/>
    <cellStyle name="AA 9 2" xfId="8786" xr:uid="{D2E43316-09DA-4E40-88CC-BCD095B9A837}"/>
    <cellStyle name="AA_TRANSELCA" xfId="3341" xr:uid="{00000000-0005-0000-0000-00000D0D0000}"/>
    <cellStyle name="Actual Date" xfId="925" xr:uid="{00000000-0005-0000-0000-00009D030000}"/>
    <cellStyle name="Actual Date 2" xfId="926" xr:uid="{00000000-0005-0000-0000-00009E030000}"/>
    <cellStyle name="Actual Date 2 2" xfId="927" xr:uid="{00000000-0005-0000-0000-00009F030000}"/>
    <cellStyle name="Actual Date 2 3" xfId="928" xr:uid="{00000000-0005-0000-0000-0000A0030000}"/>
    <cellStyle name="Actual Date 2 4" xfId="929" xr:uid="{00000000-0005-0000-0000-0000A1030000}"/>
    <cellStyle name="Actual Date 2 5" xfId="930" xr:uid="{00000000-0005-0000-0000-0000A2030000}"/>
    <cellStyle name="Actual Date 2 6" xfId="931" xr:uid="{00000000-0005-0000-0000-0000A3030000}"/>
    <cellStyle name="Actual Date 2 7" xfId="932" xr:uid="{00000000-0005-0000-0000-0000A4030000}"/>
    <cellStyle name="Actual Date 2 8" xfId="933" xr:uid="{00000000-0005-0000-0000-0000A5030000}"/>
    <cellStyle name="Actual Date 2_ActiFijos" xfId="934" xr:uid="{00000000-0005-0000-0000-0000A6030000}"/>
    <cellStyle name="Actual Date 3" xfId="935" xr:uid="{00000000-0005-0000-0000-0000A7030000}"/>
    <cellStyle name="Actual Date 3 2" xfId="936" xr:uid="{00000000-0005-0000-0000-0000A8030000}"/>
    <cellStyle name="Actual Date 3 3" xfId="937" xr:uid="{00000000-0005-0000-0000-0000A9030000}"/>
    <cellStyle name="Actual Date 3 4" xfId="938" xr:uid="{00000000-0005-0000-0000-0000AA030000}"/>
    <cellStyle name="Actual Date 3 5" xfId="939" xr:uid="{00000000-0005-0000-0000-0000AB030000}"/>
    <cellStyle name="Actual Date 3 6" xfId="940" xr:uid="{00000000-0005-0000-0000-0000AC030000}"/>
    <cellStyle name="Actual Date 3 7" xfId="941" xr:uid="{00000000-0005-0000-0000-0000AD030000}"/>
    <cellStyle name="Actual Date 3 8" xfId="942" xr:uid="{00000000-0005-0000-0000-0000AE030000}"/>
    <cellStyle name="Actual Date 3_ActiFijos" xfId="943" xr:uid="{00000000-0005-0000-0000-0000AF030000}"/>
    <cellStyle name="Actual Date 4" xfId="944" xr:uid="{00000000-0005-0000-0000-0000B0030000}"/>
    <cellStyle name="Actual Date 4 2" xfId="945" xr:uid="{00000000-0005-0000-0000-0000B1030000}"/>
    <cellStyle name="Actual Date 4 3" xfId="946" xr:uid="{00000000-0005-0000-0000-0000B2030000}"/>
    <cellStyle name="Actual Date 4 4" xfId="947" xr:uid="{00000000-0005-0000-0000-0000B3030000}"/>
    <cellStyle name="Actual Date 4 5" xfId="948" xr:uid="{00000000-0005-0000-0000-0000B4030000}"/>
    <cellStyle name="Actual Date 4 6" xfId="949" xr:uid="{00000000-0005-0000-0000-0000B5030000}"/>
    <cellStyle name="Actual Date 4 7" xfId="950" xr:uid="{00000000-0005-0000-0000-0000B6030000}"/>
    <cellStyle name="Actual Date 4 8" xfId="951" xr:uid="{00000000-0005-0000-0000-0000B7030000}"/>
    <cellStyle name="Actual Date 4_ActiFijos" xfId="952" xr:uid="{00000000-0005-0000-0000-0000B8030000}"/>
    <cellStyle name="Actual Date_Bases_Generales" xfId="953" xr:uid="{00000000-0005-0000-0000-0000B9030000}"/>
    <cellStyle name="año" xfId="954" xr:uid="{00000000-0005-0000-0000-0000BA030000}"/>
    <cellStyle name="año 10" xfId="8055" xr:uid="{CC6F2CC6-9440-4B0C-98DB-DA5E6D4A0A15}"/>
    <cellStyle name="año 2" xfId="955" xr:uid="{00000000-0005-0000-0000-0000BB030000}"/>
    <cellStyle name="año 2 2" xfId="956" xr:uid="{00000000-0005-0000-0000-0000BC030000}"/>
    <cellStyle name="año 2 2 2" xfId="957" xr:uid="{00000000-0005-0000-0000-0000BD030000}"/>
    <cellStyle name="año 2 2 2 2" xfId="958" xr:uid="{00000000-0005-0000-0000-0000BE030000}"/>
    <cellStyle name="año 2 2 2 2 2" xfId="8059" xr:uid="{14753594-D0A2-4522-A141-90EDD2F66199}"/>
    <cellStyle name="año 2 2 2 3" xfId="959" xr:uid="{00000000-0005-0000-0000-0000BF030000}"/>
    <cellStyle name="año 2 2 2 3 2" xfId="8060" xr:uid="{D4E32637-8025-4114-91A6-03A890A66000}"/>
    <cellStyle name="año 2 2 2 4" xfId="8058" xr:uid="{FB44D795-6F66-4ACA-8D9D-936A60AD5B9F}"/>
    <cellStyle name="año 2 2 2_Deuda septiembre_marcos" xfId="960" xr:uid="{00000000-0005-0000-0000-0000C0030000}"/>
    <cellStyle name="año 2 2 3" xfId="961" xr:uid="{00000000-0005-0000-0000-0000C1030000}"/>
    <cellStyle name="año 2 2 3 2" xfId="8061" xr:uid="{E92330B8-4A7E-476B-87C3-B9AB8C8B0E4C}"/>
    <cellStyle name="año 2 2 4" xfId="962" xr:uid="{00000000-0005-0000-0000-0000C2030000}"/>
    <cellStyle name="año 2 2 4 2" xfId="8062" xr:uid="{9F11CD8B-D5D3-4B89-BFCC-DDE6E4DD84D1}"/>
    <cellStyle name="año 2 2 5" xfId="8057" xr:uid="{B475519B-64A5-44C7-BB50-D463C4B9ED2E}"/>
    <cellStyle name="año 2 2_Deuda septiembre_marcos" xfId="963" xr:uid="{00000000-0005-0000-0000-0000C3030000}"/>
    <cellStyle name="año 2 3" xfId="964" xr:uid="{00000000-0005-0000-0000-0000C4030000}"/>
    <cellStyle name="año 2 3 2" xfId="965" xr:uid="{00000000-0005-0000-0000-0000C5030000}"/>
    <cellStyle name="año 2 3 2 2" xfId="966" xr:uid="{00000000-0005-0000-0000-0000C6030000}"/>
    <cellStyle name="año 2 3 2 2 2" xfId="8065" xr:uid="{6020C44F-BE51-4C64-B64E-4850E61C6A88}"/>
    <cellStyle name="año 2 3 2 3" xfId="967" xr:uid="{00000000-0005-0000-0000-0000C7030000}"/>
    <cellStyle name="año 2 3 2 3 2" xfId="8066" xr:uid="{A566B2B0-EB8D-44C9-A39F-7B3FD8234FB9}"/>
    <cellStyle name="año 2 3 2 4" xfId="8064" xr:uid="{6EA23C95-B807-4DBF-AD29-58554ED7F6AF}"/>
    <cellStyle name="año 2 3 2_Deuda septiembre_marcos" xfId="968" xr:uid="{00000000-0005-0000-0000-0000C8030000}"/>
    <cellStyle name="año 2 3 3" xfId="969" xr:uid="{00000000-0005-0000-0000-0000C9030000}"/>
    <cellStyle name="año 2 3 3 2" xfId="8067" xr:uid="{579ED3BA-1FBF-4D06-98AB-30FA55F13C0C}"/>
    <cellStyle name="año 2 3 4" xfId="970" xr:uid="{00000000-0005-0000-0000-0000CA030000}"/>
    <cellStyle name="año 2 3 4 2" xfId="8068" xr:uid="{5714BC0D-3D0F-400A-BD27-D9F1109F208F}"/>
    <cellStyle name="año 2 3 5" xfId="8063" xr:uid="{E3B1DBAF-828D-497F-8094-8F6772D43DC6}"/>
    <cellStyle name="año 2 3_Deuda septiembre_marcos" xfId="971" xr:uid="{00000000-0005-0000-0000-0000CB030000}"/>
    <cellStyle name="año 2 4" xfId="972" xr:uid="{00000000-0005-0000-0000-0000CC030000}"/>
    <cellStyle name="año 2 4 2" xfId="973" xr:uid="{00000000-0005-0000-0000-0000CD030000}"/>
    <cellStyle name="año 2 4 2 2" xfId="974" xr:uid="{00000000-0005-0000-0000-0000CE030000}"/>
    <cellStyle name="año 2 4 2 2 2" xfId="8071" xr:uid="{6D64FA56-5FCA-4431-A94F-280ACF253793}"/>
    <cellStyle name="año 2 4 2 3" xfId="975" xr:uid="{00000000-0005-0000-0000-0000CF030000}"/>
    <cellStyle name="año 2 4 2 3 2" xfId="8072" xr:uid="{E2A8EE3D-A4E3-4DA9-8E02-135927B6539E}"/>
    <cellStyle name="año 2 4 2 4" xfId="8070" xr:uid="{BCE457BD-C578-4424-BD2D-A19A4E1D1ABA}"/>
    <cellStyle name="año 2 4 2_Deuda septiembre_marcos" xfId="976" xr:uid="{00000000-0005-0000-0000-0000D0030000}"/>
    <cellStyle name="año 2 4 3" xfId="977" xr:uid="{00000000-0005-0000-0000-0000D1030000}"/>
    <cellStyle name="año 2 4 3 2" xfId="8073" xr:uid="{1E466EE2-0F10-4376-9DBC-977D9FD11277}"/>
    <cellStyle name="año 2 4 4" xfId="978" xr:uid="{00000000-0005-0000-0000-0000D2030000}"/>
    <cellStyle name="año 2 4 4 2" xfId="8074" xr:uid="{06A7C5EB-A61B-46DB-A3DE-0AE1A1A9BD95}"/>
    <cellStyle name="año 2 4 5" xfId="8069" xr:uid="{A3E0EAB9-F8BC-4AC1-87DC-240C12256E4D}"/>
    <cellStyle name="año 2 4_Deuda septiembre_marcos" xfId="979" xr:uid="{00000000-0005-0000-0000-0000D3030000}"/>
    <cellStyle name="año 2 5" xfId="980" xr:uid="{00000000-0005-0000-0000-0000D4030000}"/>
    <cellStyle name="año 2 5 2" xfId="981" xr:uid="{00000000-0005-0000-0000-0000D5030000}"/>
    <cellStyle name="año 2 5 2 2" xfId="8076" xr:uid="{30F37D4A-7B75-458F-9D50-AA07945E4556}"/>
    <cellStyle name="año 2 5 3" xfId="982" xr:uid="{00000000-0005-0000-0000-0000D6030000}"/>
    <cellStyle name="año 2 5 3 2" xfId="8077" xr:uid="{F2810AC9-40D8-4963-875A-A33B3292E1C5}"/>
    <cellStyle name="año 2 5 4" xfId="8075" xr:uid="{E8204574-FA70-4A37-B4C0-0CA12B72A587}"/>
    <cellStyle name="año 2 5_Deuda septiembre_marcos" xfId="983" xr:uid="{00000000-0005-0000-0000-0000D7030000}"/>
    <cellStyle name="año 2 6" xfId="984" xr:uid="{00000000-0005-0000-0000-0000D8030000}"/>
    <cellStyle name="año 2 6 2" xfId="985" xr:uid="{00000000-0005-0000-0000-0000D9030000}"/>
    <cellStyle name="año 2 6 2 2" xfId="8079" xr:uid="{B805B68D-4F24-4AE2-99F2-B39F232A6C10}"/>
    <cellStyle name="año 2 6 3" xfId="986" xr:uid="{00000000-0005-0000-0000-0000DA030000}"/>
    <cellStyle name="año 2 6 3 2" xfId="8080" xr:uid="{1A49D891-9D8A-4F70-8723-8023FCC2CAE8}"/>
    <cellStyle name="año 2 6 4" xfId="8078" xr:uid="{FB76AAFC-08F4-485B-8E05-4B7A06B60DDE}"/>
    <cellStyle name="año 2 6_Deuda septiembre_marcos" xfId="987" xr:uid="{00000000-0005-0000-0000-0000DB030000}"/>
    <cellStyle name="año 2 7" xfId="988" xr:uid="{00000000-0005-0000-0000-0000DC030000}"/>
    <cellStyle name="año 2 7 2" xfId="8081" xr:uid="{56FCD897-F6D9-4711-AF03-1934C76B1657}"/>
    <cellStyle name="año 2 8" xfId="989" xr:uid="{00000000-0005-0000-0000-0000DD030000}"/>
    <cellStyle name="año 2 8 2" xfId="8082" xr:uid="{582DC025-82E2-4B40-B5D5-29A35388CBC4}"/>
    <cellStyle name="año 2 9" xfId="8056" xr:uid="{989076A5-8C26-4C25-AF1D-26CE290BFFF8}"/>
    <cellStyle name="año 2_ActiFijos" xfId="990" xr:uid="{00000000-0005-0000-0000-0000DE030000}"/>
    <cellStyle name="año 3" xfId="991" xr:uid="{00000000-0005-0000-0000-0000DF030000}"/>
    <cellStyle name="año 3 2" xfId="992" xr:uid="{00000000-0005-0000-0000-0000E0030000}"/>
    <cellStyle name="año 3 2 2" xfId="993" xr:uid="{00000000-0005-0000-0000-0000E1030000}"/>
    <cellStyle name="año 3 2 2 2" xfId="994" xr:uid="{00000000-0005-0000-0000-0000E2030000}"/>
    <cellStyle name="año 3 2 2 2 2" xfId="8086" xr:uid="{B3C3CE90-CFDE-4B97-9FCF-5F289179EDAD}"/>
    <cellStyle name="año 3 2 2 3" xfId="995" xr:uid="{00000000-0005-0000-0000-0000E3030000}"/>
    <cellStyle name="año 3 2 2 3 2" xfId="8087" xr:uid="{F2315B1B-CBD3-478C-BC67-1998F52722B8}"/>
    <cellStyle name="año 3 2 2 4" xfId="8085" xr:uid="{A70FA597-C9EC-4812-9D5A-C9527291E89A}"/>
    <cellStyle name="año 3 2 2_Deuda septiembre_marcos" xfId="996" xr:uid="{00000000-0005-0000-0000-0000E4030000}"/>
    <cellStyle name="año 3 2 3" xfId="997" xr:uid="{00000000-0005-0000-0000-0000E5030000}"/>
    <cellStyle name="año 3 2 3 2" xfId="8088" xr:uid="{5976DF30-F619-4C28-A4FC-2F2F4DA7F374}"/>
    <cellStyle name="año 3 2 4" xfId="998" xr:uid="{00000000-0005-0000-0000-0000E6030000}"/>
    <cellStyle name="año 3 2 4 2" xfId="8089" xr:uid="{00708DCB-E719-4FA0-9B74-24F5D81FE964}"/>
    <cellStyle name="año 3 2 5" xfId="8084" xr:uid="{ADF53241-B7B2-4FE0-8DF6-6111F85FBC14}"/>
    <cellStyle name="año 3 2_Deuda septiembre_marcos" xfId="999" xr:uid="{00000000-0005-0000-0000-0000E7030000}"/>
    <cellStyle name="año 3 3" xfId="1000" xr:uid="{00000000-0005-0000-0000-0000E8030000}"/>
    <cellStyle name="año 3 3 2" xfId="1001" xr:uid="{00000000-0005-0000-0000-0000E9030000}"/>
    <cellStyle name="año 3 3 2 2" xfId="1002" xr:uid="{00000000-0005-0000-0000-0000EA030000}"/>
    <cellStyle name="año 3 3 2 2 2" xfId="8092" xr:uid="{62A0306F-32E2-43E4-AE1B-7C2447E63C84}"/>
    <cellStyle name="año 3 3 2 3" xfId="1003" xr:uid="{00000000-0005-0000-0000-0000EB030000}"/>
    <cellStyle name="año 3 3 2 3 2" xfId="8093" xr:uid="{6AB11932-F675-4CFB-88F5-BBCAA8C9901C}"/>
    <cellStyle name="año 3 3 2 4" xfId="8091" xr:uid="{549BE317-6745-4B2F-8456-50D498E9BF78}"/>
    <cellStyle name="año 3 3 2_Deuda septiembre_marcos" xfId="1004" xr:uid="{00000000-0005-0000-0000-0000EC030000}"/>
    <cellStyle name="año 3 3 3" xfId="1005" xr:uid="{00000000-0005-0000-0000-0000ED030000}"/>
    <cellStyle name="año 3 3 3 2" xfId="8094" xr:uid="{81EDF263-5DFF-47A5-AAB6-E138B366509F}"/>
    <cellStyle name="año 3 3 4" xfId="1006" xr:uid="{00000000-0005-0000-0000-0000EE030000}"/>
    <cellStyle name="año 3 3 4 2" xfId="8095" xr:uid="{B3EE6DC0-147D-40AE-B77D-1E4A4620049C}"/>
    <cellStyle name="año 3 3 5" xfId="8090" xr:uid="{32914022-E606-4E6D-9AB1-A78FCCF788D4}"/>
    <cellStyle name="año 3 3_Deuda septiembre_marcos" xfId="1007" xr:uid="{00000000-0005-0000-0000-0000EF030000}"/>
    <cellStyle name="año 3 4" xfId="1008" xr:uid="{00000000-0005-0000-0000-0000F0030000}"/>
    <cellStyle name="año 3 4 2" xfId="1009" xr:uid="{00000000-0005-0000-0000-0000F1030000}"/>
    <cellStyle name="año 3 4 2 2" xfId="1010" xr:uid="{00000000-0005-0000-0000-0000F2030000}"/>
    <cellStyle name="año 3 4 2 2 2" xfId="8098" xr:uid="{F3556FA8-2FF9-49C0-8FEE-F3022EB66F1D}"/>
    <cellStyle name="año 3 4 2 3" xfId="1011" xr:uid="{00000000-0005-0000-0000-0000F3030000}"/>
    <cellStyle name="año 3 4 2 3 2" xfId="8099" xr:uid="{1B5E90F2-55F3-427D-925C-B6C339251947}"/>
    <cellStyle name="año 3 4 2 4" xfId="8097" xr:uid="{225860A0-7D41-4169-BD93-5D4DB147A254}"/>
    <cellStyle name="año 3 4 2_Deuda septiembre_marcos" xfId="1012" xr:uid="{00000000-0005-0000-0000-0000F4030000}"/>
    <cellStyle name="año 3 4 3" xfId="1013" xr:uid="{00000000-0005-0000-0000-0000F5030000}"/>
    <cellStyle name="año 3 4 3 2" xfId="8100" xr:uid="{8920DAFE-F688-4C27-8C67-B3BF5A80B371}"/>
    <cellStyle name="año 3 4 4" xfId="1014" xr:uid="{00000000-0005-0000-0000-0000F6030000}"/>
    <cellStyle name="año 3 4 4 2" xfId="8101" xr:uid="{305FF1D6-AB1E-426E-8E3E-8772C8EAFAE8}"/>
    <cellStyle name="año 3 4 5" xfId="8096" xr:uid="{39E8C194-E9F5-4E2C-A488-768EBE9E52B0}"/>
    <cellStyle name="año 3 4_Deuda septiembre_marcos" xfId="1015" xr:uid="{00000000-0005-0000-0000-0000F7030000}"/>
    <cellStyle name="año 3 5" xfId="1016" xr:uid="{00000000-0005-0000-0000-0000F8030000}"/>
    <cellStyle name="año 3 5 2" xfId="1017" xr:uid="{00000000-0005-0000-0000-0000F9030000}"/>
    <cellStyle name="año 3 5 2 2" xfId="8103" xr:uid="{A8FAA7AE-8D62-4346-84D3-8327B8DDFC3A}"/>
    <cellStyle name="año 3 5 3" xfId="1018" xr:uid="{00000000-0005-0000-0000-0000FA030000}"/>
    <cellStyle name="año 3 5 3 2" xfId="8104" xr:uid="{5A0FA056-B390-43A6-9EFE-3D0EC9ED2A0E}"/>
    <cellStyle name="año 3 5 4" xfId="8102" xr:uid="{761F305C-0BFB-4263-945E-D704E8AF369E}"/>
    <cellStyle name="año 3 5_Deuda septiembre_marcos" xfId="1019" xr:uid="{00000000-0005-0000-0000-0000FB030000}"/>
    <cellStyle name="año 3 6" xfId="1020" xr:uid="{00000000-0005-0000-0000-0000FC030000}"/>
    <cellStyle name="año 3 6 2" xfId="1021" xr:uid="{00000000-0005-0000-0000-0000FD030000}"/>
    <cellStyle name="año 3 6 2 2" xfId="8106" xr:uid="{9E309263-82B4-40BA-B8DE-D5AA4AC7FEDB}"/>
    <cellStyle name="año 3 6 3" xfId="1022" xr:uid="{00000000-0005-0000-0000-0000FE030000}"/>
    <cellStyle name="año 3 6 3 2" xfId="8107" xr:uid="{E5A8B898-6F5E-4B94-BFB3-81B3073EE230}"/>
    <cellStyle name="año 3 6 4" xfId="8105" xr:uid="{DCA3542C-4DE0-4AD4-AF9B-E81E65CAE774}"/>
    <cellStyle name="año 3 6_Deuda septiembre_marcos" xfId="1023" xr:uid="{00000000-0005-0000-0000-0000FF030000}"/>
    <cellStyle name="año 3 7" xfId="1024" xr:uid="{00000000-0005-0000-0000-000000040000}"/>
    <cellStyle name="año 3 7 2" xfId="8108" xr:uid="{12BE95A5-A7FA-4023-BAD6-F21CC29A730F}"/>
    <cellStyle name="año 3 8" xfId="1025" xr:uid="{00000000-0005-0000-0000-000001040000}"/>
    <cellStyle name="año 3 8 2" xfId="8109" xr:uid="{41C1AE86-49AC-484C-9CBF-88655FE46A03}"/>
    <cellStyle name="año 3 9" xfId="8083" xr:uid="{19EF2172-541B-4325-A8E6-8EE63BAF4AA5}"/>
    <cellStyle name="año 3_ActiFijos" xfId="1026" xr:uid="{00000000-0005-0000-0000-000002040000}"/>
    <cellStyle name="año 4" xfId="1027" xr:uid="{00000000-0005-0000-0000-000003040000}"/>
    <cellStyle name="año 4 2" xfId="1028" xr:uid="{00000000-0005-0000-0000-000004040000}"/>
    <cellStyle name="año 4 2 2" xfId="1029" xr:uid="{00000000-0005-0000-0000-000005040000}"/>
    <cellStyle name="año 4 2 2 2" xfId="1030" xr:uid="{00000000-0005-0000-0000-000006040000}"/>
    <cellStyle name="año 4 2 2 2 2" xfId="8113" xr:uid="{8F19FC8C-BC98-4301-BF8F-5B35D58E1B20}"/>
    <cellStyle name="año 4 2 2 3" xfId="1031" xr:uid="{00000000-0005-0000-0000-000007040000}"/>
    <cellStyle name="año 4 2 2 3 2" xfId="8114" xr:uid="{5E238070-DD6F-4FCA-BF20-06CE1484253B}"/>
    <cellStyle name="año 4 2 2 4" xfId="8112" xr:uid="{5E1A6800-6F34-46C2-A76D-3C4405D7D6F7}"/>
    <cellStyle name="año 4 2 2_Deuda septiembre_marcos" xfId="1032" xr:uid="{00000000-0005-0000-0000-000008040000}"/>
    <cellStyle name="año 4 2 3" xfId="1033" xr:uid="{00000000-0005-0000-0000-000009040000}"/>
    <cellStyle name="año 4 2 3 2" xfId="8115" xr:uid="{505CF271-2219-4217-A424-976713280305}"/>
    <cellStyle name="año 4 2 4" xfId="1034" xr:uid="{00000000-0005-0000-0000-00000A040000}"/>
    <cellStyle name="año 4 2 4 2" xfId="8116" xr:uid="{0B2DB044-DAEA-418A-B64C-A90A937A621F}"/>
    <cellStyle name="año 4 2 5" xfId="8111" xr:uid="{A0AD5E18-339B-4E3D-B5F3-782A1CDF5858}"/>
    <cellStyle name="año 4 2_Deuda septiembre_marcos" xfId="1035" xr:uid="{00000000-0005-0000-0000-00000B040000}"/>
    <cellStyle name="año 4 3" xfId="1036" xr:uid="{00000000-0005-0000-0000-00000C040000}"/>
    <cellStyle name="año 4 3 2" xfId="1037" xr:uid="{00000000-0005-0000-0000-00000D040000}"/>
    <cellStyle name="año 4 3 2 2" xfId="1038" xr:uid="{00000000-0005-0000-0000-00000E040000}"/>
    <cellStyle name="año 4 3 2 2 2" xfId="8119" xr:uid="{1408AC0C-5F95-4295-9398-3E7DC170E5EE}"/>
    <cellStyle name="año 4 3 2 3" xfId="1039" xr:uid="{00000000-0005-0000-0000-00000F040000}"/>
    <cellStyle name="año 4 3 2 3 2" xfId="8120" xr:uid="{F540E8C0-B726-4601-93CB-779612DF10C1}"/>
    <cellStyle name="año 4 3 2 4" xfId="8118" xr:uid="{B7810653-05F1-4781-848A-8C46E2D1A84B}"/>
    <cellStyle name="año 4 3 2_Deuda septiembre_marcos" xfId="1040" xr:uid="{00000000-0005-0000-0000-000010040000}"/>
    <cellStyle name="año 4 3 3" xfId="1041" xr:uid="{00000000-0005-0000-0000-000011040000}"/>
    <cellStyle name="año 4 3 3 2" xfId="8121" xr:uid="{7FD3C2D6-7CCD-48CA-8EFF-815390BBB878}"/>
    <cellStyle name="año 4 3 4" xfId="1042" xr:uid="{00000000-0005-0000-0000-000012040000}"/>
    <cellStyle name="año 4 3 4 2" xfId="8122" xr:uid="{01EA743E-32CC-4CAF-8CBF-AE07756C934A}"/>
    <cellStyle name="año 4 3 5" xfId="8117" xr:uid="{EF4147FC-FE86-483D-96E4-42E29ABDCD18}"/>
    <cellStyle name="año 4 3_Deuda septiembre_marcos" xfId="1043" xr:uid="{00000000-0005-0000-0000-000013040000}"/>
    <cellStyle name="año 4 4" xfId="1044" xr:uid="{00000000-0005-0000-0000-000014040000}"/>
    <cellStyle name="año 4 4 2" xfId="1045" xr:uid="{00000000-0005-0000-0000-000015040000}"/>
    <cellStyle name="año 4 4 2 2" xfId="1046" xr:uid="{00000000-0005-0000-0000-000016040000}"/>
    <cellStyle name="año 4 4 2 2 2" xfId="8125" xr:uid="{5D4BBD32-6757-4BA2-BF9F-27B6671D31B6}"/>
    <cellStyle name="año 4 4 2 3" xfId="1047" xr:uid="{00000000-0005-0000-0000-000017040000}"/>
    <cellStyle name="año 4 4 2 3 2" xfId="8126" xr:uid="{08835677-16A4-42F0-AA8A-6793012FB8BB}"/>
    <cellStyle name="año 4 4 2 4" xfId="8124" xr:uid="{C3411E5D-BC89-45F8-8209-A8BC590CBBA5}"/>
    <cellStyle name="año 4 4 2_Deuda septiembre_marcos" xfId="1048" xr:uid="{00000000-0005-0000-0000-000018040000}"/>
    <cellStyle name="año 4 4 3" xfId="1049" xr:uid="{00000000-0005-0000-0000-000019040000}"/>
    <cellStyle name="año 4 4 3 2" xfId="8127" xr:uid="{5746A108-2D31-442D-87B9-7ED384EDA4E5}"/>
    <cellStyle name="año 4 4 4" xfId="1050" xr:uid="{00000000-0005-0000-0000-00001A040000}"/>
    <cellStyle name="año 4 4 4 2" xfId="8128" xr:uid="{71EA7B56-7526-4D89-90AC-8AC8C0126791}"/>
    <cellStyle name="año 4 4 5" xfId="8123" xr:uid="{956AAB15-DA9A-4FE7-B47E-7035A4E00544}"/>
    <cellStyle name="año 4 4_Deuda septiembre_marcos" xfId="1051" xr:uid="{00000000-0005-0000-0000-00001B040000}"/>
    <cellStyle name="año 4 5" xfId="1052" xr:uid="{00000000-0005-0000-0000-00001C040000}"/>
    <cellStyle name="año 4 5 2" xfId="1053" xr:uid="{00000000-0005-0000-0000-00001D040000}"/>
    <cellStyle name="año 4 5 2 2" xfId="8130" xr:uid="{E53B6BA7-1CB2-4E41-AC0B-E840B0FCB9E7}"/>
    <cellStyle name="año 4 5 3" xfId="1054" xr:uid="{00000000-0005-0000-0000-00001E040000}"/>
    <cellStyle name="año 4 5 3 2" xfId="8131" xr:uid="{CB6C175C-F07E-40C9-9B76-130F858F1193}"/>
    <cellStyle name="año 4 5 4" xfId="8129" xr:uid="{145C4280-95FD-41F7-A9AA-296ACE30626A}"/>
    <cellStyle name="año 4 5_Deuda septiembre_marcos" xfId="1055" xr:uid="{00000000-0005-0000-0000-00001F040000}"/>
    <cellStyle name="año 4 6" xfId="1056" xr:uid="{00000000-0005-0000-0000-000020040000}"/>
    <cellStyle name="año 4 6 2" xfId="1057" xr:uid="{00000000-0005-0000-0000-000021040000}"/>
    <cellStyle name="año 4 6 2 2" xfId="8133" xr:uid="{F51F9063-9869-49EA-9D73-ED2AEBD0780E}"/>
    <cellStyle name="año 4 6 3" xfId="1058" xr:uid="{00000000-0005-0000-0000-000022040000}"/>
    <cellStyle name="año 4 6 3 2" xfId="8134" xr:uid="{6620C18C-BCF9-4473-ACD5-F8E92E02AE55}"/>
    <cellStyle name="año 4 6 4" xfId="8132" xr:uid="{756174AB-08C7-4B8F-A6C8-07506E91A39A}"/>
    <cellStyle name="año 4 6_Deuda septiembre_marcos" xfId="1059" xr:uid="{00000000-0005-0000-0000-000023040000}"/>
    <cellStyle name="año 4 7" xfId="1060" xr:uid="{00000000-0005-0000-0000-000024040000}"/>
    <cellStyle name="año 4 7 2" xfId="8135" xr:uid="{369FCE8F-2618-4456-AD04-0DFF8C8EA690}"/>
    <cellStyle name="año 4 8" xfId="1061" xr:uid="{00000000-0005-0000-0000-000025040000}"/>
    <cellStyle name="año 4 8 2" xfId="8136" xr:uid="{B300CD52-FFFB-44CE-ADB0-959E3903F6A3}"/>
    <cellStyle name="año 4 9" xfId="8110" xr:uid="{6A81C051-1313-40E2-85B7-5A56661E9C5A}"/>
    <cellStyle name="año 4_ActiFijos" xfId="1062" xr:uid="{00000000-0005-0000-0000-000026040000}"/>
    <cellStyle name="año 5" xfId="1063" xr:uid="{00000000-0005-0000-0000-000027040000}"/>
    <cellStyle name="año 5 2" xfId="1064" xr:uid="{00000000-0005-0000-0000-000028040000}"/>
    <cellStyle name="año 5 2 2" xfId="8138" xr:uid="{4374CE9E-CA84-4D33-B20D-6DE90A2E818A}"/>
    <cellStyle name="año 5 3" xfId="1065" xr:uid="{00000000-0005-0000-0000-000029040000}"/>
    <cellStyle name="año 5 3 2" xfId="8139" xr:uid="{E78D75CC-65B9-44B5-8F7D-84FC50049C9E}"/>
    <cellStyle name="año 5 4" xfId="8137" xr:uid="{F5CED926-C8C1-4B32-B743-A635F4EBCD88}"/>
    <cellStyle name="año 5_Deuda septiembre_marcos" xfId="1066" xr:uid="{00000000-0005-0000-0000-00002A040000}"/>
    <cellStyle name="año 6" xfId="1067" xr:uid="{00000000-0005-0000-0000-00002B040000}"/>
    <cellStyle name="año 6 2" xfId="1068" xr:uid="{00000000-0005-0000-0000-00002C040000}"/>
    <cellStyle name="año 6 2 2" xfId="8141" xr:uid="{3DC1AC2F-CD19-4CD4-B108-E2970594ADB3}"/>
    <cellStyle name="año 6 3" xfId="8140" xr:uid="{EC4CDAAF-F856-4AF4-8AF7-7F4ED593604F}"/>
    <cellStyle name="año 6_Deuda septiembre_marcos" xfId="1069" xr:uid="{00000000-0005-0000-0000-00002D040000}"/>
    <cellStyle name="año 7" xfId="1070" xr:uid="{00000000-0005-0000-0000-00002E040000}"/>
    <cellStyle name="año 7 2" xfId="1071" xr:uid="{00000000-0005-0000-0000-00002F040000}"/>
    <cellStyle name="año 7 2 2" xfId="8143" xr:uid="{C86A5884-92B9-450E-8FDD-5BD2D015DA2C}"/>
    <cellStyle name="año 7 3" xfId="8142" xr:uid="{E6807DA7-E6BF-4AAF-9B41-F6D48FAFABA8}"/>
    <cellStyle name="año 7_Deuda septiembre_marcos" xfId="1072" xr:uid="{00000000-0005-0000-0000-000030040000}"/>
    <cellStyle name="año 8" xfId="1073" xr:uid="{00000000-0005-0000-0000-000031040000}"/>
    <cellStyle name="año 8 2" xfId="8144" xr:uid="{22852692-1B4B-4469-A4C7-6E692014D442}"/>
    <cellStyle name="año 9" xfId="1074" xr:uid="{00000000-0005-0000-0000-000032040000}"/>
    <cellStyle name="año 9 2" xfId="8145" xr:uid="{9A24EA05-26D0-4D05-AA4C-4D32D838BF0E}"/>
    <cellStyle name="año_Bases_Generales" xfId="1075" xr:uid="{00000000-0005-0000-0000-000033040000}"/>
    <cellStyle name="basis points" xfId="1076" xr:uid="{00000000-0005-0000-0000-000034040000}"/>
    <cellStyle name="basis points 2" xfId="1077" xr:uid="{00000000-0005-0000-0000-000035040000}"/>
    <cellStyle name="basis points 2 2" xfId="1078" xr:uid="{00000000-0005-0000-0000-000036040000}"/>
    <cellStyle name="basis points 2 2 2" xfId="4604" xr:uid="{00000000-0005-0000-0000-0000FC110000}"/>
    <cellStyle name="basis points 2 3" xfId="1079" xr:uid="{00000000-0005-0000-0000-000037040000}"/>
    <cellStyle name="basis points 2 3 2" xfId="4605" xr:uid="{00000000-0005-0000-0000-0000FD110000}"/>
    <cellStyle name="basis points 2 4" xfId="1080" xr:uid="{00000000-0005-0000-0000-000038040000}"/>
    <cellStyle name="basis points 2 4 2" xfId="4606" xr:uid="{00000000-0005-0000-0000-0000FE110000}"/>
    <cellStyle name="basis points 2 5" xfId="1081" xr:uid="{00000000-0005-0000-0000-000039040000}"/>
    <cellStyle name="basis points 2 5 2" xfId="4607" xr:uid="{00000000-0005-0000-0000-0000FF110000}"/>
    <cellStyle name="basis points 2 6" xfId="1082" xr:uid="{00000000-0005-0000-0000-00003A040000}"/>
    <cellStyle name="basis points 2 6 2" xfId="4608" xr:uid="{00000000-0005-0000-0000-000000120000}"/>
    <cellStyle name="basis points 2 7" xfId="1083" xr:uid="{00000000-0005-0000-0000-00003B040000}"/>
    <cellStyle name="basis points 2 8" xfId="1084" xr:uid="{00000000-0005-0000-0000-00003C040000}"/>
    <cellStyle name="basis points 3" xfId="1085" xr:uid="{00000000-0005-0000-0000-00003D040000}"/>
    <cellStyle name="basis points 3 2" xfId="1086" xr:uid="{00000000-0005-0000-0000-00003E040000}"/>
    <cellStyle name="basis points 3 2 2" xfId="4609" xr:uid="{00000000-0005-0000-0000-000001120000}"/>
    <cellStyle name="basis points 3 3" xfId="1087" xr:uid="{00000000-0005-0000-0000-00003F040000}"/>
    <cellStyle name="basis points 3 3 2" xfId="4610" xr:uid="{00000000-0005-0000-0000-000002120000}"/>
    <cellStyle name="basis points 3 4" xfId="1088" xr:uid="{00000000-0005-0000-0000-000040040000}"/>
    <cellStyle name="basis points 3 4 2" xfId="4611" xr:uid="{00000000-0005-0000-0000-000003120000}"/>
    <cellStyle name="basis points 3 5" xfId="1089" xr:uid="{00000000-0005-0000-0000-000041040000}"/>
    <cellStyle name="basis points 3 5 2" xfId="4612" xr:uid="{00000000-0005-0000-0000-000004120000}"/>
    <cellStyle name="basis points 3 6" xfId="1090" xr:uid="{00000000-0005-0000-0000-000042040000}"/>
    <cellStyle name="basis points 3 6 2" xfId="4613" xr:uid="{00000000-0005-0000-0000-000005120000}"/>
    <cellStyle name="basis points 3 7" xfId="1091" xr:uid="{00000000-0005-0000-0000-000043040000}"/>
    <cellStyle name="basis points 3 8" xfId="1092" xr:uid="{00000000-0005-0000-0000-000044040000}"/>
    <cellStyle name="basis points 4" xfId="1093" xr:uid="{00000000-0005-0000-0000-000045040000}"/>
    <cellStyle name="basis points 4 2" xfId="1094" xr:uid="{00000000-0005-0000-0000-000046040000}"/>
    <cellStyle name="basis points 4 2 2" xfId="4614" xr:uid="{00000000-0005-0000-0000-000006120000}"/>
    <cellStyle name="basis points 4 3" xfId="1095" xr:uid="{00000000-0005-0000-0000-000047040000}"/>
    <cellStyle name="basis points 4 3 2" xfId="4615" xr:uid="{00000000-0005-0000-0000-000007120000}"/>
    <cellStyle name="basis points 4 4" xfId="1096" xr:uid="{00000000-0005-0000-0000-000048040000}"/>
    <cellStyle name="basis points 4 4 2" xfId="4616" xr:uid="{00000000-0005-0000-0000-000008120000}"/>
    <cellStyle name="basis points 4 5" xfId="1097" xr:uid="{00000000-0005-0000-0000-000049040000}"/>
    <cellStyle name="basis points 4 5 2" xfId="4617" xr:uid="{00000000-0005-0000-0000-000009120000}"/>
    <cellStyle name="basis points 4 6" xfId="1098" xr:uid="{00000000-0005-0000-0000-00004A040000}"/>
    <cellStyle name="basis points 4 6 2" xfId="4618" xr:uid="{00000000-0005-0000-0000-00000A120000}"/>
    <cellStyle name="basis points 4 7" xfId="1099" xr:uid="{00000000-0005-0000-0000-00004B040000}"/>
    <cellStyle name="basis points 4 8" xfId="1100" xr:uid="{00000000-0005-0000-0000-00004C040000}"/>
    <cellStyle name="basis points 5" xfId="4619" xr:uid="{00000000-0005-0000-0000-00000B120000}"/>
    <cellStyle name="bb" xfId="1101" xr:uid="{00000000-0005-0000-0000-00004D040000}"/>
    <cellStyle name="bb 10" xfId="3342" xr:uid="{00000000-0005-0000-0000-00000E0D0000}"/>
    <cellStyle name="bb 10 2" xfId="8787" xr:uid="{A13B3A9F-C5F5-46D4-A0D8-4FD08CBD6E3C}"/>
    <cellStyle name="bb 10 3" xfId="7956" xr:uid="{5CBFEF9E-9E1A-4FB6-AFC5-F1A88074D8CC}"/>
    <cellStyle name="bb 11" xfId="8147" xr:uid="{6EAD8FA1-245C-4D6D-8AB5-BC9AED4E92F6}"/>
    <cellStyle name="bb 12" xfId="8688" xr:uid="{B1D72DBE-5647-43E7-ADF0-7DAA8D950742}"/>
    <cellStyle name="bb 2" xfId="3343" xr:uid="{00000000-0005-0000-0000-00000F0D0000}"/>
    <cellStyle name="bb 2 2" xfId="8788" xr:uid="{E8262970-71E0-4C11-A571-577CC804AF37}"/>
    <cellStyle name="bb 2 3" xfId="7955" xr:uid="{3B6D6E61-9AA2-4D01-BC01-BE6020920697}"/>
    <cellStyle name="bb 3" xfId="3344" xr:uid="{00000000-0005-0000-0000-0000100D0000}"/>
    <cellStyle name="bb 3 2" xfId="8789" xr:uid="{BACF32C3-C81C-47D9-B54E-2F7E4F772361}"/>
    <cellStyle name="bb 3 3" xfId="7954" xr:uid="{C2A12CF4-D6C6-42E2-AA12-D2F7468D6B78}"/>
    <cellStyle name="bb 4" xfId="3345" xr:uid="{00000000-0005-0000-0000-0000110D0000}"/>
    <cellStyle name="bb 4 2" xfId="8790" xr:uid="{49304026-5C43-42BD-9FBD-0FF34017ABA5}"/>
    <cellStyle name="bb 4 3" xfId="7953" xr:uid="{E7CE62EF-CC67-4711-AED3-CE9CAB820287}"/>
    <cellStyle name="bb 5" xfId="3346" xr:uid="{00000000-0005-0000-0000-0000120D0000}"/>
    <cellStyle name="bb 5 2" xfId="8791" xr:uid="{BD4F4A33-38D9-49CD-A78F-402FF106F799}"/>
    <cellStyle name="bb 5 3" xfId="7952" xr:uid="{7CE57FA0-0492-43BB-AA38-ABBF3C8D2119}"/>
    <cellStyle name="bb 6" xfId="3347" xr:uid="{00000000-0005-0000-0000-0000130D0000}"/>
    <cellStyle name="bb 6 2" xfId="8792" xr:uid="{8EA0756D-9E4F-447F-838D-AD8D679C1BDD}"/>
    <cellStyle name="bb 6 3" xfId="7951" xr:uid="{F2B44F33-011C-4D43-9A96-47E52E786F51}"/>
    <cellStyle name="bb 7" xfId="3348" xr:uid="{00000000-0005-0000-0000-0000140D0000}"/>
    <cellStyle name="bb 7 2" xfId="8793" xr:uid="{F236FF05-369C-4673-9466-B466796BF120}"/>
    <cellStyle name="bb 7 3" xfId="7950" xr:uid="{1ECEE0C7-63C7-46EC-A1F5-A81E7F16F602}"/>
    <cellStyle name="bb 8" xfId="3349" xr:uid="{00000000-0005-0000-0000-0000150D0000}"/>
    <cellStyle name="bb 8 2" xfId="8794" xr:uid="{D92C67EE-F50F-4624-B1C1-416446049E69}"/>
    <cellStyle name="bb 8 3" xfId="7949" xr:uid="{457E028A-2490-4061-B657-94AC75CFDFA9}"/>
    <cellStyle name="bb 9" xfId="3350" xr:uid="{00000000-0005-0000-0000-0000160D0000}"/>
    <cellStyle name="bb 9 2" xfId="8795" xr:uid="{FB5B5A4C-51FE-482C-90F8-8BE74986F140}"/>
    <cellStyle name="bb 9 3" xfId="7948" xr:uid="{AD838C59-9A76-4E75-BE43-EC74E3D6F833}"/>
    <cellStyle name="bb_TRANSELCA" xfId="3351" xr:uid="{00000000-0005-0000-0000-0000170D0000}"/>
    <cellStyle name="Bom" xfId="1102" xr:uid="{00000000-0005-0000-0000-00004E040000}"/>
    <cellStyle name="Bom 2" xfId="8148" xr:uid="{40C47DE2-0BC9-4D68-869B-F5DEEE11235D}"/>
    <cellStyle name="Buena 10" xfId="4620" xr:uid="{00000000-0005-0000-0000-00000C120000}"/>
    <cellStyle name="Buena 10 2" xfId="4621" xr:uid="{00000000-0005-0000-0000-00000D120000}"/>
    <cellStyle name="Buena 10 2 2" xfId="9585" xr:uid="{A915CC29-D4FF-44CC-A728-CA47E3F17D61}"/>
    <cellStyle name="Buena 10 3" xfId="9584" xr:uid="{37C73BFE-65BA-4BA4-9746-B27600F2F072}"/>
    <cellStyle name="Buena 11" xfId="4622" xr:uid="{00000000-0005-0000-0000-00000E120000}"/>
    <cellStyle name="Buena 11 2" xfId="4623" xr:uid="{00000000-0005-0000-0000-00000F120000}"/>
    <cellStyle name="Buena 11 2 2" xfId="9587" xr:uid="{DBA30F5B-C042-4C0C-80E2-A673C66742BC}"/>
    <cellStyle name="Buena 11 3" xfId="9586" xr:uid="{74C7E64C-6220-4E55-A8D7-9DD28BFC7A2A}"/>
    <cellStyle name="Buena 12" xfId="4624" xr:uid="{00000000-0005-0000-0000-000010120000}"/>
    <cellStyle name="Buena 12 2" xfId="4625" xr:uid="{00000000-0005-0000-0000-000011120000}"/>
    <cellStyle name="Buena 12 2 2" xfId="9589" xr:uid="{49782320-AC03-40B0-A6B5-9870009DBD7C}"/>
    <cellStyle name="Buena 12 3" xfId="9588" xr:uid="{F71CF160-980E-4CA1-859B-63716653415E}"/>
    <cellStyle name="Buena 13" xfId="4626" xr:uid="{00000000-0005-0000-0000-000012120000}"/>
    <cellStyle name="Buena 13 2" xfId="4627" xr:uid="{00000000-0005-0000-0000-000013120000}"/>
    <cellStyle name="Buena 13 2 2" xfId="9591" xr:uid="{105628C9-90C6-4606-8B14-A90BE49C0B37}"/>
    <cellStyle name="Buena 13 3" xfId="9590" xr:uid="{33D38E52-35DD-4588-9D39-DF36BCA6D134}"/>
    <cellStyle name="Buena 14" xfId="4628" xr:uid="{00000000-0005-0000-0000-000014120000}"/>
    <cellStyle name="Buena 14 2" xfId="4629" xr:uid="{00000000-0005-0000-0000-000015120000}"/>
    <cellStyle name="Buena 14 2 2" xfId="9593" xr:uid="{5396199F-D3FD-4E4B-9E64-0CF6B8B7CAAD}"/>
    <cellStyle name="Buena 14 3" xfId="9592" xr:uid="{DAB121CE-1FB0-4840-9436-8938D3674B99}"/>
    <cellStyle name="Buena 15" xfId="4630" xr:uid="{00000000-0005-0000-0000-000016120000}"/>
    <cellStyle name="Buena 15 2" xfId="9594" xr:uid="{272A6828-ADAE-4C8D-8173-1F7EC02F5BE9}"/>
    <cellStyle name="Buena 2" xfId="3352" xr:uid="{00000000-0005-0000-0000-0000180D0000}"/>
    <cellStyle name="Buena 2 2" xfId="4631" xr:uid="{00000000-0005-0000-0000-000017120000}"/>
    <cellStyle name="Buena 2 2 2" xfId="4632" xr:uid="{00000000-0005-0000-0000-000018120000}"/>
    <cellStyle name="Buena 2 2 2 2" xfId="9596" xr:uid="{15D56BB9-B05F-4DC2-AF53-D0FD73605A8F}"/>
    <cellStyle name="Buena 2 2 3" xfId="9595" xr:uid="{1E253B92-92C0-4A87-993D-F293537A919F}"/>
    <cellStyle name="Buena 2 3" xfId="4633" xr:uid="{00000000-0005-0000-0000-000019120000}"/>
    <cellStyle name="Buena 2 3 2" xfId="4634" xr:uid="{00000000-0005-0000-0000-00001A120000}"/>
    <cellStyle name="Buena 2 3 2 2" xfId="9598" xr:uid="{86D11764-F68B-402D-A118-693B3F4EA983}"/>
    <cellStyle name="Buena 2 3 3" xfId="9597" xr:uid="{D2FFE331-206E-4E94-9099-6324C1491E6F}"/>
    <cellStyle name="Buena 2 4" xfId="4635" xr:uid="{00000000-0005-0000-0000-00001B120000}"/>
    <cellStyle name="Buena 2 4 2" xfId="9599" xr:uid="{0F3543C7-718B-4B7D-8F6D-ACDF05300540}"/>
    <cellStyle name="Buena 2 5" xfId="8796" xr:uid="{98924F99-9E3E-4258-BFA3-AD5134472960}"/>
    <cellStyle name="Buena 3" xfId="3353" xr:uid="{00000000-0005-0000-0000-0000190D0000}"/>
    <cellStyle name="Buena 3 2" xfId="4636" xr:uid="{00000000-0005-0000-0000-00001C120000}"/>
    <cellStyle name="Buena 3 2 2" xfId="9600" xr:uid="{9D19A3C2-AFE8-4DD6-9086-EEC4030E7FDE}"/>
    <cellStyle name="Buena 3 3" xfId="4637" xr:uid="{00000000-0005-0000-0000-00001D120000}"/>
    <cellStyle name="Buena 3 3 2" xfId="9601" xr:uid="{6214802D-BC48-44B6-857B-D930FB2FBF0A}"/>
    <cellStyle name="Buena 3 4" xfId="8797" xr:uid="{A0853F44-208E-4E90-B9F9-B3194F921238}"/>
    <cellStyle name="Buena 4" xfId="4638" xr:uid="{00000000-0005-0000-0000-00001E120000}"/>
    <cellStyle name="Buena 4 2" xfId="4639" xr:uid="{00000000-0005-0000-0000-00001F120000}"/>
    <cellStyle name="Buena 4 2 2" xfId="9603" xr:uid="{91133AD9-DADD-41A0-BB38-37001C1EE130}"/>
    <cellStyle name="Buena 4 3" xfId="4640" xr:uid="{00000000-0005-0000-0000-000020120000}"/>
    <cellStyle name="Buena 4 3 2" xfId="9604" xr:uid="{8D259A0D-3B1A-4140-82B5-83AC95C5ADF6}"/>
    <cellStyle name="Buena 4 4" xfId="9602" xr:uid="{41E36A2F-7BDE-4265-B3BB-810A7CE25CC6}"/>
    <cellStyle name="Buena 5" xfId="4641" xr:uid="{00000000-0005-0000-0000-000021120000}"/>
    <cellStyle name="Buena 5 2" xfId="4642" xr:uid="{00000000-0005-0000-0000-000022120000}"/>
    <cellStyle name="Buena 5 2 2" xfId="9606" xr:uid="{4457EBD9-EAC3-4784-A6A1-E95B6D2CBC53}"/>
    <cellStyle name="Buena 5 3" xfId="9605" xr:uid="{4A021B7C-5932-4E17-A526-D228DD81E8D7}"/>
    <cellStyle name="Buena 6" xfId="4643" xr:uid="{00000000-0005-0000-0000-000023120000}"/>
    <cellStyle name="Buena 6 2" xfId="4644" xr:uid="{00000000-0005-0000-0000-000024120000}"/>
    <cellStyle name="Buena 6 2 2" xfId="9608" xr:uid="{EBD990FC-5543-481B-9B4B-A93776533221}"/>
    <cellStyle name="Buena 6 3" xfId="9607" xr:uid="{212C1884-9BAE-484D-BDF5-97F7CACE311F}"/>
    <cellStyle name="Buena 7" xfId="4645" xr:uid="{00000000-0005-0000-0000-000025120000}"/>
    <cellStyle name="Buena 7 2" xfId="4646" xr:uid="{00000000-0005-0000-0000-000026120000}"/>
    <cellStyle name="Buena 7 2 2" xfId="9610" xr:uid="{D73A0125-4648-4D06-8CE4-83DC602F39B6}"/>
    <cellStyle name="Buena 7 3" xfId="9609" xr:uid="{D69B9DC2-6436-4FEA-80E7-437B24622C00}"/>
    <cellStyle name="Buena 8" xfId="4647" xr:uid="{00000000-0005-0000-0000-000027120000}"/>
    <cellStyle name="Buena 8 2" xfId="4648" xr:uid="{00000000-0005-0000-0000-000028120000}"/>
    <cellStyle name="Buena 8 2 2" xfId="9612" xr:uid="{E221A108-252C-40C6-933D-4C27A9FC4DCA}"/>
    <cellStyle name="Buena 8 3" xfId="9611" xr:uid="{D85E03FA-4A22-45CF-8D1D-B22189D8BC25}"/>
    <cellStyle name="Buena 9" xfId="4649" xr:uid="{00000000-0005-0000-0000-000029120000}"/>
    <cellStyle name="Buena 9 2" xfId="4650" xr:uid="{00000000-0005-0000-0000-00002A120000}"/>
    <cellStyle name="Buena 9 2 2" xfId="9614" xr:uid="{DA0C069C-0BC7-4536-9B35-FDDBC816B726}"/>
    <cellStyle name="Buena 9 3" xfId="9613" xr:uid="{A2122A98-D3E0-42F7-9AE1-3C7E5038E970}"/>
    <cellStyle name="Cabecera 1" xfId="3354" xr:uid="{00000000-0005-0000-0000-00001A0D0000}"/>
    <cellStyle name="Cabecera 2" xfId="3355" xr:uid="{00000000-0005-0000-0000-00001B0D0000}"/>
    <cellStyle name="Calculation" xfId="1103" xr:uid="{00000000-0005-0000-0000-00004F040000}"/>
    <cellStyle name="Calculation 2" xfId="8149" xr:uid="{EE716A07-C6FB-4A99-82F7-C8997576FBCC}"/>
    <cellStyle name="Cálculo 10" xfId="4651" xr:uid="{00000000-0005-0000-0000-00002B120000}"/>
    <cellStyle name="Cálculo 10 2" xfId="4652" xr:uid="{00000000-0005-0000-0000-00002C120000}"/>
    <cellStyle name="Cálculo 10 2 2" xfId="9616" xr:uid="{C4F732FB-1963-4FD2-AA38-7693517854EC}"/>
    <cellStyle name="Cálculo 10 3" xfId="9615" xr:uid="{B3326EB7-0C07-4AC6-8D9A-4CC5CDB87BCB}"/>
    <cellStyle name="Cálculo 11" xfId="4653" xr:uid="{00000000-0005-0000-0000-00002D120000}"/>
    <cellStyle name="Cálculo 11 2" xfId="4654" xr:uid="{00000000-0005-0000-0000-00002E120000}"/>
    <cellStyle name="Cálculo 11 2 2" xfId="9618" xr:uid="{27FA26DA-562A-4F12-B43F-914245FC1D48}"/>
    <cellStyle name="Cálculo 11 3" xfId="9617" xr:uid="{8F69461C-EADB-4B47-94A1-C070E4738D89}"/>
    <cellStyle name="Cálculo 12" xfId="4655" xr:uid="{00000000-0005-0000-0000-00002F120000}"/>
    <cellStyle name="Cálculo 12 2" xfId="4656" xr:uid="{00000000-0005-0000-0000-000030120000}"/>
    <cellStyle name="Cálculo 12 2 2" xfId="9620" xr:uid="{B28CDDD4-E712-4AEA-A1DC-B6F10645FB60}"/>
    <cellStyle name="Cálculo 12 3" xfId="9619" xr:uid="{124D5B8D-3088-4E88-828B-66B3FA6BED4F}"/>
    <cellStyle name="Cálculo 13" xfId="4657" xr:uid="{00000000-0005-0000-0000-000031120000}"/>
    <cellStyle name="Cálculo 13 2" xfId="4658" xr:uid="{00000000-0005-0000-0000-000032120000}"/>
    <cellStyle name="Cálculo 13 2 2" xfId="9622" xr:uid="{047D45FB-73B6-4495-A21B-CD57A2AAA2FE}"/>
    <cellStyle name="Cálculo 13 3" xfId="9621" xr:uid="{0D45D646-2CBD-4483-AE9D-20A0ABAD2BAC}"/>
    <cellStyle name="Cálculo 14" xfId="4659" xr:uid="{00000000-0005-0000-0000-000033120000}"/>
    <cellStyle name="Cálculo 14 2" xfId="4660" xr:uid="{00000000-0005-0000-0000-000034120000}"/>
    <cellStyle name="Cálculo 14 2 2" xfId="9624" xr:uid="{8D9CE60B-517D-4304-98F7-1251D1E2E5E1}"/>
    <cellStyle name="Cálculo 14 3" xfId="9623" xr:uid="{88D3FB94-4960-45B6-8DEB-0CB435BE406E}"/>
    <cellStyle name="Cálculo 15" xfId="4661" xr:uid="{00000000-0005-0000-0000-000035120000}"/>
    <cellStyle name="Cálculo 15 2" xfId="4662" xr:uid="{00000000-0005-0000-0000-000036120000}"/>
    <cellStyle name="Cálculo 15 2 2" xfId="9626" xr:uid="{95A1F94B-97DE-48BC-9BFE-35125444B327}"/>
    <cellStyle name="Cálculo 15 3" xfId="9625" xr:uid="{2CD0D9EC-9DC6-489E-A6CB-80349BDCC8A5}"/>
    <cellStyle name="Cálculo 16" xfId="4663" xr:uid="{00000000-0005-0000-0000-000037120000}"/>
    <cellStyle name="Cálculo 16 2" xfId="9627" xr:uid="{1274D22B-92F8-4C98-8508-F7B20D84E505}"/>
    <cellStyle name="Cálculo 2" xfId="1104" xr:uid="{00000000-0005-0000-0000-000050040000}"/>
    <cellStyle name="Cálculo 2 2" xfId="1105" xr:uid="{00000000-0005-0000-0000-000051040000}"/>
    <cellStyle name="Cálculo 2 2 2" xfId="4664" xr:uid="{00000000-0005-0000-0000-000038120000}"/>
    <cellStyle name="Cálculo 2 2 2 2" xfId="9628" xr:uid="{07019A1E-D42D-490D-8428-B0979242D77D}"/>
    <cellStyle name="Cálculo 2 2 3" xfId="4665" xr:uid="{00000000-0005-0000-0000-000039120000}"/>
    <cellStyle name="Cálculo 2 2 3 2" xfId="9629" xr:uid="{2B0375F7-BDCB-46B1-B219-203D39D367B3}"/>
    <cellStyle name="Cálculo 2 2 4" xfId="4666" xr:uid="{00000000-0005-0000-0000-00003A120000}"/>
    <cellStyle name="Cálculo 2 2 4 2" xfId="4667" xr:uid="{00000000-0005-0000-0000-00003B120000}"/>
    <cellStyle name="Cálculo 2 2 4 2 2" xfId="9631" xr:uid="{C4189814-7162-43CB-BFDB-5097A39EC46B}"/>
    <cellStyle name="Cálculo 2 2 4 3" xfId="9630" xr:uid="{608B3E37-591D-4DE0-B6C5-9FF6BEB7052B}"/>
    <cellStyle name="Cálculo 2 2 5" xfId="8151" xr:uid="{CAE904D9-DFC4-4044-B00C-10CA5871B629}"/>
    <cellStyle name="Cálculo 2 3" xfId="4668" xr:uid="{00000000-0005-0000-0000-00003C120000}"/>
    <cellStyle name="Cálculo 2 3 2" xfId="9632" xr:uid="{1A4C4076-77D5-4813-9ABD-F627512E6710}"/>
    <cellStyle name="Cálculo 2 4" xfId="4669" xr:uid="{00000000-0005-0000-0000-00003D120000}"/>
    <cellStyle name="Cálculo 2 4 2" xfId="4670" xr:uid="{00000000-0005-0000-0000-00003E120000}"/>
    <cellStyle name="Cálculo 2 4 2 2" xfId="9634" xr:uid="{627F82B5-817F-47E3-A8ED-3656CAED6680}"/>
    <cellStyle name="Cálculo 2 4 3" xfId="9633" xr:uid="{6F623E5D-9ECA-4E6B-A197-228FADF80C44}"/>
    <cellStyle name="Cálculo 2 5" xfId="4671" xr:uid="{00000000-0005-0000-0000-00003F120000}"/>
    <cellStyle name="Cálculo 2 5 2" xfId="9635" xr:uid="{38BE652A-2207-4C15-BC5A-53F4EB41003E}"/>
    <cellStyle name="Cálculo 2 6" xfId="8150" xr:uid="{1BFD51EF-FEFF-4D45-A246-D4C4DD8A0A18}"/>
    <cellStyle name="Cálculo 2_Deuda septiembre_marcos" xfId="1106" xr:uid="{00000000-0005-0000-0000-000052040000}"/>
    <cellStyle name="Cálculo 3" xfId="3356" xr:uid="{00000000-0005-0000-0000-00001C0D0000}"/>
    <cellStyle name="Cálculo 3 2" xfId="4672" xr:uid="{00000000-0005-0000-0000-000040120000}"/>
    <cellStyle name="Cálculo 3 2 2" xfId="9636" xr:uid="{53DA8E68-DC94-4FDA-9662-6B41459D0751}"/>
    <cellStyle name="Cálculo 3 3" xfId="4673" xr:uid="{00000000-0005-0000-0000-000041120000}"/>
    <cellStyle name="Cálculo 3 3 2" xfId="9637" xr:uid="{53071315-80D2-4D68-A035-CAC38D0DF2E9}"/>
    <cellStyle name="Cálculo 3 4" xfId="8798" xr:uid="{06346106-C35B-4D54-A004-6AD66581F55C}"/>
    <cellStyle name="Cálculo 4" xfId="4674" xr:uid="{00000000-0005-0000-0000-000042120000}"/>
    <cellStyle name="Cálculo 4 2" xfId="4675" xr:uid="{00000000-0005-0000-0000-000043120000}"/>
    <cellStyle name="Cálculo 4 2 2" xfId="9639" xr:uid="{F17C84DE-7B30-4261-BDD6-4D7817D3F359}"/>
    <cellStyle name="Cálculo 4 3" xfId="4676" xr:uid="{00000000-0005-0000-0000-000044120000}"/>
    <cellStyle name="Cálculo 4 3 2" xfId="9640" xr:uid="{C38AA9D1-D833-475F-90E5-E3CC064A8FEB}"/>
    <cellStyle name="Cálculo 4 4" xfId="9638" xr:uid="{D59548E0-BA2F-43A8-894F-4B063B6DECAF}"/>
    <cellStyle name="Cálculo 5" xfId="4677" xr:uid="{00000000-0005-0000-0000-000045120000}"/>
    <cellStyle name="Cálculo 5 2" xfId="4678" xr:uid="{00000000-0005-0000-0000-000046120000}"/>
    <cellStyle name="Cálculo 5 2 2" xfId="9642" xr:uid="{7740596E-AAED-48DA-9620-31E824187480}"/>
    <cellStyle name="Cálculo 5 3" xfId="9641" xr:uid="{5F16A626-4249-40B6-99A4-893E32D0F0EC}"/>
    <cellStyle name="Cálculo 6" xfId="4679" xr:uid="{00000000-0005-0000-0000-000047120000}"/>
    <cellStyle name="Cálculo 6 2" xfId="4680" xr:uid="{00000000-0005-0000-0000-000048120000}"/>
    <cellStyle name="Cálculo 6 2 2" xfId="9644" xr:uid="{4DBEEC45-5F75-429D-8CAE-1D0E920942F8}"/>
    <cellStyle name="Cálculo 6 3" xfId="9643" xr:uid="{2914B589-70C5-4376-8E7C-29AF856F7051}"/>
    <cellStyle name="Cálculo 7" xfId="4681" xr:uid="{00000000-0005-0000-0000-000049120000}"/>
    <cellStyle name="Cálculo 7 2" xfId="4682" xr:uid="{00000000-0005-0000-0000-00004A120000}"/>
    <cellStyle name="Cálculo 7 2 2" xfId="9646" xr:uid="{6FDB6CB9-D8B6-4A66-80FF-DE7D3F790FA5}"/>
    <cellStyle name="Cálculo 7 3" xfId="9645" xr:uid="{55FAE979-BC01-415E-AB3F-965535167C73}"/>
    <cellStyle name="Cálculo 8" xfId="4683" xr:uid="{00000000-0005-0000-0000-00004B120000}"/>
    <cellStyle name="Cálculo 8 2" xfId="4684" xr:uid="{00000000-0005-0000-0000-00004C120000}"/>
    <cellStyle name="Cálculo 8 2 2" xfId="9648" xr:uid="{6EEC142F-4045-4421-B228-95DAFEE83276}"/>
    <cellStyle name="Cálculo 8 3" xfId="9647" xr:uid="{5CB0A934-FEDE-4C47-A0A5-B58604FB2C84}"/>
    <cellStyle name="Cálculo 9" xfId="4685" xr:uid="{00000000-0005-0000-0000-00004D120000}"/>
    <cellStyle name="Cálculo 9 2" xfId="4686" xr:uid="{00000000-0005-0000-0000-00004E120000}"/>
    <cellStyle name="Cálculo 9 2 2" xfId="9650" xr:uid="{46C0E268-63F8-4EE4-8EFF-E16619E41782}"/>
    <cellStyle name="Cálculo 9 3" xfId="9649" xr:uid="{E89F46F5-BEF8-4C27-BB2F-8AF78A99E544}"/>
    <cellStyle name="CC" xfId="1107" xr:uid="{00000000-0005-0000-0000-000053040000}"/>
    <cellStyle name="CC 10" xfId="3357" xr:uid="{00000000-0005-0000-0000-00001D0D0000}"/>
    <cellStyle name="CC 11" xfId="8152" xr:uid="{32207794-433F-4EB0-B807-B3190DCA0EDA}"/>
    <cellStyle name="CC 2" xfId="3358" xr:uid="{00000000-0005-0000-0000-00001E0D0000}"/>
    <cellStyle name="CC 3" xfId="3359" xr:uid="{00000000-0005-0000-0000-00001F0D0000}"/>
    <cellStyle name="CC 4" xfId="3360" xr:uid="{00000000-0005-0000-0000-0000200D0000}"/>
    <cellStyle name="CC 5" xfId="3361" xr:uid="{00000000-0005-0000-0000-0000210D0000}"/>
    <cellStyle name="CC 6" xfId="3362" xr:uid="{00000000-0005-0000-0000-0000220D0000}"/>
    <cellStyle name="CC 7" xfId="3363" xr:uid="{00000000-0005-0000-0000-0000230D0000}"/>
    <cellStyle name="CC 8" xfId="3364" xr:uid="{00000000-0005-0000-0000-0000240D0000}"/>
    <cellStyle name="CC 9" xfId="3365" xr:uid="{00000000-0005-0000-0000-0000250D0000}"/>
    <cellStyle name="CC_TRANSELCA" xfId="3366" xr:uid="{00000000-0005-0000-0000-0000260D0000}"/>
    <cellStyle name="Celda de comprobación 10" xfId="4687" xr:uid="{00000000-0005-0000-0000-00004F120000}"/>
    <cellStyle name="Celda de comprobación 10 2" xfId="9651" xr:uid="{CFAA122B-E0DD-4F0A-B1AC-A261A3D0BEC2}"/>
    <cellStyle name="Celda de comprobación 11" xfId="4688" xr:uid="{00000000-0005-0000-0000-000050120000}"/>
    <cellStyle name="Celda de comprobación 11 2" xfId="4689" xr:uid="{00000000-0005-0000-0000-000051120000}"/>
    <cellStyle name="Celda de comprobación 11 2 2" xfId="9653" xr:uid="{12B95F83-34F2-4013-96C3-258300A2383E}"/>
    <cellStyle name="Celda de comprobación 11 3" xfId="9652" xr:uid="{5E5A059C-AF8D-440D-9B24-214CD031B4F2}"/>
    <cellStyle name="Celda de comprobación 12" xfId="4690" xr:uid="{00000000-0005-0000-0000-000052120000}"/>
    <cellStyle name="Celda de comprobación 12 2" xfId="4691" xr:uid="{00000000-0005-0000-0000-000053120000}"/>
    <cellStyle name="Celda de comprobación 12 2 2" xfId="9655" xr:uid="{BF00F01B-DBA9-423F-AD30-0FEDDDB4DAE2}"/>
    <cellStyle name="Celda de comprobación 12 3" xfId="9654" xr:uid="{B33063ED-D6B0-4AC1-9E3C-1407A4182B71}"/>
    <cellStyle name="Celda de comprobación 13" xfId="4692" xr:uid="{00000000-0005-0000-0000-000054120000}"/>
    <cellStyle name="Celda de comprobación 13 2" xfId="4693" xr:uid="{00000000-0005-0000-0000-000055120000}"/>
    <cellStyle name="Celda de comprobación 13 2 2" xfId="9657" xr:uid="{3218982D-3B19-47A1-A76A-F46834AF4E5A}"/>
    <cellStyle name="Celda de comprobación 13 3" xfId="9656" xr:uid="{0533D86C-896A-4BF7-9520-497A2A873C67}"/>
    <cellStyle name="Celda de comprobación 14" xfId="4694" xr:uid="{00000000-0005-0000-0000-000056120000}"/>
    <cellStyle name="Celda de comprobación 14 2" xfId="4695" xr:uid="{00000000-0005-0000-0000-000057120000}"/>
    <cellStyle name="Celda de comprobación 14 2 2" xfId="9659" xr:uid="{E6492A11-914D-42F4-86AD-A1EE951A1B45}"/>
    <cellStyle name="Celda de comprobación 14 3" xfId="9658" xr:uid="{2B45A0D2-0F54-405A-93E4-50C76F82323E}"/>
    <cellStyle name="Celda de comprobación 15" xfId="4696" xr:uid="{00000000-0005-0000-0000-000058120000}"/>
    <cellStyle name="Celda de comprobación 15 2" xfId="4697" xr:uid="{00000000-0005-0000-0000-000059120000}"/>
    <cellStyle name="Celda de comprobación 15 2 2" xfId="9661" xr:uid="{162D24A9-0E09-43F7-A801-E6685185BAF4}"/>
    <cellStyle name="Celda de comprobación 15 3" xfId="9660" xr:uid="{F5FBC991-BAC3-4D63-B991-7A61684A8BB7}"/>
    <cellStyle name="Celda de comprobación 16" xfId="4698" xr:uid="{00000000-0005-0000-0000-00005A120000}"/>
    <cellStyle name="Celda de comprobación 16 2" xfId="9662" xr:uid="{D4F59F3E-F2A8-4205-A21A-8B2B16C5A464}"/>
    <cellStyle name="Celda de comprobación 2" xfId="1108" xr:uid="{00000000-0005-0000-0000-000054040000}"/>
    <cellStyle name="Celda de comprobación 2 2" xfId="1109" xr:uid="{00000000-0005-0000-0000-000055040000}"/>
    <cellStyle name="Celda de comprobación 2 2 2" xfId="4699" xr:uid="{00000000-0005-0000-0000-00005B120000}"/>
    <cellStyle name="Celda de comprobación 2 2 2 2" xfId="9663" xr:uid="{DA5A0F92-B5A9-44EF-AC33-B29370C79CB5}"/>
    <cellStyle name="Celda de comprobación 2 2 3" xfId="4700" xr:uid="{00000000-0005-0000-0000-00005C120000}"/>
    <cellStyle name="Celda de comprobación 2 2 3 2" xfId="9664" xr:uid="{FE7BA2D9-4D6B-4623-B36E-5DEEAC1F40AF}"/>
    <cellStyle name="Celda de comprobación 2 2 4" xfId="4701" xr:uid="{00000000-0005-0000-0000-00005D120000}"/>
    <cellStyle name="Celda de comprobación 2 2 4 2" xfId="4702" xr:uid="{00000000-0005-0000-0000-00005E120000}"/>
    <cellStyle name="Celda de comprobación 2 2 4 2 2" xfId="9666" xr:uid="{CA659B45-EC5A-4766-A09E-6E627DF838B7}"/>
    <cellStyle name="Celda de comprobación 2 2 4 3" xfId="9665" xr:uid="{A1154D17-7CFD-40DF-A04F-973402E2E292}"/>
    <cellStyle name="Celda de comprobación 2 2 5" xfId="8154" xr:uid="{FD6E67AB-36DA-4EB2-BDDB-05DF4A3D001F}"/>
    <cellStyle name="Celda de comprobación 2 3" xfId="4703" xr:uid="{00000000-0005-0000-0000-00005F120000}"/>
    <cellStyle name="Celda de comprobación 2 3 2" xfId="9667" xr:uid="{5E501040-AC90-4E15-82DF-CF74F853DE16}"/>
    <cellStyle name="Celda de comprobación 2 4" xfId="4704" xr:uid="{00000000-0005-0000-0000-000060120000}"/>
    <cellStyle name="Celda de comprobación 2 4 2" xfId="4705" xr:uid="{00000000-0005-0000-0000-000061120000}"/>
    <cellStyle name="Celda de comprobación 2 4 2 2" xfId="9669" xr:uid="{8F2F0AB5-3C9A-475C-ADF7-78052347F585}"/>
    <cellStyle name="Celda de comprobación 2 4 3" xfId="9668" xr:uid="{FB504157-6B31-4713-82C4-7F19A7BF1C7F}"/>
    <cellStyle name="Celda de comprobación 2 5" xfId="4706" xr:uid="{00000000-0005-0000-0000-000062120000}"/>
    <cellStyle name="Celda de comprobación 2 5 2" xfId="9670" xr:uid="{5A6EA22D-A99A-45E6-A509-F59A38B4D1A7}"/>
    <cellStyle name="Celda de comprobación 2 6" xfId="8153" xr:uid="{312EADA6-4B04-484C-968D-146E6EDAF17C}"/>
    <cellStyle name="Celda de comprobación 2_Deuda septiembre_marcos" xfId="1110" xr:uid="{00000000-0005-0000-0000-000056040000}"/>
    <cellStyle name="Celda de comprobación 3" xfId="3367" xr:uid="{00000000-0005-0000-0000-0000270D0000}"/>
    <cellStyle name="Celda de comprobación 3 2" xfId="4707" xr:uid="{00000000-0005-0000-0000-000063120000}"/>
    <cellStyle name="Celda de comprobación 3 2 2" xfId="9671" xr:uid="{34D53D07-6C9B-4C38-8383-998A52903BC8}"/>
    <cellStyle name="Celda de comprobación 3 3" xfId="4708" xr:uid="{00000000-0005-0000-0000-000064120000}"/>
    <cellStyle name="Celda de comprobación 3 3 2" xfId="9672" xr:uid="{45CD0A0A-1B41-44D7-81BE-3F8417B9241C}"/>
    <cellStyle name="Celda de comprobación 3 4" xfId="8799" xr:uid="{355B1321-1F3B-4AD8-A8F1-91EF8E9E089E}"/>
    <cellStyle name="Celda de comprobación 4" xfId="4709" xr:uid="{00000000-0005-0000-0000-000065120000}"/>
    <cellStyle name="Celda de comprobación 4 2" xfId="4710" xr:uid="{00000000-0005-0000-0000-000066120000}"/>
    <cellStyle name="Celda de comprobación 4 2 2" xfId="9674" xr:uid="{AEC76F6B-CE5C-4C81-AC28-DF73D82FAFFC}"/>
    <cellStyle name="Celda de comprobación 4 3" xfId="4711" xr:uid="{00000000-0005-0000-0000-000067120000}"/>
    <cellStyle name="Celda de comprobación 4 3 2" xfId="9675" xr:uid="{8CE365C8-9BE1-40A6-AA40-6203D7DD7C94}"/>
    <cellStyle name="Celda de comprobación 4 4" xfId="9673" xr:uid="{754702AB-2F85-40A1-8390-753B684207E0}"/>
    <cellStyle name="Celda de comprobación 5" xfId="4712" xr:uid="{00000000-0005-0000-0000-000068120000}"/>
    <cellStyle name="Celda de comprobación 5 2" xfId="9676" xr:uid="{84A24B24-422D-41EE-B1A0-9B36DF53932C}"/>
    <cellStyle name="Celda de comprobación 6" xfId="4713" xr:uid="{00000000-0005-0000-0000-000069120000}"/>
    <cellStyle name="Celda de comprobación 6 2" xfId="9677" xr:uid="{07C1D6E1-48D7-4E57-AB8F-93C9EA0C2EB3}"/>
    <cellStyle name="Celda de comprobación 7" xfId="4714" xr:uid="{00000000-0005-0000-0000-00006A120000}"/>
    <cellStyle name="Celda de comprobación 7 2" xfId="9678" xr:uid="{B63ED1CA-01F4-4A80-9E6B-A43D435CDC99}"/>
    <cellStyle name="Celda de comprobación 8" xfId="4715" xr:uid="{00000000-0005-0000-0000-00006B120000}"/>
    <cellStyle name="Celda de comprobación 8 2" xfId="9679" xr:uid="{A1F91FD7-346B-4E9F-B8CA-7B7F23D22447}"/>
    <cellStyle name="Celda de comprobación 9" xfId="4716" xr:uid="{00000000-0005-0000-0000-00006C120000}"/>
    <cellStyle name="Celda de comprobación 9 2" xfId="9680" xr:uid="{296C3D90-65A8-40D6-BF8D-813E740AF6D6}"/>
    <cellStyle name="Celda vinculada 10" xfId="4717" xr:uid="{00000000-0005-0000-0000-00006D120000}"/>
    <cellStyle name="Celda vinculada 10 2" xfId="4718" xr:uid="{00000000-0005-0000-0000-00006E120000}"/>
    <cellStyle name="Celda vinculada 11" xfId="4719" xr:uid="{00000000-0005-0000-0000-00006F120000}"/>
    <cellStyle name="Celda vinculada 11 2" xfId="4720" xr:uid="{00000000-0005-0000-0000-000070120000}"/>
    <cellStyle name="Celda vinculada 12" xfId="4721" xr:uid="{00000000-0005-0000-0000-000071120000}"/>
    <cellStyle name="Celda vinculada 12 2" xfId="4722" xr:uid="{00000000-0005-0000-0000-000072120000}"/>
    <cellStyle name="Celda vinculada 13" xfId="4723" xr:uid="{00000000-0005-0000-0000-000073120000}"/>
    <cellStyle name="Celda vinculada 13 2" xfId="4724" xr:uid="{00000000-0005-0000-0000-000074120000}"/>
    <cellStyle name="Celda vinculada 14" xfId="4725" xr:uid="{00000000-0005-0000-0000-000075120000}"/>
    <cellStyle name="Celda vinculada 14 2" xfId="4726" xr:uid="{00000000-0005-0000-0000-000076120000}"/>
    <cellStyle name="Celda vinculada 15" xfId="4727" xr:uid="{00000000-0005-0000-0000-000077120000}"/>
    <cellStyle name="Celda vinculada 2" xfId="3368" xr:uid="{00000000-0005-0000-0000-0000280D0000}"/>
    <cellStyle name="Celda vinculada 2 2" xfId="4728" xr:uid="{00000000-0005-0000-0000-000078120000}"/>
    <cellStyle name="Celda vinculada 2 3" xfId="4729" xr:uid="{00000000-0005-0000-0000-000079120000}"/>
    <cellStyle name="Celda vinculada 2 4" xfId="4730" xr:uid="{00000000-0005-0000-0000-00007A120000}"/>
    <cellStyle name="Celda vinculada 3" xfId="3369" xr:uid="{00000000-0005-0000-0000-0000290D0000}"/>
    <cellStyle name="Celda vinculada 3 2" xfId="4731" xr:uid="{00000000-0005-0000-0000-00007B120000}"/>
    <cellStyle name="Celda vinculada 3 3" xfId="4732" xr:uid="{00000000-0005-0000-0000-00007C120000}"/>
    <cellStyle name="Celda vinculada 4" xfId="4733" xr:uid="{00000000-0005-0000-0000-00007D120000}"/>
    <cellStyle name="Celda vinculada 4 2" xfId="4734" xr:uid="{00000000-0005-0000-0000-00007E120000}"/>
    <cellStyle name="Celda vinculada 4 3" xfId="4735" xr:uid="{00000000-0005-0000-0000-00007F120000}"/>
    <cellStyle name="Celda vinculada 5" xfId="4736" xr:uid="{00000000-0005-0000-0000-000080120000}"/>
    <cellStyle name="Celda vinculada 6" xfId="4737" xr:uid="{00000000-0005-0000-0000-000081120000}"/>
    <cellStyle name="Celda vinculada 7" xfId="4738" xr:uid="{00000000-0005-0000-0000-000082120000}"/>
    <cellStyle name="Celda vinculada 8" xfId="4739" xr:uid="{00000000-0005-0000-0000-000083120000}"/>
    <cellStyle name="Celda vinculada 9" xfId="4740" xr:uid="{00000000-0005-0000-0000-000084120000}"/>
    <cellStyle name="Célula de Verificação" xfId="1111" xr:uid="{00000000-0005-0000-0000-000057040000}"/>
    <cellStyle name="Célula de Verificação 2" xfId="8155" xr:uid="{47F58972-D2EB-469E-9648-BFCC9E626A94}"/>
    <cellStyle name="Célula Vinculada" xfId="1112" xr:uid="{00000000-0005-0000-0000-000058040000}"/>
    <cellStyle name="Code" xfId="3370" xr:uid="{00000000-0005-0000-0000-00002A0D0000}"/>
    <cellStyle name="Code Section" xfId="3371" xr:uid="{00000000-0005-0000-0000-00002B0D0000}"/>
    <cellStyle name="Code Section 2" xfId="8800" xr:uid="{C7F3AB0F-4851-4158-8195-4DA5AFC9A674}"/>
    <cellStyle name="Column Header" xfId="3372" xr:uid="{00000000-0005-0000-0000-00002C0D0000}"/>
    <cellStyle name="Column Header 2" xfId="8801" xr:uid="{7224ACE0-90A1-48DD-8137-D5BB2AB5EFD6}"/>
    <cellStyle name="Coma 2" xfId="3731" xr:uid="{00000000-0005-0000-0000-0000930E0000}"/>
    <cellStyle name="Coma 2 2" xfId="3820" xr:uid="{00000000-0005-0000-0000-0000EC0E0000}"/>
    <cellStyle name="Coma 2 2 2" xfId="6812" xr:uid="{00000000-0005-0000-0000-00009C1A0000}"/>
    <cellStyle name="Coma 2 2 2 2" xfId="7135" xr:uid="{00000000-0005-0000-0000-0000DF1B0000}"/>
    <cellStyle name="Coma 2 2 2 2 2" xfId="7776" xr:uid="{00000000-0005-0000-0000-0000601E0000}"/>
    <cellStyle name="Coma 2 2 2 2 2 2" xfId="11616" xr:uid="{793022E6-66AC-45B3-A5F1-065D2803F7DA}"/>
    <cellStyle name="Coma 2 2 2 2 3" xfId="10975" xr:uid="{41632352-DFBF-403B-B1D3-C02FA79E4CED}"/>
    <cellStyle name="Coma 2 2 2 3" xfId="7453" xr:uid="{00000000-0005-0000-0000-00001D1D0000}"/>
    <cellStyle name="Coma 2 2 2 3 2" xfId="11293" xr:uid="{163B4DE4-BE9C-42C9-ACA4-2E169CF7C0E2}"/>
    <cellStyle name="Coma 2 2 2 4" xfId="10652" xr:uid="{EA22BDF6-B942-436E-94E2-AD0CFAB19197}"/>
    <cellStyle name="Coma 2 2 3" xfId="6971" xr:uid="{00000000-0005-0000-0000-00003B1B0000}"/>
    <cellStyle name="Coma 2 2 3 2" xfId="7612" xr:uid="{00000000-0005-0000-0000-0000BC1D0000}"/>
    <cellStyle name="Coma 2 2 3 2 2" xfId="11452" xr:uid="{12DC834E-A54B-4B42-B082-A9D8EF06E169}"/>
    <cellStyle name="Coma 2 2 3 3" xfId="10811" xr:uid="{7C13D4A8-C6F9-4A63-89AD-5D8400BD358A}"/>
    <cellStyle name="Coma 2 2 4" xfId="7291" xr:uid="{00000000-0005-0000-0000-00007B1C0000}"/>
    <cellStyle name="Coma 2 2 4 2" xfId="11131" xr:uid="{0988EF95-B08C-42F1-BDC5-B134DB3F962B}"/>
    <cellStyle name="Coma 2 2 5" xfId="8990" xr:uid="{7C93A522-2248-48F6-AB94-91B0D5484208}"/>
    <cellStyle name="Coma 2 3" xfId="6781" xr:uid="{00000000-0005-0000-0000-00007D1A0000}"/>
    <cellStyle name="Coma 2 3 2" xfId="7104" xr:uid="{00000000-0005-0000-0000-0000C01B0000}"/>
    <cellStyle name="Coma 2 3 2 2" xfId="7745" xr:uid="{00000000-0005-0000-0000-0000411E0000}"/>
    <cellStyle name="Coma 2 3 2 2 2" xfId="11585" xr:uid="{A119460C-AB96-4F29-B6E5-18989B3DFCC0}"/>
    <cellStyle name="Coma 2 3 2 3" xfId="10944" xr:uid="{B5A3F0F3-9523-42EA-8ABC-5096875EBDEA}"/>
    <cellStyle name="Coma 2 3 3" xfId="7422" xr:uid="{00000000-0005-0000-0000-0000FE1C0000}"/>
    <cellStyle name="Coma 2 3 3 2" xfId="11262" xr:uid="{B111992E-5C7A-4E48-915D-E81BDAB0A6E0}"/>
    <cellStyle name="Coma 2 3 4" xfId="10621" xr:uid="{E9603BA7-CCC5-478A-A913-C47623236352}"/>
    <cellStyle name="Coma 2 4" xfId="6940" xr:uid="{00000000-0005-0000-0000-00001C1B0000}"/>
    <cellStyle name="Coma 2 4 2" xfId="7581" xr:uid="{00000000-0005-0000-0000-00009D1D0000}"/>
    <cellStyle name="Coma 2 4 2 2" xfId="11421" xr:uid="{AB0B01E2-A6A1-4A72-B567-FADE7E47C61D}"/>
    <cellStyle name="Coma 2 4 3" xfId="10780" xr:uid="{2FC4A5C0-E4C9-4614-BF74-9F659B7BAEDB}"/>
    <cellStyle name="Coma 2 5" xfId="7260" xr:uid="{00000000-0005-0000-0000-00005C1C0000}"/>
    <cellStyle name="Coma 2 5 2" xfId="11100" xr:uid="{443F92F6-F56C-4355-8FA4-CD2D4C6A7A7A}"/>
    <cellStyle name="Coma 2 6" xfId="8958" xr:uid="{3D66B65D-6A9F-4265-9523-A87F41B0A63F}"/>
    <cellStyle name="Coma0" xfId="1113" xr:uid="{00000000-0005-0000-0000-000059040000}"/>
    <cellStyle name="Coma0 10" xfId="3373" xr:uid="{00000000-0005-0000-0000-00002D0D0000}"/>
    <cellStyle name="Coma0 2" xfId="1114" xr:uid="{00000000-0005-0000-0000-00005A040000}"/>
    <cellStyle name="Coma0 2 2" xfId="1115" xr:uid="{00000000-0005-0000-0000-00005B040000}"/>
    <cellStyle name="Coma0 2 3" xfId="1116" xr:uid="{00000000-0005-0000-0000-00005C040000}"/>
    <cellStyle name="Coma0 2 4" xfId="1117" xr:uid="{00000000-0005-0000-0000-00005D040000}"/>
    <cellStyle name="Coma0 2 5" xfId="1118" xr:uid="{00000000-0005-0000-0000-00005E040000}"/>
    <cellStyle name="Coma0 2 6" xfId="1119" xr:uid="{00000000-0005-0000-0000-00005F040000}"/>
    <cellStyle name="Coma0 2 7" xfId="1120" xr:uid="{00000000-0005-0000-0000-000060040000}"/>
    <cellStyle name="Coma0 2 8" xfId="1121" xr:uid="{00000000-0005-0000-0000-000061040000}"/>
    <cellStyle name="Coma0 3" xfId="1122" xr:uid="{00000000-0005-0000-0000-000062040000}"/>
    <cellStyle name="Coma0 3 2" xfId="1123" xr:uid="{00000000-0005-0000-0000-000063040000}"/>
    <cellStyle name="Coma0 3 3" xfId="1124" xr:uid="{00000000-0005-0000-0000-000064040000}"/>
    <cellStyle name="Coma0 3 4" xfId="1125" xr:uid="{00000000-0005-0000-0000-000065040000}"/>
    <cellStyle name="Coma0 3 5" xfId="1126" xr:uid="{00000000-0005-0000-0000-000066040000}"/>
    <cellStyle name="Coma0 3 6" xfId="1127" xr:uid="{00000000-0005-0000-0000-000067040000}"/>
    <cellStyle name="Coma0 3 7" xfId="1128" xr:uid="{00000000-0005-0000-0000-000068040000}"/>
    <cellStyle name="Coma0 3 8" xfId="1129" xr:uid="{00000000-0005-0000-0000-000069040000}"/>
    <cellStyle name="Coma0 4" xfId="1130" xr:uid="{00000000-0005-0000-0000-00006A040000}"/>
    <cellStyle name="Coma0 4 2" xfId="1131" xr:uid="{00000000-0005-0000-0000-00006B040000}"/>
    <cellStyle name="Coma0 4 3" xfId="1132" xr:uid="{00000000-0005-0000-0000-00006C040000}"/>
    <cellStyle name="Coma0 4 4" xfId="1133" xr:uid="{00000000-0005-0000-0000-00006D040000}"/>
    <cellStyle name="Coma0 4 5" xfId="1134" xr:uid="{00000000-0005-0000-0000-00006E040000}"/>
    <cellStyle name="Coma0 4 6" xfId="1135" xr:uid="{00000000-0005-0000-0000-00006F040000}"/>
    <cellStyle name="Coma0 4 7" xfId="1136" xr:uid="{00000000-0005-0000-0000-000070040000}"/>
    <cellStyle name="Coma0 4 8" xfId="1137" xr:uid="{00000000-0005-0000-0000-000071040000}"/>
    <cellStyle name="Coma0 5" xfId="3374" xr:uid="{00000000-0005-0000-0000-00002E0D0000}"/>
    <cellStyle name="Coma0 6" xfId="3375" xr:uid="{00000000-0005-0000-0000-00002F0D0000}"/>
    <cellStyle name="Coma0 7" xfId="3376" xr:uid="{00000000-0005-0000-0000-0000300D0000}"/>
    <cellStyle name="Coma0 8" xfId="3377" xr:uid="{00000000-0005-0000-0000-0000310D0000}"/>
    <cellStyle name="Coma0 9" xfId="3378" xr:uid="{00000000-0005-0000-0000-0000320D0000}"/>
    <cellStyle name="Coma1" xfId="1138" xr:uid="{00000000-0005-0000-0000-000072040000}"/>
    <cellStyle name="Coma1 10" xfId="3379" xr:uid="{00000000-0005-0000-0000-0000330D0000}"/>
    <cellStyle name="Coma1 2" xfId="1139" xr:uid="{00000000-0005-0000-0000-000073040000}"/>
    <cellStyle name="Coma1 2 2" xfId="1140" xr:uid="{00000000-0005-0000-0000-000074040000}"/>
    <cellStyle name="Coma1 2 3" xfId="1141" xr:uid="{00000000-0005-0000-0000-000075040000}"/>
    <cellStyle name="Coma1 2 4" xfId="1142" xr:uid="{00000000-0005-0000-0000-000076040000}"/>
    <cellStyle name="Coma1 2 5" xfId="1143" xr:uid="{00000000-0005-0000-0000-000077040000}"/>
    <cellStyle name="Coma1 2 6" xfId="1144" xr:uid="{00000000-0005-0000-0000-000078040000}"/>
    <cellStyle name="Coma1 2 7" xfId="1145" xr:uid="{00000000-0005-0000-0000-000079040000}"/>
    <cellStyle name="Coma1 2 8" xfId="1146" xr:uid="{00000000-0005-0000-0000-00007A040000}"/>
    <cellStyle name="Coma1 3" xfId="1147" xr:uid="{00000000-0005-0000-0000-00007B040000}"/>
    <cellStyle name="Coma1 3 2" xfId="1148" xr:uid="{00000000-0005-0000-0000-00007C040000}"/>
    <cellStyle name="Coma1 3 3" xfId="1149" xr:uid="{00000000-0005-0000-0000-00007D040000}"/>
    <cellStyle name="Coma1 3 4" xfId="1150" xr:uid="{00000000-0005-0000-0000-00007E040000}"/>
    <cellStyle name="Coma1 3 5" xfId="1151" xr:uid="{00000000-0005-0000-0000-00007F040000}"/>
    <cellStyle name="Coma1 3 6" xfId="1152" xr:uid="{00000000-0005-0000-0000-000080040000}"/>
    <cellStyle name="Coma1 3 7" xfId="1153" xr:uid="{00000000-0005-0000-0000-000081040000}"/>
    <cellStyle name="Coma1 3 8" xfId="1154" xr:uid="{00000000-0005-0000-0000-000082040000}"/>
    <cellStyle name="Coma1 4" xfId="1155" xr:uid="{00000000-0005-0000-0000-000083040000}"/>
    <cellStyle name="Coma1 4 2" xfId="1156" xr:uid="{00000000-0005-0000-0000-000084040000}"/>
    <cellStyle name="Coma1 4 3" xfId="1157" xr:uid="{00000000-0005-0000-0000-000085040000}"/>
    <cellStyle name="Coma1 4 4" xfId="1158" xr:uid="{00000000-0005-0000-0000-000086040000}"/>
    <cellStyle name="Coma1 4 5" xfId="1159" xr:uid="{00000000-0005-0000-0000-000087040000}"/>
    <cellStyle name="Coma1 4 6" xfId="1160" xr:uid="{00000000-0005-0000-0000-000088040000}"/>
    <cellStyle name="Coma1 4 7" xfId="1161" xr:uid="{00000000-0005-0000-0000-000089040000}"/>
    <cellStyle name="Coma1 4 8" xfId="1162" xr:uid="{00000000-0005-0000-0000-00008A040000}"/>
    <cellStyle name="Coma1 5" xfId="3380" xr:uid="{00000000-0005-0000-0000-0000340D0000}"/>
    <cellStyle name="Coma1 6" xfId="3381" xr:uid="{00000000-0005-0000-0000-0000350D0000}"/>
    <cellStyle name="Coma1 7" xfId="3382" xr:uid="{00000000-0005-0000-0000-0000360D0000}"/>
    <cellStyle name="Coma1 8" xfId="3383" xr:uid="{00000000-0005-0000-0000-0000370D0000}"/>
    <cellStyle name="Coma1 9" xfId="3384" xr:uid="{00000000-0005-0000-0000-0000380D0000}"/>
    <cellStyle name="Comma" xfId="4" xr:uid="{00000000-0005-0000-0000-000004000000}"/>
    <cellStyle name="Comma [0]" xfId="5" xr:uid="{00000000-0005-0000-0000-000005000000}"/>
    <cellStyle name="Comma [0] 2" xfId="31" xr:uid="{00000000-0005-0000-0000-00001F000000}"/>
    <cellStyle name="Comma [0] 2 2" xfId="81" xr:uid="{00000000-0005-0000-0000-000051000000}"/>
    <cellStyle name="Comma [0] 2 2 2" xfId="6728" xr:uid="{00000000-0005-0000-0000-0000481A0000}"/>
    <cellStyle name="Comma [0] 2 2 2 2" xfId="6894" xr:uid="{00000000-0005-0000-0000-0000EE1A0000}"/>
    <cellStyle name="Comma [0] 2 2 2 2 2" xfId="7217" xr:uid="{00000000-0005-0000-0000-0000311C0000}"/>
    <cellStyle name="Comma [0] 2 2 2 2 2 2" xfId="7858" xr:uid="{00000000-0005-0000-0000-0000B21E0000}"/>
    <cellStyle name="Comma [0] 2 2 2 2 2 2 2" xfId="11698" xr:uid="{2AFDC3D6-F6A8-4FF3-B240-F50B67699670}"/>
    <cellStyle name="Comma [0] 2 2 2 2 2 3" xfId="11057" xr:uid="{93E10A84-D20D-4E54-B8C5-F1F5B65F9CE3}"/>
    <cellStyle name="Comma [0] 2 2 2 2 3" xfId="7535" xr:uid="{00000000-0005-0000-0000-00006F1D0000}"/>
    <cellStyle name="Comma [0] 2 2 2 2 3 2" xfId="11375" xr:uid="{92A1512C-8B62-43E9-B1AB-68F664AE3F6E}"/>
    <cellStyle name="Comma [0] 2 2 2 2 4" xfId="10734" xr:uid="{94D553F4-F91B-4FEB-8AEE-BC5FEA5034CF}"/>
    <cellStyle name="Comma [0] 2 2 2 3" xfId="7051" xr:uid="{00000000-0005-0000-0000-00008B1B0000}"/>
    <cellStyle name="Comma [0] 2 2 2 3 2" xfId="7692" xr:uid="{00000000-0005-0000-0000-00000C1E0000}"/>
    <cellStyle name="Comma [0] 2 2 2 3 2 2" xfId="11532" xr:uid="{6BB0F275-12B3-4119-9334-33C56C6664AA}"/>
    <cellStyle name="Comma [0] 2 2 2 3 3" xfId="10891" xr:uid="{3DAD6785-AB4F-4D83-8FFB-0C1C63AFB84E}"/>
    <cellStyle name="Comma [0] 2 2 2 4" xfId="7369" xr:uid="{00000000-0005-0000-0000-0000C91C0000}"/>
    <cellStyle name="Comma [0] 2 2 2 4 2" xfId="11209" xr:uid="{F376D982-62E4-4026-AC9C-223F1E3BDC24}"/>
    <cellStyle name="Comma [0] 2 2 2 5" xfId="10568" xr:uid="{97F4346A-E8ED-4F91-A64E-133F07CADA30}"/>
    <cellStyle name="Comma [0] 2 2 3" xfId="6711" xr:uid="{00000000-0005-0000-0000-0000371A0000}"/>
    <cellStyle name="Comma [0] 2 2 3 2" xfId="6878" xr:uid="{00000000-0005-0000-0000-0000DE1A0000}"/>
    <cellStyle name="Comma [0] 2 2 3 2 2" xfId="7201" xr:uid="{00000000-0005-0000-0000-0000211C0000}"/>
    <cellStyle name="Comma [0] 2 2 3 2 2 2" xfId="7842" xr:uid="{00000000-0005-0000-0000-0000A21E0000}"/>
    <cellStyle name="Comma [0] 2 2 3 2 2 2 2" xfId="11682" xr:uid="{983BEBDB-D1D7-48D7-B4B2-1D4728CF2A88}"/>
    <cellStyle name="Comma [0] 2 2 3 2 2 3" xfId="11041" xr:uid="{D528F5BB-ADB4-4F22-8510-EED7A14285EC}"/>
    <cellStyle name="Comma [0] 2 2 3 2 3" xfId="7519" xr:uid="{00000000-0005-0000-0000-00005F1D0000}"/>
    <cellStyle name="Comma [0] 2 2 3 2 3 2" xfId="11359" xr:uid="{1F1BA002-83A1-4EC1-A7AE-A64DCB7B17B8}"/>
    <cellStyle name="Comma [0] 2 2 3 2 4" xfId="10718" xr:uid="{D2135EDD-B9DB-47D8-8671-CE4A53B8CC91}"/>
    <cellStyle name="Comma [0] 2 2 3 3" xfId="7035" xr:uid="{00000000-0005-0000-0000-00007B1B0000}"/>
    <cellStyle name="Comma [0] 2 2 3 3 2" xfId="7676" xr:uid="{00000000-0005-0000-0000-0000FC1D0000}"/>
    <cellStyle name="Comma [0] 2 2 3 3 2 2" xfId="11516" xr:uid="{445B8A51-6C37-4BA1-A970-EA44D1442937}"/>
    <cellStyle name="Comma [0] 2 2 3 3 3" xfId="10875" xr:uid="{06ABA297-5D81-464C-BB22-873F3795F3BB}"/>
    <cellStyle name="Comma [0] 2 2 3 4" xfId="7353" xr:uid="{00000000-0005-0000-0000-0000B91C0000}"/>
    <cellStyle name="Comma [0] 2 2 3 4 2" xfId="11193" xr:uid="{0BD2376F-6E85-4134-B087-CFE8AB9990DA}"/>
    <cellStyle name="Comma [0] 2 2 3 5" xfId="10552" xr:uid="{014B22B9-9FE5-4658-A154-BE5F2775E587}"/>
    <cellStyle name="Comma [0] 2 2 4" xfId="6901" xr:uid="{00000000-0005-0000-0000-0000F51A0000}"/>
    <cellStyle name="Comma [0] 2 2 4 2" xfId="7542" xr:uid="{00000000-0005-0000-0000-0000761D0000}"/>
    <cellStyle name="Comma [0] 2 2 4 2 2" xfId="11382" xr:uid="{8FFE6309-1ECD-4D08-B577-2AED165993E6}"/>
    <cellStyle name="Comma [0] 2 2 4 3" xfId="10741" xr:uid="{DCCF30AF-22DA-4ECC-B152-AC89EF77AB9F}"/>
    <cellStyle name="Comma [0] 2 2 5" xfId="7221" xr:uid="{00000000-0005-0000-0000-0000351C0000}"/>
    <cellStyle name="Comma [0] 2 2 5 2" xfId="11061" xr:uid="{FEBAE003-9A32-4E18-9F7B-B1B32B42F2FD}"/>
    <cellStyle name="Comma [0] 2 2 6" xfId="7929" xr:uid="{979DE4C5-1F06-4B0C-A29C-9FDD2452908B}"/>
    <cellStyle name="Comma [0] 2 3" xfId="6707" xr:uid="{00000000-0005-0000-0000-0000331A0000}"/>
    <cellStyle name="Comma [0] 2 3 2" xfId="6876" xr:uid="{00000000-0005-0000-0000-0000DC1A0000}"/>
    <cellStyle name="Comma [0] 2 3 2 2" xfId="7199" xr:uid="{00000000-0005-0000-0000-00001F1C0000}"/>
    <cellStyle name="Comma [0] 2 3 2 2 2" xfId="7840" xr:uid="{00000000-0005-0000-0000-0000A01E0000}"/>
    <cellStyle name="Comma [0] 2 3 2 2 2 2" xfId="11680" xr:uid="{26EE73DB-749F-48F3-AEB4-76847E4A6C90}"/>
    <cellStyle name="Comma [0] 2 3 2 2 3" xfId="11039" xr:uid="{E941E34B-8ED3-4708-84F8-1B50897C06E9}"/>
    <cellStyle name="Comma [0] 2 3 2 3" xfId="7517" xr:uid="{00000000-0005-0000-0000-00005D1D0000}"/>
    <cellStyle name="Comma [0] 2 3 2 3 2" xfId="11357" xr:uid="{DC95A1A2-9703-454D-8728-5BEF9B8258B4}"/>
    <cellStyle name="Comma [0] 2 3 2 4" xfId="10716" xr:uid="{7551DD7F-52C1-468B-A219-B337F737AD2E}"/>
    <cellStyle name="Comma [0] 2 3 3" xfId="7033" xr:uid="{00000000-0005-0000-0000-0000791B0000}"/>
    <cellStyle name="Comma [0] 2 3 3 2" xfId="7674" xr:uid="{00000000-0005-0000-0000-0000FA1D0000}"/>
    <cellStyle name="Comma [0] 2 3 3 2 2" xfId="11514" xr:uid="{A4F31FFB-E696-45B1-974E-C27D25D21F1A}"/>
    <cellStyle name="Comma [0] 2 3 3 3" xfId="10873" xr:uid="{93212226-19CD-4619-A04D-6ECDB951B8A6}"/>
    <cellStyle name="Comma [0] 2 3 4" xfId="7351" xr:uid="{00000000-0005-0000-0000-0000B71C0000}"/>
    <cellStyle name="Comma [0] 2 3 4 2" xfId="11191" xr:uid="{A18995BA-6753-409D-807E-6105D22E59D7}"/>
    <cellStyle name="Comma [0] 2 3 5" xfId="10550" xr:uid="{F45A28D0-A4AA-4B76-88A1-1BADD916EF09}"/>
    <cellStyle name="Comma [0] 2 4" xfId="6724" xr:uid="{00000000-0005-0000-0000-0000441A0000}"/>
    <cellStyle name="Comma [0] 2 4 2" xfId="6890" xr:uid="{00000000-0005-0000-0000-0000EA1A0000}"/>
    <cellStyle name="Comma [0] 2 4 2 2" xfId="7213" xr:uid="{00000000-0005-0000-0000-00002D1C0000}"/>
    <cellStyle name="Comma [0] 2 4 2 2 2" xfId="7854" xr:uid="{00000000-0005-0000-0000-0000AE1E0000}"/>
    <cellStyle name="Comma [0] 2 4 2 2 2 2" xfId="11694" xr:uid="{D481C9B5-43CF-4009-850C-CF703C65B438}"/>
    <cellStyle name="Comma [0] 2 4 2 2 3" xfId="11053" xr:uid="{135E3DD6-C211-49E0-94CA-999C524AEAE9}"/>
    <cellStyle name="Comma [0] 2 4 2 3" xfId="7531" xr:uid="{00000000-0005-0000-0000-00006B1D0000}"/>
    <cellStyle name="Comma [0] 2 4 2 3 2" xfId="11371" xr:uid="{E9552236-7194-4BE8-9BE9-0AA8789F9F89}"/>
    <cellStyle name="Comma [0] 2 4 2 4" xfId="10730" xr:uid="{EBF7FE83-BF9C-4FBE-86E6-F8C9BA59DCE1}"/>
    <cellStyle name="Comma [0] 2 4 3" xfId="7047" xr:uid="{00000000-0005-0000-0000-0000871B0000}"/>
    <cellStyle name="Comma [0] 2 4 3 2" xfId="7688" xr:uid="{00000000-0005-0000-0000-0000081E0000}"/>
    <cellStyle name="Comma [0] 2 4 3 2 2" xfId="11528" xr:uid="{31588D65-05FE-4A8D-B989-FD4D517D7598}"/>
    <cellStyle name="Comma [0] 2 4 3 3" xfId="10887" xr:uid="{0D1E994C-9EAB-45B0-962A-9A70C5EE5041}"/>
    <cellStyle name="Comma [0] 2 4 4" xfId="7365" xr:uid="{00000000-0005-0000-0000-0000C51C0000}"/>
    <cellStyle name="Comma [0] 2 4 4 2" xfId="11205" xr:uid="{F48D98B4-183A-4AF7-807B-68A89E45644F}"/>
    <cellStyle name="Comma [0] 2 4 5" xfId="10564" xr:uid="{585E9D8E-8C50-4670-A988-4E689BFFF54A}"/>
    <cellStyle name="Comma [0] 2 5" xfId="6704" xr:uid="{00000000-0005-0000-0000-0000301A0000}"/>
    <cellStyle name="Comma [0] 2 5 2" xfId="6873" xr:uid="{00000000-0005-0000-0000-0000D91A0000}"/>
    <cellStyle name="Comma [0] 2 5 2 2" xfId="7196" xr:uid="{00000000-0005-0000-0000-00001C1C0000}"/>
    <cellStyle name="Comma [0] 2 5 2 2 2" xfId="7837" xr:uid="{00000000-0005-0000-0000-00009D1E0000}"/>
    <cellStyle name="Comma [0] 2 5 2 2 2 2" xfId="11677" xr:uid="{A1922023-2AC1-4E98-B998-F0F8D5191156}"/>
    <cellStyle name="Comma [0] 2 5 2 2 3" xfId="11036" xr:uid="{23D4BDE8-E6FE-47EE-BFC0-3EE5B5F733AF}"/>
    <cellStyle name="Comma [0] 2 5 2 3" xfId="7514" xr:uid="{00000000-0005-0000-0000-00005A1D0000}"/>
    <cellStyle name="Comma [0] 2 5 2 3 2" xfId="11354" xr:uid="{2DD37585-C800-45E9-84CA-FA58F33CE7FB}"/>
    <cellStyle name="Comma [0] 2 5 2 4" xfId="10713" xr:uid="{B55DC3B5-D980-4358-9975-2E5334B6BD79}"/>
    <cellStyle name="Comma [0] 2 5 3" xfId="7030" xr:uid="{00000000-0005-0000-0000-0000761B0000}"/>
    <cellStyle name="Comma [0] 2 5 3 2" xfId="7671" xr:uid="{00000000-0005-0000-0000-0000F71D0000}"/>
    <cellStyle name="Comma [0] 2 5 3 2 2" xfId="11511" xr:uid="{42E23680-C9AA-43C9-896D-8131FC1E1459}"/>
    <cellStyle name="Comma [0] 2 5 3 3" xfId="10870" xr:uid="{D83B1778-E0D3-474A-9B05-B714C2E9A895}"/>
    <cellStyle name="Comma [0] 2 5 4" xfId="7348" xr:uid="{00000000-0005-0000-0000-0000B41C0000}"/>
    <cellStyle name="Comma [0] 2 5 4 2" xfId="11188" xr:uid="{D8E74AD2-2500-466B-9526-C81D167F2B05}"/>
    <cellStyle name="Comma [0] 2 5 5" xfId="10547" xr:uid="{7D8C1952-63E2-4424-9520-6C20F6EA5572}"/>
    <cellStyle name="Comma [0] 2 6" xfId="6899" xr:uid="{00000000-0005-0000-0000-0000F31A0000}"/>
    <cellStyle name="Comma [0] 2 6 2" xfId="7540" xr:uid="{00000000-0005-0000-0000-0000741D0000}"/>
    <cellStyle name="Comma [0] 2 6 2 2" xfId="11380" xr:uid="{BED5B976-9E1E-4606-BD91-6AFBBA5D36DC}"/>
    <cellStyle name="Comma [0] 2 6 3" xfId="10739" xr:uid="{AFC52E5E-C149-4DA6-B022-7CE8C7D3793D}"/>
    <cellStyle name="Comma [0] 2 7" xfId="7219" xr:uid="{00000000-0005-0000-0000-0000331C0000}"/>
    <cellStyle name="Comma [0] 2 7 2" xfId="11059" xr:uid="{9D5E9FDB-97C7-4D99-95B2-E8E8BD174CAA}"/>
    <cellStyle name="Comma [0] 2 8" xfId="7886" xr:uid="{65306B49-FD8E-47F0-B7E4-018BE0B32AEF}"/>
    <cellStyle name="Comma [0] 3" xfId="68" xr:uid="{00000000-0005-0000-0000-000044000000}"/>
    <cellStyle name="Comma [0] 3 2" xfId="84" xr:uid="{00000000-0005-0000-0000-000054000000}"/>
    <cellStyle name="Comma [0] 3 2 2" xfId="6727" xr:uid="{00000000-0005-0000-0000-0000471A0000}"/>
    <cellStyle name="Comma [0] 3 2 2 2" xfId="6893" xr:uid="{00000000-0005-0000-0000-0000ED1A0000}"/>
    <cellStyle name="Comma [0] 3 2 2 2 2" xfId="7216" xr:uid="{00000000-0005-0000-0000-0000301C0000}"/>
    <cellStyle name="Comma [0] 3 2 2 2 2 2" xfId="7857" xr:uid="{00000000-0005-0000-0000-0000B11E0000}"/>
    <cellStyle name="Comma [0] 3 2 2 2 2 2 2" xfId="11697" xr:uid="{36754958-B356-4146-A5E6-C92833F77058}"/>
    <cellStyle name="Comma [0] 3 2 2 2 2 3" xfId="11056" xr:uid="{8D50919F-4FB6-4878-8EB2-299BC9EF7BBC}"/>
    <cellStyle name="Comma [0] 3 2 2 2 3" xfId="7534" xr:uid="{00000000-0005-0000-0000-00006E1D0000}"/>
    <cellStyle name="Comma [0] 3 2 2 2 3 2" xfId="11374" xr:uid="{EC56B632-534C-4DF9-81A9-C23C10DC1EBC}"/>
    <cellStyle name="Comma [0] 3 2 2 2 4" xfId="10733" xr:uid="{B9B515C0-4D66-4EEB-8897-F659F418CCAD}"/>
    <cellStyle name="Comma [0] 3 2 2 3" xfId="7050" xr:uid="{00000000-0005-0000-0000-00008A1B0000}"/>
    <cellStyle name="Comma [0] 3 2 2 3 2" xfId="7691" xr:uid="{00000000-0005-0000-0000-00000B1E0000}"/>
    <cellStyle name="Comma [0] 3 2 2 3 2 2" xfId="11531" xr:uid="{E94379F2-709C-4DA1-82A2-21890A4406EE}"/>
    <cellStyle name="Comma [0] 3 2 2 3 3" xfId="10890" xr:uid="{D1F04334-E67E-495F-B08C-EFB480FBE955}"/>
    <cellStyle name="Comma [0] 3 2 2 4" xfId="7368" xr:uid="{00000000-0005-0000-0000-0000C81C0000}"/>
    <cellStyle name="Comma [0] 3 2 2 4 2" xfId="11208" xr:uid="{D612E7F1-B2D9-4AA6-9B11-3D815D0BE7EF}"/>
    <cellStyle name="Comma [0] 3 2 2 5" xfId="10567" xr:uid="{125D14CE-22E3-4787-A5B5-6B6055ABAD76}"/>
    <cellStyle name="Comma [0] 3 2 3" xfId="6713" xr:uid="{00000000-0005-0000-0000-0000391A0000}"/>
    <cellStyle name="Comma [0] 3 2 3 2" xfId="6880" xr:uid="{00000000-0005-0000-0000-0000E01A0000}"/>
    <cellStyle name="Comma [0] 3 2 3 2 2" xfId="7203" xr:uid="{00000000-0005-0000-0000-0000231C0000}"/>
    <cellStyle name="Comma [0] 3 2 3 2 2 2" xfId="7844" xr:uid="{00000000-0005-0000-0000-0000A41E0000}"/>
    <cellStyle name="Comma [0] 3 2 3 2 2 2 2" xfId="11684" xr:uid="{E9D3B21A-1045-4EC0-B6BE-E863F31E5D77}"/>
    <cellStyle name="Comma [0] 3 2 3 2 2 3" xfId="11043" xr:uid="{CB8EEC2C-7BE7-4D00-841E-9494D90C6F6E}"/>
    <cellStyle name="Comma [0] 3 2 3 2 3" xfId="7521" xr:uid="{00000000-0005-0000-0000-0000611D0000}"/>
    <cellStyle name="Comma [0] 3 2 3 2 3 2" xfId="11361" xr:uid="{F9C02C27-3D04-4566-939D-6C3221C6E9A2}"/>
    <cellStyle name="Comma [0] 3 2 3 2 4" xfId="10720" xr:uid="{AEA140E4-8E7D-4452-B0BA-87DAC9360FFD}"/>
    <cellStyle name="Comma [0] 3 2 3 3" xfId="7037" xr:uid="{00000000-0005-0000-0000-00007D1B0000}"/>
    <cellStyle name="Comma [0] 3 2 3 3 2" xfId="7678" xr:uid="{00000000-0005-0000-0000-0000FE1D0000}"/>
    <cellStyle name="Comma [0] 3 2 3 3 2 2" xfId="11518" xr:uid="{B60FB48C-63B4-4BBD-A009-94112C5CB816}"/>
    <cellStyle name="Comma [0] 3 2 3 3 3" xfId="10877" xr:uid="{ED5E5A0D-ABCA-4C48-9E98-FBE42B4AEB6A}"/>
    <cellStyle name="Comma [0] 3 2 3 4" xfId="7355" xr:uid="{00000000-0005-0000-0000-0000BB1C0000}"/>
    <cellStyle name="Comma [0] 3 2 3 4 2" xfId="11195" xr:uid="{1EC5ECB7-41B9-457D-975D-3EC5AA237931}"/>
    <cellStyle name="Comma [0] 3 2 3 5" xfId="10554" xr:uid="{5225786A-63AC-4F66-AAEB-22B9FE89FBF6}"/>
    <cellStyle name="Comma [0] 3 2 4" xfId="6903" xr:uid="{00000000-0005-0000-0000-0000F71A0000}"/>
    <cellStyle name="Comma [0] 3 2 4 2" xfId="7544" xr:uid="{00000000-0005-0000-0000-0000781D0000}"/>
    <cellStyle name="Comma [0] 3 2 4 2 2" xfId="11384" xr:uid="{CAA3789C-D516-41FE-B147-E6814E0305B1}"/>
    <cellStyle name="Comma [0] 3 2 4 3" xfId="10743" xr:uid="{07DCA4F5-5F21-4335-9CD1-3DEF3F7C2F6C}"/>
    <cellStyle name="Comma [0] 3 2 5" xfId="7223" xr:uid="{00000000-0005-0000-0000-0000371C0000}"/>
    <cellStyle name="Comma [0] 3 2 5 2" xfId="11063" xr:uid="{AF8D07F4-7812-4C1C-A1CD-579F6F98AC8B}"/>
    <cellStyle name="Comma [0] 3 2 6" xfId="7932" xr:uid="{4B43F7A2-4345-4BA1-984F-367944FA3E3C}"/>
    <cellStyle name="Comma [0] 3 3" xfId="6720" xr:uid="{00000000-0005-0000-0000-0000401A0000}"/>
    <cellStyle name="Comma [0] 3 3 2" xfId="6886" xr:uid="{00000000-0005-0000-0000-0000E61A0000}"/>
    <cellStyle name="Comma [0] 3 3 2 2" xfId="7209" xr:uid="{00000000-0005-0000-0000-0000291C0000}"/>
    <cellStyle name="Comma [0] 3 3 2 2 2" xfId="7850" xr:uid="{00000000-0005-0000-0000-0000AA1E0000}"/>
    <cellStyle name="Comma [0] 3 3 2 2 2 2" xfId="11690" xr:uid="{ECBB2C7F-39D7-4F4E-AE12-20D79A615D76}"/>
    <cellStyle name="Comma [0] 3 3 2 2 3" xfId="11049" xr:uid="{302EEF18-D28E-438C-A3C5-94AEB4FBF00D}"/>
    <cellStyle name="Comma [0] 3 3 2 3" xfId="7527" xr:uid="{00000000-0005-0000-0000-0000671D0000}"/>
    <cellStyle name="Comma [0] 3 3 2 3 2" xfId="11367" xr:uid="{EA21E460-ADF0-4AFC-A569-00C86AAC93F4}"/>
    <cellStyle name="Comma [0] 3 3 2 4" xfId="10726" xr:uid="{C62A8DB3-5CBD-400A-8F18-7AE647004EBF}"/>
    <cellStyle name="Comma [0] 3 3 3" xfId="7043" xr:uid="{00000000-0005-0000-0000-0000831B0000}"/>
    <cellStyle name="Comma [0] 3 3 3 2" xfId="7684" xr:uid="{00000000-0005-0000-0000-0000041E0000}"/>
    <cellStyle name="Comma [0] 3 3 3 2 2" xfId="11524" xr:uid="{E8F57651-13CB-4468-89C2-D73F023C0DC6}"/>
    <cellStyle name="Comma [0] 3 3 3 3" xfId="10883" xr:uid="{85085ADF-080E-4F1E-8762-D2EF37CB9725}"/>
    <cellStyle name="Comma [0] 3 3 4" xfId="7361" xr:uid="{00000000-0005-0000-0000-0000C11C0000}"/>
    <cellStyle name="Comma [0] 3 3 4 2" xfId="11201" xr:uid="{2B05319E-8AAA-4CD1-9320-A2F719C09F11}"/>
    <cellStyle name="Comma [0] 3 3 5" xfId="10560" xr:uid="{BC159070-7F56-4EFC-8CD4-378DB656FB4D}"/>
    <cellStyle name="Comma [0] 3 4" xfId="6708" xr:uid="{00000000-0005-0000-0000-0000341A0000}"/>
    <cellStyle name="Comma [0] 3 4 2" xfId="6877" xr:uid="{00000000-0005-0000-0000-0000DD1A0000}"/>
    <cellStyle name="Comma [0] 3 4 2 2" xfId="7200" xr:uid="{00000000-0005-0000-0000-0000201C0000}"/>
    <cellStyle name="Comma [0] 3 4 2 2 2" xfId="7841" xr:uid="{00000000-0005-0000-0000-0000A11E0000}"/>
    <cellStyle name="Comma [0] 3 4 2 2 2 2" xfId="11681" xr:uid="{2E942854-41A0-4645-8481-B14141B7ED84}"/>
    <cellStyle name="Comma [0] 3 4 2 2 3" xfId="11040" xr:uid="{D7BC4479-93E2-4297-9CAD-15346DBC440C}"/>
    <cellStyle name="Comma [0] 3 4 2 3" xfId="7518" xr:uid="{00000000-0005-0000-0000-00005E1D0000}"/>
    <cellStyle name="Comma [0] 3 4 2 3 2" xfId="11358" xr:uid="{B6DBBA5A-E304-47F1-84B9-0B5789442CB3}"/>
    <cellStyle name="Comma [0] 3 4 2 4" xfId="10717" xr:uid="{C0975505-8E8F-47DD-954C-E2F8A85EDC98}"/>
    <cellStyle name="Comma [0] 3 4 3" xfId="7034" xr:uid="{00000000-0005-0000-0000-00007A1B0000}"/>
    <cellStyle name="Comma [0] 3 4 3 2" xfId="7675" xr:uid="{00000000-0005-0000-0000-0000FB1D0000}"/>
    <cellStyle name="Comma [0] 3 4 3 2 2" xfId="11515" xr:uid="{EC85ECEA-736D-4055-98EA-3708CECFE737}"/>
    <cellStyle name="Comma [0] 3 4 3 3" xfId="10874" xr:uid="{21491B06-F468-4560-B610-6D279B11125F}"/>
    <cellStyle name="Comma [0] 3 4 4" xfId="7352" xr:uid="{00000000-0005-0000-0000-0000B81C0000}"/>
    <cellStyle name="Comma [0] 3 4 4 2" xfId="11192" xr:uid="{396F0B93-75D2-4CBA-A56B-52B67BBFA420}"/>
    <cellStyle name="Comma [0] 3 4 5" xfId="10551" xr:uid="{8CDC8A25-7C9D-4DFD-8AC0-98B45E093052}"/>
    <cellStyle name="Comma [0] 3 5" xfId="6900" xr:uid="{00000000-0005-0000-0000-0000F41A0000}"/>
    <cellStyle name="Comma [0] 3 5 2" xfId="7541" xr:uid="{00000000-0005-0000-0000-0000751D0000}"/>
    <cellStyle name="Comma [0] 3 5 2 2" xfId="11381" xr:uid="{90B06B5A-FA15-40B2-A3DE-A5D03CC805F6}"/>
    <cellStyle name="Comma [0] 3 5 3" xfId="10740" xr:uid="{9235A680-689C-4B8F-BB17-6A7AEBF6B6E8}"/>
    <cellStyle name="Comma [0] 3 6" xfId="7220" xr:uid="{00000000-0005-0000-0000-0000341C0000}"/>
    <cellStyle name="Comma [0] 3 6 2" xfId="11060" xr:uid="{678CA6DC-7950-4787-9BF2-8ED9C125E141}"/>
    <cellStyle name="Comma [0] 3 7" xfId="7921" xr:uid="{653101B8-4844-41CE-BADD-8EF91EB201AD}"/>
    <cellStyle name="Comma [0] 4" xfId="82" xr:uid="{00000000-0005-0000-0000-000052000000}"/>
    <cellStyle name="Comma [0] 4 2" xfId="6729" xr:uid="{00000000-0005-0000-0000-0000491A0000}"/>
    <cellStyle name="Comma [0] 4 2 2" xfId="6895" xr:uid="{00000000-0005-0000-0000-0000EF1A0000}"/>
    <cellStyle name="Comma [0] 4 2 2 2" xfId="7218" xr:uid="{00000000-0005-0000-0000-0000321C0000}"/>
    <cellStyle name="Comma [0] 4 2 2 2 2" xfId="7859" xr:uid="{00000000-0005-0000-0000-0000B31E0000}"/>
    <cellStyle name="Comma [0] 4 2 2 2 2 2" xfId="11699" xr:uid="{06EBB3E2-7502-4201-9746-C44D44EC6227}"/>
    <cellStyle name="Comma [0] 4 2 2 2 3" xfId="11058" xr:uid="{8A33D98F-11F3-4B17-BF60-076F48C813B1}"/>
    <cellStyle name="Comma [0] 4 2 2 3" xfId="7536" xr:uid="{00000000-0005-0000-0000-0000701D0000}"/>
    <cellStyle name="Comma [0] 4 2 2 3 2" xfId="11376" xr:uid="{423F7B5C-6515-4A96-8CFE-9F9C52B3462B}"/>
    <cellStyle name="Comma [0] 4 2 2 4" xfId="10735" xr:uid="{CA7B7887-CF9D-4FEB-A5C8-ECBD5554A400}"/>
    <cellStyle name="Comma [0] 4 2 3" xfId="7052" xr:uid="{00000000-0005-0000-0000-00008C1B0000}"/>
    <cellStyle name="Comma [0] 4 2 3 2" xfId="7693" xr:uid="{00000000-0005-0000-0000-00000D1E0000}"/>
    <cellStyle name="Comma [0] 4 2 3 2 2" xfId="11533" xr:uid="{1FDF74D5-EBF6-4E09-A70B-D26442D230E9}"/>
    <cellStyle name="Comma [0] 4 2 3 3" xfId="10892" xr:uid="{2A5ABB2F-421F-4356-ABEF-62FC64DDEBE8}"/>
    <cellStyle name="Comma [0] 4 2 4" xfId="7370" xr:uid="{00000000-0005-0000-0000-0000CA1C0000}"/>
    <cellStyle name="Comma [0] 4 2 4 2" xfId="11210" xr:uid="{D5F1A21F-8E93-4A52-8F04-0A5B30B8391B}"/>
    <cellStyle name="Comma [0] 4 2 5" xfId="10569" xr:uid="{0A05F4EF-AAE3-4FE2-9D0D-3C0025413A86}"/>
    <cellStyle name="Comma [0] 4 3" xfId="6712" xr:uid="{00000000-0005-0000-0000-0000381A0000}"/>
    <cellStyle name="Comma [0] 4 3 2" xfId="6879" xr:uid="{00000000-0005-0000-0000-0000DF1A0000}"/>
    <cellStyle name="Comma [0] 4 3 2 2" xfId="7202" xr:uid="{00000000-0005-0000-0000-0000221C0000}"/>
    <cellStyle name="Comma [0] 4 3 2 2 2" xfId="7843" xr:uid="{00000000-0005-0000-0000-0000A31E0000}"/>
    <cellStyle name="Comma [0] 4 3 2 2 2 2" xfId="11683" xr:uid="{EF12CF95-3EF1-46A0-BFA4-0DA0DE6D3BE5}"/>
    <cellStyle name="Comma [0] 4 3 2 2 3" xfId="11042" xr:uid="{EA54287B-45C0-4CE7-B71B-36ECAB771206}"/>
    <cellStyle name="Comma [0] 4 3 2 3" xfId="7520" xr:uid="{00000000-0005-0000-0000-0000601D0000}"/>
    <cellStyle name="Comma [0] 4 3 2 3 2" xfId="11360" xr:uid="{22DC16F5-2987-4BA5-BF77-E8CD75DC3319}"/>
    <cellStyle name="Comma [0] 4 3 2 4" xfId="10719" xr:uid="{A4D9D842-757E-4431-8D26-8D9B7E6B6CAA}"/>
    <cellStyle name="Comma [0] 4 3 3" xfId="7036" xr:uid="{00000000-0005-0000-0000-00007C1B0000}"/>
    <cellStyle name="Comma [0] 4 3 3 2" xfId="7677" xr:uid="{00000000-0005-0000-0000-0000FD1D0000}"/>
    <cellStyle name="Comma [0] 4 3 3 2 2" xfId="11517" xr:uid="{417B7B3B-F30A-47AF-A604-1DFF7B352531}"/>
    <cellStyle name="Comma [0] 4 3 3 3" xfId="10876" xr:uid="{12C546A5-DEE9-4F22-8893-D4BF3024D3DF}"/>
    <cellStyle name="Comma [0] 4 3 4" xfId="7354" xr:uid="{00000000-0005-0000-0000-0000BA1C0000}"/>
    <cellStyle name="Comma [0] 4 3 4 2" xfId="11194" xr:uid="{9F3FB036-FEE7-4AE1-9A61-07B716CDE7CE}"/>
    <cellStyle name="Comma [0] 4 3 5" xfId="10553" xr:uid="{8BAB1373-1263-421D-8381-0E6539518E5C}"/>
    <cellStyle name="Comma [0] 4 4" xfId="6902" xr:uid="{00000000-0005-0000-0000-0000F61A0000}"/>
    <cellStyle name="Comma [0] 4 4 2" xfId="7543" xr:uid="{00000000-0005-0000-0000-0000771D0000}"/>
    <cellStyle name="Comma [0] 4 4 2 2" xfId="11383" xr:uid="{7C81393D-0EDC-47AD-977C-03BE2746ACEC}"/>
    <cellStyle name="Comma [0] 4 4 3" xfId="10742" xr:uid="{4C525808-C7BB-463A-8E5B-268302A30B6C}"/>
    <cellStyle name="Comma [0] 4 5" xfId="7222" xr:uid="{00000000-0005-0000-0000-0000361C0000}"/>
    <cellStyle name="Comma [0] 4 5 2" xfId="11062" xr:uid="{B613BC94-8C0A-4F9C-9AC5-6308D9F776C1}"/>
    <cellStyle name="Comma [0] 4 6" xfId="7930" xr:uid="{4606F697-FB2A-4AF6-9C21-9948ED53140A}"/>
    <cellStyle name="Comma [0] 5" xfId="6872" xr:uid="{00000000-0005-0000-0000-0000D81A0000}"/>
    <cellStyle name="Comma [0] 5 2" xfId="7195" xr:uid="{00000000-0005-0000-0000-00001B1C0000}"/>
    <cellStyle name="Comma [0] 5 2 2" xfId="7836" xr:uid="{00000000-0005-0000-0000-00009C1E0000}"/>
    <cellStyle name="Comma [0] 5 2 2 2" xfId="11676" xr:uid="{0D1814F0-F549-479D-84EE-A0542DC0C15F}"/>
    <cellStyle name="Comma [0] 5 2 3" xfId="11035" xr:uid="{A8303F26-A78B-4F1B-9478-8CE89A6D9707}"/>
    <cellStyle name="Comma [0] 5 3" xfId="7513" xr:uid="{00000000-0005-0000-0000-0000591D0000}"/>
    <cellStyle name="Comma [0] 5 3 2" xfId="11353" xr:uid="{21180EF9-3DD0-45F8-BDCF-4CCE78C5D8A3}"/>
    <cellStyle name="Comma [0] 5 4" xfId="10712" xr:uid="{A42A188B-12B9-4603-AEC3-711CC8269717}"/>
    <cellStyle name="Comma [0] 6" xfId="7029" xr:uid="{00000000-0005-0000-0000-0000751B0000}"/>
    <cellStyle name="Comma [0] 6 2" xfId="7670" xr:uid="{00000000-0005-0000-0000-0000F61D0000}"/>
    <cellStyle name="Comma [0] 6 2 2" xfId="11510" xr:uid="{461C8551-22E1-46BF-902F-352FC59F0462}"/>
    <cellStyle name="Comma [0] 6 3" xfId="10869" xr:uid="{E1D9B2C2-5A0E-4644-8953-41678359A534}"/>
    <cellStyle name="Comma [0] 7" xfId="7347" xr:uid="{00000000-0005-0000-0000-0000B31C0000}"/>
    <cellStyle name="Comma [0] 7 2" xfId="11187" xr:uid="{F38E458A-937F-4BAB-8362-2D6159FAE8DB}"/>
    <cellStyle name="Comma [0] 8" xfId="10546" xr:uid="{6DBCEF17-6C35-43C9-AAD0-E26E921527CD}"/>
    <cellStyle name="Comma [1]" xfId="1163" xr:uid="{00000000-0005-0000-0000-00008B040000}"/>
    <cellStyle name="Comma [1] 2" xfId="1164" xr:uid="{00000000-0005-0000-0000-00008C040000}"/>
    <cellStyle name="Comma [1] 2 2" xfId="1165" xr:uid="{00000000-0005-0000-0000-00008D040000}"/>
    <cellStyle name="Comma [1] 2 2 2" xfId="4741" xr:uid="{00000000-0005-0000-0000-000085120000}"/>
    <cellStyle name="Comma [1] 2 3" xfId="1166" xr:uid="{00000000-0005-0000-0000-00008E040000}"/>
    <cellStyle name="Comma [1] 2 3 2" xfId="4742" xr:uid="{00000000-0005-0000-0000-000086120000}"/>
    <cellStyle name="Comma [1] 2 4" xfId="1167" xr:uid="{00000000-0005-0000-0000-00008F040000}"/>
    <cellStyle name="Comma [1] 2 4 2" xfId="4743" xr:uid="{00000000-0005-0000-0000-000087120000}"/>
    <cellStyle name="Comma [1] 2 5" xfId="1168" xr:uid="{00000000-0005-0000-0000-000090040000}"/>
    <cellStyle name="Comma [1] 2 5 2" xfId="4744" xr:uid="{00000000-0005-0000-0000-000088120000}"/>
    <cellStyle name="Comma [1] 2 6" xfId="1169" xr:uid="{00000000-0005-0000-0000-000091040000}"/>
    <cellStyle name="Comma [1] 2 6 2" xfId="4745" xr:uid="{00000000-0005-0000-0000-000089120000}"/>
    <cellStyle name="Comma [1] 2 7" xfId="1170" xr:uid="{00000000-0005-0000-0000-000092040000}"/>
    <cellStyle name="Comma [1] 2 8" xfId="1171" xr:uid="{00000000-0005-0000-0000-000093040000}"/>
    <cellStyle name="Comma [1] 3" xfId="1172" xr:uid="{00000000-0005-0000-0000-000094040000}"/>
    <cellStyle name="Comma [1] 3 2" xfId="1173" xr:uid="{00000000-0005-0000-0000-000095040000}"/>
    <cellStyle name="Comma [1] 3 2 2" xfId="4746" xr:uid="{00000000-0005-0000-0000-00008A120000}"/>
    <cellStyle name="Comma [1] 3 3" xfId="1174" xr:uid="{00000000-0005-0000-0000-000096040000}"/>
    <cellStyle name="Comma [1] 3 3 2" xfId="4747" xr:uid="{00000000-0005-0000-0000-00008B120000}"/>
    <cellStyle name="Comma [1] 3 4" xfId="1175" xr:uid="{00000000-0005-0000-0000-000097040000}"/>
    <cellStyle name="Comma [1] 3 4 2" xfId="4748" xr:uid="{00000000-0005-0000-0000-00008C120000}"/>
    <cellStyle name="Comma [1] 3 5" xfId="1176" xr:uid="{00000000-0005-0000-0000-000098040000}"/>
    <cellStyle name="Comma [1] 3 5 2" xfId="4749" xr:uid="{00000000-0005-0000-0000-00008D120000}"/>
    <cellStyle name="Comma [1] 3 6" xfId="1177" xr:uid="{00000000-0005-0000-0000-000099040000}"/>
    <cellStyle name="Comma [1] 3 6 2" xfId="4750" xr:uid="{00000000-0005-0000-0000-00008E120000}"/>
    <cellStyle name="Comma [1] 3 7" xfId="1178" xr:uid="{00000000-0005-0000-0000-00009A040000}"/>
    <cellStyle name="Comma [1] 3 8" xfId="1179" xr:uid="{00000000-0005-0000-0000-00009B040000}"/>
    <cellStyle name="Comma [1] 4" xfId="1180" xr:uid="{00000000-0005-0000-0000-00009C040000}"/>
    <cellStyle name="Comma [1] 4 2" xfId="1181" xr:uid="{00000000-0005-0000-0000-00009D040000}"/>
    <cellStyle name="Comma [1] 4 2 2" xfId="4751" xr:uid="{00000000-0005-0000-0000-00008F120000}"/>
    <cellStyle name="Comma [1] 4 3" xfId="1182" xr:uid="{00000000-0005-0000-0000-00009E040000}"/>
    <cellStyle name="Comma [1] 4 3 2" xfId="4752" xr:uid="{00000000-0005-0000-0000-000090120000}"/>
    <cellStyle name="Comma [1] 4 4" xfId="1183" xr:uid="{00000000-0005-0000-0000-00009F040000}"/>
    <cellStyle name="Comma [1] 4 4 2" xfId="4753" xr:uid="{00000000-0005-0000-0000-000091120000}"/>
    <cellStyle name="Comma [1] 4 5" xfId="1184" xr:uid="{00000000-0005-0000-0000-0000A0040000}"/>
    <cellStyle name="Comma [1] 4 5 2" xfId="4754" xr:uid="{00000000-0005-0000-0000-000092120000}"/>
    <cellStyle name="Comma [1] 4 6" xfId="1185" xr:uid="{00000000-0005-0000-0000-0000A1040000}"/>
    <cellStyle name="Comma [1] 4 6 2" xfId="4755" xr:uid="{00000000-0005-0000-0000-000093120000}"/>
    <cellStyle name="Comma [1] 4 7" xfId="1186" xr:uid="{00000000-0005-0000-0000-0000A2040000}"/>
    <cellStyle name="Comma [1] 4 8" xfId="1187" xr:uid="{00000000-0005-0000-0000-0000A3040000}"/>
    <cellStyle name="Comma [1] 5" xfId="4756" xr:uid="{00000000-0005-0000-0000-000094120000}"/>
    <cellStyle name="Comma 10" xfId="6779" xr:uid="{00000000-0005-0000-0000-00007B1A0000}"/>
    <cellStyle name="Comma 10 2" xfId="7102" xr:uid="{00000000-0005-0000-0000-0000BE1B0000}"/>
    <cellStyle name="Comma 10 2 2" xfId="7743" xr:uid="{00000000-0005-0000-0000-00003F1E0000}"/>
    <cellStyle name="Comma 10 2 2 2" xfId="11583" xr:uid="{96BC0A01-5B41-415F-8EA8-FF6B72E89740}"/>
    <cellStyle name="Comma 10 2 3" xfId="10942" xr:uid="{B070C829-1050-4674-9B15-B992AA18740E}"/>
    <cellStyle name="Comma 10 3" xfId="7420" xr:uid="{00000000-0005-0000-0000-0000FC1C0000}"/>
    <cellStyle name="Comma 10 3 2" xfId="11260" xr:uid="{D13CD622-C13C-4C17-BD39-0367BABD5F2F}"/>
    <cellStyle name="Comma 10 4" xfId="10619" xr:uid="{CC3CF68F-6B1C-4C4D-A8BA-829623F93973}"/>
    <cellStyle name="Comma 11" xfId="6778" xr:uid="{00000000-0005-0000-0000-00007A1A0000}"/>
    <cellStyle name="Comma 11 2" xfId="7101" xr:uid="{00000000-0005-0000-0000-0000BD1B0000}"/>
    <cellStyle name="Comma 11 2 2" xfId="7742" xr:uid="{00000000-0005-0000-0000-00003E1E0000}"/>
    <cellStyle name="Comma 11 2 2 2" xfId="11582" xr:uid="{D73206AA-C67E-41FD-9BA5-FAF469B47E2C}"/>
    <cellStyle name="Comma 11 2 3" xfId="10941" xr:uid="{12F971AA-AC39-458B-BB91-DFF7C13069AE}"/>
    <cellStyle name="Comma 11 3" xfId="7419" xr:uid="{00000000-0005-0000-0000-0000FB1C0000}"/>
    <cellStyle name="Comma 11 3 2" xfId="11259" xr:uid="{45DD8DDB-268D-4756-A4E8-1B9F0704D84C}"/>
    <cellStyle name="Comma 11 4" xfId="10618" xr:uid="{4D0697FD-8DDE-475D-B972-24F6CE58E2C6}"/>
    <cellStyle name="Comma 12" xfId="6867" xr:uid="{00000000-0005-0000-0000-0000D31A0000}"/>
    <cellStyle name="Comma 12 2" xfId="7190" xr:uid="{00000000-0005-0000-0000-0000161C0000}"/>
    <cellStyle name="Comma 12 2 2" xfId="7831" xr:uid="{00000000-0005-0000-0000-0000971E0000}"/>
    <cellStyle name="Comma 12 2 2 2" xfId="11671" xr:uid="{3521E81E-8C9B-4850-BB21-49E9EB0BD37A}"/>
    <cellStyle name="Comma 12 2 3" xfId="11030" xr:uid="{7F50D85C-BB88-42E6-8AAA-B9B2C06BEC10}"/>
    <cellStyle name="Comma 12 3" xfId="7508" xr:uid="{00000000-0005-0000-0000-0000541D0000}"/>
    <cellStyle name="Comma 12 3 2" xfId="11348" xr:uid="{500693E8-8B55-436B-B9BF-B056A9D8FB24}"/>
    <cellStyle name="Comma 12 4" xfId="10707" xr:uid="{07B7B97E-7009-4B8A-A668-42AFB2267378}"/>
    <cellStyle name="Comma 13" xfId="6737" xr:uid="{00000000-0005-0000-0000-0000511A0000}"/>
    <cellStyle name="Comma 13 2" xfId="7060" xr:uid="{00000000-0005-0000-0000-0000941B0000}"/>
    <cellStyle name="Comma 13 2 2" xfId="7701" xr:uid="{00000000-0005-0000-0000-0000151E0000}"/>
    <cellStyle name="Comma 13 2 2 2" xfId="11541" xr:uid="{CFC3651C-D80B-4A94-B7FF-F204BBA28805}"/>
    <cellStyle name="Comma 13 2 3" xfId="10900" xr:uid="{AF75D785-E340-4AAC-86EF-EAB50A066BE7}"/>
    <cellStyle name="Comma 13 3" xfId="7378" xr:uid="{00000000-0005-0000-0000-0000D21C0000}"/>
    <cellStyle name="Comma 13 3 2" xfId="11218" xr:uid="{610C2984-A48F-4DC1-BB7A-AE7DDD7FC1E5}"/>
    <cellStyle name="Comma 13 4" xfId="10577" xr:uid="{3EA79F9B-DDB0-46D5-A018-7FAE86669C0E}"/>
    <cellStyle name="Comma 14" xfId="6814" xr:uid="{00000000-0005-0000-0000-00009E1A0000}"/>
    <cellStyle name="Comma 14 2" xfId="7137" xr:uid="{00000000-0005-0000-0000-0000E11B0000}"/>
    <cellStyle name="Comma 14 2 2" xfId="7778" xr:uid="{00000000-0005-0000-0000-0000621E0000}"/>
    <cellStyle name="Comma 14 2 2 2" xfId="11618" xr:uid="{82C9A4C5-0C2F-4FD2-8FA7-BE108AC55B87}"/>
    <cellStyle name="Comma 14 2 3" xfId="10977" xr:uid="{CADCEB41-FBFF-4DDC-B54C-DB7538BBB35F}"/>
    <cellStyle name="Comma 14 3" xfId="7455" xr:uid="{00000000-0005-0000-0000-00001F1D0000}"/>
    <cellStyle name="Comma 14 3 2" xfId="11295" xr:uid="{18EA4944-AC1B-4EF8-B972-7F69A8784D28}"/>
    <cellStyle name="Comma 14 4" xfId="10654" xr:uid="{0D61BA25-CDA1-4D44-9566-98477565CA25}"/>
    <cellStyle name="Comma 15" xfId="6868" xr:uid="{00000000-0005-0000-0000-0000D41A0000}"/>
    <cellStyle name="Comma 15 2" xfId="7191" xr:uid="{00000000-0005-0000-0000-0000171C0000}"/>
    <cellStyle name="Comma 15 2 2" xfId="7832" xr:uid="{00000000-0005-0000-0000-0000981E0000}"/>
    <cellStyle name="Comma 15 2 2 2" xfId="11672" xr:uid="{B7FFB84B-B506-438F-BC60-C52565F2CF4B}"/>
    <cellStyle name="Comma 15 2 3" xfId="11031" xr:uid="{E28983A1-A05F-4C35-9F19-FB58C90BB234}"/>
    <cellStyle name="Comma 15 3" xfId="7509" xr:uid="{00000000-0005-0000-0000-0000551D0000}"/>
    <cellStyle name="Comma 15 3 2" xfId="11349" xr:uid="{E1D1199E-DC7A-493F-BD53-435B4D256CF2}"/>
    <cellStyle name="Comma 15 4" xfId="10708" xr:uid="{0B2C9931-51EE-41D1-8823-368C969DC726}"/>
    <cellStyle name="Comma 16" xfId="6736" xr:uid="{00000000-0005-0000-0000-0000501A0000}"/>
    <cellStyle name="Comma 16 2" xfId="7059" xr:uid="{00000000-0005-0000-0000-0000931B0000}"/>
    <cellStyle name="Comma 16 2 2" xfId="7700" xr:uid="{00000000-0005-0000-0000-0000141E0000}"/>
    <cellStyle name="Comma 16 2 2 2" xfId="11540" xr:uid="{216478BB-5F54-4B68-8CB9-DD9B1EF349CF}"/>
    <cellStyle name="Comma 16 2 3" xfId="10899" xr:uid="{204548A2-8F1A-4DBC-AE3E-3DE6332B1E26}"/>
    <cellStyle name="Comma 16 3" xfId="7377" xr:uid="{00000000-0005-0000-0000-0000D11C0000}"/>
    <cellStyle name="Comma 16 3 2" xfId="11217" xr:uid="{185545A5-7638-49CC-9CB8-CD8D3D525ED8}"/>
    <cellStyle name="Comma 16 4" xfId="10576" xr:uid="{39B7407F-C485-421B-AD77-73373F775EC0}"/>
    <cellStyle name="Comma 17" xfId="6777" xr:uid="{00000000-0005-0000-0000-0000791A0000}"/>
    <cellStyle name="Comma 17 2" xfId="7100" xr:uid="{00000000-0005-0000-0000-0000BC1B0000}"/>
    <cellStyle name="Comma 17 2 2" xfId="7741" xr:uid="{00000000-0005-0000-0000-00003D1E0000}"/>
    <cellStyle name="Comma 17 2 2 2" xfId="11581" xr:uid="{5C5D921B-B4A7-4102-BBE9-35C31F774A0C}"/>
    <cellStyle name="Comma 17 2 3" xfId="10940" xr:uid="{3353918F-7910-4012-BF3E-877DDE539385}"/>
    <cellStyle name="Comma 17 3" xfId="7418" xr:uid="{00000000-0005-0000-0000-0000FA1C0000}"/>
    <cellStyle name="Comma 17 3 2" xfId="11258" xr:uid="{DD31C857-4BAD-49EC-B21B-F28E054E46A2}"/>
    <cellStyle name="Comma 17 4" xfId="10617" xr:uid="{EA389C71-DBA0-4B08-8494-6E2203CA5D48}"/>
    <cellStyle name="Comma 18" xfId="6770" xr:uid="{00000000-0005-0000-0000-0000721A0000}"/>
    <cellStyle name="Comma 18 2" xfId="7093" xr:uid="{00000000-0005-0000-0000-0000B51B0000}"/>
    <cellStyle name="Comma 18 2 2" xfId="7734" xr:uid="{00000000-0005-0000-0000-0000361E0000}"/>
    <cellStyle name="Comma 18 2 2 2" xfId="11574" xr:uid="{B5EFEC54-62FF-4D67-87B9-59F52EF1A27B}"/>
    <cellStyle name="Comma 18 2 3" xfId="10933" xr:uid="{7F6752BF-3E0F-4DF3-869E-B8F723F105C0}"/>
    <cellStyle name="Comma 18 3" xfId="7411" xr:uid="{00000000-0005-0000-0000-0000F31C0000}"/>
    <cellStyle name="Comma 18 3 2" xfId="11251" xr:uid="{E0B73EBE-2CEB-45E8-89F7-797418841DBE}"/>
    <cellStyle name="Comma 18 4" xfId="10610" xr:uid="{6B659BD0-2BD7-482E-A012-F99A6D305D89}"/>
    <cellStyle name="Comma 19" xfId="6775" xr:uid="{00000000-0005-0000-0000-0000771A0000}"/>
    <cellStyle name="Comma 19 2" xfId="7098" xr:uid="{00000000-0005-0000-0000-0000BA1B0000}"/>
    <cellStyle name="Comma 19 2 2" xfId="7739" xr:uid="{00000000-0005-0000-0000-00003B1E0000}"/>
    <cellStyle name="Comma 19 2 2 2" xfId="11579" xr:uid="{E5795FDF-E22B-4393-8840-1CC21E6FB8B7}"/>
    <cellStyle name="Comma 19 2 3" xfId="10938" xr:uid="{215A7B7B-7F23-471C-BCDA-7AE3851EAF00}"/>
    <cellStyle name="Comma 19 3" xfId="7416" xr:uid="{00000000-0005-0000-0000-0000F81C0000}"/>
    <cellStyle name="Comma 19 3 2" xfId="11256" xr:uid="{A91EC930-D419-4CC5-A60E-3E8652513342}"/>
    <cellStyle name="Comma 19 4" xfId="10615" xr:uid="{20E365AC-82C6-48CE-8180-D51B070399D0}"/>
    <cellStyle name="Comma 2" xfId="69" xr:uid="{00000000-0005-0000-0000-000045000000}"/>
    <cellStyle name="Comma 2 10" xfId="1188" xr:uid="{00000000-0005-0000-0000-0000A4040000}"/>
    <cellStyle name="Comma 2 2" xfId="1189" xr:uid="{00000000-0005-0000-0000-0000A5040000}"/>
    <cellStyle name="Comma 2 3" xfId="1190" xr:uid="{00000000-0005-0000-0000-0000A6040000}"/>
    <cellStyle name="Comma 2 4" xfId="1191" xr:uid="{00000000-0005-0000-0000-0000A7040000}"/>
    <cellStyle name="Comma 2 5" xfId="1192" xr:uid="{00000000-0005-0000-0000-0000A8040000}"/>
    <cellStyle name="Comma 2 6" xfId="1193" xr:uid="{00000000-0005-0000-0000-0000A9040000}"/>
    <cellStyle name="Comma 2 7" xfId="1194" xr:uid="{00000000-0005-0000-0000-0000AA040000}"/>
    <cellStyle name="Comma 2 8" xfId="1195" xr:uid="{00000000-0005-0000-0000-0000AB040000}"/>
    <cellStyle name="Comma 2 9" xfId="6709" xr:uid="{00000000-0005-0000-0000-0000351A0000}"/>
    <cellStyle name="Comma 2_ActiFijos" xfId="1196" xr:uid="{00000000-0005-0000-0000-0000AC040000}"/>
    <cellStyle name="Comma 20" xfId="6771" xr:uid="{00000000-0005-0000-0000-0000731A0000}"/>
    <cellStyle name="Comma 20 2" xfId="7094" xr:uid="{00000000-0005-0000-0000-0000B61B0000}"/>
    <cellStyle name="Comma 20 2 2" xfId="7735" xr:uid="{00000000-0005-0000-0000-0000371E0000}"/>
    <cellStyle name="Comma 20 2 2 2" xfId="11575" xr:uid="{C889C3B4-FF5E-43E6-AD51-C2EC7E5C3C66}"/>
    <cellStyle name="Comma 20 2 3" xfId="10934" xr:uid="{C1498964-8B18-402D-B7F0-68D4959FA3CC}"/>
    <cellStyle name="Comma 20 3" xfId="7412" xr:uid="{00000000-0005-0000-0000-0000F41C0000}"/>
    <cellStyle name="Comma 20 3 2" xfId="11252" xr:uid="{C62071BB-8E97-4230-AAE8-5E83B2C20D89}"/>
    <cellStyle name="Comma 20 4" xfId="10611" xr:uid="{1BB02656-D91B-4AE5-AF75-2EE60EE3A1C9}"/>
    <cellStyle name="Comma 21" xfId="6774" xr:uid="{00000000-0005-0000-0000-0000761A0000}"/>
    <cellStyle name="Comma 21 2" xfId="7097" xr:uid="{00000000-0005-0000-0000-0000B91B0000}"/>
    <cellStyle name="Comma 21 2 2" xfId="7738" xr:uid="{00000000-0005-0000-0000-00003A1E0000}"/>
    <cellStyle name="Comma 21 2 2 2" xfId="11578" xr:uid="{50A0088D-E5B5-432E-AE16-4BD67AE1A649}"/>
    <cellStyle name="Comma 21 2 3" xfId="10937" xr:uid="{5320155C-C641-4DA3-A97C-C64545080040}"/>
    <cellStyle name="Comma 21 3" xfId="7415" xr:uid="{00000000-0005-0000-0000-0000F71C0000}"/>
    <cellStyle name="Comma 21 3 2" xfId="11255" xr:uid="{69DDE9B1-851A-493E-BCA4-95BBEB5F90CC}"/>
    <cellStyle name="Comma 21 4" xfId="10614" xr:uid="{DEE15E20-2379-4207-932A-57810E1694B4}"/>
    <cellStyle name="Comma 22" xfId="6772" xr:uid="{00000000-0005-0000-0000-0000741A0000}"/>
    <cellStyle name="Comma 22 2" xfId="7095" xr:uid="{00000000-0005-0000-0000-0000B71B0000}"/>
    <cellStyle name="Comma 22 2 2" xfId="7736" xr:uid="{00000000-0005-0000-0000-0000381E0000}"/>
    <cellStyle name="Comma 22 2 2 2" xfId="11576" xr:uid="{A42465A7-AC9E-4CCC-8D2E-5EE3C2ACEB9B}"/>
    <cellStyle name="Comma 22 2 3" xfId="10935" xr:uid="{83346E43-E20C-45B8-9865-A655E33EA7A7}"/>
    <cellStyle name="Comma 22 3" xfId="7413" xr:uid="{00000000-0005-0000-0000-0000F51C0000}"/>
    <cellStyle name="Comma 22 3 2" xfId="11253" xr:uid="{6D722076-25CF-45C5-A85E-BA31A82DC834}"/>
    <cellStyle name="Comma 22 4" xfId="10612" xr:uid="{BE380029-EC5C-4053-8927-6F0468E541BC}"/>
    <cellStyle name="Comma 23" xfId="6773" xr:uid="{00000000-0005-0000-0000-0000751A0000}"/>
    <cellStyle name="Comma 23 2" xfId="7096" xr:uid="{00000000-0005-0000-0000-0000B81B0000}"/>
    <cellStyle name="Comma 23 2 2" xfId="7737" xr:uid="{00000000-0005-0000-0000-0000391E0000}"/>
    <cellStyle name="Comma 23 2 2 2" xfId="11577" xr:uid="{2011F2DB-B80E-4A02-9B4F-2092B34C4946}"/>
    <cellStyle name="Comma 23 2 3" xfId="10936" xr:uid="{15780946-E4A9-4A86-8B71-2EA3540A1C95}"/>
    <cellStyle name="Comma 23 3" xfId="7414" xr:uid="{00000000-0005-0000-0000-0000F61C0000}"/>
    <cellStyle name="Comma 23 3 2" xfId="11254" xr:uid="{C2FE2410-6AED-48C2-9613-6D0690242438}"/>
    <cellStyle name="Comma 23 4" xfId="10613" xr:uid="{33FA0627-ACB1-429A-B184-274F3DE2AF09}"/>
    <cellStyle name="Comma 24" xfId="6866" xr:uid="{00000000-0005-0000-0000-0000D21A0000}"/>
    <cellStyle name="Comma 24 2" xfId="7189" xr:uid="{00000000-0005-0000-0000-0000151C0000}"/>
    <cellStyle name="Comma 24 2 2" xfId="7830" xr:uid="{00000000-0005-0000-0000-0000961E0000}"/>
    <cellStyle name="Comma 24 2 2 2" xfId="11670" xr:uid="{81D5C300-D0EB-4A92-BF76-0DE4394061E1}"/>
    <cellStyle name="Comma 24 2 3" xfId="11029" xr:uid="{D419F063-9819-437B-9210-E13A3AD607E1}"/>
    <cellStyle name="Comma 24 3" xfId="7507" xr:uid="{00000000-0005-0000-0000-0000531D0000}"/>
    <cellStyle name="Comma 24 3 2" xfId="11347" xr:uid="{C659D784-79D1-4134-A1BD-7A62E56B3CE0}"/>
    <cellStyle name="Comma 24 4" xfId="10706" xr:uid="{DE333B46-1105-4748-A2BC-80F126DD934E}"/>
    <cellStyle name="Comma 25" xfId="6738" xr:uid="{00000000-0005-0000-0000-0000521A0000}"/>
    <cellStyle name="Comma 25 2" xfId="7061" xr:uid="{00000000-0005-0000-0000-0000951B0000}"/>
    <cellStyle name="Comma 25 2 2" xfId="7702" xr:uid="{00000000-0005-0000-0000-0000161E0000}"/>
    <cellStyle name="Comma 25 2 2 2" xfId="11542" xr:uid="{3E8B8F6A-EE5E-49D5-85E0-3942A1AD26F5}"/>
    <cellStyle name="Comma 25 2 3" xfId="10901" xr:uid="{AC19000A-ED5F-44C5-B00D-41474C735675}"/>
    <cellStyle name="Comma 25 3" xfId="7379" xr:uid="{00000000-0005-0000-0000-0000D31C0000}"/>
    <cellStyle name="Comma 25 3 2" xfId="11219" xr:uid="{0A5082CB-E3F7-471A-B7C4-5275D943D2B7}"/>
    <cellStyle name="Comma 25 4" xfId="10578" xr:uid="{4D354D58-348A-4BBD-B96B-4CE52B0937ED}"/>
    <cellStyle name="Comma 26" xfId="6869" xr:uid="{00000000-0005-0000-0000-0000D51A0000}"/>
    <cellStyle name="Comma 26 2" xfId="7192" xr:uid="{00000000-0005-0000-0000-0000181C0000}"/>
    <cellStyle name="Comma 26 2 2" xfId="7833" xr:uid="{00000000-0005-0000-0000-0000991E0000}"/>
    <cellStyle name="Comma 26 2 2 2" xfId="11673" xr:uid="{3D522265-E038-4019-BEFC-0D00BD832C38}"/>
    <cellStyle name="Comma 26 2 3" xfId="11032" xr:uid="{D6355F6F-6056-4A98-908A-25874804E577}"/>
    <cellStyle name="Comma 26 3" xfId="7510" xr:uid="{00000000-0005-0000-0000-0000561D0000}"/>
    <cellStyle name="Comma 26 3 2" xfId="11350" xr:uid="{5F6BF30E-6358-4B8F-9DC7-E7EB78695CBF}"/>
    <cellStyle name="Comma 26 4" xfId="10709" xr:uid="{DA38FD31-3BF1-40B3-B061-8479CA988127}"/>
    <cellStyle name="Comma 27" xfId="6735" xr:uid="{00000000-0005-0000-0000-00004F1A0000}"/>
    <cellStyle name="Comma 27 2" xfId="7058" xr:uid="{00000000-0005-0000-0000-0000921B0000}"/>
    <cellStyle name="Comma 27 2 2" xfId="7699" xr:uid="{00000000-0005-0000-0000-0000131E0000}"/>
    <cellStyle name="Comma 27 2 2 2" xfId="11539" xr:uid="{A34F5FE0-D5DB-4380-B4B7-61A9BFF2DA0A}"/>
    <cellStyle name="Comma 27 2 3" xfId="10898" xr:uid="{29197F94-24FC-479A-A7D9-0604A2736E5B}"/>
    <cellStyle name="Comma 27 3" xfId="7376" xr:uid="{00000000-0005-0000-0000-0000D01C0000}"/>
    <cellStyle name="Comma 27 3 2" xfId="11216" xr:uid="{56EEFBFC-0302-4FA9-B55A-C0A2F44A1DAD}"/>
    <cellStyle name="Comma 27 4" xfId="10575" xr:uid="{052AC625-C677-471D-9810-FD8219780FE1}"/>
    <cellStyle name="Comma 28" xfId="6815" xr:uid="{00000000-0005-0000-0000-00009F1A0000}"/>
    <cellStyle name="Comma 28 2" xfId="7138" xr:uid="{00000000-0005-0000-0000-0000E21B0000}"/>
    <cellStyle name="Comma 28 2 2" xfId="7779" xr:uid="{00000000-0005-0000-0000-0000631E0000}"/>
    <cellStyle name="Comma 28 2 2 2" xfId="11619" xr:uid="{51FF8CD3-CDE3-489B-9A9E-0BA3B2845D21}"/>
    <cellStyle name="Comma 28 2 3" xfId="10978" xr:uid="{D818554A-C3AB-495D-B311-77F0F0F7640C}"/>
    <cellStyle name="Comma 28 3" xfId="7456" xr:uid="{00000000-0005-0000-0000-0000201D0000}"/>
    <cellStyle name="Comma 28 3 2" xfId="11296" xr:uid="{C15DCC8C-F409-426D-943E-2FC1ADD848ED}"/>
    <cellStyle name="Comma 28 4" xfId="10655" xr:uid="{CDEBA4B5-D58A-474D-9414-070FF792D44E}"/>
    <cellStyle name="Comma 29" xfId="6776" xr:uid="{00000000-0005-0000-0000-0000781A0000}"/>
    <cellStyle name="Comma 29 2" xfId="7099" xr:uid="{00000000-0005-0000-0000-0000BB1B0000}"/>
    <cellStyle name="Comma 29 2 2" xfId="7740" xr:uid="{00000000-0005-0000-0000-00003C1E0000}"/>
    <cellStyle name="Comma 29 2 2 2" xfId="11580" xr:uid="{DA0B79D4-295A-471F-ADFE-6517AFE974F5}"/>
    <cellStyle name="Comma 29 2 3" xfId="10939" xr:uid="{BEDB3419-6CF5-42EF-BB87-2EF51DC89C27}"/>
    <cellStyle name="Comma 29 3" xfId="7417" xr:uid="{00000000-0005-0000-0000-0000F91C0000}"/>
    <cellStyle name="Comma 29 3 2" xfId="11257" xr:uid="{87D93FE2-08D5-46D9-96A4-E2C5A930EF4B}"/>
    <cellStyle name="Comma 29 4" xfId="10616" xr:uid="{CDD1F0BF-FF4F-4CA3-9CF9-0AAB7B89E159}"/>
    <cellStyle name="Comma 3" xfId="1197" xr:uid="{00000000-0005-0000-0000-0000AD040000}"/>
    <cellStyle name="Comma 3 2" xfId="1198" xr:uid="{00000000-0005-0000-0000-0000AE040000}"/>
    <cellStyle name="Comma 3 3" xfId="1199" xr:uid="{00000000-0005-0000-0000-0000AF040000}"/>
    <cellStyle name="Comma 3 4" xfId="1200" xr:uid="{00000000-0005-0000-0000-0000B0040000}"/>
    <cellStyle name="Comma 3 5" xfId="1201" xr:uid="{00000000-0005-0000-0000-0000B1040000}"/>
    <cellStyle name="Comma 3 6" xfId="1202" xr:uid="{00000000-0005-0000-0000-0000B2040000}"/>
    <cellStyle name="Comma 3 7" xfId="1203" xr:uid="{00000000-0005-0000-0000-0000B3040000}"/>
    <cellStyle name="Comma 3 8" xfId="1204" xr:uid="{00000000-0005-0000-0000-0000B4040000}"/>
    <cellStyle name="Comma 3_ActiFijos" xfId="1205" xr:uid="{00000000-0005-0000-0000-0000B5040000}"/>
    <cellStyle name="Comma 30" xfId="6939" xr:uid="{00000000-0005-0000-0000-00001B1B0000}"/>
    <cellStyle name="Comma 30 2" xfId="7580" xr:uid="{00000000-0005-0000-0000-00009C1D0000}"/>
    <cellStyle name="Comma 30 2 2" xfId="11420" xr:uid="{D2405925-D293-4E9A-A77D-0644E2C95C18}"/>
    <cellStyle name="Comma 30 3" xfId="10779" xr:uid="{D4616460-92F5-46EB-9192-FA8761013DB0}"/>
    <cellStyle name="Comma 31" xfId="6909" xr:uid="{00000000-0005-0000-0000-0000FD1A0000}"/>
    <cellStyle name="Comma 31 2" xfId="7550" xr:uid="{00000000-0005-0000-0000-00007E1D0000}"/>
    <cellStyle name="Comma 31 2 2" xfId="11390" xr:uid="{4E8E7DD3-763D-4323-BC7C-7B0ED135E9CD}"/>
    <cellStyle name="Comma 31 3" xfId="10749" xr:uid="{8B59329D-232C-4116-95DF-E3F820163C8B}"/>
    <cellStyle name="Comma 32" xfId="7026" xr:uid="{00000000-0005-0000-0000-0000721B0000}"/>
    <cellStyle name="Comma 32 2" xfId="7667" xr:uid="{00000000-0005-0000-0000-0000F31D0000}"/>
    <cellStyle name="Comma 32 2 2" xfId="11507" xr:uid="{61E969B5-9076-42B0-BCF1-DB7710526780}"/>
    <cellStyle name="Comma 32 3" xfId="10866" xr:uid="{EECF9C73-52D7-433E-9E3F-47333486F66D}"/>
    <cellStyle name="Comma 33" xfId="7025" xr:uid="{00000000-0005-0000-0000-0000711B0000}"/>
    <cellStyle name="Comma 33 2" xfId="7666" xr:uid="{00000000-0005-0000-0000-0000F21D0000}"/>
    <cellStyle name="Comma 33 2 2" xfId="11506" xr:uid="{AFB6C968-3FAD-4033-BDD1-45E1C3EB6129}"/>
    <cellStyle name="Comma 33 3" xfId="10865" xr:uid="{D9DBDAF4-ADAA-47AD-8C8B-B8786DAE1A27}"/>
    <cellStyle name="Comma 34" xfId="6973" xr:uid="{00000000-0005-0000-0000-00003D1B0000}"/>
    <cellStyle name="Comma 34 2" xfId="7614" xr:uid="{00000000-0005-0000-0000-0000BE1D0000}"/>
    <cellStyle name="Comma 34 2 2" xfId="11454" xr:uid="{5C490FCC-F5F5-4498-BB3A-492153092FC0}"/>
    <cellStyle name="Comma 34 3" xfId="10813" xr:uid="{F89B38A8-0CC2-4D90-B3C8-A3D9BDD9C024}"/>
    <cellStyle name="Comma 35" xfId="6974" xr:uid="{00000000-0005-0000-0000-00003E1B0000}"/>
    <cellStyle name="Comma 35 2" xfId="7615" xr:uid="{00000000-0005-0000-0000-0000BF1D0000}"/>
    <cellStyle name="Comma 35 2 2" xfId="11455" xr:uid="{42E40EEF-7534-4A1B-93E4-DB1010E701E5}"/>
    <cellStyle name="Comma 35 3" xfId="10814" xr:uid="{B04DDA3C-1BBE-46F5-9FC1-82A593B40018}"/>
    <cellStyle name="Comma 36" xfId="6910" xr:uid="{00000000-0005-0000-0000-0000FE1A0000}"/>
    <cellStyle name="Comma 36 2" xfId="7551" xr:uid="{00000000-0005-0000-0000-00007F1D0000}"/>
    <cellStyle name="Comma 36 2 2" xfId="11391" xr:uid="{054D3543-5363-4354-B626-CCB1A678DAB0}"/>
    <cellStyle name="Comma 36 3" xfId="10750" xr:uid="{792FF314-99D8-439B-8BCD-5CCD8EB7C0CF}"/>
    <cellStyle name="Comma 37" xfId="7259" xr:uid="{00000000-0005-0000-0000-00005B1C0000}"/>
    <cellStyle name="Comma 37 2" xfId="11099" xr:uid="{E57CBB3D-746B-4C1B-BC45-7A011686855B}"/>
    <cellStyle name="Comma 38" xfId="7230" xr:uid="{00000000-0005-0000-0000-00003E1C0000}"/>
    <cellStyle name="Comma 38 2" xfId="11070" xr:uid="{59E7C000-5759-4215-BD90-88975D6E3BCC}"/>
    <cellStyle name="Comma 39" xfId="8957" xr:uid="{EE42E5D5-5B33-4082-B648-B26FEA60D389}"/>
    <cellStyle name="Comma 4" xfId="1206" xr:uid="{00000000-0005-0000-0000-0000B6040000}"/>
    <cellStyle name="Comma 4 2" xfId="1207" xr:uid="{00000000-0005-0000-0000-0000B7040000}"/>
    <cellStyle name="Comma 4 3" xfId="1208" xr:uid="{00000000-0005-0000-0000-0000B8040000}"/>
    <cellStyle name="Comma 4 4" xfId="1209" xr:uid="{00000000-0005-0000-0000-0000B9040000}"/>
    <cellStyle name="Comma 4 5" xfId="1210" xr:uid="{00000000-0005-0000-0000-0000BA040000}"/>
    <cellStyle name="Comma 4 6" xfId="1211" xr:uid="{00000000-0005-0000-0000-0000BB040000}"/>
    <cellStyle name="Comma 4 7" xfId="1212" xr:uid="{00000000-0005-0000-0000-0000BC040000}"/>
    <cellStyle name="Comma 4 8" xfId="1213" xr:uid="{00000000-0005-0000-0000-0000BD040000}"/>
    <cellStyle name="Comma 4_ActiFijos" xfId="1214" xr:uid="{00000000-0005-0000-0000-0000BE040000}"/>
    <cellStyle name="Comma 40" xfId="8992" xr:uid="{671744B8-C9F8-4CAD-8D77-8CA9C8F57F68}"/>
    <cellStyle name="Comma 41" xfId="11712" xr:uid="{642C13DA-9A51-4F76-A2D7-0CE02CB63AFD}"/>
    <cellStyle name="Comma 5" xfId="6703" xr:uid="{00000000-0005-0000-0000-00002F1A0000}"/>
    <cellStyle name="Comma 5 2" xfId="6871" xr:uid="{00000000-0005-0000-0000-0000D71A0000}"/>
    <cellStyle name="Comma 5 2 2" xfId="7194" xr:uid="{00000000-0005-0000-0000-00001A1C0000}"/>
    <cellStyle name="Comma 5 2 2 2" xfId="7835" xr:uid="{00000000-0005-0000-0000-00009B1E0000}"/>
    <cellStyle name="Comma 5 2 2 2 2" xfId="11675" xr:uid="{E7E7B74C-AF1B-4A0F-B730-96109C28B387}"/>
    <cellStyle name="Comma 5 2 2 3" xfId="11034" xr:uid="{4543A175-91E1-445F-8122-726C00CCA70C}"/>
    <cellStyle name="Comma 5 2 3" xfId="7512" xr:uid="{00000000-0005-0000-0000-0000581D0000}"/>
    <cellStyle name="Comma 5 2 3 2" xfId="11352" xr:uid="{3A04AF74-D2CC-49BA-AD59-E01D2F353D03}"/>
    <cellStyle name="Comma 5 2 4" xfId="10711" xr:uid="{2F4623CA-7EA3-4558-B9F6-CA7C4520E51A}"/>
    <cellStyle name="Comma 5 3" xfId="7028" xr:uid="{00000000-0005-0000-0000-0000741B0000}"/>
    <cellStyle name="Comma 5 3 2" xfId="7669" xr:uid="{00000000-0005-0000-0000-0000F51D0000}"/>
    <cellStyle name="Comma 5 3 2 2" xfId="11509" xr:uid="{25D59C7B-159B-4075-A7E3-0079F90FD0B9}"/>
    <cellStyle name="Comma 5 3 3" xfId="10868" xr:uid="{C7188193-6906-4A89-B0F5-A784D0D2678E}"/>
    <cellStyle name="Comma 5 4" xfId="7346" xr:uid="{00000000-0005-0000-0000-0000B21C0000}"/>
    <cellStyle name="Comma 5 4 2" xfId="11186" xr:uid="{47E89AC1-5EDD-4D6C-80B9-1593CCBB2E2A}"/>
    <cellStyle name="Comma 5 5" xfId="10545" xr:uid="{9A8F5BDB-F5B7-4B62-B6F7-D147B5B182D4}"/>
    <cellStyle name="Comma 6" xfId="6780" xr:uid="{00000000-0005-0000-0000-00007C1A0000}"/>
    <cellStyle name="Comma 6 2" xfId="7103" xr:uid="{00000000-0005-0000-0000-0000BF1B0000}"/>
    <cellStyle name="Comma 6 2 2" xfId="7744" xr:uid="{00000000-0005-0000-0000-0000401E0000}"/>
    <cellStyle name="Comma 6 2 2 2" xfId="11584" xr:uid="{F4E89FA6-AFC2-4064-9BF4-C725CB4D1BAC}"/>
    <cellStyle name="Comma 6 2 3" xfId="10943" xr:uid="{441BD00C-AE47-4716-A3D5-3F1D03700E2E}"/>
    <cellStyle name="Comma 6 3" xfId="7421" xr:uid="{00000000-0005-0000-0000-0000FD1C0000}"/>
    <cellStyle name="Comma 6 3 2" xfId="11261" xr:uid="{2C089672-EBBF-4BDF-9710-1A932B3C1B80}"/>
    <cellStyle name="Comma 6 4" xfId="10620" xr:uid="{7D52BCBA-05EE-4B4F-A890-3667A272C2DD}"/>
    <cellStyle name="Comma 7" xfId="6740" xr:uid="{00000000-0005-0000-0000-0000541A0000}"/>
    <cellStyle name="Comma 7 2" xfId="7063" xr:uid="{00000000-0005-0000-0000-0000971B0000}"/>
    <cellStyle name="Comma 7 2 2" xfId="7704" xr:uid="{00000000-0005-0000-0000-0000181E0000}"/>
    <cellStyle name="Comma 7 2 2 2" xfId="11544" xr:uid="{7D5E12A8-4F43-4DEE-A2C9-62E85A74CF9E}"/>
    <cellStyle name="Comma 7 2 3" xfId="10903" xr:uid="{A54A4D85-2E78-410A-8EB3-EEFBDD37E8C7}"/>
    <cellStyle name="Comma 7 3" xfId="7381" xr:uid="{00000000-0005-0000-0000-0000D51C0000}"/>
    <cellStyle name="Comma 7 3 2" xfId="11221" xr:uid="{D3A6CB4C-33C6-432D-87F5-250396E8511A}"/>
    <cellStyle name="Comma 7 4" xfId="10580" xr:uid="{F8CFEA36-D9BE-4F5D-822E-0FA4F248CC78}"/>
    <cellStyle name="Comma 8" xfId="6739" xr:uid="{00000000-0005-0000-0000-0000531A0000}"/>
    <cellStyle name="Comma 8 2" xfId="7062" xr:uid="{00000000-0005-0000-0000-0000961B0000}"/>
    <cellStyle name="Comma 8 2 2" xfId="7703" xr:uid="{00000000-0005-0000-0000-0000171E0000}"/>
    <cellStyle name="Comma 8 2 2 2" xfId="11543" xr:uid="{4451776D-93C9-48AF-8B78-B6812A6EDD7A}"/>
    <cellStyle name="Comma 8 2 3" xfId="10902" xr:uid="{64064BDF-4857-4BA7-A7AC-2769E41E467A}"/>
    <cellStyle name="Comma 8 3" xfId="7380" xr:uid="{00000000-0005-0000-0000-0000D41C0000}"/>
    <cellStyle name="Comma 8 3 2" xfId="11220" xr:uid="{01106331-A98F-47F4-8766-B7AEDD4BF67A}"/>
    <cellStyle name="Comma 8 4" xfId="10579" xr:uid="{2E9D17AD-0D56-4691-A88D-7C3EA9874F82}"/>
    <cellStyle name="Comma 9" xfId="6741" xr:uid="{00000000-0005-0000-0000-0000551A0000}"/>
    <cellStyle name="Comma 9 2" xfId="7064" xr:uid="{00000000-0005-0000-0000-0000981B0000}"/>
    <cellStyle name="Comma 9 2 2" xfId="7705" xr:uid="{00000000-0005-0000-0000-0000191E0000}"/>
    <cellStyle name="Comma 9 2 2 2" xfId="11545" xr:uid="{8DC7900B-75FE-4B0E-81AB-D2D2DD526EDA}"/>
    <cellStyle name="Comma 9 2 3" xfId="10904" xr:uid="{D853FFB3-28E4-4A52-9618-5382297B576F}"/>
    <cellStyle name="Comma 9 3" xfId="7382" xr:uid="{00000000-0005-0000-0000-0000D61C0000}"/>
    <cellStyle name="Comma 9 3 2" xfId="11222" xr:uid="{8A910997-C1BE-46FB-A27A-7AAF5EFA1CA4}"/>
    <cellStyle name="Comma 9 4" xfId="10581" xr:uid="{4420D498-E79A-4742-A0B6-3B18BFDF657F}"/>
    <cellStyle name="Comma_12matrix" xfId="1215" xr:uid="{00000000-0005-0000-0000-0000BF040000}"/>
    <cellStyle name="Comma0" xfId="1216" xr:uid="{00000000-0005-0000-0000-0000C0040000}"/>
    <cellStyle name="Comma0 10" xfId="3385" xr:uid="{00000000-0005-0000-0000-0000390D0000}"/>
    <cellStyle name="Comma0 2" xfId="1217" xr:uid="{00000000-0005-0000-0000-0000C1040000}"/>
    <cellStyle name="Comma0 2 2" xfId="1218" xr:uid="{00000000-0005-0000-0000-0000C2040000}"/>
    <cellStyle name="Comma0 2 2 2" xfId="4757" xr:uid="{00000000-0005-0000-0000-000095120000}"/>
    <cellStyle name="Comma0 2 3" xfId="1219" xr:uid="{00000000-0005-0000-0000-0000C3040000}"/>
    <cellStyle name="Comma0 2 3 2" xfId="4758" xr:uid="{00000000-0005-0000-0000-000096120000}"/>
    <cellStyle name="Comma0 2 4" xfId="1220" xr:uid="{00000000-0005-0000-0000-0000C4040000}"/>
    <cellStyle name="Comma0 2 4 2" xfId="4759" xr:uid="{00000000-0005-0000-0000-000097120000}"/>
    <cellStyle name="Comma0 2 5" xfId="1221" xr:uid="{00000000-0005-0000-0000-0000C5040000}"/>
    <cellStyle name="Comma0 2 5 2" xfId="4760" xr:uid="{00000000-0005-0000-0000-000098120000}"/>
    <cellStyle name="Comma0 2 6" xfId="1222" xr:uid="{00000000-0005-0000-0000-0000C6040000}"/>
    <cellStyle name="Comma0 2 6 2" xfId="4761" xr:uid="{00000000-0005-0000-0000-000099120000}"/>
    <cellStyle name="Comma0 2 7" xfId="1223" xr:uid="{00000000-0005-0000-0000-0000C7040000}"/>
    <cellStyle name="Comma0 2 8" xfId="1224" xr:uid="{00000000-0005-0000-0000-0000C8040000}"/>
    <cellStyle name="Comma0 3" xfId="1225" xr:uid="{00000000-0005-0000-0000-0000C9040000}"/>
    <cellStyle name="Comma0 3 2" xfId="1226" xr:uid="{00000000-0005-0000-0000-0000CA040000}"/>
    <cellStyle name="Comma0 3 2 2" xfId="4762" xr:uid="{00000000-0005-0000-0000-00009A120000}"/>
    <cellStyle name="Comma0 3 3" xfId="1227" xr:uid="{00000000-0005-0000-0000-0000CB040000}"/>
    <cellStyle name="Comma0 3 3 2" xfId="4763" xr:uid="{00000000-0005-0000-0000-00009B120000}"/>
    <cellStyle name="Comma0 3 4" xfId="1228" xr:uid="{00000000-0005-0000-0000-0000CC040000}"/>
    <cellStyle name="Comma0 3 4 2" xfId="4764" xr:uid="{00000000-0005-0000-0000-00009C120000}"/>
    <cellStyle name="Comma0 3 5" xfId="1229" xr:uid="{00000000-0005-0000-0000-0000CD040000}"/>
    <cellStyle name="Comma0 3 5 2" xfId="4765" xr:uid="{00000000-0005-0000-0000-00009D120000}"/>
    <cellStyle name="Comma0 3 6" xfId="1230" xr:uid="{00000000-0005-0000-0000-0000CE040000}"/>
    <cellStyle name="Comma0 3 6 2" xfId="4766" xr:uid="{00000000-0005-0000-0000-00009E120000}"/>
    <cellStyle name="Comma0 3 7" xfId="1231" xr:uid="{00000000-0005-0000-0000-0000CF040000}"/>
    <cellStyle name="Comma0 3 8" xfId="1232" xr:uid="{00000000-0005-0000-0000-0000D0040000}"/>
    <cellStyle name="Comma0 4" xfId="1233" xr:uid="{00000000-0005-0000-0000-0000D1040000}"/>
    <cellStyle name="Comma0 4 2" xfId="1234" xr:uid="{00000000-0005-0000-0000-0000D2040000}"/>
    <cellStyle name="Comma0 4 2 2" xfId="4767" xr:uid="{00000000-0005-0000-0000-00009F120000}"/>
    <cellStyle name="Comma0 4 3" xfId="1235" xr:uid="{00000000-0005-0000-0000-0000D3040000}"/>
    <cellStyle name="Comma0 4 3 2" xfId="4768" xr:uid="{00000000-0005-0000-0000-0000A0120000}"/>
    <cellStyle name="Comma0 4 4" xfId="1236" xr:uid="{00000000-0005-0000-0000-0000D4040000}"/>
    <cellStyle name="Comma0 4 4 2" xfId="4769" xr:uid="{00000000-0005-0000-0000-0000A1120000}"/>
    <cellStyle name="Comma0 4 5" xfId="1237" xr:uid="{00000000-0005-0000-0000-0000D5040000}"/>
    <cellStyle name="Comma0 4 5 2" xfId="4770" xr:uid="{00000000-0005-0000-0000-0000A2120000}"/>
    <cellStyle name="Comma0 4 6" xfId="1238" xr:uid="{00000000-0005-0000-0000-0000D6040000}"/>
    <cellStyle name="Comma0 4 6 2" xfId="4771" xr:uid="{00000000-0005-0000-0000-0000A3120000}"/>
    <cellStyle name="Comma0 4 7" xfId="1239" xr:uid="{00000000-0005-0000-0000-0000D7040000}"/>
    <cellStyle name="Comma0 4 8" xfId="1240" xr:uid="{00000000-0005-0000-0000-0000D8040000}"/>
    <cellStyle name="Comma0 5" xfId="3386" xr:uid="{00000000-0005-0000-0000-00003A0D0000}"/>
    <cellStyle name="Comma0 6" xfId="3387" xr:uid="{00000000-0005-0000-0000-00003B0D0000}"/>
    <cellStyle name="Comma0 7" xfId="3388" xr:uid="{00000000-0005-0000-0000-00003C0D0000}"/>
    <cellStyle name="Comma0 8" xfId="3389" xr:uid="{00000000-0005-0000-0000-00003D0D0000}"/>
    <cellStyle name="Comma0 9" xfId="3390" xr:uid="{00000000-0005-0000-0000-00003E0D0000}"/>
    <cellStyle name="ContentsHyperlink" xfId="3732" xr:uid="{00000000-0005-0000-0000-0000940E0000}"/>
    <cellStyle name="Currency" xfId="2" xr:uid="{00000000-0005-0000-0000-000002000000}"/>
    <cellStyle name="Currency [0]" xfId="3" xr:uid="{00000000-0005-0000-0000-000003000000}"/>
    <cellStyle name="Currency [0] 2" xfId="3783" xr:uid="{00000000-0005-0000-0000-0000C70E0000}"/>
    <cellStyle name="Currency 2" xfId="1241" xr:uid="{00000000-0005-0000-0000-0000D9040000}"/>
    <cellStyle name="Currency 2 2" xfId="1242" xr:uid="{00000000-0005-0000-0000-0000DA040000}"/>
    <cellStyle name="Currency 2 3" xfId="1243" xr:uid="{00000000-0005-0000-0000-0000DB040000}"/>
    <cellStyle name="Currency 2 4" xfId="1244" xr:uid="{00000000-0005-0000-0000-0000DC040000}"/>
    <cellStyle name="Currency 2 5" xfId="1245" xr:uid="{00000000-0005-0000-0000-0000DD040000}"/>
    <cellStyle name="Currency 2 6" xfId="1246" xr:uid="{00000000-0005-0000-0000-0000DE040000}"/>
    <cellStyle name="Currency 2 7" xfId="1247" xr:uid="{00000000-0005-0000-0000-0000DF040000}"/>
    <cellStyle name="Currency 2 8" xfId="1248" xr:uid="{00000000-0005-0000-0000-0000E0040000}"/>
    <cellStyle name="Currency 2_ActiFijos" xfId="1249" xr:uid="{00000000-0005-0000-0000-0000E1040000}"/>
    <cellStyle name="Currency 3" xfId="1250" xr:uid="{00000000-0005-0000-0000-0000E2040000}"/>
    <cellStyle name="Currency 3 2" xfId="1251" xr:uid="{00000000-0005-0000-0000-0000E3040000}"/>
    <cellStyle name="Currency 3 3" xfId="1252" xr:uid="{00000000-0005-0000-0000-0000E4040000}"/>
    <cellStyle name="Currency 3 4" xfId="1253" xr:uid="{00000000-0005-0000-0000-0000E5040000}"/>
    <cellStyle name="Currency 3 5" xfId="1254" xr:uid="{00000000-0005-0000-0000-0000E6040000}"/>
    <cellStyle name="Currency 3 6" xfId="1255" xr:uid="{00000000-0005-0000-0000-0000E7040000}"/>
    <cellStyle name="Currency 3 7" xfId="1256" xr:uid="{00000000-0005-0000-0000-0000E8040000}"/>
    <cellStyle name="Currency 3 8" xfId="1257" xr:uid="{00000000-0005-0000-0000-0000E9040000}"/>
    <cellStyle name="Currency 3_ActiFijos" xfId="1258" xr:uid="{00000000-0005-0000-0000-0000EA040000}"/>
    <cellStyle name="Currency 4" xfId="1259" xr:uid="{00000000-0005-0000-0000-0000EB040000}"/>
    <cellStyle name="Currency 4 2" xfId="1260" xr:uid="{00000000-0005-0000-0000-0000EC040000}"/>
    <cellStyle name="Currency 4 3" xfId="1261" xr:uid="{00000000-0005-0000-0000-0000ED040000}"/>
    <cellStyle name="Currency 4 4" xfId="1262" xr:uid="{00000000-0005-0000-0000-0000EE040000}"/>
    <cellStyle name="Currency 4 5" xfId="1263" xr:uid="{00000000-0005-0000-0000-0000EF040000}"/>
    <cellStyle name="Currency 4 6" xfId="1264" xr:uid="{00000000-0005-0000-0000-0000F0040000}"/>
    <cellStyle name="Currency 4 7" xfId="1265" xr:uid="{00000000-0005-0000-0000-0000F1040000}"/>
    <cellStyle name="Currency 4 8" xfId="1266" xr:uid="{00000000-0005-0000-0000-0000F2040000}"/>
    <cellStyle name="Currency 4_ActiFijos" xfId="1267" xr:uid="{00000000-0005-0000-0000-0000F3040000}"/>
    <cellStyle name="Currency_12matrix" xfId="1268" xr:uid="{00000000-0005-0000-0000-0000F4040000}"/>
    <cellStyle name="Currency0" xfId="1269" xr:uid="{00000000-0005-0000-0000-0000F5040000}"/>
    <cellStyle name="Currency0 10" xfId="1270" xr:uid="{00000000-0005-0000-0000-0000F6040000}"/>
    <cellStyle name="Currency0 10 2" xfId="4772" xr:uid="{00000000-0005-0000-0000-0000A4120000}"/>
    <cellStyle name="Currency0 10 2 2" xfId="9681" xr:uid="{3209BA22-4C47-4966-9EB0-4BA7F5559BA7}"/>
    <cellStyle name="Currency0 10 3" xfId="8157" xr:uid="{2EE6FAA8-64D3-4250-8197-DAE5C7A6FBAC}"/>
    <cellStyle name="Currency0 11" xfId="1271" xr:uid="{00000000-0005-0000-0000-0000F7040000}"/>
    <cellStyle name="Currency0 11 2" xfId="4773" xr:uid="{00000000-0005-0000-0000-0000A5120000}"/>
    <cellStyle name="Currency0 11 2 2" xfId="9682" xr:uid="{68174EF7-85FD-4542-9EF1-31A5E134DA49}"/>
    <cellStyle name="Currency0 11 3" xfId="8158" xr:uid="{B120401F-E09F-4997-BB8B-BD6668111A89}"/>
    <cellStyle name="Currency0 12" xfId="1272" xr:uid="{00000000-0005-0000-0000-0000F8040000}"/>
    <cellStyle name="Currency0 12 2" xfId="8159" xr:uid="{AAE21ECE-66F5-44EE-AEE0-3D3EB478B442}"/>
    <cellStyle name="Currency0 13" xfId="1273" xr:uid="{00000000-0005-0000-0000-0000F9040000}"/>
    <cellStyle name="Currency0 13 2" xfId="8160" xr:uid="{3EE1DB05-5C0F-432A-BC79-9E60C80DA646}"/>
    <cellStyle name="Currency0 14" xfId="8156" xr:uid="{CF25421E-1C00-4B06-A86C-FDD2BF5A463E}"/>
    <cellStyle name="Currency0 2" xfId="1274" xr:uid="{00000000-0005-0000-0000-0000FA040000}"/>
    <cellStyle name="Currency0 2 2" xfId="1275" xr:uid="{00000000-0005-0000-0000-0000FB040000}"/>
    <cellStyle name="Currency0 2 2 2" xfId="4774" xr:uid="{00000000-0005-0000-0000-0000A6120000}"/>
    <cellStyle name="Currency0 2 2 2 2" xfId="9683" xr:uid="{B2690475-A944-4A03-BC6D-4F8403873D3F}"/>
    <cellStyle name="Currency0 2 2 3" xfId="8162" xr:uid="{9C51CCA5-8431-415A-98EC-0BCDC2002DAF}"/>
    <cellStyle name="Currency0 2 3" xfId="1276" xr:uid="{00000000-0005-0000-0000-0000FC040000}"/>
    <cellStyle name="Currency0 2 3 2" xfId="4775" xr:uid="{00000000-0005-0000-0000-0000A7120000}"/>
    <cellStyle name="Currency0 2 3 2 2" xfId="9684" xr:uid="{B3CDA5F9-3CB6-4055-ABBB-D34CE40E75F3}"/>
    <cellStyle name="Currency0 2 3 3" xfId="8163" xr:uid="{CA69F6B7-2D41-4D6C-951A-2EA008B74BF3}"/>
    <cellStyle name="Currency0 2 4" xfId="1277" xr:uid="{00000000-0005-0000-0000-0000FD040000}"/>
    <cellStyle name="Currency0 2 4 2" xfId="4776" xr:uid="{00000000-0005-0000-0000-0000A8120000}"/>
    <cellStyle name="Currency0 2 4 2 2" xfId="9685" xr:uid="{F10E0DAC-FF74-476D-936E-CA9AA000BB13}"/>
    <cellStyle name="Currency0 2 4 3" xfId="8164" xr:uid="{24EE8454-9A0F-4D2E-9671-7815B2DB4B95}"/>
    <cellStyle name="Currency0 2 5" xfId="1278" xr:uid="{00000000-0005-0000-0000-0000FE040000}"/>
    <cellStyle name="Currency0 2 5 2" xfId="4777" xr:uid="{00000000-0005-0000-0000-0000A9120000}"/>
    <cellStyle name="Currency0 2 5 2 2" xfId="9686" xr:uid="{8D664FF8-5E5B-480A-B60E-1FCADC24B139}"/>
    <cellStyle name="Currency0 2 5 3" xfId="8165" xr:uid="{C5EBEDDD-0F6B-4C1B-8C90-F2B656F767E5}"/>
    <cellStyle name="Currency0 2 6" xfId="1279" xr:uid="{00000000-0005-0000-0000-0000FF040000}"/>
    <cellStyle name="Currency0 2 6 2" xfId="4778" xr:uid="{00000000-0005-0000-0000-0000AA120000}"/>
    <cellStyle name="Currency0 2 6 2 2" xfId="9687" xr:uid="{86B1A27B-1C89-4923-B184-AB378AA52932}"/>
    <cellStyle name="Currency0 2 6 3" xfId="8166" xr:uid="{F60D3E21-611D-48DB-AA78-EE971293B838}"/>
    <cellStyle name="Currency0 2 7" xfId="1280" xr:uid="{00000000-0005-0000-0000-000000050000}"/>
    <cellStyle name="Currency0 2 7 2" xfId="8167" xr:uid="{CD48491F-D992-42D1-BB24-72D31C8B622A}"/>
    <cellStyle name="Currency0 2 8" xfId="1281" xr:uid="{00000000-0005-0000-0000-000001050000}"/>
    <cellStyle name="Currency0 2 8 2" xfId="8168" xr:uid="{E9A0BADB-0EB8-4E19-894A-3639D35B028C}"/>
    <cellStyle name="Currency0 2 9" xfId="8161" xr:uid="{578B3FF7-486D-4132-A4A2-173BF23C8F70}"/>
    <cellStyle name="Currency0 3" xfId="1282" xr:uid="{00000000-0005-0000-0000-000002050000}"/>
    <cellStyle name="Currency0 3 2" xfId="1283" xr:uid="{00000000-0005-0000-0000-000003050000}"/>
    <cellStyle name="Currency0 3 2 2" xfId="4779" xr:uid="{00000000-0005-0000-0000-0000AB120000}"/>
    <cellStyle name="Currency0 3 2 2 2" xfId="9688" xr:uid="{A9821A56-A287-4155-AB10-141CF787BDD9}"/>
    <cellStyle name="Currency0 3 2 3" xfId="8170" xr:uid="{13FD50B2-6089-47B8-9F87-C3D581E65BDF}"/>
    <cellStyle name="Currency0 3 3" xfId="1284" xr:uid="{00000000-0005-0000-0000-000004050000}"/>
    <cellStyle name="Currency0 3 3 2" xfId="4780" xr:uid="{00000000-0005-0000-0000-0000AC120000}"/>
    <cellStyle name="Currency0 3 3 2 2" xfId="9689" xr:uid="{674D0C72-7D82-4E50-B464-B9F3777AB008}"/>
    <cellStyle name="Currency0 3 3 3" xfId="8171" xr:uid="{8CCF47E6-25CB-4B94-B59C-B34CF0DE760B}"/>
    <cellStyle name="Currency0 3 4" xfId="1285" xr:uid="{00000000-0005-0000-0000-000005050000}"/>
    <cellStyle name="Currency0 3 4 2" xfId="4781" xr:uid="{00000000-0005-0000-0000-0000AD120000}"/>
    <cellStyle name="Currency0 3 4 2 2" xfId="9690" xr:uid="{749A8F2A-83E5-4AB0-99DD-18B59D6ECC3E}"/>
    <cellStyle name="Currency0 3 4 3" xfId="8172" xr:uid="{5480F3C3-D11F-4175-8F5D-7FFB382EE008}"/>
    <cellStyle name="Currency0 3 5" xfId="1286" xr:uid="{00000000-0005-0000-0000-000006050000}"/>
    <cellStyle name="Currency0 3 5 2" xfId="4782" xr:uid="{00000000-0005-0000-0000-0000AE120000}"/>
    <cellStyle name="Currency0 3 5 2 2" xfId="9691" xr:uid="{0A5F25A4-A92E-4D3F-ADD8-8323F7D3C560}"/>
    <cellStyle name="Currency0 3 5 3" xfId="8173" xr:uid="{100C1F82-C5BB-415A-A8B3-B5FA2ED2AB46}"/>
    <cellStyle name="Currency0 3 6" xfId="1287" xr:uid="{00000000-0005-0000-0000-000007050000}"/>
    <cellStyle name="Currency0 3 6 2" xfId="4783" xr:uid="{00000000-0005-0000-0000-0000AF120000}"/>
    <cellStyle name="Currency0 3 6 2 2" xfId="9692" xr:uid="{8E48B33D-D56D-4996-80D7-16D58E1641FC}"/>
    <cellStyle name="Currency0 3 6 3" xfId="8174" xr:uid="{255DC9E7-13F3-481D-8CB1-75191987B4C3}"/>
    <cellStyle name="Currency0 3 7" xfId="1288" xr:uid="{00000000-0005-0000-0000-000008050000}"/>
    <cellStyle name="Currency0 3 7 2" xfId="8175" xr:uid="{B0F85909-52AF-4BF1-A9B4-2DA408A53341}"/>
    <cellStyle name="Currency0 3 8" xfId="1289" xr:uid="{00000000-0005-0000-0000-000009050000}"/>
    <cellStyle name="Currency0 3 8 2" xfId="8176" xr:uid="{5531161E-C414-4971-B6B9-3505E67C6529}"/>
    <cellStyle name="Currency0 3 9" xfId="8169" xr:uid="{8C0FB2C0-114D-468C-9BD4-4AAC13210FD2}"/>
    <cellStyle name="Currency0 4" xfId="1290" xr:uid="{00000000-0005-0000-0000-00000A050000}"/>
    <cellStyle name="Currency0 4 2" xfId="1291" xr:uid="{00000000-0005-0000-0000-00000B050000}"/>
    <cellStyle name="Currency0 4 2 2" xfId="4784" xr:uid="{00000000-0005-0000-0000-0000B0120000}"/>
    <cellStyle name="Currency0 4 2 2 2" xfId="9693" xr:uid="{BD8E511C-A56E-41D8-9507-04F311314ECB}"/>
    <cellStyle name="Currency0 4 2 3" xfId="8178" xr:uid="{C4BED20D-7CF2-43C8-9299-D59CEE495BCC}"/>
    <cellStyle name="Currency0 4 3" xfId="1292" xr:uid="{00000000-0005-0000-0000-00000C050000}"/>
    <cellStyle name="Currency0 4 3 2" xfId="4785" xr:uid="{00000000-0005-0000-0000-0000B1120000}"/>
    <cellStyle name="Currency0 4 3 2 2" xfId="9694" xr:uid="{15E8127D-538B-4433-8F39-83308CC4ACF1}"/>
    <cellStyle name="Currency0 4 3 3" xfId="8179" xr:uid="{2789FB91-3861-4ED0-9CDD-F6BD5251F465}"/>
    <cellStyle name="Currency0 4 4" xfId="1293" xr:uid="{00000000-0005-0000-0000-00000D050000}"/>
    <cellStyle name="Currency0 4 4 2" xfId="4786" xr:uid="{00000000-0005-0000-0000-0000B2120000}"/>
    <cellStyle name="Currency0 4 4 2 2" xfId="9695" xr:uid="{9E27B61F-DF7F-4511-A506-271B1286A37D}"/>
    <cellStyle name="Currency0 4 4 3" xfId="8180" xr:uid="{8BE98B0D-108C-4AFB-9F52-E5C82DACCA4C}"/>
    <cellStyle name="Currency0 4 5" xfId="1294" xr:uid="{00000000-0005-0000-0000-00000E050000}"/>
    <cellStyle name="Currency0 4 5 2" xfId="4787" xr:uid="{00000000-0005-0000-0000-0000B3120000}"/>
    <cellStyle name="Currency0 4 5 2 2" xfId="9696" xr:uid="{7362D588-62C8-4981-A528-02BC0FCA18EA}"/>
    <cellStyle name="Currency0 4 5 3" xfId="8181" xr:uid="{EC19AA70-AC39-430E-B8FA-E00DD5ABBB0E}"/>
    <cellStyle name="Currency0 4 6" xfId="1295" xr:uid="{00000000-0005-0000-0000-00000F050000}"/>
    <cellStyle name="Currency0 4 6 2" xfId="4788" xr:uid="{00000000-0005-0000-0000-0000B4120000}"/>
    <cellStyle name="Currency0 4 6 2 2" xfId="9697" xr:uid="{9111DE49-F9E6-4615-B5DF-E63B92B63FA5}"/>
    <cellStyle name="Currency0 4 6 3" xfId="8182" xr:uid="{04656B93-5C03-41AB-A4AE-509CED6F235C}"/>
    <cellStyle name="Currency0 4 7" xfId="1296" xr:uid="{00000000-0005-0000-0000-000010050000}"/>
    <cellStyle name="Currency0 4 7 2" xfId="8183" xr:uid="{05BD8CAF-88CD-48E5-BE47-FC5C02AAAD56}"/>
    <cellStyle name="Currency0 4 8" xfId="1297" xr:uid="{00000000-0005-0000-0000-000011050000}"/>
    <cellStyle name="Currency0 4 8 2" xfId="8184" xr:uid="{5040B34C-DF5A-437F-8465-9AB5204AAB1B}"/>
    <cellStyle name="Currency0 4 9" xfId="8177" xr:uid="{AD1A0090-E268-49AB-A486-F058B23534E0}"/>
    <cellStyle name="Currency0 5" xfId="1298" xr:uid="{00000000-0005-0000-0000-000012050000}"/>
    <cellStyle name="Currency0 5 2" xfId="4789" xr:uid="{00000000-0005-0000-0000-0000B5120000}"/>
    <cellStyle name="Currency0 5 2 2" xfId="9698" xr:uid="{1ABC3570-6F06-4FF7-83DE-A4E9C019F8A0}"/>
    <cellStyle name="Currency0 5 3" xfId="8185" xr:uid="{4B479FC0-5B23-4DA7-840D-615A1F57DFD0}"/>
    <cellStyle name="Currency0 6" xfId="1299" xr:uid="{00000000-0005-0000-0000-000013050000}"/>
    <cellStyle name="Currency0 6 2" xfId="4790" xr:uid="{00000000-0005-0000-0000-0000B6120000}"/>
    <cellStyle name="Currency0 6 2 2" xfId="9699" xr:uid="{B8DB9F23-1883-4F93-978D-89257E58DA64}"/>
    <cellStyle name="Currency0 6 3" xfId="8186" xr:uid="{72E6493D-39EE-41D7-AE79-3D586E64D4EA}"/>
    <cellStyle name="Currency0 7" xfId="1300" xr:uid="{00000000-0005-0000-0000-000014050000}"/>
    <cellStyle name="Currency0 7 2" xfId="4791" xr:uid="{00000000-0005-0000-0000-0000B7120000}"/>
    <cellStyle name="Currency0 7 2 2" xfId="9700" xr:uid="{8BDB80B6-E85D-4493-AA89-5A8D1048DA19}"/>
    <cellStyle name="Currency0 7 3" xfId="8187" xr:uid="{7C993532-6F00-4CBA-B249-E2D5D56EB66A}"/>
    <cellStyle name="Currency0 8" xfId="1301" xr:uid="{00000000-0005-0000-0000-000015050000}"/>
    <cellStyle name="Currency0 8 2" xfId="4792" xr:uid="{00000000-0005-0000-0000-0000B8120000}"/>
    <cellStyle name="Currency0 8 2 2" xfId="9701" xr:uid="{B502023A-514F-4489-83DC-73F0265705D6}"/>
    <cellStyle name="Currency0 8 3" xfId="8188" xr:uid="{96628B4F-CC05-447D-B1F3-34D8CD48596D}"/>
    <cellStyle name="Currency0 9" xfId="1302" xr:uid="{00000000-0005-0000-0000-000016050000}"/>
    <cellStyle name="Currency0 9 2" xfId="4793" xr:uid="{00000000-0005-0000-0000-0000B9120000}"/>
    <cellStyle name="Currency0 9 2 2" xfId="9702" xr:uid="{60A73500-873B-4776-AABB-191F5CF09DA1}"/>
    <cellStyle name="Currency0 9 3" xfId="8189" xr:uid="{CA18B66F-B134-4DCD-B49A-AF4ABE2444F8}"/>
    <cellStyle name="Currency0_Cuadros Excel  kilometros 2008" xfId="1303" xr:uid="{00000000-0005-0000-0000-000017050000}"/>
    <cellStyle name="Date" xfId="1304" xr:uid="{00000000-0005-0000-0000-000018050000}"/>
    <cellStyle name="Date 10" xfId="1305" xr:uid="{00000000-0005-0000-0000-000019050000}"/>
    <cellStyle name="Date 10 2" xfId="4794" xr:uid="{00000000-0005-0000-0000-0000BA120000}"/>
    <cellStyle name="Date 10 2 2" xfId="9703" xr:uid="{29F14E60-A1BB-48C5-8633-B94D87A7374C}"/>
    <cellStyle name="Date 10 3" xfId="8191" xr:uid="{9203F7C0-4E6B-4A29-BA83-06E4C3B32F3F}"/>
    <cellStyle name="Date 11" xfId="1306" xr:uid="{00000000-0005-0000-0000-00001A050000}"/>
    <cellStyle name="Date 11 2" xfId="4795" xr:uid="{00000000-0005-0000-0000-0000BB120000}"/>
    <cellStyle name="Date 11 2 2" xfId="9704" xr:uid="{6971CC2F-439E-424D-A54B-AFF26B76F846}"/>
    <cellStyle name="Date 11 3" xfId="8192" xr:uid="{9EF714C3-094A-45EF-A456-3BFC871747E1}"/>
    <cellStyle name="Date 12" xfId="1307" xr:uid="{00000000-0005-0000-0000-00001B050000}"/>
    <cellStyle name="Date 12 2" xfId="8193" xr:uid="{62BC8BD5-65EC-44ED-9357-1D80B2713FF3}"/>
    <cellStyle name="Date 13" xfId="1308" xr:uid="{00000000-0005-0000-0000-00001C050000}"/>
    <cellStyle name="Date 13 2" xfId="8194" xr:uid="{0064B518-5EFE-4649-81AD-585D72F0D146}"/>
    <cellStyle name="Date 14" xfId="8190" xr:uid="{C1AB80A0-7278-42C3-A02B-B5BBE29A4571}"/>
    <cellStyle name="Date 2" xfId="1309" xr:uid="{00000000-0005-0000-0000-00001D050000}"/>
    <cellStyle name="Date 2 2" xfId="1310" xr:uid="{00000000-0005-0000-0000-00001E050000}"/>
    <cellStyle name="Date 2 2 2" xfId="4796" xr:uid="{00000000-0005-0000-0000-0000BC120000}"/>
    <cellStyle name="Date 2 2 2 2" xfId="9705" xr:uid="{8FF56507-E28E-4311-9C3D-280F6DA30EAD}"/>
    <cellStyle name="Date 2 2 3" xfId="8196" xr:uid="{42D35D55-F7FB-44F9-B49D-FD6A62F4DC8B}"/>
    <cellStyle name="Date 2 3" xfId="1311" xr:uid="{00000000-0005-0000-0000-00001F050000}"/>
    <cellStyle name="Date 2 3 2" xfId="4797" xr:uid="{00000000-0005-0000-0000-0000BD120000}"/>
    <cellStyle name="Date 2 3 2 2" xfId="9706" xr:uid="{68C19053-3E04-4B2C-8C89-2F161D7718CD}"/>
    <cellStyle name="Date 2 3 3" xfId="8197" xr:uid="{5047A416-628F-4EB0-B36A-D0C7A34C5A44}"/>
    <cellStyle name="Date 2 4" xfId="1312" xr:uid="{00000000-0005-0000-0000-000020050000}"/>
    <cellStyle name="Date 2 4 2" xfId="4798" xr:uid="{00000000-0005-0000-0000-0000BE120000}"/>
    <cellStyle name="Date 2 4 2 2" xfId="9707" xr:uid="{2F03379B-A96A-4014-8C42-E16B1ED9FB67}"/>
    <cellStyle name="Date 2 4 3" xfId="8198" xr:uid="{CBA1C916-8F3A-4246-98D2-6B78D8930126}"/>
    <cellStyle name="Date 2 5" xfId="1313" xr:uid="{00000000-0005-0000-0000-000021050000}"/>
    <cellStyle name="Date 2 5 2" xfId="4799" xr:uid="{00000000-0005-0000-0000-0000BF120000}"/>
    <cellStyle name="Date 2 5 2 2" xfId="9708" xr:uid="{58892FBF-C48B-436C-8070-286088862F8E}"/>
    <cellStyle name="Date 2 5 3" xfId="8199" xr:uid="{842922A8-DBA8-4479-85D8-CFAB2A8A83C4}"/>
    <cellStyle name="Date 2 6" xfId="1314" xr:uid="{00000000-0005-0000-0000-000022050000}"/>
    <cellStyle name="Date 2 6 2" xfId="4800" xr:uid="{00000000-0005-0000-0000-0000C0120000}"/>
    <cellStyle name="Date 2 6 2 2" xfId="9709" xr:uid="{AD1374BA-A350-4731-BCD5-AE938ACA40F3}"/>
    <cellStyle name="Date 2 6 3" xfId="8200" xr:uid="{21B8E925-0757-4F37-B9C8-94D519AC11B6}"/>
    <cellStyle name="Date 2 7" xfId="1315" xr:uid="{00000000-0005-0000-0000-000023050000}"/>
    <cellStyle name="Date 2 7 2" xfId="8201" xr:uid="{5428DB57-8DA2-4F1D-93C8-DD8BD443EEA4}"/>
    <cellStyle name="Date 2 8" xfId="1316" xr:uid="{00000000-0005-0000-0000-000024050000}"/>
    <cellStyle name="Date 2 8 2" xfId="8202" xr:uid="{AF724395-6340-4215-B2D6-D4C93DF976A1}"/>
    <cellStyle name="Date 2 9" xfId="8195" xr:uid="{C3C7D195-FFDA-40AD-9E0C-8C977746DDA7}"/>
    <cellStyle name="Date 3" xfId="1317" xr:uid="{00000000-0005-0000-0000-000025050000}"/>
    <cellStyle name="Date 3 2" xfId="1318" xr:uid="{00000000-0005-0000-0000-000026050000}"/>
    <cellStyle name="Date 3 2 2" xfId="4801" xr:uid="{00000000-0005-0000-0000-0000C1120000}"/>
    <cellStyle name="Date 3 2 2 2" xfId="9710" xr:uid="{552BAEBF-EC0C-4502-B740-8FF8FB27C517}"/>
    <cellStyle name="Date 3 2 3" xfId="8204" xr:uid="{3D34430D-824C-48BC-B18B-DC72FB91F786}"/>
    <cellStyle name="Date 3 3" xfId="1319" xr:uid="{00000000-0005-0000-0000-000027050000}"/>
    <cellStyle name="Date 3 3 2" xfId="4802" xr:uid="{00000000-0005-0000-0000-0000C2120000}"/>
    <cellStyle name="Date 3 3 2 2" xfId="9711" xr:uid="{1B4F9698-BCAB-4311-86C7-7174FBAB54C9}"/>
    <cellStyle name="Date 3 3 3" xfId="8205" xr:uid="{83D14DD6-9C83-48C5-8E1E-AEDC29F46E22}"/>
    <cellStyle name="Date 3 4" xfId="1320" xr:uid="{00000000-0005-0000-0000-000028050000}"/>
    <cellStyle name="Date 3 4 2" xfId="4803" xr:uid="{00000000-0005-0000-0000-0000C3120000}"/>
    <cellStyle name="Date 3 4 2 2" xfId="9712" xr:uid="{EE6672C4-DE02-4E3D-964C-F510112435EA}"/>
    <cellStyle name="Date 3 4 3" xfId="8206" xr:uid="{24588388-9BA7-4768-8ACE-1615326EDD9F}"/>
    <cellStyle name="Date 3 5" xfId="1321" xr:uid="{00000000-0005-0000-0000-000029050000}"/>
    <cellStyle name="Date 3 5 2" xfId="4804" xr:uid="{00000000-0005-0000-0000-0000C4120000}"/>
    <cellStyle name="Date 3 5 2 2" xfId="9713" xr:uid="{0E35E359-627B-47E8-BB34-97FA87665878}"/>
    <cellStyle name="Date 3 5 3" xfId="8207" xr:uid="{E5A4A5BB-1C5E-4BB6-889D-155810D5B527}"/>
    <cellStyle name="Date 3 6" xfId="1322" xr:uid="{00000000-0005-0000-0000-00002A050000}"/>
    <cellStyle name="Date 3 6 2" xfId="4805" xr:uid="{00000000-0005-0000-0000-0000C5120000}"/>
    <cellStyle name="Date 3 6 2 2" xfId="9714" xr:uid="{8A8472A6-4C88-4748-AB00-9D5F6D5ADB24}"/>
    <cellStyle name="Date 3 6 3" xfId="8208" xr:uid="{286D1EC9-94FF-4D6D-A383-0B11B43BCED5}"/>
    <cellStyle name="Date 3 7" xfId="1323" xr:uid="{00000000-0005-0000-0000-00002B050000}"/>
    <cellStyle name="Date 3 7 2" xfId="8209" xr:uid="{0B515590-D9A6-4C42-8486-E7EFB6AB66DC}"/>
    <cellStyle name="Date 3 8" xfId="1324" xr:uid="{00000000-0005-0000-0000-00002C050000}"/>
    <cellStyle name="Date 3 8 2" xfId="8210" xr:uid="{CD244092-3EF9-4327-8571-A6734F8D0362}"/>
    <cellStyle name="Date 3 9" xfId="8203" xr:uid="{BD3EB4BA-D259-40AE-90C5-97B6B1294645}"/>
    <cellStyle name="Date 4" xfId="1325" xr:uid="{00000000-0005-0000-0000-00002D050000}"/>
    <cellStyle name="Date 4 2" xfId="1326" xr:uid="{00000000-0005-0000-0000-00002E050000}"/>
    <cellStyle name="Date 4 2 2" xfId="4806" xr:uid="{00000000-0005-0000-0000-0000C6120000}"/>
    <cellStyle name="Date 4 2 2 2" xfId="9715" xr:uid="{9A6C61A3-A054-4956-B1AC-2C1FF36A67FF}"/>
    <cellStyle name="Date 4 2 3" xfId="8212" xr:uid="{D7220CB9-6732-45C1-8BA2-164E989EC94C}"/>
    <cellStyle name="Date 4 3" xfId="1327" xr:uid="{00000000-0005-0000-0000-00002F050000}"/>
    <cellStyle name="Date 4 3 2" xfId="4807" xr:uid="{00000000-0005-0000-0000-0000C7120000}"/>
    <cellStyle name="Date 4 3 2 2" xfId="9716" xr:uid="{C610B367-0EB0-44D6-B98F-CCEA0EC9EE0D}"/>
    <cellStyle name="Date 4 3 3" xfId="8213" xr:uid="{E2BE2DF8-A3C9-44C5-A1B9-38935072476C}"/>
    <cellStyle name="Date 4 4" xfId="1328" xr:uid="{00000000-0005-0000-0000-000030050000}"/>
    <cellStyle name="Date 4 4 2" xfId="4808" xr:uid="{00000000-0005-0000-0000-0000C8120000}"/>
    <cellStyle name="Date 4 4 2 2" xfId="9717" xr:uid="{F8771D54-35EE-4D95-88F2-612E2E8A8A7C}"/>
    <cellStyle name="Date 4 4 3" xfId="8214" xr:uid="{ED642DB1-96DA-441D-8A4C-BB2C8612C5C2}"/>
    <cellStyle name="Date 4 5" xfId="1329" xr:uid="{00000000-0005-0000-0000-000031050000}"/>
    <cellStyle name="Date 4 5 2" xfId="4809" xr:uid="{00000000-0005-0000-0000-0000C9120000}"/>
    <cellStyle name="Date 4 5 2 2" xfId="9718" xr:uid="{A223B2B0-1504-453B-B7C9-F0C3C410CB8C}"/>
    <cellStyle name="Date 4 5 3" xfId="8215" xr:uid="{4D4076F3-3D49-4F2F-9FAB-F00EA2CE76FF}"/>
    <cellStyle name="Date 4 6" xfId="1330" xr:uid="{00000000-0005-0000-0000-000032050000}"/>
    <cellStyle name="Date 4 6 2" xfId="4810" xr:uid="{00000000-0005-0000-0000-0000CA120000}"/>
    <cellStyle name="Date 4 6 2 2" xfId="9719" xr:uid="{B65A2B77-9E6E-4917-B347-CFB104682A95}"/>
    <cellStyle name="Date 4 6 3" xfId="8216" xr:uid="{633F1BF5-E5BB-427F-A0D4-1D5F041BA238}"/>
    <cellStyle name="Date 4 7" xfId="1331" xr:uid="{00000000-0005-0000-0000-000033050000}"/>
    <cellStyle name="Date 4 7 2" xfId="8217" xr:uid="{3033577D-C710-4751-8F94-F8B00D28EE3A}"/>
    <cellStyle name="Date 4 8" xfId="1332" xr:uid="{00000000-0005-0000-0000-000034050000}"/>
    <cellStyle name="Date 4 8 2" xfId="8218" xr:uid="{4BB03AA4-48D2-46BD-83C9-DB1A5B60126D}"/>
    <cellStyle name="Date 4 9" xfId="8211" xr:uid="{13EBEC65-BAEC-4329-8097-E520569B24B9}"/>
    <cellStyle name="Date 5" xfId="1333" xr:uid="{00000000-0005-0000-0000-000035050000}"/>
    <cellStyle name="Date 5 2" xfId="4811" xr:uid="{00000000-0005-0000-0000-0000CB120000}"/>
    <cellStyle name="Date 5 2 2" xfId="9720" xr:uid="{9E95F5CB-7569-4550-96FB-AA927990A699}"/>
    <cellStyle name="Date 5 3" xfId="8219" xr:uid="{4256D7CD-E13E-4601-8A65-811E81706139}"/>
    <cellStyle name="Date 6" xfId="1334" xr:uid="{00000000-0005-0000-0000-000036050000}"/>
    <cellStyle name="Date 6 2" xfId="4812" xr:uid="{00000000-0005-0000-0000-0000CC120000}"/>
    <cellStyle name="Date 6 2 2" xfId="9721" xr:uid="{C49A7190-5C52-4055-8743-5664D4B6E9D8}"/>
    <cellStyle name="Date 6 3" xfId="8220" xr:uid="{84C3365F-DEF6-41F1-964F-1F00CE110966}"/>
    <cellStyle name="Date 7" xfId="1335" xr:uid="{00000000-0005-0000-0000-000037050000}"/>
    <cellStyle name="Date 7 2" xfId="4813" xr:uid="{00000000-0005-0000-0000-0000CD120000}"/>
    <cellStyle name="Date 7 2 2" xfId="9722" xr:uid="{A71FBA26-2406-4225-B191-C014FC101E5B}"/>
    <cellStyle name="Date 7 3" xfId="8221" xr:uid="{23332A85-433D-45FF-9C21-C28D331DDA7A}"/>
    <cellStyle name="Date 8" xfId="1336" xr:uid="{00000000-0005-0000-0000-000038050000}"/>
    <cellStyle name="Date 8 2" xfId="4814" xr:uid="{00000000-0005-0000-0000-0000CE120000}"/>
    <cellStyle name="Date 8 2 2" xfId="9723" xr:uid="{5AFB785D-64C9-488C-A112-387F71C511E9}"/>
    <cellStyle name="Date 8 3" xfId="8222" xr:uid="{C5D60797-123E-4BF3-81BD-ADD308B29343}"/>
    <cellStyle name="Date 9" xfId="1337" xr:uid="{00000000-0005-0000-0000-000039050000}"/>
    <cellStyle name="Date 9 2" xfId="4815" xr:uid="{00000000-0005-0000-0000-0000CF120000}"/>
    <cellStyle name="Date 9 2 2" xfId="9724" xr:uid="{C8AADCFD-813D-4EF2-A1D7-A6B0BA30BC1F}"/>
    <cellStyle name="Date 9 3" xfId="8223" xr:uid="{01E87525-6E28-4F98-BD13-28B152A44267}"/>
    <cellStyle name="Dia" xfId="3391" xr:uid="{00000000-0005-0000-0000-00003F0D0000}"/>
    <cellStyle name="Encabez1" xfId="3392" xr:uid="{00000000-0005-0000-0000-0000400D0000}"/>
    <cellStyle name="Encabez2" xfId="3393" xr:uid="{00000000-0005-0000-0000-0000410D0000}"/>
    <cellStyle name="Encabezado 4 10" xfId="4816" xr:uid="{00000000-0005-0000-0000-0000D0120000}"/>
    <cellStyle name="Encabezado 4 10 2" xfId="4817" xr:uid="{00000000-0005-0000-0000-0000D1120000}"/>
    <cellStyle name="Encabezado 4 11" xfId="4818" xr:uid="{00000000-0005-0000-0000-0000D2120000}"/>
    <cellStyle name="Encabezado 4 11 2" xfId="4819" xr:uid="{00000000-0005-0000-0000-0000D3120000}"/>
    <cellStyle name="Encabezado 4 12" xfId="4820" xr:uid="{00000000-0005-0000-0000-0000D4120000}"/>
    <cellStyle name="Encabezado 4 12 2" xfId="4821" xr:uid="{00000000-0005-0000-0000-0000D5120000}"/>
    <cellStyle name="Encabezado 4 13" xfId="4822" xr:uid="{00000000-0005-0000-0000-0000D6120000}"/>
    <cellStyle name="Encabezado 4 13 2" xfId="4823" xr:uid="{00000000-0005-0000-0000-0000D7120000}"/>
    <cellStyle name="Encabezado 4 14" xfId="4824" xr:uid="{00000000-0005-0000-0000-0000D8120000}"/>
    <cellStyle name="Encabezado 4 14 2" xfId="4825" xr:uid="{00000000-0005-0000-0000-0000D9120000}"/>
    <cellStyle name="Encabezado 4 15" xfId="4826" xr:uid="{00000000-0005-0000-0000-0000DA120000}"/>
    <cellStyle name="Encabezado 4 2" xfId="3394" xr:uid="{00000000-0005-0000-0000-0000420D0000}"/>
    <cellStyle name="Encabezado 4 2 2" xfId="4827" xr:uid="{00000000-0005-0000-0000-0000DB120000}"/>
    <cellStyle name="Encabezado 4 2 3" xfId="4828" xr:uid="{00000000-0005-0000-0000-0000DC120000}"/>
    <cellStyle name="Encabezado 4 2 4" xfId="4829" xr:uid="{00000000-0005-0000-0000-0000DD120000}"/>
    <cellStyle name="Encabezado 4 3" xfId="3395" xr:uid="{00000000-0005-0000-0000-0000430D0000}"/>
    <cellStyle name="Encabezado 4 3 2" xfId="4830" xr:uid="{00000000-0005-0000-0000-0000DE120000}"/>
    <cellStyle name="Encabezado 4 3 3" xfId="4831" xr:uid="{00000000-0005-0000-0000-0000DF120000}"/>
    <cellStyle name="Encabezado 4 4" xfId="4832" xr:uid="{00000000-0005-0000-0000-0000E0120000}"/>
    <cellStyle name="Encabezado 4 4 2" xfId="4833" xr:uid="{00000000-0005-0000-0000-0000E1120000}"/>
    <cellStyle name="Encabezado 4 4 3" xfId="4834" xr:uid="{00000000-0005-0000-0000-0000E2120000}"/>
    <cellStyle name="Encabezado 4 5" xfId="4835" xr:uid="{00000000-0005-0000-0000-0000E3120000}"/>
    <cellStyle name="Encabezado 4 6" xfId="4836" xr:uid="{00000000-0005-0000-0000-0000E4120000}"/>
    <cellStyle name="Encabezado 4 7" xfId="4837" xr:uid="{00000000-0005-0000-0000-0000E5120000}"/>
    <cellStyle name="Encabezado 4 8" xfId="4838" xr:uid="{00000000-0005-0000-0000-0000E6120000}"/>
    <cellStyle name="Encabezado 4 9" xfId="4839" xr:uid="{00000000-0005-0000-0000-0000E7120000}"/>
    <cellStyle name="Ênfase1" xfId="1338" xr:uid="{00000000-0005-0000-0000-00003A050000}"/>
    <cellStyle name="Ênfase1 2" xfId="8224" xr:uid="{231F6693-2BA1-4349-9092-C717296AB318}"/>
    <cellStyle name="Ênfase2" xfId="1339" xr:uid="{00000000-0005-0000-0000-00003B050000}"/>
    <cellStyle name="Ênfase2 2" xfId="8225" xr:uid="{4274076B-3389-4F43-A27D-556CE374CDE5}"/>
    <cellStyle name="Ênfase3" xfId="1340" xr:uid="{00000000-0005-0000-0000-00003C050000}"/>
    <cellStyle name="Ênfase3 2" xfId="8226" xr:uid="{BEAF903E-5EDD-43A3-AFE7-66C94FDE5B93}"/>
    <cellStyle name="Ênfase4" xfId="1341" xr:uid="{00000000-0005-0000-0000-00003D050000}"/>
    <cellStyle name="Ênfase4 2" xfId="8227" xr:uid="{37CDBB04-FDA5-485A-8A67-36F81614411F}"/>
    <cellStyle name="Ênfase5" xfId="1342" xr:uid="{00000000-0005-0000-0000-00003E050000}"/>
    <cellStyle name="Ênfase5 2" xfId="8228" xr:uid="{6443A1AD-EB2D-43CA-BEB5-2AABDD25F7CA}"/>
    <cellStyle name="Ênfase6" xfId="1343" xr:uid="{00000000-0005-0000-0000-00003F050000}"/>
    <cellStyle name="Ênfase6 2" xfId="8229" xr:uid="{044B49F9-756B-4DE0-A93E-ECE3C7D45EC4}"/>
    <cellStyle name="Énfasis1 10" xfId="4840" xr:uid="{00000000-0005-0000-0000-0000E8120000}"/>
    <cellStyle name="Énfasis1 10 2" xfId="9725" xr:uid="{8CA853F2-1C55-4CA3-8330-28F5BCA709B2}"/>
    <cellStyle name="Énfasis1 11" xfId="4841" xr:uid="{00000000-0005-0000-0000-0000E9120000}"/>
    <cellStyle name="Énfasis1 11 2" xfId="9726" xr:uid="{E6BB4369-29B9-4B5C-9EFD-CBFA606CF6F7}"/>
    <cellStyle name="Énfasis1 12" xfId="4842" xr:uid="{00000000-0005-0000-0000-0000EA120000}"/>
    <cellStyle name="Énfasis1 12 2" xfId="4843" xr:uid="{00000000-0005-0000-0000-0000EB120000}"/>
    <cellStyle name="Énfasis1 12 2 2" xfId="9728" xr:uid="{99C0CCA5-99EC-448F-8766-4F296EB69B75}"/>
    <cellStyle name="Énfasis1 12 3" xfId="9727" xr:uid="{5A8B7208-BBEC-46F5-8B38-5584E3864F72}"/>
    <cellStyle name="Énfasis1 13" xfId="4844" xr:uid="{00000000-0005-0000-0000-0000EC120000}"/>
    <cellStyle name="Énfasis1 13 2" xfId="4845" xr:uid="{00000000-0005-0000-0000-0000ED120000}"/>
    <cellStyle name="Énfasis1 13 2 2" xfId="9730" xr:uid="{BF6BA9AF-2916-4BD7-BF3F-17CC43886FC7}"/>
    <cellStyle name="Énfasis1 13 3" xfId="9729" xr:uid="{8DF87506-1618-4DB1-9524-18C1BCD88892}"/>
    <cellStyle name="Énfasis1 14" xfId="4846" xr:uid="{00000000-0005-0000-0000-0000EE120000}"/>
    <cellStyle name="Énfasis1 14 2" xfId="4847" xr:uid="{00000000-0005-0000-0000-0000EF120000}"/>
    <cellStyle name="Énfasis1 14 2 2" xfId="9732" xr:uid="{7E778E01-ED57-407C-BB69-AE2151E6D39A}"/>
    <cellStyle name="Énfasis1 14 3" xfId="9731" xr:uid="{82E87701-F299-4B69-8395-62497204BFE4}"/>
    <cellStyle name="Énfasis1 15" xfId="4848" xr:uid="{00000000-0005-0000-0000-0000F0120000}"/>
    <cellStyle name="Énfasis1 15 2" xfId="4849" xr:uid="{00000000-0005-0000-0000-0000F1120000}"/>
    <cellStyle name="Énfasis1 15 2 2" xfId="9734" xr:uid="{90B0AB49-8735-44BD-A073-E0B3D3E0AC09}"/>
    <cellStyle name="Énfasis1 15 3" xfId="9733" xr:uid="{7B2DB0CA-96E5-487D-94D5-F6DFCEDCC3DB}"/>
    <cellStyle name="Énfasis1 16" xfId="4850" xr:uid="{00000000-0005-0000-0000-0000F2120000}"/>
    <cellStyle name="Énfasis1 16 2" xfId="4851" xr:uid="{00000000-0005-0000-0000-0000F3120000}"/>
    <cellStyle name="Énfasis1 16 2 2" xfId="9736" xr:uid="{68A9D3EA-18AE-4B2E-BB17-4138124A3CA9}"/>
    <cellStyle name="Énfasis1 16 3" xfId="9735" xr:uid="{A274378C-F818-4E5B-AFCF-62BF0237A7E1}"/>
    <cellStyle name="Énfasis1 17" xfId="4852" xr:uid="{00000000-0005-0000-0000-0000F4120000}"/>
    <cellStyle name="Énfasis1 17 2" xfId="9737" xr:uid="{FEA3895D-922B-4CD6-AF20-3426122704B9}"/>
    <cellStyle name="Énfasis1 2" xfId="1344" xr:uid="{00000000-0005-0000-0000-000040050000}"/>
    <cellStyle name="Énfasis1 2 2" xfId="1345" xr:uid="{00000000-0005-0000-0000-000041050000}"/>
    <cellStyle name="Énfasis1 2 2 2" xfId="4853" xr:uid="{00000000-0005-0000-0000-0000F5120000}"/>
    <cellStyle name="Énfasis1 2 2 2 2" xfId="9738" xr:uid="{F0F62866-6EAA-4D92-AF97-310D7F428542}"/>
    <cellStyle name="Énfasis1 2 2 3" xfId="4854" xr:uid="{00000000-0005-0000-0000-0000F6120000}"/>
    <cellStyle name="Énfasis1 2 2 3 2" xfId="9739" xr:uid="{E0E0FE0C-1C66-44B4-B3F5-0C21AA97759C}"/>
    <cellStyle name="Énfasis1 2 2 4" xfId="4855" xr:uid="{00000000-0005-0000-0000-0000F7120000}"/>
    <cellStyle name="Énfasis1 2 2 4 2" xfId="4856" xr:uid="{00000000-0005-0000-0000-0000F8120000}"/>
    <cellStyle name="Énfasis1 2 2 4 2 2" xfId="9741" xr:uid="{098FD2F9-71BF-4B16-98A1-AF264B1BB50F}"/>
    <cellStyle name="Énfasis1 2 2 4 3" xfId="9740" xr:uid="{1EFDF932-FCDB-4D8A-8D81-F32C6E1DD461}"/>
    <cellStyle name="Énfasis1 2 2 5" xfId="8231" xr:uid="{42F2EF5E-6C82-42A1-AD60-0E0A89747E4F}"/>
    <cellStyle name="Énfasis1 2 3" xfId="4857" xr:uid="{00000000-0005-0000-0000-0000F9120000}"/>
    <cellStyle name="Énfasis1 2 3 2" xfId="9742" xr:uid="{DDB73B85-77E5-4CF1-AEA6-C526CEF2695C}"/>
    <cellStyle name="Énfasis1 2 4" xfId="4858" xr:uid="{00000000-0005-0000-0000-0000FA120000}"/>
    <cellStyle name="Énfasis1 2 4 2" xfId="4859" xr:uid="{00000000-0005-0000-0000-0000FB120000}"/>
    <cellStyle name="Énfasis1 2 4 2 2" xfId="9744" xr:uid="{DD28FD53-04F5-41A6-8417-5F16B8E6B3F3}"/>
    <cellStyle name="Énfasis1 2 4 3" xfId="9743" xr:uid="{190AF718-EA5F-43EB-AA11-47414C5C1E1F}"/>
    <cellStyle name="Énfasis1 2 5" xfId="4860" xr:uid="{00000000-0005-0000-0000-0000FC120000}"/>
    <cellStyle name="Énfasis1 2 5 2" xfId="9745" xr:uid="{8D778228-A4C3-4859-906A-26ECF0CC2694}"/>
    <cellStyle name="Énfasis1 2 6" xfId="8230" xr:uid="{2B9D4237-B58C-4332-8552-C876963734DB}"/>
    <cellStyle name="Énfasis1 2_Deuda septiembre_marcos" xfId="1346" xr:uid="{00000000-0005-0000-0000-000042050000}"/>
    <cellStyle name="Énfasis1 3" xfId="1347" xr:uid="{00000000-0005-0000-0000-000043050000}"/>
    <cellStyle name="Énfasis1 3 2" xfId="8232" xr:uid="{D0000069-E8E4-4387-9786-6C37266E4CBE}"/>
    <cellStyle name="Énfasis1 4" xfId="4861" xr:uid="{00000000-0005-0000-0000-0000FD120000}"/>
    <cellStyle name="Énfasis1 4 2" xfId="4862" xr:uid="{00000000-0005-0000-0000-0000FE120000}"/>
    <cellStyle name="Énfasis1 4 2 2" xfId="9747" xr:uid="{1674432C-AA3F-4319-99E7-055A44521E6E}"/>
    <cellStyle name="Énfasis1 4 3" xfId="4863" xr:uid="{00000000-0005-0000-0000-0000FF120000}"/>
    <cellStyle name="Énfasis1 4 3 2" xfId="9748" xr:uid="{91CA48C9-D0F1-4594-B3A5-54DD2E85140A}"/>
    <cellStyle name="Énfasis1 4 4" xfId="9746" xr:uid="{51173479-2B56-4700-911D-08955F902D44}"/>
    <cellStyle name="Énfasis1 5" xfId="4864" xr:uid="{00000000-0005-0000-0000-000000130000}"/>
    <cellStyle name="Énfasis1 5 2" xfId="4865" xr:uid="{00000000-0005-0000-0000-000001130000}"/>
    <cellStyle name="Énfasis1 5 2 2" xfId="9750" xr:uid="{0038794C-6E0D-4D76-9598-1D327D98F0DB}"/>
    <cellStyle name="Énfasis1 5 3" xfId="4866" xr:uid="{00000000-0005-0000-0000-000002130000}"/>
    <cellStyle name="Énfasis1 5 3 2" xfId="9751" xr:uid="{00BDE8BA-0D0F-4A6D-A365-CF1E3F2780DF}"/>
    <cellStyle name="Énfasis1 5 4" xfId="9749" xr:uid="{53C5B2E7-AA20-4500-AEE1-1E7669314504}"/>
    <cellStyle name="Énfasis1 6" xfId="4867" xr:uid="{00000000-0005-0000-0000-000003130000}"/>
    <cellStyle name="Énfasis1 6 2" xfId="9752" xr:uid="{049E0279-CA69-4A34-B44F-8A1315A31C60}"/>
    <cellStyle name="Énfasis1 7" xfId="4868" xr:uid="{00000000-0005-0000-0000-000004130000}"/>
    <cellStyle name="Énfasis1 7 2" xfId="9753" xr:uid="{44B236FB-B957-494D-942B-3E60FA28D0FD}"/>
    <cellStyle name="Énfasis1 8" xfId="4869" xr:uid="{00000000-0005-0000-0000-000005130000}"/>
    <cellStyle name="Énfasis1 8 2" xfId="9754" xr:uid="{6BEEEA1E-5709-4DE0-9C79-61CF6CD737B7}"/>
    <cellStyle name="Énfasis1 9" xfId="4870" xr:uid="{00000000-0005-0000-0000-000006130000}"/>
    <cellStyle name="Énfasis1 9 2" xfId="9755" xr:uid="{8762695F-9C05-45AF-AE59-74C543FBAD7B}"/>
    <cellStyle name="Énfasis2 10" xfId="4871" xr:uid="{00000000-0005-0000-0000-000007130000}"/>
    <cellStyle name="Énfasis2 10 2" xfId="4872" xr:uid="{00000000-0005-0000-0000-000008130000}"/>
    <cellStyle name="Énfasis2 10 2 2" xfId="9757" xr:uid="{141CF3AC-D444-406B-8ABD-F3E8BBDBC2B0}"/>
    <cellStyle name="Énfasis2 10 3" xfId="9756" xr:uid="{29FC93A1-E3AF-41F3-9646-581D3FABFAB7}"/>
    <cellStyle name="Énfasis2 11" xfId="4873" xr:uid="{00000000-0005-0000-0000-000009130000}"/>
    <cellStyle name="Énfasis2 11 2" xfId="4874" xr:uid="{00000000-0005-0000-0000-00000A130000}"/>
    <cellStyle name="Énfasis2 11 2 2" xfId="9759" xr:uid="{40B347A0-A957-4521-B87E-67A78D887B5C}"/>
    <cellStyle name="Énfasis2 11 3" xfId="9758" xr:uid="{0A22B93C-F5BE-4453-8B56-232038250CE3}"/>
    <cellStyle name="Énfasis2 12" xfId="4875" xr:uid="{00000000-0005-0000-0000-00000B130000}"/>
    <cellStyle name="Énfasis2 12 2" xfId="4876" xr:uid="{00000000-0005-0000-0000-00000C130000}"/>
    <cellStyle name="Énfasis2 12 2 2" xfId="9761" xr:uid="{7E71F7A0-2120-47F5-BEC1-93E14D04CEAB}"/>
    <cellStyle name="Énfasis2 12 3" xfId="9760" xr:uid="{F2FF7FCD-2AEA-4221-BC00-054DEAAAEB54}"/>
    <cellStyle name="Énfasis2 13" xfId="4877" xr:uid="{00000000-0005-0000-0000-00000D130000}"/>
    <cellStyle name="Énfasis2 13 2" xfId="4878" xr:uid="{00000000-0005-0000-0000-00000E130000}"/>
    <cellStyle name="Énfasis2 13 2 2" xfId="9763" xr:uid="{19FC9303-AFB7-402C-9FD6-82CC88B9F47B}"/>
    <cellStyle name="Énfasis2 13 3" xfId="9762" xr:uid="{A7418C05-4C59-40B9-9C84-87BFE86D5A9F}"/>
    <cellStyle name="Énfasis2 14" xfId="4879" xr:uid="{00000000-0005-0000-0000-00000F130000}"/>
    <cellStyle name="Énfasis2 14 2" xfId="4880" xr:uid="{00000000-0005-0000-0000-000010130000}"/>
    <cellStyle name="Énfasis2 14 2 2" xfId="9765" xr:uid="{C1CAF933-CD06-4D98-90AD-A8FCDCB00119}"/>
    <cellStyle name="Énfasis2 14 3" xfId="9764" xr:uid="{0213C501-C836-4401-B53F-68BD58FBC7C7}"/>
    <cellStyle name="Énfasis2 15" xfId="4881" xr:uid="{00000000-0005-0000-0000-000011130000}"/>
    <cellStyle name="Énfasis2 15 2" xfId="9766" xr:uid="{BF49EE78-29F5-42A9-89C1-ED9630DD73A5}"/>
    <cellStyle name="Énfasis2 2" xfId="3396" xr:uid="{00000000-0005-0000-0000-0000440D0000}"/>
    <cellStyle name="Énfasis2 2 2" xfId="4882" xr:uid="{00000000-0005-0000-0000-000012130000}"/>
    <cellStyle name="Énfasis2 2 2 2" xfId="9767" xr:uid="{1621CAFC-F4B7-4E35-8FAF-E0B6EC874777}"/>
    <cellStyle name="Énfasis2 2 3" xfId="4883" xr:uid="{00000000-0005-0000-0000-000013130000}"/>
    <cellStyle name="Énfasis2 2 3 2" xfId="9768" xr:uid="{C260C428-C235-420E-BBFF-359338ED25F3}"/>
    <cellStyle name="Énfasis2 2 4" xfId="4884" xr:uid="{00000000-0005-0000-0000-000014130000}"/>
    <cellStyle name="Énfasis2 2 4 2" xfId="9769" xr:uid="{92C49130-06B8-4A74-A6B2-44D09BCA8A67}"/>
    <cellStyle name="Énfasis2 2 5" xfId="8802" xr:uid="{95865FE6-265E-453A-B231-A1419CA892FB}"/>
    <cellStyle name="Énfasis2 3" xfId="3397" xr:uid="{00000000-0005-0000-0000-0000450D0000}"/>
    <cellStyle name="Énfasis2 3 2" xfId="4885" xr:uid="{00000000-0005-0000-0000-000015130000}"/>
    <cellStyle name="Énfasis2 3 2 2" xfId="9770" xr:uid="{274861DF-9A88-4674-BE1B-6824393433D7}"/>
    <cellStyle name="Énfasis2 3 3" xfId="4886" xr:uid="{00000000-0005-0000-0000-000016130000}"/>
    <cellStyle name="Énfasis2 3 3 2" xfId="9771" xr:uid="{0DA696FC-1D14-4FB5-8E88-9978B0D2531E}"/>
    <cellStyle name="Énfasis2 3 4" xfId="8803" xr:uid="{B843641C-0EB1-4881-AA33-161F67828534}"/>
    <cellStyle name="Énfasis2 4" xfId="4887" xr:uid="{00000000-0005-0000-0000-000017130000}"/>
    <cellStyle name="Énfasis2 4 2" xfId="4888" xr:uid="{00000000-0005-0000-0000-000018130000}"/>
    <cellStyle name="Énfasis2 4 2 2" xfId="9773" xr:uid="{1118C783-BC29-4077-8AE3-988820CD1424}"/>
    <cellStyle name="Énfasis2 4 3" xfId="4889" xr:uid="{00000000-0005-0000-0000-000019130000}"/>
    <cellStyle name="Énfasis2 4 3 2" xfId="9774" xr:uid="{5EBB5468-F620-4940-8F15-98C92AAFF4C3}"/>
    <cellStyle name="Énfasis2 4 4" xfId="9772" xr:uid="{2546AD6F-8D7F-46E3-A81F-8ABEC949AEF5}"/>
    <cellStyle name="Énfasis2 5" xfId="4890" xr:uid="{00000000-0005-0000-0000-00001A130000}"/>
    <cellStyle name="Énfasis2 5 2" xfId="9775" xr:uid="{BCCD1BE2-5500-4AEE-861A-9F424A9996C0}"/>
    <cellStyle name="Énfasis2 6" xfId="4891" xr:uid="{00000000-0005-0000-0000-00001B130000}"/>
    <cellStyle name="Énfasis2 6 2" xfId="9776" xr:uid="{6E605304-99EF-4CC2-B711-27920B595CC6}"/>
    <cellStyle name="Énfasis2 7" xfId="4892" xr:uid="{00000000-0005-0000-0000-00001C130000}"/>
    <cellStyle name="Énfasis2 7 2" xfId="9777" xr:uid="{ABBDFA9A-8CD7-4A7C-A71D-255243FCCEFD}"/>
    <cellStyle name="Énfasis2 8" xfId="4893" xr:uid="{00000000-0005-0000-0000-00001D130000}"/>
    <cellStyle name="Énfasis2 8 2" xfId="9778" xr:uid="{52D80B4F-E442-46C2-9A98-3D105E459D2F}"/>
    <cellStyle name="Énfasis2 9" xfId="4894" xr:uid="{00000000-0005-0000-0000-00001E130000}"/>
    <cellStyle name="Énfasis2 9 2" xfId="9779" xr:uid="{0B17CF55-1B2A-426D-92E7-FBF15A0E468C}"/>
    <cellStyle name="Énfasis3 10" xfId="4895" xr:uid="{00000000-0005-0000-0000-00001F130000}"/>
    <cellStyle name="Énfasis3 10 2" xfId="9780" xr:uid="{6EB0FF8A-B7C9-45F1-8591-65AA7EB109D1}"/>
    <cellStyle name="Énfasis3 11" xfId="4896" xr:uid="{00000000-0005-0000-0000-000020130000}"/>
    <cellStyle name="Énfasis3 11 2" xfId="4897" xr:uid="{00000000-0005-0000-0000-000021130000}"/>
    <cellStyle name="Énfasis3 11 2 2" xfId="9782" xr:uid="{5AAE2B31-3EF2-4A9E-9F91-10F7AD2F731C}"/>
    <cellStyle name="Énfasis3 11 3" xfId="9781" xr:uid="{9DC228D9-AF64-4357-9379-4F0D34E5D00C}"/>
    <cellStyle name="Énfasis3 12" xfId="4898" xr:uid="{00000000-0005-0000-0000-000022130000}"/>
    <cellStyle name="Énfasis3 12 2" xfId="4899" xr:uid="{00000000-0005-0000-0000-000023130000}"/>
    <cellStyle name="Énfasis3 12 2 2" xfId="9784" xr:uid="{62228C1C-A2C2-447D-8B64-D6611B363BFA}"/>
    <cellStyle name="Énfasis3 12 3" xfId="9783" xr:uid="{731F2BEC-D4CA-4C33-A12A-7BB68C8F04AD}"/>
    <cellStyle name="Énfasis3 13" xfId="4900" xr:uid="{00000000-0005-0000-0000-000024130000}"/>
    <cellStyle name="Énfasis3 13 2" xfId="4901" xr:uid="{00000000-0005-0000-0000-000025130000}"/>
    <cellStyle name="Énfasis3 13 2 2" xfId="9786" xr:uid="{13B3197F-125C-4AD7-952A-B594089214BB}"/>
    <cellStyle name="Énfasis3 13 3" xfId="9785" xr:uid="{8530F929-D92C-4274-8CF9-02D0295111EB}"/>
    <cellStyle name="Énfasis3 14" xfId="4902" xr:uid="{00000000-0005-0000-0000-000026130000}"/>
    <cellStyle name="Énfasis3 14 2" xfId="4903" xr:uid="{00000000-0005-0000-0000-000027130000}"/>
    <cellStyle name="Énfasis3 14 2 2" xfId="9788" xr:uid="{A89A478E-66D4-445F-B1C3-58AD4804BCF2}"/>
    <cellStyle name="Énfasis3 14 3" xfId="9787" xr:uid="{8451F878-845B-46C2-8704-12B0B773F158}"/>
    <cellStyle name="Énfasis3 15" xfId="4904" xr:uid="{00000000-0005-0000-0000-000028130000}"/>
    <cellStyle name="Énfasis3 15 2" xfId="4905" xr:uid="{00000000-0005-0000-0000-000029130000}"/>
    <cellStyle name="Énfasis3 15 2 2" xfId="9790" xr:uid="{B6D17ADE-F612-455A-8A1D-24608EA70DCB}"/>
    <cellStyle name="Énfasis3 15 3" xfId="9789" xr:uid="{93D8A9FE-26AC-403F-B3E2-0A3F4E588AAB}"/>
    <cellStyle name="Énfasis3 16" xfId="4906" xr:uid="{00000000-0005-0000-0000-00002A130000}"/>
    <cellStyle name="Énfasis3 16 2" xfId="9791" xr:uid="{67E365DF-CFBA-4AEA-81BC-02D8293DDCE6}"/>
    <cellStyle name="Énfasis3 2" xfId="1348" xr:uid="{00000000-0005-0000-0000-000044050000}"/>
    <cellStyle name="Énfasis3 2 2" xfId="1349" xr:uid="{00000000-0005-0000-0000-000045050000}"/>
    <cellStyle name="Énfasis3 2 2 2" xfId="4907" xr:uid="{00000000-0005-0000-0000-00002B130000}"/>
    <cellStyle name="Énfasis3 2 2 2 2" xfId="9792" xr:uid="{55D5467D-6271-4B29-9F7F-55B140A596D8}"/>
    <cellStyle name="Énfasis3 2 2 3" xfId="4908" xr:uid="{00000000-0005-0000-0000-00002C130000}"/>
    <cellStyle name="Énfasis3 2 2 3 2" xfId="9793" xr:uid="{0768A0A4-62AD-4F2A-B594-1CA703070D0F}"/>
    <cellStyle name="Énfasis3 2 2 4" xfId="4909" xr:uid="{00000000-0005-0000-0000-00002D130000}"/>
    <cellStyle name="Énfasis3 2 2 4 2" xfId="4910" xr:uid="{00000000-0005-0000-0000-00002E130000}"/>
    <cellStyle name="Énfasis3 2 2 4 2 2" xfId="9795" xr:uid="{1F8101BE-7A55-4DCC-8011-C61C5FA843E6}"/>
    <cellStyle name="Énfasis3 2 2 4 3" xfId="9794" xr:uid="{58BD11C5-3FA3-4B9E-83FE-60D569D5D394}"/>
    <cellStyle name="Énfasis3 2 2 5" xfId="8234" xr:uid="{1DC7DBF0-FEBA-4BD2-BADB-BA29EC674A89}"/>
    <cellStyle name="Énfasis3 2 3" xfId="4911" xr:uid="{00000000-0005-0000-0000-00002F130000}"/>
    <cellStyle name="Énfasis3 2 3 2" xfId="9796" xr:uid="{E5F22C34-2642-4982-A790-F23A95AE1E09}"/>
    <cellStyle name="Énfasis3 2 4" xfId="4912" xr:uid="{00000000-0005-0000-0000-000030130000}"/>
    <cellStyle name="Énfasis3 2 4 2" xfId="4913" xr:uid="{00000000-0005-0000-0000-000031130000}"/>
    <cellStyle name="Énfasis3 2 4 2 2" xfId="9798" xr:uid="{5C47544B-C993-4FC6-8599-B0E77936E6E7}"/>
    <cellStyle name="Énfasis3 2 4 3" xfId="9797" xr:uid="{02AAF97F-44D7-4A54-8E35-9C3BDC09C569}"/>
    <cellStyle name="Énfasis3 2 5" xfId="4914" xr:uid="{00000000-0005-0000-0000-000032130000}"/>
    <cellStyle name="Énfasis3 2 5 2" xfId="9799" xr:uid="{4F249B3D-E291-4A16-B4CE-26A129916099}"/>
    <cellStyle name="Énfasis3 2 6" xfId="8233" xr:uid="{C9287FA2-EA6B-4787-AA4C-11EB3CA3F94C}"/>
    <cellStyle name="Énfasis3 2_Deuda septiembre_marcos" xfId="1350" xr:uid="{00000000-0005-0000-0000-000046050000}"/>
    <cellStyle name="Énfasis3 3" xfId="3398" xr:uid="{00000000-0005-0000-0000-0000460D0000}"/>
    <cellStyle name="Énfasis3 3 2" xfId="4915" xr:uid="{00000000-0005-0000-0000-000033130000}"/>
    <cellStyle name="Énfasis3 3 2 2" xfId="9800" xr:uid="{4AD12303-5670-4C01-BB96-945FA5ED1750}"/>
    <cellStyle name="Énfasis3 3 3" xfId="4916" xr:uid="{00000000-0005-0000-0000-000034130000}"/>
    <cellStyle name="Énfasis3 3 3 2" xfId="9801" xr:uid="{5AD31914-9C9D-47AA-BE0D-8842C8C8A77F}"/>
    <cellStyle name="Énfasis3 3 4" xfId="8804" xr:uid="{A978E30E-167F-4221-8A56-DFB286AB7779}"/>
    <cellStyle name="Énfasis3 4" xfId="4917" xr:uid="{00000000-0005-0000-0000-000035130000}"/>
    <cellStyle name="Énfasis3 4 2" xfId="4918" xr:uid="{00000000-0005-0000-0000-000036130000}"/>
    <cellStyle name="Énfasis3 4 2 2" xfId="9803" xr:uid="{DE147FFA-BC24-4555-8CB5-15B8196BE5C1}"/>
    <cellStyle name="Énfasis3 4 3" xfId="4919" xr:uid="{00000000-0005-0000-0000-000037130000}"/>
    <cellStyle name="Énfasis3 4 3 2" xfId="9804" xr:uid="{AB1E491F-6AB8-4E43-8167-B2685A830869}"/>
    <cellStyle name="Énfasis3 4 4" xfId="9802" xr:uid="{BA0570DE-C532-4407-B60C-27BF38AF7D7C}"/>
    <cellStyle name="Énfasis3 5" xfId="4920" xr:uid="{00000000-0005-0000-0000-000038130000}"/>
    <cellStyle name="Énfasis3 5 2" xfId="9805" xr:uid="{EEB43C9D-A7C0-40FF-A61E-197D0C487AF0}"/>
    <cellStyle name="Énfasis3 6" xfId="4921" xr:uid="{00000000-0005-0000-0000-000039130000}"/>
    <cellStyle name="Énfasis3 6 2" xfId="9806" xr:uid="{5E421E23-C1B5-47A2-82C3-17F61968FD42}"/>
    <cellStyle name="Énfasis3 7" xfId="4922" xr:uid="{00000000-0005-0000-0000-00003A130000}"/>
    <cellStyle name="Énfasis3 7 2" xfId="9807" xr:uid="{6A6CB1F2-A0F3-43F9-A22C-9B385F163AE6}"/>
    <cellStyle name="Énfasis3 8" xfId="4923" xr:uid="{00000000-0005-0000-0000-00003B130000}"/>
    <cellStyle name="Énfasis3 8 2" xfId="9808" xr:uid="{9C4149A3-4590-4E0D-8DB2-E8FA99A96CEF}"/>
    <cellStyle name="Énfasis3 9" xfId="4924" xr:uid="{00000000-0005-0000-0000-00003C130000}"/>
    <cellStyle name="Énfasis3 9 2" xfId="9809" xr:uid="{C803E60F-FF28-4155-948F-88A29EBB4F3D}"/>
    <cellStyle name="Énfasis4 10" xfId="4925" xr:uid="{00000000-0005-0000-0000-00003D130000}"/>
    <cellStyle name="Énfasis4 10 2" xfId="4926" xr:uid="{00000000-0005-0000-0000-00003E130000}"/>
    <cellStyle name="Énfasis4 10 2 2" xfId="9811" xr:uid="{8A15D347-B6DC-4989-B629-DEAEDA9A2869}"/>
    <cellStyle name="Énfasis4 10 3" xfId="9810" xr:uid="{297F1B37-951A-4CF5-8924-8EFF5AD0C511}"/>
    <cellStyle name="Énfasis4 11" xfId="4927" xr:uid="{00000000-0005-0000-0000-00003F130000}"/>
    <cellStyle name="Énfasis4 11 2" xfId="4928" xr:uid="{00000000-0005-0000-0000-000040130000}"/>
    <cellStyle name="Énfasis4 11 2 2" xfId="9813" xr:uid="{883BAE57-5D01-4650-9800-5AB78DF0FBC5}"/>
    <cellStyle name="Énfasis4 11 3" xfId="9812" xr:uid="{C1942B87-63E9-466A-8819-398750E7DC9E}"/>
    <cellStyle name="Énfasis4 12" xfId="4929" xr:uid="{00000000-0005-0000-0000-000041130000}"/>
    <cellStyle name="Énfasis4 12 2" xfId="4930" xr:uid="{00000000-0005-0000-0000-000042130000}"/>
    <cellStyle name="Énfasis4 12 2 2" xfId="9815" xr:uid="{11EB8806-1E8F-4B09-9AE8-610FFE16AA43}"/>
    <cellStyle name="Énfasis4 12 3" xfId="9814" xr:uid="{3CAD27B0-5268-45AB-8FDF-FC4F69987617}"/>
    <cellStyle name="Énfasis4 13" xfId="4931" xr:uid="{00000000-0005-0000-0000-000043130000}"/>
    <cellStyle name="Énfasis4 13 2" xfId="4932" xr:uid="{00000000-0005-0000-0000-000044130000}"/>
    <cellStyle name="Énfasis4 13 2 2" xfId="9817" xr:uid="{E1229912-DD86-4AD2-9D53-3977F371994D}"/>
    <cellStyle name="Énfasis4 13 3" xfId="9816" xr:uid="{F87EBF4F-D78F-4460-87B6-CFA3BAD959AF}"/>
    <cellStyle name="Énfasis4 14" xfId="4933" xr:uid="{00000000-0005-0000-0000-000045130000}"/>
    <cellStyle name="Énfasis4 14 2" xfId="4934" xr:uid="{00000000-0005-0000-0000-000046130000}"/>
    <cellStyle name="Énfasis4 14 2 2" xfId="9819" xr:uid="{C6C2556C-55AD-4109-BFD6-C61CD1AD7B83}"/>
    <cellStyle name="Énfasis4 14 3" xfId="9818" xr:uid="{AD4CF8EE-9873-4F3C-B3B9-785E21B3C6F1}"/>
    <cellStyle name="Énfasis4 15" xfId="4935" xr:uid="{00000000-0005-0000-0000-000047130000}"/>
    <cellStyle name="Énfasis4 15 2" xfId="9820" xr:uid="{0F33DA06-2756-48C3-AA1F-C162B2889557}"/>
    <cellStyle name="Énfasis4 2" xfId="3399" xr:uid="{00000000-0005-0000-0000-0000470D0000}"/>
    <cellStyle name="Énfasis4 2 2" xfId="4936" xr:uid="{00000000-0005-0000-0000-000048130000}"/>
    <cellStyle name="Énfasis4 2 2 2" xfId="9821" xr:uid="{D48A8968-F539-45BF-A391-6458ECDB7259}"/>
    <cellStyle name="Énfasis4 2 3" xfId="4937" xr:uid="{00000000-0005-0000-0000-000049130000}"/>
    <cellStyle name="Énfasis4 2 3 2" xfId="9822" xr:uid="{B05B40DB-22A5-4594-9733-EB7A05F90BD4}"/>
    <cellStyle name="Énfasis4 2 4" xfId="4938" xr:uid="{00000000-0005-0000-0000-00004A130000}"/>
    <cellStyle name="Énfasis4 2 4 2" xfId="9823" xr:uid="{93D0672E-3D00-4EA7-8FED-56B9676FB2C1}"/>
    <cellStyle name="Énfasis4 2 5" xfId="8805" xr:uid="{61A07D9A-87A6-4E90-9835-BF1B738AE76C}"/>
    <cellStyle name="Énfasis4 3" xfId="3400" xr:uid="{00000000-0005-0000-0000-0000480D0000}"/>
    <cellStyle name="Énfasis4 3 2" xfId="4939" xr:uid="{00000000-0005-0000-0000-00004B130000}"/>
    <cellStyle name="Énfasis4 3 2 2" xfId="9824" xr:uid="{0ADE1379-23FD-4BC5-9E78-4E9FC53789C6}"/>
    <cellStyle name="Énfasis4 3 3" xfId="4940" xr:uid="{00000000-0005-0000-0000-00004C130000}"/>
    <cellStyle name="Énfasis4 3 3 2" xfId="9825" xr:uid="{DB24A99D-5527-4C10-B411-7CCCC43BE5F3}"/>
    <cellStyle name="Énfasis4 3 4" xfId="8806" xr:uid="{7E331FD3-2B09-4C86-AC81-5C81D44C3774}"/>
    <cellStyle name="Énfasis4 4" xfId="4941" xr:uid="{00000000-0005-0000-0000-00004D130000}"/>
    <cellStyle name="Énfasis4 4 2" xfId="4942" xr:uid="{00000000-0005-0000-0000-00004E130000}"/>
    <cellStyle name="Énfasis4 4 2 2" xfId="9827" xr:uid="{2CFB612B-E047-4554-AFCA-E26E401747B8}"/>
    <cellStyle name="Énfasis4 4 3" xfId="4943" xr:uid="{00000000-0005-0000-0000-00004F130000}"/>
    <cellStyle name="Énfasis4 4 3 2" xfId="9828" xr:uid="{6A8B64D8-CC0C-481D-A2F2-9A4D9AD4D770}"/>
    <cellStyle name="Énfasis4 4 4" xfId="9826" xr:uid="{95B9F0EB-EF41-4E7A-864A-4AD31F1E9D92}"/>
    <cellStyle name="Énfasis4 5" xfId="4944" xr:uid="{00000000-0005-0000-0000-000050130000}"/>
    <cellStyle name="Énfasis4 5 2" xfId="9829" xr:uid="{5BAD635A-A364-4DA4-A1B0-1E8131798CDA}"/>
    <cellStyle name="Énfasis4 6" xfId="4945" xr:uid="{00000000-0005-0000-0000-000051130000}"/>
    <cellStyle name="Énfasis4 6 2" xfId="9830" xr:uid="{68EAB071-E0E7-443C-9093-B544E36E9E29}"/>
    <cellStyle name="Énfasis4 7" xfId="4946" xr:uid="{00000000-0005-0000-0000-000052130000}"/>
    <cellStyle name="Énfasis4 7 2" xfId="9831" xr:uid="{2B8C46BC-55C3-49B7-AAEF-A9F133F0970B}"/>
    <cellStyle name="Énfasis4 8" xfId="4947" xr:uid="{00000000-0005-0000-0000-000053130000}"/>
    <cellStyle name="Énfasis4 8 2" xfId="9832" xr:uid="{55A7827F-3381-4F33-B26E-C7DDEADEB602}"/>
    <cellStyle name="Énfasis4 9" xfId="4948" xr:uid="{00000000-0005-0000-0000-000054130000}"/>
    <cellStyle name="Énfasis4 9 2" xfId="9833" xr:uid="{CD63726D-9265-4061-AF4D-259D64ACA64B}"/>
    <cellStyle name="Énfasis5 10" xfId="4949" xr:uid="{00000000-0005-0000-0000-000055130000}"/>
    <cellStyle name="Énfasis5 10 2" xfId="9834" xr:uid="{3A628CBA-52DF-4F1F-9C75-0336B6ABCCA7}"/>
    <cellStyle name="Énfasis5 11" xfId="4950" xr:uid="{00000000-0005-0000-0000-000056130000}"/>
    <cellStyle name="Énfasis5 11 2" xfId="9835" xr:uid="{287CC262-7C30-4049-9E70-5013C2C8DE77}"/>
    <cellStyle name="Énfasis5 12" xfId="4951" xr:uid="{00000000-0005-0000-0000-000057130000}"/>
    <cellStyle name="Énfasis5 12 2" xfId="4952" xr:uid="{00000000-0005-0000-0000-000058130000}"/>
    <cellStyle name="Énfasis5 12 2 2" xfId="9837" xr:uid="{26B97911-83CF-476F-A8FF-9C8B6C8982C0}"/>
    <cellStyle name="Énfasis5 12 3" xfId="9836" xr:uid="{D9EF3B0C-4155-463A-86FC-6DC565C8A2C6}"/>
    <cellStyle name="Énfasis5 13" xfId="4953" xr:uid="{00000000-0005-0000-0000-000059130000}"/>
    <cellStyle name="Énfasis5 13 2" xfId="4954" xr:uid="{00000000-0005-0000-0000-00005A130000}"/>
    <cellStyle name="Énfasis5 13 2 2" xfId="9839" xr:uid="{DF71560C-FDBB-4F62-9B62-E3535653DC97}"/>
    <cellStyle name="Énfasis5 13 3" xfId="9838" xr:uid="{3E1859C0-7F15-4F8E-8711-DEF805B72103}"/>
    <cellStyle name="Énfasis5 14" xfId="4955" xr:uid="{00000000-0005-0000-0000-00005B130000}"/>
    <cellStyle name="Énfasis5 14 2" xfId="4956" xr:uid="{00000000-0005-0000-0000-00005C130000}"/>
    <cellStyle name="Énfasis5 14 2 2" xfId="9841" xr:uid="{62D0C443-9B4F-4209-AEF7-009239710808}"/>
    <cellStyle name="Énfasis5 14 3" xfId="9840" xr:uid="{B6C2C5A9-E71F-4936-BA22-1E5949441574}"/>
    <cellStyle name="Énfasis5 15" xfId="4957" xr:uid="{00000000-0005-0000-0000-00005D130000}"/>
    <cellStyle name="Énfasis5 15 2" xfId="4958" xr:uid="{00000000-0005-0000-0000-00005E130000}"/>
    <cellStyle name="Énfasis5 15 2 2" xfId="9843" xr:uid="{F9F805EB-0937-4CA9-B9E0-5BD7F3D6D823}"/>
    <cellStyle name="Énfasis5 15 3" xfId="9842" xr:uid="{55DAE782-A418-47F7-8C24-16B1AA8EE811}"/>
    <cellStyle name="Énfasis5 16" xfId="4959" xr:uid="{00000000-0005-0000-0000-00005F130000}"/>
    <cellStyle name="Énfasis5 16 2" xfId="4960" xr:uid="{00000000-0005-0000-0000-000060130000}"/>
    <cellStyle name="Énfasis5 16 2 2" xfId="9845" xr:uid="{2ACC5C1F-2010-4F4B-A76E-7CF3D8D5DDAB}"/>
    <cellStyle name="Énfasis5 16 3" xfId="9844" xr:uid="{B9DEE081-7625-4748-9020-9B00FE8110B5}"/>
    <cellStyle name="Énfasis5 17" xfId="4961" xr:uid="{00000000-0005-0000-0000-000061130000}"/>
    <cellStyle name="Énfasis5 17 2" xfId="9846" xr:uid="{A9948BF7-F91C-4436-B129-805549E8DB6C}"/>
    <cellStyle name="Énfasis5 2" xfId="1351" xr:uid="{00000000-0005-0000-0000-000047050000}"/>
    <cellStyle name="Énfasis5 2 2" xfId="1352" xr:uid="{00000000-0005-0000-0000-000048050000}"/>
    <cellStyle name="Énfasis5 2 2 2" xfId="4962" xr:uid="{00000000-0005-0000-0000-000062130000}"/>
    <cellStyle name="Énfasis5 2 2 2 2" xfId="9847" xr:uid="{EFF33602-B6E8-49D3-96B3-1179751DFD55}"/>
    <cellStyle name="Énfasis5 2 2 3" xfId="4963" xr:uid="{00000000-0005-0000-0000-000063130000}"/>
    <cellStyle name="Énfasis5 2 2 3 2" xfId="9848" xr:uid="{32A5012F-67A7-4F79-8F2D-B4C994FE8E70}"/>
    <cellStyle name="Énfasis5 2 2 4" xfId="4964" xr:uid="{00000000-0005-0000-0000-000064130000}"/>
    <cellStyle name="Énfasis5 2 2 4 2" xfId="4965" xr:uid="{00000000-0005-0000-0000-000065130000}"/>
    <cellStyle name="Énfasis5 2 2 4 2 2" xfId="9850" xr:uid="{60081E0D-2596-402B-8E09-8B2E00A8E5F4}"/>
    <cellStyle name="Énfasis5 2 2 4 3" xfId="9849" xr:uid="{367B2F2D-1F7F-4960-BEFA-A9D7C53A132C}"/>
    <cellStyle name="Énfasis5 2 2 5" xfId="8236" xr:uid="{A70B18AC-6962-498A-A7BA-323B7D736335}"/>
    <cellStyle name="Énfasis5 2 3" xfId="4966" xr:uid="{00000000-0005-0000-0000-000066130000}"/>
    <cellStyle name="Énfasis5 2 3 2" xfId="9851" xr:uid="{C7485C8E-16C3-45BF-B030-E0BC74FAB9E8}"/>
    <cellStyle name="Énfasis5 2 4" xfId="4967" xr:uid="{00000000-0005-0000-0000-000067130000}"/>
    <cellStyle name="Énfasis5 2 4 2" xfId="4968" xr:uid="{00000000-0005-0000-0000-000068130000}"/>
    <cellStyle name="Énfasis5 2 4 2 2" xfId="9853" xr:uid="{BA5F4310-1D32-4E42-BD00-945F4B3E11D9}"/>
    <cellStyle name="Énfasis5 2 4 3" xfId="9852" xr:uid="{D271A572-EA92-4BD8-9B09-D9773A777E9C}"/>
    <cellStyle name="Énfasis5 2 5" xfId="4969" xr:uid="{00000000-0005-0000-0000-000069130000}"/>
    <cellStyle name="Énfasis5 2 5 2" xfId="9854" xr:uid="{08E53E2A-2ED3-4F51-800D-94E901794BD3}"/>
    <cellStyle name="Énfasis5 2 6" xfId="8235" xr:uid="{C2380970-BCDC-407F-BBB7-C515339F5F65}"/>
    <cellStyle name="Énfasis5 2_Deuda septiembre_marcos" xfId="1353" xr:uid="{00000000-0005-0000-0000-000049050000}"/>
    <cellStyle name="Énfasis5 3" xfId="1354" xr:uid="{00000000-0005-0000-0000-00004A050000}"/>
    <cellStyle name="Énfasis5 3 2" xfId="8237" xr:uid="{B8F4C3AB-6F69-45D7-A9DA-FAF2FBD28E47}"/>
    <cellStyle name="Énfasis5 4" xfId="4970" xr:uid="{00000000-0005-0000-0000-00006A130000}"/>
    <cellStyle name="Énfasis5 4 2" xfId="4971" xr:uid="{00000000-0005-0000-0000-00006B130000}"/>
    <cellStyle name="Énfasis5 4 2 2" xfId="9856" xr:uid="{70E7E2B7-8DCE-4D93-8326-203D7330F991}"/>
    <cellStyle name="Énfasis5 4 3" xfId="4972" xr:uid="{00000000-0005-0000-0000-00006C130000}"/>
    <cellStyle name="Énfasis5 4 3 2" xfId="9857" xr:uid="{B91A45BE-9359-491B-8EBB-5CA3E6E55EDF}"/>
    <cellStyle name="Énfasis5 4 4" xfId="9855" xr:uid="{9A30F1DC-7478-49A4-B558-9B1555F01ACF}"/>
    <cellStyle name="Énfasis5 5" xfId="4973" xr:uid="{00000000-0005-0000-0000-00006D130000}"/>
    <cellStyle name="Énfasis5 5 2" xfId="4974" xr:uid="{00000000-0005-0000-0000-00006E130000}"/>
    <cellStyle name="Énfasis5 5 2 2" xfId="9859" xr:uid="{D3DD05B1-10A9-4050-911F-82BFA6C31DA0}"/>
    <cellStyle name="Énfasis5 5 3" xfId="4975" xr:uid="{00000000-0005-0000-0000-00006F130000}"/>
    <cellStyle name="Énfasis5 5 3 2" xfId="9860" xr:uid="{46948507-7BC4-4730-B5D9-B0932206E153}"/>
    <cellStyle name="Énfasis5 5 4" xfId="9858" xr:uid="{7B1FFDF7-6C01-40A3-A637-548227E944B7}"/>
    <cellStyle name="Énfasis5 6" xfId="4976" xr:uid="{00000000-0005-0000-0000-000070130000}"/>
    <cellStyle name="Énfasis5 6 2" xfId="9861" xr:uid="{1BB5CA11-5691-416A-90F1-81F5C339A162}"/>
    <cellStyle name="Énfasis5 7" xfId="4977" xr:uid="{00000000-0005-0000-0000-000071130000}"/>
    <cellStyle name="Énfasis5 7 2" xfId="9862" xr:uid="{FB1136ED-7420-4420-8FCB-E7016BE8C296}"/>
    <cellStyle name="Énfasis5 8" xfId="4978" xr:uid="{00000000-0005-0000-0000-000072130000}"/>
    <cellStyle name="Énfasis5 8 2" xfId="9863" xr:uid="{D7BDCF71-204B-45BD-9597-6854398173CF}"/>
    <cellStyle name="Énfasis5 9" xfId="4979" xr:uid="{00000000-0005-0000-0000-000073130000}"/>
    <cellStyle name="Énfasis5 9 2" xfId="9864" xr:uid="{9CD0CAF6-45A7-49B9-995C-2E2F009C76AB}"/>
    <cellStyle name="Énfasis6 10" xfId="4980" xr:uid="{00000000-0005-0000-0000-000074130000}"/>
    <cellStyle name="Énfasis6 10 2" xfId="4981" xr:uid="{00000000-0005-0000-0000-000075130000}"/>
    <cellStyle name="Énfasis6 10 2 2" xfId="9866" xr:uid="{4B86A8B9-CE6F-4328-A14B-53D4351E796C}"/>
    <cellStyle name="Énfasis6 10 3" xfId="9865" xr:uid="{E7B59902-8B58-4B74-8AF6-3CABDCB9123D}"/>
    <cellStyle name="Énfasis6 11" xfId="4982" xr:uid="{00000000-0005-0000-0000-000076130000}"/>
    <cellStyle name="Énfasis6 11 2" xfId="4983" xr:uid="{00000000-0005-0000-0000-000077130000}"/>
    <cellStyle name="Énfasis6 11 2 2" xfId="9868" xr:uid="{58450C31-0ADA-4CCF-8414-410F9BC7EC16}"/>
    <cellStyle name="Énfasis6 11 3" xfId="9867" xr:uid="{6D647898-1CEC-4684-B6F0-9C8EC3334007}"/>
    <cellStyle name="Énfasis6 12" xfId="4984" xr:uid="{00000000-0005-0000-0000-000078130000}"/>
    <cellStyle name="Énfasis6 12 2" xfId="4985" xr:uid="{00000000-0005-0000-0000-000079130000}"/>
    <cellStyle name="Énfasis6 12 2 2" xfId="9870" xr:uid="{64BC2F53-2FC5-4BEB-B738-9C1A69B0C437}"/>
    <cellStyle name="Énfasis6 12 3" xfId="9869" xr:uid="{A8F47E27-BFA3-42C5-8A34-E936EC8A249B}"/>
    <cellStyle name="Énfasis6 13" xfId="4986" xr:uid="{00000000-0005-0000-0000-00007A130000}"/>
    <cellStyle name="Énfasis6 13 2" xfId="4987" xr:uid="{00000000-0005-0000-0000-00007B130000}"/>
    <cellStyle name="Énfasis6 13 2 2" xfId="9872" xr:uid="{CE8A5205-A3FC-4C56-8823-47D3D7867410}"/>
    <cellStyle name="Énfasis6 13 3" xfId="9871" xr:uid="{B7ECED00-2CDB-49D0-B67A-02E018F02F16}"/>
    <cellStyle name="Énfasis6 14" xfId="4988" xr:uid="{00000000-0005-0000-0000-00007C130000}"/>
    <cellStyle name="Énfasis6 14 2" xfId="4989" xr:uid="{00000000-0005-0000-0000-00007D130000}"/>
    <cellStyle name="Énfasis6 14 2 2" xfId="9874" xr:uid="{4CBDE96D-A3FA-4A6D-9D05-FCB2B168AF67}"/>
    <cellStyle name="Énfasis6 14 3" xfId="9873" xr:uid="{272E6CB5-2677-4423-8B06-4C625C8ACEA7}"/>
    <cellStyle name="Énfasis6 15" xfId="4990" xr:uid="{00000000-0005-0000-0000-00007E130000}"/>
    <cellStyle name="Énfasis6 15 2" xfId="9875" xr:uid="{D80A7A66-5783-415B-8C2D-11761ABFC450}"/>
    <cellStyle name="Énfasis6 2" xfId="3401" xr:uid="{00000000-0005-0000-0000-0000490D0000}"/>
    <cellStyle name="Énfasis6 2 2" xfId="4991" xr:uid="{00000000-0005-0000-0000-00007F130000}"/>
    <cellStyle name="Énfasis6 2 2 2" xfId="9876" xr:uid="{12481FB2-E287-4D6B-9CB6-CAFED9DABCA8}"/>
    <cellStyle name="Énfasis6 2 3" xfId="4992" xr:uid="{00000000-0005-0000-0000-000080130000}"/>
    <cellStyle name="Énfasis6 2 3 2" xfId="9877" xr:uid="{DBD26142-759B-4630-BF49-19A555E6352D}"/>
    <cellStyle name="Énfasis6 2 4" xfId="4993" xr:uid="{00000000-0005-0000-0000-000081130000}"/>
    <cellStyle name="Énfasis6 2 4 2" xfId="9878" xr:uid="{CEF2003D-E299-40AE-A3B2-C3B3388D9193}"/>
    <cellStyle name="Énfasis6 2 5" xfId="8807" xr:uid="{BE3DBCA1-3A4C-4F24-A667-E7745E248EB3}"/>
    <cellStyle name="Énfasis6 3" xfId="3402" xr:uid="{00000000-0005-0000-0000-00004A0D0000}"/>
    <cellStyle name="Énfasis6 3 2" xfId="4994" xr:uid="{00000000-0005-0000-0000-000082130000}"/>
    <cellStyle name="Énfasis6 3 2 2" xfId="9879" xr:uid="{34DF4A65-87E9-4DF4-960C-9AE7F4A4A023}"/>
    <cellStyle name="Énfasis6 3 3" xfId="4995" xr:uid="{00000000-0005-0000-0000-000083130000}"/>
    <cellStyle name="Énfasis6 3 3 2" xfId="9880" xr:uid="{2BE0BD28-2833-4023-AD6D-447956667F6F}"/>
    <cellStyle name="Énfasis6 3 4" xfId="8808" xr:uid="{2BF9D7FF-B0F5-4A51-8B24-5BC9342EDE39}"/>
    <cellStyle name="Énfasis6 4" xfId="4996" xr:uid="{00000000-0005-0000-0000-000084130000}"/>
    <cellStyle name="Énfasis6 4 2" xfId="4997" xr:uid="{00000000-0005-0000-0000-000085130000}"/>
    <cellStyle name="Énfasis6 4 2 2" xfId="9882" xr:uid="{905C8559-4944-4A4E-9893-0F9D151CD27F}"/>
    <cellStyle name="Énfasis6 4 3" xfId="4998" xr:uid="{00000000-0005-0000-0000-000086130000}"/>
    <cellStyle name="Énfasis6 4 3 2" xfId="9883" xr:uid="{1B363085-D213-4EFA-8690-8466679677B7}"/>
    <cellStyle name="Énfasis6 4 4" xfId="9881" xr:uid="{656A0949-0837-4A84-AAB4-DA7F70029F0E}"/>
    <cellStyle name="Énfasis6 5" xfId="4999" xr:uid="{00000000-0005-0000-0000-000087130000}"/>
    <cellStyle name="Énfasis6 5 2" xfId="9884" xr:uid="{1BCBB878-2B59-4D00-AB6B-B113039B0AD9}"/>
    <cellStyle name="Énfasis6 6" xfId="5000" xr:uid="{00000000-0005-0000-0000-000088130000}"/>
    <cellStyle name="Énfasis6 6 2" xfId="9885" xr:uid="{43BC75F4-2B8A-454C-B823-294F466BFA5F}"/>
    <cellStyle name="Énfasis6 7" xfId="5001" xr:uid="{00000000-0005-0000-0000-000089130000}"/>
    <cellStyle name="Énfasis6 7 2" xfId="9886" xr:uid="{3B130F7D-014A-4979-92DE-6675405979FC}"/>
    <cellStyle name="Énfasis6 8" xfId="5002" xr:uid="{00000000-0005-0000-0000-00008A130000}"/>
    <cellStyle name="Énfasis6 8 2" xfId="9887" xr:uid="{A98C22C7-F7D1-4AF6-89E8-7C3A5AF189B6}"/>
    <cellStyle name="Énfasis6 9" xfId="5003" xr:uid="{00000000-0005-0000-0000-00008B130000}"/>
    <cellStyle name="Énfasis6 9 2" xfId="9888" xr:uid="{2072F58B-9CEA-4CD0-90CB-984D7C814BF6}"/>
    <cellStyle name="Entrada 10" xfId="5004" xr:uid="{00000000-0005-0000-0000-00008C130000}"/>
    <cellStyle name="Entrada 10 2" xfId="5005" xr:uid="{00000000-0005-0000-0000-00008D130000}"/>
    <cellStyle name="Entrada 10 2 2" xfId="9890" xr:uid="{36C3A6AE-EA7A-4436-94DA-2BA6AA1A3F19}"/>
    <cellStyle name="Entrada 10 3" xfId="9889" xr:uid="{C7D54B53-6BD7-4FC8-ACAE-7026C5A4047A}"/>
    <cellStyle name="Entrada 11" xfId="5006" xr:uid="{00000000-0005-0000-0000-00008E130000}"/>
    <cellStyle name="Entrada 11 2" xfId="5007" xr:uid="{00000000-0005-0000-0000-00008F130000}"/>
    <cellStyle name="Entrada 11 2 2" xfId="9892" xr:uid="{16D95FE3-6EAC-4C1E-A45F-D20182153DC0}"/>
    <cellStyle name="Entrada 11 3" xfId="9891" xr:uid="{D8E2BE53-62ED-4C7D-8162-FA073D8A2501}"/>
    <cellStyle name="Entrada 12" xfId="5008" xr:uid="{00000000-0005-0000-0000-000090130000}"/>
    <cellStyle name="Entrada 12 2" xfId="5009" xr:uid="{00000000-0005-0000-0000-000091130000}"/>
    <cellStyle name="Entrada 12 2 2" xfId="9894" xr:uid="{F85A1352-375A-4D11-AF50-CAE5A9AD56BA}"/>
    <cellStyle name="Entrada 12 3" xfId="9893" xr:uid="{96B68FD5-2DEA-4507-8CD0-261FE9E3C14B}"/>
    <cellStyle name="Entrada 13" xfId="5010" xr:uid="{00000000-0005-0000-0000-000092130000}"/>
    <cellStyle name="Entrada 13 2" xfId="5011" xr:uid="{00000000-0005-0000-0000-000093130000}"/>
    <cellStyle name="Entrada 13 2 2" xfId="9896" xr:uid="{3AA8E98B-172A-41DF-8E79-01E9BAB01DB5}"/>
    <cellStyle name="Entrada 13 3" xfId="9895" xr:uid="{851FA69F-CA57-4F78-91BE-104E5133FC04}"/>
    <cellStyle name="Entrada 14" xfId="5012" xr:uid="{00000000-0005-0000-0000-000094130000}"/>
    <cellStyle name="Entrada 14 2" xfId="5013" xr:uid="{00000000-0005-0000-0000-000095130000}"/>
    <cellStyle name="Entrada 14 2 2" xfId="9898" xr:uid="{41C808AF-7FE5-4C52-95E3-C3DC242698CE}"/>
    <cellStyle name="Entrada 14 3" xfId="9897" xr:uid="{135F9AE6-B6C4-41D7-96B9-78015DD04B0D}"/>
    <cellStyle name="Entrada 15" xfId="5014" xr:uid="{00000000-0005-0000-0000-000096130000}"/>
    <cellStyle name="Entrada 15 2" xfId="9899" xr:uid="{8C0DF5C2-1850-4629-8C5B-D9FC15FEF5D6}"/>
    <cellStyle name="Entrada 2" xfId="3403" xr:uid="{00000000-0005-0000-0000-00004B0D0000}"/>
    <cellStyle name="Entrada 2 2" xfId="5015" xr:uid="{00000000-0005-0000-0000-000097130000}"/>
    <cellStyle name="Entrada 2 2 2" xfId="9900" xr:uid="{E4DE0432-1ECA-4B76-A858-F92FF290B4B9}"/>
    <cellStyle name="Entrada 2 3" xfId="5016" xr:uid="{00000000-0005-0000-0000-000098130000}"/>
    <cellStyle name="Entrada 2 3 2" xfId="9901" xr:uid="{7FFDB47E-4753-49ED-B0DA-9B45CBF2E0BA}"/>
    <cellStyle name="Entrada 2 4" xfId="5017" xr:uid="{00000000-0005-0000-0000-000099130000}"/>
    <cellStyle name="Entrada 2 4 2" xfId="9902" xr:uid="{BA6A000C-FE0C-4F11-B833-EDDEAF02FC7F}"/>
    <cellStyle name="Entrada 2 5" xfId="8809" xr:uid="{09CA9131-3D8C-4639-BE34-88D11EF91217}"/>
    <cellStyle name="Entrada 3" xfId="3404" xr:uid="{00000000-0005-0000-0000-00004C0D0000}"/>
    <cellStyle name="Entrada 3 2" xfId="5018" xr:uid="{00000000-0005-0000-0000-00009A130000}"/>
    <cellStyle name="Entrada 3 2 2" xfId="9903" xr:uid="{656C1523-2FAC-44AD-92F4-8C2E24250A93}"/>
    <cellStyle name="Entrada 3 3" xfId="5019" xr:uid="{00000000-0005-0000-0000-00009B130000}"/>
    <cellStyle name="Entrada 3 3 2" xfId="9904" xr:uid="{E0C619AC-E894-443E-99DF-1A2E3DEB508C}"/>
    <cellStyle name="Entrada 3 4" xfId="8810" xr:uid="{7D1C5B68-DA8B-41C9-83C5-E71914DC8823}"/>
    <cellStyle name="Entrada 4" xfId="5020" xr:uid="{00000000-0005-0000-0000-00009C130000}"/>
    <cellStyle name="Entrada 4 2" xfId="5021" xr:uid="{00000000-0005-0000-0000-00009D130000}"/>
    <cellStyle name="Entrada 4 2 2" xfId="9906" xr:uid="{2DE62A35-B46B-4324-8100-039DFB3375B1}"/>
    <cellStyle name="Entrada 4 3" xfId="5022" xr:uid="{00000000-0005-0000-0000-00009E130000}"/>
    <cellStyle name="Entrada 4 3 2" xfId="9907" xr:uid="{71E934ED-7C9E-4A58-9E03-30501EC082C7}"/>
    <cellStyle name="Entrada 4 4" xfId="9905" xr:uid="{E0BC076C-9A74-4BDE-B267-465A4F0C8577}"/>
    <cellStyle name="Entrada 5" xfId="5023" xr:uid="{00000000-0005-0000-0000-00009F130000}"/>
    <cellStyle name="Entrada 5 2" xfId="9908" xr:uid="{14755D55-0D37-408F-9E07-420DD6B92B3B}"/>
    <cellStyle name="Entrada 6" xfId="5024" xr:uid="{00000000-0005-0000-0000-0000A0130000}"/>
    <cellStyle name="Entrada 6 2" xfId="9909" xr:uid="{34A9A6A1-DF34-41CC-8335-8E19CC67DF19}"/>
    <cellStyle name="Entrada 7" xfId="5025" xr:uid="{00000000-0005-0000-0000-0000A1130000}"/>
    <cellStyle name="Entrada 7 2" xfId="9910" xr:uid="{D8479C92-33E9-4F67-A235-B7E5CFDECA7A}"/>
    <cellStyle name="Entrada 8" xfId="5026" xr:uid="{00000000-0005-0000-0000-0000A2130000}"/>
    <cellStyle name="Entrada 8 2" xfId="9911" xr:uid="{BD79F222-E91C-4875-8970-0A2433EF5807}"/>
    <cellStyle name="Entrada 9" xfId="5027" xr:uid="{00000000-0005-0000-0000-0000A3130000}"/>
    <cellStyle name="Entrada 9 2" xfId="9912" xr:uid="{F5D18C6E-8185-4B60-A6B4-E173DF6ECED4}"/>
    <cellStyle name="EPMLargeKeyFigure" xfId="30" xr:uid="{00000000-0005-0000-0000-00001E000000}"/>
    <cellStyle name="EPMUnrecognizedMember" xfId="29" xr:uid="{00000000-0005-0000-0000-00001D000000}"/>
    <cellStyle name="Estilo 1" xfId="1355" xr:uid="{00000000-0005-0000-0000-00004B050000}"/>
    <cellStyle name="Estilo 1 2" xfId="1356" xr:uid="{00000000-0005-0000-0000-00004C050000}"/>
    <cellStyle name="Estilo 1 2 2" xfId="1357" xr:uid="{00000000-0005-0000-0000-00004D050000}"/>
    <cellStyle name="Estilo 1 2 2 2" xfId="5028" xr:uid="{00000000-0005-0000-0000-0000A4130000}"/>
    <cellStyle name="Estilo 1 2 3" xfId="1358" xr:uid="{00000000-0005-0000-0000-00004E050000}"/>
    <cellStyle name="Estilo 1 2 3 2" xfId="5029" xr:uid="{00000000-0005-0000-0000-0000A5130000}"/>
    <cellStyle name="Estilo 1 2 4" xfId="1359" xr:uid="{00000000-0005-0000-0000-00004F050000}"/>
    <cellStyle name="Estilo 1 2 4 2" xfId="5030" xr:uid="{00000000-0005-0000-0000-0000A6130000}"/>
    <cellStyle name="Estilo 1 2 5" xfId="1360" xr:uid="{00000000-0005-0000-0000-000050050000}"/>
    <cellStyle name="Estilo 1 2 5 2" xfId="5031" xr:uid="{00000000-0005-0000-0000-0000A7130000}"/>
    <cellStyle name="Estilo 1 2 6" xfId="1361" xr:uid="{00000000-0005-0000-0000-000051050000}"/>
    <cellStyle name="Estilo 1 2 6 2" xfId="5032" xr:uid="{00000000-0005-0000-0000-0000A8130000}"/>
    <cellStyle name="Estilo 1 2 7" xfId="1362" xr:uid="{00000000-0005-0000-0000-000052050000}"/>
    <cellStyle name="Estilo 1 2 7 2" xfId="5033" xr:uid="{00000000-0005-0000-0000-0000A9130000}"/>
    <cellStyle name="Estilo 1 2 8" xfId="1363" xr:uid="{00000000-0005-0000-0000-000053050000}"/>
    <cellStyle name="Estilo 1 2_ActiFijos" xfId="1364" xr:uid="{00000000-0005-0000-0000-000054050000}"/>
    <cellStyle name="Estilo 1 3" xfId="1365" xr:uid="{00000000-0005-0000-0000-000055050000}"/>
    <cellStyle name="Estilo 1 3 2" xfId="1366" xr:uid="{00000000-0005-0000-0000-000056050000}"/>
    <cellStyle name="Estilo 1 3 2 2" xfId="5034" xr:uid="{00000000-0005-0000-0000-0000AA130000}"/>
    <cellStyle name="Estilo 1 3 3" xfId="1367" xr:uid="{00000000-0005-0000-0000-000057050000}"/>
    <cellStyle name="Estilo 1 3 3 2" xfId="5035" xr:uid="{00000000-0005-0000-0000-0000AB130000}"/>
    <cellStyle name="Estilo 1 3 4" xfId="1368" xr:uid="{00000000-0005-0000-0000-000058050000}"/>
    <cellStyle name="Estilo 1 3 4 2" xfId="5036" xr:uid="{00000000-0005-0000-0000-0000AC130000}"/>
    <cellStyle name="Estilo 1 3 5" xfId="1369" xr:uid="{00000000-0005-0000-0000-000059050000}"/>
    <cellStyle name="Estilo 1 3 5 2" xfId="5037" xr:uid="{00000000-0005-0000-0000-0000AD130000}"/>
    <cellStyle name="Estilo 1 3 6" xfId="1370" xr:uid="{00000000-0005-0000-0000-00005A050000}"/>
    <cellStyle name="Estilo 1 3 6 2" xfId="5038" xr:uid="{00000000-0005-0000-0000-0000AE130000}"/>
    <cellStyle name="Estilo 1 3 7" xfId="1371" xr:uid="{00000000-0005-0000-0000-00005B050000}"/>
    <cellStyle name="Estilo 1 3 8" xfId="1372" xr:uid="{00000000-0005-0000-0000-00005C050000}"/>
    <cellStyle name="Estilo 1 3_ActiFijos" xfId="1373" xr:uid="{00000000-0005-0000-0000-00005D050000}"/>
    <cellStyle name="Estilo 1 4" xfId="1374" xr:uid="{00000000-0005-0000-0000-00005E050000}"/>
    <cellStyle name="Estilo 1 4 2" xfId="1375" xr:uid="{00000000-0005-0000-0000-00005F050000}"/>
    <cellStyle name="Estilo 1 4 2 2" xfId="5039" xr:uid="{00000000-0005-0000-0000-0000AF130000}"/>
    <cellStyle name="Estilo 1 4 3" xfId="1376" xr:uid="{00000000-0005-0000-0000-000060050000}"/>
    <cellStyle name="Estilo 1 4 3 2" xfId="5040" xr:uid="{00000000-0005-0000-0000-0000B0130000}"/>
    <cellStyle name="Estilo 1 4 4" xfId="1377" xr:uid="{00000000-0005-0000-0000-000061050000}"/>
    <cellStyle name="Estilo 1 4 4 2" xfId="5041" xr:uid="{00000000-0005-0000-0000-0000B1130000}"/>
    <cellStyle name="Estilo 1 4 5" xfId="1378" xr:uid="{00000000-0005-0000-0000-000062050000}"/>
    <cellStyle name="Estilo 1 4 5 2" xfId="5042" xr:uid="{00000000-0005-0000-0000-0000B2130000}"/>
    <cellStyle name="Estilo 1 4 6" xfId="1379" xr:uid="{00000000-0005-0000-0000-000063050000}"/>
    <cellStyle name="Estilo 1 4 6 2" xfId="5043" xr:uid="{00000000-0005-0000-0000-0000B3130000}"/>
    <cellStyle name="Estilo 1 4 7" xfId="1380" xr:uid="{00000000-0005-0000-0000-000064050000}"/>
    <cellStyle name="Estilo 1 4 8" xfId="1381" xr:uid="{00000000-0005-0000-0000-000065050000}"/>
    <cellStyle name="Estilo 1 4_ActiFijos" xfId="1382" xr:uid="{00000000-0005-0000-0000-000066050000}"/>
    <cellStyle name="Estilo 1 5" xfId="1383" xr:uid="{00000000-0005-0000-0000-000067050000}"/>
    <cellStyle name="Estilo 1 5 2" xfId="1384" xr:uid="{00000000-0005-0000-0000-000068050000}"/>
    <cellStyle name="Estilo 1 5 2 2" xfId="3785" xr:uid="{00000000-0005-0000-0000-0000C90E0000}"/>
    <cellStyle name="Estilo 1 5 3" xfId="1385" xr:uid="{00000000-0005-0000-0000-000069050000}"/>
    <cellStyle name="Estilo 1 5 3 2" xfId="3786" xr:uid="{00000000-0005-0000-0000-0000CA0E0000}"/>
    <cellStyle name="Estilo 1 5 4" xfId="1386" xr:uid="{00000000-0005-0000-0000-00006A050000}"/>
    <cellStyle name="Estilo 1 5 4 2" xfId="3787" xr:uid="{00000000-0005-0000-0000-0000CB0E0000}"/>
    <cellStyle name="Estilo 1 5 5" xfId="1387" xr:uid="{00000000-0005-0000-0000-00006B050000}"/>
    <cellStyle name="Estilo 1 5 5 2" xfId="3788" xr:uid="{00000000-0005-0000-0000-0000CC0E0000}"/>
    <cellStyle name="Estilo 1 5 6" xfId="3784" xr:uid="{00000000-0005-0000-0000-0000C80E0000}"/>
    <cellStyle name="Estilo 1 6" xfId="5044" xr:uid="{00000000-0005-0000-0000-0000B4130000}"/>
    <cellStyle name="Estilo 1_Bases_Generales" xfId="1388" xr:uid="{00000000-0005-0000-0000-00006C050000}"/>
    <cellStyle name="Estilo 10" xfId="3405" xr:uid="{00000000-0005-0000-0000-00004D0D0000}"/>
    <cellStyle name="Estilo 11" xfId="3406" xr:uid="{00000000-0005-0000-0000-00004E0D0000}"/>
    <cellStyle name="Estilo 12" xfId="3407" xr:uid="{00000000-0005-0000-0000-00004F0D0000}"/>
    <cellStyle name="Estilo 13" xfId="3408" xr:uid="{00000000-0005-0000-0000-0000500D0000}"/>
    <cellStyle name="Estilo 2" xfId="1389" xr:uid="{00000000-0005-0000-0000-00006D050000}"/>
    <cellStyle name="Estilo 2 2" xfId="8238" xr:uid="{E98183AA-72D8-4E0D-A2F3-82AAA60B84BA}"/>
    <cellStyle name="Estilo 3" xfId="1390" xr:uid="{00000000-0005-0000-0000-00006E050000}"/>
    <cellStyle name="Estilo 3 2" xfId="5045" xr:uid="{00000000-0005-0000-0000-0000B5130000}"/>
    <cellStyle name="Estilo 3 3" xfId="8239" xr:uid="{729D505F-1B24-4CE0-95D2-FFE42025416B}"/>
    <cellStyle name="Estilo 4" xfId="1391" xr:uid="{00000000-0005-0000-0000-00006F050000}"/>
    <cellStyle name="Estilo 4 2" xfId="5046" xr:uid="{00000000-0005-0000-0000-0000B6130000}"/>
    <cellStyle name="Estilo 4 3" xfId="8240" xr:uid="{FC07E53D-CE68-471E-ACAB-EFAB5776B6D8}"/>
    <cellStyle name="Estilo 5" xfId="1392" xr:uid="{00000000-0005-0000-0000-000070050000}"/>
    <cellStyle name="Estilo 5 2" xfId="5047" xr:uid="{00000000-0005-0000-0000-0000B7130000}"/>
    <cellStyle name="Estilo 6" xfId="1393" xr:uid="{00000000-0005-0000-0000-000071050000}"/>
    <cellStyle name="Estilo 7" xfId="1394" xr:uid="{00000000-0005-0000-0000-000072050000}"/>
    <cellStyle name="Estilo 8" xfId="1395" xr:uid="{00000000-0005-0000-0000-000073050000}"/>
    <cellStyle name="Estilo 9" xfId="1396" xr:uid="{00000000-0005-0000-0000-000074050000}"/>
    <cellStyle name="Euro" xfId="1397" xr:uid="{00000000-0005-0000-0000-000075050000}"/>
    <cellStyle name="Euro 2" xfId="1398" xr:uid="{00000000-0005-0000-0000-000076050000}"/>
    <cellStyle name="Euro 2 10" xfId="8241" xr:uid="{BEC3719F-E0D1-45DF-B0C2-6B2532A47663}"/>
    <cellStyle name="Euro 2 2" xfId="1399" xr:uid="{00000000-0005-0000-0000-000077050000}"/>
    <cellStyle name="Euro 2 2 2" xfId="8242" xr:uid="{BB4482FA-06F8-4048-8C61-1EAE1C3DE83F}"/>
    <cellStyle name="Euro 2 3" xfId="1400" xr:uid="{00000000-0005-0000-0000-000078050000}"/>
    <cellStyle name="Euro 2 3 2" xfId="8243" xr:uid="{72864E3E-B08E-43F9-85F2-432B1063ADB5}"/>
    <cellStyle name="Euro 2 4" xfId="1401" xr:uid="{00000000-0005-0000-0000-000079050000}"/>
    <cellStyle name="Euro 2 4 2" xfId="8244" xr:uid="{C469F89F-B5AE-4999-BE0D-CD318177B11F}"/>
    <cellStyle name="Euro 2 5" xfId="1402" xr:uid="{00000000-0005-0000-0000-00007A050000}"/>
    <cellStyle name="Euro 2 5 2" xfId="8245" xr:uid="{35F70AF2-CEFC-43CF-86AA-34E7182BF779}"/>
    <cellStyle name="Euro 2 6" xfId="1403" xr:uid="{00000000-0005-0000-0000-00007B050000}"/>
    <cellStyle name="Euro 2 6 2" xfId="8246" xr:uid="{7E64DEAF-F8BF-492F-9811-10A00DC13D1B}"/>
    <cellStyle name="Euro 2 7" xfId="1404" xr:uid="{00000000-0005-0000-0000-00007C050000}"/>
    <cellStyle name="Euro 2 7 2" xfId="8247" xr:uid="{4B6FCB6E-59DA-4991-9FBA-E16EF25A3483}"/>
    <cellStyle name="Euro 2 8" xfId="1405" xr:uid="{00000000-0005-0000-0000-00007D050000}"/>
    <cellStyle name="Euro 2 8 2" xfId="8248" xr:uid="{0D1D834F-AF40-4E88-9639-1051824CFDB0}"/>
    <cellStyle name="Euro 2 9" xfId="5048" xr:uid="{00000000-0005-0000-0000-0000B8130000}"/>
    <cellStyle name="Euro 3" xfId="1406" xr:uid="{00000000-0005-0000-0000-00007E050000}"/>
    <cellStyle name="Euro 3 2" xfId="1407" xr:uid="{00000000-0005-0000-0000-00007F050000}"/>
    <cellStyle name="Euro 3 2 2" xfId="8250" xr:uid="{413A0A12-D17C-4477-A7C6-A24A2CA73161}"/>
    <cellStyle name="Euro 3 3" xfId="1408" xr:uid="{00000000-0005-0000-0000-000080050000}"/>
    <cellStyle name="Euro 3 3 2" xfId="8251" xr:uid="{54168871-0833-4800-8347-C2FC2A23654F}"/>
    <cellStyle name="Euro 3 4" xfId="1409" xr:uid="{00000000-0005-0000-0000-000081050000}"/>
    <cellStyle name="Euro 3 4 2" xfId="8252" xr:uid="{EF1E1BA7-175B-4A98-A47B-12D360793166}"/>
    <cellStyle name="Euro 3 5" xfId="1410" xr:uid="{00000000-0005-0000-0000-000082050000}"/>
    <cellStyle name="Euro 3 5 2" xfId="8253" xr:uid="{B03579D8-5750-47B9-A456-5570698A119B}"/>
    <cellStyle name="Euro 3 6" xfId="1411" xr:uid="{00000000-0005-0000-0000-000083050000}"/>
    <cellStyle name="Euro 3 6 2" xfId="8254" xr:uid="{A9D999CB-1BF6-41CD-AAEB-FF9BA859EC3F}"/>
    <cellStyle name="Euro 3 7" xfId="1412" xr:uid="{00000000-0005-0000-0000-000084050000}"/>
    <cellStyle name="Euro 3 7 2" xfId="8255" xr:uid="{95804C7A-37A0-46B9-8A45-F6A77E093DA5}"/>
    <cellStyle name="Euro 3 8" xfId="1413" xr:uid="{00000000-0005-0000-0000-000085050000}"/>
    <cellStyle name="Euro 3 8 2" xfId="8256" xr:uid="{AFC46253-3C08-4BD6-8106-9B66C50632C5}"/>
    <cellStyle name="Euro 3 9" xfId="8249" xr:uid="{1102A93D-A829-483A-9843-2E042B770E81}"/>
    <cellStyle name="Euro 4" xfId="1414" xr:uid="{00000000-0005-0000-0000-000086050000}"/>
    <cellStyle name="Euro 4 2" xfId="1415" xr:uid="{00000000-0005-0000-0000-000087050000}"/>
    <cellStyle name="Euro 4 2 2" xfId="8258" xr:uid="{A61504C3-3BBA-4AF7-B066-1285A6842BCA}"/>
    <cellStyle name="Euro 4 3" xfId="1416" xr:uid="{00000000-0005-0000-0000-000088050000}"/>
    <cellStyle name="Euro 4 3 2" xfId="8259" xr:uid="{29AD8CE5-E80F-4243-89D0-7A937A0577E6}"/>
    <cellStyle name="Euro 4 4" xfId="1417" xr:uid="{00000000-0005-0000-0000-000089050000}"/>
    <cellStyle name="Euro 4 4 2" xfId="8260" xr:uid="{8189D9E8-5103-46BC-81E5-194449A30985}"/>
    <cellStyle name="Euro 4 5" xfId="1418" xr:uid="{00000000-0005-0000-0000-00008A050000}"/>
    <cellStyle name="Euro 4 5 2" xfId="8261" xr:uid="{D63ADE59-DF35-4465-817D-C07CCFA03254}"/>
    <cellStyle name="Euro 4 6" xfId="1419" xr:uid="{00000000-0005-0000-0000-00008B050000}"/>
    <cellStyle name="Euro 4 6 2" xfId="8262" xr:uid="{ADC7B2C8-3080-41BB-B28E-CC352867C840}"/>
    <cellStyle name="Euro 4 7" xfId="1420" xr:uid="{00000000-0005-0000-0000-00008C050000}"/>
    <cellStyle name="Euro 4 7 2" xfId="8263" xr:uid="{752BA3D4-220E-48D0-8BCC-2816C963A67C}"/>
    <cellStyle name="Euro 4 8" xfId="1421" xr:uid="{00000000-0005-0000-0000-00008D050000}"/>
    <cellStyle name="Euro 4 8 2" xfId="8264" xr:uid="{9EB0A429-ED41-4CA7-BA7A-A3357020640A}"/>
    <cellStyle name="Euro 4 9" xfId="8257" xr:uid="{488DFCEC-F7C6-4518-AF6E-A73859130891}"/>
    <cellStyle name="Euro 5" xfId="5049" xr:uid="{00000000-0005-0000-0000-0000B9130000}"/>
    <cellStyle name="Euro 5 2" xfId="5050" xr:uid="{00000000-0005-0000-0000-0000BA130000}"/>
    <cellStyle name="Euro 6" xfId="5051" xr:uid="{00000000-0005-0000-0000-0000BB130000}"/>
    <cellStyle name="Euro_Deuda septiembre_marcos" xfId="1422" xr:uid="{00000000-0005-0000-0000-00008E050000}"/>
    <cellStyle name="EY House" xfId="1423" xr:uid="{00000000-0005-0000-0000-00008F050000}"/>
    <cellStyle name="EY House 10" xfId="1424" xr:uid="{00000000-0005-0000-0000-000090050000}"/>
    <cellStyle name="EY House 11" xfId="1425" xr:uid="{00000000-0005-0000-0000-000091050000}"/>
    <cellStyle name="EY House 12" xfId="1426" xr:uid="{00000000-0005-0000-0000-000092050000}"/>
    <cellStyle name="EY House 13" xfId="1427" xr:uid="{00000000-0005-0000-0000-000093050000}"/>
    <cellStyle name="EY House 2" xfId="1428" xr:uid="{00000000-0005-0000-0000-000094050000}"/>
    <cellStyle name="EY House 3" xfId="1429" xr:uid="{00000000-0005-0000-0000-000095050000}"/>
    <cellStyle name="EY House 4" xfId="1430" xr:uid="{00000000-0005-0000-0000-000096050000}"/>
    <cellStyle name="EY House 5" xfId="1431" xr:uid="{00000000-0005-0000-0000-000097050000}"/>
    <cellStyle name="EY House 6" xfId="1432" xr:uid="{00000000-0005-0000-0000-000098050000}"/>
    <cellStyle name="EY House 7" xfId="1433" xr:uid="{00000000-0005-0000-0000-000099050000}"/>
    <cellStyle name="EY House 8" xfId="1434" xr:uid="{00000000-0005-0000-0000-00009A050000}"/>
    <cellStyle name="EY House 9" xfId="1435" xr:uid="{00000000-0005-0000-0000-00009B050000}"/>
    <cellStyle name="EY House_ActiFijos" xfId="1436" xr:uid="{00000000-0005-0000-0000-00009C050000}"/>
    <cellStyle name="EY%input" xfId="1437" xr:uid="{00000000-0005-0000-0000-00009D050000}"/>
    <cellStyle name="EY0dp" xfId="1438" xr:uid="{00000000-0005-0000-0000-00009E050000}"/>
    <cellStyle name="EYnumber_Project GuGu - Databook 050331 v2" xfId="1439" xr:uid="{00000000-0005-0000-0000-00009F050000}"/>
    <cellStyle name="EYtext_Project Sprinkle - Databook (PR) 4-1-05" xfId="1440" xr:uid="{00000000-0005-0000-0000-0000A0050000}"/>
    <cellStyle name="F2" xfId="1441" xr:uid="{00000000-0005-0000-0000-0000A1050000}"/>
    <cellStyle name="F2 2" xfId="1442" xr:uid="{00000000-0005-0000-0000-0000A2050000}"/>
    <cellStyle name="F2 2 2" xfId="1443" xr:uid="{00000000-0005-0000-0000-0000A3050000}"/>
    <cellStyle name="F2 2 3" xfId="1444" xr:uid="{00000000-0005-0000-0000-0000A4050000}"/>
    <cellStyle name="F2 2 4" xfId="1445" xr:uid="{00000000-0005-0000-0000-0000A5050000}"/>
    <cellStyle name="F2 2 5" xfId="1446" xr:uid="{00000000-0005-0000-0000-0000A6050000}"/>
    <cellStyle name="F2 2 6" xfId="1447" xr:uid="{00000000-0005-0000-0000-0000A7050000}"/>
    <cellStyle name="F2 2 7" xfId="1448" xr:uid="{00000000-0005-0000-0000-0000A8050000}"/>
    <cellStyle name="F2 2 8" xfId="1449" xr:uid="{00000000-0005-0000-0000-0000A9050000}"/>
    <cellStyle name="F2 2_ActiFijos" xfId="1450" xr:uid="{00000000-0005-0000-0000-0000AA050000}"/>
    <cellStyle name="F2 3" xfId="1451" xr:uid="{00000000-0005-0000-0000-0000AB050000}"/>
    <cellStyle name="F2 3 2" xfId="1452" xr:uid="{00000000-0005-0000-0000-0000AC050000}"/>
    <cellStyle name="F2 3 3" xfId="1453" xr:uid="{00000000-0005-0000-0000-0000AD050000}"/>
    <cellStyle name="F2 3 4" xfId="1454" xr:uid="{00000000-0005-0000-0000-0000AE050000}"/>
    <cellStyle name="F2 3 5" xfId="1455" xr:uid="{00000000-0005-0000-0000-0000AF050000}"/>
    <cellStyle name="F2 3 6" xfId="1456" xr:uid="{00000000-0005-0000-0000-0000B0050000}"/>
    <cellStyle name="F2 3 7" xfId="1457" xr:uid="{00000000-0005-0000-0000-0000B1050000}"/>
    <cellStyle name="F2 3 8" xfId="1458" xr:uid="{00000000-0005-0000-0000-0000B2050000}"/>
    <cellStyle name="F2 3_ActiFijos" xfId="1459" xr:uid="{00000000-0005-0000-0000-0000B3050000}"/>
    <cellStyle name="F2 4" xfId="1460" xr:uid="{00000000-0005-0000-0000-0000B4050000}"/>
    <cellStyle name="F2 4 2" xfId="1461" xr:uid="{00000000-0005-0000-0000-0000B5050000}"/>
    <cellStyle name="F2 4 3" xfId="1462" xr:uid="{00000000-0005-0000-0000-0000B6050000}"/>
    <cellStyle name="F2 4 4" xfId="1463" xr:uid="{00000000-0005-0000-0000-0000B7050000}"/>
    <cellStyle name="F2 4 5" xfId="1464" xr:uid="{00000000-0005-0000-0000-0000B8050000}"/>
    <cellStyle name="F2 4 6" xfId="1465" xr:uid="{00000000-0005-0000-0000-0000B9050000}"/>
    <cellStyle name="F2 4 7" xfId="1466" xr:uid="{00000000-0005-0000-0000-0000BA050000}"/>
    <cellStyle name="F2 4 8" xfId="1467" xr:uid="{00000000-0005-0000-0000-0000BB050000}"/>
    <cellStyle name="F2 4_ActiFijos" xfId="1468" xr:uid="{00000000-0005-0000-0000-0000BC050000}"/>
    <cellStyle name="F2_Bases_Generales" xfId="1469" xr:uid="{00000000-0005-0000-0000-0000BD050000}"/>
    <cellStyle name="F3" xfId="1470" xr:uid="{00000000-0005-0000-0000-0000BE050000}"/>
    <cellStyle name="F3 2" xfId="1471" xr:uid="{00000000-0005-0000-0000-0000BF050000}"/>
    <cellStyle name="F3 2 2" xfId="1472" xr:uid="{00000000-0005-0000-0000-0000C0050000}"/>
    <cellStyle name="F3 2 3" xfId="1473" xr:uid="{00000000-0005-0000-0000-0000C1050000}"/>
    <cellStyle name="F3 2 4" xfId="1474" xr:uid="{00000000-0005-0000-0000-0000C2050000}"/>
    <cellStyle name="F3 2 5" xfId="1475" xr:uid="{00000000-0005-0000-0000-0000C3050000}"/>
    <cellStyle name="F3 2 6" xfId="1476" xr:uid="{00000000-0005-0000-0000-0000C4050000}"/>
    <cellStyle name="F3 2 7" xfId="1477" xr:uid="{00000000-0005-0000-0000-0000C5050000}"/>
    <cellStyle name="F3 2 8" xfId="1478" xr:uid="{00000000-0005-0000-0000-0000C6050000}"/>
    <cellStyle name="F3 2_ActiFijos" xfId="1479" xr:uid="{00000000-0005-0000-0000-0000C7050000}"/>
    <cellStyle name="F3 3" xfId="1480" xr:uid="{00000000-0005-0000-0000-0000C8050000}"/>
    <cellStyle name="F3 3 2" xfId="1481" xr:uid="{00000000-0005-0000-0000-0000C9050000}"/>
    <cellStyle name="F3 3 3" xfId="1482" xr:uid="{00000000-0005-0000-0000-0000CA050000}"/>
    <cellStyle name="F3 3 4" xfId="1483" xr:uid="{00000000-0005-0000-0000-0000CB050000}"/>
    <cellStyle name="F3 3 5" xfId="1484" xr:uid="{00000000-0005-0000-0000-0000CC050000}"/>
    <cellStyle name="F3 3 6" xfId="1485" xr:uid="{00000000-0005-0000-0000-0000CD050000}"/>
    <cellStyle name="F3 3 7" xfId="1486" xr:uid="{00000000-0005-0000-0000-0000CE050000}"/>
    <cellStyle name="F3 3 8" xfId="1487" xr:uid="{00000000-0005-0000-0000-0000CF050000}"/>
    <cellStyle name="F3 3_ActiFijos" xfId="1488" xr:uid="{00000000-0005-0000-0000-0000D0050000}"/>
    <cellStyle name="F3 4" xfId="1489" xr:uid="{00000000-0005-0000-0000-0000D1050000}"/>
    <cellStyle name="F3 4 2" xfId="1490" xr:uid="{00000000-0005-0000-0000-0000D2050000}"/>
    <cellStyle name="F3 4 3" xfId="1491" xr:uid="{00000000-0005-0000-0000-0000D3050000}"/>
    <cellStyle name="F3 4 4" xfId="1492" xr:uid="{00000000-0005-0000-0000-0000D4050000}"/>
    <cellStyle name="F3 4 5" xfId="1493" xr:uid="{00000000-0005-0000-0000-0000D5050000}"/>
    <cellStyle name="F3 4 6" xfId="1494" xr:uid="{00000000-0005-0000-0000-0000D6050000}"/>
    <cellStyle name="F3 4 7" xfId="1495" xr:uid="{00000000-0005-0000-0000-0000D7050000}"/>
    <cellStyle name="F3 4 8" xfId="1496" xr:uid="{00000000-0005-0000-0000-0000D8050000}"/>
    <cellStyle name="F3 4_ActiFijos" xfId="1497" xr:uid="{00000000-0005-0000-0000-0000D9050000}"/>
    <cellStyle name="F3_Bases_Generales" xfId="1498" xr:uid="{00000000-0005-0000-0000-0000DA050000}"/>
    <cellStyle name="F4" xfId="1499" xr:uid="{00000000-0005-0000-0000-0000DB050000}"/>
    <cellStyle name="F4 2" xfId="1500" xr:uid="{00000000-0005-0000-0000-0000DC050000}"/>
    <cellStyle name="F4 2 2" xfId="1501" xr:uid="{00000000-0005-0000-0000-0000DD050000}"/>
    <cellStyle name="F4 2 3" xfId="1502" xr:uid="{00000000-0005-0000-0000-0000DE050000}"/>
    <cellStyle name="F4 2 4" xfId="1503" xr:uid="{00000000-0005-0000-0000-0000DF050000}"/>
    <cellStyle name="F4 2 5" xfId="1504" xr:uid="{00000000-0005-0000-0000-0000E0050000}"/>
    <cellStyle name="F4 2 6" xfId="1505" xr:uid="{00000000-0005-0000-0000-0000E1050000}"/>
    <cellStyle name="F4 2 7" xfId="1506" xr:uid="{00000000-0005-0000-0000-0000E2050000}"/>
    <cellStyle name="F4 2 8" xfId="1507" xr:uid="{00000000-0005-0000-0000-0000E3050000}"/>
    <cellStyle name="F4 2_ActiFijos" xfId="1508" xr:uid="{00000000-0005-0000-0000-0000E4050000}"/>
    <cellStyle name="F4 3" xfId="1509" xr:uid="{00000000-0005-0000-0000-0000E5050000}"/>
    <cellStyle name="F4 3 2" xfId="1510" xr:uid="{00000000-0005-0000-0000-0000E6050000}"/>
    <cellStyle name="F4 3 3" xfId="1511" xr:uid="{00000000-0005-0000-0000-0000E7050000}"/>
    <cellStyle name="F4 3 4" xfId="1512" xr:uid="{00000000-0005-0000-0000-0000E8050000}"/>
    <cellStyle name="F4 3 5" xfId="1513" xr:uid="{00000000-0005-0000-0000-0000E9050000}"/>
    <cellStyle name="F4 3 6" xfId="1514" xr:uid="{00000000-0005-0000-0000-0000EA050000}"/>
    <cellStyle name="F4 3 7" xfId="1515" xr:uid="{00000000-0005-0000-0000-0000EB050000}"/>
    <cellStyle name="F4 3 8" xfId="1516" xr:uid="{00000000-0005-0000-0000-0000EC050000}"/>
    <cellStyle name="F4 3_ActiFijos" xfId="1517" xr:uid="{00000000-0005-0000-0000-0000ED050000}"/>
    <cellStyle name="F4 4" xfId="1518" xr:uid="{00000000-0005-0000-0000-0000EE050000}"/>
    <cellStyle name="F4 4 2" xfId="1519" xr:uid="{00000000-0005-0000-0000-0000EF050000}"/>
    <cellStyle name="F4 4 3" xfId="1520" xr:uid="{00000000-0005-0000-0000-0000F0050000}"/>
    <cellStyle name="F4 4 4" xfId="1521" xr:uid="{00000000-0005-0000-0000-0000F1050000}"/>
    <cellStyle name="F4 4 5" xfId="1522" xr:uid="{00000000-0005-0000-0000-0000F2050000}"/>
    <cellStyle name="F4 4 6" xfId="1523" xr:uid="{00000000-0005-0000-0000-0000F3050000}"/>
    <cellStyle name="F4 4 7" xfId="1524" xr:uid="{00000000-0005-0000-0000-0000F4050000}"/>
    <cellStyle name="F4 4 8" xfId="1525" xr:uid="{00000000-0005-0000-0000-0000F5050000}"/>
    <cellStyle name="F4 4_ActiFijos" xfId="1526" xr:uid="{00000000-0005-0000-0000-0000F6050000}"/>
    <cellStyle name="F4_Bases_Generales" xfId="1527" xr:uid="{00000000-0005-0000-0000-0000F7050000}"/>
    <cellStyle name="F5" xfId="1528" xr:uid="{00000000-0005-0000-0000-0000F8050000}"/>
    <cellStyle name="F5 2" xfId="1529" xr:uid="{00000000-0005-0000-0000-0000F9050000}"/>
    <cellStyle name="F5 2 2" xfId="1530" xr:uid="{00000000-0005-0000-0000-0000FA050000}"/>
    <cellStyle name="F5 2 3" xfId="1531" xr:uid="{00000000-0005-0000-0000-0000FB050000}"/>
    <cellStyle name="F5 2 4" xfId="1532" xr:uid="{00000000-0005-0000-0000-0000FC050000}"/>
    <cellStyle name="F5 2 5" xfId="1533" xr:uid="{00000000-0005-0000-0000-0000FD050000}"/>
    <cellStyle name="F5 2 6" xfId="1534" xr:uid="{00000000-0005-0000-0000-0000FE050000}"/>
    <cellStyle name="F5 2 7" xfId="1535" xr:uid="{00000000-0005-0000-0000-0000FF050000}"/>
    <cellStyle name="F5 2 8" xfId="1536" xr:uid="{00000000-0005-0000-0000-000000060000}"/>
    <cellStyle name="F5 2_ActiFijos" xfId="1537" xr:uid="{00000000-0005-0000-0000-000001060000}"/>
    <cellStyle name="F5 3" xfId="1538" xr:uid="{00000000-0005-0000-0000-000002060000}"/>
    <cellStyle name="F5 3 2" xfId="1539" xr:uid="{00000000-0005-0000-0000-000003060000}"/>
    <cellStyle name="F5 3 3" xfId="1540" xr:uid="{00000000-0005-0000-0000-000004060000}"/>
    <cellStyle name="F5 3 4" xfId="1541" xr:uid="{00000000-0005-0000-0000-000005060000}"/>
    <cellStyle name="F5 3 5" xfId="1542" xr:uid="{00000000-0005-0000-0000-000006060000}"/>
    <cellStyle name="F5 3 6" xfId="1543" xr:uid="{00000000-0005-0000-0000-000007060000}"/>
    <cellStyle name="F5 3 7" xfId="1544" xr:uid="{00000000-0005-0000-0000-000008060000}"/>
    <cellStyle name="F5 3 8" xfId="1545" xr:uid="{00000000-0005-0000-0000-000009060000}"/>
    <cellStyle name="F5 3_ActiFijos" xfId="1546" xr:uid="{00000000-0005-0000-0000-00000A060000}"/>
    <cellStyle name="F5 4" xfId="1547" xr:uid="{00000000-0005-0000-0000-00000B060000}"/>
    <cellStyle name="F5 4 2" xfId="1548" xr:uid="{00000000-0005-0000-0000-00000C060000}"/>
    <cellStyle name="F5 4 3" xfId="1549" xr:uid="{00000000-0005-0000-0000-00000D060000}"/>
    <cellStyle name="F5 4 4" xfId="1550" xr:uid="{00000000-0005-0000-0000-00000E060000}"/>
    <cellStyle name="F5 4 5" xfId="1551" xr:uid="{00000000-0005-0000-0000-00000F060000}"/>
    <cellStyle name="F5 4 6" xfId="1552" xr:uid="{00000000-0005-0000-0000-000010060000}"/>
    <cellStyle name="F5 4 7" xfId="1553" xr:uid="{00000000-0005-0000-0000-000011060000}"/>
    <cellStyle name="F5 4 8" xfId="1554" xr:uid="{00000000-0005-0000-0000-000012060000}"/>
    <cellStyle name="F5 4_ActiFijos" xfId="1555" xr:uid="{00000000-0005-0000-0000-000013060000}"/>
    <cellStyle name="F5_Bases_Generales" xfId="1556" xr:uid="{00000000-0005-0000-0000-000014060000}"/>
    <cellStyle name="F6" xfId="1557" xr:uid="{00000000-0005-0000-0000-000015060000}"/>
    <cellStyle name="F6 2" xfId="1558" xr:uid="{00000000-0005-0000-0000-000016060000}"/>
    <cellStyle name="F6 2 2" xfId="1559" xr:uid="{00000000-0005-0000-0000-000017060000}"/>
    <cellStyle name="F6 2 3" xfId="1560" xr:uid="{00000000-0005-0000-0000-000018060000}"/>
    <cellStyle name="F6 2 4" xfId="1561" xr:uid="{00000000-0005-0000-0000-000019060000}"/>
    <cellStyle name="F6 2 5" xfId="1562" xr:uid="{00000000-0005-0000-0000-00001A060000}"/>
    <cellStyle name="F6 2 6" xfId="1563" xr:uid="{00000000-0005-0000-0000-00001B060000}"/>
    <cellStyle name="F6 2 7" xfId="1564" xr:uid="{00000000-0005-0000-0000-00001C060000}"/>
    <cellStyle name="F6 2 8" xfId="1565" xr:uid="{00000000-0005-0000-0000-00001D060000}"/>
    <cellStyle name="F6 2_ActiFijos" xfId="1566" xr:uid="{00000000-0005-0000-0000-00001E060000}"/>
    <cellStyle name="F6 3" xfId="1567" xr:uid="{00000000-0005-0000-0000-00001F060000}"/>
    <cellStyle name="F6 3 2" xfId="1568" xr:uid="{00000000-0005-0000-0000-000020060000}"/>
    <cellStyle name="F6 3 3" xfId="1569" xr:uid="{00000000-0005-0000-0000-000021060000}"/>
    <cellStyle name="F6 3 4" xfId="1570" xr:uid="{00000000-0005-0000-0000-000022060000}"/>
    <cellStyle name="F6 3 5" xfId="1571" xr:uid="{00000000-0005-0000-0000-000023060000}"/>
    <cellStyle name="F6 3 6" xfId="1572" xr:uid="{00000000-0005-0000-0000-000024060000}"/>
    <cellStyle name="F6 3 7" xfId="1573" xr:uid="{00000000-0005-0000-0000-000025060000}"/>
    <cellStyle name="F6 3 8" xfId="1574" xr:uid="{00000000-0005-0000-0000-000026060000}"/>
    <cellStyle name="F6 3_ActiFijos" xfId="1575" xr:uid="{00000000-0005-0000-0000-000027060000}"/>
    <cellStyle name="F6 4" xfId="1576" xr:uid="{00000000-0005-0000-0000-000028060000}"/>
    <cellStyle name="F6 4 2" xfId="1577" xr:uid="{00000000-0005-0000-0000-000029060000}"/>
    <cellStyle name="F6 4 3" xfId="1578" xr:uid="{00000000-0005-0000-0000-00002A060000}"/>
    <cellStyle name="F6 4 4" xfId="1579" xr:uid="{00000000-0005-0000-0000-00002B060000}"/>
    <cellStyle name="F6 4 5" xfId="1580" xr:uid="{00000000-0005-0000-0000-00002C060000}"/>
    <cellStyle name="F6 4 6" xfId="1581" xr:uid="{00000000-0005-0000-0000-00002D060000}"/>
    <cellStyle name="F6 4 7" xfId="1582" xr:uid="{00000000-0005-0000-0000-00002E060000}"/>
    <cellStyle name="F6 4 8" xfId="1583" xr:uid="{00000000-0005-0000-0000-00002F060000}"/>
    <cellStyle name="F6 4_ActiFijos" xfId="1584" xr:uid="{00000000-0005-0000-0000-000030060000}"/>
    <cellStyle name="F6_Bases_Generales" xfId="1585" xr:uid="{00000000-0005-0000-0000-000031060000}"/>
    <cellStyle name="F7" xfId="1586" xr:uid="{00000000-0005-0000-0000-000032060000}"/>
    <cellStyle name="F7 2" xfId="1587" xr:uid="{00000000-0005-0000-0000-000033060000}"/>
    <cellStyle name="F7 2 2" xfId="1588" xr:uid="{00000000-0005-0000-0000-000034060000}"/>
    <cellStyle name="F7 2 3" xfId="1589" xr:uid="{00000000-0005-0000-0000-000035060000}"/>
    <cellStyle name="F7 2 4" xfId="1590" xr:uid="{00000000-0005-0000-0000-000036060000}"/>
    <cellStyle name="F7 2 5" xfId="1591" xr:uid="{00000000-0005-0000-0000-000037060000}"/>
    <cellStyle name="F7 2 6" xfId="1592" xr:uid="{00000000-0005-0000-0000-000038060000}"/>
    <cellStyle name="F7 2 7" xfId="1593" xr:uid="{00000000-0005-0000-0000-000039060000}"/>
    <cellStyle name="F7 2 8" xfId="1594" xr:uid="{00000000-0005-0000-0000-00003A060000}"/>
    <cellStyle name="F7 2_ActiFijos" xfId="1595" xr:uid="{00000000-0005-0000-0000-00003B060000}"/>
    <cellStyle name="F7 3" xfId="1596" xr:uid="{00000000-0005-0000-0000-00003C060000}"/>
    <cellStyle name="F7 3 2" xfId="1597" xr:uid="{00000000-0005-0000-0000-00003D060000}"/>
    <cellStyle name="F7 3 3" xfId="1598" xr:uid="{00000000-0005-0000-0000-00003E060000}"/>
    <cellStyle name="F7 3 4" xfId="1599" xr:uid="{00000000-0005-0000-0000-00003F060000}"/>
    <cellStyle name="F7 3 5" xfId="1600" xr:uid="{00000000-0005-0000-0000-000040060000}"/>
    <cellStyle name="F7 3 6" xfId="1601" xr:uid="{00000000-0005-0000-0000-000041060000}"/>
    <cellStyle name="F7 3 7" xfId="1602" xr:uid="{00000000-0005-0000-0000-000042060000}"/>
    <cellStyle name="F7 3 8" xfId="1603" xr:uid="{00000000-0005-0000-0000-000043060000}"/>
    <cellStyle name="F7 3_ActiFijos" xfId="1604" xr:uid="{00000000-0005-0000-0000-000044060000}"/>
    <cellStyle name="F7 4" xfId="1605" xr:uid="{00000000-0005-0000-0000-000045060000}"/>
    <cellStyle name="F7 4 2" xfId="1606" xr:uid="{00000000-0005-0000-0000-000046060000}"/>
    <cellStyle name="F7 4 3" xfId="1607" xr:uid="{00000000-0005-0000-0000-000047060000}"/>
    <cellStyle name="F7 4 4" xfId="1608" xr:uid="{00000000-0005-0000-0000-000048060000}"/>
    <cellStyle name="F7 4 5" xfId="1609" xr:uid="{00000000-0005-0000-0000-000049060000}"/>
    <cellStyle name="F7 4 6" xfId="1610" xr:uid="{00000000-0005-0000-0000-00004A060000}"/>
    <cellStyle name="F7 4 7" xfId="1611" xr:uid="{00000000-0005-0000-0000-00004B060000}"/>
    <cellStyle name="F7 4 8" xfId="1612" xr:uid="{00000000-0005-0000-0000-00004C060000}"/>
    <cellStyle name="F7 4_ActiFijos" xfId="1613" xr:uid="{00000000-0005-0000-0000-00004D060000}"/>
    <cellStyle name="F7_Bases_Generales" xfId="1614" xr:uid="{00000000-0005-0000-0000-00004E060000}"/>
    <cellStyle name="F8" xfId="1615" xr:uid="{00000000-0005-0000-0000-00004F060000}"/>
    <cellStyle name="F8 2" xfId="1616" xr:uid="{00000000-0005-0000-0000-000050060000}"/>
    <cellStyle name="F8 2 2" xfId="1617" xr:uid="{00000000-0005-0000-0000-000051060000}"/>
    <cellStyle name="F8 2 3" xfId="1618" xr:uid="{00000000-0005-0000-0000-000052060000}"/>
    <cellStyle name="F8 2 4" xfId="1619" xr:uid="{00000000-0005-0000-0000-000053060000}"/>
    <cellStyle name="F8 2 5" xfId="1620" xr:uid="{00000000-0005-0000-0000-000054060000}"/>
    <cellStyle name="F8 2 6" xfId="1621" xr:uid="{00000000-0005-0000-0000-000055060000}"/>
    <cellStyle name="F8 2 7" xfId="1622" xr:uid="{00000000-0005-0000-0000-000056060000}"/>
    <cellStyle name="F8 2 8" xfId="1623" xr:uid="{00000000-0005-0000-0000-000057060000}"/>
    <cellStyle name="F8 2_ActiFijos" xfId="1624" xr:uid="{00000000-0005-0000-0000-000058060000}"/>
    <cellStyle name="F8 3" xfId="1625" xr:uid="{00000000-0005-0000-0000-000059060000}"/>
    <cellStyle name="F8 3 2" xfId="1626" xr:uid="{00000000-0005-0000-0000-00005A060000}"/>
    <cellStyle name="F8 3 3" xfId="1627" xr:uid="{00000000-0005-0000-0000-00005B060000}"/>
    <cellStyle name="F8 3 4" xfId="1628" xr:uid="{00000000-0005-0000-0000-00005C060000}"/>
    <cellStyle name="F8 3 5" xfId="1629" xr:uid="{00000000-0005-0000-0000-00005D060000}"/>
    <cellStyle name="F8 3 6" xfId="1630" xr:uid="{00000000-0005-0000-0000-00005E060000}"/>
    <cellStyle name="F8 3 7" xfId="1631" xr:uid="{00000000-0005-0000-0000-00005F060000}"/>
    <cellStyle name="F8 3 8" xfId="1632" xr:uid="{00000000-0005-0000-0000-000060060000}"/>
    <cellStyle name="F8 3_ActiFijos" xfId="1633" xr:uid="{00000000-0005-0000-0000-000061060000}"/>
    <cellStyle name="F8 4" xfId="1634" xr:uid="{00000000-0005-0000-0000-000062060000}"/>
    <cellStyle name="F8 4 2" xfId="1635" xr:uid="{00000000-0005-0000-0000-000063060000}"/>
    <cellStyle name="F8 4 3" xfId="1636" xr:uid="{00000000-0005-0000-0000-000064060000}"/>
    <cellStyle name="F8 4 4" xfId="1637" xr:uid="{00000000-0005-0000-0000-000065060000}"/>
    <cellStyle name="F8 4 5" xfId="1638" xr:uid="{00000000-0005-0000-0000-000066060000}"/>
    <cellStyle name="F8 4 6" xfId="1639" xr:uid="{00000000-0005-0000-0000-000067060000}"/>
    <cellStyle name="F8 4 7" xfId="1640" xr:uid="{00000000-0005-0000-0000-000068060000}"/>
    <cellStyle name="F8 4 8" xfId="1641" xr:uid="{00000000-0005-0000-0000-000069060000}"/>
    <cellStyle name="F8 4_ActiFijos" xfId="1642" xr:uid="{00000000-0005-0000-0000-00006A060000}"/>
    <cellStyle name="F8_Bases_Generales" xfId="1643" xr:uid="{00000000-0005-0000-0000-00006B060000}"/>
    <cellStyle name="Fecha" xfId="3409" xr:uid="{00000000-0005-0000-0000-0000510D0000}"/>
    <cellStyle name="Fijo" xfId="3410" xr:uid="{00000000-0005-0000-0000-0000520D0000}"/>
    <cellStyle name="Financiero" xfId="3411" xr:uid="{00000000-0005-0000-0000-0000530D0000}"/>
    <cellStyle name="Fixed" xfId="1644" xr:uid="{00000000-0005-0000-0000-00006C060000}"/>
    <cellStyle name="Fixed 10" xfId="1645" xr:uid="{00000000-0005-0000-0000-00006D060000}"/>
    <cellStyle name="Fixed 10 2" xfId="5052" xr:uid="{00000000-0005-0000-0000-0000BC130000}"/>
    <cellStyle name="Fixed 10 2 2" xfId="9913" xr:uid="{C7A06332-891A-461E-BB88-E6E3122C9D1B}"/>
    <cellStyle name="Fixed 10 3" xfId="8266" xr:uid="{90B7374D-17D7-4815-B392-9DA8312BCAC9}"/>
    <cellStyle name="Fixed 11" xfId="1646" xr:uid="{00000000-0005-0000-0000-00006E060000}"/>
    <cellStyle name="Fixed 11 2" xfId="5053" xr:uid="{00000000-0005-0000-0000-0000BD130000}"/>
    <cellStyle name="Fixed 11 2 2" xfId="9914" xr:uid="{A03C6A52-7C08-4F2C-93CE-C3686768E693}"/>
    <cellStyle name="Fixed 11 3" xfId="8267" xr:uid="{94B32A76-4B2B-4B4D-8321-F14E8FF2A71B}"/>
    <cellStyle name="Fixed 12" xfId="1647" xr:uid="{00000000-0005-0000-0000-00006F060000}"/>
    <cellStyle name="Fixed 12 2" xfId="8268" xr:uid="{EF5971FA-0890-4696-A1E3-0536E7A5D1A9}"/>
    <cellStyle name="Fixed 13" xfId="1648" xr:uid="{00000000-0005-0000-0000-000070060000}"/>
    <cellStyle name="Fixed 13 2" xfId="8269" xr:uid="{9338D365-407B-47F7-B9DD-00B7CCDCABA6}"/>
    <cellStyle name="Fixed 14" xfId="8265" xr:uid="{62F85CAE-F5E8-4F89-9397-4D6E03FCA2CD}"/>
    <cellStyle name="Fixed 2" xfId="1649" xr:uid="{00000000-0005-0000-0000-000071060000}"/>
    <cellStyle name="Fixed 2 2" xfId="1650" xr:uid="{00000000-0005-0000-0000-000072060000}"/>
    <cellStyle name="Fixed 2 2 2" xfId="5054" xr:uid="{00000000-0005-0000-0000-0000BE130000}"/>
    <cellStyle name="Fixed 2 2 2 2" xfId="9915" xr:uid="{BADE279E-8740-4190-A240-FBBB8F818DF7}"/>
    <cellStyle name="Fixed 2 2 3" xfId="8271" xr:uid="{431D0783-A4A3-483C-9619-300410CBCCEC}"/>
    <cellStyle name="Fixed 2 3" xfId="1651" xr:uid="{00000000-0005-0000-0000-000073060000}"/>
    <cellStyle name="Fixed 2 3 2" xfId="5055" xr:uid="{00000000-0005-0000-0000-0000BF130000}"/>
    <cellStyle name="Fixed 2 3 2 2" xfId="9916" xr:uid="{8E3BA509-F031-4CAE-B56D-0BA8493972D9}"/>
    <cellStyle name="Fixed 2 3 3" xfId="8272" xr:uid="{B6179D5B-77D3-4034-92E7-3C0E56B2787D}"/>
    <cellStyle name="Fixed 2 4" xfId="1652" xr:uid="{00000000-0005-0000-0000-000074060000}"/>
    <cellStyle name="Fixed 2 4 2" xfId="5056" xr:uid="{00000000-0005-0000-0000-0000C0130000}"/>
    <cellStyle name="Fixed 2 4 2 2" xfId="9917" xr:uid="{3238371A-7FD1-4C2F-8765-28C5104A6DCD}"/>
    <cellStyle name="Fixed 2 4 3" xfId="8273" xr:uid="{CAE68ABC-FD0A-496C-94A6-14AAD56F6869}"/>
    <cellStyle name="Fixed 2 5" xfId="1653" xr:uid="{00000000-0005-0000-0000-000075060000}"/>
    <cellStyle name="Fixed 2 5 2" xfId="5057" xr:uid="{00000000-0005-0000-0000-0000C1130000}"/>
    <cellStyle name="Fixed 2 5 2 2" xfId="9918" xr:uid="{F1AC54F4-7B13-4D43-BABC-401C85F887C7}"/>
    <cellStyle name="Fixed 2 5 3" xfId="8274" xr:uid="{4225CA91-BB43-42B0-9BA4-BE817AD126F8}"/>
    <cellStyle name="Fixed 2 6" xfId="1654" xr:uid="{00000000-0005-0000-0000-000076060000}"/>
    <cellStyle name="Fixed 2 6 2" xfId="5058" xr:uid="{00000000-0005-0000-0000-0000C2130000}"/>
    <cellStyle name="Fixed 2 6 2 2" xfId="9919" xr:uid="{11680C30-A76F-4AE1-B33A-90E1BC560087}"/>
    <cellStyle name="Fixed 2 6 3" xfId="8275" xr:uid="{E455E65A-BF20-4292-BC68-788D0F07BBCE}"/>
    <cellStyle name="Fixed 2 7" xfId="1655" xr:uid="{00000000-0005-0000-0000-000077060000}"/>
    <cellStyle name="Fixed 2 7 2" xfId="8276" xr:uid="{A511B5EC-64C7-442B-8E9F-92047E8213E1}"/>
    <cellStyle name="Fixed 2 8" xfId="1656" xr:uid="{00000000-0005-0000-0000-000078060000}"/>
    <cellStyle name="Fixed 2 8 2" xfId="8277" xr:uid="{A78ABADC-32D6-4517-9775-1928E6A65D8A}"/>
    <cellStyle name="Fixed 2 9" xfId="8270" xr:uid="{91D20883-46EB-4714-9F50-503484E2132C}"/>
    <cellStyle name="Fixed 3" xfId="1657" xr:uid="{00000000-0005-0000-0000-000079060000}"/>
    <cellStyle name="Fixed 3 2" xfId="1658" xr:uid="{00000000-0005-0000-0000-00007A060000}"/>
    <cellStyle name="Fixed 3 2 2" xfId="5059" xr:uid="{00000000-0005-0000-0000-0000C3130000}"/>
    <cellStyle name="Fixed 3 2 2 2" xfId="9920" xr:uid="{4F9152BE-093A-43B5-A78F-BB6A6BEB4271}"/>
    <cellStyle name="Fixed 3 2 3" xfId="8279" xr:uid="{E8087AC6-1732-4E7B-BB5C-DDFE61AD07BC}"/>
    <cellStyle name="Fixed 3 3" xfId="1659" xr:uid="{00000000-0005-0000-0000-00007B060000}"/>
    <cellStyle name="Fixed 3 3 2" xfId="5060" xr:uid="{00000000-0005-0000-0000-0000C4130000}"/>
    <cellStyle name="Fixed 3 3 2 2" xfId="9921" xr:uid="{DDFE88E4-8647-49AF-B533-ED80F2DBAD81}"/>
    <cellStyle name="Fixed 3 3 3" xfId="8280" xr:uid="{E38BD9B9-37C7-4B5B-8869-6546F8D46F0A}"/>
    <cellStyle name="Fixed 3 4" xfId="1660" xr:uid="{00000000-0005-0000-0000-00007C060000}"/>
    <cellStyle name="Fixed 3 4 2" xfId="5061" xr:uid="{00000000-0005-0000-0000-0000C5130000}"/>
    <cellStyle name="Fixed 3 4 2 2" xfId="9922" xr:uid="{A6C91F8C-277A-4128-A2F5-4210FC50A14C}"/>
    <cellStyle name="Fixed 3 4 3" xfId="8281" xr:uid="{2929F4C0-7217-406F-88BD-1E1A86375310}"/>
    <cellStyle name="Fixed 3 5" xfId="1661" xr:uid="{00000000-0005-0000-0000-00007D060000}"/>
    <cellStyle name="Fixed 3 5 2" xfId="5062" xr:uid="{00000000-0005-0000-0000-0000C6130000}"/>
    <cellStyle name="Fixed 3 5 2 2" xfId="9923" xr:uid="{0138A7F9-2CB8-4B34-9A8C-DCEAA751B5C0}"/>
    <cellStyle name="Fixed 3 5 3" xfId="8282" xr:uid="{E5D31435-1A9F-417C-A90B-FB7AB572C1EC}"/>
    <cellStyle name="Fixed 3 6" xfId="1662" xr:uid="{00000000-0005-0000-0000-00007E060000}"/>
    <cellStyle name="Fixed 3 6 2" xfId="5063" xr:uid="{00000000-0005-0000-0000-0000C7130000}"/>
    <cellStyle name="Fixed 3 6 2 2" xfId="9924" xr:uid="{95FA0376-F52C-4B9E-984C-B768ED02C6B3}"/>
    <cellStyle name="Fixed 3 6 3" xfId="8283" xr:uid="{895345A1-0752-4A4C-9E1E-71FD6039D68E}"/>
    <cellStyle name="Fixed 3 7" xfId="1663" xr:uid="{00000000-0005-0000-0000-00007F060000}"/>
    <cellStyle name="Fixed 3 7 2" xfId="8284" xr:uid="{57B94659-A36A-4751-B1FC-4D3555253FE8}"/>
    <cellStyle name="Fixed 3 8" xfId="1664" xr:uid="{00000000-0005-0000-0000-000080060000}"/>
    <cellStyle name="Fixed 3 8 2" xfId="8285" xr:uid="{C7C067BF-2BB6-4A85-B552-FEC6CC8E4954}"/>
    <cellStyle name="Fixed 3 9" xfId="8278" xr:uid="{8E6518FE-2BE2-41A4-BF83-F0363A4EDD4A}"/>
    <cellStyle name="Fixed 4" xfId="1665" xr:uid="{00000000-0005-0000-0000-000081060000}"/>
    <cellStyle name="Fixed 4 2" xfId="1666" xr:uid="{00000000-0005-0000-0000-000082060000}"/>
    <cellStyle name="Fixed 4 2 2" xfId="5064" xr:uid="{00000000-0005-0000-0000-0000C8130000}"/>
    <cellStyle name="Fixed 4 2 2 2" xfId="9925" xr:uid="{64852D10-343F-4BE1-9660-DE2A92CC8A42}"/>
    <cellStyle name="Fixed 4 2 3" xfId="8287" xr:uid="{01E939D0-1F35-42D6-A918-22F5F3D7586F}"/>
    <cellStyle name="Fixed 4 3" xfId="1667" xr:uid="{00000000-0005-0000-0000-000083060000}"/>
    <cellStyle name="Fixed 4 3 2" xfId="5065" xr:uid="{00000000-0005-0000-0000-0000C9130000}"/>
    <cellStyle name="Fixed 4 3 2 2" xfId="9926" xr:uid="{8C1AC9CE-C13F-48D2-8D57-5B33F460BCD6}"/>
    <cellStyle name="Fixed 4 3 3" xfId="8288" xr:uid="{ECAB9A24-D37F-4FC6-9D23-976AC1EAB1FB}"/>
    <cellStyle name="Fixed 4 4" xfId="1668" xr:uid="{00000000-0005-0000-0000-000084060000}"/>
    <cellStyle name="Fixed 4 4 2" xfId="5066" xr:uid="{00000000-0005-0000-0000-0000CA130000}"/>
    <cellStyle name="Fixed 4 4 2 2" xfId="9927" xr:uid="{5642C84F-D264-40CE-825C-BC8313795DCF}"/>
    <cellStyle name="Fixed 4 4 3" xfId="8289" xr:uid="{E8F21C80-C8EA-4A1C-A6A4-8A8737F70158}"/>
    <cellStyle name="Fixed 4 5" xfId="1669" xr:uid="{00000000-0005-0000-0000-000085060000}"/>
    <cellStyle name="Fixed 4 5 2" xfId="5067" xr:uid="{00000000-0005-0000-0000-0000CB130000}"/>
    <cellStyle name="Fixed 4 5 2 2" xfId="9928" xr:uid="{512F5A87-E9EE-490D-B932-7F938158611E}"/>
    <cellStyle name="Fixed 4 5 3" xfId="8290" xr:uid="{6D4FA0BB-EEF1-4422-A3A8-825728408523}"/>
    <cellStyle name="Fixed 4 6" xfId="1670" xr:uid="{00000000-0005-0000-0000-000086060000}"/>
    <cellStyle name="Fixed 4 6 2" xfId="5068" xr:uid="{00000000-0005-0000-0000-0000CC130000}"/>
    <cellStyle name="Fixed 4 6 2 2" xfId="9929" xr:uid="{9EB4EC78-8F0B-4D94-A3E8-F2DC5027CCB1}"/>
    <cellStyle name="Fixed 4 6 3" xfId="8291" xr:uid="{8D419AEE-3902-469D-A375-8BBA4AA06C93}"/>
    <cellStyle name="Fixed 4 7" xfId="1671" xr:uid="{00000000-0005-0000-0000-000087060000}"/>
    <cellStyle name="Fixed 4 7 2" xfId="8292" xr:uid="{AAAE97F1-780B-48A3-9FF5-3F1919651670}"/>
    <cellStyle name="Fixed 4 8" xfId="1672" xr:uid="{00000000-0005-0000-0000-000088060000}"/>
    <cellStyle name="Fixed 4 8 2" xfId="8293" xr:uid="{88383EC2-270B-494C-AA0F-89DCF842F568}"/>
    <cellStyle name="Fixed 4 9" xfId="8286" xr:uid="{E359216B-4B32-453F-966C-DE97EB0D19E8}"/>
    <cellStyle name="Fixed 5" xfId="1673" xr:uid="{00000000-0005-0000-0000-000089060000}"/>
    <cellStyle name="Fixed 5 2" xfId="5069" xr:uid="{00000000-0005-0000-0000-0000CD130000}"/>
    <cellStyle name="Fixed 5 2 2" xfId="9930" xr:uid="{DCDAAEFB-29CE-4061-ABF4-8CA8A321B1F8}"/>
    <cellStyle name="Fixed 5 3" xfId="8294" xr:uid="{CDF3B053-C4A8-4491-A335-55E017AAA6C7}"/>
    <cellStyle name="Fixed 6" xfId="1674" xr:uid="{00000000-0005-0000-0000-00008A060000}"/>
    <cellStyle name="Fixed 6 2" xfId="5070" xr:uid="{00000000-0005-0000-0000-0000CE130000}"/>
    <cellStyle name="Fixed 6 2 2" xfId="9931" xr:uid="{E72DA7FC-CB91-423B-8148-40C1C8928D8F}"/>
    <cellStyle name="Fixed 6 3" xfId="8295" xr:uid="{156BB51D-F46D-4AFC-B4D0-B4A534413087}"/>
    <cellStyle name="Fixed 7" xfId="1675" xr:uid="{00000000-0005-0000-0000-00008B060000}"/>
    <cellStyle name="Fixed 7 2" xfId="5071" xr:uid="{00000000-0005-0000-0000-0000CF130000}"/>
    <cellStyle name="Fixed 7 2 2" xfId="9932" xr:uid="{C60A7885-DDC9-43AF-BE30-37C3215510E4}"/>
    <cellStyle name="Fixed 7 3" xfId="8296" xr:uid="{4D77C27C-0B17-47B9-A5AF-D2F533AE7C99}"/>
    <cellStyle name="Fixed 8" xfId="1676" xr:uid="{00000000-0005-0000-0000-00008C060000}"/>
    <cellStyle name="Fixed 8 2" xfId="5072" xr:uid="{00000000-0005-0000-0000-0000D0130000}"/>
    <cellStyle name="Fixed 8 2 2" xfId="9933" xr:uid="{D050E4B2-2160-4C36-85BE-9DA0E5926148}"/>
    <cellStyle name="Fixed 8 3" xfId="8297" xr:uid="{96EC8115-705D-442D-821C-E1C5CDCD726A}"/>
    <cellStyle name="Fixed 9" xfId="1677" xr:uid="{00000000-0005-0000-0000-00008D060000}"/>
    <cellStyle name="Fixed 9 2" xfId="5073" xr:uid="{00000000-0005-0000-0000-0000D1130000}"/>
    <cellStyle name="Fixed 9 2 2" xfId="9934" xr:uid="{7C36072E-89E7-455F-96B2-26E298B476C4}"/>
    <cellStyle name="Fixed 9 3" xfId="8298" xr:uid="{1B63A85B-F3A9-4DB6-AD30-E606040CF26C}"/>
    <cellStyle name="font12" xfId="1678" xr:uid="{00000000-0005-0000-0000-00008E060000}"/>
    <cellStyle name="font12 10" xfId="3412" xr:uid="{00000000-0005-0000-0000-0000540D0000}"/>
    <cellStyle name="font12 2" xfId="1679" xr:uid="{00000000-0005-0000-0000-00008F060000}"/>
    <cellStyle name="font12 2 2" xfId="1680" xr:uid="{00000000-0005-0000-0000-000090060000}"/>
    <cellStyle name="font12 2 3" xfId="1681" xr:uid="{00000000-0005-0000-0000-000091060000}"/>
    <cellStyle name="font12 2 4" xfId="1682" xr:uid="{00000000-0005-0000-0000-000092060000}"/>
    <cellStyle name="font12 2 5" xfId="1683" xr:uid="{00000000-0005-0000-0000-000093060000}"/>
    <cellStyle name="font12 2 6" xfId="1684" xr:uid="{00000000-0005-0000-0000-000094060000}"/>
    <cellStyle name="font12 2 7" xfId="1685" xr:uid="{00000000-0005-0000-0000-000095060000}"/>
    <cellStyle name="font12 2 8" xfId="1686" xr:uid="{00000000-0005-0000-0000-000096060000}"/>
    <cellStyle name="font12 2_ActiFijos" xfId="1687" xr:uid="{00000000-0005-0000-0000-000097060000}"/>
    <cellStyle name="font12 3" xfId="1688" xr:uid="{00000000-0005-0000-0000-000098060000}"/>
    <cellStyle name="font12 3 2" xfId="1689" xr:uid="{00000000-0005-0000-0000-000099060000}"/>
    <cellStyle name="font12 3 3" xfId="1690" xr:uid="{00000000-0005-0000-0000-00009A060000}"/>
    <cellStyle name="font12 3 4" xfId="1691" xr:uid="{00000000-0005-0000-0000-00009B060000}"/>
    <cellStyle name="font12 3 5" xfId="1692" xr:uid="{00000000-0005-0000-0000-00009C060000}"/>
    <cellStyle name="font12 3 6" xfId="1693" xr:uid="{00000000-0005-0000-0000-00009D060000}"/>
    <cellStyle name="font12 3 7" xfId="1694" xr:uid="{00000000-0005-0000-0000-00009E060000}"/>
    <cellStyle name="font12 3 8" xfId="1695" xr:uid="{00000000-0005-0000-0000-00009F060000}"/>
    <cellStyle name="font12 3_ActiFijos" xfId="1696" xr:uid="{00000000-0005-0000-0000-0000A0060000}"/>
    <cellStyle name="font12 4" xfId="1697" xr:uid="{00000000-0005-0000-0000-0000A1060000}"/>
    <cellStyle name="font12 4 2" xfId="1698" xr:uid="{00000000-0005-0000-0000-0000A2060000}"/>
    <cellStyle name="font12 4 3" xfId="1699" xr:uid="{00000000-0005-0000-0000-0000A3060000}"/>
    <cellStyle name="font12 4 4" xfId="1700" xr:uid="{00000000-0005-0000-0000-0000A4060000}"/>
    <cellStyle name="font12 4 5" xfId="1701" xr:uid="{00000000-0005-0000-0000-0000A5060000}"/>
    <cellStyle name="font12 4 6" xfId="1702" xr:uid="{00000000-0005-0000-0000-0000A6060000}"/>
    <cellStyle name="font12 4 7" xfId="1703" xr:uid="{00000000-0005-0000-0000-0000A7060000}"/>
    <cellStyle name="font12 4 8" xfId="1704" xr:uid="{00000000-0005-0000-0000-0000A8060000}"/>
    <cellStyle name="font12 4_ActiFijos" xfId="1705" xr:uid="{00000000-0005-0000-0000-0000A9060000}"/>
    <cellStyle name="font12 5" xfId="3413" xr:uid="{00000000-0005-0000-0000-0000550D0000}"/>
    <cellStyle name="font12 6" xfId="3414" xr:uid="{00000000-0005-0000-0000-0000560D0000}"/>
    <cellStyle name="font12 7" xfId="3415" xr:uid="{00000000-0005-0000-0000-0000570D0000}"/>
    <cellStyle name="font12 8" xfId="3416" xr:uid="{00000000-0005-0000-0000-0000580D0000}"/>
    <cellStyle name="font12 9" xfId="3417" xr:uid="{00000000-0005-0000-0000-0000590D0000}"/>
    <cellStyle name="font12_Bases_Generales" xfId="1706" xr:uid="{00000000-0005-0000-0000-0000AA060000}"/>
    <cellStyle name="font14" xfId="1707" xr:uid="{00000000-0005-0000-0000-0000AB060000}"/>
    <cellStyle name="font14 10" xfId="3418" xr:uid="{00000000-0005-0000-0000-00005A0D0000}"/>
    <cellStyle name="font14 2" xfId="1708" xr:uid="{00000000-0005-0000-0000-0000AC060000}"/>
    <cellStyle name="font14 2 2" xfId="1709" xr:uid="{00000000-0005-0000-0000-0000AD060000}"/>
    <cellStyle name="font14 2 3" xfId="1710" xr:uid="{00000000-0005-0000-0000-0000AE060000}"/>
    <cellStyle name="font14 2 4" xfId="1711" xr:uid="{00000000-0005-0000-0000-0000AF060000}"/>
    <cellStyle name="font14 2 5" xfId="1712" xr:uid="{00000000-0005-0000-0000-0000B0060000}"/>
    <cellStyle name="font14 2 6" xfId="1713" xr:uid="{00000000-0005-0000-0000-0000B1060000}"/>
    <cellStyle name="font14 2 7" xfId="1714" xr:uid="{00000000-0005-0000-0000-0000B2060000}"/>
    <cellStyle name="font14 2 8" xfId="1715" xr:uid="{00000000-0005-0000-0000-0000B3060000}"/>
    <cellStyle name="font14 2_ActiFijos" xfId="1716" xr:uid="{00000000-0005-0000-0000-0000B4060000}"/>
    <cellStyle name="font14 3" xfId="1717" xr:uid="{00000000-0005-0000-0000-0000B5060000}"/>
    <cellStyle name="font14 3 2" xfId="1718" xr:uid="{00000000-0005-0000-0000-0000B6060000}"/>
    <cellStyle name="font14 3 3" xfId="1719" xr:uid="{00000000-0005-0000-0000-0000B7060000}"/>
    <cellStyle name="font14 3 4" xfId="1720" xr:uid="{00000000-0005-0000-0000-0000B8060000}"/>
    <cellStyle name="font14 3 5" xfId="1721" xr:uid="{00000000-0005-0000-0000-0000B9060000}"/>
    <cellStyle name="font14 3 6" xfId="1722" xr:uid="{00000000-0005-0000-0000-0000BA060000}"/>
    <cellStyle name="font14 3 7" xfId="1723" xr:uid="{00000000-0005-0000-0000-0000BB060000}"/>
    <cellStyle name="font14 3 8" xfId="1724" xr:uid="{00000000-0005-0000-0000-0000BC060000}"/>
    <cellStyle name="font14 3_ActiFijos" xfId="1725" xr:uid="{00000000-0005-0000-0000-0000BD060000}"/>
    <cellStyle name="font14 4" xfId="1726" xr:uid="{00000000-0005-0000-0000-0000BE060000}"/>
    <cellStyle name="font14 4 2" xfId="1727" xr:uid="{00000000-0005-0000-0000-0000BF060000}"/>
    <cellStyle name="font14 4 3" xfId="1728" xr:uid="{00000000-0005-0000-0000-0000C0060000}"/>
    <cellStyle name="font14 4 4" xfId="1729" xr:uid="{00000000-0005-0000-0000-0000C1060000}"/>
    <cellStyle name="font14 4 5" xfId="1730" xr:uid="{00000000-0005-0000-0000-0000C2060000}"/>
    <cellStyle name="font14 4 6" xfId="1731" xr:uid="{00000000-0005-0000-0000-0000C3060000}"/>
    <cellStyle name="font14 4 7" xfId="1732" xr:uid="{00000000-0005-0000-0000-0000C4060000}"/>
    <cellStyle name="font14 4 8" xfId="1733" xr:uid="{00000000-0005-0000-0000-0000C5060000}"/>
    <cellStyle name="font14 4_ActiFijos" xfId="1734" xr:uid="{00000000-0005-0000-0000-0000C6060000}"/>
    <cellStyle name="font14 5" xfId="3419" xr:uid="{00000000-0005-0000-0000-00005B0D0000}"/>
    <cellStyle name="font14 6" xfId="3420" xr:uid="{00000000-0005-0000-0000-00005C0D0000}"/>
    <cellStyle name="font14 7" xfId="3421" xr:uid="{00000000-0005-0000-0000-00005D0D0000}"/>
    <cellStyle name="font14 8" xfId="3422" xr:uid="{00000000-0005-0000-0000-00005E0D0000}"/>
    <cellStyle name="font14 9" xfId="3423" xr:uid="{00000000-0005-0000-0000-00005F0D0000}"/>
    <cellStyle name="font14_Bases_Generales" xfId="1735" xr:uid="{00000000-0005-0000-0000-0000C7060000}"/>
    <cellStyle name="Grey" xfId="1736" xr:uid="{00000000-0005-0000-0000-0000C8060000}"/>
    <cellStyle name="Grey 10" xfId="1737" xr:uid="{00000000-0005-0000-0000-0000C9060000}"/>
    <cellStyle name="Grey 10 2" xfId="8311" xr:uid="{21EC994E-B9FD-4CC8-A7D6-1C45696AAC41}"/>
    <cellStyle name="Grey 11" xfId="1738" xr:uid="{00000000-0005-0000-0000-0000CA060000}"/>
    <cellStyle name="Grey 11 2" xfId="8312" xr:uid="{53358A83-E365-4564-BFF8-5D62D8AFBBCD}"/>
    <cellStyle name="Grey 12" xfId="1739" xr:uid="{00000000-0005-0000-0000-0000CB060000}"/>
    <cellStyle name="Grey 12 2" xfId="8313" xr:uid="{D5E9068E-378A-45EB-8EE3-A66FE8684C0D}"/>
    <cellStyle name="Grey 13" xfId="1740" xr:uid="{00000000-0005-0000-0000-0000CC060000}"/>
    <cellStyle name="Grey 13 2" xfId="8314" xr:uid="{3F876ECD-6512-4D14-AD37-F5BC27639F7D}"/>
    <cellStyle name="Grey 14" xfId="8310" xr:uid="{2F913B0C-6DC8-4193-9E75-43FB5332084B}"/>
    <cellStyle name="Grey 2" xfId="1741" xr:uid="{00000000-0005-0000-0000-0000CD060000}"/>
    <cellStyle name="Grey 2 2" xfId="8315" xr:uid="{65D9C31A-AA3C-4AEC-A0E1-F76C45B33093}"/>
    <cellStyle name="Grey 3" xfId="1742" xr:uid="{00000000-0005-0000-0000-0000CE060000}"/>
    <cellStyle name="Grey 3 2" xfId="8316" xr:uid="{FB0AC133-23D1-4B9F-B11F-BBACF7C2CC71}"/>
    <cellStyle name="Grey 4" xfId="1743" xr:uid="{00000000-0005-0000-0000-0000CF060000}"/>
    <cellStyle name="Grey 4 2" xfId="8317" xr:uid="{D12E92F9-D01D-4047-9E64-F95AD598544B}"/>
    <cellStyle name="Grey 5" xfId="1744" xr:uid="{00000000-0005-0000-0000-0000D0060000}"/>
    <cellStyle name="Grey 5 2" xfId="8318" xr:uid="{2B7263FB-7110-406B-8F18-E1F2B4E10DB8}"/>
    <cellStyle name="Grey 6" xfId="1745" xr:uid="{00000000-0005-0000-0000-0000D1060000}"/>
    <cellStyle name="Grey 6 2" xfId="8319" xr:uid="{28612A1E-D4F5-43A9-BE6D-4A077D78FDC7}"/>
    <cellStyle name="Grey 7" xfId="1746" xr:uid="{00000000-0005-0000-0000-0000D2060000}"/>
    <cellStyle name="Grey 7 2" xfId="8320" xr:uid="{C78A763E-2F4D-4345-A448-045AA070BE5C}"/>
    <cellStyle name="Grey 8" xfId="1747" xr:uid="{00000000-0005-0000-0000-0000D3060000}"/>
    <cellStyle name="Grey 8 2" xfId="8321" xr:uid="{815F539E-777E-457D-9A64-969CB7E117B2}"/>
    <cellStyle name="Grey 9" xfId="1748" xr:uid="{00000000-0005-0000-0000-0000D4060000}"/>
    <cellStyle name="Grey 9 2" xfId="8322" xr:uid="{9C632641-7F02-4173-B671-A6F4C0A7DB6A}"/>
    <cellStyle name="Grey_ActiFijos" xfId="1749" xr:uid="{00000000-0005-0000-0000-0000D5060000}"/>
    <cellStyle name="Heading 1" xfId="1750" xr:uid="{00000000-0005-0000-0000-0000D6060000}"/>
    <cellStyle name="Heading 1 2" xfId="1751" xr:uid="{00000000-0005-0000-0000-0000D7060000}"/>
    <cellStyle name="Heading 1 2 2" xfId="1752" xr:uid="{00000000-0005-0000-0000-0000D8060000}"/>
    <cellStyle name="Heading 1 2 2 2" xfId="8325" xr:uid="{FCA11C97-CD0C-4D92-A821-A2FDFDB53D02}"/>
    <cellStyle name="Heading 1 2 3" xfId="1753" xr:uid="{00000000-0005-0000-0000-0000D9060000}"/>
    <cellStyle name="Heading 1 2 3 2" xfId="8326" xr:uid="{E39827FA-355F-4B39-9CE4-20D2F4048FCF}"/>
    <cellStyle name="Heading 1 2 4" xfId="1754" xr:uid="{00000000-0005-0000-0000-0000DA060000}"/>
    <cellStyle name="Heading 1 2 4 2" xfId="8327" xr:uid="{9C7DCB52-B745-40B7-B021-AAB0CCC3710A}"/>
    <cellStyle name="Heading 1 2 5" xfId="1755" xr:uid="{00000000-0005-0000-0000-0000DB060000}"/>
    <cellStyle name="Heading 1 2 5 2" xfId="8328" xr:uid="{FC369DF2-0691-4F5E-A90D-2DABEE80BB12}"/>
    <cellStyle name="Heading 1 2 6" xfId="1756" xr:uid="{00000000-0005-0000-0000-0000DC060000}"/>
    <cellStyle name="Heading 1 2 6 2" xfId="8329" xr:uid="{DA658F3F-21EC-4A18-9997-2190085D09D6}"/>
    <cellStyle name="Heading 1 2 7" xfId="1757" xr:uid="{00000000-0005-0000-0000-0000DD060000}"/>
    <cellStyle name="Heading 1 2 7 2" xfId="8330" xr:uid="{FAC4E3B8-7542-49CD-804A-06572BAE81EF}"/>
    <cellStyle name="Heading 1 2 8" xfId="1758" xr:uid="{00000000-0005-0000-0000-0000DE060000}"/>
    <cellStyle name="Heading 1 2 8 2" xfId="8331" xr:uid="{39A04918-B8B5-4032-9C80-DB27DBA6F6A6}"/>
    <cellStyle name="Heading 1 2 9" xfId="8324" xr:uid="{0474D064-1558-4C50-B316-A6F70BF7A5C1}"/>
    <cellStyle name="Heading 1 2_ActiFijos" xfId="1759" xr:uid="{00000000-0005-0000-0000-0000DF060000}"/>
    <cellStyle name="Heading 1 3" xfId="1760" xr:uid="{00000000-0005-0000-0000-0000E0060000}"/>
    <cellStyle name="Heading 1 3 2" xfId="1761" xr:uid="{00000000-0005-0000-0000-0000E1060000}"/>
    <cellStyle name="Heading 1 3 2 2" xfId="8333" xr:uid="{32B2D8B6-CF2E-418C-ADEB-D527C3D4DD55}"/>
    <cellStyle name="Heading 1 3 3" xfId="1762" xr:uid="{00000000-0005-0000-0000-0000E2060000}"/>
    <cellStyle name="Heading 1 3 3 2" xfId="8334" xr:uid="{20DBB899-D437-4058-BC9F-BD41BE3A45DB}"/>
    <cellStyle name="Heading 1 3 4" xfId="1763" xr:uid="{00000000-0005-0000-0000-0000E3060000}"/>
    <cellStyle name="Heading 1 3 4 2" xfId="8335" xr:uid="{5613A37E-0F11-4DDE-98ED-947BC9412A0D}"/>
    <cellStyle name="Heading 1 3 5" xfId="1764" xr:uid="{00000000-0005-0000-0000-0000E4060000}"/>
    <cellStyle name="Heading 1 3 5 2" xfId="8336" xr:uid="{C3A97605-BAED-430D-BA50-0461B1686775}"/>
    <cellStyle name="Heading 1 3 6" xfId="1765" xr:uid="{00000000-0005-0000-0000-0000E5060000}"/>
    <cellStyle name="Heading 1 3 6 2" xfId="8337" xr:uid="{A90D784C-658A-4353-B073-6DCAC0F7C72A}"/>
    <cellStyle name="Heading 1 3 7" xfId="1766" xr:uid="{00000000-0005-0000-0000-0000E6060000}"/>
    <cellStyle name="Heading 1 3 7 2" xfId="8338" xr:uid="{84E7AC53-F08B-48B5-8004-C443354AFE9A}"/>
    <cellStyle name="Heading 1 3 8" xfId="1767" xr:uid="{00000000-0005-0000-0000-0000E7060000}"/>
    <cellStyle name="Heading 1 3 8 2" xfId="8339" xr:uid="{3FAC29EC-231A-4357-9E63-03BB09EF1DEB}"/>
    <cellStyle name="Heading 1 3 9" xfId="8332" xr:uid="{3F6D2864-F0CE-47CF-84B1-B5D2E27A67DC}"/>
    <cellStyle name="Heading 1 3_ActiFijos" xfId="1768" xr:uid="{00000000-0005-0000-0000-0000E8060000}"/>
    <cellStyle name="Heading 1 4" xfId="1769" xr:uid="{00000000-0005-0000-0000-0000E9060000}"/>
    <cellStyle name="Heading 1 4 2" xfId="1770" xr:uid="{00000000-0005-0000-0000-0000EA060000}"/>
    <cellStyle name="Heading 1 4 2 2" xfId="8341" xr:uid="{A1FD7D68-6FE7-4855-B32C-2320BDFD074F}"/>
    <cellStyle name="Heading 1 4 3" xfId="1771" xr:uid="{00000000-0005-0000-0000-0000EB060000}"/>
    <cellStyle name="Heading 1 4 3 2" xfId="8342" xr:uid="{A00AD4CC-7A3B-49A8-933A-45C87CB9ABD0}"/>
    <cellStyle name="Heading 1 4 4" xfId="1772" xr:uid="{00000000-0005-0000-0000-0000EC060000}"/>
    <cellStyle name="Heading 1 4 4 2" xfId="8343" xr:uid="{9DD72BF0-CE98-43E9-A7D3-B1685CED113B}"/>
    <cellStyle name="Heading 1 4 5" xfId="1773" xr:uid="{00000000-0005-0000-0000-0000ED060000}"/>
    <cellStyle name="Heading 1 4 5 2" xfId="8344" xr:uid="{9233DAEC-6B4E-46C8-BBB0-73C3048FF287}"/>
    <cellStyle name="Heading 1 4 6" xfId="1774" xr:uid="{00000000-0005-0000-0000-0000EE060000}"/>
    <cellStyle name="Heading 1 4 6 2" xfId="8345" xr:uid="{B8C5565C-B36E-47C5-8402-E1A991776161}"/>
    <cellStyle name="Heading 1 4 7" xfId="1775" xr:uid="{00000000-0005-0000-0000-0000EF060000}"/>
    <cellStyle name="Heading 1 4 7 2" xfId="8346" xr:uid="{CA213634-8B79-4FA5-89E5-520A84FA5A12}"/>
    <cellStyle name="Heading 1 4 8" xfId="1776" xr:uid="{00000000-0005-0000-0000-0000F0060000}"/>
    <cellStyle name="Heading 1 4 8 2" xfId="8347" xr:uid="{F4074F8A-5579-482E-B9C5-60A43101199F}"/>
    <cellStyle name="Heading 1 4 9" xfId="8340" xr:uid="{A45BF7DF-C4F9-41EF-BD22-4D9D957F75E1}"/>
    <cellStyle name="Heading 1 4_ActiFijos" xfId="1777" xr:uid="{00000000-0005-0000-0000-0000F1060000}"/>
    <cellStyle name="Heading 1 5" xfId="8323" xr:uid="{36C72B78-9DF1-4E26-8399-0B14CBA53CA3}"/>
    <cellStyle name="Heading 1_Bases_Generales" xfId="1778" xr:uid="{00000000-0005-0000-0000-0000F2060000}"/>
    <cellStyle name="Heading 2" xfId="1779" xr:uid="{00000000-0005-0000-0000-0000F3060000}"/>
    <cellStyle name="Heading 2 2" xfId="1780" xr:uid="{00000000-0005-0000-0000-0000F4060000}"/>
    <cellStyle name="Heading 2 2 2" xfId="1781" xr:uid="{00000000-0005-0000-0000-0000F5060000}"/>
    <cellStyle name="Heading 2 2 2 2" xfId="8350" xr:uid="{3DA380AB-8A24-4D47-9E44-089018CEA4C5}"/>
    <cellStyle name="Heading 2 2 3" xfId="1782" xr:uid="{00000000-0005-0000-0000-0000F6060000}"/>
    <cellStyle name="Heading 2 2 3 2" xfId="8351" xr:uid="{0727074E-76B1-4856-8DB3-9A417F867A9A}"/>
    <cellStyle name="Heading 2 2 4" xfId="1783" xr:uid="{00000000-0005-0000-0000-0000F7060000}"/>
    <cellStyle name="Heading 2 2 4 2" xfId="8352" xr:uid="{5A2A8192-6605-4A3E-ACCD-47EB15BE4E63}"/>
    <cellStyle name="Heading 2 2 5" xfId="1784" xr:uid="{00000000-0005-0000-0000-0000F8060000}"/>
    <cellStyle name="Heading 2 2 5 2" xfId="8353" xr:uid="{C1C7FAF1-7798-4E8A-9FB0-93D94A6B67B1}"/>
    <cellStyle name="Heading 2 2 6" xfId="1785" xr:uid="{00000000-0005-0000-0000-0000F9060000}"/>
    <cellStyle name="Heading 2 2 6 2" xfId="8354" xr:uid="{D6F312A0-6327-447E-9F78-9C4480A9F2BF}"/>
    <cellStyle name="Heading 2 2 7" xfId="1786" xr:uid="{00000000-0005-0000-0000-0000FA060000}"/>
    <cellStyle name="Heading 2 2 7 2" xfId="8355" xr:uid="{CE333552-22EF-4DFD-B980-DFB2947D102A}"/>
    <cellStyle name="Heading 2 2 8" xfId="1787" xr:uid="{00000000-0005-0000-0000-0000FB060000}"/>
    <cellStyle name="Heading 2 2 8 2" xfId="8356" xr:uid="{30FEF24B-A8C7-412A-AC7C-2B22FDA204EB}"/>
    <cellStyle name="Heading 2 2 9" xfId="8349" xr:uid="{A4FAD148-CE1E-48F3-B8F1-92634195A13F}"/>
    <cellStyle name="Heading 2 2_ActiFijos" xfId="1788" xr:uid="{00000000-0005-0000-0000-0000FC060000}"/>
    <cellStyle name="Heading 2 3" xfId="1789" xr:uid="{00000000-0005-0000-0000-0000FD060000}"/>
    <cellStyle name="Heading 2 3 2" xfId="1790" xr:uid="{00000000-0005-0000-0000-0000FE060000}"/>
    <cellStyle name="Heading 2 3 2 2" xfId="8358" xr:uid="{14196170-18FD-4460-987E-2981BAF28B75}"/>
    <cellStyle name="Heading 2 3 3" xfId="1791" xr:uid="{00000000-0005-0000-0000-0000FF060000}"/>
    <cellStyle name="Heading 2 3 3 2" xfId="8359" xr:uid="{65851FB8-3AB5-4955-A4E0-EB72F6355803}"/>
    <cellStyle name="Heading 2 3 4" xfId="1792" xr:uid="{00000000-0005-0000-0000-000000070000}"/>
    <cellStyle name="Heading 2 3 4 2" xfId="8360" xr:uid="{320F2173-A006-4C07-83EE-4598AB8B8DBC}"/>
    <cellStyle name="Heading 2 3 5" xfId="1793" xr:uid="{00000000-0005-0000-0000-000001070000}"/>
    <cellStyle name="Heading 2 3 5 2" xfId="8361" xr:uid="{8E542C3D-6BC5-4890-8313-9FC74642A1FE}"/>
    <cellStyle name="Heading 2 3 6" xfId="1794" xr:uid="{00000000-0005-0000-0000-000002070000}"/>
    <cellStyle name="Heading 2 3 6 2" xfId="8362" xr:uid="{52654917-2CA2-429F-8EB1-4D97E3F19291}"/>
    <cellStyle name="Heading 2 3 7" xfId="1795" xr:uid="{00000000-0005-0000-0000-000003070000}"/>
    <cellStyle name="Heading 2 3 7 2" xfId="8363" xr:uid="{0AD2AE86-461E-485D-B5A1-D7DB428E50CE}"/>
    <cellStyle name="Heading 2 3 8" xfId="1796" xr:uid="{00000000-0005-0000-0000-000004070000}"/>
    <cellStyle name="Heading 2 3 8 2" xfId="8364" xr:uid="{E69D44AB-E0C3-46BC-9668-A31FCA0F3AF6}"/>
    <cellStyle name="Heading 2 3 9" xfId="8357" xr:uid="{56EC2BC9-E17D-454F-9DC3-1A8C72A966D8}"/>
    <cellStyle name="Heading 2 3_ActiFijos" xfId="1797" xr:uid="{00000000-0005-0000-0000-000005070000}"/>
    <cellStyle name="Heading 2 4" xfId="1798" xr:uid="{00000000-0005-0000-0000-000006070000}"/>
    <cellStyle name="Heading 2 4 2" xfId="1799" xr:uid="{00000000-0005-0000-0000-000007070000}"/>
    <cellStyle name="Heading 2 4 2 2" xfId="8366" xr:uid="{A05FBD49-5F7C-448B-9DD0-0FD5E8793F1E}"/>
    <cellStyle name="Heading 2 4 3" xfId="1800" xr:uid="{00000000-0005-0000-0000-000008070000}"/>
    <cellStyle name="Heading 2 4 3 2" xfId="8367" xr:uid="{7D4778D9-8725-4C3A-8CBE-EF1E94EA963C}"/>
    <cellStyle name="Heading 2 4 4" xfId="1801" xr:uid="{00000000-0005-0000-0000-000009070000}"/>
    <cellStyle name="Heading 2 4 4 2" xfId="8368" xr:uid="{76DE9E15-4B9C-47D3-9687-606D07BA7442}"/>
    <cellStyle name="Heading 2 4 5" xfId="1802" xr:uid="{00000000-0005-0000-0000-00000A070000}"/>
    <cellStyle name="Heading 2 4 5 2" xfId="8369" xr:uid="{6A008817-9A9F-418E-910C-78464426EBB4}"/>
    <cellStyle name="Heading 2 4 6" xfId="1803" xr:uid="{00000000-0005-0000-0000-00000B070000}"/>
    <cellStyle name="Heading 2 4 6 2" xfId="8370" xr:uid="{2D81D247-D8E9-44CD-9843-97C0DBE2F0AD}"/>
    <cellStyle name="Heading 2 4 7" xfId="1804" xr:uid="{00000000-0005-0000-0000-00000C070000}"/>
    <cellStyle name="Heading 2 4 7 2" xfId="8371" xr:uid="{CA55D653-12E3-49D4-8DF6-0047B54E5202}"/>
    <cellStyle name="Heading 2 4 8" xfId="1805" xr:uid="{00000000-0005-0000-0000-00000D070000}"/>
    <cellStyle name="Heading 2 4 8 2" xfId="8372" xr:uid="{274FC432-AA46-4FAC-8E4F-6016C8ED8417}"/>
    <cellStyle name="Heading 2 4 9" xfId="8365" xr:uid="{266B1FB9-E13F-47AE-B5C8-982407080288}"/>
    <cellStyle name="Heading 2 4_ActiFijos" xfId="1806" xr:uid="{00000000-0005-0000-0000-00000E070000}"/>
    <cellStyle name="Heading 2 5" xfId="8348" xr:uid="{DFEA1ECF-0CFF-4A5C-9FE6-6AA107875568}"/>
    <cellStyle name="Heading 2_Bases_Generales" xfId="1807" xr:uid="{00000000-0005-0000-0000-00000F070000}"/>
    <cellStyle name="Heading1" xfId="1808" xr:uid="{00000000-0005-0000-0000-000010070000}"/>
    <cellStyle name="Heading1 2" xfId="1809" xr:uid="{00000000-0005-0000-0000-000011070000}"/>
    <cellStyle name="Heading1 2 2" xfId="1810" xr:uid="{00000000-0005-0000-0000-000012070000}"/>
    <cellStyle name="Heading1 2 3" xfId="1811" xr:uid="{00000000-0005-0000-0000-000013070000}"/>
    <cellStyle name="Heading1 2 4" xfId="1812" xr:uid="{00000000-0005-0000-0000-000014070000}"/>
    <cellStyle name="Heading1 2 5" xfId="1813" xr:uid="{00000000-0005-0000-0000-000015070000}"/>
    <cellStyle name="Heading1 2 6" xfId="1814" xr:uid="{00000000-0005-0000-0000-000016070000}"/>
    <cellStyle name="Heading1 2 7" xfId="1815" xr:uid="{00000000-0005-0000-0000-000017070000}"/>
    <cellStyle name="Heading1 2 8" xfId="1816" xr:uid="{00000000-0005-0000-0000-000018070000}"/>
    <cellStyle name="Heading1 2_ActiFijos" xfId="1817" xr:uid="{00000000-0005-0000-0000-000019070000}"/>
    <cellStyle name="Heading1 3" xfId="1818" xr:uid="{00000000-0005-0000-0000-00001A070000}"/>
    <cellStyle name="Heading1 3 2" xfId="1819" xr:uid="{00000000-0005-0000-0000-00001B070000}"/>
    <cellStyle name="Heading1 3 3" xfId="1820" xr:uid="{00000000-0005-0000-0000-00001C070000}"/>
    <cellStyle name="Heading1 3 4" xfId="1821" xr:uid="{00000000-0005-0000-0000-00001D070000}"/>
    <cellStyle name="Heading1 3 5" xfId="1822" xr:uid="{00000000-0005-0000-0000-00001E070000}"/>
    <cellStyle name="Heading1 3 6" xfId="1823" xr:uid="{00000000-0005-0000-0000-00001F070000}"/>
    <cellStyle name="Heading1 3 7" xfId="1824" xr:uid="{00000000-0005-0000-0000-000020070000}"/>
    <cellStyle name="Heading1 3 8" xfId="1825" xr:uid="{00000000-0005-0000-0000-000021070000}"/>
    <cellStyle name="Heading1 3_ActiFijos" xfId="1826" xr:uid="{00000000-0005-0000-0000-000022070000}"/>
    <cellStyle name="Heading1 4" xfId="1827" xr:uid="{00000000-0005-0000-0000-000023070000}"/>
    <cellStyle name="Heading1 4 2" xfId="1828" xr:uid="{00000000-0005-0000-0000-000024070000}"/>
    <cellStyle name="Heading1 4 3" xfId="1829" xr:uid="{00000000-0005-0000-0000-000025070000}"/>
    <cellStyle name="Heading1 4 4" xfId="1830" xr:uid="{00000000-0005-0000-0000-000026070000}"/>
    <cellStyle name="Heading1 4 5" xfId="1831" xr:uid="{00000000-0005-0000-0000-000027070000}"/>
    <cellStyle name="Heading1 4 6" xfId="1832" xr:uid="{00000000-0005-0000-0000-000028070000}"/>
    <cellStyle name="Heading1 4 7" xfId="1833" xr:uid="{00000000-0005-0000-0000-000029070000}"/>
    <cellStyle name="Heading1 4 8" xfId="1834" xr:uid="{00000000-0005-0000-0000-00002A070000}"/>
    <cellStyle name="Heading1 4_ActiFijos" xfId="1835" xr:uid="{00000000-0005-0000-0000-00002B070000}"/>
    <cellStyle name="Heading1_Bases_Generales" xfId="1836" xr:uid="{00000000-0005-0000-0000-00002C070000}"/>
    <cellStyle name="Heading2" xfId="1837" xr:uid="{00000000-0005-0000-0000-00002D070000}"/>
    <cellStyle name="Heading2 2" xfId="1838" xr:uid="{00000000-0005-0000-0000-00002E070000}"/>
    <cellStyle name="Heading2 2 2" xfId="1839" xr:uid="{00000000-0005-0000-0000-00002F070000}"/>
    <cellStyle name="Heading2 2 3" xfId="1840" xr:uid="{00000000-0005-0000-0000-000030070000}"/>
    <cellStyle name="Heading2 2 4" xfId="1841" xr:uid="{00000000-0005-0000-0000-000031070000}"/>
    <cellStyle name="Heading2 2 5" xfId="1842" xr:uid="{00000000-0005-0000-0000-000032070000}"/>
    <cellStyle name="Heading2 2 6" xfId="1843" xr:uid="{00000000-0005-0000-0000-000033070000}"/>
    <cellStyle name="Heading2 2 7" xfId="1844" xr:uid="{00000000-0005-0000-0000-000034070000}"/>
    <cellStyle name="Heading2 2 8" xfId="1845" xr:uid="{00000000-0005-0000-0000-000035070000}"/>
    <cellStyle name="Heading2 2_ActiFijos" xfId="1846" xr:uid="{00000000-0005-0000-0000-000036070000}"/>
    <cellStyle name="Heading2 3" xfId="1847" xr:uid="{00000000-0005-0000-0000-000037070000}"/>
    <cellStyle name="Heading2 3 2" xfId="1848" xr:uid="{00000000-0005-0000-0000-000038070000}"/>
    <cellStyle name="Heading2 3 3" xfId="1849" xr:uid="{00000000-0005-0000-0000-000039070000}"/>
    <cellStyle name="Heading2 3 4" xfId="1850" xr:uid="{00000000-0005-0000-0000-00003A070000}"/>
    <cellStyle name="Heading2 3 5" xfId="1851" xr:uid="{00000000-0005-0000-0000-00003B070000}"/>
    <cellStyle name="Heading2 3 6" xfId="1852" xr:uid="{00000000-0005-0000-0000-00003C070000}"/>
    <cellStyle name="Heading2 3 7" xfId="1853" xr:uid="{00000000-0005-0000-0000-00003D070000}"/>
    <cellStyle name="Heading2 3 8" xfId="1854" xr:uid="{00000000-0005-0000-0000-00003E070000}"/>
    <cellStyle name="Heading2 3_ActiFijos" xfId="1855" xr:uid="{00000000-0005-0000-0000-00003F070000}"/>
    <cellStyle name="Heading2 4" xfId="1856" xr:uid="{00000000-0005-0000-0000-000040070000}"/>
    <cellStyle name="Heading2 4 2" xfId="1857" xr:uid="{00000000-0005-0000-0000-000041070000}"/>
    <cellStyle name="Heading2 4 3" xfId="1858" xr:uid="{00000000-0005-0000-0000-000042070000}"/>
    <cellStyle name="Heading2 4 4" xfId="1859" xr:uid="{00000000-0005-0000-0000-000043070000}"/>
    <cellStyle name="Heading2 4 5" xfId="1860" xr:uid="{00000000-0005-0000-0000-000044070000}"/>
    <cellStyle name="Heading2 4 6" xfId="1861" xr:uid="{00000000-0005-0000-0000-000045070000}"/>
    <cellStyle name="Heading2 4 7" xfId="1862" xr:uid="{00000000-0005-0000-0000-000046070000}"/>
    <cellStyle name="Heading2 4 8" xfId="1863" xr:uid="{00000000-0005-0000-0000-000047070000}"/>
    <cellStyle name="Heading2 4_ActiFijos" xfId="1864" xr:uid="{00000000-0005-0000-0000-000048070000}"/>
    <cellStyle name="Heading2_Bases_Generales" xfId="1865" xr:uid="{00000000-0005-0000-0000-000049070000}"/>
    <cellStyle name="Hide" xfId="1866" xr:uid="{00000000-0005-0000-0000-00004A070000}"/>
    <cellStyle name="Hide 2" xfId="8377" xr:uid="{75C2F4A5-21CF-44CF-8F3A-DB0E3F8D3A18}"/>
    <cellStyle name="Hipervínculo" xfId="8" xr:uid="{00000000-0005-0000-0000-000008000000}"/>
    <cellStyle name="Hipervínculo 2" xfId="3733" xr:uid="{00000000-0005-0000-0000-0000950E0000}"/>
    <cellStyle name="Hipervínculo 2 2" xfId="8959" xr:uid="{9D44EFA1-9DA5-4AA1-B046-FFB6E0040B8C}"/>
    <cellStyle name="Hipervínculo 3" xfId="7875" xr:uid="{348C5E0E-86CD-4851-9135-5B62F4418C66}"/>
    <cellStyle name="Hyperlink seguido_ISA TOTAL" xfId="1867" xr:uid="{00000000-0005-0000-0000-00004B070000}"/>
    <cellStyle name="Hyperlink_ISA TOTAL" xfId="1868" xr:uid="{00000000-0005-0000-0000-00004C070000}"/>
    <cellStyle name="Incorrecto 10" xfId="5074" xr:uid="{00000000-0005-0000-0000-0000D2130000}"/>
    <cellStyle name="Incorrecto 10 2" xfId="5075" xr:uid="{00000000-0005-0000-0000-0000D3130000}"/>
    <cellStyle name="Incorrecto 10 2 2" xfId="9936" xr:uid="{4DB2393E-3F53-44FF-8A37-BABF009F1E6D}"/>
    <cellStyle name="Incorrecto 10 3" xfId="9935" xr:uid="{009F808C-C724-46D7-9965-F31EF3F09993}"/>
    <cellStyle name="Incorrecto 11" xfId="5076" xr:uid="{00000000-0005-0000-0000-0000D4130000}"/>
    <cellStyle name="Incorrecto 11 2" xfId="5077" xr:uid="{00000000-0005-0000-0000-0000D5130000}"/>
    <cellStyle name="Incorrecto 11 2 2" xfId="9938" xr:uid="{3B400CBC-E658-4131-9F7D-413D4D1487FF}"/>
    <cellStyle name="Incorrecto 11 3" xfId="9937" xr:uid="{E019123F-C66E-4035-8D9F-D3304BA79755}"/>
    <cellStyle name="Incorrecto 12" xfId="5078" xr:uid="{00000000-0005-0000-0000-0000D6130000}"/>
    <cellStyle name="Incorrecto 12 2" xfId="5079" xr:uid="{00000000-0005-0000-0000-0000D7130000}"/>
    <cellStyle name="Incorrecto 12 2 2" xfId="9940" xr:uid="{7CB3D105-0FF4-4382-AE23-F82DBDCC4FBA}"/>
    <cellStyle name="Incorrecto 12 3" xfId="9939" xr:uid="{D0C9B0FC-04E0-4A5D-A606-537A3F3DB02F}"/>
    <cellStyle name="Incorrecto 13" xfId="5080" xr:uid="{00000000-0005-0000-0000-0000D8130000}"/>
    <cellStyle name="Incorrecto 13 2" xfId="5081" xr:uid="{00000000-0005-0000-0000-0000D9130000}"/>
    <cellStyle name="Incorrecto 13 2 2" xfId="9942" xr:uid="{58E5F6A5-7060-40E4-909E-BC82740D4329}"/>
    <cellStyle name="Incorrecto 13 3" xfId="9941" xr:uid="{5BDA99B7-5F56-42CE-A67A-2C47A7924587}"/>
    <cellStyle name="Incorrecto 14" xfId="5082" xr:uid="{00000000-0005-0000-0000-0000DA130000}"/>
    <cellStyle name="Incorrecto 14 2" xfId="5083" xr:uid="{00000000-0005-0000-0000-0000DB130000}"/>
    <cellStyle name="Incorrecto 14 2 2" xfId="9944" xr:uid="{CAD69B5E-21D8-4319-898E-55B7613487FB}"/>
    <cellStyle name="Incorrecto 14 3" xfId="9943" xr:uid="{DCAE76CD-B590-42ED-911E-C5C45D09F405}"/>
    <cellStyle name="Incorrecto 15" xfId="5084" xr:uid="{00000000-0005-0000-0000-0000DC130000}"/>
    <cellStyle name="Incorrecto 15 2" xfId="5085" xr:uid="{00000000-0005-0000-0000-0000DD130000}"/>
    <cellStyle name="Incorrecto 15 2 2" xfId="9946" xr:uid="{98FBFA73-851E-44A0-BCE9-ACE34A0FF3E7}"/>
    <cellStyle name="Incorrecto 15 3" xfId="9945" xr:uid="{2E902FE8-AF0C-4528-A433-572D602B1554}"/>
    <cellStyle name="Incorrecto 16" xfId="5086" xr:uid="{00000000-0005-0000-0000-0000DE130000}"/>
    <cellStyle name="Incorrecto 16 2" xfId="9947" xr:uid="{9B17864D-C2D7-433D-AF7C-1A10F4943915}"/>
    <cellStyle name="Incorrecto 2" xfId="1869" xr:uid="{00000000-0005-0000-0000-00004D070000}"/>
    <cellStyle name="Incorrecto 2 2" xfId="1870" xr:uid="{00000000-0005-0000-0000-00004E070000}"/>
    <cellStyle name="Incorrecto 2 2 2" xfId="5087" xr:uid="{00000000-0005-0000-0000-0000DF130000}"/>
    <cellStyle name="Incorrecto 2 2 2 2" xfId="9948" xr:uid="{9D5E979C-F59B-4C07-A25C-CF5ECEB4389F}"/>
    <cellStyle name="Incorrecto 2 2 3" xfId="5088" xr:uid="{00000000-0005-0000-0000-0000E0130000}"/>
    <cellStyle name="Incorrecto 2 2 3 2" xfId="9949" xr:uid="{025D64D7-854A-4F08-98D0-0748F48254CC}"/>
    <cellStyle name="Incorrecto 2 2 4" xfId="5089" xr:uid="{00000000-0005-0000-0000-0000E1130000}"/>
    <cellStyle name="Incorrecto 2 2 4 2" xfId="5090" xr:uid="{00000000-0005-0000-0000-0000E2130000}"/>
    <cellStyle name="Incorrecto 2 2 4 2 2" xfId="9951" xr:uid="{6142DBEB-2A2A-4554-B1D9-B4D50E9106DC}"/>
    <cellStyle name="Incorrecto 2 2 4 3" xfId="9950" xr:uid="{2FE158FD-C5F4-408D-A7FB-1BF4CE3097A8}"/>
    <cellStyle name="Incorrecto 2 2 5" xfId="8379" xr:uid="{61D2F1D8-72A2-4FFE-A3D2-1B43490AA29D}"/>
    <cellStyle name="Incorrecto 2 3" xfId="5091" xr:uid="{00000000-0005-0000-0000-0000E3130000}"/>
    <cellStyle name="Incorrecto 2 3 2" xfId="9952" xr:uid="{C2C88AA0-4739-4AF1-A393-A7FE2D16F708}"/>
    <cellStyle name="Incorrecto 2 4" xfId="5092" xr:uid="{00000000-0005-0000-0000-0000E4130000}"/>
    <cellStyle name="Incorrecto 2 4 2" xfId="5093" xr:uid="{00000000-0005-0000-0000-0000E5130000}"/>
    <cellStyle name="Incorrecto 2 4 2 2" xfId="9954" xr:uid="{A7495CE8-1191-4FBA-B6D3-FDD8DAA69A52}"/>
    <cellStyle name="Incorrecto 2 4 3" xfId="9953" xr:uid="{45448CF3-E381-4605-BC1E-964AE1B8BC0A}"/>
    <cellStyle name="Incorrecto 2 5" xfId="5094" xr:uid="{00000000-0005-0000-0000-0000E6130000}"/>
    <cellStyle name="Incorrecto 2 5 2" xfId="9955" xr:uid="{448C920F-1ADF-4788-8402-47BD10B06B60}"/>
    <cellStyle name="Incorrecto 2 6" xfId="8378" xr:uid="{5BB5E685-1019-4919-B728-6A34DB841D55}"/>
    <cellStyle name="Incorrecto 2_Deuda septiembre_marcos" xfId="1871" xr:uid="{00000000-0005-0000-0000-00004F070000}"/>
    <cellStyle name="Incorrecto 3" xfId="3424" xr:uid="{00000000-0005-0000-0000-0000600D0000}"/>
    <cellStyle name="Incorrecto 3 2" xfId="5095" xr:uid="{00000000-0005-0000-0000-0000E7130000}"/>
    <cellStyle name="Incorrecto 3 2 2" xfId="9956" xr:uid="{99DFDAA8-1CE2-41A8-ACD6-3A26B6CD8C07}"/>
    <cellStyle name="Incorrecto 3 3" xfId="5096" xr:uid="{00000000-0005-0000-0000-0000E8130000}"/>
    <cellStyle name="Incorrecto 3 3 2" xfId="9957" xr:uid="{A2C3C0CA-007D-423C-A0BA-C422E5E19C0D}"/>
    <cellStyle name="Incorrecto 3 4" xfId="8815" xr:uid="{FFE84354-21FF-4E9C-B270-0465CD27180C}"/>
    <cellStyle name="Incorrecto 4" xfId="5097" xr:uid="{00000000-0005-0000-0000-0000E9130000}"/>
    <cellStyle name="Incorrecto 4 2" xfId="5098" xr:uid="{00000000-0005-0000-0000-0000EA130000}"/>
    <cellStyle name="Incorrecto 4 2 2" xfId="9959" xr:uid="{41938E93-CCCD-4D7D-8F75-28196426C905}"/>
    <cellStyle name="Incorrecto 4 3" xfId="5099" xr:uid="{00000000-0005-0000-0000-0000EB130000}"/>
    <cellStyle name="Incorrecto 4 3 2" xfId="9960" xr:uid="{01F8018B-AB3D-4117-80C1-AFB1EF59527B}"/>
    <cellStyle name="Incorrecto 4 4" xfId="9958" xr:uid="{6FC44F2A-5347-435C-9444-293510723974}"/>
    <cellStyle name="Incorrecto 5" xfId="5100" xr:uid="{00000000-0005-0000-0000-0000EC130000}"/>
    <cellStyle name="Incorrecto 5 2" xfId="5101" xr:uid="{00000000-0005-0000-0000-0000ED130000}"/>
    <cellStyle name="Incorrecto 5 2 2" xfId="9962" xr:uid="{E424340E-4371-4EBB-B726-63A0938C9B83}"/>
    <cellStyle name="Incorrecto 5 3" xfId="9961" xr:uid="{0DED1C76-6689-4A25-9BE7-774F5FDAEF08}"/>
    <cellStyle name="Incorrecto 6" xfId="5102" xr:uid="{00000000-0005-0000-0000-0000EE130000}"/>
    <cellStyle name="Incorrecto 6 2" xfId="5103" xr:uid="{00000000-0005-0000-0000-0000EF130000}"/>
    <cellStyle name="Incorrecto 6 2 2" xfId="9964" xr:uid="{063A0562-5123-42BD-985E-0CA465404207}"/>
    <cellStyle name="Incorrecto 6 3" xfId="9963" xr:uid="{EA967769-212C-4D5A-8AB9-4F9FAFEB1A55}"/>
    <cellStyle name="Incorrecto 7" xfId="5104" xr:uid="{00000000-0005-0000-0000-0000F0130000}"/>
    <cellStyle name="Incorrecto 7 2" xfId="5105" xr:uid="{00000000-0005-0000-0000-0000F1130000}"/>
    <cellStyle name="Incorrecto 7 2 2" xfId="9966" xr:uid="{A7B1DA24-C36A-4AE8-8AEF-69A4EE015E5D}"/>
    <cellStyle name="Incorrecto 7 3" xfId="9965" xr:uid="{4308ED57-9098-4F62-B29A-1F3320559E0D}"/>
    <cellStyle name="Incorrecto 8" xfId="5106" xr:uid="{00000000-0005-0000-0000-0000F2130000}"/>
    <cellStyle name="Incorrecto 8 2" xfId="5107" xr:uid="{00000000-0005-0000-0000-0000F3130000}"/>
    <cellStyle name="Incorrecto 8 2 2" xfId="9968" xr:uid="{8963B478-8092-4DBD-9D47-1859DDB57F07}"/>
    <cellStyle name="Incorrecto 8 3" xfId="9967" xr:uid="{CA6E372B-C0F8-4D82-8514-84791CFE9AC8}"/>
    <cellStyle name="Incorrecto 9" xfId="5108" xr:uid="{00000000-0005-0000-0000-0000F4130000}"/>
    <cellStyle name="Incorrecto 9 2" xfId="5109" xr:uid="{00000000-0005-0000-0000-0000F5130000}"/>
    <cellStyle name="Incorrecto 9 2 2" xfId="9970" xr:uid="{8F053062-D786-474D-B316-B6E40732488F}"/>
    <cellStyle name="Incorrecto 9 3" xfId="9969" xr:uid="{ABB9ACBB-D13D-4DEA-A5B7-661715A7F788}"/>
    <cellStyle name="Incorreto" xfId="1872" xr:uid="{00000000-0005-0000-0000-000050070000}"/>
    <cellStyle name="Incorreto 2" xfId="8380" xr:uid="{0BA846A7-B82F-4087-BB1A-AE8AB9ACE493}"/>
    <cellStyle name="Indefinido" xfId="1873" xr:uid="{00000000-0005-0000-0000-000051070000}"/>
    <cellStyle name="Input [yellow]" xfId="1874" xr:uid="{00000000-0005-0000-0000-000052070000}"/>
    <cellStyle name="Input [yellow] 10" xfId="1875" xr:uid="{00000000-0005-0000-0000-000053070000}"/>
    <cellStyle name="Input [yellow] 10 2" xfId="1876" xr:uid="{00000000-0005-0000-0000-000054070000}"/>
    <cellStyle name="Input [yellow] 10 2 2" xfId="8383" xr:uid="{484854A1-8C7C-4B9D-97FB-F6475EB1EBE4}"/>
    <cellStyle name="Input [yellow] 10 3" xfId="8382" xr:uid="{C08FF608-99A9-4F1E-9ADE-5AC5B83D8050}"/>
    <cellStyle name="Input [yellow] 11" xfId="1877" xr:uid="{00000000-0005-0000-0000-000055070000}"/>
    <cellStyle name="Input [yellow] 11 2" xfId="8384" xr:uid="{B3210B2E-1807-4619-A531-09937FEF2300}"/>
    <cellStyle name="Input [yellow] 12" xfId="1878" xr:uid="{00000000-0005-0000-0000-000056070000}"/>
    <cellStyle name="Input [yellow] 12 2" xfId="8385" xr:uid="{7B427BDB-AD88-4868-B360-92F109B47086}"/>
    <cellStyle name="Input [yellow] 13" xfId="1879" xr:uid="{00000000-0005-0000-0000-000057070000}"/>
    <cellStyle name="Input [yellow] 13 2" xfId="8386" xr:uid="{E03E8589-4C6B-432E-93D7-97B911842D09}"/>
    <cellStyle name="Input [yellow] 14" xfId="8381" xr:uid="{0EB09424-EF59-44D2-A38F-049A0316A61C}"/>
    <cellStyle name="Input [yellow] 2" xfId="1880" xr:uid="{00000000-0005-0000-0000-000058070000}"/>
    <cellStyle name="Input [yellow] 2 2" xfId="1881" xr:uid="{00000000-0005-0000-0000-000059070000}"/>
    <cellStyle name="Input [yellow] 2 2 2" xfId="1882" xr:uid="{00000000-0005-0000-0000-00005A070000}"/>
    <cellStyle name="Input [yellow] 2 2 2 2" xfId="8389" xr:uid="{EF4E4BA8-E96E-4016-814E-0DC3FCCAB0FD}"/>
    <cellStyle name="Input [yellow] 2 2 3" xfId="1883" xr:uid="{00000000-0005-0000-0000-00005B070000}"/>
    <cellStyle name="Input [yellow] 2 2 3 2" xfId="8390" xr:uid="{A2F7DE36-8489-4C4D-8A9A-1E6F4DF6B4AE}"/>
    <cellStyle name="Input [yellow] 2 2 4" xfId="8388" xr:uid="{698DBE71-8E23-4AF2-9A47-664B32ED81CC}"/>
    <cellStyle name="Input [yellow] 2 3" xfId="1884" xr:uid="{00000000-0005-0000-0000-00005C070000}"/>
    <cellStyle name="Input [yellow] 2 3 2" xfId="8391" xr:uid="{B71C0438-10AA-493E-8642-3BAD2702194E}"/>
    <cellStyle name="Input [yellow] 2 4" xfId="1885" xr:uid="{00000000-0005-0000-0000-00005D070000}"/>
    <cellStyle name="Input [yellow] 2 4 2" xfId="8392" xr:uid="{CF0B34F1-8E72-4407-BD7C-84678EC51D67}"/>
    <cellStyle name="Input [yellow] 2 5" xfId="8387" xr:uid="{D9850496-C93E-4931-8E3B-E9DC24654D08}"/>
    <cellStyle name="Input [yellow] 2_PPT Final" xfId="1886" xr:uid="{00000000-0005-0000-0000-00005E070000}"/>
    <cellStyle name="Input [yellow] 3" xfId="1887" xr:uid="{00000000-0005-0000-0000-00005F070000}"/>
    <cellStyle name="Input [yellow] 3 2" xfId="1888" xr:uid="{00000000-0005-0000-0000-000060070000}"/>
    <cellStyle name="Input [yellow] 3 2 2" xfId="1889" xr:uid="{00000000-0005-0000-0000-000061070000}"/>
    <cellStyle name="Input [yellow] 3 2 2 2" xfId="8395" xr:uid="{F60BB3AF-AFB6-4D06-B0CD-C1840B39BC71}"/>
    <cellStyle name="Input [yellow] 3 2 3" xfId="1890" xr:uid="{00000000-0005-0000-0000-000062070000}"/>
    <cellStyle name="Input [yellow] 3 2 3 2" xfId="8396" xr:uid="{80ACA751-6166-4E86-BCD3-C10FE6034B3B}"/>
    <cellStyle name="Input [yellow] 3 2 4" xfId="8394" xr:uid="{47110798-492D-40CA-9702-196852E22C33}"/>
    <cellStyle name="Input [yellow] 3 3" xfId="1891" xr:uid="{00000000-0005-0000-0000-000063070000}"/>
    <cellStyle name="Input [yellow] 3 3 2" xfId="8397" xr:uid="{78196902-63DA-4D55-BCFC-836370271F7E}"/>
    <cellStyle name="Input [yellow] 3 4" xfId="1892" xr:uid="{00000000-0005-0000-0000-000064070000}"/>
    <cellStyle name="Input [yellow] 3 4 2" xfId="8398" xr:uid="{80CD959E-0770-47FA-AC09-81F38E50D854}"/>
    <cellStyle name="Input [yellow] 3 5" xfId="8393" xr:uid="{041DE88B-EB34-4809-9BCC-127AC8DBAAFC}"/>
    <cellStyle name="Input [yellow] 3_PPT Final" xfId="1893" xr:uid="{00000000-0005-0000-0000-000065070000}"/>
    <cellStyle name="Input [yellow] 4" xfId="1894" xr:uid="{00000000-0005-0000-0000-000066070000}"/>
    <cellStyle name="Input [yellow] 4 2" xfId="1895" xr:uid="{00000000-0005-0000-0000-000067070000}"/>
    <cellStyle name="Input [yellow] 4 2 2" xfId="1896" xr:uid="{00000000-0005-0000-0000-000068070000}"/>
    <cellStyle name="Input [yellow] 4 2 2 2" xfId="8401" xr:uid="{B5BE828B-E5CE-48CA-A091-069152F404BA}"/>
    <cellStyle name="Input [yellow] 4 2 3" xfId="1897" xr:uid="{00000000-0005-0000-0000-000069070000}"/>
    <cellStyle name="Input [yellow] 4 2 3 2" xfId="8402" xr:uid="{0B040D32-1116-4820-B66C-36F0F9B02FF0}"/>
    <cellStyle name="Input [yellow] 4 2 4" xfId="8400" xr:uid="{47917678-822C-4C08-8A80-1A5A9F299013}"/>
    <cellStyle name="Input [yellow] 4 3" xfId="1898" xr:uid="{00000000-0005-0000-0000-00006A070000}"/>
    <cellStyle name="Input [yellow] 4 3 2" xfId="8403" xr:uid="{A3CD3C56-E054-4B67-B161-1842A59D06BF}"/>
    <cellStyle name="Input [yellow] 4 4" xfId="1899" xr:uid="{00000000-0005-0000-0000-00006B070000}"/>
    <cellStyle name="Input [yellow] 4 4 2" xfId="8404" xr:uid="{5B41D11E-5937-4CF0-9535-3FB45B4EC5C8}"/>
    <cellStyle name="Input [yellow] 4 5" xfId="8399" xr:uid="{DC0C258C-5B76-4659-B8FE-444B9E408353}"/>
    <cellStyle name="Input [yellow] 4_PPT Final" xfId="1900" xr:uid="{00000000-0005-0000-0000-00006C070000}"/>
    <cellStyle name="Input [yellow] 5" xfId="1901" xr:uid="{00000000-0005-0000-0000-00006D070000}"/>
    <cellStyle name="Input [yellow] 5 2" xfId="1902" xr:uid="{00000000-0005-0000-0000-00006E070000}"/>
    <cellStyle name="Input [yellow] 5 2 2" xfId="1903" xr:uid="{00000000-0005-0000-0000-00006F070000}"/>
    <cellStyle name="Input [yellow] 5 2 2 2" xfId="8407" xr:uid="{D53BEAFC-98BC-4E34-8D5C-D6C71C151CF4}"/>
    <cellStyle name="Input [yellow] 5 2 3" xfId="1904" xr:uid="{00000000-0005-0000-0000-000070070000}"/>
    <cellStyle name="Input [yellow] 5 2 3 2" xfId="8408" xr:uid="{8BB0A48B-F721-49C9-AADF-199E05EB9539}"/>
    <cellStyle name="Input [yellow] 5 2 4" xfId="8406" xr:uid="{BCADDF29-29A6-403E-9986-4B9DBB0214AF}"/>
    <cellStyle name="Input [yellow] 5 3" xfId="1905" xr:uid="{00000000-0005-0000-0000-000071070000}"/>
    <cellStyle name="Input [yellow] 5 3 2" xfId="8409" xr:uid="{573E03D3-BBE5-4037-9223-01BAE23F2A95}"/>
    <cellStyle name="Input [yellow] 5 4" xfId="1906" xr:uid="{00000000-0005-0000-0000-000072070000}"/>
    <cellStyle name="Input [yellow] 5 4 2" xfId="8410" xr:uid="{05FF563B-67D1-4270-8298-D4FCA6AFDED4}"/>
    <cellStyle name="Input [yellow] 5 5" xfId="8405" xr:uid="{297D204C-5673-4C25-890E-72A1B5279B26}"/>
    <cellStyle name="Input [yellow] 5_PPT Final" xfId="1907" xr:uid="{00000000-0005-0000-0000-000073070000}"/>
    <cellStyle name="Input [yellow] 6" xfId="1908" xr:uid="{00000000-0005-0000-0000-000074070000}"/>
    <cellStyle name="Input [yellow] 6 2" xfId="1909" xr:uid="{00000000-0005-0000-0000-000075070000}"/>
    <cellStyle name="Input [yellow] 6 2 2" xfId="1910" xr:uid="{00000000-0005-0000-0000-000076070000}"/>
    <cellStyle name="Input [yellow] 6 2 2 2" xfId="8413" xr:uid="{15A3CE51-37BE-4652-AFBD-A95A01328FD9}"/>
    <cellStyle name="Input [yellow] 6 2 3" xfId="1911" xr:uid="{00000000-0005-0000-0000-000077070000}"/>
    <cellStyle name="Input [yellow] 6 2 3 2" xfId="8414" xr:uid="{4E5E4C70-4C7C-4351-AEE2-912CCE6F1920}"/>
    <cellStyle name="Input [yellow] 6 2 4" xfId="8412" xr:uid="{9CF37C80-9B72-49CA-B3BE-F8B15FD38991}"/>
    <cellStyle name="Input [yellow] 6 3" xfId="1912" xr:uid="{00000000-0005-0000-0000-000078070000}"/>
    <cellStyle name="Input [yellow] 6 3 2" xfId="8415" xr:uid="{0D14727A-5AF6-40A0-BA1A-B2409E5016E5}"/>
    <cellStyle name="Input [yellow] 6 4" xfId="1913" xr:uid="{00000000-0005-0000-0000-000079070000}"/>
    <cellStyle name="Input [yellow] 6 4 2" xfId="8416" xr:uid="{6A9D5BCD-95AD-4AB2-B656-BC526EA491F4}"/>
    <cellStyle name="Input [yellow] 6 5" xfId="8411" xr:uid="{32B5CDCF-9BA4-402C-B7FA-DE3B72B53DBC}"/>
    <cellStyle name="Input [yellow] 6_PPT Final" xfId="1914" xr:uid="{00000000-0005-0000-0000-00007A070000}"/>
    <cellStyle name="Input [yellow] 7" xfId="1915" xr:uid="{00000000-0005-0000-0000-00007B070000}"/>
    <cellStyle name="Input [yellow] 7 2" xfId="1916" xr:uid="{00000000-0005-0000-0000-00007C070000}"/>
    <cellStyle name="Input [yellow] 7 2 2" xfId="1917" xr:uid="{00000000-0005-0000-0000-00007D070000}"/>
    <cellStyle name="Input [yellow] 7 2 2 2" xfId="8419" xr:uid="{7D420830-375C-4134-931E-3E30090C3D34}"/>
    <cellStyle name="Input [yellow] 7 2 3" xfId="1918" xr:uid="{00000000-0005-0000-0000-00007E070000}"/>
    <cellStyle name="Input [yellow] 7 2 3 2" xfId="8420" xr:uid="{48D7FE5F-9771-4129-B328-8D29AF409B32}"/>
    <cellStyle name="Input [yellow] 7 2 4" xfId="8418" xr:uid="{3E32DED5-D70C-4B59-B96A-13CB76A9FB96}"/>
    <cellStyle name="Input [yellow] 7 3" xfId="1919" xr:uid="{00000000-0005-0000-0000-00007F070000}"/>
    <cellStyle name="Input [yellow] 7 3 2" xfId="8421" xr:uid="{5CCDF57E-A6F4-49FB-9E7B-45BFFDEE4EB6}"/>
    <cellStyle name="Input [yellow] 7 4" xfId="1920" xr:uid="{00000000-0005-0000-0000-000080070000}"/>
    <cellStyle name="Input [yellow] 7 4 2" xfId="8422" xr:uid="{B91095AE-8D17-4E34-B060-E1D2C8288465}"/>
    <cellStyle name="Input [yellow] 7 5" xfId="8417" xr:uid="{21D8FD75-C8D5-4C57-8654-402C12C3A16D}"/>
    <cellStyle name="Input [yellow] 7_PPT Final" xfId="1921" xr:uid="{00000000-0005-0000-0000-000081070000}"/>
    <cellStyle name="Input [yellow] 8" xfId="1922" xr:uid="{00000000-0005-0000-0000-000082070000}"/>
    <cellStyle name="Input [yellow] 8 2" xfId="1923" xr:uid="{00000000-0005-0000-0000-000083070000}"/>
    <cellStyle name="Input [yellow] 8 2 2" xfId="8424" xr:uid="{67F1C546-3409-4458-BF11-191E5B05EE52}"/>
    <cellStyle name="Input [yellow] 8 3" xfId="1924" xr:uid="{00000000-0005-0000-0000-000084070000}"/>
    <cellStyle name="Input [yellow] 8 3 2" xfId="8425" xr:uid="{02D683E3-307E-4106-AE45-277D1596B1CA}"/>
    <cellStyle name="Input [yellow] 8 4" xfId="8423" xr:uid="{42E008EC-0CEA-4391-9B96-104739578A23}"/>
    <cellStyle name="Input [yellow] 9" xfId="1925" xr:uid="{00000000-0005-0000-0000-000085070000}"/>
    <cellStyle name="Input [yellow] 9 2" xfId="1926" xr:uid="{00000000-0005-0000-0000-000086070000}"/>
    <cellStyle name="Input [yellow] 9 2 2" xfId="8427" xr:uid="{23DA30E3-557F-4EB3-BBD5-49B338EF2589}"/>
    <cellStyle name="Input [yellow] 9 3" xfId="1927" xr:uid="{00000000-0005-0000-0000-000087070000}"/>
    <cellStyle name="Input [yellow] 9 3 2" xfId="8428" xr:uid="{6652F418-7DE8-4D03-BB37-531711F9E890}"/>
    <cellStyle name="Input [yellow] 9 4" xfId="8426" xr:uid="{EA789B26-7492-494C-8FC6-4B25BDC98E92}"/>
    <cellStyle name="Input [yellow]_ActiFijos" xfId="1928" xr:uid="{00000000-0005-0000-0000-000088070000}"/>
    <cellStyle name="INPUTS" xfId="3425" xr:uid="{00000000-0005-0000-0000-0000610D0000}"/>
    <cellStyle name="INPUTS 2" xfId="8816" xr:uid="{9FF6D76B-8AC9-47BD-841D-06A02BDA9AAA}"/>
    <cellStyle name="lista 3" xfId="1929" xr:uid="{00000000-0005-0000-0000-000089070000}"/>
    <cellStyle name="lista 3 2" xfId="8429" xr:uid="{E83F331A-879A-4B55-9D1E-593F6985FDA5}"/>
    <cellStyle name="Millares" xfId="16" xr:uid="{00000000-0005-0000-0000-000010000000}"/>
    <cellStyle name="Millares [0,1]" xfId="1930" xr:uid="{00000000-0005-0000-0000-00008A070000}"/>
    <cellStyle name="Millares [0,1] 2" xfId="1931" xr:uid="{00000000-0005-0000-0000-00008B070000}"/>
    <cellStyle name="Millares [0,1] 2 2" xfId="1932" xr:uid="{00000000-0005-0000-0000-00008C070000}"/>
    <cellStyle name="Millares [0,1] 2 2 2" xfId="8432" xr:uid="{A7D93D0C-FDB4-4A32-9EB2-C38205F0F733}"/>
    <cellStyle name="Millares [0,1] 2 3" xfId="1933" xr:uid="{00000000-0005-0000-0000-00008D070000}"/>
    <cellStyle name="Millares [0,1] 2 3 2" xfId="8433" xr:uid="{B8A4176D-78D5-4DA3-BF1A-5B45E7DAC3D4}"/>
    <cellStyle name="Millares [0,1] 2 4" xfId="8431" xr:uid="{F27E2DD6-45EA-4B1A-BEE4-B6D3E8EDD659}"/>
    <cellStyle name="Millares [0,1] 2_Deuda septiembre_marcos" xfId="3426" xr:uid="{00000000-0005-0000-0000-0000620D0000}"/>
    <cellStyle name="Millares [0,1] 3" xfId="1934" xr:uid="{00000000-0005-0000-0000-00008E070000}"/>
    <cellStyle name="Millares [0,1] 3 2" xfId="1935" xr:uid="{00000000-0005-0000-0000-00008F070000}"/>
    <cellStyle name="Millares [0,1] 3 2 2" xfId="8435" xr:uid="{5B82950B-8DB0-40A9-B5C2-D86D5F0DA83A}"/>
    <cellStyle name="Millares [0,1] 3 3" xfId="8434" xr:uid="{79EB87AA-D2B4-4110-87CB-5B9FAF077540}"/>
    <cellStyle name="Millares [0,1] 3_Deuda septiembre_marcos" xfId="3427" xr:uid="{00000000-0005-0000-0000-0000630D0000}"/>
    <cellStyle name="Millares [0,1] 4" xfId="1936" xr:uid="{00000000-0005-0000-0000-000090070000}"/>
    <cellStyle name="Millares [0,1] 4 2" xfId="8436" xr:uid="{C820B854-74E6-4CB2-9BB3-CBA060408469}"/>
    <cellStyle name="Millares [0,1] 5" xfId="1937" xr:uid="{00000000-0005-0000-0000-000091070000}"/>
    <cellStyle name="Millares [0,1] 5 2" xfId="8437" xr:uid="{835C9ECC-2979-4E33-9AC2-6088E2D5F6CD}"/>
    <cellStyle name="Millares [0,1] 6" xfId="1938" xr:uid="{00000000-0005-0000-0000-000092070000}"/>
    <cellStyle name="Millares [0,1] 6 2" xfId="8438" xr:uid="{0C01D79F-CB2E-49F9-BCE4-0AF28B750216}"/>
    <cellStyle name="Millares [0,1] 7" xfId="8430" xr:uid="{0F359F64-17C1-44E7-92C2-A2768A37200F}"/>
    <cellStyle name="Millares [0,1]_Bases_Generales" xfId="1939" xr:uid="{00000000-0005-0000-0000-000093070000}"/>
    <cellStyle name="Millares [0.0]" xfId="1940" xr:uid="{00000000-0005-0000-0000-000094070000}"/>
    <cellStyle name="Millares [0.0] 2" xfId="1941" xr:uid="{00000000-0005-0000-0000-000095070000}"/>
    <cellStyle name="Millares [0.0] 2 2" xfId="1942" xr:uid="{00000000-0005-0000-0000-000096070000}"/>
    <cellStyle name="Millares [0.0] 2 2 2" xfId="8441" xr:uid="{761316F7-EA52-40DF-B72A-AA7A2B632EDE}"/>
    <cellStyle name="Millares [0.0] 2 3" xfId="1943" xr:uid="{00000000-0005-0000-0000-000097070000}"/>
    <cellStyle name="Millares [0.0] 2 3 2" xfId="8442" xr:uid="{40670D85-32A2-4B42-AF46-E58D3B900D37}"/>
    <cellStyle name="Millares [0.0] 2 4" xfId="8440" xr:uid="{C15D1A88-7BB5-444E-9B6C-390AB36706D0}"/>
    <cellStyle name="Millares [0.0] 2_Deuda septiembre_marcos" xfId="3428" xr:uid="{00000000-0005-0000-0000-0000640D0000}"/>
    <cellStyle name="Millares [0.0] 3" xfId="1944" xr:uid="{00000000-0005-0000-0000-000098070000}"/>
    <cellStyle name="Millares [0.0] 3 2" xfId="1945" xr:uid="{00000000-0005-0000-0000-000099070000}"/>
    <cellStyle name="Millares [0.0] 3 2 2" xfId="8444" xr:uid="{47BFE61B-C06C-454C-B331-25605278CA0D}"/>
    <cellStyle name="Millares [0.0] 3 3" xfId="8443" xr:uid="{97C33797-CEC1-4B8E-A327-19D640357B31}"/>
    <cellStyle name="Millares [0.0] 3_Deuda septiembre_marcos" xfId="3429" xr:uid="{00000000-0005-0000-0000-0000650D0000}"/>
    <cellStyle name="Millares [0.0] 4" xfId="1946" xr:uid="{00000000-0005-0000-0000-00009A070000}"/>
    <cellStyle name="Millares [0.0] 4 2" xfId="8445" xr:uid="{9BE07A72-26AD-493D-A8FF-B67D5D2E3C7E}"/>
    <cellStyle name="Millares [0.0] 5" xfId="1947" xr:uid="{00000000-0005-0000-0000-00009B070000}"/>
    <cellStyle name="Millares [0.0] 5 2" xfId="8446" xr:uid="{138FC730-2269-492C-88A9-061079D2213E}"/>
    <cellStyle name="Millares [0.0] 6" xfId="1948" xr:uid="{00000000-0005-0000-0000-00009C070000}"/>
    <cellStyle name="Millares [0.0] 6 2" xfId="8447" xr:uid="{27FD2AEE-C7AD-44A5-ACCF-6FEFA6534604}"/>
    <cellStyle name="Millares [0.0] 7" xfId="8439" xr:uid="{3E2D14A9-2E77-427A-8376-408A44651AF8}"/>
    <cellStyle name="Millares [0.0]_Bases_Generales" xfId="1949" xr:uid="{00000000-0005-0000-0000-00009D070000}"/>
    <cellStyle name="Millares [0.1]" xfId="1950" xr:uid="{00000000-0005-0000-0000-00009E070000}"/>
    <cellStyle name="Millares [0.1] 2" xfId="1951" xr:uid="{00000000-0005-0000-0000-00009F070000}"/>
    <cellStyle name="Millares [0.1] 2 2" xfId="1952" xr:uid="{00000000-0005-0000-0000-0000A0070000}"/>
    <cellStyle name="Millares [0.1] 2 2 2" xfId="8450" xr:uid="{4F7EC41A-10BC-44B5-8AAA-DD5AEFBA3062}"/>
    <cellStyle name="Millares [0.1] 2 3" xfId="1953" xr:uid="{00000000-0005-0000-0000-0000A1070000}"/>
    <cellStyle name="Millares [0.1] 2 3 2" xfId="8451" xr:uid="{4A226EBF-292D-498F-8968-82562F2E1158}"/>
    <cellStyle name="Millares [0.1] 2 4" xfId="8449" xr:uid="{341EC448-C0A3-4B36-9ABC-3951040DE3D0}"/>
    <cellStyle name="Millares [0.1] 2_Deuda septiembre_marcos" xfId="3430" xr:uid="{00000000-0005-0000-0000-0000660D0000}"/>
    <cellStyle name="Millares [0.1] 3" xfId="1954" xr:uid="{00000000-0005-0000-0000-0000A2070000}"/>
    <cellStyle name="Millares [0.1] 3 2" xfId="1955" xr:uid="{00000000-0005-0000-0000-0000A3070000}"/>
    <cellStyle name="Millares [0.1] 3 2 2" xfId="8453" xr:uid="{58547589-E6CA-42B8-92E0-5DBF07C7FC71}"/>
    <cellStyle name="Millares [0.1] 3 3" xfId="8452" xr:uid="{AEB2A37D-7B93-4E25-AE25-71E828279449}"/>
    <cellStyle name="Millares [0.1] 3_Deuda septiembre_marcos" xfId="3431" xr:uid="{00000000-0005-0000-0000-0000670D0000}"/>
    <cellStyle name="Millares [0.1] 4" xfId="1956" xr:uid="{00000000-0005-0000-0000-0000A4070000}"/>
    <cellStyle name="Millares [0.1] 4 2" xfId="8454" xr:uid="{1C0EA953-810F-4D98-BF96-C47581C7D99A}"/>
    <cellStyle name="Millares [0.1] 5" xfId="1957" xr:uid="{00000000-0005-0000-0000-0000A5070000}"/>
    <cellStyle name="Millares [0.1] 5 2" xfId="8455" xr:uid="{ED499E9C-6A77-4782-BFEE-87B681750046}"/>
    <cellStyle name="Millares [0.1] 6" xfId="1958" xr:uid="{00000000-0005-0000-0000-0000A6070000}"/>
    <cellStyle name="Millares [0.1] 6 2" xfId="8456" xr:uid="{90E1B400-BE1F-4BE6-A7E7-044478107631}"/>
    <cellStyle name="Millares [0.1] 7" xfId="8448" xr:uid="{7F27E0D0-8AE2-4CE0-8982-5440E64F573C}"/>
    <cellStyle name="Millares [0.1]_Bases_Generales" xfId="1959" xr:uid="{00000000-0005-0000-0000-0000A7070000}"/>
    <cellStyle name="Millares [0] 11" xfId="11711" xr:uid="{737B0684-53BF-4658-9EB1-5A5F42C61585}"/>
    <cellStyle name="Millares [0] 2" xfId="12" xr:uid="{00000000-0005-0000-0000-00000C000000}"/>
    <cellStyle name="Millares [0] 2 10" xfId="7226" xr:uid="{00000000-0005-0000-0000-00003A1C0000}"/>
    <cellStyle name="Millares [0] 2 10 2" xfId="11066" xr:uid="{3E5091B7-3309-4F17-BFDC-5890AB929DC9}"/>
    <cellStyle name="Millares [0] 2 11" xfId="7878" xr:uid="{97221B61-D3BA-497D-A787-359EAF5FF9AD}"/>
    <cellStyle name="Millares [0] 2 2" xfId="90" xr:uid="{00000000-0005-0000-0000-00005A000000}"/>
    <cellStyle name="Millares [0] 2 2 2" xfId="6726" xr:uid="{00000000-0005-0000-0000-0000461A0000}"/>
    <cellStyle name="Millares [0] 2 2 2 2" xfId="6892" xr:uid="{00000000-0005-0000-0000-0000EC1A0000}"/>
    <cellStyle name="Millares [0] 2 2 2 2 2" xfId="7215" xr:uid="{00000000-0005-0000-0000-00002F1C0000}"/>
    <cellStyle name="Millares [0] 2 2 2 2 2 2" xfId="7856" xr:uid="{00000000-0005-0000-0000-0000B01E0000}"/>
    <cellStyle name="Millares [0] 2 2 2 2 2 2 2" xfId="11696" xr:uid="{9B0B3503-B64E-488D-AB9D-1F2F63BD5FF2}"/>
    <cellStyle name="Millares [0] 2 2 2 2 2 3" xfId="11055" xr:uid="{7A49C96D-1DBD-4326-AC79-11D60C7C2FC9}"/>
    <cellStyle name="Millares [0] 2 2 2 2 3" xfId="7533" xr:uid="{00000000-0005-0000-0000-00006D1D0000}"/>
    <cellStyle name="Millares [0] 2 2 2 2 3 2" xfId="11373" xr:uid="{7E549856-F47E-4A74-AA75-202A3963E194}"/>
    <cellStyle name="Millares [0] 2 2 2 2 4" xfId="10732" xr:uid="{C98E7EE0-7385-4A5E-AE60-563FC2A2BC34}"/>
    <cellStyle name="Millares [0] 2 2 2 3" xfId="7049" xr:uid="{00000000-0005-0000-0000-0000891B0000}"/>
    <cellStyle name="Millares [0] 2 2 2 3 2" xfId="7690" xr:uid="{00000000-0005-0000-0000-00000A1E0000}"/>
    <cellStyle name="Millares [0] 2 2 2 3 2 2" xfId="11530" xr:uid="{5BCFA441-C5C3-4A6C-9F76-3821F860AA00}"/>
    <cellStyle name="Millares [0] 2 2 2 3 3" xfId="10889" xr:uid="{CCD473D7-78E8-4D79-A7A6-3E288BD4BD7A}"/>
    <cellStyle name="Millares [0] 2 2 2 4" xfId="7367" xr:uid="{00000000-0005-0000-0000-0000C71C0000}"/>
    <cellStyle name="Millares [0] 2 2 2 4 2" xfId="11207" xr:uid="{2CE4122E-87F1-41EC-B7C9-0EBC89FEA5E6}"/>
    <cellStyle name="Millares [0] 2 2 2 5" xfId="10566" xr:uid="{B5238E15-33B0-49ED-B75F-5167C964DF21}"/>
    <cellStyle name="Millares [0] 2 2 3" xfId="5110" xr:uid="{00000000-0005-0000-0000-0000F6130000}"/>
    <cellStyle name="Millares [0] 2 2 4" xfId="6734" xr:uid="{00000000-0005-0000-0000-00004E1A0000}"/>
    <cellStyle name="Millares [0] 2 2 4 2" xfId="7057" xr:uid="{00000000-0005-0000-0000-0000911B0000}"/>
    <cellStyle name="Millares [0] 2 2 4 2 2" xfId="7698" xr:uid="{00000000-0005-0000-0000-0000121E0000}"/>
    <cellStyle name="Millares [0] 2 2 4 2 2 2" xfId="11538" xr:uid="{F4705933-3902-4BCB-A00F-5D21FF1280B4}"/>
    <cellStyle name="Millares [0] 2 2 4 2 3" xfId="10897" xr:uid="{9711FFAC-B6CB-4267-835F-8A9041BC4EDB}"/>
    <cellStyle name="Millares [0] 2 2 4 3" xfId="7375" xr:uid="{00000000-0005-0000-0000-0000CF1C0000}"/>
    <cellStyle name="Millares [0] 2 2 4 3 2" xfId="11215" xr:uid="{F0E51A53-7463-402E-9F05-9232F821E332}"/>
    <cellStyle name="Millares [0] 2 2 4 4" xfId="10574" xr:uid="{970EFE9E-778B-4CB8-9B50-9D015021C214}"/>
    <cellStyle name="Millares [0] 2 2 5" xfId="6908" xr:uid="{00000000-0005-0000-0000-0000FC1A0000}"/>
    <cellStyle name="Millares [0] 2 2 5 2" xfId="7549" xr:uid="{00000000-0005-0000-0000-00007D1D0000}"/>
    <cellStyle name="Millares [0] 2 2 5 2 2" xfId="11389" xr:uid="{35F4B846-ED02-4BD6-8DF4-BC02386E349F}"/>
    <cellStyle name="Millares [0] 2 2 5 3" xfId="10748" xr:uid="{85CB4BDB-97DE-4CE3-9DF1-7055A7304A04}"/>
    <cellStyle name="Millares [0] 2 2 6" xfId="7228" xr:uid="{00000000-0005-0000-0000-00003C1C0000}"/>
    <cellStyle name="Millares [0] 2 2 6 2" xfId="11068" xr:uid="{450AB8B2-5A95-4A1E-9824-F1F2A87698DD}"/>
    <cellStyle name="Millares [0] 2 2 7" xfId="7937" xr:uid="{64D4D5C3-10B9-47DA-AE8D-93D9184E4D23}"/>
    <cellStyle name="Millares [0] 2 3" xfId="6716" xr:uid="{00000000-0005-0000-0000-00003C1A0000}"/>
    <cellStyle name="Millares [0] 2 3 2" xfId="6883" xr:uid="{00000000-0005-0000-0000-0000E31A0000}"/>
    <cellStyle name="Millares [0] 2 3 2 2" xfId="7206" xr:uid="{00000000-0005-0000-0000-0000261C0000}"/>
    <cellStyle name="Millares [0] 2 3 2 2 2" xfId="7847" xr:uid="{00000000-0005-0000-0000-0000A71E0000}"/>
    <cellStyle name="Millares [0] 2 3 2 2 2 2" xfId="11687" xr:uid="{DDB06655-0DA6-4125-A18B-7975CD371F80}"/>
    <cellStyle name="Millares [0] 2 3 2 2 3" xfId="11046" xr:uid="{35014387-761F-46B6-90C0-1C036F380984}"/>
    <cellStyle name="Millares [0] 2 3 2 3" xfId="7524" xr:uid="{00000000-0005-0000-0000-0000641D0000}"/>
    <cellStyle name="Millares [0] 2 3 2 3 2" xfId="11364" xr:uid="{B0A58D0A-0ECA-406C-98B0-8535717C4477}"/>
    <cellStyle name="Millares [0] 2 3 2 4" xfId="10723" xr:uid="{EB0C5D04-E347-464B-B9CA-A782DEE72FD8}"/>
    <cellStyle name="Millares [0] 2 3 3" xfId="7040" xr:uid="{00000000-0005-0000-0000-0000801B0000}"/>
    <cellStyle name="Millares [0] 2 3 3 2" xfId="7681" xr:uid="{00000000-0005-0000-0000-0000011E0000}"/>
    <cellStyle name="Millares [0] 2 3 3 2 2" xfId="11521" xr:uid="{473B2C5D-FC57-4F70-BF44-FC6503B501D6}"/>
    <cellStyle name="Millares [0] 2 3 3 3" xfId="10880" xr:uid="{066EE31B-17F1-4CCD-91D9-E3FCF0457B4F}"/>
    <cellStyle name="Millares [0] 2 3 4" xfId="7358" xr:uid="{00000000-0005-0000-0000-0000BE1C0000}"/>
    <cellStyle name="Millares [0] 2 3 4 2" xfId="11198" xr:uid="{CAB16E93-EB59-4597-8256-254CFA83D659}"/>
    <cellStyle name="Millares [0] 2 3 5" xfId="10557" xr:uid="{B10831B7-3D29-4B01-88E3-F65B79F869F2}"/>
    <cellStyle name="Millares [0] 2 4" xfId="6723" xr:uid="{00000000-0005-0000-0000-0000431A0000}"/>
    <cellStyle name="Millares [0] 2 4 2" xfId="6889" xr:uid="{00000000-0005-0000-0000-0000E91A0000}"/>
    <cellStyle name="Millares [0] 2 4 2 2" xfId="7212" xr:uid="{00000000-0005-0000-0000-00002C1C0000}"/>
    <cellStyle name="Millares [0] 2 4 2 2 2" xfId="7853" xr:uid="{00000000-0005-0000-0000-0000AD1E0000}"/>
    <cellStyle name="Millares [0] 2 4 2 2 2 2" xfId="11693" xr:uid="{C7DEDCED-38A7-439E-B1FA-7109118466B7}"/>
    <cellStyle name="Millares [0] 2 4 2 2 3" xfId="11052" xr:uid="{FFAB7EAB-8107-4D5D-9336-B8CCEEE3F6A6}"/>
    <cellStyle name="Millares [0] 2 4 2 3" xfId="7530" xr:uid="{00000000-0005-0000-0000-00006A1D0000}"/>
    <cellStyle name="Millares [0] 2 4 2 3 2" xfId="11370" xr:uid="{999F2F6F-71BF-49C8-8ADE-2ADC463C46C7}"/>
    <cellStyle name="Millares [0] 2 4 2 4" xfId="10729" xr:uid="{36A1E811-ED52-4639-9100-F19A163AAE53}"/>
    <cellStyle name="Millares [0] 2 4 3" xfId="7046" xr:uid="{00000000-0005-0000-0000-0000861B0000}"/>
    <cellStyle name="Millares [0] 2 4 3 2" xfId="7687" xr:uid="{00000000-0005-0000-0000-0000071E0000}"/>
    <cellStyle name="Millares [0] 2 4 3 2 2" xfId="11527" xr:uid="{8D8F5E17-3E02-4371-8EA1-B7909EABB099}"/>
    <cellStyle name="Millares [0] 2 4 3 3" xfId="10886" xr:uid="{E352AD53-4B79-4FE5-B449-E2AE2F349B1F}"/>
    <cellStyle name="Millares [0] 2 4 4" xfId="7364" xr:uid="{00000000-0005-0000-0000-0000C41C0000}"/>
    <cellStyle name="Millares [0] 2 4 4 2" xfId="11204" xr:uid="{CB1500C6-EF18-4E78-A635-C15345309CDA}"/>
    <cellStyle name="Millares [0] 2 4 5" xfId="10563" xr:uid="{0271F8BF-811C-49CD-B343-D2B1662574AD}"/>
    <cellStyle name="Millares [0] 2 5" xfId="1960" xr:uid="{00000000-0005-0000-0000-0000A8070000}"/>
    <cellStyle name="Millares [0] 2 6" xfId="6732" xr:uid="{00000000-0005-0000-0000-00004C1A0000}"/>
    <cellStyle name="Millares [0] 2 6 2" xfId="7055" xr:uid="{00000000-0005-0000-0000-00008F1B0000}"/>
    <cellStyle name="Millares [0] 2 6 2 2" xfId="7696" xr:uid="{00000000-0005-0000-0000-0000101E0000}"/>
    <cellStyle name="Millares [0] 2 6 2 2 2" xfId="11536" xr:uid="{FA95CCD3-CEDB-4852-A643-CE10077B532B}"/>
    <cellStyle name="Millares [0] 2 6 2 3" xfId="10895" xr:uid="{CC958E9C-991A-4765-AC7E-B1656914B79C}"/>
    <cellStyle name="Millares [0] 2 6 3" xfId="7373" xr:uid="{00000000-0005-0000-0000-0000CD1C0000}"/>
    <cellStyle name="Millares [0] 2 6 3 2" xfId="11213" xr:uid="{9CE3F309-10BF-442D-A5DA-5587796C842D}"/>
    <cellStyle name="Millares [0] 2 6 4" xfId="10572" xr:uid="{08951B5C-9162-4D5A-8FFB-7A1D38BEF1AB}"/>
    <cellStyle name="Millares [0] 2 7" xfId="6896" xr:uid="{00000000-0005-0000-0000-0000F01A0000}"/>
    <cellStyle name="Millares [0] 2 7 2" xfId="7537" xr:uid="{00000000-0005-0000-0000-0000711D0000}"/>
    <cellStyle name="Millares [0] 2 7 2 2" xfId="11377" xr:uid="{302EAD92-3894-4CE9-84F2-219D7B2B6F6D}"/>
    <cellStyle name="Millares [0] 2 7 3" xfId="10736" xr:uid="{8C7945AF-4F18-41DD-9D38-A1E4ADF8B8C4}"/>
    <cellStyle name="Millares [0] 2 8" xfId="6906" xr:uid="{00000000-0005-0000-0000-0000FA1A0000}"/>
    <cellStyle name="Millares [0] 2 8 2" xfId="7547" xr:uid="{00000000-0005-0000-0000-00007B1D0000}"/>
    <cellStyle name="Millares [0] 2 8 2 2" xfId="11387" xr:uid="{21793690-0222-4095-8E91-A831FA856CBF}"/>
    <cellStyle name="Millares [0] 2 8 3" xfId="10746" xr:uid="{6FB4B807-400A-49B9-8093-C45B1A9D47B7}"/>
    <cellStyle name="Millares [0] 2 9" xfId="87" xr:uid="{00000000-0005-0000-0000-000057000000}"/>
    <cellStyle name="Millares [0] 2 9 2" xfId="7935" xr:uid="{C7C23443-DA69-4299-B947-5896CB4EEF8E}"/>
    <cellStyle name="Millares [0] 3" xfId="85" xr:uid="{00000000-0005-0000-0000-000055000000}"/>
    <cellStyle name="Millares [0] 3 2" xfId="6721" xr:uid="{00000000-0005-0000-0000-0000411A0000}"/>
    <cellStyle name="Millares [0] 3 2 2" xfId="6887" xr:uid="{00000000-0005-0000-0000-0000E71A0000}"/>
    <cellStyle name="Millares [0] 3 2 2 2" xfId="7210" xr:uid="{00000000-0005-0000-0000-00002A1C0000}"/>
    <cellStyle name="Millares [0] 3 2 2 2 2" xfId="7851" xr:uid="{00000000-0005-0000-0000-0000AB1E0000}"/>
    <cellStyle name="Millares [0] 3 2 2 2 2 2" xfId="11691" xr:uid="{623D0A55-9ADB-4012-801E-D183D7DF50D2}"/>
    <cellStyle name="Millares [0] 3 2 2 2 3" xfId="11050" xr:uid="{4F29D4E6-D035-445E-9669-9ADEC18C5351}"/>
    <cellStyle name="Millares [0] 3 2 2 3" xfId="7528" xr:uid="{00000000-0005-0000-0000-0000681D0000}"/>
    <cellStyle name="Millares [0] 3 2 2 3 2" xfId="11368" xr:uid="{9D3A43CF-6B93-481A-AE9E-7468201D0710}"/>
    <cellStyle name="Millares [0] 3 2 2 4" xfId="10727" xr:uid="{DFB44824-5179-48F0-90AB-0357AD20BF87}"/>
    <cellStyle name="Millares [0] 3 2 3" xfId="7044" xr:uid="{00000000-0005-0000-0000-0000841B0000}"/>
    <cellStyle name="Millares [0] 3 2 3 2" xfId="7685" xr:uid="{00000000-0005-0000-0000-0000051E0000}"/>
    <cellStyle name="Millares [0] 3 2 3 2 2" xfId="11525" xr:uid="{5727DEEC-3CEC-4F9C-A101-90CD19DB271E}"/>
    <cellStyle name="Millares [0] 3 2 3 3" xfId="10884" xr:uid="{467EF1D3-5D23-41CD-AA91-B60F05CFC4CB}"/>
    <cellStyle name="Millares [0] 3 2 4" xfId="7362" xr:uid="{00000000-0005-0000-0000-0000C21C0000}"/>
    <cellStyle name="Millares [0] 3 2 4 2" xfId="11202" xr:uid="{8391F280-158E-4151-9364-078F3ECFDEE3}"/>
    <cellStyle name="Millares [0] 3 2 5" xfId="10561" xr:uid="{63FD9BDF-9CDD-4CEE-A98B-2CC3B7BF5D8B}"/>
    <cellStyle name="Millares [0] 3 3" xfId="6714" xr:uid="{00000000-0005-0000-0000-00003A1A0000}"/>
    <cellStyle name="Millares [0] 3 3 2" xfId="6881" xr:uid="{00000000-0005-0000-0000-0000E11A0000}"/>
    <cellStyle name="Millares [0] 3 3 2 2" xfId="7204" xr:uid="{00000000-0005-0000-0000-0000241C0000}"/>
    <cellStyle name="Millares [0] 3 3 2 2 2" xfId="7845" xr:uid="{00000000-0005-0000-0000-0000A51E0000}"/>
    <cellStyle name="Millares [0] 3 3 2 2 2 2" xfId="11685" xr:uid="{8086F82D-505A-4164-A241-BFE64E4601EF}"/>
    <cellStyle name="Millares [0] 3 3 2 2 3" xfId="11044" xr:uid="{E3BD1605-4FED-4FE1-BF35-1FF994B5AE57}"/>
    <cellStyle name="Millares [0] 3 3 2 3" xfId="7522" xr:uid="{00000000-0005-0000-0000-0000621D0000}"/>
    <cellStyle name="Millares [0] 3 3 2 3 2" xfId="11362" xr:uid="{180C1C35-7218-4432-8DE2-CDDD7B03C5A1}"/>
    <cellStyle name="Millares [0] 3 3 2 4" xfId="10721" xr:uid="{4119B3FC-98AF-419F-AED2-78A2848DF1BE}"/>
    <cellStyle name="Millares [0] 3 3 3" xfId="7038" xr:uid="{00000000-0005-0000-0000-00007E1B0000}"/>
    <cellStyle name="Millares [0] 3 3 3 2" xfId="7679" xr:uid="{00000000-0005-0000-0000-0000FF1D0000}"/>
    <cellStyle name="Millares [0] 3 3 3 2 2" xfId="11519" xr:uid="{10FDE9EE-F407-4849-A3A6-D5BCA201F52E}"/>
    <cellStyle name="Millares [0] 3 3 3 3" xfId="10878" xr:uid="{2F78AFC5-3274-4A94-AE3F-C8C3A5AD6680}"/>
    <cellStyle name="Millares [0] 3 3 4" xfId="7356" xr:uid="{00000000-0005-0000-0000-0000BC1C0000}"/>
    <cellStyle name="Millares [0] 3 3 4 2" xfId="11196" xr:uid="{7DAA3D91-CB60-4BB2-8E51-B52A374D3BD3}"/>
    <cellStyle name="Millares [0] 3 3 5" xfId="10555" xr:uid="{8EB95237-7FB7-4B79-BA42-60374E739685}"/>
    <cellStyle name="Millares [0] 3 4" xfId="6730" xr:uid="{00000000-0005-0000-0000-00004A1A0000}"/>
    <cellStyle name="Millares [0] 3 4 2" xfId="7053" xr:uid="{00000000-0005-0000-0000-00008D1B0000}"/>
    <cellStyle name="Millares [0] 3 4 2 2" xfId="7694" xr:uid="{00000000-0005-0000-0000-00000E1E0000}"/>
    <cellStyle name="Millares [0] 3 4 2 2 2" xfId="11534" xr:uid="{B23AB4B4-B916-47C9-BB1E-990FF067E3B6}"/>
    <cellStyle name="Millares [0] 3 4 2 3" xfId="10893" xr:uid="{0C70EB39-3FD4-42FB-BC58-0FA7320DE5C5}"/>
    <cellStyle name="Millares [0] 3 4 3" xfId="7371" xr:uid="{00000000-0005-0000-0000-0000CB1C0000}"/>
    <cellStyle name="Millares [0] 3 4 3 2" xfId="11211" xr:uid="{90C8B1BA-C235-453C-9151-210B1E3123DE}"/>
    <cellStyle name="Millares [0] 3 4 4" xfId="10570" xr:uid="{EC415B55-C432-42A0-A5D8-8A74FAB78465}"/>
    <cellStyle name="Millares [0] 3 5" xfId="6904" xr:uid="{00000000-0005-0000-0000-0000F81A0000}"/>
    <cellStyle name="Millares [0] 3 5 2" xfId="7545" xr:uid="{00000000-0005-0000-0000-0000791D0000}"/>
    <cellStyle name="Millares [0] 3 5 2 2" xfId="11385" xr:uid="{4B64C0B5-B9DD-47E1-B511-9258ABB55783}"/>
    <cellStyle name="Millares [0] 3 5 3" xfId="10744" xr:uid="{6518CA15-43E9-431F-B41D-7D156E91CB12}"/>
    <cellStyle name="Millares [0] 3 6" xfId="7224" xr:uid="{00000000-0005-0000-0000-0000381C0000}"/>
    <cellStyle name="Millares [0] 3 6 2" xfId="11064" xr:uid="{1FC9072D-DDD3-4FE1-970B-0D4CB55C9DF5}"/>
    <cellStyle name="Millares [0] 3 7" xfId="7933" xr:uid="{4DA0F21D-F58D-4C5D-B369-E09F760DB15F}"/>
    <cellStyle name="Millares [0] 4" xfId="89" xr:uid="{00000000-0005-0000-0000-000059000000}"/>
    <cellStyle name="Millares [0] 4 2" xfId="6725" xr:uid="{00000000-0005-0000-0000-0000451A0000}"/>
    <cellStyle name="Millares [0] 4 2 2" xfId="6891" xr:uid="{00000000-0005-0000-0000-0000EB1A0000}"/>
    <cellStyle name="Millares [0] 4 2 2 2" xfId="7214" xr:uid="{00000000-0005-0000-0000-00002E1C0000}"/>
    <cellStyle name="Millares [0] 4 2 2 2 2" xfId="7855" xr:uid="{00000000-0005-0000-0000-0000AF1E0000}"/>
    <cellStyle name="Millares [0] 4 2 2 2 2 2" xfId="11695" xr:uid="{6BA917B2-6B5C-4F40-9880-AF5493DF2915}"/>
    <cellStyle name="Millares [0] 4 2 2 2 3" xfId="11054" xr:uid="{90074B7D-B74A-4B38-9D72-696145D72C66}"/>
    <cellStyle name="Millares [0] 4 2 2 3" xfId="7532" xr:uid="{00000000-0005-0000-0000-00006C1D0000}"/>
    <cellStyle name="Millares [0] 4 2 2 3 2" xfId="11372" xr:uid="{E94FDB8F-47EE-49E3-8060-E674064E639D}"/>
    <cellStyle name="Millares [0] 4 2 2 4" xfId="10731" xr:uid="{7B724BB1-7D75-45A3-8E4A-41786F56A6F4}"/>
    <cellStyle name="Millares [0] 4 2 3" xfId="7048" xr:uid="{00000000-0005-0000-0000-0000881B0000}"/>
    <cellStyle name="Millares [0] 4 2 3 2" xfId="7689" xr:uid="{00000000-0005-0000-0000-0000091E0000}"/>
    <cellStyle name="Millares [0] 4 2 3 2 2" xfId="11529" xr:uid="{D9DB87D5-0A15-42E6-B03A-0D5B672BC1F7}"/>
    <cellStyle name="Millares [0] 4 2 3 3" xfId="10888" xr:uid="{DA0B9FC5-58BB-47DE-99FF-9A7DE02AA806}"/>
    <cellStyle name="Millares [0] 4 2 4" xfId="7366" xr:uid="{00000000-0005-0000-0000-0000C61C0000}"/>
    <cellStyle name="Millares [0] 4 2 4 2" xfId="11206" xr:uid="{4D4A2497-36A7-40D2-A6F4-7ACAE9B5A2F2}"/>
    <cellStyle name="Millares [0] 4 2 5" xfId="10565" xr:uid="{73C9C633-F5A0-4048-BB75-FCAC66A82C3B}"/>
    <cellStyle name="Millares [0] 4 3" xfId="6733" xr:uid="{00000000-0005-0000-0000-00004D1A0000}"/>
    <cellStyle name="Millares [0] 4 3 2" xfId="7056" xr:uid="{00000000-0005-0000-0000-0000901B0000}"/>
    <cellStyle name="Millares [0] 4 3 2 2" xfId="7697" xr:uid="{00000000-0005-0000-0000-0000111E0000}"/>
    <cellStyle name="Millares [0] 4 3 2 2 2" xfId="11537" xr:uid="{8D80F785-3894-41F9-8CCB-1749BBB5BEA8}"/>
    <cellStyle name="Millares [0] 4 3 2 3" xfId="10896" xr:uid="{C400F0F4-ABF6-4D15-9412-BB584D9AB33D}"/>
    <cellStyle name="Millares [0] 4 3 3" xfId="7374" xr:uid="{00000000-0005-0000-0000-0000CE1C0000}"/>
    <cellStyle name="Millares [0] 4 3 3 2" xfId="11214" xr:uid="{76847631-7B58-47B7-B821-8809E4EE0649}"/>
    <cellStyle name="Millares [0] 4 3 4" xfId="10573" xr:uid="{C26744A7-84D3-4E99-BB69-620104F12817}"/>
    <cellStyle name="Millares [0] 4 4" xfId="6907" xr:uid="{00000000-0005-0000-0000-0000FB1A0000}"/>
    <cellStyle name="Millares [0] 4 4 2" xfId="7548" xr:uid="{00000000-0005-0000-0000-00007C1D0000}"/>
    <cellStyle name="Millares [0] 4 4 2 2" xfId="11388" xr:uid="{87323537-E9FA-4BB5-BC56-401335661D8B}"/>
    <cellStyle name="Millares [0] 4 4 3" xfId="10747" xr:uid="{A57ABE55-2668-4E8D-9F25-3669269F9282}"/>
    <cellStyle name="Millares [0] 4 5" xfId="7227" xr:uid="{00000000-0005-0000-0000-00003B1C0000}"/>
    <cellStyle name="Millares [0] 4 5 2" xfId="11067" xr:uid="{52184AEB-01AA-4667-BFF8-427CC22732A8}"/>
    <cellStyle name="Millares [0] 4 6" xfId="7936" xr:uid="{F3BF6EDC-C6D3-492E-8597-253ACBC196AC}"/>
    <cellStyle name="Millares [0] 5" xfId="6705" xr:uid="{00000000-0005-0000-0000-0000311A0000}"/>
    <cellStyle name="Millares [0] 5 2" xfId="6874" xr:uid="{00000000-0005-0000-0000-0000DA1A0000}"/>
    <cellStyle name="Millares [0] 5 2 2" xfId="7197" xr:uid="{00000000-0005-0000-0000-00001D1C0000}"/>
    <cellStyle name="Millares [0] 5 2 2 2" xfId="7838" xr:uid="{00000000-0005-0000-0000-00009E1E0000}"/>
    <cellStyle name="Millares [0] 5 2 2 2 2" xfId="11678" xr:uid="{F12939C2-1272-4DCE-B8B1-85600DD437E8}"/>
    <cellStyle name="Millares [0] 5 2 2 3" xfId="11037" xr:uid="{B4489854-DD6E-4E9F-8244-9653A6111698}"/>
    <cellStyle name="Millares [0] 5 2 3" xfId="7515" xr:uid="{00000000-0005-0000-0000-00005B1D0000}"/>
    <cellStyle name="Millares [0] 5 2 3 2" xfId="11355" xr:uid="{974E4CB5-A146-4BEF-BE1E-4FF22453D7E0}"/>
    <cellStyle name="Millares [0] 5 2 4" xfId="10714" xr:uid="{5F33E2DF-04D7-48C6-B891-F87ED78368E9}"/>
    <cellStyle name="Millares [0] 5 3" xfId="7031" xr:uid="{00000000-0005-0000-0000-0000771B0000}"/>
    <cellStyle name="Millares [0] 5 3 2" xfId="7672" xr:uid="{00000000-0005-0000-0000-0000F81D0000}"/>
    <cellStyle name="Millares [0] 5 3 2 2" xfId="11512" xr:uid="{A0FA175C-D63E-490D-9F29-9AFD5E713639}"/>
    <cellStyle name="Millares [0] 5 3 3" xfId="10871" xr:uid="{12ED3BE5-5322-4365-8D36-7A604D7DC0B2}"/>
    <cellStyle name="Millares [0] 5 4" xfId="7349" xr:uid="{00000000-0005-0000-0000-0000B51C0000}"/>
    <cellStyle name="Millares [0] 5 4 2" xfId="11189" xr:uid="{75BED19F-B5FA-4530-8507-4CF16F7C5822}"/>
    <cellStyle name="Millares [0] 5 5" xfId="10548" xr:uid="{7B02E2C0-B27A-4C68-90AB-F69BA8F7EEC3}"/>
    <cellStyle name="Millares [0] 6" xfId="6897" xr:uid="{00000000-0005-0000-0000-0000F11A0000}"/>
    <cellStyle name="Millares [0] 6 2" xfId="7538" xr:uid="{00000000-0005-0000-0000-0000721D0000}"/>
    <cellStyle name="Millares [0] 6 2 2" xfId="11378" xr:uid="{C011B9BF-C89E-4D85-A521-BFDA44CB791E}"/>
    <cellStyle name="Millares [0] 6 3" xfId="10737" xr:uid="{990BAE09-0848-44CE-B65C-BBB376601A4B}"/>
    <cellStyle name="Millares [0] 7" xfId="25" xr:uid="{00000000-0005-0000-0000-000019000000}"/>
    <cellStyle name="Millares [0] 7 2" xfId="7884" xr:uid="{863CBCB9-FBEB-4C93-9468-FC3FBB3C28AD}"/>
    <cellStyle name="Millares [1]" xfId="1961" xr:uid="{00000000-0005-0000-0000-0000A9070000}"/>
    <cellStyle name="Millares [1] 2" xfId="1962" xr:uid="{00000000-0005-0000-0000-0000AA070000}"/>
    <cellStyle name="Millares [1] 2 2" xfId="1963" xr:uid="{00000000-0005-0000-0000-0000AB070000}"/>
    <cellStyle name="Millares [1] 2 2 2" xfId="8459" xr:uid="{07A9FA5E-4226-4DF1-B921-4A655F563AE4}"/>
    <cellStyle name="Millares [1] 2 3" xfId="1964" xr:uid="{00000000-0005-0000-0000-0000AC070000}"/>
    <cellStyle name="Millares [1] 2 3 2" xfId="8460" xr:uid="{3C896DBB-91F9-49DB-A0E0-45459A1579E1}"/>
    <cellStyle name="Millares [1] 2 4" xfId="8458" xr:uid="{163041B5-2451-4211-86D2-B96D88C5FE8B}"/>
    <cellStyle name="Millares [1] 3" xfId="1965" xr:uid="{00000000-0005-0000-0000-0000AD070000}"/>
    <cellStyle name="Millares [1] 3 2" xfId="1966" xr:uid="{00000000-0005-0000-0000-0000AE070000}"/>
    <cellStyle name="Millares [1] 3 2 2" xfId="8462" xr:uid="{2B610163-4B7F-47FC-AE55-A2664F498F74}"/>
    <cellStyle name="Millares [1] 3 3" xfId="8461" xr:uid="{E759490C-2D85-46E5-B16A-5B103AAC5801}"/>
    <cellStyle name="Millares [1] 4" xfId="1967" xr:uid="{00000000-0005-0000-0000-0000AF070000}"/>
    <cellStyle name="Millares [1] 4 2" xfId="1968" xr:uid="{00000000-0005-0000-0000-0000B0070000}"/>
    <cellStyle name="Millares [1] 4 2 2" xfId="8464" xr:uid="{A3ECADDB-94E4-4A4F-A233-9B143E3870EC}"/>
    <cellStyle name="Millares [1] 4 3" xfId="8463" xr:uid="{A291C49C-2FF7-455A-AA84-61599CC7CB74}"/>
    <cellStyle name="Millares [1] 5" xfId="1969" xr:uid="{00000000-0005-0000-0000-0000B1070000}"/>
    <cellStyle name="Millares [1] 5 2" xfId="8465" xr:uid="{66E2522F-1834-41E4-996C-D7F0D35260E5}"/>
    <cellStyle name="Millares [1] 6" xfId="1970" xr:uid="{00000000-0005-0000-0000-0000B2070000}"/>
    <cellStyle name="Millares [1] 6 2" xfId="8466" xr:uid="{DD528797-CDC0-43E4-BB83-64A20BD9044A}"/>
    <cellStyle name="Millares [1] 7" xfId="8457" xr:uid="{0A469CDE-CF60-45D4-9FC0-00B4D6E348AD}"/>
    <cellStyle name="Millares [1]_Cuadros Excel  kilometros 2008" xfId="1971" xr:uid="{00000000-0005-0000-0000-0000B3070000}"/>
    <cellStyle name="Millares [2]" xfId="1972" xr:uid="{00000000-0005-0000-0000-0000B4070000}"/>
    <cellStyle name="Millares [2] 2" xfId="1973" xr:uid="{00000000-0005-0000-0000-0000B5070000}"/>
    <cellStyle name="Millares [2] 2 2" xfId="1974" xr:uid="{00000000-0005-0000-0000-0000B6070000}"/>
    <cellStyle name="Millares [2] 2 2 2" xfId="8469" xr:uid="{057306E4-6DBB-440A-8CBD-1B9D14BA879F}"/>
    <cellStyle name="Millares [2] 2 3" xfId="1975" xr:uid="{00000000-0005-0000-0000-0000B7070000}"/>
    <cellStyle name="Millares [2] 2 3 2" xfId="8470" xr:uid="{DEBA4EC9-627C-4F66-B407-66D722F53F19}"/>
    <cellStyle name="Millares [2] 2 4" xfId="8468" xr:uid="{3A7087AF-0866-423B-A36C-1E29D81C3F9A}"/>
    <cellStyle name="Millares [2] 2_Deuda septiembre_marcos" xfId="3432" xr:uid="{00000000-0005-0000-0000-0000680D0000}"/>
    <cellStyle name="Millares [2] 3" xfId="1976" xr:uid="{00000000-0005-0000-0000-0000B8070000}"/>
    <cellStyle name="Millares [2] 3 2" xfId="1977" xr:uid="{00000000-0005-0000-0000-0000B9070000}"/>
    <cellStyle name="Millares [2] 3 2 2" xfId="8472" xr:uid="{A33C63B1-0F39-4D9A-936A-7581773C29E2}"/>
    <cellStyle name="Millares [2] 3 3" xfId="8471" xr:uid="{CD68F8D9-780E-4D76-A490-3CB62C8E0B7F}"/>
    <cellStyle name="Millares [2] 3_Deuda septiembre_marcos" xfId="3433" xr:uid="{00000000-0005-0000-0000-0000690D0000}"/>
    <cellStyle name="Millares [2] 4" xfId="1978" xr:uid="{00000000-0005-0000-0000-0000BA070000}"/>
    <cellStyle name="Millares [2] 4 2" xfId="8473" xr:uid="{20A8DCFC-083E-49DD-893A-9FA4AB56C704}"/>
    <cellStyle name="Millares [2] 5" xfId="1979" xr:uid="{00000000-0005-0000-0000-0000BB070000}"/>
    <cellStyle name="Millares [2] 5 2" xfId="8474" xr:uid="{18CD54E9-BB87-4222-938A-8121E6CC878B}"/>
    <cellStyle name="Millares [2] 6" xfId="1980" xr:uid="{00000000-0005-0000-0000-0000BC070000}"/>
    <cellStyle name="Millares [2] 6 2" xfId="8475" xr:uid="{87188609-5E42-4AA6-8ABA-6AD868E20268}"/>
    <cellStyle name="Millares [2] 7" xfId="8467" xr:uid="{4A5BC075-F501-4F08-8DE2-D3568FA7C5CB}"/>
    <cellStyle name="Millares [2]_Bases_Generales" xfId="1981" xr:uid="{00000000-0005-0000-0000-0000BD070000}"/>
    <cellStyle name="Millares [3]" xfId="1982" xr:uid="{00000000-0005-0000-0000-0000BE070000}"/>
    <cellStyle name="Millares [3] 2" xfId="1983" xr:uid="{00000000-0005-0000-0000-0000BF070000}"/>
    <cellStyle name="Millares [3] 2 2" xfId="1984" xr:uid="{00000000-0005-0000-0000-0000C0070000}"/>
    <cellStyle name="Millares [3] 2 2 2" xfId="8478" xr:uid="{375A349F-B5DB-4B56-8E68-FC0969EC9917}"/>
    <cellStyle name="Millares [3] 2 3" xfId="1985" xr:uid="{00000000-0005-0000-0000-0000C1070000}"/>
    <cellStyle name="Millares [3] 2 3 2" xfId="8479" xr:uid="{91C37039-BE3C-4B04-8F1C-B57E8B2D5295}"/>
    <cellStyle name="Millares [3] 2 4" xfId="8477" xr:uid="{831F3968-B03B-48D7-B42A-0A3B018EE8F3}"/>
    <cellStyle name="Millares [3] 2_Deuda septiembre_marcos" xfId="3434" xr:uid="{00000000-0005-0000-0000-00006A0D0000}"/>
    <cellStyle name="Millares [3] 3" xfId="1986" xr:uid="{00000000-0005-0000-0000-0000C2070000}"/>
    <cellStyle name="Millares [3] 3 2" xfId="1987" xr:uid="{00000000-0005-0000-0000-0000C3070000}"/>
    <cellStyle name="Millares [3] 3 2 2" xfId="8481" xr:uid="{832CE9F0-8101-408E-9ABF-B7BEC3A4BD7E}"/>
    <cellStyle name="Millares [3] 3 3" xfId="8480" xr:uid="{CB588BEA-8F3B-441D-993B-D09AA3A20934}"/>
    <cellStyle name="Millares [3] 3_Deuda septiembre_marcos" xfId="3435" xr:uid="{00000000-0005-0000-0000-00006B0D0000}"/>
    <cellStyle name="Millares [3] 4" xfId="1988" xr:uid="{00000000-0005-0000-0000-0000C4070000}"/>
    <cellStyle name="Millares [3] 4 2" xfId="8482" xr:uid="{98181494-6A3D-4469-A616-E18521233059}"/>
    <cellStyle name="Millares [3] 5" xfId="1989" xr:uid="{00000000-0005-0000-0000-0000C5070000}"/>
    <cellStyle name="Millares [3] 5 2" xfId="8483" xr:uid="{6B3389A6-C324-4DE3-8338-77D7E939B531}"/>
    <cellStyle name="Millares [3] 6" xfId="1990" xr:uid="{00000000-0005-0000-0000-0000C6070000}"/>
    <cellStyle name="Millares [3] 6 2" xfId="8484" xr:uid="{CB33882D-E765-468F-95E6-DD0E3FAC6008}"/>
    <cellStyle name="Millares [3] 7" xfId="8476" xr:uid="{8328249D-184D-45EB-8A90-8FF8BDDE5D63}"/>
    <cellStyle name="Millares [3]_Bases_Generales" xfId="1991" xr:uid="{00000000-0005-0000-0000-0000C7070000}"/>
    <cellStyle name="Millares 10" xfId="26" xr:uid="{00000000-0005-0000-0000-00001A000000}"/>
    <cellStyle name="Millares 10 2" xfId="3742" xr:uid="{00000000-0005-0000-0000-00009E0E0000}"/>
    <cellStyle name="Millares 11" xfId="1992" xr:uid="{00000000-0005-0000-0000-0000C8070000}"/>
    <cellStyle name="Millares 11 2" xfId="3789" xr:uid="{00000000-0005-0000-0000-0000CD0E0000}"/>
    <cellStyle name="Millares 11 2 2" xfId="6783" xr:uid="{00000000-0005-0000-0000-00007F1A0000}"/>
    <cellStyle name="Millares 11 2 2 2" xfId="7106" xr:uid="{00000000-0005-0000-0000-0000C21B0000}"/>
    <cellStyle name="Millares 11 2 2 2 2" xfId="7747" xr:uid="{00000000-0005-0000-0000-0000431E0000}"/>
    <cellStyle name="Millares 11 2 2 2 2 2" xfId="11587" xr:uid="{5721B459-7FF9-459B-81F8-B1ABC19CAF9A}"/>
    <cellStyle name="Millares 11 2 2 2 3" xfId="10946" xr:uid="{E05FBCBC-6512-4C86-8561-0C4A3A0F56E3}"/>
    <cellStyle name="Millares 11 2 2 3" xfId="7424" xr:uid="{00000000-0005-0000-0000-0000001D0000}"/>
    <cellStyle name="Millares 11 2 2 3 2" xfId="11264" xr:uid="{985E5B46-455F-4035-892C-47A38BD6EF1E}"/>
    <cellStyle name="Millares 11 2 2 4" xfId="10623" xr:uid="{6D58A1FA-C088-4C8E-A5A0-DB37A62AEDDF}"/>
    <cellStyle name="Millares 11 2 3" xfId="6942" xr:uid="{00000000-0005-0000-0000-00001E1B0000}"/>
    <cellStyle name="Millares 11 2 3 2" xfId="7583" xr:uid="{00000000-0005-0000-0000-00009F1D0000}"/>
    <cellStyle name="Millares 11 2 3 2 2" xfId="11423" xr:uid="{8CAD1B0E-5F88-4955-AD9E-932EAFEB931A}"/>
    <cellStyle name="Millares 11 2 3 3" xfId="10782" xr:uid="{085E5242-9606-4DBB-B1B3-BBD1A9E5B0F6}"/>
    <cellStyle name="Millares 11 2 4" xfId="7262" xr:uid="{00000000-0005-0000-0000-00005E1C0000}"/>
    <cellStyle name="Millares 11 2 4 2" xfId="11102" xr:uid="{4FC16DED-152F-469B-BB15-3B3F924340B9}"/>
    <cellStyle name="Millares 11 2 5" xfId="8961" xr:uid="{A432DAE9-C15E-4802-8F7A-DC9F0BCD4932}"/>
    <cellStyle name="Millares 11 3" xfId="6742" xr:uid="{00000000-0005-0000-0000-0000561A0000}"/>
    <cellStyle name="Millares 11 3 2" xfId="7065" xr:uid="{00000000-0005-0000-0000-0000991B0000}"/>
    <cellStyle name="Millares 11 3 2 2" xfId="7706" xr:uid="{00000000-0005-0000-0000-00001A1E0000}"/>
    <cellStyle name="Millares 11 3 2 2 2" xfId="11546" xr:uid="{03741830-928F-4F0B-A0AF-7DD9ACFB7AEB}"/>
    <cellStyle name="Millares 11 3 2 3" xfId="10905" xr:uid="{C9110B3D-812A-479D-97FA-37725AF5B827}"/>
    <cellStyle name="Millares 11 3 3" xfId="7383" xr:uid="{00000000-0005-0000-0000-0000D71C0000}"/>
    <cellStyle name="Millares 11 3 3 2" xfId="11223" xr:uid="{1AE40B4C-5826-4D57-AE84-CACC4E626E0B}"/>
    <cellStyle name="Millares 11 3 4" xfId="10582" xr:uid="{9C5920B0-25D6-464A-BB79-A04DD40FF3CF}"/>
    <cellStyle name="Millares 11 4" xfId="6911" xr:uid="{00000000-0005-0000-0000-0000FF1A0000}"/>
    <cellStyle name="Millares 11 4 2" xfId="7552" xr:uid="{00000000-0005-0000-0000-0000801D0000}"/>
    <cellStyle name="Millares 11 4 2 2" xfId="11392" xr:uid="{56B9F1F7-0CC4-4DE4-B828-700AE99ED2A2}"/>
    <cellStyle name="Millares 11 4 3" xfId="10751" xr:uid="{385CCFCA-BB2E-4A93-AF92-26661E9ECEFB}"/>
    <cellStyle name="Millares 11 5" xfId="7231" xr:uid="{00000000-0005-0000-0000-00003F1C0000}"/>
    <cellStyle name="Millares 11 5 2" xfId="11071" xr:uid="{DDECF2DF-DF53-418F-B90C-C3CFE269DBDB}"/>
    <cellStyle name="Millares 11 6" xfId="8485" xr:uid="{6FB63F30-219D-4686-8AA0-29A825C62D42}"/>
    <cellStyle name="Millares 12" xfId="5111" xr:uid="{00000000-0005-0000-0000-0000F7130000}"/>
    <cellStyle name="Millares 12 2" xfId="5112" xr:uid="{00000000-0005-0000-0000-0000F8130000}"/>
    <cellStyle name="Millares 12 2 2" xfId="6816" xr:uid="{00000000-0005-0000-0000-0000A01A0000}"/>
    <cellStyle name="Millares 12 2 2 2" xfId="7139" xr:uid="{00000000-0005-0000-0000-0000E31B0000}"/>
    <cellStyle name="Millares 12 2 2 2 2" xfId="7780" xr:uid="{00000000-0005-0000-0000-0000641E0000}"/>
    <cellStyle name="Millares 12 2 2 2 2 2" xfId="11620" xr:uid="{2BD5393C-A1CA-41E7-9974-B561BE4B0928}"/>
    <cellStyle name="Millares 12 2 2 2 3" xfId="10979" xr:uid="{12EA4095-C38C-483E-89A7-7F31D5A187CD}"/>
    <cellStyle name="Millares 12 2 2 3" xfId="7457" xr:uid="{00000000-0005-0000-0000-0000211D0000}"/>
    <cellStyle name="Millares 12 2 2 3 2" xfId="11297" xr:uid="{302FF362-0957-4821-BF63-884BBDF8AC9B}"/>
    <cellStyle name="Millares 12 2 2 4" xfId="10656" xr:uid="{5310F09D-A354-4416-BF9D-701CF4D316FB}"/>
    <cellStyle name="Millares 12 2 3" xfId="6975" xr:uid="{00000000-0005-0000-0000-00003F1B0000}"/>
    <cellStyle name="Millares 12 2 3 2" xfId="7616" xr:uid="{00000000-0005-0000-0000-0000C01D0000}"/>
    <cellStyle name="Millares 12 2 3 2 2" xfId="11456" xr:uid="{7E008887-E2CC-461F-8BDF-AF10F555974C}"/>
    <cellStyle name="Millares 12 2 3 3" xfId="10815" xr:uid="{E7C7FF45-9572-4E48-9503-FB4DC9A516FE}"/>
    <cellStyle name="Millares 12 2 4" xfId="7293" xr:uid="{00000000-0005-0000-0000-00007D1C0000}"/>
    <cellStyle name="Millares 12 2 4 2" xfId="11133" xr:uid="{2A91EF81-0386-4BDE-87A1-B8B75F6A7DDC}"/>
    <cellStyle name="Millares 12 2 5" xfId="9971" xr:uid="{3DC5B908-B56E-46A4-86E3-EEE41744816F}"/>
    <cellStyle name="Millares 13" xfId="5113" xr:uid="{00000000-0005-0000-0000-0000F9130000}"/>
    <cellStyle name="Millares 13 2" xfId="5114" xr:uid="{00000000-0005-0000-0000-0000FA130000}"/>
    <cellStyle name="Millares 13 2 2" xfId="6818" xr:uid="{00000000-0005-0000-0000-0000A21A0000}"/>
    <cellStyle name="Millares 13 2 2 2" xfId="7141" xr:uid="{00000000-0005-0000-0000-0000E51B0000}"/>
    <cellStyle name="Millares 13 2 2 2 2" xfId="7782" xr:uid="{00000000-0005-0000-0000-0000661E0000}"/>
    <cellStyle name="Millares 13 2 2 2 2 2" xfId="11622" xr:uid="{2B373194-FAE7-4A3A-9164-114D0BD88699}"/>
    <cellStyle name="Millares 13 2 2 2 3" xfId="10981" xr:uid="{64072230-D683-4259-88C1-2F58E342F779}"/>
    <cellStyle name="Millares 13 2 2 3" xfId="7459" xr:uid="{00000000-0005-0000-0000-0000231D0000}"/>
    <cellStyle name="Millares 13 2 2 3 2" xfId="11299" xr:uid="{F9BBD586-D18A-4182-AB2E-3AFDBE701890}"/>
    <cellStyle name="Millares 13 2 2 4" xfId="10658" xr:uid="{71C53977-D1B8-4D70-875B-39524C0520C9}"/>
    <cellStyle name="Millares 13 2 3" xfId="6977" xr:uid="{00000000-0005-0000-0000-0000411B0000}"/>
    <cellStyle name="Millares 13 2 3 2" xfId="7618" xr:uid="{00000000-0005-0000-0000-0000C21D0000}"/>
    <cellStyle name="Millares 13 2 3 2 2" xfId="11458" xr:uid="{7D5EA08A-002D-431C-8A78-60E6C5CCA280}"/>
    <cellStyle name="Millares 13 2 3 3" xfId="10817" xr:uid="{FE7B4B1A-A875-48C4-9C87-05D7E06F43A0}"/>
    <cellStyle name="Millares 13 2 4" xfId="7295" xr:uid="{00000000-0005-0000-0000-00007F1C0000}"/>
    <cellStyle name="Millares 13 2 4 2" xfId="11135" xr:uid="{5C94541D-EF6F-4DED-B95D-48F549D2D9D5}"/>
    <cellStyle name="Millares 13 2 5" xfId="9973" xr:uid="{B153CD8D-21EB-4FAF-8A7D-45392BB7EDFD}"/>
    <cellStyle name="Millares 13 3" xfId="6702" xr:uid="{00000000-0005-0000-0000-00002E1A0000}"/>
    <cellStyle name="Millares 13 3 2" xfId="6870" xr:uid="{00000000-0005-0000-0000-0000D61A0000}"/>
    <cellStyle name="Millares 13 3 2 2" xfId="7193" xr:uid="{00000000-0005-0000-0000-0000191C0000}"/>
    <cellStyle name="Millares 13 3 2 2 2" xfId="7834" xr:uid="{00000000-0005-0000-0000-00009A1E0000}"/>
    <cellStyle name="Millares 13 3 2 2 2 2" xfId="11674" xr:uid="{723236C6-5477-4BF5-8BEF-BCAD7C470B8F}"/>
    <cellStyle name="Millares 13 3 2 2 3" xfId="11033" xr:uid="{ED898E9B-89BB-4535-A33E-32180C9CA216}"/>
    <cellStyle name="Millares 13 3 2 3" xfId="7511" xr:uid="{00000000-0005-0000-0000-0000571D0000}"/>
    <cellStyle name="Millares 13 3 2 3 2" xfId="11351" xr:uid="{4B22E332-7739-45A9-9772-92048D3AB0AD}"/>
    <cellStyle name="Millares 13 3 2 4" xfId="10710" xr:uid="{B161C2D3-C366-475F-8490-1E647F9AF62B}"/>
    <cellStyle name="Millares 13 3 3" xfId="7027" xr:uid="{00000000-0005-0000-0000-0000731B0000}"/>
    <cellStyle name="Millares 13 3 3 2" xfId="7668" xr:uid="{00000000-0005-0000-0000-0000F41D0000}"/>
    <cellStyle name="Millares 13 3 3 2 2" xfId="11508" xr:uid="{6ACC03D2-911B-456C-8CCA-B077D9116BC8}"/>
    <cellStyle name="Millares 13 3 3 3" xfId="10867" xr:uid="{D2F8E2A2-AF74-4CCC-8B5E-5E24ED65B8F5}"/>
    <cellStyle name="Millares 13 3 4" xfId="7345" xr:uid="{00000000-0005-0000-0000-0000B11C0000}"/>
    <cellStyle name="Millares 13 3 4 2" xfId="11185" xr:uid="{E921F949-9E6E-4324-A35D-080C03EF93E8}"/>
    <cellStyle name="Millares 13 3 5" xfId="10544" xr:uid="{7C48703B-588B-4E6B-801F-AF4519229C2A}"/>
    <cellStyle name="Millares 13 4" xfId="6817" xr:uid="{00000000-0005-0000-0000-0000A11A0000}"/>
    <cellStyle name="Millares 13 4 2" xfId="7140" xr:uid="{00000000-0005-0000-0000-0000E41B0000}"/>
    <cellStyle name="Millares 13 4 2 2" xfId="7781" xr:uid="{00000000-0005-0000-0000-0000651E0000}"/>
    <cellStyle name="Millares 13 4 2 2 2" xfId="11621" xr:uid="{01E89615-8BED-48EB-B55E-50CAC84290D9}"/>
    <cellStyle name="Millares 13 4 2 3" xfId="10980" xr:uid="{040DF77C-7B56-45F5-9E0B-A0A733873B51}"/>
    <cellStyle name="Millares 13 4 3" xfId="7458" xr:uid="{00000000-0005-0000-0000-0000221D0000}"/>
    <cellStyle name="Millares 13 4 3 2" xfId="11298" xr:uid="{16E24EB1-B9C7-48CC-9436-9409B368C12D}"/>
    <cellStyle name="Millares 13 4 4" xfId="10657" xr:uid="{7938748B-3407-4483-97EA-343715EE5C3C}"/>
    <cellStyle name="Millares 13 5" xfId="6976" xr:uid="{00000000-0005-0000-0000-0000401B0000}"/>
    <cellStyle name="Millares 13 5 2" xfId="7617" xr:uid="{00000000-0005-0000-0000-0000C11D0000}"/>
    <cellStyle name="Millares 13 5 2 2" xfId="11457" xr:uid="{7F0B72F4-EAEE-45BD-B00A-16D9BE296D77}"/>
    <cellStyle name="Millares 13 5 3" xfId="10816" xr:uid="{5CF3C4FF-D779-495F-AD75-0E6F3FC35BC1}"/>
    <cellStyle name="Millares 13 6" xfId="7294" xr:uid="{00000000-0005-0000-0000-00007E1C0000}"/>
    <cellStyle name="Millares 13 6 2" xfId="11134" xr:uid="{DB7F36DF-4805-43D1-BFBC-881625793EC1}"/>
    <cellStyle name="Millares 13 7" xfId="9972" xr:uid="{F067EBE1-9B1B-46F7-A104-408135E4DC5C}"/>
    <cellStyle name="Millares 14" xfId="5115" xr:uid="{00000000-0005-0000-0000-0000FB130000}"/>
    <cellStyle name="Millares 14 2" xfId="5116" xr:uid="{00000000-0005-0000-0000-0000FC130000}"/>
    <cellStyle name="Millares 14 2 2" xfId="6820" xr:uid="{00000000-0005-0000-0000-0000A41A0000}"/>
    <cellStyle name="Millares 14 2 2 2" xfId="7143" xr:uid="{00000000-0005-0000-0000-0000E71B0000}"/>
    <cellStyle name="Millares 14 2 2 2 2" xfId="7784" xr:uid="{00000000-0005-0000-0000-0000681E0000}"/>
    <cellStyle name="Millares 14 2 2 2 2 2" xfId="11624" xr:uid="{20747782-1EFE-46C1-8056-F07869864209}"/>
    <cellStyle name="Millares 14 2 2 2 3" xfId="10983" xr:uid="{3C72B47C-5ED9-4964-9A36-F9F077094A06}"/>
    <cellStyle name="Millares 14 2 2 3" xfId="7461" xr:uid="{00000000-0005-0000-0000-0000251D0000}"/>
    <cellStyle name="Millares 14 2 2 3 2" xfId="11301" xr:uid="{5F44E40D-181B-49D7-861A-A4D8432B829C}"/>
    <cellStyle name="Millares 14 2 2 4" xfId="10660" xr:uid="{B25ED170-57A6-4CA7-99C3-08F34504DC64}"/>
    <cellStyle name="Millares 14 2 3" xfId="6979" xr:uid="{00000000-0005-0000-0000-0000431B0000}"/>
    <cellStyle name="Millares 14 2 3 2" xfId="7620" xr:uid="{00000000-0005-0000-0000-0000C41D0000}"/>
    <cellStyle name="Millares 14 2 3 2 2" xfId="11460" xr:uid="{B3A477AA-6D98-4839-ADC8-523EBB7020B8}"/>
    <cellStyle name="Millares 14 2 3 3" xfId="10819" xr:uid="{B297AC75-017E-4B75-8C59-5E27190ACEA9}"/>
    <cellStyle name="Millares 14 2 4" xfId="7297" xr:uid="{00000000-0005-0000-0000-0000811C0000}"/>
    <cellStyle name="Millares 14 2 4 2" xfId="11137" xr:uid="{BC63F936-FDE1-4BA0-970B-B72EDD7A734A}"/>
    <cellStyle name="Millares 14 2 5" xfId="9975" xr:uid="{41D7FEE1-E788-4676-A4FC-452358D2CB64}"/>
    <cellStyle name="Millares 14 3" xfId="6819" xr:uid="{00000000-0005-0000-0000-0000A31A0000}"/>
    <cellStyle name="Millares 14 3 2" xfId="7142" xr:uid="{00000000-0005-0000-0000-0000E61B0000}"/>
    <cellStyle name="Millares 14 3 2 2" xfId="7783" xr:uid="{00000000-0005-0000-0000-0000671E0000}"/>
    <cellStyle name="Millares 14 3 2 2 2" xfId="11623" xr:uid="{A0E77A4E-F378-4A36-A83B-5EF89A0A344C}"/>
    <cellStyle name="Millares 14 3 2 3" xfId="10982" xr:uid="{761786B1-FDE3-4ECE-BDD1-7FE50436EEA6}"/>
    <cellStyle name="Millares 14 3 3" xfId="7460" xr:uid="{00000000-0005-0000-0000-0000241D0000}"/>
    <cellStyle name="Millares 14 3 3 2" xfId="11300" xr:uid="{DAC86249-3841-4DDC-87B7-92E849A09983}"/>
    <cellStyle name="Millares 14 3 4" xfId="10659" xr:uid="{82B05872-DC18-445E-92CF-BC96CD1F2D9E}"/>
    <cellStyle name="Millares 14 4" xfId="6978" xr:uid="{00000000-0005-0000-0000-0000421B0000}"/>
    <cellStyle name="Millares 14 4 2" xfId="7619" xr:uid="{00000000-0005-0000-0000-0000C31D0000}"/>
    <cellStyle name="Millares 14 4 2 2" xfId="11459" xr:uid="{CB5AB026-CE91-464C-BF00-EADAB281B59E}"/>
    <cellStyle name="Millares 14 4 3" xfId="10818" xr:uid="{B6782FFA-9524-4820-B87F-B380E65691A8}"/>
    <cellStyle name="Millares 14 5" xfId="7296" xr:uid="{00000000-0005-0000-0000-0000801C0000}"/>
    <cellStyle name="Millares 14 5 2" xfId="11136" xr:uid="{7FC4CFC8-CB62-4FA9-B294-1A83A985D558}"/>
    <cellStyle name="Millares 14 6" xfId="9974" xr:uid="{6FF33B2B-7603-461E-AE97-D8EFA3F213C4}"/>
    <cellStyle name="Millares 15" xfId="5117" xr:uid="{00000000-0005-0000-0000-0000FD130000}"/>
    <cellStyle name="Millares 15 2" xfId="5118" xr:uid="{00000000-0005-0000-0000-0000FE130000}"/>
    <cellStyle name="Millares 15 2 2" xfId="6822" xr:uid="{00000000-0005-0000-0000-0000A61A0000}"/>
    <cellStyle name="Millares 15 2 2 2" xfId="7145" xr:uid="{00000000-0005-0000-0000-0000E91B0000}"/>
    <cellStyle name="Millares 15 2 2 2 2" xfId="7786" xr:uid="{00000000-0005-0000-0000-00006A1E0000}"/>
    <cellStyle name="Millares 15 2 2 2 2 2" xfId="11626" xr:uid="{D213CE6B-540E-4A1C-94B0-E135F4BB54B0}"/>
    <cellStyle name="Millares 15 2 2 2 3" xfId="10985" xr:uid="{7D698E5E-CADC-46AE-BB8D-6AADAFFE9793}"/>
    <cellStyle name="Millares 15 2 2 3" xfId="7463" xr:uid="{00000000-0005-0000-0000-0000271D0000}"/>
    <cellStyle name="Millares 15 2 2 3 2" xfId="11303" xr:uid="{1E451515-0FA6-4BF1-AF4B-3D0C0E6034EB}"/>
    <cellStyle name="Millares 15 2 2 4" xfId="10662" xr:uid="{D1CAD0AB-69A0-44B2-BD1A-A97B793FC5D5}"/>
    <cellStyle name="Millares 15 2 3" xfId="6981" xr:uid="{00000000-0005-0000-0000-0000451B0000}"/>
    <cellStyle name="Millares 15 2 3 2" xfId="7622" xr:uid="{00000000-0005-0000-0000-0000C61D0000}"/>
    <cellStyle name="Millares 15 2 3 2 2" xfId="11462" xr:uid="{8E6CC2D7-F7C6-4B3F-A34E-1262FD7C0F8D}"/>
    <cellStyle name="Millares 15 2 3 3" xfId="10821" xr:uid="{5C9532E8-65BA-40EF-A4E0-5023B3CA0443}"/>
    <cellStyle name="Millares 15 2 4" xfId="7299" xr:uid="{00000000-0005-0000-0000-0000831C0000}"/>
    <cellStyle name="Millares 15 2 4 2" xfId="11139" xr:uid="{6936CDBF-41BE-4C23-91BB-F522C0A87F6E}"/>
    <cellStyle name="Millares 15 2 5" xfId="9977" xr:uid="{D06309A9-528C-43D9-A94F-0D5242DBB3E3}"/>
    <cellStyle name="Millares 15 3" xfId="6821" xr:uid="{00000000-0005-0000-0000-0000A51A0000}"/>
    <cellStyle name="Millares 15 3 2" xfId="7144" xr:uid="{00000000-0005-0000-0000-0000E81B0000}"/>
    <cellStyle name="Millares 15 3 2 2" xfId="7785" xr:uid="{00000000-0005-0000-0000-0000691E0000}"/>
    <cellStyle name="Millares 15 3 2 2 2" xfId="11625" xr:uid="{053116FF-6952-4C95-968A-43F865F3C796}"/>
    <cellStyle name="Millares 15 3 2 3" xfId="10984" xr:uid="{835E12CF-4F43-4FEE-BA5B-9B9B2506F727}"/>
    <cellStyle name="Millares 15 3 3" xfId="7462" xr:uid="{00000000-0005-0000-0000-0000261D0000}"/>
    <cellStyle name="Millares 15 3 3 2" xfId="11302" xr:uid="{0D60D62C-B8A7-4104-A679-4B673067B681}"/>
    <cellStyle name="Millares 15 3 4" xfId="10661" xr:uid="{0475BBA7-F5F7-4714-A302-41063F477486}"/>
    <cellStyle name="Millares 15 4" xfId="6980" xr:uid="{00000000-0005-0000-0000-0000441B0000}"/>
    <cellStyle name="Millares 15 4 2" xfId="7621" xr:uid="{00000000-0005-0000-0000-0000C51D0000}"/>
    <cellStyle name="Millares 15 4 2 2" xfId="11461" xr:uid="{0750E892-6AC4-491B-9B5D-071924EE3F71}"/>
    <cellStyle name="Millares 15 4 3" xfId="10820" xr:uid="{3A04104D-E2EA-4568-A14E-606CDA7ABF26}"/>
    <cellStyle name="Millares 15 5" xfId="7298" xr:uid="{00000000-0005-0000-0000-0000821C0000}"/>
    <cellStyle name="Millares 15 5 2" xfId="11138" xr:uid="{A4B1AF17-9DD9-4718-AFEB-B54FE2E019AF}"/>
    <cellStyle name="Millares 15 6" xfId="9976" xr:uid="{F5E3B707-DF8D-4339-BBDC-05FDA4A78EAB}"/>
    <cellStyle name="Millares 16" xfId="5119" xr:uid="{00000000-0005-0000-0000-0000FF130000}"/>
    <cellStyle name="Millares 16 2" xfId="5120" xr:uid="{00000000-0005-0000-0000-000000140000}"/>
    <cellStyle name="Millares 16 2 2" xfId="6824" xr:uid="{00000000-0005-0000-0000-0000A81A0000}"/>
    <cellStyle name="Millares 16 2 2 2" xfId="7147" xr:uid="{00000000-0005-0000-0000-0000EB1B0000}"/>
    <cellStyle name="Millares 16 2 2 2 2" xfId="7788" xr:uid="{00000000-0005-0000-0000-00006C1E0000}"/>
    <cellStyle name="Millares 16 2 2 2 2 2" xfId="11628" xr:uid="{6E7AA9B8-A689-4A2E-978D-B5CAB9FB58CD}"/>
    <cellStyle name="Millares 16 2 2 2 3" xfId="10987" xr:uid="{01DCA9C6-458E-46EE-B91F-5D25E1E2DF1F}"/>
    <cellStyle name="Millares 16 2 2 3" xfId="7465" xr:uid="{00000000-0005-0000-0000-0000291D0000}"/>
    <cellStyle name="Millares 16 2 2 3 2" xfId="11305" xr:uid="{4239425B-7832-4C5C-BDC6-9FE34CBBD415}"/>
    <cellStyle name="Millares 16 2 2 4" xfId="10664" xr:uid="{9339A658-3EE9-4F52-810F-7ED870A78556}"/>
    <cellStyle name="Millares 16 2 3" xfId="6983" xr:uid="{00000000-0005-0000-0000-0000471B0000}"/>
    <cellStyle name="Millares 16 2 3 2" xfId="7624" xr:uid="{00000000-0005-0000-0000-0000C81D0000}"/>
    <cellStyle name="Millares 16 2 3 2 2" xfId="11464" xr:uid="{5AE4EE5D-F1B7-473A-AD7D-139B52298FBD}"/>
    <cellStyle name="Millares 16 2 3 3" xfId="10823" xr:uid="{BBDB7210-07F6-455C-91FF-9A174E29E694}"/>
    <cellStyle name="Millares 16 2 4" xfId="7301" xr:uid="{00000000-0005-0000-0000-0000851C0000}"/>
    <cellStyle name="Millares 16 2 4 2" xfId="11141" xr:uid="{B97C10BF-36BE-4473-A69D-2F1BC74B3551}"/>
    <cellStyle name="Millares 16 2 5" xfId="9979" xr:uid="{459DE59C-4B0D-44D3-BDEE-203BC39C3477}"/>
    <cellStyle name="Millares 16 3" xfId="6823" xr:uid="{00000000-0005-0000-0000-0000A71A0000}"/>
    <cellStyle name="Millares 16 3 2" xfId="7146" xr:uid="{00000000-0005-0000-0000-0000EA1B0000}"/>
    <cellStyle name="Millares 16 3 2 2" xfId="7787" xr:uid="{00000000-0005-0000-0000-00006B1E0000}"/>
    <cellStyle name="Millares 16 3 2 2 2" xfId="11627" xr:uid="{98DFC92B-709D-4591-944C-D66CAD685E8B}"/>
    <cellStyle name="Millares 16 3 2 3" xfId="10986" xr:uid="{D5E60344-AA30-49B0-A9F5-0B58B0326696}"/>
    <cellStyle name="Millares 16 3 3" xfId="7464" xr:uid="{00000000-0005-0000-0000-0000281D0000}"/>
    <cellStyle name="Millares 16 3 3 2" xfId="11304" xr:uid="{E3393C26-C05D-4959-BDE0-205BBD3B367E}"/>
    <cellStyle name="Millares 16 3 4" xfId="10663" xr:uid="{10819C2F-E9EE-4D2B-B75E-8EAA32D3801E}"/>
    <cellStyle name="Millares 16 4" xfId="6982" xr:uid="{00000000-0005-0000-0000-0000461B0000}"/>
    <cellStyle name="Millares 16 4 2" xfId="7623" xr:uid="{00000000-0005-0000-0000-0000C71D0000}"/>
    <cellStyle name="Millares 16 4 2 2" xfId="11463" xr:uid="{32E32099-6DC5-4ADA-9CBD-1D6D4A76D560}"/>
    <cellStyle name="Millares 16 4 3" xfId="10822" xr:uid="{A3772AA2-8897-4650-8026-A72090C50CA3}"/>
    <cellStyle name="Millares 16 5" xfId="7300" xr:uid="{00000000-0005-0000-0000-0000841C0000}"/>
    <cellStyle name="Millares 16 5 2" xfId="11140" xr:uid="{F0D6497E-5269-438F-8150-2649D113CCB0}"/>
    <cellStyle name="Millares 16 6" xfId="9978" xr:uid="{1A9B9213-4365-46D4-867A-2FFA8A898590}"/>
    <cellStyle name="Millares 17" xfId="5121" xr:uid="{00000000-0005-0000-0000-000001140000}"/>
    <cellStyle name="Millares 17 2" xfId="5122" xr:uid="{00000000-0005-0000-0000-000002140000}"/>
    <cellStyle name="Millares 17 2 2" xfId="6826" xr:uid="{00000000-0005-0000-0000-0000AA1A0000}"/>
    <cellStyle name="Millares 17 2 2 2" xfId="7149" xr:uid="{00000000-0005-0000-0000-0000ED1B0000}"/>
    <cellStyle name="Millares 17 2 2 2 2" xfId="7790" xr:uid="{00000000-0005-0000-0000-00006E1E0000}"/>
    <cellStyle name="Millares 17 2 2 2 2 2" xfId="11630" xr:uid="{DA04DF9B-3B03-481D-80DC-27CACEFCAC06}"/>
    <cellStyle name="Millares 17 2 2 2 3" xfId="10989" xr:uid="{16804A51-57E7-4E72-8E72-B0795143E8AF}"/>
    <cellStyle name="Millares 17 2 2 3" xfId="7467" xr:uid="{00000000-0005-0000-0000-00002B1D0000}"/>
    <cellStyle name="Millares 17 2 2 3 2" xfId="11307" xr:uid="{AD76DAF8-E69D-4B87-A776-3C9ABCEF0B57}"/>
    <cellStyle name="Millares 17 2 2 4" xfId="10666" xr:uid="{9EFDE008-841F-42D2-B6F5-9C99CD23C9C2}"/>
    <cellStyle name="Millares 17 2 3" xfId="6985" xr:uid="{00000000-0005-0000-0000-0000491B0000}"/>
    <cellStyle name="Millares 17 2 3 2" xfId="7626" xr:uid="{00000000-0005-0000-0000-0000CA1D0000}"/>
    <cellStyle name="Millares 17 2 3 2 2" xfId="11466" xr:uid="{218F099F-9B9C-4882-8034-FE5951AB278D}"/>
    <cellStyle name="Millares 17 2 3 3" xfId="10825" xr:uid="{E89D8873-D1B6-4E3D-A203-2DC7FFB9F172}"/>
    <cellStyle name="Millares 17 2 4" xfId="7303" xr:uid="{00000000-0005-0000-0000-0000871C0000}"/>
    <cellStyle name="Millares 17 2 4 2" xfId="11143" xr:uid="{72674696-B755-428E-A60B-6C888D9D55D8}"/>
    <cellStyle name="Millares 17 2 5" xfId="9981" xr:uid="{FA1E704E-4A7D-4E9B-9A1E-D4D4A587C030}"/>
    <cellStyle name="Millares 17 3" xfId="6825" xr:uid="{00000000-0005-0000-0000-0000A91A0000}"/>
    <cellStyle name="Millares 17 3 2" xfId="7148" xr:uid="{00000000-0005-0000-0000-0000EC1B0000}"/>
    <cellStyle name="Millares 17 3 2 2" xfId="7789" xr:uid="{00000000-0005-0000-0000-00006D1E0000}"/>
    <cellStyle name="Millares 17 3 2 2 2" xfId="11629" xr:uid="{BA5410C3-DA8F-4CA6-9F81-DD50EE0F65CA}"/>
    <cellStyle name="Millares 17 3 2 3" xfId="10988" xr:uid="{CDD2229D-34D0-4EB7-8AFB-9413BF749723}"/>
    <cellStyle name="Millares 17 3 3" xfId="7466" xr:uid="{00000000-0005-0000-0000-00002A1D0000}"/>
    <cellStyle name="Millares 17 3 3 2" xfId="11306" xr:uid="{3FFB9BE3-144B-4DCC-BF77-C95B1E0E2ED7}"/>
    <cellStyle name="Millares 17 3 4" xfId="10665" xr:uid="{A96B16ED-A65E-4B40-AF41-9E60C530B8B8}"/>
    <cellStyle name="Millares 17 4" xfId="6984" xr:uid="{00000000-0005-0000-0000-0000481B0000}"/>
    <cellStyle name="Millares 17 4 2" xfId="7625" xr:uid="{00000000-0005-0000-0000-0000C91D0000}"/>
    <cellStyle name="Millares 17 4 2 2" xfId="11465" xr:uid="{32A443B4-4D0D-482B-93F0-A255ED8F8E75}"/>
    <cellStyle name="Millares 17 4 3" xfId="10824" xr:uid="{162F4839-DA16-4818-83BA-62990243333E}"/>
    <cellStyle name="Millares 17 5" xfId="7302" xr:uid="{00000000-0005-0000-0000-0000861C0000}"/>
    <cellStyle name="Millares 17 5 2" xfId="11142" xr:uid="{D3EF82A6-1096-4AAD-B249-B2456FD434B1}"/>
    <cellStyle name="Millares 17 6" xfId="9980" xr:uid="{C759499C-EF27-425C-A7DF-817AC88141B2}"/>
    <cellStyle name="Millares 18" xfId="5123" xr:uid="{00000000-0005-0000-0000-000003140000}"/>
    <cellStyle name="Millares 18 2" xfId="5124" xr:uid="{00000000-0005-0000-0000-000004140000}"/>
    <cellStyle name="Millares 18 2 2" xfId="6828" xr:uid="{00000000-0005-0000-0000-0000AC1A0000}"/>
    <cellStyle name="Millares 18 2 2 2" xfId="7151" xr:uid="{00000000-0005-0000-0000-0000EF1B0000}"/>
    <cellStyle name="Millares 18 2 2 2 2" xfId="7792" xr:uid="{00000000-0005-0000-0000-0000701E0000}"/>
    <cellStyle name="Millares 18 2 2 2 2 2" xfId="11632" xr:uid="{7D7BCE8C-DD65-43FC-9412-43A1171849AE}"/>
    <cellStyle name="Millares 18 2 2 2 3" xfId="10991" xr:uid="{E9797607-21CE-44D0-B0C4-9633CC63C16C}"/>
    <cellStyle name="Millares 18 2 2 3" xfId="7469" xr:uid="{00000000-0005-0000-0000-00002D1D0000}"/>
    <cellStyle name="Millares 18 2 2 3 2" xfId="11309" xr:uid="{951C93BA-5E54-4EE3-834A-D4D8AE9869B1}"/>
    <cellStyle name="Millares 18 2 2 4" xfId="10668" xr:uid="{81E1704E-9C19-419D-ADD2-9C523414A4F3}"/>
    <cellStyle name="Millares 18 2 3" xfId="6987" xr:uid="{00000000-0005-0000-0000-00004B1B0000}"/>
    <cellStyle name="Millares 18 2 3 2" xfId="7628" xr:uid="{00000000-0005-0000-0000-0000CC1D0000}"/>
    <cellStyle name="Millares 18 2 3 2 2" xfId="11468" xr:uid="{A3735F41-57A7-4D8C-B14E-71F47EBFA52E}"/>
    <cellStyle name="Millares 18 2 3 3" xfId="10827" xr:uid="{45F21D40-7EBC-45CB-9DC2-D867B65C7B97}"/>
    <cellStyle name="Millares 18 2 4" xfId="7305" xr:uid="{00000000-0005-0000-0000-0000891C0000}"/>
    <cellStyle name="Millares 18 2 4 2" xfId="11145" xr:uid="{154C62AB-0523-4AFA-9579-1D06EA8EFA68}"/>
    <cellStyle name="Millares 18 2 5" xfId="9983" xr:uid="{331FFAD0-381F-46FA-9DB7-CA07833150A5}"/>
    <cellStyle name="Millares 18 3" xfId="6827" xr:uid="{00000000-0005-0000-0000-0000AB1A0000}"/>
    <cellStyle name="Millares 18 3 2" xfId="7150" xr:uid="{00000000-0005-0000-0000-0000EE1B0000}"/>
    <cellStyle name="Millares 18 3 2 2" xfId="7791" xr:uid="{00000000-0005-0000-0000-00006F1E0000}"/>
    <cellStyle name="Millares 18 3 2 2 2" xfId="11631" xr:uid="{FC56D6EF-B299-4FB3-8729-44D824DCEB3D}"/>
    <cellStyle name="Millares 18 3 2 3" xfId="10990" xr:uid="{16029A25-6C66-44E0-B61F-C82085EE0337}"/>
    <cellStyle name="Millares 18 3 3" xfId="7468" xr:uid="{00000000-0005-0000-0000-00002C1D0000}"/>
    <cellStyle name="Millares 18 3 3 2" xfId="11308" xr:uid="{F477F609-E15D-4851-8E84-4C6C8FE546C3}"/>
    <cellStyle name="Millares 18 3 4" xfId="10667" xr:uid="{D354F623-18C8-4EAF-B5F0-BF5C6EB6DDF1}"/>
    <cellStyle name="Millares 18 4" xfId="6986" xr:uid="{00000000-0005-0000-0000-00004A1B0000}"/>
    <cellStyle name="Millares 18 4 2" xfId="7627" xr:uid="{00000000-0005-0000-0000-0000CB1D0000}"/>
    <cellStyle name="Millares 18 4 2 2" xfId="11467" xr:uid="{3F54F318-5490-4CB3-90C3-67FE658DA7D7}"/>
    <cellStyle name="Millares 18 4 3" xfId="10826" xr:uid="{79283B16-0717-4ABF-B730-9A0512EE368B}"/>
    <cellStyle name="Millares 18 5" xfId="7304" xr:uid="{00000000-0005-0000-0000-0000881C0000}"/>
    <cellStyle name="Millares 18 5 2" xfId="11144" xr:uid="{92243F6D-9ED4-43BB-8D14-4807D8C3D064}"/>
    <cellStyle name="Millares 18 6" xfId="9982" xr:uid="{41E1E873-D1DE-4DC6-A41C-88ACEBB00341}"/>
    <cellStyle name="Millares 19" xfId="5125" xr:uid="{00000000-0005-0000-0000-000005140000}"/>
    <cellStyle name="Millares 19 2" xfId="5126" xr:uid="{00000000-0005-0000-0000-000006140000}"/>
    <cellStyle name="Millares 19 2 2" xfId="6830" xr:uid="{00000000-0005-0000-0000-0000AE1A0000}"/>
    <cellStyle name="Millares 19 2 2 2" xfId="7153" xr:uid="{00000000-0005-0000-0000-0000F11B0000}"/>
    <cellStyle name="Millares 19 2 2 2 2" xfId="7794" xr:uid="{00000000-0005-0000-0000-0000721E0000}"/>
    <cellStyle name="Millares 19 2 2 2 2 2" xfId="11634" xr:uid="{3DF5A109-8883-40DE-81E4-2DBCAA95700F}"/>
    <cellStyle name="Millares 19 2 2 2 3" xfId="10993" xr:uid="{B8238349-948D-4A75-B0EB-8D14680FEB6E}"/>
    <cellStyle name="Millares 19 2 2 3" xfId="7471" xr:uid="{00000000-0005-0000-0000-00002F1D0000}"/>
    <cellStyle name="Millares 19 2 2 3 2" xfId="11311" xr:uid="{E9838C79-8F6D-4A84-8F39-BCDF28622C24}"/>
    <cellStyle name="Millares 19 2 2 4" xfId="10670" xr:uid="{B86F5C93-F7B2-4CFD-99E0-773B5C6C1B8E}"/>
    <cellStyle name="Millares 19 2 3" xfId="6989" xr:uid="{00000000-0005-0000-0000-00004D1B0000}"/>
    <cellStyle name="Millares 19 2 3 2" xfId="7630" xr:uid="{00000000-0005-0000-0000-0000CE1D0000}"/>
    <cellStyle name="Millares 19 2 3 2 2" xfId="11470" xr:uid="{A2A5B342-F6D3-48D7-840E-27F3FA2F2AEB}"/>
    <cellStyle name="Millares 19 2 3 3" xfId="10829" xr:uid="{22B046D3-6D67-446A-AB03-EC126A6988AD}"/>
    <cellStyle name="Millares 19 2 4" xfId="7307" xr:uid="{00000000-0005-0000-0000-00008B1C0000}"/>
    <cellStyle name="Millares 19 2 4 2" xfId="11147" xr:uid="{B59E2280-A234-43CE-9A98-8F171673272C}"/>
    <cellStyle name="Millares 19 2 5" xfId="9985" xr:uid="{6395A56B-0817-476F-832B-F0893EBA8C3E}"/>
    <cellStyle name="Millares 19 3" xfId="6829" xr:uid="{00000000-0005-0000-0000-0000AD1A0000}"/>
    <cellStyle name="Millares 19 3 2" xfId="7152" xr:uid="{00000000-0005-0000-0000-0000F01B0000}"/>
    <cellStyle name="Millares 19 3 2 2" xfId="7793" xr:uid="{00000000-0005-0000-0000-0000711E0000}"/>
    <cellStyle name="Millares 19 3 2 2 2" xfId="11633" xr:uid="{87C6A8F5-F888-4A26-A332-DD18E71EB9AB}"/>
    <cellStyle name="Millares 19 3 2 3" xfId="10992" xr:uid="{0AB55150-75AD-4393-ADF8-02E5CB42DC9C}"/>
    <cellStyle name="Millares 19 3 3" xfId="7470" xr:uid="{00000000-0005-0000-0000-00002E1D0000}"/>
    <cellStyle name="Millares 19 3 3 2" xfId="11310" xr:uid="{DFC1B4F0-264E-4FA7-9423-19CF8A7095EF}"/>
    <cellStyle name="Millares 19 3 4" xfId="10669" xr:uid="{C196BA86-244A-43E5-B4E2-EBB75009EB26}"/>
    <cellStyle name="Millares 19 4" xfId="6988" xr:uid="{00000000-0005-0000-0000-00004C1B0000}"/>
    <cellStyle name="Millares 19 4 2" xfId="7629" xr:uid="{00000000-0005-0000-0000-0000CD1D0000}"/>
    <cellStyle name="Millares 19 4 2 2" xfId="11469" xr:uid="{40D12457-1288-4FDB-8780-EBE58DDC1320}"/>
    <cellStyle name="Millares 19 4 3" xfId="10828" xr:uid="{D60500BE-C45D-4407-8598-6089774533C0}"/>
    <cellStyle name="Millares 19 5" xfId="7306" xr:uid="{00000000-0005-0000-0000-00008A1C0000}"/>
    <cellStyle name="Millares 19 5 2" xfId="11146" xr:uid="{25436519-0D85-42D4-8D36-78404DB80BEB}"/>
    <cellStyle name="Millares 19 6" xfId="9984" xr:uid="{94ED83E5-C703-4CF5-A726-C981DDF20191}"/>
    <cellStyle name="Millares 2" xfId="6" xr:uid="{00000000-0005-0000-0000-000006000000}"/>
    <cellStyle name="Millares 2 10" xfId="5127" xr:uid="{00000000-0005-0000-0000-000007140000}"/>
    <cellStyle name="Millares 2 11" xfId="6706" xr:uid="{00000000-0005-0000-0000-0000321A0000}"/>
    <cellStyle name="Millares 2 11 2" xfId="6875" xr:uid="{00000000-0005-0000-0000-0000DB1A0000}"/>
    <cellStyle name="Millares 2 11 2 2" xfId="7198" xr:uid="{00000000-0005-0000-0000-00001E1C0000}"/>
    <cellStyle name="Millares 2 11 2 2 2" xfId="7839" xr:uid="{00000000-0005-0000-0000-00009F1E0000}"/>
    <cellStyle name="Millares 2 11 2 2 2 2" xfId="11679" xr:uid="{940C47C9-2169-4EC0-8ECE-25047F09A8BA}"/>
    <cellStyle name="Millares 2 11 2 2 3" xfId="11038" xr:uid="{26409697-2D1E-49F1-A9F8-CDBDF6F74314}"/>
    <cellStyle name="Millares 2 11 2 3" xfId="7516" xr:uid="{00000000-0005-0000-0000-00005C1D0000}"/>
    <cellStyle name="Millares 2 11 2 3 2" xfId="11356" xr:uid="{0DE061A2-DECC-445F-A8C8-53A71B47D1E3}"/>
    <cellStyle name="Millares 2 11 2 4" xfId="10715" xr:uid="{CE153D29-2D6F-45F1-8698-BD3F09429842}"/>
    <cellStyle name="Millares 2 11 3" xfId="7032" xr:uid="{00000000-0005-0000-0000-0000781B0000}"/>
    <cellStyle name="Millares 2 11 3 2" xfId="7673" xr:uid="{00000000-0005-0000-0000-0000F91D0000}"/>
    <cellStyle name="Millares 2 11 3 2 2" xfId="11513" xr:uid="{916B83E8-B010-4997-A5B7-B542A77619B6}"/>
    <cellStyle name="Millares 2 11 3 3" xfId="10872" xr:uid="{B37A6DF1-26A8-4215-89DB-B3089D9969E8}"/>
    <cellStyle name="Millares 2 11 4" xfId="7350" xr:uid="{00000000-0005-0000-0000-0000B61C0000}"/>
    <cellStyle name="Millares 2 11 4 2" xfId="11190" xr:uid="{FFFA515E-440D-4D6B-9529-78E299DFB31B}"/>
    <cellStyle name="Millares 2 11 5" xfId="10549" xr:uid="{9A853A7B-AAA9-4688-8D24-93D215C588C4}"/>
    <cellStyle name="Millares 2 12" xfId="6722" xr:uid="{00000000-0005-0000-0000-0000421A0000}"/>
    <cellStyle name="Millares 2 12 2" xfId="6888" xr:uid="{00000000-0005-0000-0000-0000E81A0000}"/>
    <cellStyle name="Millares 2 12 2 2" xfId="7211" xr:uid="{00000000-0005-0000-0000-00002B1C0000}"/>
    <cellStyle name="Millares 2 12 2 2 2" xfId="7852" xr:uid="{00000000-0005-0000-0000-0000AC1E0000}"/>
    <cellStyle name="Millares 2 12 2 2 2 2" xfId="11692" xr:uid="{0A839A55-8C95-4233-9B79-5578DA69CC1E}"/>
    <cellStyle name="Millares 2 12 2 2 3" xfId="11051" xr:uid="{AB83A412-8A6A-4B19-AEF1-69BEAE587A72}"/>
    <cellStyle name="Millares 2 12 2 3" xfId="7529" xr:uid="{00000000-0005-0000-0000-0000691D0000}"/>
    <cellStyle name="Millares 2 12 2 3 2" xfId="11369" xr:uid="{4A9C68B2-1AF2-41F8-ACB6-229C6AD74284}"/>
    <cellStyle name="Millares 2 12 2 4" xfId="10728" xr:uid="{C80D02DC-E391-4220-8BB2-D0F042C8DA20}"/>
    <cellStyle name="Millares 2 12 3" xfId="7045" xr:uid="{00000000-0005-0000-0000-0000851B0000}"/>
    <cellStyle name="Millares 2 12 3 2" xfId="7686" xr:uid="{00000000-0005-0000-0000-0000061E0000}"/>
    <cellStyle name="Millares 2 12 3 2 2" xfId="11526" xr:uid="{548298F4-60D6-45A4-9161-B3B639192A9F}"/>
    <cellStyle name="Millares 2 12 3 3" xfId="10885" xr:uid="{8EFDE807-6FF0-430E-8224-B90055C21980}"/>
    <cellStyle name="Millares 2 12 4" xfId="7363" xr:uid="{00000000-0005-0000-0000-0000C31C0000}"/>
    <cellStyle name="Millares 2 12 4 2" xfId="11203" xr:uid="{2863A4D3-CDB8-49F4-905A-0C581A9C7EE2}"/>
    <cellStyle name="Millares 2 12 5" xfId="10562" xr:uid="{AF8A58B4-131B-4506-A079-F3B9584C6A43}"/>
    <cellStyle name="Millares 2 13" xfId="1993" xr:uid="{00000000-0005-0000-0000-0000C9070000}"/>
    <cellStyle name="Millares 2 14" xfId="6731" xr:uid="{00000000-0005-0000-0000-00004B1A0000}"/>
    <cellStyle name="Millares 2 14 2" xfId="7054" xr:uid="{00000000-0005-0000-0000-00008E1B0000}"/>
    <cellStyle name="Millares 2 14 2 2" xfId="7695" xr:uid="{00000000-0005-0000-0000-00000F1E0000}"/>
    <cellStyle name="Millares 2 14 2 2 2" xfId="11535" xr:uid="{BC1D1C73-AD6E-400F-B556-3938BB096A24}"/>
    <cellStyle name="Millares 2 14 2 3" xfId="10894" xr:uid="{4AB9B578-6238-453A-A66C-1C2BABEF9464}"/>
    <cellStyle name="Millares 2 14 3" xfId="7372" xr:uid="{00000000-0005-0000-0000-0000CC1C0000}"/>
    <cellStyle name="Millares 2 14 3 2" xfId="11212" xr:uid="{925CED40-5D14-43E4-BE02-4DD6F866B8D6}"/>
    <cellStyle name="Millares 2 14 4" xfId="10571" xr:uid="{A2B12C6E-6761-46C0-B2AD-D33CA514D7D3}"/>
    <cellStyle name="Millares 2 15" xfId="6905" xr:uid="{00000000-0005-0000-0000-0000F91A0000}"/>
    <cellStyle name="Millares 2 15 2" xfId="7546" xr:uid="{00000000-0005-0000-0000-00007A1D0000}"/>
    <cellStyle name="Millares 2 15 2 2" xfId="11386" xr:uid="{71FEBCBC-EDAE-41C5-8D45-904131DBC08A}"/>
    <cellStyle name="Millares 2 15 3" xfId="10745" xr:uid="{F1316CBF-260F-446A-B650-8C8626E6F649}"/>
    <cellStyle name="Millares 2 16" xfId="86" xr:uid="{00000000-0005-0000-0000-000056000000}"/>
    <cellStyle name="Millares 2 16 2" xfId="7934" xr:uid="{98AADABD-A465-4FC1-8D16-8CD31F3FAFFC}"/>
    <cellStyle name="Millares 2 17" xfId="7225" xr:uid="{00000000-0005-0000-0000-0000391C0000}"/>
    <cellStyle name="Millares 2 17 2" xfId="11065" xr:uid="{E5ED234A-9B49-4D3E-B1C2-994539CC2EA8}"/>
    <cellStyle name="Millares 2 18" xfId="7862" xr:uid="{00000000-0005-0000-0000-0000B61E0000}"/>
    <cellStyle name="Millares 2 19" xfId="7874" xr:uid="{BBA40DAB-1B4C-46BA-A858-61A7F28DCCBE}"/>
    <cellStyle name="Millares 2 2" xfId="1994" xr:uid="{00000000-0005-0000-0000-0000CA070000}"/>
    <cellStyle name="Millares 2 2 2" xfId="1995" xr:uid="{00000000-0005-0000-0000-0000CB070000}"/>
    <cellStyle name="Millares 2 2 2 2" xfId="14" xr:uid="{00000000-0005-0000-0000-00000E000000}"/>
    <cellStyle name="Millares 2 2 2 2 2" xfId="5128" xr:uid="{00000000-0005-0000-0000-000008140000}"/>
    <cellStyle name="Millares 2 2 2 2 3" xfId="7879" xr:uid="{53461E19-5548-483D-A1EB-702602440F73}"/>
    <cellStyle name="Millares 2 2 2 3" xfId="5129" xr:uid="{00000000-0005-0000-0000-000009140000}"/>
    <cellStyle name="Millares 2 2 2 4" xfId="5130" xr:uid="{00000000-0005-0000-0000-00000A140000}"/>
    <cellStyle name="Millares 2 2 2 4 2" xfId="5131" xr:uid="{00000000-0005-0000-0000-00000B140000}"/>
    <cellStyle name="Millares 2 2 2 5" xfId="3790" xr:uid="{00000000-0005-0000-0000-0000CE0E0000}"/>
    <cellStyle name="Millares 2 2 3" xfId="5132" xr:uid="{00000000-0005-0000-0000-00000C140000}"/>
    <cellStyle name="Millares 2 2 4" xfId="5133" xr:uid="{00000000-0005-0000-0000-00000D140000}"/>
    <cellStyle name="Millares 2 2 4 2" xfId="5134" xr:uid="{00000000-0005-0000-0000-00000E140000}"/>
    <cellStyle name="Millares 2 2 4 3" xfId="6831" xr:uid="{00000000-0005-0000-0000-0000AF1A0000}"/>
    <cellStyle name="Millares 2 2 4 3 2" xfId="7154" xr:uid="{00000000-0005-0000-0000-0000F21B0000}"/>
    <cellStyle name="Millares 2 2 4 3 2 2" xfId="7795" xr:uid="{00000000-0005-0000-0000-0000731E0000}"/>
    <cellStyle name="Millares 2 2 4 3 2 2 2" xfId="11635" xr:uid="{BB3B38F0-EF6F-45EB-BA37-D8DC3EAD7CDD}"/>
    <cellStyle name="Millares 2 2 4 3 2 3" xfId="10994" xr:uid="{6A6D995F-FE5A-4F98-A77D-50D04DD24EA2}"/>
    <cellStyle name="Millares 2 2 4 3 3" xfId="7472" xr:uid="{00000000-0005-0000-0000-0000301D0000}"/>
    <cellStyle name="Millares 2 2 4 3 3 2" xfId="11312" xr:uid="{189FC563-32E2-4F80-8339-848C74186011}"/>
    <cellStyle name="Millares 2 2 4 3 4" xfId="10671" xr:uid="{282DCE37-4910-48AC-8871-5624D6DC0078}"/>
    <cellStyle name="Millares 2 2 4 4" xfId="6990" xr:uid="{00000000-0005-0000-0000-00004E1B0000}"/>
    <cellStyle name="Millares 2 2 4 4 2" xfId="7631" xr:uid="{00000000-0005-0000-0000-0000CF1D0000}"/>
    <cellStyle name="Millares 2 2 4 4 2 2" xfId="11471" xr:uid="{3EB106DE-2DA1-48BB-8521-3F755E11BFF2}"/>
    <cellStyle name="Millares 2 2 4 4 3" xfId="10830" xr:uid="{66B02DC4-B98E-4154-8199-C0A7A40EEF2E}"/>
    <cellStyle name="Millares 2 2 4 5" xfId="7308" xr:uid="{00000000-0005-0000-0000-00008C1C0000}"/>
    <cellStyle name="Millares 2 2 4 5 2" xfId="11148" xr:uid="{199E58BA-4E24-4739-8E6B-9E584D52D6AC}"/>
    <cellStyle name="Millares 2 2 4 6" xfId="9986" xr:uid="{B6E7F665-C5B8-45E3-93FD-7F849EEE5503}"/>
    <cellStyle name="Millares 2 2 5" xfId="5135" xr:uid="{00000000-0005-0000-0000-00000F140000}"/>
    <cellStyle name="Millares 2 2_Deuda septiembre_marcos" xfId="1996" xr:uid="{00000000-0005-0000-0000-0000CC070000}"/>
    <cellStyle name="Millares 2 3" xfId="3739" xr:uid="{00000000-0005-0000-0000-00009B0E0000}"/>
    <cellStyle name="Millares 2 3 2" xfId="5136" xr:uid="{00000000-0005-0000-0000-000010140000}"/>
    <cellStyle name="Millares 2 3 2 2" xfId="6832" xr:uid="{00000000-0005-0000-0000-0000B01A0000}"/>
    <cellStyle name="Millares 2 3 2 2 2" xfId="7155" xr:uid="{00000000-0005-0000-0000-0000F31B0000}"/>
    <cellStyle name="Millares 2 3 2 2 2 2" xfId="7796" xr:uid="{00000000-0005-0000-0000-0000741E0000}"/>
    <cellStyle name="Millares 2 3 2 2 2 2 2" xfId="11636" xr:uid="{6FB8996F-2096-4249-83F8-E682FCFF1ED0}"/>
    <cellStyle name="Millares 2 3 2 2 2 3" xfId="10995" xr:uid="{296A0B34-B28C-43E6-9C9B-67487FBC01DE}"/>
    <cellStyle name="Millares 2 3 2 2 3" xfId="7473" xr:uid="{00000000-0005-0000-0000-0000311D0000}"/>
    <cellStyle name="Millares 2 3 2 2 3 2" xfId="11313" xr:uid="{19FB85E5-9B64-4E56-80DA-1ED22503D72F}"/>
    <cellStyle name="Millares 2 3 2 2 4" xfId="10672" xr:uid="{BE585EA1-7740-458D-AB2D-C8405DECB6F7}"/>
    <cellStyle name="Millares 2 3 2 3" xfId="6991" xr:uid="{00000000-0005-0000-0000-00004F1B0000}"/>
    <cellStyle name="Millares 2 3 2 3 2" xfId="7632" xr:uid="{00000000-0005-0000-0000-0000D01D0000}"/>
    <cellStyle name="Millares 2 3 2 3 2 2" xfId="11472" xr:uid="{6A574394-5E7F-4B5E-A989-40510CA5DF30}"/>
    <cellStyle name="Millares 2 3 2 3 3" xfId="10831" xr:uid="{88AE2925-A797-4AB3-9965-1EABCBBCE3CB}"/>
    <cellStyle name="Millares 2 3 2 4" xfId="7309" xr:uid="{00000000-0005-0000-0000-00008D1C0000}"/>
    <cellStyle name="Millares 2 3 2 4 2" xfId="11149" xr:uid="{957627F3-3870-47D9-AC6B-B59C21C88007}"/>
    <cellStyle name="Millares 2 3 2 5" xfId="9987" xr:uid="{13471113-A630-4211-8DF5-596479C36375}"/>
    <cellStyle name="Millares 2 3 3" xfId="3821" xr:uid="{00000000-0005-0000-0000-0000ED0E0000}"/>
    <cellStyle name="Millares 2 3 3 2" xfId="6813" xr:uid="{00000000-0005-0000-0000-00009D1A0000}"/>
    <cellStyle name="Millares 2 3 3 2 2" xfId="7136" xr:uid="{00000000-0005-0000-0000-0000E01B0000}"/>
    <cellStyle name="Millares 2 3 3 2 2 2" xfId="7777" xr:uid="{00000000-0005-0000-0000-0000611E0000}"/>
    <cellStyle name="Millares 2 3 3 2 2 2 2" xfId="11617" xr:uid="{CD8FFCA6-1444-4F85-B33F-751BEF1E693B}"/>
    <cellStyle name="Millares 2 3 3 2 2 3" xfId="10976" xr:uid="{1DD4A4E3-4453-444D-8598-275944EB67A6}"/>
    <cellStyle name="Millares 2 3 3 2 3" xfId="7454" xr:uid="{00000000-0005-0000-0000-00001E1D0000}"/>
    <cellStyle name="Millares 2 3 3 2 3 2" xfId="11294" xr:uid="{075CFA3D-C0C4-492D-8E33-BAED59D12B30}"/>
    <cellStyle name="Millares 2 3 3 2 4" xfId="10653" xr:uid="{6341ECCF-9A27-4CD9-84FB-30C7FECD7951}"/>
    <cellStyle name="Millares 2 3 3 3" xfId="6972" xr:uid="{00000000-0005-0000-0000-00003C1B0000}"/>
    <cellStyle name="Millares 2 3 3 3 2" xfId="7613" xr:uid="{00000000-0005-0000-0000-0000BD1D0000}"/>
    <cellStyle name="Millares 2 3 3 3 2 2" xfId="11453" xr:uid="{F39CDD01-A581-4C19-AEC0-1FD2CCB9D2F2}"/>
    <cellStyle name="Millares 2 3 3 3 3" xfId="10812" xr:uid="{02353C7A-6CCF-4BDB-AB11-989C5894514C}"/>
    <cellStyle name="Millares 2 3 3 4" xfId="7292" xr:uid="{00000000-0005-0000-0000-00007C1C0000}"/>
    <cellStyle name="Millares 2 3 3 4 2" xfId="11132" xr:uid="{9D4D0CFB-4098-4618-BC74-04A2A0DD998B}"/>
    <cellStyle name="Millares 2 3 3 5" xfId="8991" xr:uid="{3505CD29-0057-4C92-84DD-152AFA7B3AB1}"/>
    <cellStyle name="Millares 2 3 4" xfId="6782" xr:uid="{00000000-0005-0000-0000-00007E1A0000}"/>
    <cellStyle name="Millares 2 3 4 2" xfId="7105" xr:uid="{00000000-0005-0000-0000-0000C11B0000}"/>
    <cellStyle name="Millares 2 3 4 2 2" xfId="7746" xr:uid="{00000000-0005-0000-0000-0000421E0000}"/>
    <cellStyle name="Millares 2 3 4 2 2 2" xfId="11586" xr:uid="{D663D3C6-232B-429E-95EE-EC268B8E5D11}"/>
    <cellStyle name="Millares 2 3 4 2 3" xfId="10945" xr:uid="{AE411BF5-9F94-4887-BB3A-205D83EF2EE5}"/>
    <cellStyle name="Millares 2 3 4 3" xfId="7423" xr:uid="{00000000-0005-0000-0000-0000FF1C0000}"/>
    <cellStyle name="Millares 2 3 4 3 2" xfId="11263" xr:uid="{D0C3E4E4-5BC6-4D1D-9021-4B3661551A28}"/>
    <cellStyle name="Millares 2 3 4 4" xfId="10622" xr:uid="{19F3EB7B-7D59-489E-B436-B8AFAF5799BF}"/>
    <cellStyle name="Millares 2 3 5" xfId="6941" xr:uid="{00000000-0005-0000-0000-00001D1B0000}"/>
    <cellStyle name="Millares 2 3 5 2" xfId="7582" xr:uid="{00000000-0005-0000-0000-00009E1D0000}"/>
    <cellStyle name="Millares 2 3 5 2 2" xfId="11422" xr:uid="{B27B98DE-0610-4EC5-8FC3-E1D12C556BAC}"/>
    <cellStyle name="Millares 2 3 5 3" xfId="10781" xr:uid="{D970E015-22E0-4FCF-B86D-2AB87A36BF72}"/>
    <cellStyle name="Millares 2 3 6" xfId="7261" xr:uid="{00000000-0005-0000-0000-00005D1C0000}"/>
    <cellStyle name="Millares 2 3 6 2" xfId="11101" xr:uid="{5B844947-046E-4071-8536-58B55B5AF55D}"/>
    <cellStyle name="Millares 2 3 7" xfId="8960" xr:uid="{A00603B4-BFF3-4885-BACF-42F5AD74E4AA}"/>
    <cellStyle name="Millares 2 4" xfId="5137" xr:uid="{00000000-0005-0000-0000-000011140000}"/>
    <cellStyle name="Millares 2 4 2" xfId="5138" xr:uid="{00000000-0005-0000-0000-000012140000}"/>
    <cellStyle name="Millares 2 4 2 2" xfId="6833" xr:uid="{00000000-0005-0000-0000-0000B11A0000}"/>
    <cellStyle name="Millares 2 4 2 2 2" xfId="7156" xr:uid="{00000000-0005-0000-0000-0000F41B0000}"/>
    <cellStyle name="Millares 2 4 2 2 2 2" xfId="7797" xr:uid="{00000000-0005-0000-0000-0000751E0000}"/>
    <cellStyle name="Millares 2 4 2 2 2 2 2" xfId="11637" xr:uid="{849C6774-ACE7-4548-B821-24B45BDFBF53}"/>
    <cellStyle name="Millares 2 4 2 2 2 3" xfId="10996" xr:uid="{620F7B09-C155-4553-A4D1-FB8D89D6652C}"/>
    <cellStyle name="Millares 2 4 2 2 3" xfId="7474" xr:uid="{00000000-0005-0000-0000-0000321D0000}"/>
    <cellStyle name="Millares 2 4 2 2 3 2" xfId="11314" xr:uid="{75478E16-1756-4888-82BF-D8B3D509F086}"/>
    <cellStyle name="Millares 2 4 2 2 4" xfId="10673" xr:uid="{FD172B84-DCC7-4FB1-9300-3A8258304C30}"/>
    <cellStyle name="Millares 2 4 2 3" xfId="6992" xr:uid="{00000000-0005-0000-0000-0000501B0000}"/>
    <cellStyle name="Millares 2 4 2 3 2" xfId="7633" xr:uid="{00000000-0005-0000-0000-0000D11D0000}"/>
    <cellStyle name="Millares 2 4 2 3 2 2" xfId="11473" xr:uid="{D55377C0-E65D-4025-BA94-A5CB32CA52F1}"/>
    <cellStyle name="Millares 2 4 2 3 3" xfId="10832" xr:uid="{347E6336-23AD-4588-B892-D3B17C9FC8DD}"/>
    <cellStyle name="Millares 2 4 2 4" xfId="7310" xr:uid="{00000000-0005-0000-0000-00008E1C0000}"/>
    <cellStyle name="Millares 2 4 2 4 2" xfId="11150" xr:uid="{647CDD36-7669-469F-8AC0-B07F5A50DF81}"/>
    <cellStyle name="Millares 2 4 2 5" xfId="9988" xr:uid="{790C6FC1-F187-45D0-822E-616BD9B53728}"/>
    <cellStyle name="Millares 2 5" xfId="5139" xr:uid="{00000000-0005-0000-0000-000013140000}"/>
    <cellStyle name="Millares 2 6" xfId="5140" xr:uid="{00000000-0005-0000-0000-000014140000}"/>
    <cellStyle name="Millares 2 7" xfId="6715" xr:uid="{00000000-0005-0000-0000-00003B1A0000}"/>
    <cellStyle name="Millares 2 7 2" xfId="6882" xr:uid="{00000000-0005-0000-0000-0000E21A0000}"/>
    <cellStyle name="Millares 2 7 2 2" xfId="7205" xr:uid="{00000000-0005-0000-0000-0000251C0000}"/>
    <cellStyle name="Millares 2 7 2 2 2" xfId="7846" xr:uid="{00000000-0005-0000-0000-0000A61E0000}"/>
    <cellStyle name="Millares 2 7 2 2 2 2" xfId="11686" xr:uid="{90268141-DE8F-4106-8756-8C3E505E29EE}"/>
    <cellStyle name="Millares 2 7 2 2 3" xfId="11045" xr:uid="{6EA8A063-71DF-4D45-9DB9-4B21C0130DC2}"/>
    <cellStyle name="Millares 2 7 2 3" xfId="7523" xr:uid="{00000000-0005-0000-0000-0000631D0000}"/>
    <cellStyle name="Millares 2 7 2 3 2" xfId="11363" xr:uid="{04734BD1-676B-492B-9ECA-E787F92DDFBE}"/>
    <cellStyle name="Millares 2 7 2 4" xfId="10722" xr:uid="{A71A3DC0-7BA6-4E35-9AF8-DF188A40089A}"/>
    <cellStyle name="Millares 2 7 3" xfId="7039" xr:uid="{00000000-0005-0000-0000-00007F1B0000}"/>
    <cellStyle name="Millares 2 7 3 2" xfId="7680" xr:uid="{00000000-0005-0000-0000-0000001E0000}"/>
    <cellStyle name="Millares 2 7 3 2 2" xfId="11520" xr:uid="{495D0DA2-94DC-4C61-AB3A-19E80E9827B9}"/>
    <cellStyle name="Millares 2 7 3 3" xfId="10879" xr:uid="{E39011A4-2F71-43DC-B8F3-8FE6BB4DA035}"/>
    <cellStyle name="Millares 2 7 4" xfId="7357" xr:uid="{00000000-0005-0000-0000-0000BD1C0000}"/>
    <cellStyle name="Millares 2 7 4 2" xfId="11197" xr:uid="{B20F611D-82DC-4821-9772-3D631B4F4411}"/>
    <cellStyle name="Millares 2 7 5" xfId="10556" xr:uid="{48C9B24C-CD14-49D4-9A05-E5881A46D883}"/>
    <cellStyle name="Millares 2 8" xfId="6719" xr:uid="{00000000-0005-0000-0000-00003F1A0000}"/>
    <cellStyle name="Millares 2 8 2" xfId="6885" xr:uid="{00000000-0005-0000-0000-0000E51A0000}"/>
    <cellStyle name="Millares 2 8 2 2" xfId="7208" xr:uid="{00000000-0005-0000-0000-0000281C0000}"/>
    <cellStyle name="Millares 2 8 2 2 2" xfId="7849" xr:uid="{00000000-0005-0000-0000-0000A91E0000}"/>
    <cellStyle name="Millares 2 8 2 2 2 2" xfId="11689" xr:uid="{2ED6F0EB-6439-4582-9978-7D64292DB0F6}"/>
    <cellStyle name="Millares 2 8 2 2 3" xfId="11048" xr:uid="{BDF851E7-70DF-4B5E-886E-963D72225F68}"/>
    <cellStyle name="Millares 2 8 2 3" xfId="7526" xr:uid="{00000000-0005-0000-0000-0000661D0000}"/>
    <cellStyle name="Millares 2 8 2 3 2" xfId="11366" xr:uid="{F01B38E8-1997-4879-9B73-D964F6DF31FC}"/>
    <cellStyle name="Millares 2 8 2 4" xfId="10725" xr:uid="{AFD9B370-4532-474B-B272-73CDC99D28A7}"/>
    <cellStyle name="Millares 2 8 3" xfId="7042" xr:uid="{00000000-0005-0000-0000-0000821B0000}"/>
    <cellStyle name="Millares 2 8 3 2" xfId="7683" xr:uid="{00000000-0005-0000-0000-0000031E0000}"/>
    <cellStyle name="Millares 2 8 3 2 2" xfId="11523" xr:uid="{7E4EC358-C3CD-462C-8B64-3EE9A7C3390F}"/>
    <cellStyle name="Millares 2 8 3 3" xfId="10882" xr:uid="{BB035A32-CF27-4BFC-B726-4F89FCAA7551}"/>
    <cellStyle name="Millares 2 8 4" xfId="7360" xr:uid="{00000000-0005-0000-0000-0000C01C0000}"/>
    <cellStyle name="Millares 2 8 4 2" xfId="11200" xr:uid="{7E19BCF6-E530-4D2C-948D-0DD07BD77C7F}"/>
    <cellStyle name="Millares 2 8 5" xfId="10559" xr:uid="{C1A5AAED-9DA9-4FB7-8641-0012F2A939B6}"/>
    <cellStyle name="Millares 2 9" xfId="6718" xr:uid="{00000000-0005-0000-0000-00003E1A0000}"/>
    <cellStyle name="Millares 2 9 2" xfId="6884" xr:uid="{00000000-0005-0000-0000-0000E41A0000}"/>
    <cellStyle name="Millares 2 9 2 2" xfId="7207" xr:uid="{00000000-0005-0000-0000-0000271C0000}"/>
    <cellStyle name="Millares 2 9 2 2 2" xfId="7848" xr:uid="{00000000-0005-0000-0000-0000A81E0000}"/>
    <cellStyle name="Millares 2 9 2 2 2 2" xfId="11688" xr:uid="{053E9AA5-A87D-413C-9DED-85A31DBE5AFD}"/>
    <cellStyle name="Millares 2 9 2 2 3" xfId="11047" xr:uid="{164C0D88-1890-4333-84C1-97E39932FC51}"/>
    <cellStyle name="Millares 2 9 2 3" xfId="7525" xr:uid="{00000000-0005-0000-0000-0000651D0000}"/>
    <cellStyle name="Millares 2 9 2 3 2" xfId="11365" xr:uid="{4D80C247-DA07-45ED-84B3-7EBBDDE897F8}"/>
    <cellStyle name="Millares 2 9 2 4" xfId="10724" xr:uid="{7939016D-FF2D-4E7E-A225-97A85429E1F7}"/>
    <cellStyle name="Millares 2 9 3" xfId="7041" xr:uid="{00000000-0005-0000-0000-0000811B0000}"/>
    <cellStyle name="Millares 2 9 3 2" xfId="7682" xr:uid="{00000000-0005-0000-0000-0000021E0000}"/>
    <cellStyle name="Millares 2 9 3 2 2" xfId="11522" xr:uid="{FB61179D-825E-44F1-BB05-2620B3ACB3FD}"/>
    <cellStyle name="Millares 2 9 3 3" xfId="10881" xr:uid="{94F3A9B1-63E3-4A71-8A83-6ABC8A493809}"/>
    <cellStyle name="Millares 2 9 4" xfId="7359" xr:uid="{00000000-0005-0000-0000-0000BF1C0000}"/>
    <cellStyle name="Millares 2 9 4 2" xfId="11199" xr:uid="{ADEA073F-2AB6-47F9-93F2-1BA47912D541}"/>
    <cellStyle name="Millares 2 9 5" xfId="10558" xr:uid="{8D4E8670-03D7-4BDA-BFAF-6DA73CCA0AB7}"/>
    <cellStyle name="Millares 2_Deuda septiembre_marcos" xfId="1997" xr:uid="{00000000-0005-0000-0000-0000CD070000}"/>
    <cellStyle name="Millares 20" xfId="5141" xr:uid="{00000000-0005-0000-0000-000015140000}"/>
    <cellStyle name="Millares 20 2" xfId="5142" xr:uid="{00000000-0005-0000-0000-000016140000}"/>
    <cellStyle name="Millares 20 2 2" xfId="6834" xr:uid="{00000000-0005-0000-0000-0000B21A0000}"/>
    <cellStyle name="Millares 20 2 2 2" xfId="7157" xr:uid="{00000000-0005-0000-0000-0000F51B0000}"/>
    <cellStyle name="Millares 20 2 2 2 2" xfId="7798" xr:uid="{00000000-0005-0000-0000-0000761E0000}"/>
    <cellStyle name="Millares 20 2 2 2 2 2" xfId="11638" xr:uid="{D52406CC-5EC1-409C-9C70-A1F4F1A99D00}"/>
    <cellStyle name="Millares 20 2 2 2 3" xfId="10997" xr:uid="{5DE61D9D-9561-4DAF-8B80-FC597ADF2E81}"/>
    <cellStyle name="Millares 20 2 2 3" xfId="7475" xr:uid="{00000000-0005-0000-0000-0000331D0000}"/>
    <cellStyle name="Millares 20 2 2 3 2" xfId="11315" xr:uid="{6EB0C7B4-3995-45E4-B2CE-58B2E99C0EC3}"/>
    <cellStyle name="Millares 20 2 2 4" xfId="10674" xr:uid="{70CF6279-60FB-4F39-97FF-E631F5C5D357}"/>
    <cellStyle name="Millares 20 2 3" xfId="6993" xr:uid="{00000000-0005-0000-0000-0000511B0000}"/>
    <cellStyle name="Millares 20 2 3 2" xfId="7634" xr:uid="{00000000-0005-0000-0000-0000D21D0000}"/>
    <cellStyle name="Millares 20 2 3 2 2" xfId="11474" xr:uid="{6F61558E-BA8E-4530-9417-E70CE207EE5F}"/>
    <cellStyle name="Millares 20 2 3 3" xfId="10833" xr:uid="{E7145D3B-B28E-4840-B113-8A42ACD3591B}"/>
    <cellStyle name="Millares 20 2 4" xfId="7311" xr:uid="{00000000-0005-0000-0000-00008F1C0000}"/>
    <cellStyle name="Millares 20 2 4 2" xfId="11151" xr:uid="{17271204-15FB-4E9B-8726-9A575540BCCE}"/>
    <cellStyle name="Millares 20 2 5" xfId="9989" xr:uid="{E9D66389-4F98-43F1-A0A3-FE87370DA453}"/>
    <cellStyle name="Millares 21" xfId="5143" xr:uid="{00000000-0005-0000-0000-000017140000}"/>
    <cellStyle name="Millares 21 2" xfId="5144" xr:uid="{00000000-0005-0000-0000-000018140000}"/>
    <cellStyle name="Millares 21 2 2" xfId="6835" xr:uid="{00000000-0005-0000-0000-0000B31A0000}"/>
    <cellStyle name="Millares 21 2 2 2" xfId="7158" xr:uid="{00000000-0005-0000-0000-0000F61B0000}"/>
    <cellStyle name="Millares 21 2 2 2 2" xfId="7799" xr:uid="{00000000-0005-0000-0000-0000771E0000}"/>
    <cellStyle name="Millares 21 2 2 2 2 2" xfId="11639" xr:uid="{5A3B342C-3FFA-4FEB-956E-D1835E21C5F0}"/>
    <cellStyle name="Millares 21 2 2 2 3" xfId="10998" xr:uid="{F647BEF0-4A0B-448F-89B5-BABC83B454FF}"/>
    <cellStyle name="Millares 21 2 2 3" xfId="7476" xr:uid="{00000000-0005-0000-0000-0000341D0000}"/>
    <cellStyle name="Millares 21 2 2 3 2" xfId="11316" xr:uid="{C9CEB779-2ADA-453F-82FC-68E015178203}"/>
    <cellStyle name="Millares 21 2 2 4" xfId="10675" xr:uid="{5FD07749-77D8-40B4-9859-B61385AB5AC1}"/>
    <cellStyle name="Millares 21 2 3" xfId="6994" xr:uid="{00000000-0005-0000-0000-0000521B0000}"/>
    <cellStyle name="Millares 21 2 3 2" xfId="7635" xr:uid="{00000000-0005-0000-0000-0000D31D0000}"/>
    <cellStyle name="Millares 21 2 3 2 2" xfId="11475" xr:uid="{228EC879-1E07-45F1-90CE-9CAEFF56A059}"/>
    <cellStyle name="Millares 21 2 3 3" xfId="10834" xr:uid="{24BD51EF-1213-4D0C-BFA6-FBBA71279F86}"/>
    <cellStyle name="Millares 21 2 4" xfId="7312" xr:uid="{00000000-0005-0000-0000-0000901C0000}"/>
    <cellStyle name="Millares 21 2 4 2" xfId="11152" xr:uid="{3CF87A0D-2CBD-4EE8-85E9-831548D80155}"/>
    <cellStyle name="Millares 21 2 5" xfId="9990" xr:uid="{D2BB3036-C2AC-4998-8285-63A3FA16FCBB}"/>
    <cellStyle name="Millares 22" xfId="5145" xr:uid="{00000000-0005-0000-0000-000019140000}"/>
    <cellStyle name="Millares 22 2" xfId="23" xr:uid="{00000000-0005-0000-0000-000017000000}"/>
    <cellStyle name="Millares 22 2 2" xfId="7883" xr:uid="{8D56BD49-D33D-4A4E-A875-4D69CC724CFF}"/>
    <cellStyle name="Millares 22 5" xfId="7871" xr:uid="{6153E443-C3B9-40BF-BEEA-647223200799}"/>
    <cellStyle name="Millares 22 5 2" xfId="11710" xr:uid="{E35B6253-DE10-4209-B566-E912B94FECB7}"/>
    <cellStyle name="Millares 23" xfId="5146" xr:uid="{00000000-0005-0000-0000-00001A140000}"/>
    <cellStyle name="Millares 23 2" xfId="6836" xr:uid="{00000000-0005-0000-0000-0000B41A0000}"/>
    <cellStyle name="Millares 23 2 2" xfId="7159" xr:uid="{00000000-0005-0000-0000-0000F71B0000}"/>
    <cellStyle name="Millares 23 2 2 2" xfId="7800" xr:uid="{00000000-0005-0000-0000-0000781E0000}"/>
    <cellStyle name="Millares 23 2 2 2 2" xfId="11640" xr:uid="{6B40FBAE-EC16-402A-8972-B774A93FD3A0}"/>
    <cellStyle name="Millares 23 2 2 3" xfId="10999" xr:uid="{AD4AD61F-B81F-42DC-B4B7-544AB0D18CA8}"/>
    <cellStyle name="Millares 23 2 3" xfId="7477" xr:uid="{00000000-0005-0000-0000-0000351D0000}"/>
    <cellStyle name="Millares 23 2 3 2" xfId="11317" xr:uid="{DAA0D00C-1A40-4220-8A55-042295703712}"/>
    <cellStyle name="Millares 23 2 4" xfId="10676" xr:uid="{BC026961-8264-4971-84BF-20DFB7732CC0}"/>
    <cellStyle name="Millares 23 3" xfId="6995" xr:uid="{00000000-0005-0000-0000-0000531B0000}"/>
    <cellStyle name="Millares 23 3 2" xfId="7636" xr:uid="{00000000-0005-0000-0000-0000D41D0000}"/>
    <cellStyle name="Millares 23 3 2 2" xfId="11476" xr:uid="{808F8265-2F50-4F0A-9C39-820A4F9CCD31}"/>
    <cellStyle name="Millares 23 3 3" xfId="10835" xr:uid="{C5408E1F-267B-4087-8E03-92756B0CE0D9}"/>
    <cellStyle name="Millares 23 4" xfId="7313" xr:uid="{00000000-0005-0000-0000-0000911C0000}"/>
    <cellStyle name="Millares 23 4 2" xfId="11153" xr:uid="{53A20927-C539-4E48-9271-C289CF00B49E}"/>
    <cellStyle name="Millares 23 5" xfId="9991" xr:uid="{EDFB5720-DF8B-43BF-924F-406895ABA403}"/>
    <cellStyle name="Millares 24" xfId="5147" xr:uid="{00000000-0005-0000-0000-00001B140000}"/>
    <cellStyle name="Millares 24 2" xfId="6837" xr:uid="{00000000-0005-0000-0000-0000B51A0000}"/>
    <cellStyle name="Millares 24 2 2" xfId="7160" xr:uid="{00000000-0005-0000-0000-0000F81B0000}"/>
    <cellStyle name="Millares 24 2 2 2" xfId="7801" xr:uid="{00000000-0005-0000-0000-0000791E0000}"/>
    <cellStyle name="Millares 24 2 2 2 2" xfId="11641" xr:uid="{6537FD46-20A4-40F9-907D-5749671F4E96}"/>
    <cellStyle name="Millares 24 2 2 3" xfId="11000" xr:uid="{7E376C62-DCAF-445C-98DF-B5ECD8037455}"/>
    <cellStyle name="Millares 24 2 3" xfId="7478" xr:uid="{00000000-0005-0000-0000-0000361D0000}"/>
    <cellStyle name="Millares 24 2 3 2" xfId="11318" xr:uid="{EEC4B7CC-D95A-48FF-A776-E7357C059C2F}"/>
    <cellStyle name="Millares 24 2 4" xfId="10677" xr:uid="{F40FD1F8-5BCB-443B-8DA5-66A0271629C9}"/>
    <cellStyle name="Millares 24 3" xfId="6996" xr:uid="{00000000-0005-0000-0000-0000541B0000}"/>
    <cellStyle name="Millares 24 3 2" xfId="7637" xr:uid="{00000000-0005-0000-0000-0000D51D0000}"/>
    <cellStyle name="Millares 24 3 2 2" xfId="11477" xr:uid="{DD602AFF-C5F6-40D0-BCA7-5BB8D9F274D0}"/>
    <cellStyle name="Millares 24 3 3" xfId="10836" xr:uid="{E53805B7-720D-4678-BBAF-B8FA8C5C6F76}"/>
    <cellStyle name="Millares 24 4" xfId="7314" xr:uid="{00000000-0005-0000-0000-0000921C0000}"/>
    <cellStyle name="Millares 24 4 2" xfId="11154" xr:uid="{24C1ECCA-9EC3-4A51-9E1B-A7CB7CB8AA30}"/>
    <cellStyle name="Millares 24 5" xfId="9992" xr:uid="{C5456A6C-FDC4-4AB9-A8C0-52985A8D4E49}"/>
    <cellStyle name="Millares 25" xfId="5148" xr:uid="{00000000-0005-0000-0000-00001C140000}"/>
    <cellStyle name="Millares 25 2" xfId="6838" xr:uid="{00000000-0005-0000-0000-0000B61A0000}"/>
    <cellStyle name="Millares 25 2 2" xfId="7161" xr:uid="{00000000-0005-0000-0000-0000F91B0000}"/>
    <cellStyle name="Millares 25 2 2 2" xfId="7802" xr:uid="{00000000-0005-0000-0000-00007A1E0000}"/>
    <cellStyle name="Millares 25 2 2 2 2" xfId="11642" xr:uid="{4712826D-C9A5-414E-B74E-3F9C54A5903A}"/>
    <cellStyle name="Millares 25 2 2 3" xfId="11001" xr:uid="{03BD9FF5-9D20-406D-8A20-8886472D5889}"/>
    <cellStyle name="Millares 25 2 3" xfId="7479" xr:uid="{00000000-0005-0000-0000-0000371D0000}"/>
    <cellStyle name="Millares 25 2 3 2" xfId="11319" xr:uid="{4B84B348-256D-4CFB-A218-8794247C6F21}"/>
    <cellStyle name="Millares 25 2 4" xfId="10678" xr:uid="{AC14E9D5-C44F-4C0D-9482-E601E7964221}"/>
    <cellStyle name="Millares 25 3" xfId="6997" xr:uid="{00000000-0005-0000-0000-0000551B0000}"/>
    <cellStyle name="Millares 25 3 2" xfId="7638" xr:uid="{00000000-0005-0000-0000-0000D61D0000}"/>
    <cellStyle name="Millares 25 3 2 2" xfId="11478" xr:uid="{0E4BC5AB-3157-4633-9CC6-749AB45463CB}"/>
    <cellStyle name="Millares 25 3 3" xfId="10837" xr:uid="{17F6C31E-E1DA-4D1A-8F91-F91CE26158DA}"/>
    <cellStyle name="Millares 25 4" xfId="7315" xr:uid="{00000000-0005-0000-0000-0000931C0000}"/>
    <cellStyle name="Millares 25 4 2" xfId="11155" xr:uid="{D14AD4C5-6A35-47BC-8232-BEC6A38B43D4}"/>
    <cellStyle name="Millares 25 5" xfId="9993" xr:uid="{8633A665-3775-4068-B731-23B176422133}"/>
    <cellStyle name="Millares 26" xfId="5149" xr:uid="{00000000-0005-0000-0000-00001D140000}"/>
    <cellStyle name="Millares 26 2" xfId="6839" xr:uid="{00000000-0005-0000-0000-0000B71A0000}"/>
    <cellStyle name="Millares 26 2 2" xfId="7162" xr:uid="{00000000-0005-0000-0000-0000FA1B0000}"/>
    <cellStyle name="Millares 26 2 2 2" xfId="7803" xr:uid="{00000000-0005-0000-0000-00007B1E0000}"/>
    <cellStyle name="Millares 26 2 2 2 2" xfId="11643" xr:uid="{E9F0EC86-7CC3-40A5-8D6B-3A68548C3024}"/>
    <cellStyle name="Millares 26 2 2 3" xfId="11002" xr:uid="{DD35D0EF-6A51-4D22-A5E2-D46525BA44F3}"/>
    <cellStyle name="Millares 26 2 3" xfId="7480" xr:uid="{00000000-0005-0000-0000-0000381D0000}"/>
    <cellStyle name="Millares 26 2 3 2" xfId="11320" xr:uid="{3338A249-4904-44E1-A1CF-C421859B8C33}"/>
    <cellStyle name="Millares 26 2 4" xfId="10679" xr:uid="{2C42B4BD-0343-479D-8440-CC8429E81C90}"/>
    <cellStyle name="Millares 26 3" xfId="6998" xr:uid="{00000000-0005-0000-0000-0000561B0000}"/>
    <cellStyle name="Millares 26 3 2" xfId="7639" xr:uid="{00000000-0005-0000-0000-0000D71D0000}"/>
    <cellStyle name="Millares 26 3 2 2" xfId="11479" xr:uid="{336C0EB0-644B-45F4-9DEF-E195AE388435}"/>
    <cellStyle name="Millares 26 3 3" xfId="10838" xr:uid="{1EEABB9D-CDC4-49A0-B75C-9B3B22B8B06E}"/>
    <cellStyle name="Millares 26 4" xfId="7316" xr:uid="{00000000-0005-0000-0000-0000941C0000}"/>
    <cellStyle name="Millares 26 4 2" xfId="11156" xr:uid="{947C4615-1EC4-482A-9796-C70816FB77AE}"/>
    <cellStyle name="Millares 26 5" xfId="9994" xr:uid="{922645AF-752B-4025-B45A-A7A5F5E3A880}"/>
    <cellStyle name="Millares 27" xfId="5150" xr:uid="{00000000-0005-0000-0000-00001E140000}"/>
    <cellStyle name="Millares 27 2" xfId="6840" xr:uid="{00000000-0005-0000-0000-0000B81A0000}"/>
    <cellStyle name="Millares 27 2 2" xfId="7163" xr:uid="{00000000-0005-0000-0000-0000FB1B0000}"/>
    <cellStyle name="Millares 27 2 2 2" xfId="7804" xr:uid="{00000000-0005-0000-0000-00007C1E0000}"/>
    <cellStyle name="Millares 27 2 2 2 2" xfId="11644" xr:uid="{6AB359C3-E266-4C5B-846C-12E8B8FBE41C}"/>
    <cellStyle name="Millares 27 2 2 3" xfId="11003" xr:uid="{0BF0BF65-A480-4D86-BAFC-5EEE32A17632}"/>
    <cellStyle name="Millares 27 2 3" xfId="7481" xr:uid="{00000000-0005-0000-0000-0000391D0000}"/>
    <cellStyle name="Millares 27 2 3 2" xfId="11321" xr:uid="{C5223E88-98AD-45D7-B2BE-8716D49FFA65}"/>
    <cellStyle name="Millares 27 2 4" xfId="10680" xr:uid="{0358224A-8DF3-4455-AEE8-D6A3ABB03343}"/>
    <cellStyle name="Millares 27 3" xfId="6999" xr:uid="{00000000-0005-0000-0000-0000571B0000}"/>
    <cellStyle name="Millares 27 3 2" xfId="7640" xr:uid="{00000000-0005-0000-0000-0000D81D0000}"/>
    <cellStyle name="Millares 27 3 2 2" xfId="11480" xr:uid="{734BED82-67C6-4BB0-BEA2-2D36D79ED47C}"/>
    <cellStyle name="Millares 27 3 3" xfId="10839" xr:uid="{B1ADF348-9BA8-4B86-96B7-06B740A00D71}"/>
    <cellStyle name="Millares 27 4" xfId="7317" xr:uid="{00000000-0005-0000-0000-0000951C0000}"/>
    <cellStyle name="Millares 27 4 2" xfId="11157" xr:uid="{6C25D96E-A25E-4B37-976E-677D9AF06ECE}"/>
    <cellStyle name="Millares 27 5" xfId="9995" xr:uid="{26123DE8-3F92-4D20-B7D1-DEBDCB36B0EC}"/>
    <cellStyle name="Millares 28" xfId="10" xr:uid="{00000000-0005-0000-0000-00000A000000}"/>
    <cellStyle name="Millares 28 2" xfId="6841" xr:uid="{00000000-0005-0000-0000-0000B91A0000}"/>
    <cellStyle name="Millares 28 2 2" xfId="7164" xr:uid="{00000000-0005-0000-0000-0000FC1B0000}"/>
    <cellStyle name="Millares 28 2 2 2" xfId="7805" xr:uid="{00000000-0005-0000-0000-00007D1E0000}"/>
    <cellStyle name="Millares 28 2 2 2 2" xfId="11645" xr:uid="{FF1D316F-972B-46A7-B061-A5BF31DF7840}"/>
    <cellStyle name="Millares 28 2 2 3" xfId="11004" xr:uid="{459DBB06-CFF3-499E-8D21-A626005208D1}"/>
    <cellStyle name="Millares 28 2 3" xfId="7482" xr:uid="{00000000-0005-0000-0000-00003A1D0000}"/>
    <cellStyle name="Millares 28 2 3 2" xfId="11322" xr:uid="{2CB65AA2-7C47-44CA-95BB-5515E47D2C53}"/>
    <cellStyle name="Millares 28 2 4" xfId="10681" xr:uid="{75CF23E1-243B-4F04-9038-3B004C0AA19F}"/>
    <cellStyle name="Millares 28 3" xfId="7000" xr:uid="{00000000-0005-0000-0000-0000581B0000}"/>
    <cellStyle name="Millares 28 3 2" xfId="7641" xr:uid="{00000000-0005-0000-0000-0000D91D0000}"/>
    <cellStyle name="Millares 28 3 2 2" xfId="11481" xr:uid="{E26D7B6F-A83B-497A-8BAC-DAFEA1983240}"/>
    <cellStyle name="Millares 28 3 3" xfId="10840" xr:uid="{A6681C77-E3EC-48B2-9035-72BCFA210FFE}"/>
    <cellStyle name="Millares 28 4" xfId="5151" xr:uid="{00000000-0005-0000-0000-00001F140000}"/>
    <cellStyle name="Millares 28 4 2" xfId="9996" xr:uid="{1171D31C-5986-4C2C-9C03-7E6E350410EF}"/>
    <cellStyle name="Millares 28 5" xfId="7318" xr:uid="{00000000-0005-0000-0000-0000961C0000}"/>
    <cellStyle name="Millares 28 5 2" xfId="11158" xr:uid="{AC20B7A5-37F1-4007-B9A8-35CA805CF67E}"/>
    <cellStyle name="Millares 29" xfId="5152" xr:uid="{00000000-0005-0000-0000-000020140000}"/>
    <cellStyle name="Millares 29 2" xfId="5153" xr:uid="{00000000-0005-0000-0000-000021140000}"/>
    <cellStyle name="Millares 29 2 2" xfId="6843" xr:uid="{00000000-0005-0000-0000-0000BB1A0000}"/>
    <cellStyle name="Millares 29 2 2 2" xfId="7166" xr:uid="{00000000-0005-0000-0000-0000FE1B0000}"/>
    <cellStyle name="Millares 29 2 2 2 2" xfId="7807" xr:uid="{00000000-0005-0000-0000-00007F1E0000}"/>
    <cellStyle name="Millares 29 2 2 2 2 2" xfId="11647" xr:uid="{397A6EDB-1E49-4CB1-A9E0-4F79BA540DF6}"/>
    <cellStyle name="Millares 29 2 2 2 3" xfId="11006" xr:uid="{12E6EEB8-0824-46EE-920B-D92F8AE91A6F}"/>
    <cellStyle name="Millares 29 2 2 3" xfId="7484" xr:uid="{00000000-0005-0000-0000-00003C1D0000}"/>
    <cellStyle name="Millares 29 2 2 3 2" xfId="11324" xr:uid="{8F8A779C-7465-4D9A-B940-F9736B7DE77A}"/>
    <cellStyle name="Millares 29 2 2 4" xfId="10683" xr:uid="{6C7251CD-4358-4D82-85DA-F12EC07EF0C2}"/>
    <cellStyle name="Millares 29 2 3" xfId="7002" xr:uid="{00000000-0005-0000-0000-00005A1B0000}"/>
    <cellStyle name="Millares 29 2 3 2" xfId="7643" xr:uid="{00000000-0005-0000-0000-0000DB1D0000}"/>
    <cellStyle name="Millares 29 2 3 2 2" xfId="11483" xr:uid="{B57F0A29-4CFA-4145-9234-5780C4545F7C}"/>
    <cellStyle name="Millares 29 2 3 3" xfId="10842" xr:uid="{B3D50CB0-1813-40B8-87F8-0B9E969EE6DD}"/>
    <cellStyle name="Millares 29 2 4" xfId="7320" xr:uid="{00000000-0005-0000-0000-0000981C0000}"/>
    <cellStyle name="Millares 29 2 4 2" xfId="11160" xr:uid="{A0B4D9D4-7550-4573-91F9-390255B433E0}"/>
    <cellStyle name="Millares 29 2 5" xfId="9998" xr:uid="{E8437645-29F5-4739-9D3E-5469AAB1019F}"/>
    <cellStyle name="Millares 29 3" xfId="6842" xr:uid="{00000000-0005-0000-0000-0000BA1A0000}"/>
    <cellStyle name="Millares 29 3 2" xfId="7165" xr:uid="{00000000-0005-0000-0000-0000FD1B0000}"/>
    <cellStyle name="Millares 29 3 2 2" xfId="7806" xr:uid="{00000000-0005-0000-0000-00007E1E0000}"/>
    <cellStyle name="Millares 29 3 2 2 2" xfId="11646" xr:uid="{5CED6AC8-6EBE-4C8C-A285-58E772F6BBB7}"/>
    <cellStyle name="Millares 29 3 2 3" xfId="11005" xr:uid="{50E5BEC3-6A80-4F47-A5ED-0F805FEB70FB}"/>
    <cellStyle name="Millares 29 3 3" xfId="7483" xr:uid="{00000000-0005-0000-0000-00003B1D0000}"/>
    <cellStyle name="Millares 29 3 3 2" xfId="11323" xr:uid="{C4D9BE12-8BCB-498D-9E9D-A42B520F9644}"/>
    <cellStyle name="Millares 29 3 4" xfId="10682" xr:uid="{7AC03E78-C84F-40AA-A343-B326053D62F5}"/>
    <cellStyle name="Millares 29 4" xfId="7001" xr:uid="{00000000-0005-0000-0000-0000591B0000}"/>
    <cellStyle name="Millares 29 4 2" xfId="7642" xr:uid="{00000000-0005-0000-0000-0000DA1D0000}"/>
    <cellStyle name="Millares 29 4 2 2" xfId="11482" xr:uid="{76F5E9CA-5E33-4EF7-8396-7E576440B29A}"/>
    <cellStyle name="Millares 29 4 3" xfId="10841" xr:uid="{30792E72-9C67-465C-A5DE-091A24C5BE5C}"/>
    <cellStyle name="Millares 29 5" xfId="7319" xr:uid="{00000000-0005-0000-0000-0000971C0000}"/>
    <cellStyle name="Millares 29 5 2" xfId="11159" xr:uid="{5E6087B8-9668-4C8B-9061-7516AA6B0863}"/>
    <cellStyle name="Millares 29 6" xfId="9997" xr:uid="{55B4BCE2-9AA7-4081-9FF2-20CD3296B4A8}"/>
    <cellStyle name="Millares 3" xfId="20" xr:uid="{00000000-0005-0000-0000-000014000000}"/>
    <cellStyle name="Millares 3 10" xfId="3791" xr:uid="{00000000-0005-0000-0000-0000CF0E0000}"/>
    <cellStyle name="Millares 3 10 2" xfId="6784" xr:uid="{00000000-0005-0000-0000-0000801A0000}"/>
    <cellStyle name="Millares 3 10 2 2" xfId="7107" xr:uid="{00000000-0005-0000-0000-0000C31B0000}"/>
    <cellStyle name="Millares 3 10 2 2 2" xfId="7748" xr:uid="{00000000-0005-0000-0000-0000441E0000}"/>
    <cellStyle name="Millares 3 10 2 2 2 2" xfId="11588" xr:uid="{C532C367-A222-4106-B330-A67431C82100}"/>
    <cellStyle name="Millares 3 10 2 2 3" xfId="10947" xr:uid="{0CEE1373-5CD7-4FFE-B81D-A0ED258C5949}"/>
    <cellStyle name="Millares 3 10 2 3" xfId="7425" xr:uid="{00000000-0005-0000-0000-0000011D0000}"/>
    <cellStyle name="Millares 3 10 2 3 2" xfId="11265" xr:uid="{39E6476B-F17D-4074-AB9F-A5282EA51A29}"/>
    <cellStyle name="Millares 3 10 2 4" xfId="10624" xr:uid="{ECD6928D-8267-4193-9683-39D33FFE314D}"/>
    <cellStyle name="Millares 3 10 3" xfId="6943" xr:uid="{00000000-0005-0000-0000-00001F1B0000}"/>
    <cellStyle name="Millares 3 10 3 2" xfId="7584" xr:uid="{00000000-0005-0000-0000-0000A01D0000}"/>
    <cellStyle name="Millares 3 10 3 2 2" xfId="11424" xr:uid="{197B7BB3-BC27-42DF-80CF-E0C7D36BA7E3}"/>
    <cellStyle name="Millares 3 10 3 3" xfId="10783" xr:uid="{E37B08BE-545D-4BFC-BF50-D6BF4CA547E1}"/>
    <cellStyle name="Millares 3 10 4" xfId="7263" xr:uid="{00000000-0005-0000-0000-00005F1C0000}"/>
    <cellStyle name="Millares 3 10 4 2" xfId="11103" xr:uid="{63820246-F494-4DAD-8CA1-C2FD201D3ABA}"/>
    <cellStyle name="Millares 3 10 5" xfId="8962" xr:uid="{C32B709B-41C0-4244-9869-D2A7B1C739FA}"/>
    <cellStyle name="Millares 3 11" xfId="6743" xr:uid="{00000000-0005-0000-0000-0000571A0000}"/>
    <cellStyle name="Millares 3 11 2" xfId="7066" xr:uid="{00000000-0005-0000-0000-00009A1B0000}"/>
    <cellStyle name="Millares 3 11 2 2" xfId="7707" xr:uid="{00000000-0005-0000-0000-00001B1E0000}"/>
    <cellStyle name="Millares 3 11 2 2 2" xfId="11547" xr:uid="{07DC9A3A-2BED-4693-949A-8227188E83A0}"/>
    <cellStyle name="Millares 3 11 2 3" xfId="10906" xr:uid="{6971A738-2F32-4FD6-9509-86870A89A1A3}"/>
    <cellStyle name="Millares 3 11 3" xfId="7384" xr:uid="{00000000-0005-0000-0000-0000D81C0000}"/>
    <cellStyle name="Millares 3 11 3 2" xfId="11224" xr:uid="{70666547-4C97-4BFD-A894-F103ACAFD62D}"/>
    <cellStyle name="Millares 3 11 4" xfId="10583" xr:uid="{B9DCE738-456E-4CAD-9EAC-34C9A8DF9E32}"/>
    <cellStyle name="Millares 3 12" xfId="6912" xr:uid="{00000000-0005-0000-0000-0000001B0000}"/>
    <cellStyle name="Millares 3 12 2" xfId="7553" xr:uid="{00000000-0005-0000-0000-0000811D0000}"/>
    <cellStyle name="Millares 3 12 2 2" xfId="11393" xr:uid="{8F1CB97A-D204-459F-98E0-D164B3A86A2B}"/>
    <cellStyle name="Millares 3 12 3" xfId="10752" xr:uid="{C66764C1-BF59-457D-97D1-EF2A8B808965}"/>
    <cellStyle name="Millares 3 13" xfId="1998" xr:uid="{00000000-0005-0000-0000-0000CE070000}"/>
    <cellStyle name="Millares 3 13 2" xfId="8486" xr:uid="{BF5BED93-C951-4C9C-9AF7-73F974E38333}"/>
    <cellStyle name="Millares 3 14" xfId="7232" xr:uid="{00000000-0005-0000-0000-0000401C0000}"/>
    <cellStyle name="Millares 3 14 2" xfId="11072" xr:uid="{01E7AD25-A5D9-4291-AFF8-B563E697C35E}"/>
    <cellStyle name="Millares 3 15" xfId="7882" xr:uid="{CDD5A0E6-45A0-46DE-9431-6EDF7FC9499D}"/>
    <cellStyle name="Millares 3 2" xfId="1999" xr:uid="{00000000-0005-0000-0000-0000CF070000}"/>
    <cellStyle name="Millares 3 2 10" xfId="7233" xr:uid="{00000000-0005-0000-0000-0000411C0000}"/>
    <cellStyle name="Millares 3 2 10 2" xfId="11073" xr:uid="{1F006A56-2D37-4DD3-878E-14FBE4637DFB}"/>
    <cellStyle name="Millares 3 2 11" xfId="8487" xr:uid="{C5ABE63B-698B-4E16-ADEE-4756D5DC06D2}"/>
    <cellStyle name="Millares 3 2 2" xfId="5154" xr:uid="{00000000-0005-0000-0000-000022140000}"/>
    <cellStyle name="Millares 3 2 2 2" xfId="6844" xr:uid="{00000000-0005-0000-0000-0000BC1A0000}"/>
    <cellStyle name="Millares 3 2 2 2 2" xfId="7167" xr:uid="{00000000-0005-0000-0000-0000FF1B0000}"/>
    <cellStyle name="Millares 3 2 2 2 2 2" xfId="7808" xr:uid="{00000000-0005-0000-0000-0000801E0000}"/>
    <cellStyle name="Millares 3 2 2 2 2 2 2" xfId="11648" xr:uid="{51656ABE-9FC4-4DD2-91E3-FA3F5B08415D}"/>
    <cellStyle name="Millares 3 2 2 2 2 3" xfId="11007" xr:uid="{FD3B9EE3-ED8C-4882-8850-C6EE44A82A40}"/>
    <cellStyle name="Millares 3 2 2 2 3" xfId="7485" xr:uid="{00000000-0005-0000-0000-00003D1D0000}"/>
    <cellStyle name="Millares 3 2 2 2 3 2" xfId="11325" xr:uid="{7B516FD4-784E-49C3-AE3A-2663252DD598}"/>
    <cellStyle name="Millares 3 2 2 2 4" xfId="10684" xr:uid="{3D799F0B-9B03-4BC1-A794-32DD5F5439C2}"/>
    <cellStyle name="Millares 3 2 2 3" xfId="7003" xr:uid="{00000000-0005-0000-0000-00005B1B0000}"/>
    <cellStyle name="Millares 3 2 2 3 2" xfId="7644" xr:uid="{00000000-0005-0000-0000-0000DC1D0000}"/>
    <cellStyle name="Millares 3 2 2 3 2 2" xfId="11484" xr:uid="{A490E972-03FA-4B96-B7F5-5A339DC71939}"/>
    <cellStyle name="Millares 3 2 2 3 3" xfId="10843" xr:uid="{03821BFF-8E62-49FA-B5B1-B1905EEE20FC}"/>
    <cellStyle name="Millares 3 2 2 4" xfId="7321" xr:uid="{00000000-0005-0000-0000-0000991C0000}"/>
    <cellStyle name="Millares 3 2 2 4 2" xfId="11161" xr:uid="{87C7D26C-05BA-4954-927D-4BD488BEFA00}"/>
    <cellStyle name="Millares 3 2 2 5" xfId="9999" xr:uid="{3E936386-B980-4EBF-83D6-6CABB56586EC}"/>
    <cellStyle name="Millares 3 2 3" xfId="5155" xr:uid="{00000000-0005-0000-0000-000023140000}"/>
    <cellStyle name="Millares 3 2 3 2" xfId="6845" xr:uid="{00000000-0005-0000-0000-0000BD1A0000}"/>
    <cellStyle name="Millares 3 2 3 2 2" xfId="7168" xr:uid="{00000000-0005-0000-0000-0000001C0000}"/>
    <cellStyle name="Millares 3 2 3 2 2 2" xfId="7809" xr:uid="{00000000-0005-0000-0000-0000811E0000}"/>
    <cellStyle name="Millares 3 2 3 2 2 2 2" xfId="11649" xr:uid="{61F3AF00-7F4F-48E1-B954-F1B4C56D63CB}"/>
    <cellStyle name="Millares 3 2 3 2 2 3" xfId="11008" xr:uid="{274E6BA6-3664-4734-A815-AABEE8433FEB}"/>
    <cellStyle name="Millares 3 2 3 2 3" xfId="7486" xr:uid="{00000000-0005-0000-0000-00003E1D0000}"/>
    <cellStyle name="Millares 3 2 3 2 3 2" xfId="11326" xr:uid="{305B0849-6EDA-48B7-A8E0-9EA4D45547A7}"/>
    <cellStyle name="Millares 3 2 3 2 4" xfId="10685" xr:uid="{F8D973AA-7850-450E-8443-23B6EE1CA02E}"/>
    <cellStyle name="Millares 3 2 3 3" xfId="7004" xr:uid="{00000000-0005-0000-0000-00005C1B0000}"/>
    <cellStyle name="Millares 3 2 3 3 2" xfId="7645" xr:uid="{00000000-0005-0000-0000-0000DD1D0000}"/>
    <cellStyle name="Millares 3 2 3 3 2 2" xfId="11485" xr:uid="{82FA1113-6BFD-4BDF-81C5-25356280995B}"/>
    <cellStyle name="Millares 3 2 3 3 3" xfId="10844" xr:uid="{D8689F0D-FB76-4073-BEB1-A20CE6DD2A85}"/>
    <cellStyle name="Millares 3 2 3 4" xfId="7322" xr:uid="{00000000-0005-0000-0000-00009A1C0000}"/>
    <cellStyle name="Millares 3 2 3 4 2" xfId="11162" xr:uid="{B07C6116-4317-41FC-94B7-A6BF85532243}"/>
    <cellStyle name="Millares 3 2 3 5" xfId="10000" xr:uid="{D6331756-B8F3-4F37-96A0-D061A8F31C7C}"/>
    <cellStyle name="Millares 3 2 4" xfId="5156" xr:uid="{00000000-0005-0000-0000-000024140000}"/>
    <cellStyle name="Millares 3 2 5" xfId="5157" xr:uid="{00000000-0005-0000-0000-000025140000}"/>
    <cellStyle name="Millares 3 2 5 2" xfId="6846" xr:uid="{00000000-0005-0000-0000-0000BE1A0000}"/>
    <cellStyle name="Millares 3 2 5 2 2" xfId="7169" xr:uid="{00000000-0005-0000-0000-0000011C0000}"/>
    <cellStyle name="Millares 3 2 5 2 2 2" xfId="7810" xr:uid="{00000000-0005-0000-0000-0000821E0000}"/>
    <cellStyle name="Millares 3 2 5 2 2 2 2" xfId="11650" xr:uid="{1891580F-F13D-48E1-9A7B-DE728E237088}"/>
    <cellStyle name="Millares 3 2 5 2 2 3" xfId="11009" xr:uid="{99AAF10D-301D-450C-BCF3-C1E707860346}"/>
    <cellStyle name="Millares 3 2 5 2 3" xfId="7487" xr:uid="{00000000-0005-0000-0000-00003F1D0000}"/>
    <cellStyle name="Millares 3 2 5 2 3 2" xfId="11327" xr:uid="{F26CD9C8-C022-4DA5-BC83-C199AEB91FE8}"/>
    <cellStyle name="Millares 3 2 5 2 4" xfId="10686" xr:uid="{10C1A970-B1A4-460C-998F-DF8430770C39}"/>
    <cellStyle name="Millares 3 2 5 3" xfId="7005" xr:uid="{00000000-0005-0000-0000-00005D1B0000}"/>
    <cellStyle name="Millares 3 2 5 3 2" xfId="7646" xr:uid="{00000000-0005-0000-0000-0000DE1D0000}"/>
    <cellStyle name="Millares 3 2 5 3 2 2" xfId="11486" xr:uid="{1EF71A9F-7C65-4A7E-A349-05D11E817452}"/>
    <cellStyle name="Millares 3 2 5 3 3" xfId="10845" xr:uid="{060A6DEB-D1D2-4A82-A687-354A707F4F17}"/>
    <cellStyle name="Millares 3 2 5 4" xfId="7323" xr:uid="{00000000-0005-0000-0000-00009B1C0000}"/>
    <cellStyle name="Millares 3 2 5 4 2" xfId="11163" xr:uid="{13675AE0-862A-4DC9-BC1D-833F7A7A9A69}"/>
    <cellStyle name="Millares 3 2 5 5" xfId="10001" xr:uid="{57B7F2ED-8BB4-4C01-AFE9-C6B078EE3494}"/>
    <cellStyle name="Millares 3 2 6" xfId="5158" xr:uid="{00000000-0005-0000-0000-000026140000}"/>
    <cellStyle name="Millares 3 2 6 2" xfId="6847" xr:uid="{00000000-0005-0000-0000-0000BF1A0000}"/>
    <cellStyle name="Millares 3 2 6 2 2" xfId="7170" xr:uid="{00000000-0005-0000-0000-0000021C0000}"/>
    <cellStyle name="Millares 3 2 6 2 2 2" xfId="7811" xr:uid="{00000000-0005-0000-0000-0000831E0000}"/>
    <cellStyle name="Millares 3 2 6 2 2 2 2" xfId="11651" xr:uid="{B078050E-FF9C-4E6E-8847-7C4D7CD4351E}"/>
    <cellStyle name="Millares 3 2 6 2 2 3" xfId="11010" xr:uid="{4ADE1FE4-A904-43F7-B7F7-1E3DCE2E32E3}"/>
    <cellStyle name="Millares 3 2 6 2 3" xfId="7488" xr:uid="{00000000-0005-0000-0000-0000401D0000}"/>
    <cellStyle name="Millares 3 2 6 2 3 2" xfId="11328" xr:uid="{AECDB7C6-2E3E-418F-94CC-989376E9C74C}"/>
    <cellStyle name="Millares 3 2 6 2 4" xfId="10687" xr:uid="{A545096B-8859-4F34-ABA1-EF5C64185802}"/>
    <cellStyle name="Millares 3 2 6 3" xfId="7006" xr:uid="{00000000-0005-0000-0000-00005E1B0000}"/>
    <cellStyle name="Millares 3 2 6 3 2" xfId="7647" xr:uid="{00000000-0005-0000-0000-0000DF1D0000}"/>
    <cellStyle name="Millares 3 2 6 3 2 2" xfId="11487" xr:uid="{B76D10ED-026B-45BC-A804-35AE9B99156C}"/>
    <cellStyle name="Millares 3 2 6 3 3" xfId="10846" xr:uid="{F181787C-4915-4B45-98F3-20D4263E19ED}"/>
    <cellStyle name="Millares 3 2 6 4" xfId="7324" xr:uid="{00000000-0005-0000-0000-00009C1C0000}"/>
    <cellStyle name="Millares 3 2 6 4 2" xfId="11164" xr:uid="{36E575F8-6D3B-47C7-B710-0651A7D4E6F2}"/>
    <cellStyle name="Millares 3 2 6 5" xfId="10002" xr:uid="{7B1D5EDA-0DFE-444C-92D4-517623EB2ADA}"/>
    <cellStyle name="Millares 3 2 7" xfId="3792" xr:uid="{00000000-0005-0000-0000-0000D00E0000}"/>
    <cellStyle name="Millares 3 2 7 2" xfId="6785" xr:uid="{00000000-0005-0000-0000-0000811A0000}"/>
    <cellStyle name="Millares 3 2 7 2 2" xfId="7108" xr:uid="{00000000-0005-0000-0000-0000C41B0000}"/>
    <cellStyle name="Millares 3 2 7 2 2 2" xfId="7749" xr:uid="{00000000-0005-0000-0000-0000451E0000}"/>
    <cellStyle name="Millares 3 2 7 2 2 2 2" xfId="11589" xr:uid="{80A2D855-5163-4D8E-8758-F24A36FBCCB0}"/>
    <cellStyle name="Millares 3 2 7 2 2 3" xfId="10948" xr:uid="{FD1B2CA5-8CE7-4EC1-9C00-BAD6ED39CFC0}"/>
    <cellStyle name="Millares 3 2 7 2 3" xfId="7426" xr:uid="{00000000-0005-0000-0000-0000021D0000}"/>
    <cellStyle name="Millares 3 2 7 2 3 2" xfId="11266" xr:uid="{8EC011E4-C272-4FA0-B8CE-BCA3EC8530EA}"/>
    <cellStyle name="Millares 3 2 7 2 4" xfId="10625" xr:uid="{BAB95D14-59F6-40D6-ACED-CA0C0102F516}"/>
    <cellStyle name="Millares 3 2 7 3" xfId="6944" xr:uid="{00000000-0005-0000-0000-0000201B0000}"/>
    <cellStyle name="Millares 3 2 7 3 2" xfId="7585" xr:uid="{00000000-0005-0000-0000-0000A11D0000}"/>
    <cellStyle name="Millares 3 2 7 3 2 2" xfId="11425" xr:uid="{0C95E50C-1D18-484B-8A39-2265AC1A1EA0}"/>
    <cellStyle name="Millares 3 2 7 3 3" xfId="10784" xr:uid="{C36F965A-700F-4A6E-BEEE-DC06912788B7}"/>
    <cellStyle name="Millares 3 2 7 4" xfId="7264" xr:uid="{00000000-0005-0000-0000-0000601C0000}"/>
    <cellStyle name="Millares 3 2 7 4 2" xfId="11104" xr:uid="{A4308563-FEFF-4078-B7C0-B3A739DF3B76}"/>
    <cellStyle name="Millares 3 2 7 5" xfId="8963" xr:uid="{24C78F0F-8F30-4B16-A0DA-B7CDE1213348}"/>
    <cellStyle name="Millares 3 2 8" xfId="6744" xr:uid="{00000000-0005-0000-0000-0000581A0000}"/>
    <cellStyle name="Millares 3 2 8 2" xfId="7067" xr:uid="{00000000-0005-0000-0000-00009B1B0000}"/>
    <cellStyle name="Millares 3 2 8 2 2" xfId="7708" xr:uid="{00000000-0005-0000-0000-00001C1E0000}"/>
    <cellStyle name="Millares 3 2 8 2 2 2" xfId="11548" xr:uid="{1289B319-7973-46A4-B427-1032927BE216}"/>
    <cellStyle name="Millares 3 2 8 2 3" xfId="10907" xr:uid="{B2BFEFDF-54C9-49E5-98BB-C6CBDC76D907}"/>
    <cellStyle name="Millares 3 2 8 3" xfId="7385" xr:uid="{00000000-0005-0000-0000-0000D91C0000}"/>
    <cellStyle name="Millares 3 2 8 3 2" xfId="11225" xr:uid="{EAF0DB16-82B1-4BB9-8964-CC74F038350D}"/>
    <cellStyle name="Millares 3 2 8 4" xfId="10584" xr:uid="{F4642B2F-8903-4919-B416-12F79E67EB4F}"/>
    <cellStyle name="Millares 3 2 9" xfId="6913" xr:uid="{00000000-0005-0000-0000-0000011B0000}"/>
    <cellStyle name="Millares 3 2 9 2" xfId="7554" xr:uid="{00000000-0005-0000-0000-0000821D0000}"/>
    <cellStyle name="Millares 3 2 9 2 2" xfId="11394" xr:uid="{DF5C3B6F-554C-4296-BE4E-E776798EB200}"/>
    <cellStyle name="Millares 3 2 9 3" xfId="10753" xr:uid="{CF73C41F-54C9-4193-99B2-360EF03B9324}"/>
    <cellStyle name="Millares 3 3" xfId="2000" xr:uid="{00000000-0005-0000-0000-0000D0070000}"/>
    <cellStyle name="Millares 3 3 2" xfId="5159" xr:uid="{00000000-0005-0000-0000-000027140000}"/>
    <cellStyle name="Millares 3 3 2 2" xfId="6848" xr:uid="{00000000-0005-0000-0000-0000C01A0000}"/>
    <cellStyle name="Millares 3 3 2 2 2" xfId="7171" xr:uid="{00000000-0005-0000-0000-0000031C0000}"/>
    <cellStyle name="Millares 3 3 2 2 2 2" xfId="7812" xr:uid="{00000000-0005-0000-0000-0000841E0000}"/>
    <cellStyle name="Millares 3 3 2 2 2 2 2" xfId="11652" xr:uid="{568F843E-0EB9-4749-98A8-C5355EDE8819}"/>
    <cellStyle name="Millares 3 3 2 2 2 3" xfId="11011" xr:uid="{BABC3011-6C31-442D-AF36-E87E650A9922}"/>
    <cellStyle name="Millares 3 3 2 2 3" xfId="7489" xr:uid="{00000000-0005-0000-0000-0000411D0000}"/>
    <cellStyle name="Millares 3 3 2 2 3 2" xfId="11329" xr:uid="{58722AB1-E18F-4CF3-8D09-DC920CFF6CA6}"/>
    <cellStyle name="Millares 3 3 2 2 4" xfId="10688" xr:uid="{F72B5EA6-60F8-465C-BD4C-483266BF50AB}"/>
    <cellStyle name="Millares 3 3 2 3" xfId="7007" xr:uid="{00000000-0005-0000-0000-00005F1B0000}"/>
    <cellStyle name="Millares 3 3 2 3 2" xfId="7648" xr:uid="{00000000-0005-0000-0000-0000E01D0000}"/>
    <cellStyle name="Millares 3 3 2 3 2 2" xfId="11488" xr:uid="{732BF4AD-7E75-412A-824F-8CC4FDEC2D20}"/>
    <cellStyle name="Millares 3 3 2 3 3" xfId="10847" xr:uid="{9EA7629E-F5DD-406B-9B8A-FECBEBADDCF4}"/>
    <cellStyle name="Millares 3 3 2 4" xfId="7325" xr:uid="{00000000-0005-0000-0000-00009D1C0000}"/>
    <cellStyle name="Millares 3 3 2 4 2" xfId="11165" xr:uid="{A42CDA03-5788-49DA-83E4-F0FEA49350A5}"/>
    <cellStyle name="Millares 3 3 2 5" xfId="10003" xr:uid="{02FE1E93-F0FD-4481-9278-97793707425C}"/>
    <cellStyle name="Millares 3 3 3" xfId="5160" xr:uid="{00000000-0005-0000-0000-000028140000}"/>
    <cellStyle name="Millares 3 3 3 2" xfId="6849" xr:uid="{00000000-0005-0000-0000-0000C11A0000}"/>
    <cellStyle name="Millares 3 3 3 2 2" xfId="7172" xr:uid="{00000000-0005-0000-0000-0000041C0000}"/>
    <cellStyle name="Millares 3 3 3 2 2 2" xfId="7813" xr:uid="{00000000-0005-0000-0000-0000851E0000}"/>
    <cellStyle name="Millares 3 3 3 2 2 2 2" xfId="11653" xr:uid="{09A08860-2ACF-465A-9959-7012ABC9BA25}"/>
    <cellStyle name="Millares 3 3 3 2 2 3" xfId="11012" xr:uid="{21440008-CEE5-4A24-BB49-D1A4FB8BBFBD}"/>
    <cellStyle name="Millares 3 3 3 2 3" xfId="7490" xr:uid="{00000000-0005-0000-0000-0000421D0000}"/>
    <cellStyle name="Millares 3 3 3 2 3 2" xfId="11330" xr:uid="{35F54477-F7C8-43B9-9E52-88B6A2BDC409}"/>
    <cellStyle name="Millares 3 3 3 2 4" xfId="10689" xr:uid="{55D029DE-E83B-4759-99A8-A218C7B3B713}"/>
    <cellStyle name="Millares 3 3 3 3" xfId="7008" xr:uid="{00000000-0005-0000-0000-0000601B0000}"/>
    <cellStyle name="Millares 3 3 3 3 2" xfId="7649" xr:uid="{00000000-0005-0000-0000-0000E11D0000}"/>
    <cellStyle name="Millares 3 3 3 3 2 2" xfId="11489" xr:uid="{1CDEB4A6-B553-49B4-B75E-3DE595B17022}"/>
    <cellStyle name="Millares 3 3 3 3 3" xfId="10848" xr:uid="{C5BA4356-D7DE-4117-BC22-BA6A0104E90C}"/>
    <cellStyle name="Millares 3 3 3 4" xfId="7326" xr:uid="{00000000-0005-0000-0000-00009E1C0000}"/>
    <cellStyle name="Millares 3 3 3 4 2" xfId="11166" xr:uid="{4F90746A-162D-48B6-82D5-80F46FFC5C59}"/>
    <cellStyle name="Millares 3 3 3 5" xfId="10004" xr:uid="{4CE8F6C8-A5D4-43E9-8C12-EC35F52B02D8}"/>
    <cellStyle name="Millares 3 3 4" xfId="3793" xr:uid="{00000000-0005-0000-0000-0000D10E0000}"/>
    <cellStyle name="Millares 3 3 4 2" xfId="6786" xr:uid="{00000000-0005-0000-0000-0000821A0000}"/>
    <cellStyle name="Millares 3 3 4 2 2" xfId="7109" xr:uid="{00000000-0005-0000-0000-0000C51B0000}"/>
    <cellStyle name="Millares 3 3 4 2 2 2" xfId="7750" xr:uid="{00000000-0005-0000-0000-0000461E0000}"/>
    <cellStyle name="Millares 3 3 4 2 2 2 2" xfId="11590" xr:uid="{2B5E0E67-0B32-42FD-BC8F-302D4CD5035D}"/>
    <cellStyle name="Millares 3 3 4 2 2 3" xfId="10949" xr:uid="{44064CF5-939C-4E4F-B558-29E38F97CBAF}"/>
    <cellStyle name="Millares 3 3 4 2 3" xfId="7427" xr:uid="{00000000-0005-0000-0000-0000031D0000}"/>
    <cellStyle name="Millares 3 3 4 2 3 2" xfId="11267" xr:uid="{B3485F65-D8BE-428F-8D5A-A97FA3EA0535}"/>
    <cellStyle name="Millares 3 3 4 2 4" xfId="10626" xr:uid="{E30DC3CD-7D48-42BA-8B9C-7A0309433839}"/>
    <cellStyle name="Millares 3 3 4 3" xfId="6945" xr:uid="{00000000-0005-0000-0000-0000211B0000}"/>
    <cellStyle name="Millares 3 3 4 3 2" xfId="7586" xr:uid="{00000000-0005-0000-0000-0000A21D0000}"/>
    <cellStyle name="Millares 3 3 4 3 2 2" xfId="11426" xr:uid="{C27072DB-58C8-4B18-BB31-051D3962ED19}"/>
    <cellStyle name="Millares 3 3 4 3 3" xfId="10785" xr:uid="{F29B87DE-93A8-43F5-A29A-D1261BB98837}"/>
    <cellStyle name="Millares 3 3 4 4" xfId="7265" xr:uid="{00000000-0005-0000-0000-0000611C0000}"/>
    <cellStyle name="Millares 3 3 4 4 2" xfId="11105" xr:uid="{5167BFA7-8D74-413A-837C-B01FD3332EC0}"/>
    <cellStyle name="Millares 3 3 4 5" xfId="8964" xr:uid="{50AB91C4-28B6-4CC8-9F00-EA8BAD199007}"/>
    <cellStyle name="Millares 3 3 5" xfId="6745" xr:uid="{00000000-0005-0000-0000-0000591A0000}"/>
    <cellStyle name="Millares 3 3 5 2" xfId="7068" xr:uid="{00000000-0005-0000-0000-00009C1B0000}"/>
    <cellStyle name="Millares 3 3 5 2 2" xfId="7709" xr:uid="{00000000-0005-0000-0000-00001D1E0000}"/>
    <cellStyle name="Millares 3 3 5 2 2 2" xfId="11549" xr:uid="{A9F11F91-5301-46EC-B890-90FD89194C38}"/>
    <cellStyle name="Millares 3 3 5 2 3" xfId="10908" xr:uid="{A88DC4A2-D977-464F-9CDE-1FFE76D4F534}"/>
    <cellStyle name="Millares 3 3 5 3" xfId="7386" xr:uid="{00000000-0005-0000-0000-0000DA1C0000}"/>
    <cellStyle name="Millares 3 3 5 3 2" xfId="11226" xr:uid="{4343B6CA-3A81-4157-AF90-E98B1FBF96E3}"/>
    <cellStyle name="Millares 3 3 5 4" xfId="10585" xr:uid="{CFC4FDA1-1A59-41EA-8E3F-07B41B6AA4CE}"/>
    <cellStyle name="Millares 3 3 6" xfId="6914" xr:uid="{00000000-0005-0000-0000-0000021B0000}"/>
    <cellStyle name="Millares 3 3 6 2" xfId="7555" xr:uid="{00000000-0005-0000-0000-0000831D0000}"/>
    <cellStyle name="Millares 3 3 6 2 2" xfId="11395" xr:uid="{F561A6A7-1118-45A5-BA04-36676ED31DE8}"/>
    <cellStyle name="Millares 3 3 6 3" xfId="10754" xr:uid="{4D689033-1297-4613-8641-1639A9EB7D6A}"/>
    <cellStyle name="Millares 3 3 7" xfId="7234" xr:uid="{00000000-0005-0000-0000-0000421C0000}"/>
    <cellStyle name="Millares 3 3 7 2" xfId="11074" xr:uid="{D19B677F-D9E6-44C0-890E-00672E6F201F}"/>
    <cellStyle name="Millares 3 3 8" xfId="8488" xr:uid="{67505BAF-7711-401F-A902-B841A672CD1E}"/>
    <cellStyle name="Millares 3 4" xfId="2001" xr:uid="{00000000-0005-0000-0000-0000D1070000}"/>
    <cellStyle name="Millares 3 4 2" xfId="5161" xr:uid="{00000000-0005-0000-0000-000029140000}"/>
    <cellStyle name="Millares 3 4 2 2" xfId="6850" xr:uid="{00000000-0005-0000-0000-0000C21A0000}"/>
    <cellStyle name="Millares 3 4 2 2 2" xfId="7173" xr:uid="{00000000-0005-0000-0000-0000051C0000}"/>
    <cellStyle name="Millares 3 4 2 2 2 2" xfId="7814" xr:uid="{00000000-0005-0000-0000-0000861E0000}"/>
    <cellStyle name="Millares 3 4 2 2 2 2 2" xfId="11654" xr:uid="{0D27C28E-1C4F-4EBC-98AF-D1AF47009AE8}"/>
    <cellStyle name="Millares 3 4 2 2 2 3" xfId="11013" xr:uid="{36060C68-2722-4F17-A3DA-A293AA1477BC}"/>
    <cellStyle name="Millares 3 4 2 2 3" xfId="7491" xr:uid="{00000000-0005-0000-0000-0000431D0000}"/>
    <cellStyle name="Millares 3 4 2 2 3 2" xfId="11331" xr:uid="{4BDB8E2E-9C4B-42E4-9631-48F913BB8D4A}"/>
    <cellStyle name="Millares 3 4 2 2 4" xfId="10690" xr:uid="{F26C9553-410E-447A-BEFE-94B27EC2550C}"/>
    <cellStyle name="Millares 3 4 2 3" xfId="7009" xr:uid="{00000000-0005-0000-0000-0000611B0000}"/>
    <cellStyle name="Millares 3 4 2 3 2" xfId="7650" xr:uid="{00000000-0005-0000-0000-0000E21D0000}"/>
    <cellStyle name="Millares 3 4 2 3 2 2" xfId="11490" xr:uid="{1DA2B528-A111-4772-8B50-6856C537C23A}"/>
    <cellStyle name="Millares 3 4 2 3 3" xfId="10849" xr:uid="{BC09D79E-7FCF-409E-8FA7-E0302514BF73}"/>
    <cellStyle name="Millares 3 4 2 4" xfId="7327" xr:uid="{00000000-0005-0000-0000-00009F1C0000}"/>
    <cellStyle name="Millares 3 4 2 4 2" xfId="11167" xr:uid="{C5ECA175-1552-4D9C-994C-38ED5EBBEC94}"/>
    <cellStyle name="Millares 3 4 2 5" xfId="10005" xr:uid="{82EF8E7B-EB9B-4B20-8A50-E995B06DD75E}"/>
    <cellStyle name="Millares 3 4 3" xfId="5162" xr:uid="{00000000-0005-0000-0000-00002A140000}"/>
    <cellStyle name="Millares 3 4 3 2" xfId="6851" xr:uid="{00000000-0005-0000-0000-0000C31A0000}"/>
    <cellStyle name="Millares 3 4 3 2 2" xfId="7174" xr:uid="{00000000-0005-0000-0000-0000061C0000}"/>
    <cellStyle name="Millares 3 4 3 2 2 2" xfId="7815" xr:uid="{00000000-0005-0000-0000-0000871E0000}"/>
    <cellStyle name="Millares 3 4 3 2 2 2 2" xfId="11655" xr:uid="{E55B242A-D4B1-4009-A183-B64EFBB5EB81}"/>
    <cellStyle name="Millares 3 4 3 2 2 3" xfId="11014" xr:uid="{0BD60BFE-3323-4B1A-8933-5A3F93F58881}"/>
    <cellStyle name="Millares 3 4 3 2 3" xfId="7492" xr:uid="{00000000-0005-0000-0000-0000441D0000}"/>
    <cellStyle name="Millares 3 4 3 2 3 2" xfId="11332" xr:uid="{5E954857-386E-4002-85A5-7BE2C92CF7B5}"/>
    <cellStyle name="Millares 3 4 3 2 4" xfId="10691" xr:uid="{64906C5E-0A12-432E-B9E6-E96F8DAE2E30}"/>
    <cellStyle name="Millares 3 4 3 3" xfId="7010" xr:uid="{00000000-0005-0000-0000-0000621B0000}"/>
    <cellStyle name="Millares 3 4 3 3 2" xfId="7651" xr:uid="{00000000-0005-0000-0000-0000E31D0000}"/>
    <cellStyle name="Millares 3 4 3 3 2 2" xfId="11491" xr:uid="{7BA4BD73-026E-4EF3-BEE5-499AD4947F7E}"/>
    <cellStyle name="Millares 3 4 3 3 3" xfId="10850" xr:uid="{7D0047B3-CB55-46B1-BAC9-2AA88ED48F36}"/>
    <cellStyle name="Millares 3 4 3 4" xfId="7328" xr:uid="{00000000-0005-0000-0000-0000A01C0000}"/>
    <cellStyle name="Millares 3 4 3 4 2" xfId="11168" xr:uid="{D23838EC-5FB9-48D5-9C8C-E9174F88B2C4}"/>
    <cellStyle name="Millares 3 4 3 5" xfId="10006" xr:uid="{D752FA9D-8AC6-43BB-A358-2DDBAFC770F0}"/>
    <cellStyle name="Millares 3 4 4" xfId="3794" xr:uid="{00000000-0005-0000-0000-0000D20E0000}"/>
    <cellStyle name="Millares 3 4 4 2" xfId="6787" xr:uid="{00000000-0005-0000-0000-0000831A0000}"/>
    <cellStyle name="Millares 3 4 4 2 2" xfId="7110" xr:uid="{00000000-0005-0000-0000-0000C61B0000}"/>
    <cellStyle name="Millares 3 4 4 2 2 2" xfId="7751" xr:uid="{00000000-0005-0000-0000-0000471E0000}"/>
    <cellStyle name="Millares 3 4 4 2 2 2 2" xfId="11591" xr:uid="{DE3AB16E-F28D-4C57-8474-9BFF2EE6AA2A}"/>
    <cellStyle name="Millares 3 4 4 2 2 3" xfId="10950" xr:uid="{711449E0-1C58-48B9-9814-7D719B07D7CC}"/>
    <cellStyle name="Millares 3 4 4 2 3" xfId="7428" xr:uid="{00000000-0005-0000-0000-0000041D0000}"/>
    <cellStyle name="Millares 3 4 4 2 3 2" xfId="11268" xr:uid="{E70BB6DC-FEF1-4F21-B32B-9B3ACE9555B8}"/>
    <cellStyle name="Millares 3 4 4 2 4" xfId="10627" xr:uid="{DD775BAB-89D1-489E-9105-9C1EF69F945B}"/>
    <cellStyle name="Millares 3 4 4 3" xfId="6946" xr:uid="{00000000-0005-0000-0000-0000221B0000}"/>
    <cellStyle name="Millares 3 4 4 3 2" xfId="7587" xr:uid="{00000000-0005-0000-0000-0000A31D0000}"/>
    <cellStyle name="Millares 3 4 4 3 2 2" xfId="11427" xr:uid="{6AC6760F-5ED4-4AA4-B6AC-D92E484CEE96}"/>
    <cellStyle name="Millares 3 4 4 3 3" xfId="10786" xr:uid="{A2C55DF3-5B7B-478F-A01B-9350BEDAE90D}"/>
    <cellStyle name="Millares 3 4 4 4" xfId="7266" xr:uid="{00000000-0005-0000-0000-0000621C0000}"/>
    <cellStyle name="Millares 3 4 4 4 2" xfId="11106" xr:uid="{6744C93A-2ABE-415E-8AC4-DF48AB73884F}"/>
    <cellStyle name="Millares 3 4 4 5" xfId="8965" xr:uid="{5D4532AF-1B78-4916-A3D7-2EDB34E1E5DB}"/>
    <cellStyle name="Millares 3 4 5" xfId="6746" xr:uid="{00000000-0005-0000-0000-00005A1A0000}"/>
    <cellStyle name="Millares 3 4 5 2" xfId="7069" xr:uid="{00000000-0005-0000-0000-00009D1B0000}"/>
    <cellStyle name="Millares 3 4 5 2 2" xfId="7710" xr:uid="{00000000-0005-0000-0000-00001E1E0000}"/>
    <cellStyle name="Millares 3 4 5 2 2 2" xfId="11550" xr:uid="{2A1F118C-3BBD-47B2-9D71-1E7DE3CE49D4}"/>
    <cellStyle name="Millares 3 4 5 2 3" xfId="10909" xr:uid="{7C1469F4-D03C-41C6-95A7-E3CB18C883DD}"/>
    <cellStyle name="Millares 3 4 5 3" xfId="7387" xr:uid="{00000000-0005-0000-0000-0000DB1C0000}"/>
    <cellStyle name="Millares 3 4 5 3 2" xfId="11227" xr:uid="{88094D7B-AA71-477E-BD4B-F2F199D763C4}"/>
    <cellStyle name="Millares 3 4 5 4" xfId="10586" xr:uid="{376E09A0-71A5-46C6-97C5-3DF5EDDCAA17}"/>
    <cellStyle name="Millares 3 4 6" xfId="6915" xr:uid="{00000000-0005-0000-0000-0000031B0000}"/>
    <cellStyle name="Millares 3 4 6 2" xfId="7556" xr:uid="{00000000-0005-0000-0000-0000841D0000}"/>
    <cellStyle name="Millares 3 4 6 2 2" xfId="11396" xr:uid="{C65694A7-73BC-41C4-A537-BC7ABFD6080F}"/>
    <cellStyle name="Millares 3 4 6 3" xfId="10755" xr:uid="{D3DE41AF-FDAF-4C01-AA9B-8C9A26444F97}"/>
    <cellStyle name="Millares 3 4 7" xfId="7235" xr:uid="{00000000-0005-0000-0000-0000431C0000}"/>
    <cellStyle name="Millares 3 4 7 2" xfId="11075" xr:uid="{9728D105-197D-478C-9221-7167571D5F0B}"/>
    <cellStyle name="Millares 3 4 8" xfId="8489" xr:uid="{C5A920E7-94BB-49CF-864C-0697C6AA7A5D}"/>
    <cellStyle name="Millares 3 5" xfId="2002" xr:uid="{00000000-0005-0000-0000-0000D2070000}"/>
    <cellStyle name="Millares 3 5 2" xfId="5163" xr:uid="{00000000-0005-0000-0000-00002B140000}"/>
    <cellStyle name="Millares 3 5 2 2" xfId="6852" xr:uid="{00000000-0005-0000-0000-0000C41A0000}"/>
    <cellStyle name="Millares 3 5 2 2 2" xfId="7175" xr:uid="{00000000-0005-0000-0000-0000071C0000}"/>
    <cellStyle name="Millares 3 5 2 2 2 2" xfId="7816" xr:uid="{00000000-0005-0000-0000-0000881E0000}"/>
    <cellStyle name="Millares 3 5 2 2 2 2 2" xfId="11656" xr:uid="{DA51DB00-A45B-4956-89EE-D327E37057E6}"/>
    <cellStyle name="Millares 3 5 2 2 2 3" xfId="11015" xr:uid="{1D511F47-580D-49BF-9EEA-4E9504F9392F}"/>
    <cellStyle name="Millares 3 5 2 2 3" xfId="7493" xr:uid="{00000000-0005-0000-0000-0000451D0000}"/>
    <cellStyle name="Millares 3 5 2 2 3 2" xfId="11333" xr:uid="{D9674539-5558-4A68-BDC9-6A4A95768655}"/>
    <cellStyle name="Millares 3 5 2 2 4" xfId="10692" xr:uid="{44411AAE-B621-44F1-A077-1BE1B371939C}"/>
    <cellStyle name="Millares 3 5 2 3" xfId="7011" xr:uid="{00000000-0005-0000-0000-0000631B0000}"/>
    <cellStyle name="Millares 3 5 2 3 2" xfId="7652" xr:uid="{00000000-0005-0000-0000-0000E41D0000}"/>
    <cellStyle name="Millares 3 5 2 3 2 2" xfId="11492" xr:uid="{7F573918-EA5F-4520-B3DE-3FB2A3EB5837}"/>
    <cellStyle name="Millares 3 5 2 3 3" xfId="10851" xr:uid="{51B95C83-A2ED-4126-A2E0-6592CE0B528F}"/>
    <cellStyle name="Millares 3 5 2 4" xfId="7329" xr:uid="{00000000-0005-0000-0000-0000A11C0000}"/>
    <cellStyle name="Millares 3 5 2 4 2" xfId="11169" xr:uid="{CF7CC382-EE70-4F85-BBBA-1E9C1D6EF446}"/>
    <cellStyle name="Millares 3 5 2 5" xfId="10007" xr:uid="{B452F94F-1AFE-44CB-BBDF-57A342175325}"/>
    <cellStyle name="Millares 3 5 3" xfId="5164" xr:uid="{00000000-0005-0000-0000-00002C140000}"/>
    <cellStyle name="Millares 3 5 3 2" xfId="6853" xr:uid="{00000000-0005-0000-0000-0000C51A0000}"/>
    <cellStyle name="Millares 3 5 3 2 2" xfId="7176" xr:uid="{00000000-0005-0000-0000-0000081C0000}"/>
    <cellStyle name="Millares 3 5 3 2 2 2" xfId="7817" xr:uid="{00000000-0005-0000-0000-0000891E0000}"/>
    <cellStyle name="Millares 3 5 3 2 2 2 2" xfId="11657" xr:uid="{8E01499F-23D7-4EBB-9B4B-8EBF30562D0F}"/>
    <cellStyle name="Millares 3 5 3 2 2 3" xfId="11016" xr:uid="{334BAA2E-AC76-46F4-9F09-40006B7F97B4}"/>
    <cellStyle name="Millares 3 5 3 2 3" xfId="7494" xr:uid="{00000000-0005-0000-0000-0000461D0000}"/>
    <cellStyle name="Millares 3 5 3 2 3 2" xfId="11334" xr:uid="{BC5A0CE6-1C19-4942-B52A-232C9FE8C4B2}"/>
    <cellStyle name="Millares 3 5 3 2 4" xfId="10693" xr:uid="{315A379D-1021-468B-ADC4-097DC28C1E94}"/>
    <cellStyle name="Millares 3 5 3 3" xfId="7012" xr:uid="{00000000-0005-0000-0000-0000641B0000}"/>
    <cellStyle name="Millares 3 5 3 3 2" xfId="7653" xr:uid="{00000000-0005-0000-0000-0000E51D0000}"/>
    <cellStyle name="Millares 3 5 3 3 2 2" xfId="11493" xr:uid="{8160FF55-04BB-440D-8D15-291FD580EBEA}"/>
    <cellStyle name="Millares 3 5 3 3 3" xfId="10852" xr:uid="{32A24E4B-0E79-4EEC-B9AA-28516EEA755E}"/>
    <cellStyle name="Millares 3 5 3 4" xfId="7330" xr:uid="{00000000-0005-0000-0000-0000A21C0000}"/>
    <cellStyle name="Millares 3 5 3 4 2" xfId="11170" xr:uid="{A39239A5-7ADF-4EB1-B339-0F1E71BB834B}"/>
    <cellStyle name="Millares 3 5 3 5" xfId="10008" xr:uid="{24FD807D-1B41-40B9-800D-6A3B34C97C71}"/>
    <cellStyle name="Millares 3 5 4" xfId="3795" xr:uid="{00000000-0005-0000-0000-0000D30E0000}"/>
    <cellStyle name="Millares 3 5 4 2" xfId="6788" xr:uid="{00000000-0005-0000-0000-0000841A0000}"/>
    <cellStyle name="Millares 3 5 4 2 2" xfId="7111" xr:uid="{00000000-0005-0000-0000-0000C71B0000}"/>
    <cellStyle name="Millares 3 5 4 2 2 2" xfId="7752" xr:uid="{00000000-0005-0000-0000-0000481E0000}"/>
    <cellStyle name="Millares 3 5 4 2 2 2 2" xfId="11592" xr:uid="{9714930C-11C0-4D91-A3A5-E1285B313A99}"/>
    <cellStyle name="Millares 3 5 4 2 2 3" xfId="10951" xr:uid="{955622ED-317E-47EC-BD0E-CE314514631E}"/>
    <cellStyle name="Millares 3 5 4 2 3" xfId="7429" xr:uid="{00000000-0005-0000-0000-0000051D0000}"/>
    <cellStyle name="Millares 3 5 4 2 3 2" xfId="11269" xr:uid="{2FE497DF-4DD0-4A44-83FD-FCB023B1CCB7}"/>
    <cellStyle name="Millares 3 5 4 2 4" xfId="10628" xr:uid="{83856385-30C9-4A96-9B3E-629F547F6D09}"/>
    <cellStyle name="Millares 3 5 4 3" xfId="6947" xr:uid="{00000000-0005-0000-0000-0000231B0000}"/>
    <cellStyle name="Millares 3 5 4 3 2" xfId="7588" xr:uid="{00000000-0005-0000-0000-0000A41D0000}"/>
    <cellStyle name="Millares 3 5 4 3 2 2" xfId="11428" xr:uid="{BBF3B99B-500D-4E8F-BB99-6DD85D02DD5F}"/>
    <cellStyle name="Millares 3 5 4 3 3" xfId="10787" xr:uid="{36A0C38B-06D9-4CAE-AC5D-93AC995139E4}"/>
    <cellStyle name="Millares 3 5 4 4" xfId="7267" xr:uid="{00000000-0005-0000-0000-0000631C0000}"/>
    <cellStyle name="Millares 3 5 4 4 2" xfId="11107" xr:uid="{08A2B8CE-0AFC-40E3-AF94-555FB35A431B}"/>
    <cellStyle name="Millares 3 5 4 5" xfId="8966" xr:uid="{0B21EB6E-7D69-4107-AA20-AF57569DC968}"/>
    <cellStyle name="Millares 3 5 5" xfId="6747" xr:uid="{00000000-0005-0000-0000-00005B1A0000}"/>
    <cellStyle name="Millares 3 5 5 2" xfId="7070" xr:uid="{00000000-0005-0000-0000-00009E1B0000}"/>
    <cellStyle name="Millares 3 5 5 2 2" xfId="7711" xr:uid="{00000000-0005-0000-0000-00001F1E0000}"/>
    <cellStyle name="Millares 3 5 5 2 2 2" xfId="11551" xr:uid="{F52A6468-6950-4AEC-A5A1-A797FD8CC4BC}"/>
    <cellStyle name="Millares 3 5 5 2 3" xfId="10910" xr:uid="{C2211A1F-54D9-452B-9EF8-2BD37A107D18}"/>
    <cellStyle name="Millares 3 5 5 3" xfId="7388" xr:uid="{00000000-0005-0000-0000-0000DC1C0000}"/>
    <cellStyle name="Millares 3 5 5 3 2" xfId="11228" xr:uid="{96B3FC14-F638-46D8-B72B-5C2034974EE3}"/>
    <cellStyle name="Millares 3 5 5 4" xfId="10587" xr:uid="{299D2326-31DF-40DF-A6A6-350D9B40E825}"/>
    <cellStyle name="Millares 3 5 6" xfId="6916" xr:uid="{00000000-0005-0000-0000-0000041B0000}"/>
    <cellStyle name="Millares 3 5 6 2" xfId="7557" xr:uid="{00000000-0005-0000-0000-0000851D0000}"/>
    <cellStyle name="Millares 3 5 6 2 2" xfId="11397" xr:uid="{92E93DFA-AAC1-4654-BDC6-15B9DDFB818A}"/>
    <cellStyle name="Millares 3 5 6 3" xfId="10756" xr:uid="{885E9BD8-9309-4890-A6AF-CC68204D8911}"/>
    <cellStyle name="Millares 3 5 7" xfId="7236" xr:uid="{00000000-0005-0000-0000-0000441C0000}"/>
    <cellStyle name="Millares 3 5 7 2" xfId="11076" xr:uid="{28D9D63B-135A-407A-9D01-130F700FF512}"/>
    <cellStyle name="Millares 3 5 8" xfId="8490" xr:uid="{49A27E5F-252F-4E41-98E9-6034991E7815}"/>
    <cellStyle name="Millares 3 6" xfId="2003" xr:uid="{00000000-0005-0000-0000-0000D3070000}"/>
    <cellStyle name="Millares 3 6 2" xfId="5165" xr:uid="{00000000-0005-0000-0000-00002D140000}"/>
    <cellStyle name="Millares 3 6 2 2" xfId="6854" xr:uid="{00000000-0005-0000-0000-0000C61A0000}"/>
    <cellStyle name="Millares 3 6 2 2 2" xfId="7177" xr:uid="{00000000-0005-0000-0000-0000091C0000}"/>
    <cellStyle name="Millares 3 6 2 2 2 2" xfId="7818" xr:uid="{00000000-0005-0000-0000-00008A1E0000}"/>
    <cellStyle name="Millares 3 6 2 2 2 2 2" xfId="11658" xr:uid="{4319E89D-8405-4891-98FB-6496A466CA1F}"/>
    <cellStyle name="Millares 3 6 2 2 2 3" xfId="11017" xr:uid="{AC0311EC-DD9A-4459-B752-226D296A7699}"/>
    <cellStyle name="Millares 3 6 2 2 3" xfId="7495" xr:uid="{00000000-0005-0000-0000-0000471D0000}"/>
    <cellStyle name="Millares 3 6 2 2 3 2" xfId="11335" xr:uid="{7F56439B-6391-4BDC-94DA-3BAB8CB74EF8}"/>
    <cellStyle name="Millares 3 6 2 2 4" xfId="10694" xr:uid="{6BC8C16F-3809-4D33-BBFC-88CD8F4BD851}"/>
    <cellStyle name="Millares 3 6 2 3" xfId="7013" xr:uid="{00000000-0005-0000-0000-0000651B0000}"/>
    <cellStyle name="Millares 3 6 2 3 2" xfId="7654" xr:uid="{00000000-0005-0000-0000-0000E61D0000}"/>
    <cellStyle name="Millares 3 6 2 3 2 2" xfId="11494" xr:uid="{E5E7A663-E4A2-4526-8323-2B7C05039A45}"/>
    <cellStyle name="Millares 3 6 2 3 3" xfId="10853" xr:uid="{09B43293-97CA-4FFD-A3FF-4DB3B812D035}"/>
    <cellStyle name="Millares 3 6 2 4" xfId="7331" xr:uid="{00000000-0005-0000-0000-0000A31C0000}"/>
    <cellStyle name="Millares 3 6 2 4 2" xfId="11171" xr:uid="{9EA7CDC8-9D05-4F65-BCBD-594172408DAE}"/>
    <cellStyle name="Millares 3 6 2 5" xfId="10009" xr:uid="{A4861CBE-C76C-4C0A-A302-C6E15295A643}"/>
    <cellStyle name="Millares 3 6 3" xfId="3796" xr:uid="{00000000-0005-0000-0000-0000D40E0000}"/>
    <cellStyle name="Millares 3 6 3 2" xfId="6789" xr:uid="{00000000-0005-0000-0000-0000851A0000}"/>
    <cellStyle name="Millares 3 6 3 2 2" xfId="7112" xr:uid="{00000000-0005-0000-0000-0000C81B0000}"/>
    <cellStyle name="Millares 3 6 3 2 2 2" xfId="7753" xr:uid="{00000000-0005-0000-0000-0000491E0000}"/>
    <cellStyle name="Millares 3 6 3 2 2 2 2" xfId="11593" xr:uid="{12805792-EE51-4CC8-B1C7-9D4717E6A565}"/>
    <cellStyle name="Millares 3 6 3 2 2 3" xfId="10952" xr:uid="{CDC04521-A918-4DCE-AB71-3EFD05563C90}"/>
    <cellStyle name="Millares 3 6 3 2 3" xfId="7430" xr:uid="{00000000-0005-0000-0000-0000061D0000}"/>
    <cellStyle name="Millares 3 6 3 2 3 2" xfId="11270" xr:uid="{D8EDCA1F-F7C5-49AD-8F43-2FB96F1CEF62}"/>
    <cellStyle name="Millares 3 6 3 2 4" xfId="10629" xr:uid="{1738C612-EFBC-4873-A26C-34AF43EE7E93}"/>
    <cellStyle name="Millares 3 6 3 3" xfId="6948" xr:uid="{00000000-0005-0000-0000-0000241B0000}"/>
    <cellStyle name="Millares 3 6 3 3 2" xfId="7589" xr:uid="{00000000-0005-0000-0000-0000A51D0000}"/>
    <cellStyle name="Millares 3 6 3 3 2 2" xfId="11429" xr:uid="{83EFCD71-3C90-43AD-A3EE-B8241EB77108}"/>
    <cellStyle name="Millares 3 6 3 3 3" xfId="10788" xr:uid="{F67935C9-5D5B-481E-90D7-D7A790830E01}"/>
    <cellStyle name="Millares 3 6 3 4" xfId="7268" xr:uid="{00000000-0005-0000-0000-0000641C0000}"/>
    <cellStyle name="Millares 3 6 3 4 2" xfId="11108" xr:uid="{4A91F1B3-5B41-4AE3-B91B-F9DA00117038}"/>
    <cellStyle name="Millares 3 6 3 5" xfId="8967" xr:uid="{D3DF55AA-37B1-4E0A-9FE4-D6662D449D49}"/>
    <cellStyle name="Millares 3 6 4" xfId="6748" xr:uid="{00000000-0005-0000-0000-00005C1A0000}"/>
    <cellStyle name="Millares 3 6 4 2" xfId="7071" xr:uid="{00000000-0005-0000-0000-00009F1B0000}"/>
    <cellStyle name="Millares 3 6 4 2 2" xfId="7712" xr:uid="{00000000-0005-0000-0000-0000201E0000}"/>
    <cellStyle name="Millares 3 6 4 2 2 2" xfId="11552" xr:uid="{12B0640E-1D66-4E48-9D46-ABEDADA9F25E}"/>
    <cellStyle name="Millares 3 6 4 2 3" xfId="10911" xr:uid="{5A959CC4-FBDB-4015-BB05-2096F1353445}"/>
    <cellStyle name="Millares 3 6 4 3" xfId="7389" xr:uid="{00000000-0005-0000-0000-0000DD1C0000}"/>
    <cellStyle name="Millares 3 6 4 3 2" xfId="11229" xr:uid="{7096D515-391F-4F53-B0C4-2569F70B817C}"/>
    <cellStyle name="Millares 3 6 4 4" xfId="10588" xr:uid="{E6955F5E-3C52-40C8-BD2A-2244CB123841}"/>
    <cellStyle name="Millares 3 6 5" xfId="6917" xr:uid="{00000000-0005-0000-0000-0000051B0000}"/>
    <cellStyle name="Millares 3 6 5 2" xfId="7558" xr:uid="{00000000-0005-0000-0000-0000861D0000}"/>
    <cellStyle name="Millares 3 6 5 2 2" xfId="11398" xr:uid="{7B48067C-94EA-45F1-81A5-DC4F3EC7621B}"/>
    <cellStyle name="Millares 3 6 5 3" xfId="10757" xr:uid="{026C614B-BA69-4001-B0E8-9B7270B21382}"/>
    <cellStyle name="Millares 3 6 6" xfId="7237" xr:uid="{00000000-0005-0000-0000-0000451C0000}"/>
    <cellStyle name="Millares 3 6 6 2" xfId="11077" xr:uid="{B6A8C405-787D-4E7C-B08D-2601AC9336A6}"/>
    <cellStyle name="Millares 3 6 7" xfId="8491" xr:uid="{D0865DA2-4B49-4734-A122-ABFE75347F3E}"/>
    <cellStyle name="Millares 3 7" xfId="2004" xr:uid="{00000000-0005-0000-0000-0000D4070000}"/>
    <cellStyle name="Millares 3 7 2" xfId="3797" xr:uid="{00000000-0005-0000-0000-0000D50E0000}"/>
    <cellStyle name="Millares 3 7 2 2" xfId="6790" xr:uid="{00000000-0005-0000-0000-0000861A0000}"/>
    <cellStyle name="Millares 3 7 2 2 2" xfId="7113" xr:uid="{00000000-0005-0000-0000-0000C91B0000}"/>
    <cellStyle name="Millares 3 7 2 2 2 2" xfId="7754" xr:uid="{00000000-0005-0000-0000-00004A1E0000}"/>
    <cellStyle name="Millares 3 7 2 2 2 2 2" xfId="11594" xr:uid="{FFFB78F2-F52A-468A-BAE5-1818A1FEA33F}"/>
    <cellStyle name="Millares 3 7 2 2 2 3" xfId="10953" xr:uid="{333A11AE-7C82-4045-9DF5-7E299F3275DF}"/>
    <cellStyle name="Millares 3 7 2 2 3" xfId="7431" xr:uid="{00000000-0005-0000-0000-0000071D0000}"/>
    <cellStyle name="Millares 3 7 2 2 3 2" xfId="11271" xr:uid="{42A7FAB8-8DD0-4C92-A986-5092BBED8AB4}"/>
    <cellStyle name="Millares 3 7 2 2 4" xfId="10630" xr:uid="{47D18052-E7C4-441B-983D-46C0D0729486}"/>
    <cellStyle name="Millares 3 7 2 3" xfId="6949" xr:uid="{00000000-0005-0000-0000-0000251B0000}"/>
    <cellStyle name="Millares 3 7 2 3 2" xfId="7590" xr:uid="{00000000-0005-0000-0000-0000A61D0000}"/>
    <cellStyle name="Millares 3 7 2 3 2 2" xfId="11430" xr:uid="{888E19B2-6FB6-442F-9282-65AAA548CA40}"/>
    <cellStyle name="Millares 3 7 2 3 3" xfId="10789" xr:uid="{5EBE7A9D-B0D5-4540-95CE-18FB0EFC257A}"/>
    <cellStyle name="Millares 3 7 2 4" xfId="7269" xr:uid="{00000000-0005-0000-0000-0000651C0000}"/>
    <cellStyle name="Millares 3 7 2 4 2" xfId="11109" xr:uid="{537C7CAC-2185-44C2-AAE4-0E116BA9B5E4}"/>
    <cellStyle name="Millares 3 7 2 5" xfId="8968" xr:uid="{EAB6135C-78DF-49C3-9CF7-76006418DF3F}"/>
    <cellStyle name="Millares 3 7 3" xfId="6749" xr:uid="{00000000-0005-0000-0000-00005D1A0000}"/>
    <cellStyle name="Millares 3 7 3 2" xfId="7072" xr:uid="{00000000-0005-0000-0000-0000A01B0000}"/>
    <cellStyle name="Millares 3 7 3 2 2" xfId="7713" xr:uid="{00000000-0005-0000-0000-0000211E0000}"/>
    <cellStyle name="Millares 3 7 3 2 2 2" xfId="11553" xr:uid="{F631E1E6-70CA-4F6F-955D-80939ACC877B}"/>
    <cellStyle name="Millares 3 7 3 2 3" xfId="10912" xr:uid="{71E2537C-E827-4196-B802-A6566A4E1384}"/>
    <cellStyle name="Millares 3 7 3 3" xfId="7390" xr:uid="{00000000-0005-0000-0000-0000DE1C0000}"/>
    <cellStyle name="Millares 3 7 3 3 2" xfId="11230" xr:uid="{2DD4B956-87EC-488A-85E2-DB1DF6509215}"/>
    <cellStyle name="Millares 3 7 3 4" xfId="10589" xr:uid="{C8275C31-D6C9-42BF-B9FC-6F56248A5A3A}"/>
    <cellStyle name="Millares 3 7 4" xfId="6918" xr:uid="{00000000-0005-0000-0000-0000061B0000}"/>
    <cellStyle name="Millares 3 7 4 2" xfId="7559" xr:uid="{00000000-0005-0000-0000-0000871D0000}"/>
    <cellStyle name="Millares 3 7 4 2 2" xfId="11399" xr:uid="{8B15DF7E-D965-4CC5-A13E-483EC0208653}"/>
    <cellStyle name="Millares 3 7 4 3" xfId="10758" xr:uid="{579EC55A-686E-43F7-9D9F-4E76D26D104B}"/>
    <cellStyle name="Millares 3 7 5" xfId="7238" xr:uid="{00000000-0005-0000-0000-0000461C0000}"/>
    <cellStyle name="Millares 3 7 5 2" xfId="11078" xr:uid="{D2A5F300-4011-41E7-8F19-258C776227A5}"/>
    <cellStyle name="Millares 3 7 6" xfId="8492" xr:uid="{EC331A71-4EC8-4733-A945-97A4C92B415B}"/>
    <cellStyle name="Millares 3 8" xfId="2005" xr:uid="{00000000-0005-0000-0000-0000D5070000}"/>
    <cellStyle name="Millares 3 8 2" xfId="3798" xr:uid="{00000000-0005-0000-0000-0000D60E0000}"/>
    <cellStyle name="Millares 3 8 2 2" xfId="6791" xr:uid="{00000000-0005-0000-0000-0000871A0000}"/>
    <cellStyle name="Millares 3 8 2 2 2" xfId="7114" xr:uid="{00000000-0005-0000-0000-0000CA1B0000}"/>
    <cellStyle name="Millares 3 8 2 2 2 2" xfId="7755" xr:uid="{00000000-0005-0000-0000-00004B1E0000}"/>
    <cellStyle name="Millares 3 8 2 2 2 2 2" xfId="11595" xr:uid="{44FBBAF8-7BDA-48FB-B398-76D8BCFE8142}"/>
    <cellStyle name="Millares 3 8 2 2 2 3" xfId="10954" xr:uid="{B5DBE9E6-04A3-45B4-AA02-1507C2DAB6DF}"/>
    <cellStyle name="Millares 3 8 2 2 3" xfId="7432" xr:uid="{00000000-0005-0000-0000-0000081D0000}"/>
    <cellStyle name="Millares 3 8 2 2 3 2" xfId="11272" xr:uid="{5E59D1BC-ABE7-4BE1-B1B7-0C7988F1DFEB}"/>
    <cellStyle name="Millares 3 8 2 2 4" xfId="10631" xr:uid="{B41A5DD7-B3CA-4DED-BD6C-C0E9D823BE9B}"/>
    <cellStyle name="Millares 3 8 2 3" xfId="6950" xr:uid="{00000000-0005-0000-0000-0000261B0000}"/>
    <cellStyle name="Millares 3 8 2 3 2" xfId="7591" xr:uid="{00000000-0005-0000-0000-0000A71D0000}"/>
    <cellStyle name="Millares 3 8 2 3 2 2" xfId="11431" xr:uid="{97626A52-2965-4F29-BD6A-35F17BFA2569}"/>
    <cellStyle name="Millares 3 8 2 3 3" xfId="10790" xr:uid="{F92D7194-EB56-494B-8DB3-D132897EE13B}"/>
    <cellStyle name="Millares 3 8 2 4" xfId="7270" xr:uid="{00000000-0005-0000-0000-0000661C0000}"/>
    <cellStyle name="Millares 3 8 2 4 2" xfId="11110" xr:uid="{CCC9A14E-07BA-4633-894C-B403F7B0EA99}"/>
    <cellStyle name="Millares 3 8 2 5" xfId="8969" xr:uid="{866A3934-B1AE-4EE5-9C63-06DC27B762F9}"/>
    <cellStyle name="Millares 3 8 3" xfId="6750" xr:uid="{00000000-0005-0000-0000-00005E1A0000}"/>
    <cellStyle name="Millares 3 8 3 2" xfId="7073" xr:uid="{00000000-0005-0000-0000-0000A11B0000}"/>
    <cellStyle name="Millares 3 8 3 2 2" xfId="7714" xr:uid="{00000000-0005-0000-0000-0000221E0000}"/>
    <cellStyle name="Millares 3 8 3 2 2 2" xfId="11554" xr:uid="{DE164003-6BA8-4234-83E6-FF000803929D}"/>
    <cellStyle name="Millares 3 8 3 2 3" xfId="10913" xr:uid="{99518F4D-D41C-40F7-8141-7C4873DEDC37}"/>
    <cellStyle name="Millares 3 8 3 3" xfId="7391" xr:uid="{00000000-0005-0000-0000-0000DF1C0000}"/>
    <cellStyle name="Millares 3 8 3 3 2" xfId="11231" xr:uid="{F7E8AE7D-CDC5-42D2-B66C-6FEF488DDE08}"/>
    <cellStyle name="Millares 3 8 3 4" xfId="10590" xr:uid="{928E358F-51D3-4D5C-A228-754583F6809A}"/>
    <cellStyle name="Millares 3 8 4" xfId="6919" xr:uid="{00000000-0005-0000-0000-0000071B0000}"/>
    <cellStyle name="Millares 3 8 4 2" xfId="7560" xr:uid="{00000000-0005-0000-0000-0000881D0000}"/>
    <cellStyle name="Millares 3 8 4 2 2" xfId="11400" xr:uid="{CC6CA092-462A-4FBD-AEC6-67C5C58B9CCB}"/>
    <cellStyle name="Millares 3 8 4 3" xfId="10759" xr:uid="{283B0F60-D3BD-4E98-9593-5D5CBD821575}"/>
    <cellStyle name="Millares 3 8 5" xfId="7239" xr:uid="{00000000-0005-0000-0000-0000471C0000}"/>
    <cellStyle name="Millares 3 8 5 2" xfId="11079" xr:uid="{E4E9479D-9373-48EE-898D-2739BA47FCFF}"/>
    <cellStyle name="Millares 3 8 6" xfId="8493" xr:uid="{1463C73C-3698-4ED3-97CE-BCB4525C9565}"/>
    <cellStyle name="Millares 3 9" xfId="5166" xr:uid="{00000000-0005-0000-0000-00002E140000}"/>
    <cellStyle name="Millares 3 9 2" xfId="6855" xr:uid="{00000000-0005-0000-0000-0000C71A0000}"/>
    <cellStyle name="Millares 3 9 2 2" xfId="7178" xr:uid="{00000000-0005-0000-0000-00000A1C0000}"/>
    <cellStyle name="Millares 3 9 2 2 2" xfId="7819" xr:uid="{00000000-0005-0000-0000-00008B1E0000}"/>
    <cellStyle name="Millares 3 9 2 2 2 2" xfId="11659" xr:uid="{39CE62C8-4766-4B63-B525-09522C189F47}"/>
    <cellStyle name="Millares 3 9 2 2 3" xfId="11018" xr:uid="{DADBBDB9-1229-4CB9-BA7B-59575B8FB71E}"/>
    <cellStyle name="Millares 3 9 2 3" xfId="7496" xr:uid="{00000000-0005-0000-0000-0000481D0000}"/>
    <cellStyle name="Millares 3 9 2 3 2" xfId="11336" xr:uid="{02AC77ED-088A-4AC1-9477-30562DC27091}"/>
    <cellStyle name="Millares 3 9 2 4" xfId="10695" xr:uid="{E530A0C8-C3D8-4D01-A4DD-88C850876A86}"/>
    <cellStyle name="Millares 3 9 3" xfId="7014" xr:uid="{00000000-0005-0000-0000-0000661B0000}"/>
    <cellStyle name="Millares 3 9 3 2" xfId="7655" xr:uid="{00000000-0005-0000-0000-0000E71D0000}"/>
    <cellStyle name="Millares 3 9 3 2 2" xfId="11495" xr:uid="{25DA382F-E18C-4F14-8096-64124F69C4CB}"/>
    <cellStyle name="Millares 3 9 3 3" xfId="10854" xr:uid="{E18F8F51-5596-4F2B-A0ED-BE766691088A}"/>
    <cellStyle name="Millares 3 9 4" xfId="7332" xr:uid="{00000000-0005-0000-0000-0000A41C0000}"/>
    <cellStyle name="Millares 3 9 4 2" xfId="11172" xr:uid="{B3306AA1-8CD0-4B48-B0A5-6BDCDD1AD703}"/>
    <cellStyle name="Millares 3 9 5" xfId="10010" xr:uid="{B59F9C78-3198-4F29-AAC0-D3E5E0932979}"/>
    <cellStyle name="Millares 3_Deuda septiembre_marcos" xfId="2006" xr:uid="{00000000-0005-0000-0000-0000D6070000}"/>
    <cellStyle name="Millares 30" xfId="5167" xr:uid="{00000000-0005-0000-0000-00002F140000}"/>
    <cellStyle name="Millares 31" xfId="5168" xr:uid="{00000000-0005-0000-0000-000030140000}"/>
    <cellStyle name="Millares 32" xfId="5169" xr:uid="{00000000-0005-0000-0000-000031140000}"/>
    <cellStyle name="Millares 32 2" xfId="6856" xr:uid="{00000000-0005-0000-0000-0000C81A0000}"/>
    <cellStyle name="Millares 32 2 2" xfId="7179" xr:uid="{00000000-0005-0000-0000-00000B1C0000}"/>
    <cellStyle name="Millares 32 2 2 2" xfId="7820" xr:uid="{00000000-0005-0000-0000-00008C1E0000}"/>
    <cellStyle name="Millares 32 2 2 2 2" xfId="11660" xr:uid="{5D4430CF-EAB4-456D-B0AF-8DCE41FCC969}"/>
    <cellStyle name="Millares 32 2 2 3" xfId="11019" xr:uid="{4B77A9DB-73EB-4A59-947F-D00E85BE5C29}"/>
    <cellStyle name="Millares 32 2 3" xfId="7497" xr:uid="{00000000-0005-0000-0000-0000491D0000}"/>
    <cellStyle name="Millares 32 2 3 2" xfId="11337" xr:uid="{77B1F28F-D748-4E70-81FA-EA1C0FEC16E9}"/>
    <cellStyle name="Millares 32 2 4" xfId="10696" xr:uid="{DEA3C881-080B-4B57-A7C9-3D7F9F452A16}"/>
    <cellStyle name="Millares 32 3" xfId="7015" xr:uid="{00000000-0005-0000-0000-0000671B0000}"/>
    <cellStyle name="Millares 32 3 2" xfId="7656" xr:uid="{00000000-0005-0000-0000-0000E81D0000}"/>
    <cellStyle name="Millares 32 3 2 2" xfId="11496" xr:uid="{6781F135-2CAF-4BEB-A9AE-F5E73A243D07}"/>
    <cellStyle name="Millares 32 3 3" xfId="10855" xr:uid="{24B3D941-0E8F-4115-B616-70ECF12D31FA}"/>
    <cellStyle name="Millares 32 4" xfId="7333" xr:uid="{00000000-0005-0000-0000-0000A51C0000}"/>
    <cellStyle name="Millares 32 4 2" xfId="11173" xr:uid="{AAB333CC-ED9C-4B7F-BB69-F7BB84981448}"/>
    <cellStyle name="Millares 32 5" xfId="10011" xr:uid="{6A1D5308-6F44-41A3-A2A0-4571D91D0A38}"/>
    <cellStyle name="Millares 33" xfId="3819" xr:uid="{00000000-0005-0000-0000-0000EB0E0000}"/>
    <cellStyle name="Millares 33 2" xfId="6811" xr:uid="{00000000-0005-0000-0000-00009B1A0000}"/>
    <cellStyle name="Millares 33 2 2" xfId="7134" xr:uid="{00000000-0005-0000-0000-0000DE1B0000}"/>
    <cellStyle name="Millares 33 2 2 2" xfId="7775" xr:uid="{00000000-0005-0000-0000-00005F1E0000}"/>
    <cellStyle name="Millares 33 2 2 2 2" xfId="11615" xr:uid="{A50BC4CC-AA92-4FBB-ACDE-46EB6AA94A68}"/>
    <cellStyle name="Millares 33 2 2 3" xfId="10974" xr:uid="{FF83C00F-16C7-432D-BDC4-E171175C7CC7}"/>
    <cellStyle name="Millares 33 2 3" xfId="7452" xr:uid="{00000000-0005-0000-0000-00001C1D0000}"/>
    <cellStyle name="Millares 33 2 3 2" xfId="11292" xr:uid="{15E233D1-8D21-431C-A724-1536666DDE82}"/>
    <cellStyle name="Millares 33 2 4" xfId="10651" xr:uid="{8FF01BA3-776C-4B06-9586-C8096DF074AA}"/>
    <cellStyle name="Millares 33 3" xfId="6970" xr:uid="{00000000-0005-0000-0000-00003A1B0000}"/>
    <cellStyle name="Millares 33 3 2" xfId="7611" xr:uid="{00000000-0005-0000-0000-0000BB1D0000}"/>
    <cellStyle name="Millares 33 3 2 2" xfId="11451" xr:uid="{803F23FF-F991-4D08-B5C8-35FB924D4DA9}"/>
    <cellStyle name="Millares 33 3 3" xfId="10810" xr:uid="{70720750-0171-4476-BC4D-F82402D7B8CA}"/>
    <cellStyle name="Millares 33 4" xfId="7290" xr:uid="{00000000-0005-0000-0000-00007A1C0000}"/>
    <cellStyle name="Millares 33 4 2" xfId="11130" xr:uid="{D2213267-6CA6-4BF6-890E-78EC7213587E}"/>
    <cellStyle name="Millares 33 5" xfId="8989" xr:uid="{435E36A8-452B-4A65-A3B5-561B6785BDC5}"/>
    <cellStyle name="Millares 34" xfId="7344" xr:uid="{00000000-0005-0000-0000-0000B01C0000}"/>
    <cellStyle name="Millares 34 2" xfId="11184" xr:uid="{D669CF7C-EAF4-45C6-8920-BE4D0FAF368D}"/>
    <cellStyle name="Millares 35" xfId="7343" xr:uid="{00000000-0005-0000-0000-0000AF1C0000}"/>
    <cellStyle name="Millares 35 2" xfId="11183" xr:uid="{5BAFC46D-3DA7-41F1-8657-4F166FF8E256}"/>
    <cellStyle name="Millares 36" xfId="7229" xr:uid="{00000000-0005-0000-0000-00003D1C0000}"/>
    <cellStyle name="Millares 36 2" xfId="11069" xr:uid="{DEFE75FE-7FCB-4B24-98C8-B3630CE09954}"/>
    <cellStyle name="Millares 37" xfId="7860" xr:uid="{00000000-0005-0000-0000-0000B41E0000}"/>
    <cellStyle name="Millares 37 2" xfId="11700" xr:uid="{B1D8304B-7F79-4410-A3E8-B7485D68241F}"/>
    <cellStyle name="Millares 38" xfId="7861" xr:uid="{00000000-0005-0000-0000-0000B51E0000}"/>
    <cellStyle name="Millares 38 2" xfId="11701" xr:uid="{B4AB2EE6-0065-4360-BCEE-E22EBD607561}"/>
    <cellStyle name="Millares 39" xfId="7864" xr:uid="{00000000-0005-0000-0000-0000B81E0000}"/>
    <cellStyle name="Millares 39 2" xfId="11702" xr:uid="{6C497FEF-5F36-4662-93D0-C97442953844}"/>
    <cellStyle name="Millares 4" xfId="2007" xr:uid="{00000000-0005-0000-0000-0000D7070000}"/>
    <cellStyle name="Millares 4 2" xfId="2008" xr:uid="{00000000-0005-0000-0000-0000D8070000}"/>
    <cellStyle name="Millares 4 2 2" xfId="5170" xr:uid="{00000000-0005-0000-0000-000032140000}"/>
    <cellStyle name="Millares 4 3" xfId="2009" xr:uid="{00000000-0005-0000-0000-0000D9070000}"/>
    <cellStyle name="Millares 4 3 2" xfId="5171" xr:uid="{00000000-0005-0000-0000-000033140000}"/>
    <cellStyle name="Millares 4 4" xfId="2010" xr:uid="{00000000-0005-0000-0000-0000DA070000}"/>
    <cellStyle name="Millares 4 4 2" xfId="5172" xr:uid="{00000000-0005-0000-0000-000034140000}"/>
    <cellStyle name="Millares 4 5" xfId="2011" xr:uid="{00000000-0005-0000-0000-0000DB070000}"/>
    <cellStyle name="Millares 4 5 2" xfId="5173" xr:uid="{00000000-0005-0000-0000-000035140000}"/>
    <cellStyle name="Millares 4 6" xfId="2012" xr:uid="{00000000-0005-0000-0000-0000DC070000}"/>
    <cellStyle name="Millares 4 6 2" xfId="5174" xr:uid="{00000000-0005-0000-0000-000036140000}"/>
    <cellStyle name="Millares 4 7" xfId="2013" xr:uid="{00000000-0005-0000-0000-0000DD070000}"/>
    <cellStyle name="Millares 4 8" xfId="2014" xr:uid="{00000000-0005-0000-0000-0000DE070000}"/>
    <cellStyle name="Millares 4_Graficos 2009" xfId="2015" xr:uid="{00000000-0005-0000-0000-0000DF070000}"/>
    <cellStyle name="Millares 40" xfId="7865" xr:uid="{00000000-0005-0000-0000-0000B91E0000}"/>
    <cellStyle name="Millares 40 2" xfId="11703" xr:uid="{561119BB-B874-4741-9D16-74541B9FEAA8}"/>
    <cellStyle name="Millares 41" xfId="7866" xr:uid="{00000000-0005-0000-0000-0000BA1E0000}"/>
    <cellStyle name="Millares 41 2" xfId="11704" xr:uid="{FB16BB49-2F7D-443B-A10C-B9C1A02703C7}"/>
    <cellStyle name="Millares 42" xfId="11708" xr:uid="{8D5B0770-7240-4AA7-A621-6689A7A84835}"/>
    <cellStyle name="Millares 43" xfId="11707" xr:uid="{46A9AB06-5512-423C-AFBF-F076CA7F4C58}"/>
    <cellStyle name="Millares 44" xfId="7881" xr:uid="{6D48D55D-4F3D-4930-924C-65C5FEE90F47}"/>
    <cellStyle name="Millares 45" xfId="10543" xr:uid="{CBAD68EB-34D0-4843-90B7-71558E364F0F}"/>
    <cellStyle name="Millares 46" xfId="11713" xr:uid="{8668F0A6-FC86-4AFD-9327-84F4A5C063C8}"/>
    <cellStyle name="Millares 5" xfId="2016" xr:uid="{00000000-0005-0000-0000-0000E0070000}"/>
    <cellStyle name="Millares 5 10" xfId="6751" xr:uid="{00000000-0005-0000-0000-00005F1A0000}"/>
    <cellStyle name="Millares 5 10 2" xfId="7074" xr:uid="{00000000-0005-0000-0000-0000A21B0000}"/>
    <cellStyle name="Millares 5 10 2 2" xfId="7715" xr:uid="{00000000-0005-0000-0000-0000231E0000}"/>
    <cellStyle name="Millares 5 10 2 2 2" xfId="11555" xr:uid="{A905677B-1EE6-4518-BC46-AA4DE636FBF9}"/>
    <cellStyle name="Millares 5 10 2 3" xfId="10914" xr:uid="{1DE37523-52FB-4609-A795-C11E0290329B}"/>
    <cellStyle name="Millares 5 10 3" xfId="7392" xr:uid="{00000000-0005-0000-0000-0000E01C0000}"/>
    <cellStyle name="Millares 5 10 3 2" xfId="11232" xr:uid="{481EFD30-5B03-44BD-9EF4-0086F00CD6B7}"/>
    <cellStyle name="Millares 5 10 4" xfId="10591" xr:uid="{FBCB58AB-44A5-4DAB-A247-9B363E622B6D}"/>
    <cellStyle name="Millares 5 11" xfId="6920" xr:uid="{00000000-0005-0000-0000-0000081B0000}"/>
    <cellStyle name="Millares 5 11 2" xfId="7561" xr:uid="{00000000-0005-0000-0000-0000891D0000}"/>
    <cellStyle name="Millares 5 11 2 2" xfId="11401" xr:uid="{0CEDC626-43BB-4898-B4A0-6A084FF13EF5}"/>
    <cellStyle name="Millares 5 11 3" xfId="10760" xr:uid="{FA077822-73E2-424F-BBC1-DB53F5A65B29}"/>
    <cellStyle name="Millares 5 12" xfId="7240" xr:uid="{00000000-0005-0000-0000-0000481C0000}"/>
    <cellStyle name="Millares 5 12 2" xfId="11080" xr:uid="{CA14EC19-1EFA-48CE-B0B7-4A27558327AD}"/>
    <cellStyle name="Millares 5 13" xfId="8494" xr:uid="{17D8294A-61F1-4554-B972-4EE94057674A}"/>
    <cellStyle name="Millares 5 2" xfId="2017" xr:uid="{00000000-0005-0000-0000-0000E1070000}"/>
    <cellStyle name="Millares 5 2 2" xfId="5175" xr:uid="{00000000-0005-0000-0000-000037140000}"/>
    <cellStyle name="Millares 5 2 2 2" xfId="6857" xr:uid="{00000000-0005-0000-0000-0000C91A0000}"/>
    <cellStyle name="Millares 5 2 2 2 2" xfId="7180" xr:uid="{00000000-0005-0000-0000-00000C1C0000}"/>
    <cellStyle name="Millares 5 2 2 2 2 2" xfId="7821" xr:uid="{00000000-0005-0000-0000-00008D1E0000}"/>
    <cellStyle name="Millares 5 2 2 2 2 2 2" xfId="11661" xr:uid="{DA8CB74C-2679-46DA-A6A2-7FB61BF0F312}"/>
    <cellStyle name="Millares 5 2 2 2 2 3" xfId="11020" xr:uid="{F8FB7E2C-7F88-443A-98F1-5A4CF74BF306}"/>
    <cellStyle name="Millares 5 2 2 2 3" xfId="7498" xr:uid="{00000000-0005-0000-0000-00004A1D0000}"/>
    <cellStyle name="Millares 5 2 2 2 3 2" xfId="11338" xr:uid="{84208A0C-CD53-4F9B-8BA0-DDF5F074ECD9}"/>
    <cellStyle name="Millares 5 2 2 2 4" xfId="10697" xr:uid="{9CC2C08E-077F-4D1D-BDA5-D5BD1D24A556}"/>
    <cellStyle name="Millares 5 2 2 3" xfId="7016" xr:uid="{00000000-0005-0000-0000-0000681B0000}"/>
    <cellStyle name="Millares 5 2 2 3 2" xfId="7657" xr:uid="{00000000-0005-0000-0000-0000E91D0000}"/>
    <cellStyle name="Millares 5 2 2 3 2 2" xfId="11497" xr:uid="{34424A41-8DFC-44A8-B563-868E14533CD7}"/>
    <cellStyle name="Millares 5 2 2 3 3" xfId="10856" xr:uid="{3CD1178C-2D7E-433E-A1B6-D0E03556F1DC}"/>
    <cellStyle name="Millares 5 2 2 4" xfId="7334" xr:uid="{00000000-0005-0000-0000-0000A61C0000}"/>
    <cellStyle name="Millares 5 2 2 4 2" xfId="11174" xr:uid="{AFE48A11-4387-44BA-B8EE-0EA01610D7FB}"/>
    <cellStyle name="Millares 5 2 2 5" xfId="10012" xr:uid="{1E6E9C5D-9C29-47D2-82D8-1F23549FD985}"/>
    <cellStyle name="Millares 5 2 3" xfId="3800" xr:uid="{00000000-0005-0000-0000-0000D80E0000}"/>
    <cellStyle name="Millares 5 2 3 2" xfId="6793" xr:uid="{00000000-0005-0000-0000-0000891A0000}"/>
    <cellStyle name="Millares 5 2 3 2 2" xfId="7116" xr:uid="{00000000-0005-0000-0000-0000CC1B0000}"/>
    <cellStyle name="Millares 5 2 3 2 2 2" xfId="7757" xr:uid="{00000000-0005-0000-0000-00004D1E0000}"/>
    <cellStyle name="Millares 5 2 3 2 2 2 2" xfId="11597" xr:uid="{1D6667C6-FA46-48F2-9C9A-BDAA64CD09A2}"/>
    <cellStyle name="Millares 5 2 3 2 2 3" xfId="10956" xr:uid="{3E169BC7-254E-4A1C-9BF3-D0519A635537}"/>
    <cellStyle name="Millares 5 2 3 2 3" xfId="7434" xr:uid="{00000000-0005-0000-0000-00000A1D0000}"/>
    <cellStyle name="Millares 5 2 3 2 3 2" xfId="11274" xr:uid="{03184DD4-D248-48D5-802C-9875F24E86B2}"/>
    <cellStyle name="Millares 5 2 3 2 4" xfId="10633" xr:uid="{DC0F1843-18E1-4D5A-A99A-5946ACF790D2}"/>
    <cellStyle name="Millares 5 2 3 3" xfId="6952" xr:uid="{00000000-0005-0000-0000-0000281B0000}"/>
    <cellStyle name="Millares 5 2 3 3 2" xfId="7593" xr:uid="{00000000-0005-0000-0000-0000A91D0000}"/>
    <cellStyle name="Millares 5 2 3 3 2 2" xfId="11433" xr:uid="{FA24AC47-09BE-48EB-8A70-D55380C7C478}"/>
    <cellStyle name="Millares 5 2 3 3 3" xfId="10792" xr:uid="{BAB365B5-CCAE-4E13-B55A-6E33CF019FE8}"/>
    <cellStyle name="Millares 5 2 3 4" xfId="7272" xr:uid="{00000000-0005-0000-0000-0000681C0000}"/>
    <cellStyle name="Millares 5 2 3 4 2" xfId="11112" xr:uid="{55B432E5-2CF4-41C2-A1FB-77D56A8AD518}"/>
    <cellStyle name="Millares 5 2 3 5" xfId="8971" xr:uid="{EFEC647A-9EA9-48BF-9F75-66291DF4D455}"/>
    <cellStyle name="Millares 5 2 4" xfId="6752" xr:uid="{00000000-0005-0000-0000-0000601A0000}"/>
    <cellStyle name="Millares 5 2 4 2" xfId="7075" xr:uid="{00000000-0005-0000-0000-0000A31B0000}"/>
    <cellStyle name="Millares 5 2 4 2 2" xfId="7716" xr:uid="{00000000-0005-0000-0000-0000241E0000}"/>
    <cellStyle name="Millares 5 2 4 2 2 2" xfId="11556" xr:uid="{E88D0A51-8286-4E98-832C-BF85CF0633A6}"/>
    <cellStyle name="Millares 5 2 4 2 3" xfId="10915" xr:uid="{15F150E8-DBAC-40A8-976C-FE4447D4CFF3}"/>
    <cellStyle name="Millares 5 2 4 3" xfId="7393" xr:uid="{00000000-0005-0000-0000-0000E11C0000}"/>
    <cellStyle name="Millares 5 2 4 3 2" xfId="11233" xr:uid="{D4A03942-C45A-4F9A-9D9D-98E5AA734087}"/>
    <cellStyle name="Millares 5 2 4 4" xfId="10592" xr:uid="{B5BDFCE1-A5A1-485E-8676-E402155C5F3C}"/>
    <cellStyle name="Millares 5 2 5" xfId="6921" xr:uid="{00000000-0005-0000-0000-0000091B0000}"/>
    <cellStyle name="Millares 5 2 5 2" xfId="7562" xr:uid="{00000000-0005-0000-0000-00008A1D0000}"/>
    <cellStyle name="Millares 5 2 5 2 2" xfId="11402" xr:uid="{08DFC5AB-D0BC-4D08-914C-7CFB1A863782}"/>
    <cellStyle name="Millares 5 2 5 3" xfId="10761" xr:uid="{EEDF78B9-2922-4048-9EF6-4002037B9245}"/>
    <cellStyle name="Millares 5 2 6" xfId="7241" xr:uid="{00000000-0005-0000-0000-0000491C0000}"/>
    <cellStyle name="Millares 5 2 6 2" xfId="11081" xr:uid="{D340A37E-3E5B-4E67-935B-F36A6C305337}"/>
    <cellStyle name="Millares 5 2 7" xfId="8495" xr:uid="{1B4029F8-440D-4567-97A6-F5C7AC28BE24}"/>
    <cellStyle name="Millares 5 3" xfId="2018" xr:uid="{00000000-0005-0000-0000-0000E2070000}"/>
    <cellStyle name="Millares 5 3 2" xfId="5176" xr:uid="{00000000-0005-0000-0000-000038140000}"/>
    <cellStyle name="Millares 5 3 2 2" xfId="6858" xr:uid="{00000000-0005-0000-0000-0000CA1A0000}"/>
    <cellStyle name="Millares 5 3 2 2 2" xfId="7181" xr:uid="{00000000-0005-0000-0000-00000D1C0000}"/>
    <cellStyle name="Millares 5 3 2 2 2 2" xfId="7822" xr:uid="{00000000-0005-0000-0000-00008E1E0000}"/>
    <cellStyle name="Millares 5 3 2 2 2 2 2" xfId="11662" xr:uid="{C4CBC8B5-94FD-415C-8317-DAEA2109DA6F}"/>
    <cellStyle name="Millares 5 3 2 2 2 3" xfId="11021" xr:uid="{32AF76D4-AB1F-4C75-B154-B8B37F0CBB48}"/>
    <cellStyle name="Millares 5 3 2 2 3" xfId="7499" xr:uid="{00000000-0005-0000-0000-00004B1D0000}"/>
    <cellStyle name="Millares 5 3 2 2 3 2" xfId="11339" xr:uid="{BFE60AE4-D0F6-4380-B979-621E7B341AC1}"/>
    <cellStyle name="Millares 5 3 2 2 4" xfId="10698" xr:uid="{04507840-099E-496B-99DA-10F145EC5EF2}"/>
    <cellStyle name="Millares 5 3 2 3" xfId="7017" xr:uid="{00000000-0005-0000-0000-0000691B0000}"/>
    <cellStyle name="Millares 5 3 2 3 2" xfId="7658" xr:uid="{00000000-0005-0000-0000-0000EA1D0000}"/>
    <cellStyle name="Millares 5 3 2 3 2 2" xfId="11498" xr:uid="{94ECBE49-5BED-4B24-8CF5-AE27FB9D286D}"/>
    <cellStyle name="Millares 5 3 2 3 3" xfId="10857" xr:uid="{E87AF9B2-049F-4254-9572-BE911EB5D4FB}"/>
    <cellStyle name="Millares 5 3 2 4" xfId="7335" xr:uid="{00000000-0005-0000-0000-0000A71C0000}"/>
    <cellStyle name="Millares 5 3 2 4 2" xfId="11175" xr:uid="{C8DD7839-1F3E-4DBF-95FF-F34E1FF28365}"/>
    <cellStyle name="Millares 5 3 2 5" xfId="10013" xr:uid="{B762E074-75D5-4F9D-847E-36D50585E6D7}"/>
    <cellStyle name="Millares 5 3 3" xfId="3801" xr:uid="{00000000-0005-0000-0000-0000D90E0000}"/>
    <cellStyle name="Millares 5 3 3 2" xfId="6794" xr:uid="{00000000-0005-0000-0000-00008A1A0000}"/>
    <cellStyle name="Millares 5 3 3 2 2" xfId="7117" xr:uid="{00000000-0005-0000-0000-0000CD1B0000}"/>
    <cellStyle name="Millares 5 3 3 2 2 2" xfId="7758" xr:uid="{00000000-0005-0000-0000-00004E1E0000}"/>
    <cellStyle name="Millares 5 3 3 2 2 2 2" xfId="11598" xr:uid="{E7FD47F0-6FAC-47CE-AE7E-5B16DCB3A022}"/>
    <cellStyle name="Millares 5 3 3 2 2 3" xfId="10957" xr:uid="{726E1A8B-DE00-4BB7-9597-D6BBCB91EDDE}"/>
    <cellStyle name="Millares 5 3 3 2 3" xfId="7435" xr:uid="{00000000-0005-0000-0000-00000B1D0000}"/>
    <cellStyle name="Millares 5 3 3 2 3 2" xfId="11275" xr:uid="{CCE506F9-06CE-46D3-A348-9A017E3A5539}"/>
    <cellStyle name="Millares 5 3 3 2 4" xfId="10634" xr:uid="{18C4F4DA-3B2B-4C19-B63E-2F4132BD2049}"/>
    <cellStyle name="Millares 5 3 3 3" xfId="6953" xr:uid="{00000000-0005-0000-0000-0000291B0000}"/>
    <cellStyle name="Millares 5 3 3 3 2" xfId="7594" xr:uid="{00000000-0005-0000-0000-0000AA1D0000}"/>
    <cellStyle name="Millares 5 3 3 3 2 2" xfId="11434" xr:uid="{62A72772-8D60-42F9-8462-E3424532AFA0}"/>
    <cellStyle name="Millares 5 3 3 3 3" xfId="10793" xr:uid="{0484C5F1-052E-4373-8962-CAAB9D54DEE4}"/>
    <cellStyle name="Millares 5 3 3 4" xfId="7273" xr:uid="{00000000-0005-0000-0000-0000691C0000}"/>
    <cellStyle name="Millares 5 3 3 4 2" xfId="11113" xr:uid="{0F389B12-669C-418C-931B-E609984C94D2}"/>
    <cellStyle name="Millares 5 3 3 5" xfId="8972" xr:uid="{D5B633AC-F5E4-4769-8DE9-1F6C757A108B}"/>
    <cellStyle name="Millares 5 3 4" xfId="6753" xr:uid="{00000000-0005-0000-0000-0000611A0000}"/>
    <cellStyle name="Millares 5 3 4 2" xfId="7076" xr:uid="{00000000-0005-0000-0000-0000A41B0000}"/>
    <cellStyle name="Millares 5 3 4 2 2" xfId="7717" xr:uid="{00000000-0005-0000-0000-0000251E0000}"/>
    <cellStyle name="Millares 5 3 4 2 2 2" xfId="11557" xr:uid="{ED8A82CC-BCD6-40EF-9B72-D00B8F18069C}"/>
    <cellStyle name="Millares 5 3 4 2 3" xfId="10916" xr:uid="{AFE54560-E579-40B7-BB03-2FE3C28724E9}"/>
    <cellStyle name="Millares 5 3 4 3" xfId="7394" xr:uid="{00000000-0005-0000-0000-0000E21C0000}"/>
    <cellStyle name="Millares 5 3 4 3 2" xfId="11234" xr:uid="{CADE8ACC-DD79-48A1-B049-EF22BEEF2BB1}"/>
    <cellStyle name="Millares 5 3 4 4" xfId="10593" xr:uid="{7E3DD32E-D3AD-44D7-8806-76418400B439}"/>
    <cellStyle name="Millares 5 3 5" xfId="6922" xr:uid="{00000000-0005-0000-0000-00000A1B0000}"/>
    <cellStyle name="Millares 5 3 5 2" xfId="7563" xr:uid="{00000000-0005-0000-0000-00008B1D0000}"/>
    <cellStyle name="Millares 5 3 5 2 2" xfId="11403" xr:uid="{D3D1F738-38D5-4773-BA19-AC4A84789BA5}"/>
    <cellStyle name="Millares 5 3 5 3" xfId="10762" xr:uid="{F4C4B9B1-29D5-4829-88F1-F7E9B2342FD8}"/>
    <cellStyle name="Millares 5 3 6" xfId="7242" xr:uid="{00000000-0005-0000-0000-00004A1C0000}"/>
    <cellStyle name="Millares 5 3 6 2" xfId="11082" xr:uid="{767E9B9F-B641-4755-8350-E97E47EEA396}"/>
    <cellStyle name="Millares 5 3 7" xfId="8496" xr:uid="{239F442A-534C-4500-A0BD-50AFE92EF141}"/>
    <cellStyle name="Millares 5 4" xfId="2019" xr:uid="{00000000-0005-0000-0000-0000E3070000}"/>
    <cellStyle name="Millares 5 4 2" xfId="5177" xr:uid="{00000000-0005-0000-0000-000039140000}"/>
    <cellStyle name="Millares 5 4 2 2" xfId="6859" xr:uid="{00000000-0005-0000-0000-0000CB1A0000}"/>
    <cellStyle name="Millares 5 4 2 2 2" xfId="7182" xr:uid="{00000000-0005-0000-0000-00000E1C0000}"/>
    <cellStyle name="Millares 5 4 2 2 2 2" xfId="7823" xr:uid="{00000000-0005-0000-0000-00008F1E0000}"/>
    <cellStyle name="Millares 5 4 2 2 2 2 2" xfId="11663" xr:uid="{549C24A1-8F7D-4DFC-A395-795EACB5488D}"/>
    <cellStyle name="Millares 5 4 2 2 2 3" xfId="11022" xr:uid="{77636316-0C69-4698-941A-8F090237E853}"/>
    <cellStyle name="Millares 5 4 2 2 3" xfId="7500" xr:uid="{00000000-0005-0000-0000-00004C1D0000}"/>
    <cellStyle name="Millares 5 4 2 2 3 2" xfId="11340" xr:uid="{B624D85B-50F6-4CAC-9DB3-FE5DFB163673}"/>
    <cellStyle name="Millares 5 4 2 2 4" xfId="10699" xr:uid="{04A8748D-189A-4BF6-9C4F-8C835A44323C}"/>
    <cellStyle name="Millares 5 4 2 3" xfId="7018" xr:uid="{00000000-0005-0000-0000-00006A1B0000}"/>
    <cellStyle name="Millares 5 4 2 3 2" xfId="7659" xr:uid="{00000000-0005-0000-0000-0000EB1D0000}"/>
    <cellStyle name="Millares 5 4 2 3 2 2" xfId="11499" xr:uid="{FB070F49-1A50-4842-8573-C16F386630E8}"/>
    <cellStyle name="Millares 5 4 2 3 3" xfId="10858" xr:uid="{C85ED9D5-760A-4CB4-B274-C705F48835B4}"/>
    <cellStyle name="Millares 5 4 2 4" xfId="7336" xr:uid="{00000000-0005-0000-0000-0000A81C0000}"/>
    <cellStyle name="Millares 5 4 2 4 2" xfId="11176" xr:uid="{9CA281C1-E583-4506-A14F-68B1BEC8E677}"/>
    <cellStyle name="Millares 5 4 2 5" xfId="10014" xr:uid="{E48CB271-E881-4C42-8F31-04BA5C63CDEE}"/>
    <cellStyle name="Millares 5 4 3" xfId="3802" xr:uid="{00000000-0005-0000-0000-0000DA0E0000}"/>
    <cellStyle name="Millares 5 4 3 2" xfId="6795" xr:uid="{00000000-0005-0000-0000-00008B1A0000}"/>
    <cellStyle name="Millares 5 4 3 2 2" xfId="7118" xr:uid="{00000000-0005-0000-0000-0000CE1B0000}"/>
    <cellStyle name="Millares 5 4 3 2 2 2" xfId="7759" xr:uid="{00000000-0005-0000-0000-00004F1E0000}"/>
    <cellStyle name="Millares 5 4 3 2 2 2 2" xfId="11599" xr:uid="{5F9D4E8A-973F-49C4-BC6B-55EE6839F259}"/>
    <cellStyle name="Millares 5 4 3 2 2 3" xfId="10958" xr:uid="{BB6EAE20-B4FC-449D-904C-DE96F712B6A5}"/>
    <cellStyle name="Millares 5 4 3 2 3" xfId="7436" xr:uid="{00000000-0005-0000-0000-00000C1D0000}"/>
    <cellStyle name="Millares 5 4 3 2 3 2" xfId="11276" xr:uid="{EB4115A0-28D0-4FA0-8509-BDB58BD9ED84}"/>
    <cellStyle name="Millares 5 4 3 2 4" xfId="10635" xr:uid="{21958A22-3157-481D-9734-C0627BB54332}"/>
    <cellStyle name="Millares 5 4 3 3" xfId="6954" xr:uid="{00000000-0005-0000-0000-00002A1B0000}"/>
    <cellStyle name="Millares 5 4 3 3 2" xfId="7595" xr:uid="{00000000-0005-0000-0000-0000AB1D0000}"/>
    <cellStyle name="Millares 5 4 3 3 2 2" xfId="11435" xr:uid="{6363C649-DB0D-4D39-A260-2175300863D3}"/>
    <cellStyle name="Millares 5 4 3 3 3" xfId="10794" xr:uid="{E207EBAA-F05D-4487-B17F-9FF2EA0677D5}"/>
    <cellStyle name="Millares 5 4 3 4" xfId="7274" xr:uid="{00000000-0005-0000-0000-00006A1C0000}"/>
    <cellStyle name="Millares 5 4 3 4 2" xfId="11114" xr:uid="{50620202-B4BD-4D0D-92B5-8FF1351CB063}"/>
    <cellStyle name="Millares 5 4 3 5" xfId="8973" xr:uid="{66D62B1A-C502-44C9-B4D0-598324F2675F}"/>
    <cellStyle name="Millares 5 4 4" xfId="6754" xr:uid="{00000000-0005-0000-0000-0000621A0000}"/>
    <cellStyle name="Millares 5 4 4 2" xfId="7077" xr:uid="{00000000-0005-0000-0000-0000A51B0000}"/>
    <cellStyle name="Millares 5 4 4 2 2" xfId="7718" xr:uid="{00000000-0005-0000-0000-0000261E0000}"/>
    <cellStyle name="Millares 5 4 4 2 2 2" xfId="11558" xr:uid="{EF415F34-2F5B-4138-B63E-E551E9CBEEB7}"/>
    <cellStyle name="Millares 5 4 4 2 3" xfId="10917" xr:uid="{91DDB4D0-4A5C-409C-8047-7D47BD30D15B}"/>
    <cellStyle name="Millares 5 4 4 3" xfId="7395" xr:uid="{00000000-0005-0000-0000-0000E31C0000}"/>
    <cellStyle name="Millares 5 4 4 3 2" xfId="11235" xr:uid="{DE5A472D-01AB-4138-B165-DFB42BE1DC76}"/>
    <cellStyle name="Millares 5 4 4 4" xfId="10594" xr:uid="{117DA8EC-23CC-4F6A-BE2F-CF846F2F64F2}"/>
    <cellStyle name="Millares 5 4 5" xfId="6923" xr:uid="{00000000-0005-0000-0000-00000B1B0000}"/>
    <cellStyle name="Millares 5 4 5 2" xfId="7564" xr:uid="{00000000-0005-0000-0000-00008C1D0000}"/>
    <cellStyle name="Millares 5 4 5 2 2" xfId="11404" xr:uid="{02EEDE0A-0742-49AB-8EAE-9FBB5E1E0F7E}"/>
    <cellStyle name="Millares 5 4 5 3" xfId="10763" xr:uid="{B0BB1AC6-32A7-4E12-8DED-9F3863015429}"/>
    <cellStyle name="Millares 5 4 6" xfId="7243" xr:uid="{00000000-0005-0000-0000-00004B1C0000}"/>
    <cellStyle name="Millares 5 4 6 2" xfId="11083" xr:uid="{498AADDC-F7B4-4348-9341-D270E5FBB096}"/>
    <cellStyle name="Millares 5 4 7" xfId="8497" xr:uid="{14561B60-50BB-4B62-94C1-74FD16BD582B}"/>
    <cellStyle name="Millares 5 5" xfId="2020" xr:uid="{00000000-0005-0000-0000-0000E4070000}"/>
    <cellStyle name="Millares 5 5 2" xfId="5178" xr:uid="{00000000-0005-0000-0000-00003A140000}"/>
    <cellStyle name="Millares 5 5 2 2" xfId="6860" xr:uid="{00000000-0005-0000-0000-0000CC1A0000}"/>
    <cellStyle name="Millares 5 5 2 2 2" xfId="7183" xr:uid="{00000000-0005-0000-0000-00000F1C0000}"/>
    <cellStyle name="Millares 5 5 2 2 2 2" xfId="7824" xr:uid="{00000000-0005-0000-0000-0000901E0000}"/>
    <cellStyle name="Millares 5 5 2 2 2 2 2" xfId="11664" xr:uid="{0E0B6273-0C30-43BA-A663-EE039FB7616B}"/>
    <cellStyle name="Millares 5 5 2 2 2 3" xfId="11023" xr:uid="{D29257A3-6817-4362-ACF8-7E8226B434E1}"/>
    <cellStyle name="Millares 5 5 2 2 3" xfId="7501" xr:uid="{00000000-0005-0000-0000-00004D1D0000}"/>
    <cellStyle name="Millares 5 5 2 2 3 2" xfId="11341" xr:uid="{1E5D89EE-4571-4DAA-AB9C-453FF37DF1B6}"/>
    <cellStyle name="Millares 5 5 2 2 4" xfId="10700" xr:uid="{60E5CCFA-259B-4914-9349-960349E87DBC}"/>
    <cellStyle name="Millares 5 5 2 3" xfId="7019" xr:uid="{00000000-0005-0000-0000-00006B1B0000}"/>
    <cellStyle name="Millares 5 5 2 3 2" xfId="7660" xr:uid="{00000000-0005-0000-0000-0000EC1D0000}"/>
    <cellStyle name="Millares 5 5 2 3 2 2" xfId="11500" xr:uid="{A4050864-BC30-415F-9BE5-201E2514B901}"/>
    <cellStyle name="Millares 5 5 2 3 3" xfId="10859" xr:uid="{B38D55D3-D367-4B63-93FC-6F2300A2B0E5}"/>
    <cellStyle name="Millares 5 5 2 4" xfId="7337" xr:uid="{00000000-0005-0000-0000-0000A91C0000}"/>
    <cellStyle name="Millares 5 5 2 4 2" xfId="11177" xr:uid="{91A44D7D-CA47-455E-8E22-4BC6FA3C83CB}"/>
    <cellStyle name="Millares 5 5 2 5" xfId="10015" xr:uid="{0B2A9EC1-DCBA-46D8-AA37-0AFBFAC5F1B2}"/>
    <cellStyle name="Millares 5 5 3" xfId="3803" xr:uid="{00000000-0005-0000-0000-0000DB0E0000}"/>
    <cellStyle name="Millares 5 5 3 2" xfId="6796" xr:uid="{00000000-0005-0000-0000-00008C1A0000}"/>
    <cellStyle name="Millares 5 5 3 2 2" xfId="7119" xr:uid="{00000000-0005-0000-0000-0000CF1B0000}"/>
    <cellStyle name="Millares 5 5 3 2 2 2" xfId="7760" xr:uid="{00000000-0005-0000-0000-0000501E0000}"/>
    <cellStyle name="Millares 5 5 3 2 2 2 2" xfId="11600" xr:uid="{A267D0C5-897F-4224-B47B-34C97823223A}"/>
    <cellStyle name="Millares 5 5 3 2 2 3" xfId="10959" xr:uid="{5EDD8166-0B30-49E1-A555-BB20548167E0}"/>
    <cellStyle name="Millares 5 5 3 2 3" xfId="7437" xr:uid="{00000000-0005-0000-0000-00000D1D0000}"/>
    <cellStyle name="Millares 5 5 3 2 3 2" xfId="11277" xr:uid="{780F5722-C6C7-43D6-8524-5C25D4DA275D}"/>
    <cellStyle name="Millares 5 5 3 2 4" xfId="10636" xr:uid="{C4AC9D47-87A2-4C32-80E4-E9850401F836}"/>
    <cellStyle name="Millares 5 5 3 3" xfId="6955" xr:uid="{00000000-0005-0000-0000-00002B1B0000}"/>
    <cellStyle name="Millares 5 5 3 3 2" xfId="7596" xr:uid="{00000000-0005-0000-0000-0000AC1D0000}"/>
    <cellStyle name="Millares 5 5 3 3 2 2" xfId="11436" xr:uid="{A889C223-8E34-4167-8A7A-B1CD58A1E754}"/>
    <cellStyle name="Millares 5 5 3 3 3" xfId="10795" xr:uid="{5020DF82-BABB-4812-93B1-7B8C72DDF684}"/>
    <cellStyle name="Millares 5 5 3 4" xfId="7275" xr:uid="{00000000-0005-0000-0000-00006B1C0000}"/>
    <cellStyle name="Millares 5 5 3 4 2" xfId="11115" xr:uid="{DFD8C80A-74AF-40CB-83A6-C567CACE4C81}"/>
    <cellStyle name="Millares 5 5 3 5" xfId="8974" xr:uid="{C1184C6F-37C9-416C-BE90-A7A91EACF9F3}"/>
    <cellStyle name="Millares 5 5 4" xfId="6755" xr:uid="{00000000-0005-0000-0000-0000631A0000}"/>
    <cellStyle name="Millares 5 5 4 2" xfId="7078" xr:uid="{00000000-0005-0000-0000-0000A61B0000}"/>
    <cellStyle name="Millares 5 5 4 2 2" xfId="7719" xr:uid="{00000000-0005-0000-0000-0000271E0000}"/>
    <cellStyle name="Millares 5 5 4 2 2 2" xfId="11559" xr:uid="{F5B2C880-42B6-4C14-B0F7-6423C937BF4A}"/>
    <cellStyle name="Millares 5 5 4 2 3" xfId="10918" xr:uid="{70E1EF6C-387D-4017-B19D-59C5DF876578}"/>
    <cellStyle name="Millares 5 5 4 3" xfId="7396" xr:uid="{00000000-0005-0000-0000-0000E41C0000}"/>
    <cellStyle name="Millares 5 5 4 3 2" xfId="11236" xr:uid="{BA87727F-39F6-4937-8F0D-419292EA8FA7}"/>
    <cellStyle name="Millares 5 5 4 4" xfId="10595" xr:uid="{81422A7C-C8AE-464B-AC6B-A6EF09D85A38}"/>
    <cellStyle name="Millares 5 5 5" xfId="6924" xr:uid="{00000000-0005-0000-0000-00000C1B0000}"/>
    <cellStyle name="Millares 5 5 5 2" xfId="7565" xr:uid="{00000000-0005-0000-0000-00008D1D0000}"/>
    <cellStyle name="Millares 5 5 5 2 2" xfId="11405" xr:uid="{C831E8CD-89F2-4C37-9AC1-35C6DE31ED7D}"/>
    <cellStyle name="Millares 5 5 5 3" xfId="10764" xr:uid="{BC16E69F-EFE3-47EE-B1CC-D33D7E4F700B}"/>
    <cellStyle name="Millares 5 5 6" xfId="7244" xr:uid="{00000000-0005-0000-0000-00004C1C0000}"/>
    <cellStyle name="Millares 5 5 6 2" xfId="11084" xr:uid="{87717EC7-CF70-423E-BF3A-C4EA0A461972}"/>
    <cellStyle name="Millares 5 5 7" xfId="8498" xr:uid="{0C5BA9A9-4B9C-40C2-A442-7421265C89ED}"/>
    <cellStyle name="Millares 5 6" xfId="2021" xr:uid="{00000000-0005-0000-0000-0000E5070000}"/>
    <cellStyle name="Millares 5 6 2" xfId="5179" xr:uid="{00000000-0005-0000-0000-00003B140000}"/>
    <cellStyle name="Millares 5 6 2 2" xfId="6861" xr:uid="{00000000-0005-0000-0000-0000CD1A0000}"/>
    <cellStyle name="Millares 5 6 2 2 2" xfId="7184" xr:uid="{00000000-0005-0000-0000-0000101C0000}"/>
    <cellStyle name="Millares 5 6 2 2 2 2" xfId="7825" xr:uid="{00000000-0005-0000-0000-0000911E0000}"/>
    <cellStyle name="Millares 5 6 2 2 2 2 2" xfId="11665" xr:uid="{0CE1EC8B-6F50-46D0-B743-021EAFF0052B}"/>
    <cellStyle name="Millares 5 6 2 2 2 3" xfId="11024" xr:uid="{39F3F12B-ED05-4CE9-802D-9AD547D7180F}"/>
    <cellStyle name="Millares 5 6 2 2 3" xfId="7502" xr:uid="{00000000-0005-0000-0000-00004E1D0000}"/>
    <cellStyle name="Millares 5 6 2 2 3 2" xfId="11342" xr:uid="{A423EC89-812E-40F9-A505-398355E1922B}"/>
    <cellStyle name="Millares 5 6 2 2 4" xfId="10701" xr:uid="{E26FB273-8652-49BB-89FF-631B8F59AFE6}"/>
    <cellStyle name="Millares 5 6 2 3" xfId="7020" xr:uid="{00000000-0005-0000-0000-00006C1B0000}"/>
    <cellStyle name="Millares 5 6 2 3 2" xfId="7661" xr:uid="{00000000-0005-0000-0000-0000ED1D0000}"/>
    <cellStyle name="Millares 5 6 2 3 2 2" xfId="11501" xr:uid="{92E36B8D-DED9-44CF-9682-6682ED6759AD}"/>
    <cellStyle name="Millares 5 6 2 3 3" xfId="10860" xr:uid="{467DD158-7A1A-421D-8577-88FC402ED747}"/>
    <cellStyle name="Millares 5 6 2 4" xfId="7338" xr:uid="{00000000-0005-0000-0000-0000AA1C0000}"/>
    <cellStyle name="Millares 5 6 2 4 2" xfId="11178" xr:uid="{C54F7340-4A9C-458C-9D2E-468033E43D5A}"/>
    <cellStyle name="Millares 5 6 2 5" xfId="10016" xr:uid="{5316F220-F19C-4F1C-AFF0-705B01C1D7CB}"/>
    <cellStyle name="Millares 5 6 3" xfId="3804" xr:uid="{00000000-0005-0000-0000-0000DC0E0000}"/>
    <cellStyle name="Millares 5 6 3 2" xfId="6797" xr:uid="{00000000-0005-0000-0000-00008D1A0000}"/>
    <cellStyle name="Millares 5 6 3 2 2" xfId="7120" xr:uid="{00000000-0005-0000-0000-0000D01B0000}"/>
    <cellStyle name="Millares 5 6 3 2 2 2" xfId="7761" xr:uid="{00000000-0005-0000-0000-0000511E0000}"/>
    <cellStyle name="Millares 5 6 3 2 2 2 2" xfId="11601" xr:uid="{D6D22602-9C01-404C-B583-FB47374D73E4}"/>
    <cellStyle name="Millares 5 6 3 2 2 3" xfId="10960" xr:uid="{4757A73A-AA90-41C1-824C-B15B1FE90C08}"/>
    <cellStyle name="Millares 5 6 3 2 3" xfId="7438" xr:uid="{00000000-0005-0000-0000-00000E1D0000}"/>
    <cellStyle name="Millares 5 6 3 2 3 2" xfId="11278" xr:uid="{B1ECCAC9-F1BB-46F6-96BA-009C0EDFAD67}"/>
    <cellStyle name="Millares 5 6 3 2 4" xfId="10637" xr:uid="{A935377F-8514-44F9-9795-11F5B1A07CB1}"/>
    <cellStyle name="Millares 5 6 3 3" xfId="6956" xr:uid="{00000000-0005-0000-0000-00002C1B0000}"/>
    <cellStyle name="Millares 5 6 3 3 2" xfId="7597" xr:uid="{00000000-0005-0000-0000-0000AD1D0000}"/>
    <cellStyle name="Millares 5 6 3 3 2 2" xfId="11437" xr:uid="{B3578722-6980-4067-8B72-1D1D9196BF14}"/>
    <cellStyle name="Millares 5 6 3 3 3" xfId="10796" xr:uid="{C75AD238-020A-462D-B2B5-362206002D0C}"/>
    <cellStyle name="Millares 5 6 3 4" xfId="7276" xr:uid="{00000000-0005-0000-0000-00006C1C0000}"/>
    <cellStyle name="Millares 5 6 3 4 2" xfId="11116" xr:uid="{474ADAF4-173A-4AF9-AF6B-652D30D6A741}"/>
    <cellStyle name="Millares 5 6 3 5" xfId="8975" xr:uid="{1636D0D8-9303-4EF4-96C9-E13BAFBB4611}"/>
    <cellStyle name="Millares 5 6 4" xfId="6756" xr:uid="{00000000-0005-0000-0000-0000641A0000}"/>
    <cellStyle name="Millares 5 6 4 2" xfId="7079" xr:uid="{00000000-0005-0000-0000-0000A71B0000}"/>
    <cellStyle name="Millares 5 6 4 2 2" xfId="7720" xr:uid="{00000000-0005-0000-0000-0000281E0000}"/>
    <cellStyle name="Millares 5 6 4 2 2 2" xfId="11560" xr:uid="{900ED27A-4C9B-412A-AC19-588CE7940FBB}"/>
    <cellStyle name="Millares 5 6 4 2 3" xfId="10919" xr:uid="{F6D292B0-4A35-4B1E-AD84-E9BE35C1E4A5}"/>
    <cellStyle name="Millares 5 6 4 3" xfId="7397" xr:uid="{00000000-0005-0000-0000-0000E51C0000}"/>
    <cellStyle name="Millares 5 6 4 3 2" xfId="11237" xr:uid="{96571C1A-9C2F-41AB-8775-EFE404F2CF64}"/>
    <cellStyle name="Millares 5 6 4 4" xfId="10596" xr:uid="{42D1D8B3-D5E9-4AF9-8271-BFA32EA82F9B}"/>
    <cellStyle name="Millares 5 6 5" xfId="6925" xr:uid="{00000000-0005-0000-0000-00000D1B0000}"/>
    <cellStyle name="Millares 5 6 5 2" xfId="7566" xr:uid="{00000000-0005-0000-0000-00008E1D0000}"/>
    <cellStyle name="Millares 5 6 5 2 2" xfId="11406" xr:uid="{2CDD47C8-A305-4EDE-901D-1019952A8B3F}"/>
    <cellStyle name="Millares 5 6 5 3" xfId="10765" xr:uid="{B0A10BA9-D417-4810-8F08-3395AE090DD9}"/>
    <cellStyle name="Millares 5 6 6" xfId="7245" xr:uid="{00000000-0005-0000-0000-00004D1C0000}"/>
    <cellStyle name="Millares 5 6 6 2" xfId="11085" xr:uid="{9B222382-7497-40E0-9890-A8F06955857D}"/>
    <cellStyle name="Millares 5 6 7" xfId="8499" xr:uid="{A653EEF5-2D22-49A1-B3EC-BF3DEC16EFB4}"/>
    <cellStyle name="Millares 5 7" xfId="2022" xr:uid="{00000000-0005-0000-0000-0000E6070000}"/>
    <cellStyle name="Millares 5 7 2" xfId="3805" xr:uid="{00000000-0005-0000-0000-0000DD0E0000}"/>
    <cellStyle name="Millares 5 7 2 2" xfId="6798" xr:uid="{00000000-0005-0000-0000-00008E1A0000}"/>
    <cellStyle name="Millares 5 7 2 2 2" xfId="7121" xr:uid="{00000000-0005-0000-0000-0000D11B0000}"/>
    <cellStyle name="Millares 5 7 2 2 2 2" xfId="7762" xr:uid="{00000000-0005-0000-0000-0000521E0000}"/>
    <cellStyle name="Millares 5 7 2 2 2 2 2" xfId="11602" xr:uid="{28A4127D-F8AB-40AE-9C8F-63507171F228}"/>
    <cellStyle name="Millares 5 7 2 2 2 3" xfId="10961" xr:uid="{875AD855-C5F4-47A1-ABAA-CAAE5129BAE2}"/>
    <cellStyle name="Millares 5 7 2 2 3" xfId="7439" xr:uid="{00000000-0005-0000-0000-00000F1D0000}"/>
    <cellStyle name="Millares 5 7 2 2 3 2" xfId="11279" xr:uid="{043D90C9-435C-4EE5-A944-9A9817D31077}"/>
    <cellStyle name="Millares 5 7 2 2 4" xfId="10638" xr:uid="{6F344785-C654-4DB3-802D-17D8B9DB4E9D}"/>
    <cellStyle name="Millares 5 7 2 3" xfId="6957" xr:uid="{00000000-0005-0000-0000-00002D1B0000}"/>
    <cellStyle name="Millares 5 7 2 3 2" xfId="7598" xr:uid="{00000000-0005-0000-0000-0000AE1D0000}"/>
    <cellStyle name="Millares 5 7 2 3 2 2" xfId="11438" xr:uid="{62015A06-A9D5-456F-AE8F-781A88CD3736}"/>
    <cellStyle name="Millares 5 7 2 3 3" xfId="10797" xr:uid="{6362ACFC-3D2D-4940-828E-0170759E6D9C}"/>
    <cellStyle name="Millares 5 7 2 4" xfId="7277" xr:uid="{00000000-0005-0000-0000-00006D1C0000}"/>
    <cellStyle name="Millares 5 7 2 4 2" xfId="11117" xr:uid="{ED5AEF2C-83EB-47DF-AD7D-A8DF9C67A90F}"/>
    <cellStyle name="Millares 5 7 2 5" xfId="8976" xr:uid="{696F337B-A804-45CA-866D-319C004BD7E9}"/>
    <cellStyle name="Millares 5 7 3" xfId="6757" xr:uid="{00000000-0005-0000-0000-0000651A0000}"/>
    <cellStyle name="Millares 5 7 3 2" xfId="7080" xr:uid="{00000000-0005-0000-0000-0000A81B0000}"/>
    <cellStyle name="Millares 5 7 3 2 2" xfId="7721" xr:uid="{00000000-0005-0000-0000-0000291E0000}"/>
    <cellStyle name="Millares 5 7 3 2 2 2" xfId="11561" xr:uid="{36EFD58F-A709-4F99-8982-437FF0E01635}"/>
    <cellStyle name="Millares 5 7 3 2 3" xfId="10920" xr:uid="{25190F06-9551-47B7-B7DC-54AF98A70A8C}"/>
    <cellStyle name="Millares 5 7 3 3" xfId="7398" xr:uid="{00000000-0005-0000-0000-0000E61C0000}"/>
    <cellStyle name="Millares 5 7 3 3 2" xfId="11238" xr:uid="{F59511B3-853F-4788-AF91-FAE4403FCEB5}"/>
    <cellStyle name="Millares 5 7 3 4" xfId="10597" xr:uid="{2956FC13-85EE-4EB8-A47F-67520FA30991}"/>
    <cellStyle name="Millares 5 7 4" xfId="6926" xr:uid="{00000000-0005-0000-0000-00000E1B0000}"/>
    <cellStyle name="Millares 5 7 4 2" xfId="7567" xr:uid="{00000000-0005-0000-0000-00008F1D0000}"/>
    <cellStyle name="Millares 5 7 4 2 2" xfId="11407" xr:uid="{5D55CD02-A0D0-48E6-A9C2-A43A413B9372}"/>
    <cellStyle name="Millares 5 7 4 3" xfId="10766" xr:uid="{4F9BBB91-48AE-49BC-B501-96E0221ABB9A}"/>
    <cellStyle name="Millares 5 7 5" xfId="7246" xr:uid="{00000000-0005-0000-0000-00004E1C0000}"/>
    <cellStyle name="Millares 5 7 5 2" xfId="11086" xr:uid="{E5823E7F-2CAE-4E26-8E14-D511A6A18147}"/>
    <cellStyle name="Millares 5 7 6" xfId="8500" xr:uid="{CE120A44-0CAB-4615-BA9B-D88564BAAFC5}"/>
    <cellStyle name="Millares 5 8" xfId="2023" xr:uid="{00000000-0005-0000-0000-0000E7070000}"/>
    <cellStyle name="Millares 5 8 2" xfId="3806" xr:uid="{00000000-0005-0000-0000-0000DE0E0000}"/>
    <cellStyle name="Millares 5 8 2 2" xfId="6799" xr:uid="{00000000-0005-0000-0000-00008F1A0000}"/>
    <cellStyle name="Millares 5 8 2 2 2" xfId="7122" xr:uid="{00000000-0005-0000-0000-0000D21B0000}"/>
    <cellStyle name="Millares 5 8 2 2 2 2" xfId="7763" xr:uid="{00000000-0005-0000-0000-0000531E0000}"/>
    <cellStyle name="Millares 5 8 2 2 2 2 2" xfId="11603" xr:uid="{2B4DD96E-BAC3-4A9B-AE3B-F7B343039AE9}"/>
    <cellStyle name="Millares 5 8 2 2 2 3" xfId="10962" xr:uid="{AB18B241-D440-4EA9-B473-42ACF14A3D42}"/>
    <cellStyle name="Millares 5 8 2 2 3" xfId="7440" xr:uid="{00000000-0005-0000-0000-0000101D0000}"/>
    <cellStyle name="Millares 5 8 2 2 3 2" xfId="11280" xr:uid="{06850961-64DF-4D13-A790-E95CAD3737A3}"/>
    <cellStyle name="Millares 5 8 2 2 4" xfId="10639" xr:uid="{6C4DABC2-6F5F-4FDB-A83E-BCE0519DAEFD}"/>
    <cellStyle name="Millares 5 8 2 3" xfId="6958" xr:uid="{00000000-0005-0000-0000-00002E1B0000}"/>
    <cellStyle name="Millares 5 8 2 3 2" xfId="7599" xr:uid="{00000000-0005-0000-0000-0000AF1D0000}"/>
    <cellStyle name="Millares 5 8 2 3 2 2" xfId="11439" xr:uid="{174574CB-1488-4A26-A3D1-BE729FD260D7}"/>
    <cellStyle name="Millares 5 8 2 3 3" xfId="10798" xr:uid="{FB130AA2-6E42-4633-9F03-3ACDB92103F8}"/>
    <cellStyle name="Millares 5 8 2 4" xfId="7278" xr:uid="{00000000-0005-0000-0000-00006E1C0000}"/>
    <cellStyle name="Millares 5 8 2 4 2" xfId="11118" xr:uid="{B32C07EB-B7FD-4F69-8442-9EBFE857CAF2}"/>
    <cellStyle name="Millares 5 8 2 5" xfId="8977" xr:uid="{AD2A627C-D26E-4135-8F1C-38EDEF843ACA}"/>
    <cellStyle name="Millares 5 8 3" xfId="6758" xr:uid="{00000000-0005-0000-0000-0000661A0000}"/>
    <cellStyle name="Millares 5 8 3 2" xfId="7081" xr:uid="{00000000-0005-0000-0000-0000A91B0000}"/>
    <cellStyle name="Millares 5 8 3 2 2" xfId="7722" xr:uid="{00000000-0005-0000-0000-00002A1E0000}"/>
    <cellStyle name="Millares 5 8 3 2 2 2" xfId="11562" xr:uid="{528DFEDB-556A-42CE-9593-69B1C1A0BB95}"/>
    <cellStyle name="Millares 5 8 3 2 3" xfId="10921" xr:uid="{5BE39882-6853-413B-AA53-03F391D3E7D2}"/>
    <cellStyle name="Millares 5 8 3 3" xfId="7399" xr:uid="{00000000-0005-0000-0000-0000E71C0000}"/>
    <cellStyle name="Millares 5 8 3 3 2" xfId="11239" xr:uid="{6ED1B379-4A99-4ECE-A342-E4E4F4F83AD2}"/>
    <cellStyle name="Millares 5 8 3 4" xfId="10598" xr:uid="{D7F6559A-AD21-4035-9702-0EC5481B1B32}"/>
    <cellStyle name="Millares 5 8 4" xfId="6927" xr:uid="{00000000-0005-0000-0000-00000F1B0000}"/>
    <cellStyle name="Millares 5 8 4 2" xfId="7568" xr:uid="{00000000-0005-0000-0000-0000901D0000}"/>
    <cellStyle name="Millares 5 8 4 2 2" xfId="11408" xr:uid="{8340537B-DE45-4A8C-A169-22B415D53F19}"/>
    <cellStyle name="Millares 5 8 4 3" xfId="10767" xr:uid="{17903FDE-AD3D-4170-AD16-72308D5788F2}"/>
    <cellStyle name="Millares 5 8 5" xfId="7247" xr:uid="{00000000-0005-0000-0000-00004F1C0000}"/>
    <cellStyle name="Millares 5 8 5 2" xfId="11087" xr:uid="{81C71DDE-7034-44E6-A8E6-99C9D090C9A7}"/>
    <cellStyle name="Millares 5 8 6" xfId="8501" xr:uid="{B8082FBA-E4C8-492C-87A7-384C71B2BAF5}"/>
    <cellStyle name="Millares 5 9" xfId="3799" xr:uid="{00000000-0005-0000-0000-0000D70E0000}"/>
    <cellStyle name="Millares 5 9 2" xfId="6792" xr:uid="{00000000-0005-0000-0000-0000881A0000}"/>
    <cellStyle name="Millares 5 9 2 2" xfId="7115" xr:uid="{00000000-0005-0000-0000-0000CB1B0000}"/>
    <cellStyle name="Millares 5 9 2 2 2" xfId="7756" xr:uid="{00000000-0005-0000-0000-00004C1E0000}"/>
    <cellStyle name="Millares 5 9 2 2 2 2" xfId="11596" xr:uid="{7A3E0839-0130-4DA1-B1F2-AABE496EBA18}"/>
    <cellStyle name="Millares 5 9 2 2 3" xfId="10955" xr:uid="{44712F2D-27D9-4920-889B-01E323881A4B}"/>
    <cellStyle name="Millares 5 9 2 3" xfId="7433" xr:uid="{00000000-0005-0000-0000-0000091D0000}"/>
    <cellStyle name="Millares 5 9 2 3 2" xfId="11273" xr:uid="{C2E29668-E304-4036-A3F4-6326363FF3F2}"/>
    <cellStyle name="Millares 5 9 2 4" xfId="10632" xr:uid="{0509B74A-29EC-4474-9DB0-FEC83685555F}"/>
    <cellStyle name="Millares 5 9 3" xfId="6951" xr:uid="{00000000-0005-0000-0000-0000271B0000}"/>
    <cellStyle name="Millares 5 9 3 2" xfId="7592" xr:uid="{00000000-0005-0000-0000-0000A81D0000}"/>
    <cellStyle name="Millares 5 9 3 2 2" xfId="11432" xr:uid="{AA9874D9-8B62-4DF4-A72C-55CC5E316C34}"/>
    <cellStyle name="Millares 5 9 3 3" xfId="10791" xr:uid="{E0B6BE5B-2065-4505-A256-3318454656D5}"/>
    <cellStyle name="Millares 5 9 4" xfId="7271" xr:uid="{00000000-0005-0000-0000-0000671C0000}"/>
    <cellStyle name="Millares 5 9 4 2" xfId="11111" xr:uid="{8A18D273-9B53-4934-A415-8BFA75EC6364}"/>
    <cellStyle name="Millares 5 9 5" xfId="8970" xr:uid="{10C2BED6-78D9-4ACA-8E67-A0F9492327AD}"/>
    <cellStyle name="Millares 5_Deuda septiembre_marcos" xfId="2024" xr:uid="{00000000-0005-0000-0000-0000E8070000}"/>
    <cellStyle name="Millares 6" xfId="2025" xr:uid="{00000000-0005-0000-0000-0000E9070000}"/>
    <cellStyle name="Millares 6 2" xfId="2026" xr:uid="{00000000-0005-0000-0000-0000EA070000}"/>
    <cellStyle name="Millares 6 2 2" xfId="5180" xr:uid="{00000000-0005-0000-0000-00003C140000}"/>
    <cellStyle name="Millares 6 3" xfId="2027" xr:uid="{00000000-0005-0000-0000-0000EB070000}"/>
    <cellStyle name="Millares 6 3 2" xfId="5181" xr:uid="{00000000-0005-0000-0000-00003D140000}"/>
    <cellStyle name="Millares 6 4" xfId="2028" xr:uid="{00000000-0005-0000-0000-0000EC070000}"/>
    <cellStyle name="Millares 6 4 2" xfId="5182" xr:uid="{00000000-0005-0000-0000-00003E140000}"/>
    <cellStyle name="Millares 6 5" xfId="2029" xr:uid="{00000000-0005-0000-0000-0000ED070000}"/>
    <cellStyle name="Millares 6 5 2" xfId="5183" xr:uid="{00000000-0005-0000-0000-00003F140000}"/>
    <cellStyle name="Millares 6 6" xfId="2030" xr:uid="{00000000-0005-0000-0000-0000EE070000}"/>
    <cellStyle name="Millares 6 6 2" xfId="5184" xr:uid="{00000000-0005-0000-0000-000040140000}"/>
    <cellStyle name="Millares 6 7" xfId="2031" xr:uid="{00000000-0005-0000-0000-0000EF070000}"/>
    <cellStyle name="Millares 6 8" xfId="2032" xr:uid="{00000000-0005-0000-0000-0000F0070000}"/>
    <cellStyle name="Millares 6 9" xfId="2033" xr:uid="{00000000-0005-0000-0000-0000F1070000}"/>
    <cellStyle name="Millares 6 9 2" xfId="3807" xr:uid="{00000000-0005-0000-0000-0000DF0E0000}"/>
    <cellStyle name="Millares 6 9 2 2" xfId="6800" xr:uid="{00000000-0005-0000-0000-0000901A0000}"/>
    <cellStyle name="Millares 6 9 2 2 2" xfId="7123" xr:uid="{00000000-0005-0000-0000-0000D31B0000}"/>
    <cellStyle name="Millares 6 9 2 2 2 2" xfId="7764" xr:uid="{00000000-0005-0000-0000-0000541E0000}"/>
    <cellStyle name="Millares 6 9 2 2 2 2 2" xfId="11604" xr:uid="{5F300147-5323-476F-B35F-54B3066510C4}"/>
    <cellStyle name="Millares 6 9 2 2 2 3" xfId="10963" xr:uid="{F9595BE5-FD80-4690-A06F-0DA3C8CEC0B9}"/>
    <cellStyle name="Millares 6 9 2 2 3" xfId="7441" xr:uid="{00000000-0005-0000-0000-0000111D0000}"/>
    <cellStyle name="Millares 6 9 2 2 3 2" xfId="11281" xr:uid="{C9754581-D73A-4559-99B6-E57FADB524FC}"/>
    <cellStyle name="Millares 6 9 2 2 4" xfId="10640" xr:uid="{5C1C2E21-BA50-4B72-8B3F-8102BCCBC1D4}"/>
    <cellStyle name="Millares 6 9 2 3" xfId="6959" xr:uid="{00000000-0005-0000-0000-00002F1B0000}"/>
    <cellStyle name="Millares 6 9 2 3 2" xfId="7600" xr:uid="{00000000-0005-0000-0000-0000B01D0000}"/>
    <cellStyle name="Millares 6 9 2 3 2 2" xfId="11440" xr:uid="{8E25B3B8-1002-4067-91FB-6819DC9865DA}"/>
    <cellStyle name="Millares 6 9 2 3 3" xfId="10799" xr:uid="{B93BAA9B-AB23-47A8-9064-58FA80C77768}"/>
    <cellStyle name="Millares 6 9 2 4" xfId="7279" xr:uid="{00000000-0005-0000-0000-00006F1C0000}"/>
    <cellStyle name="Millares 6 9 2 4 2" xfId="11119" xr:uid="{5F4C17FE-2A12-40BC-B460-C89CE341D032}"/>
    <cellStyle name="Millares 6 9 2 5" xfId="8978" xr:uid="{788F5CCE-3549-48A2-81EF-2ECA7D16D674}"/>
    <cellStyle name="Millares 6 9 3" xfId="6759" xr:uid="{00000000-0005-0000-0000-0000671A0000}"/>
    <cellStyle name="Millares 6 9 3 2" xfId="7082" xr:uid="{00000000-0005-0000-0000-0000AA1B0000}"/>
    <cellStyle name="Millares 6 9 3 2 2" xfId="7723" xr:uid="{00000000-0005-0000-0000-00002B1E0000}"/>
    <cellStyle name="Millares 6 9 3 2 2 2" xfId="11563" xr:uid="{03CD6C5B-C60E-4096-9010-621BA69FE4B4}"/>
    <cellStyle name="Millares 6 9 3 2 3" xfId="10922" xr:uid="{3FA3AAEB-3CEB-4A45-B616-BF6E128AAD41}"/>
    <cellStyle name="Millares 6 9 3 3" xfId="7400" xr:uid="{00000000-0005-0000-0000-0000E81C0000}"/>
    <cellStyle name="Millares 6 9 3 3 2" xfId="11240" xr:uid="{8F386815-826A-4039-AFD2-08929773E2BA}"/>
    <cellStyle name="Millares 6 9 3 4" xfId="10599" xr:uid="{0E7C54ED-6363-4BBA-95C0-102227977A90}"/>
    <cellStyle name="Millares 6 9 4" xfId="6928" xr:uid="{00000000-0005-0000-0000-0000101B0000}"/>
    <cellStyle name="Millares 6 9 4 2" xfId="7569" xr:uid="{00000000-0005-0000-0000-0000911D0000}"/>
    <cellStyle name="Millares 6 9 4 2 2" xfId="11409" xr:uid="{335B74F3-C9C3-4CB5-9D06-EF40AD2C1E49}"/>
    <cellStyle name="Millares 6 9 4 3" xfId="10768" xr:uid="{CDE111D0-C0A5-4C54-9752-1434B4A6073A}"/>
    <cellStyle name="Millares 6 9 5" xfId="7248" xr:uid="{00000000-0005-0000-0000-0000501C0000}"/>
    <cellStyle name="Millares 6 9 5 2" xfId="11088" xr:uid="{9B99D2EE-F34E-44A5-8051-E9F4A45B1217}"/>
    <cellStyle name="Millares 6 9 6" xfId="8502" xr:uid="{B929D238-3A45-432A-9A67-00437FC1BB52}"/>
    <cellStyle name="Millares 7" xfId="2034" xr:uid="{00000000-0005-0000-0000-0000F2070000}"/>
    <cellStyle name="Millares 7 2" xfId="2035" xr:uid="{00000000-0005-0000-0000-0000F3070000}"/>
    <cellStyle name="Millares 7 2 2" xfId="2036" xr:uid="{00000000-0005-0000-0000-0000F4070000}"/>
    <cellStyle name="Millares 7 2 2 2" xfId="3810" xr:uid="{00000000-0005-0000-0000-0000E20E0000}"/>
    <cellStyle name="Millares 7 2 2 2 2" xfId="6803" xr:uid="{00000000-0005-0000-0000-0000931A0000}"/>
    <cellStyle name="Millares 7 2 2 2 2 2" xfId="7126" xr:uid="{00000000-0005-0000-0000-0000D61B0000}"/>
    <cellStyle name="Millares 7 2 2 2 2 2 2" xfId="7767" xr:uid="{00000000-0005-0000-0000-0000571E0000}"/>
    <cellStyle name="Millares 7 2 2 2 2 2 2 2" xfId="11607" xr:uid="{B58934E6-6A75-4FD6-BF99-C9C765DBE4B3}"/>
    <cellStyle name="Millares 7 2 2 2 2 2 3" xfId="10966" xr:uid="{DBE19A83-8C00-452E-95C3-90A0C5F00311}"/>
    <cellStyle name="Millares 7 2 2 2 2 3" xfId="7444" xr:uid="{00000000-0005-0000-0000-0000141D0000}"/>
    <cellStyle name="Millares 7 2 2 2 2 3 2" xfId="11284" xr:uid="{D9ED7AC7-C322-4D22-9EB2-1A4C608A5148}"/>
    <cellStyle name="Millares 7 2 2 2 2 4" xfId="10643" xr:uid="{2CAAEBE8-ABB8-405D-BDC8-1C0B7236D4B0}"/>
    <cellStyle name="Millares 7 2 2 2 3" xfId="6962" xr:uid="{00000000-0005-0000-0000-0000321B0000}"/>
    <cellStyle name="Millares 7 2 2 2 3 2" xfId="7603" xr:uid="{00000000-0005-0000-0000-0000B31D0000}"/>
    <cellStyle name="Millares 7 2 2 2 3 2 2" xfId="11443" xr:uid="{E7B3551F-C8E8-4A2B-ABF1-5DDDAB250267}"/>
    <cellStyle name="Millares 7 2 2 2 3 3" xfId="10802" xr:uid="{D217A366-A3BE-4CD0-9859-F1A5953977A4}"/>
    <cellStyle name="Millares 7 2 2 2 4" xfId="7282" xr:uid="{00000000-0005-0000-0000-0000721C0000}"/>
    <cellStyle name="Millares 7 2 2 2 4 2" xfId="11122" xr:uid="{74790D34-8EC3-46ED-9C53-44E668AF2581}"/>
    <cellStyle name="Millares 7 2 2 2 5" xfId="8981" xr:uid="{BA984178-C6D8-43EF-8EBD-0B750D3B9A65}"/>
    <cellStyle name="Millares 7 2 2 3" xfId="6762" xr:uid="{00000000-0005-0000-0000-00006A1A0000}"/>
    <cellStyle name="Millares 7 2 2 3 2" xfId="7085" xr:uid="{00000000-0005-0000-0000-0000AD1B0000}"/>
    <cellStyle name="Millares 7 2 2 3 2 2" xfId="7726" xr:uid="{00000000-0005-0000-0000-00002E1E0000}"/>
    <cellStyle name="Millares 7 2 2 3 2 2 2" xfId="11566" xr:uid="{F38C9CBB-F036-449A-9CDD-2CF7F756D114}"/>
    <cellStyle name="Millares 7 2 2 3 2 3" xfId="10925" xr:uid="{CF8BEB13-3FCC-4BB0-9491-29F26DF45DCB}"/>
    <cellStyle name="Millares 7 2 2 3 3" xfId="7403" xr:uid="{00000000-0005-0000-0000-0000EB1C0000}"/>
    <cellStyle name="Millares 7 2 2 3 3 2" xfId="11243" xr:uid="{620EFF3C-2EA3-49FC-AF54-B35172417D03}"/>
    <cellStyle name="Millares 7 2 2 3 4" xfId="10602" xr:uid="{0B8A39CC-83BE-4BF4-95D0-F4AD740CC599}"/>
    <cellStyle name="Millares 7 2 2 4" xfId="6931" xr:uid="{00000000-0005-0000-0000-0000131B0000}"/>
    <cellStyle name="Millares 7 2 2 4 2" xfId="7572" xr:uid="{00000000-0005-0000-0000-0000941D0000}"/>
    <cellStyle name="Millares 7 2 2 4 2 2" xfId="11412" xr:uid="{F8105EA1-4300-4EB0-9EE0-3F1EE70DBF38}"/>
    <cellStyle name="Millares 7 2 2 4 3" xfId="10771" xr:uid="{74E306CF-7AE3-47A0-A6F3-367E255D8059}"/>
    <cellStyle name="Millares 7 2 2 5" xfId="7251" xr:uid="{00000000-0005-0000-0000-0000531C0000}"/>
    <cellStyle name="Millares 7 2 2 5 2" xfId="11091" xr:uid="{6A37DEB7-72BF-400A-ADC1-7BADDB429C1A}"/>
    <cellStyle name="Millares 7 2 2 6" xfId="8505" xr:uid="{22D26086-A315-41E3-9E13-10E9EF3252D9}"/>
    <cellStyle name="Millares 7 2 3" xfId="2037" xr:uid="{00000000-0005-0000-0000-0000F5070000}"/>
    <cellStyle name="Millares 7 2 3 2" xfId="3811" xr:uid="{00000000-0005-0000-0000-0000E30E0000}"/>
    <cellStyle name="Millares 7 2 3 2 2" xfId="6804" xr:uid="{00000000-0005-0000-0000-0000941A0000}"/>
    <cellStyle name="Millares 7 2 3 2 2 2" xfId="7127" xr:uid="{00000000-0005-0000-0000-0000D71B0000}"/>
    <cellStyle name="Millares 7 2 3 2 2 2 2" xfId="7768" xr:uid="{00000000-0005-0000-0000-0000581E0000}"/>
    <cellStyle name="Millares 7 2 3 2 2 2 2 2" xfId="11608" xr:uid="{ED617CB4-21AD-47D3-BDB6-D7924E984185}"/>
    <cellStyle name="Millares 7 2 3 2 2 2 3" xfId="10967" xr:uid="{4ADC0256-CC88-4B4B-80E6-71463861128E}"/>
    <cellStyle name="Millares 7 2 3 2 2 3" xfId="7445" xr:uid="{00000000-0005-0000-0000-0000151D0000}"/>
    <cellStyle name="Millares 7 2 3 2 2 3 2" xfId="11285" xr:uid="{E8E1C2B8-45B5-43DC-BDCE-0E9FF57D0A07}"/>
    <cellStyle name="Millares 7 2 3 2 2 4" xfId="10644" xr:uid="{16C81EEE-4EA8-4BE9-A2D2-4B0F6FFD115F}"/>
    <cellStyle name="Millares 7 2 3 2 3" xfId="6963" xr:uid="{00000000-0005-0000-0000-0000331B0000}"/>
    <cellStyle name="Millares 7 2 3 2 3 2" xfId="7604" xr:uid="{00000000-0005-0000-0000-0000B41D0000}"/>
    <cellStyle name="Millares 7 2 3 2 3 2 2" xfId="11444" xr:uid="{EA09DE25-DCC7-4D91-B6C3-10CD9CA5C819}"/>
    <cellStyle name="Millares 7 2 3 2 3 3" xfId="10803" xr:uid="{5813031F-0CAE-480A-9523-0B0BEF565B8F}"/>
    <cellStyle name="Millares 7 2 3 2 4" xfId="7283" xr:uid="{00000000-0005-0000-0000-0000731C0000}"/>
    <cellStyle name="Millares 7 2 3 2 4 2" xfId="11123" xr:uid="{49151863-FBB4-47C5-AFDC-CB8ED54AB274}"/>
    <cellStyle name="Millares 7 2 3 2 5" xfId="8982" xr:uid="{4F21E42E-D362-4BEC-BB9D-783083E9E80A}"/>
    <cellStyle name="Millares 7 2 3 3" xfId="6763" xr:uid="{00000000-0005-0000-0000-00006B1A0000}"/>
    <cellStyle name="Millares 7 2 3 3 2" xfId="7086" xr:uid="{00000000-0005-0000-0000-0000AE1B0000}"/>
    <cellStyle name="Millares 7 2 3 3 2 2" xfId="7727" xr:uid="{00000000-0005-0000-0000-00002F1E0000}"/>
    <cellStyle name="Millares 7 2 3 3 2 2 2" xfId="11567" xr:uid="{4E5E598E-7F92-40CE-8A4A-DA685D3C70FE}"/>
    <cellStyle name="Millares 7 2 3 3 2 3" xfId="10926" xr:uid="{41022519-7720-499C-B501-21A7C523CCA0}"/>
    <cellStyle name="Millares 7 2 3 3 3" xfId="7404" xr:uid="{00000000-0005-0000-0000-0000EC1C0000}"/>
    <cellStyle name="Millares 7 2 3 3 3 2" xfId="11244" xr:uid="{BF192943-9511-449B-ACAC-70C65C23D882}"/>
    <cellStyle name="Millares 7 2 3 3 4" xfId="10603" xr:uid="{C4D2A1DB-377C-460C-8029-4E34421B70D4}"/>
    <cellStyle name="Millares 7 2 3 4" xfId="6932" xr:uid="{00000000-0005-0000-0000-0000141B0000}"/>
    <cellStyle name="Millares 7 2 3 4 2" xfId="7573" xr:uid="{00000000-0005-0000-0000-0000951D0000}"/>
    <cellStyle name="Millares 7 2 3 4 2 2" xfId="11413" xr:uid="{B190D411-3B7A-409B-B654-4C83796C6B46}"/>
    <cellStyle name="Millares 7 2 3 4 3" xfId="10772" xr:uid="{CD69EC23-B6BC-4113-9033-E72F59D82650}"/>
    <cellStyle name="Millares 7 2 3 5" xfId="7252" xr:uid="{00000000-0005-0000-0000-0000541C0000}"/>
    <cellStyle name="Millares 7 2 3 5 2" xfId="11092" xr:uid="{E985AE77-3000-4467-BF0D-F48BB1B8071B}"/>
    <cellStyle name="Millares 7 2 3 6" xfId="8506" xr:uid="{D9BA2642-85C4-47FF-AE9F-3C6547BE29C3}"/>
    <cellStyle name="Millares 7 2 4" xfId="3809" xr:uid="{00000000-0005-0000-0000-0000E10E0000}"/>
    <cellStyle name="Millares 7 2 4 2" xfId="6802" xr:uid="{00000000-0005-0000-0000-0000921A0000}"/>
    <cellStyle name="Millares 7 2 4 2 2" xfId="7125" xr:uid="{00000000-0005-0000-0000-0000D51B0000}"/>
    <cellStyle name="Millares 7 2 4 2 2 2" xfId="7766" xr:uid="{00000000-0005-0000-0000-0000561E0000}"/>
    <cellStyle name="Millares 7 2 4 2 2 2 2" xfId="11606" xr:uid="{92ECA3C8-7DAF-4074-B913-0E8A935BC0A8}"/>
    <cellStyle name="Millares 7 2 4 2 2 3" xfId="10965" xr:uid="{218919B9-537F-4A2F-96FB-DE82C574B6D5}"/>
    <cellStyle name="Millares 7 2 4 2 3" xfId="7443" xr:uid="{00000000-0005-0000-0000-0000131D0000}"/>
    <cellStyle name="Millares 7 2 4 2 3 2" xfId="11283" xr:uid="{EC44EB0F-E8A9-46D3-86D3-04C78EF41B10}"/>
    <cellStyle name="Millares 7 2 4 2 4" xfId="10642" xr:uid="{3204EA5E-5CE3-4704-B4C1-06E2B04156E6}"/>
    <cellStyle name="Millares 7 2 4 3" xfId="6961" xr:uid="{00000000-0005-0000-0000-0000311B0000}"/>
    <cellStyle name="Millares 7 2 4 3 2" xfId="7602" xr:uid="{00000000-0005-0000-0000-0000B21D0000}"/>
    <cellStyle name="Millares 7 2 4 3 2 2" xfId="11442" xr:uid="{28F21112-9506-407A-BA6D-240A2D5D8499}"/>
    <cellStyle name="Millares 7 2 4 3 3" xfId="10801" xr:uid="{643E78C4-C1B1-41E6-8DE1-76DA2456ECDE}"/>
    <cellStyle name="Millares 7 2 4 4" xfId="7281" xr:uid="{00000000-0005-0000-0000-0000711C0000}"/>
    <cellStyle name="Millares 7 2 4 4 2" xfId="11121" xr:uid="{F696F173-D3B5-4846-BE3A-8B268007C603}"/>
    <cellStyle name="Millares 7 2 4 5" xfId="8980" xr:uid="{46C907B5-2DAF-49D4-92A3-D912DF9709DA}"/>
    <cellStyle name="Millares 7 2 5" xfId="6761" xr:uid="{00000000-0005-0000-0000-0000691A0000}"/>
    <cellStyle name="Millares 7 2 5 2" xfId="7084" xr:uid="{00000000-0005-0000-0000-0000AC1B0000}"/>
    <cellStyle name="Millares 7 2 5 2 2" xfId="7725" xr:uid="{00000000-0005-0000-0000-00002D1E0000}"/>
    <cellStyle name="Millares 7 2 5 2 2 2" xfId="11565" xr:uid="{6C1C1791-0813-4D90-9582-0B553CD718FF}"/>
    <cellStyle name="Millares 7 2 5 2 3" xfId="10924" xr:uid="{263538B2-45EE-426F-B533-D97010347E89}"/>
    <cellStyle name="Millares 7 2 5 3" xfId="7402" xr:uid="{00000000-0005-0000-0000-0000EA1C0000}"/>
    <cellStyle name="Millares 7 2 5 3 2" xfId="11242" xr:uid="{DAFDB720-FBFF-439B-8E3B-16563BE968A2}"/>
    <cellStyle name="Millares 7 2 5 4" xfId="10601" xr:uid="{09C24061-0A44-4176-A713-BCBE57D9FCA2}"/>
    <cellStyle name="Millares 7 2 6" xfId="6930" xr:uid="{00000000-0005-0000-0000-0000121B0000}"/>
    <cellStyle name="Millares 7 2 6 2" xfId="7571" xr:uid="{00000000-0005-0000-0000-0000931D0000}"/>
    <cellStyle name="Millares 7 2 6 2 2" xfId="11411" xr:uid="{924C6D1F-36A4-4E21-9074-0C7098598395}"/>
    <cellStyle name="Millares 7 2 6 3" xfId="10770" xr:uid="{B43AEF7A-2443-474A-A0E1-08C1B5DF13F2}"/>
    <cellStyle name="Millares 7 2 7" xfId="7250" xr:uid="{00000000-0005-0000-0000-0000521C0000}"/>
    <cellStyle name="Millares 7 2 7 2" xfId="11090" xr:uid="{619DC6A7-ED29-49D7-9B21-F3421EFE1594}"/>
    <cellStyle name="Millares 7 2 8" xfId="8504" xr:uid="{F47972A3-5CC2-4F50-8DBC-C4749B85B8CC}"/>
    <cellStyle name="Millares 7 3" xfId="2038" xr:uid="{00000000-0005-0000-0000-0000F6070000}"/>
    <cellStyle name="Millares 7 3 2" xfId="3812" xr:uid="{00000000-0005-0000-0000-0000E40E0000}"/>
    <cellStyle name="Millares 7 3 2 2" xfId="6805" xr:uid="{00000000-0005-0000-0000-0000951A0000}"/>
    <cellStyle name="Millares 7 3 2 2 2" xfId="7128" xr:uid="{00000000-0005-0000-0000-0000D81B0000}"/>
    <cellStyle name="Millares 7 3 2 2 2 2" xfId="7769" xr:uid="{00000000-0005-0000-0000-0000591E0000}"/>
    <cellStyle name="Millares 7 3 2 2 2 2 2" xfId="11609" xr:uid="{2DC6B302-FA14-4AC5-A6BC-DD7C57D90ED6}"/>
    <cellStyle name="Millares 7 3 2 2 2 3" xfId="10968" xr:uid="{EAB1C61E-7299-492D-97AC-184DE531AC53}"/>
    <cellStyle name="Millares 7 3 2 2 3" xfId="7446" xr:uid="{00000000-0005-0000-0000-0000161D0000}"/>
    <cellStyle name="Millares 7 3 2 2 3 2" xfId="11286" xr:uid="{0655D29D-969F-425F-AB07-A63ADEC6AA5F}"/>
    <cellStyle name="Millares 7 3 2 2 4" xfId="10645" xr:uid="{500A8001-5BC1-481D-8DB3-411126323517}"/>
    <cellStyle name="Millares 7 3 2 3" xfId="6964" xr:uid="{00000000-0005-0000-0000-0000341B0000}"/>
    <cellStyle name="Millares 7 3 2 3 2" xfId="7605" xr:uid="{00000000-0005-0000-0000-0000B51D0000}"/>
    <cellStyle name="Millares 7 3 2 3 2 2" xfId="11445" xr:uid="{477219C1-C76F-4E79-8976-EB41447D7790}"/>
    <cellStyle name="Millares 7 3 2 3 3" xfId="10804" xr:uid="{9FB2E09B-58ED-42A9-B751-1563B66138A9}"/>
    <cellStyle name="Millares 7 3 2 4" xfId="7284" xr:uid="{00000000-0005-0000-0000-0000741C0000}"/>
    <cellStyle name="Millares 7 3 2 4 2" xfId="11124" xr:uid="{8080337A-D763-4109-A056-DB38A5D4C088}"/>
    <cellStyle name="Millares 7 3 2 5" xfId="8983" xr:uid="{8EA8365D-1F02-48C2-933B-526BBA3289D8}"/>
    <cellStyle name="Millares 7 3 3" xfId="6764" xr:uid="{00000000-0005-0000-0000-00006C1A0000}"/>
    <cellStyle name="Millares 7 3 3 2" xfId="7087" xr:uid="{00000000-0005-0000-0000-0000AF1B0000}"/>
    <cellStyle name="Millares 7 3 3 2 2" xfId="7728" xr:uid="{00000000-0005-0000-0000-0000301E0000}"/>
    <cellStyle name="Millares 7 3 3 2 2 2" xfId="11568" xr:uid="{98AB8047-2B6B-421C-993A-D9FD31ED0FFE}"/>
    <cellStyle name="Millares 7 3 3 2 3" xfId="10927" xr:uid="{CBA53687-201B-4F4C-AC77-CDDDC73B26EF}"/>
    <cellStyle name="Millares 7 3 3 3" xfId="7405" xr:uid="{00000000-0005-0000-0000-0000ED1C0000}"/>
    <cellStyle name="Millares 7 3 3 3 2" xfId="11245" xr:uid="{647BF516-8A58-4085-9DD7-A24E23D21EFF}"/>
    <cellStyle name="Millares 7 3 3 4" xfId="10604" xr:uid="{6C6C4AB2-0757-4D77-9CFE-1D4FF71B00F8}"/>
    <cellStyle name="Millares 7 3 4" xfId="6933" xr:uid="{00000000-0005-0000-0000-0000151B0000}"/>
    <cellStyle name="Millares 7 3 4 2" xfId="7574" xr:uid="{00000000-0005-0000-0000-0000961D0000}"/>
    <cellStyle name="Millares 7 3 4 2 2" xfId="11414" xr:uid="{76E9979A-94FA-4B64-BAEA-E614AEA3C7FC}"/>
    <cellStyle name="Millares 7 3 4 3" xfId="10773" xr:uid="{2C343DA7-2160-464A-A606-CAE9F5D228D7}"/>
    <cellStyle name="Millares 7 3 5" xfId="7253" xr:uid="{00000000-0005-0000-0000-0000551C0000}"/>
    <cellStyle name="Millares 7 3 5 2" xfId="11093" xr:uid="{8054F79B-9981-41C7-AB16-57CB50097200}"/>
    <cellStyle name="Millares 7 3 6" xfId="8507" xr:uid="{76DF9BE9-50A9-4847-87DF-6ADB36B26931}"/>
    <cellStyle name="Millares 7 4" xfId="2039" xr:uid="{00000000-0005-0000-0000-0000F7070000}"/>
    <cellStyle name="Millares 7 4 2" xfId="3813" xr:uid="{00000000-0005-0000-0000-0000E50E0000}"/>
    <cellStyle name="Millares 7 4 2 2" xfId="6806" xr:uid="{00000000-0005-0000-0000-0000961A0000}"/>
    <cellStyle name="Millares 7 4 2 2 2" xfId="7129" xr:uid="{00000000-0005-0000-0000-0000D91B0000}"/>
    <cellStyle name="Millares 7 4 2 2 2 2" xfId="7770" xr:uid="{00000000-0005-0000-0000-00005A1E0000}"/>
    <cellStyle name="Millares 7 4 2 2 2 2 2" xfId="11610" xr:uid="{48F65C3E-625E-42CC-BB12-19FF0D06E2B0}"/>
    <cellStyle name="Millares 7 4 2 2 2 3" xfId="10969" xr:uid="{246B6028-2F4F-4006-AD89-BE2CB7A84E84}"/>
    <cellStyle name="Millares 7 4 2 2 3" xfId="7447" xr:uid="{00000000-0005-0000-0000-0000171D0000}"/>
    <cellStyle name="Millares 7 4 2 2 3 2" xfId="11287" xr:uid="{4208AC37-E7F9-479F-BA0C-D56B97E68653}"/>
    <cellStyle name="Millares 7 4 2 2 4" xfId="10646" xr:uid="{CA67B7AE-64F4-4E9B-BE6F-F9F4C7573B4F}"/>
    <cellStyle name="Millares 7 4 2 3" xfId="6965" xr:uid="{00000000-0005-0000-0000-0000351B0000}"/>
    <cellStyle name="Millares 7 4 2 3 2" xfId="7606" xr:uid="{00000000-0005-0000-0000-0000B61D0000}"/>
    <cellStyle name="Millares 7 4 2 3 2 2" xfId="11446" xr:uid="{C5DB3DF2-7EC7-4412-A4A3-7B9B3181E56F}"/>
    <cellStyle name="Millares 7 4 2 3 3" xfId="10805" xr:uid="{92BA8F7C-1E47-4295-BDD5-FFBC81C6B887}"/>
    <cellStyle name="Millares 7 4 2 4" xfId="7285" xr:uid="{00000000-0005-0000-0000-0000751C0000}"/>
    <cellStyle name="Millares 7 4 2 4 2" xfId="11125" xr:uid="{6C6C0BC8-DA31-4865-8694-5966CDEAFDDB}"/>
    <cellStyle name="Millares 7 4 2 5" xfId="8984" xr:uid="{C11BDC5A-EBE6-4AAC-9061-9D08BA40CAEA}"/>
    <cellStyle name="Millares 7 4 3" xfId="6765" xr:uid="{00000000-0005-0000-0000-00006D1A0000}"/>
    <cellStyle name="Millares 7 4 3 2" xfId="7088" xr:uid="{00000000-0005-0000-0000-0000B01B0000}"/>
    <cellStyle name="Millares 7 4 3 2 2" xfId="7729" xr:uid="{00000000-0005-0000-0000-0000311E0000}"/>
    <cellStyle name="Millares 7 4 3 2 2 2" xfId="11569" xr:uid="{AACDEA17-A336-488F-8409-B9ABC29839DA}"/>
    <cellStyle name="Millares 7 4 3 2 3" xfId="10928" xr:uid="{C02AA4AE-28F0-4EA4-ADD6-6CB2403C41D4}"/>
    <cellStyle name="Millares 7 4 3 3" xfId="7406" xr:uid="{00000000-0005-0000-0000-0000EE1C0000}"/>
    <cellStyle name="Millares 7 4 3 3 2" xfId="11246" xr:uid="{88B09C59-EB85-4A74-B46B-ACB4F8098E56}"/>
    <cellStyle name="Millares 7 4 3 4" xfId="10605" xr:uid="{053DCB4D-B9CA-4E5B-B1DD-D1FFC5DEA3C4}"/>
    <cellStyle name="Millares 7 4 4" xfId="6934" xr:uid="{00000000-0005-0000-0000-0000161B0000}"/>
    <cellStyle name="Millares 7 4 4 2" xfId="7575" xr:uid="{00000000-0005-0000-0000-0000971D0000}"/>
    <cellStyle name="Millares 7 4 4 2 2" xfId="11415" xr:uid="{B990193C-FE93-41BC-BAAE-C789DEF5F87B}"/>
    <cellStyle name="Millares 7 4 4 3" xfId="10774" xr:uid="{7CD9779F-ADD2-44E5-A0D7-0BF8FCAB2651}"/>
    <cellStyle name="Millares 7 4 5" xfId="7254" xr:uid="{00000000-0005-0000-0000-0000561C0000}"/>
    <cellStyle name="Millares 7 4 5 2" xfId="11094" xr:uid="{814FF474-182E-4F45-B949-DEDC391A90BC}"/>
    <cellStyle name="Millares 7 4 6" xfId="8508" xr:uid="{D66B70DF-C2A1-42F8-BA3C-1B698679CD5C}"/>
    <cellStyle name="Millares 7 5" xfId="3808" xr:uid="{00000000-0005-0000-0000-0000E00E0000}"/>
    <cellStyle name="Millares 7 5 2" xfId="6801" xr:uid="{00000000-0005-0000-0000-0000911A0000}"/>
    <cellStyle name="Millares 7 5 2 2" xfId="7124" xr:uid="{00000000-0005-0000-0000-0000D41B0000}"/>
    <cellStyle name="Millares 7 5 2 2 2" xfId="7765" xr:uid="{00000000-0005-0000-0000-0000551E0000}"/>
    <cellStyle name="Millares 7 5 2 2 2 2" xfId="11605" xr:uid="{A4D88899-417C-451F-A58F-4FEA8949486A}"/>
    <cellStyle name="Millares 7 5 2 2 3" xfId="10964" xr:uid="{B9083E5F-3E3C-49FC-9054-591CACF9A8AE}"/>
    <cellStyle name="Millares 7 5 2 3" xfId="7442" xr:uid="{00000000-0005-0000-0000-0000121D0000}"/>
    <cellStyle name="Millares 7 5 2 3 2" xfId="11282" xr:uid="{43E5D1DE-D333-4200-A9EF-270B40EC2277}"/>
    <cellStyle name="Millares 7 5 2 4" xfId="10641" xr:uid="{2CC6BAEC-94F6-4B50-866A-47AFD03AC351}"/>
    <cellStyle name="Millares 7 5 3" xfId="6960" xr:uid="{00000000-0005-0000-0000-0000301B0000}"/>
    <cellStyle name="Millares 7 5 3 2" xfId="7601" xr:uid="{00000000-0005-0000-0000-0000B11D0000}"/>
    <cellStyle name="Millares 7 5 3 2 2" xfId="11441" xr:uid="{27E16CF4-5D8D-450D-84DD-30C9063845BD}"/>
    <cellStyle name="Millares 7 5 3 3" xfId="10800" xr:uid="{2EEC9F1D-5E98-4A79-B962-CAF1665C9AA8}"/>
    <cellStyle name="Millares 7 5 4" xfId="7280" xr:uid="{00000000-0005-0000-0000-0000701C0000}"/>
    <cellStyle name="Millares 7 5 4 2" xfId="11120" xr:uid="{4D3C2698-0A13-4B20-9262-6BD4D450F80D}"/>
    <cellStyle name="Millares 7 5 5" xfId="8979" xr:uid="{51B18F70-6E1F-4D4A-900B-CD67C9927A3A}"/>
    <cellStyle name="Millares 7 6" xfId="6760" xr:uid="{00000000-0005-0000-0000-0000681A0000}"/>
    <cellStyle name="Millares 7 6 2" xfId="7083" xr:uid="{00000000-0005-0000-0000-0000AB1B0000}"/>
    <cellStyle name="Millares 7 6 2 2" xfId="7724" xr:uid="{00000000-0005-0000-0000-00002C1E0000}"/>
    <cellStyle name="Millares 7 6 2 2 2" xfId="11564" xr:uid="{C2B44480-5502-4535-A195-2541817FEA8B}"/>
    <cellStyle name="Millares 7 6 2 3" xfId="10923" xr:uid="{CC02419F-6501-4B7F-8157-1B8D105ADA67}"/>
    <cellStyle name="Millares 7 6 3" xfId="7401" xr:uid="{00000000-0005-0000-0000-0000E91C0000}"/>
    <cellStyle name="Millares 7 6 3 2" xfId="11241" xr:uid="{5FF92DA4-83BB-4D54-94DE-AFA6552E57DB}"/>
    <cellStyle name="Millares 7 6 4" xfId="10600" xr:uid="{CED5269E-D3CC-46F6-8B37-42E5D5DAE894}"/>
    <cellStyle name="Millares 7 7" xfId="6929" xr:uid="{00000000-0005-0000-0000-0000111B0000}"/>
    <cellStyle name="Millares 7 7 2" xfId="7570" xr:uid="{00000000-0005-0000-0000-0000921D0000}"/>
    <cellStyle name="Millares 7 7 2 2" xfId="11410" xr:uid="{F456ACC4-0DD6-4D80-A21C-6C32CFD5BA4F}"/>
    <cellStyle name="Millares 7 7 3" xfId="10769" xr:uid="{3E356E8C-E5A3-442C-9D29-CA6B533D9CD6}"/>
    <cellStyle name="Millares 7 8" xfId="7249" xr:uid="{00000000-0005-0000-0000-0000511C0000}"/>
    <cellStyle name="Millares 7 8 2" xfId="11089" xr:uid="{F8EBA629-9C58-4E14-BC04-5C31BCA6862A}"/>
    <cellStyle name="Millares 7 9" xfId="8503" xr:uid="{B522797E-196C-417A-B6DA-35D559385E4A}"/>
    <cellStyle name="Millares 8" xfId="2040" xr:uid="{00000000-0005-0000-0000-0000F8070000}"/>
    <cellStyle name="Millares 8 2" xfId="2041" xr:uid="{00000000-0005-0000-0000-0000F9070000}"/>
    <cellStyle name="Millares 8 2 2" xfId="3815" xr:uid="{00000000-0005-0000-0000-0000E70E0000}"/>
    <cellStyle name="Millares 8 2 2 2" xfId="6808" xr:uid="{00000000-0005-0000-0000-0000981A0000}"/>
    <cellStyle name="Millares 8 2 2 2 2" xfId="7131" xr:uid="{00000000-0005-0000-0000-0000DB1B0000}"/>
    <cellStyle name="Millares 8 2 2 2 2 2" xfId="7772" xr:uid="{00000000-0005-0000-0000-00005C1E0000}"/>
    <cellStyle name="Millares 8 2 2 2 2 2 2" xfId="11612" xr:uid="{3BF6C0D1-469B-472A-A762-76F8FD55D3FA}"/>
    <cellStyle name="Millares 8 2 2 2 2 3" xfId="10971" xr:uid="{B7B3B777-EA13-4A91-AC21-9346F621C685}"/>
    <cellStyle name="Millares 8 2 2 2 3" xfId="7449" xr:uid="{00000000-0005-0000-0000-0000191D0000}"/>
    <cellStyle name="Millares 8 2 2 2 3 2" xfId="11289" xr:uid="{344DAC1B-A112-46F2-A3A0-D1504CC3817B}"/>
    <cellStyle name="Millares 8 2 2 2 4" xfId="10648" xr:uid="{6B6828F1-8937-4782-A05B-E3EEC6DAC6E1}"/>
    <cellStyle name="Millares 8 2 2 3" xfId="6967" xr:uid="{00000000-0005-0000-0000-0000371B0000}"/>
    <cellStyle name="Millares 8 2 2 3 2" xfId="7608" xr:uid="{00000000-0005-0000-0000-0000B81D0000}"/>
    <cellStyle name="Millares 8 2 2 3 2 2" xfId="11448" xr:uid="{4E158E4B-3537-4EB5-98A0-FFBAF02CB9BF}"/>
    <cellStyle name="Millares 8 2 2 3 3" xfId="10807" xr:uid="{66C9DC1F-1D7C-47DF-9D39-A9E7B50943FF}"/>
    <cellStyle name="Millares 8 2 2 4" xfId="7287" xr:uid="{00000000-0005-0000-0000-0000771C0000}"/>
    <cellStyle name="Millares 8 2 2 4 2" xfId="11127" xr:uid="{D193F0DD-8049-4DBE-9F4D-3CEA7BA3C67E}"/>
    <cellStyle name="Millares 8 2 2 5" xfId="8986" xr:uid="{B265FCEC-3C4B-4837-948F-A116842A835A}"/>
    <cellStyle name="Millares 8 2 3" xfId="6767" xr:uid="{00000000-0005-0000-0000-00006F1A0000}"/>
    <cellStyle name="Millares 8 2 3 2" xfId="7090" xr:uid="{00000000-0005-0000-0000-0000B21B0000}"/>
    <cellStyle name="Millares 8 2 3 2 2" xfId="7731" xr:uid="{00000000-0005-0000-0000-0000331E0000}"/>
    <cellStyle name="Millares 8 2 3 2 2 2" xfId="11571" xr:uid="{FFA276C4-0198-440D-82D0-E7E0DBC1A0B3}"/>
    <cellStyle name="Millares 8 2 3 2 3" xfId="10930" xr:uid="{6F89E207-4EF8-4F24-BB18-26B8C1E3A9D4}"/>
    <cellStyle name="Millares 8 2 3 3" xfId="7408" xr:uid="{00000000-0005-0000-0000-0000F01C0000}"/>
    <cellStyle name="Millares 8 2 3 3 2" xfId="11248" xr:uid="{FFA360B4-B002-44CF-B026-559DF7A2001A}"/>
    <cellStyle name="Millares 8 2 3 4" xfId="10607" xr:uid="{5347EB36-7F9F-4888-A5D7-284626F27D79}"/>
    <cellStyle name="Millares 8 2 4" xfId="6936" xr:uid="{00000000-0005-0000-0000-0000181B0000}"/>
    <cellStyle name="Millares 8 2 4 2" xfId="7577" xr:uid="{00000000-0005-0000-0000-0000991D0000}"/>
    <cellStyle name="Millares 8 2 4 2 2" xfId="11417" xr:uid="{E2CD860D-1680-4394-B64F-60E966492CD0}"/>
    <cellStyle name="Millares 8 2 4 3" xfId="10776" xr:uid="{FCCF0A2E-53CD-4A67-8B7A-E93CEA431524}"/>
    <cellStyle name="Millares 8 2 5" xfId="7256" xr:uid="{00000000-0005-0000-0000-0000581C0000}"/>
    <cellStyle name="Millares 8 2 5 2" xfId="11096" xr:uid="{284BD7AE-D1FE-4230-9F48-F2EC77E8F2AC}"/>
    <cellStyle name="Millares 8 2 6" xfId="8510" xr:uid="{8BE20A7F-0DBF-4173-99C8-ACAFA9725B64}"/>
    <cellStyle name="Millares 8 3" xfId="5185" xr:uid="{00000000-0005-0000-0000-000041140000}"/>
    <cellStyle name="Millares 8 3 2" xfId="6862" xr:uid="{00000000-0005-0000-0000-0000CE1A0000}"/>
    <cellStyle name="Millares 8 3 2 2" xfId="7185" xr:uid="{00000000-0005-0000-0000-0000111C0000}"/>
    <cellStyle name="Millares 8 3 2 2 2" xfId="7826" xr:uid="{00000000-0005-0000-0000-0000921E0000}"/>
    <cellStyle name="Millares 8 3 2 2 2 2" xfId="11666" xr:uid="{153C3CE6-C5F2-46F3-8437-7D480D064915}"/>
    <cellStyle name="Millares 8 3 2 2 3" xfId="11025" xr:uid="{8BED5B77-D529-4F00-B356-7D7BD4F8CCBA}"/>
    <cellStyle name="Millares 8 3 2 3" xfId="7503" xr:uid="{00000000-0005-0000-0000-00004F1D0000}"/>
    <cellStyle name="Millares 8 3 2 3 2" xfId="11343" xr:uid="{B200FA55-C30A-454C-AE5B-B360A0A4339A}"/>
    <cellStyle name="Millares 8 3 2 4" xfId="10702" xr:uid="{D6D69659-CA2C-4A6A-92B8-1CAFA3C3335E}"/>
    <cellStyle name="Millares 8 3 3" xfId="7021" xr:uid="{00000000-0005-0000-0000-00006D1B0000}"/>
    <cellStyle name="Millares 8 3 3 2" xfId="7662" xr:uid="{00000000-0005-0000-0000-0000EE1D0000}"/>
    <cellStyle name="Millares 8 3 3 2 2" xfId="11502" xr:uid="{EFDDF996-19CA-414A-8BCB-DDB93DBC2AA9}"/>
    <cellStyle name="Millares 8 3 3 3" xfId="10861" xr:uid="{0EE931F3-F401-47E8-8BCB-E995276C07D5}"/>
    <cellStyle name="Millares 8 3 4" xfId="7339" xr:uid="{00000000-0005-0000-0000-0000AB1C0000}"/>
    <cellStyle name="Millares 8 3 4 2" xfId="11179" xr:uid="{AB200F52-5E5C-469C-B1EB-B1DE96515A7B}"/>
    <cellStyle name="Millares 8 3 5" xfId="10017" xr:uid="{7AB6521F-9A0F-4D35-9D25-8F698E8907D5}"/>
    <cellStyle name="Millares 8 4" xfId="5186" xr:uid="{00000000-0005-0000-0000-000042140000}"/>
    <cellStyle name="Millares 8 4 2" xfId="6863" xr:uid="{00000000-0005-0000-0000-0000CF1A0000}"/>
    <cellStyle name="Millares 8 4 2 2" xfId="7186" xr:uid="{00000000-0005-0000-0000-0000121C0000}"/>
    <cellStyle name="Millares 8 4 2 2 2" xfId="7827" xr:uid="{00000000-0005-0000-0000-0000931E0000}"/>
    <cellStyle name="Millares 8 4 2 2 2 2" xfId="11667" xr:uid="{BA7747C8-CE07-4569-ABC4-4EAC4AD7DE26}"/>
    <cellStyle name="Millares 8 4 2 2 3" xfId="11026" xr:uid="{F70053FF-3D15-4D54-A90E-204FB82429BA}"/>
    <cellStyle name="Millares 8 4 2 3" xfId="7504" xr:uid="{00000000-0005-0000-0000-0000501D0000}"/>
    <cellStyle name="Millares 8 4 2 3 2" xfId="11344" xr:uid="{4423F010-7A84-4E27-B1B7-A28063A96064}"/>
    <cellStyle name="Millares 8 4 2 4" xfId="10703" xr:uid="{FDCFF857-E74C-4B92-A562-980917BDD4BC}"/>
    <cellStyle name="Millares 8 4 3" xfId="7022" xr:uid="{00000000-0005-0000-0000-00006E1B0000}"/>
    <cellStyle name="Millares 8 4 3 2" xfId="7663" xr:uid="{00000000-0005-0000-0000-0000EF1D0000}"/>
    <cellStyle name="Millares 8 4 3 2 2" xfId="11503" xr:uid="{DBE3B9C5-4DEE-4AC1-B95D-6BCC0E4DE0EB}"/>
    <cellStyle name="Millares 8 4 3 3" xfId="10862" xr:uid="{635FAACF-4308-4340-8C90-B57211E3E45F}"/>
    <cellStyle name="Millares 8 4 4" xfId="7340" xr:uid="{00000000-0005-0000-0000-0000AC1C0000}"/>
    <cellStyle name="Millares 8 4 4 2" xfId="11180" xr:uid="{C4B5A886-4342-4BED-8927-54E6D5E31CFA}"/>
    <cellStyle name="Millares 8 4 5" xfId="10018" xr:uid="{394C5B47-639B-4A24-B728-0FC8C7D21C43}"/>
    <cellStyle name="Millares 8 5" xfId="3814" xr:uid="{00000000-0005-0000-0000-0000E60E0000}"/>
    <cellStyle name="Millares 8 5 2" xfId="6807" xr:uid="{00000000-0005-0000-0000-0000971A0000}"/>
    <cellStyle name="Millares 8 5 2 2" xfId="7130" xr:uid="{00000000-0005-0000-0000-0000DA1B0000}"/>
    <cellStyle name="Millares 8 5 2 2 2" xfId="7771" xr:uid="{00000000-0005-0000-0000-00005B1E0000}"/>
    <cellStyle name="Millares 8 5 2 2 2 2" xfId="11611" xr:uid="{BC9B64A5-C399-4E6A-ACFD-C55FBDE912D7}"/>
    <cellStyle name="Millares 8 5 2 2 3" xfId="10970" xr:uid="{057FD50D-B0ED-415B-A4D8-73D219DF7F37}"/>
    <cellStyle name="Millares 8 5 2 3" xfId="7448" xr:uid="{00000000-0005-0000-0000-0000181D0000}"/>
    <cellStyle name="Millares 8 5 2 3 2" xfId="11288" xr:uid="{8937CD1B-DC5F-4D43-9EFB-7D7BD8E16BEA}"/>
    <cellStyle name="Millares 8 5 2 4" xfId="10647" xr:uid="{2E74B4A2-5F78-4EE6-879B-AFC6F9AA9928}"/>
    <cellStyle name="Millares 8 5 3" xfId="6966" xr:uid="{00000000-0005-0000-0000-0000361B0000}"/>
    <cellStyle name="Millares 8 5 3 2" xfId="7607" xr:uid="{00000000-0005-0000-0000-0000B71D0000}"/>
    <cellStyle name="Millares 8 5 3 2 2" xfId="11447" xr:uid="{476F6DCC-242B-44E9-AA45-F2F4872266D5}"/>
    <cellStyle name="Millares 8 5 3 3" xfId="10806" xr:uid="{664A37CC-2138-48FF-A95B-BD9A8C9776BF}"/>
    <cellStyle name="Millares 8 5 4" xfId="7286" xr:uid="{00000000-0005-0000-0000-0000761C0000}"/>
    <cellStyle name="Millares 8 5 4 2" xfId="11126" xr:uid="{37953629-8203-4B55-B4E3-F90BF52BFE05}"/>
    <cellStyle name="Millares 8 5 5" xfId="8985" xr:uid="{4C3510CF-CD9C-4A57-93F3-88B8F4F11119}"/>
    <cellStyle name="Millares 8 6" xfId="6766" xr:uid="{00000000-0005-0000-0000-00006E1A0000}"/>
    <cellStyle name="Millares 8 6 2" xfId="7089" xr:uid="{00000000-0005-0000-0000-0000B11B0000}"/>
    <cellStyle name="Millares 8 6 2 2" xfId="7730" xr:uid="{00000000-0005-0000-0000-0000321E0000}"/>
    <cellStyle name="Millares 8 6 2 2 2" xfId="11570" xr:uid="{6A55B8CD-692D-496F-A944-EE5AEB374E56}"/>
    <cellStyle name="Millares 8 6 2 3" xfId="10929" xr:uid="{728AE579-D538-4CD7-803B-158CD4E59DFA}"/>
    <cellStyle name="Millares 8 6 3" xfId="7407" xr:uid="{00000000-0005-0000-0000-0000EF1C0000}"/>
    <cellStyle name="Millares 8 6 3 2" xfId="11247" xr:uid="{B08CDA7B-2BE1-41FD-8B30-1621A8322D8C}"/>
    <cellStyle name="Millares 8 6 4" xfId="10606" xr:uid="{95341D05-811D-4E34-8092-3D0507B6340C}"/>
    <cellStyle name="Millares 8 7" xfId="6935" xr:uid="{00000000-0005-0000-0000-0000171B0000}"/>
    <cellStyle name="Millares 8 7 2" xfId="7576" xr:uid="{00000000-0005-0000-0000-0000981D0000}"/>
    <cellStyle name="Millares 8 7 2 2" xfId="11416" xr:uid="{58378182-7A62-48AE-A24E-2338B3BBE6B6}"/>
    <cellStyle name="Millares 8 7 3" xfId="10775" xr:uid="{9FBDAD77-A8B9-4E91-BF9D-898E0B0F5B81}"/>
    <cellStyle name="Millares 8 8" xfId="7255" xr:uid="{00000000-0005-0000-0000-0000571C0000}"/>
    <cellStyle name="Millares 8 8 2" xfId="11095" xr:uid="{4CEFAA60-FCB6-4121-B813-ED6B9B13F803}"/>
    <cellStyle name="Millares 8 9" xfId="8509" xr:uid="{B13BFCC7-024B-4FCE-88D4-08C3C6874669}"/>
    <cellStyle name="Millares 9" xfId="2042" xr:uid="{00000000-0005-0000-0000-0000FA070000}"/>
    <cellStyle name="Millares 9 2" xfId="2043" xr:uid="{00000000-0005-0000-0000-0000FB070000}"/>
    <cellStyle name="Millares 9 2 2" xfId="3817" xr:uid="{00000000-0005-0000-0000-0000E90E0000}"/>
    <cellStyle name="Millares 9 2 2 2" xfId="6810" xr:uid="{00000000-0005-0000-0000-00009A1A0000}"/>
    <cellStyle name="Millares 9 2 2 2 2" xfId="7133" xr:uid="{00000000-0005-0000-0000-0000DD1B0000}"/>
    <cellStyle name="Millares 9 2 2 2 2 2" xfId="7774" xr:uid="{00000000-0005-0000-0000-00005E1E0000}"/>
    <cellStyle name="Millares 9 2 2 2 2 2 2" xfId="11614" xr:uid="{1AA38E74-177B-4FF6-9838-3C5C33E79A44}"/>
    <cellStyle name="Millares 9 2 2 2 2 3" xfId="10973" xr:uid="{D4D5A6AC-0468-4786-94C5-791D03BED3BF}"/>
    <cellStyle name="Millares 9 2 2 2 3" xfId="7451" xr:uid="{00000000-0005-0000-0000-00001B1D0000}"/>
    <cellStyle name="Millares 9 2 2 2 3 2" xfId="11291" xr:uid="{99B79629-79DC-4CCB-9D52-6B5EFDA2132F}"/>
    <cellStyle name="Millares 9 2 2 2 4" xfId="10650" xr:uid="{554DA968-BEAF-494A-B6F4-EC1459F2D209}"/>
    <cellStyle name="Millares 9 2 2 3" xfId="6969" xr:uid="{00000000-0005-0000-0000-0000391B0000}"/>
    <cellStyle name="Millares 9 2 2 3 2" xfId="7610" xr:uid="{00000000-0005-0000-0000-0000BA1D0000}"/>
    <cellStyle name="Millares 9 2 2 3 2 2" xfId="11450" xr:uid="{CF969235-E73E-4662-A778-FF5CF3C6FA91}"/>
    <cellStyle name="Millares 9 2 2 3 3" xfId="10809" xr:uid="{8DF00423-6CE2-4656-A992-3CCE3F16C2B1}"/>
    <cellStyle name="Millares 9 2 2 4" xfId="7289" xr:uid="{00000000-0005-0000-0000-0000791C0000}"/>
    <cellStyle name="Millares 9 2 2 4 2" xfId="11129" xr:uid="{D6143323-4118-406D-AC81-D1A187C63251}"/>
    <cellStyle name="Millares 9 2 2 5" xfId="8988" xr:uid="{65B128A4-F319-4482-BEE3-2067252C35A6}"/>
    <cellStyle name="Millares 9 2 3" xfId="6769" xr:uid="{00000000-0005-0000-0000-0000711A0000}"/>
    <cellStyle name="Millares 9 2 3 2" xfId="7092" xr:uid="{00000000-0005-0000-0000-0000B41B0000}"/>
    <cellStyle name="Millares 9 2 3 2 2" xfId="7733" xr:uid="{00000000-0005-0000-0000-0000351E0000}"/>
    <cellStyle name="Millares 9 2 3 2 2 2" xfId="11573" xr:uid="{BC9702F2-AACB-47BD-97FA-B056B5313AAF}"/>
    <cellStyle name="Millares 9 2 3 2 3" xfId="10932" xr:uid="{71A8F768-4874-4534-8E70-0F593F008DA1}"/>
    <cellStyle name="Millares 9 2 3 3" xfId="7410" xr:uid="{00000000-0005-0000-0000-0000F21C0000}"/>
    <cellStyle name="Millares 9 2 3 3 2" xfId="11250" xr:uid="{2A57E48B-07CD-404F-8BE8-AE2B06F886A3}"/>
    <cellStyle name="Millares 9 2 3 4" xfId="10609" xr:uid="{DBEAFDF8-CAEE-4AB8-A923-7A17D4E942E4}"/>
    <cellStyle name="Millares 9 2 4" xfId="6938" xr:uid="{00000000-0005-0000-0000-00001A1B0000}"/>
    <cellStyle name="Millares 9 2 4 2" xfId="7579" xr:uid="{00000000-0005-0000-0000-00009B1D0000}"/>
    <cellStyle name="Millares 9 2 4 2 2" xfId="11419" xr:uid="{7A7D5DF0-8907-4A40-A6CB-3DFD1E8B07EC}"/>
    <cellStyle name="Millares 9 2 4 3" xfId="10778" xr:uid="{97AE29A7-AF0B-4C24-AE3A-F8F4731CEE4E}"/>
    <cellStyle name="Millares 9 2 5" xfId="7258" xr:uid="{00000000-0005-0000-0000-00005A1C0000}"/>
    <cellStyle name="Millares 9 2 5 2" xfId="11098" xr:uid="{8B762BD5-56A7-445F-9E26-621DB8800627}"/>
    <cellStyle name="Millares 9 2 6" xfId="8512" xr:uid="{7F23145C-5797-492F-9E9B-DA345F57A459}"/>
    <cellStyle name="Millares 9 3" xfId="5187" xr:uid="{00000000-0005-0000-0000-000043140000}"/>
    <cellStyle name="Millares 9 3 2" xfId="6864" xr:uid="{00000000-0005-0000-0000-0000D01A0000}"/>
    <cellStyle name="Millares 9 3 2 2" xfId="7187" xr:uid="{00000000-0005-0000-0000-0000131C0000}"/>
    <cellStyle name="Millares 9 3 2 2 2" xfId="7828" xr:uid="{00000000-0005-0000-0000-0000941E0000}"/>
    <cellStyle name="Millares 9 3 2 2 2 2" xfId="11668" xr:uid="{953BDFA1-F4BD-4F4C-908B-4D02136F85BD}"/>
    <cellStyle name="Millares 9 3 2 2 3" xfId="11027" xr:uid="{EF3A97D4-F9BD-4E66-84C9-572C8609BD97}"/>
    <cellStyle name="Millares 9 3 2 3" xfId="7505" xr:uid="{00000000-0005-0000-0000-0000511D0000}"/>
    <cellStyle name="Millares 9 3 2 3 2" xfId="11345" xr:uid="{A7A78450-A989-4786-801C-27504EAD2AB9}"/>
    <cellStyle name="Millares 9 3 2 4" xfId="10704" xr:uid="{1049F9A7-FDCF-4E79-ABFB-1D66540A1A5A}"/>
    <cellStyle name="Millares 9 3 3" xfId="7023" xr:uid="{00000000-0005-0000-0000-00006F1B0000}"/>
    <cellStyle name="Millares 9 3 3 2" xfId="7664" xr:uid="{00000000-0005-0000-0000-0000F01D0000}"/>
    <cellStyle name="Millares 9 3 3 2 2" xfId="11504" xr:uid="{FAE56900-B00C-4E51-AF2E-95ED0B9A3C70}"/>
    <cellStyle name="Millares 9 3 3 3" xfId="10863" xr:uid="{A32EF579-C1B4-4BD1-9F6C-24A383D2E426}"/>
    <cellStyle name="Millares 9 3 4" xfId="7341" xr:uid="{00000000-0005-0000-0000-0000AD1C0000}"/>
    <cellStyle name="Millares 9 3 4 2" xfId="11181" xr:uid="{E4E9FE28-0238-494D-9EB7-7C583BA9998F}"/>
    <cellStyle name="Millares 9 3 5" xfId="10019" xr:uid="{5367BDF5-4C1E-44E0-8E6D-A07A5F64E891}"/>
    <cellStyle name="Millares 9 4" xfId="5188" xr:uid="{00000000-0005-0000-0000-000044140000}"/>
    <cellStyle name="Millares 9 4 2" xfId="6865" xr:uid="{00000000-0005-0000-0000-0000D11A0000}"/>
    <cellStyle name="Millares 9 4 2 2" xfId="7188" xr:uid="{00000000-0005-0000-0000-0000141C0000}"/>
    <cellStyle name="Millares 9 4 2 2 2" xfId="7829" xr:uid="{00000000-0005-0000-0000-0000951E0000}"/>
    <cellStyle name="Millares 9 4 2 2 2 2" xfId="11669" xr:uid="{EE7BAD4D-4A62-4E66-AF70-52851A78B8F8}"/>
    <cellStyle name="Millares 9 4 2 2 3" xfId="11028" xr:uid="{6866C765-FCFA-4EFA-A45C-309633E24CD3}"/>
    <cellStyle name="Millares 9 4 2 3" xfId="7506" xr:uid="{00000000-0005-0000-0000-0000521D0000}"/>
    <cellStyle name="Millares 9 4 2 3 2" xfId="11346" xr:uid="{C34BA5A6-5C96-40F4-A805-930507F52392}"/>
    <cellStyle name="Millares 9 4 2 4" xfId="10705" xr:uid="{F5F48C0B-CD9C-4B72-A74C-30F1BFFA27DB}"/>
    <cellStyle name="Millares 9 4 3" xfId="7024" xr:uid="{00000000-0005-0000-0000-0000701B0000}"/>
    <cellStyle name="Millares 9 4 3 2" xfId="7665" xr:uid="{00000000-0005-0000-0000-0000F11D0000}"/>
    <cellStyle name="Millares 9 4 3 2 2" xfId="11505" xr:uid="{D1A0C608-5360-415A-99A3-1F14790F6066}"/>
    <cellStyle name="Millares 9 4 3 3" xfId="10864" xr:uid="{D83899D9-75A7-4A2E-9E21-913D7D82E23E}"/>
    <cellStyle name="Millares 9 4 4" xfId="7342" xr:uid="{00000000-0005-0000-0000-0000AE1C0000}"/>
    <cellStyle name="Millares 9 4 4 2" xfId="11182" xr:uid="{42BE02C1-7208-45F7-A82B-BF281EE51070}"/>
    <cellStyle name="Millares 9 4 5" xfId="10020" xr:uid="{2B958552-C03F-42BA-9825-93E12FC1574C}"/>
    <cellStyle name="Millares 9 5" xfId="3816" xr:uid="{00000000-0005-0000-0000-0000E80E0000}"/>
    <cellStyle name="Millares 9 5 2" xfId="6809" xr:uid="{00000000-0005-0000-0000-0000991A0000}"/>
    <cellStyle name="Millares 9 5 2 2" xfId="7132" xr:uid="{00000000-0005-0000-0000-0000DC1B0000}"/>
    <cellStyle name="Millares 9 5 2 2 2" xfId="7773" xr:uid="{00000000-0005-0000-0000-00005D1E0000}"/>
    <cellStyle name="Millares 9 5 2 2 2 2" xfId="11613" xr:uid="{5B17BDC3-1C9A-4917-978F-7CA35F3405CF}"/>
    <cellStyle name="Millares 9 5 2 2 3" xfId="10972" xr:uid="{287BFB9D-F874-4619-8579-3A661CA6C924}"/>
    <cellStyle name="Millares 9 5 2 3" xfId="7450" xr:uid="{00000000-0005-0000-0000-00001A1D0000}"/>
    <cellStyle name="Millares 9 5 2 3 2" xfId="11290" xr:uid="{8EDE517F-473F-44B4-8FFE-CA0F23DD12E1}"/>
    <cellStyle name="Millares 9 5 2 4" xfId="10649" xr:uid="{489159D0-11A2-48F7-835B-4E4C2D51859C}"/>
    <cellStyle name="Millares 9 5 3" xfId="6968" xr:uid="{00000000-0005-0000-0000-0000381B0000}"/>
    <cellStyle name="Millares 9 5 3 2" xfId="7609" xr:uid="{00000000-0005-0000-0000-0000B91D0000}"/>
    <cellStyle name="Millares 9 5 3 2 2" xfId="11449" xr:uid="{5E4495A0-BD19-4920-A18A-5FE6741F0D97}"/>
    <cellStyle name="Millares 9 5 3 3" xfId="10808" xr:uid="{8F5DC90D-F503-4908-BEEE-10B28308AA2C}"/>
    <cellStyle name="Millares 9 5 4" xfId="7288" xr:uid="{00000000-0005-0000-0000-0000781C0000}"/>
    <cellStyle name="Millares 9 5 4 2" xfId="11128" xr:uid="{C80CE915-D3BA-478A-BA91-7EA527B8B588}"/>
    <cellStyle name="Millares 9 5 5" xfId="8987" xr:uid="{B92085C5-BD4F-4642-A41A-AD44304D1B37}"/>
    <cellStyle name="Millares 9 6" xfId="6768" xr:uid="{00000000-0005-0000-0000-0000701A0000}"/>
    <cellStyle name="Millares 9 6 2" xfId="7091" xr:uid="{00000000-0005-0000-0000-0000B31B0000}"/>
    <cellStyle name="Millares 9 6 2 2" xfId="7732" xr:uid="{00000000-0005-0000-0000-0000341E0000}"/>
    <cellStyle name="Millares 9 6 2 2 2" xfId="11572" xr:uid="{2C0F526E-F2D4-462F-9DD9-40CEF446ACB3}"/>
    <cellStyle name="Millares 9 6 2 3" xfId="10931" xr:uid="{439AE1A4-8EFC-41D3-BF5C-98A9C5F10A52}"/>
    <cellStyle name="Millares 9 6 3" xfId="7409" xr:uid="{00000000-0005-0000-0000-0000F11C0000}"/>
    <cellStyle name="Millares 9 6 3 2" xfId="11249" xr:uid="{F0D790A0-A3FF-4731-81F7-27B18CA99362}"/>
    <cellStyle name="Millares 9 6 4" xfId="10608" xr:uid="{7D4E77CA-88F3-4ECF-8D23-6D64335E7B0B}"/>
    <cellStyle name="Millares 9 7" xfId="6937" xr:uid="{00000000-0005-0000-0000-0000191B0000}"/>
    <cellStyle name="Millares 9 7 2" xfId="7578" xr:uid="{00000000-0005-0000-0000-00009A1D0000}"/>
    <cellStyle name="Millares 9 7 2 2" xfId="11418" xr:uid="{020B71AE-D438-4316-A92C-01D1B5A38DF2}"/>
    <cellStyle name="Millares 9 7 3" xfId="10777" xr:uid="{BBED5369-D936-470D-87CF-35FE9B515513}"/>
    <cellStyle name="Millares 9 8" xfId="7257" xr:uid="{00000000-0005-0000-0000-0000591C0000}"/>
    <cellStyle name="Millares 9 8 2" xfId="11097" xr:uid="{BF3DE85B-88F2-456F-85A6-77D22EB70AF5}"/>
    <cellStyle name="Millares 9 9" xfId="8511" xr:uid="{993683EA-1366-40A5-98E0-58EE7B441D3F}"/>
    <cellStyle name="Millares(0)" xfId="2044" xr:uid="{00000000-0005-0000-0000-0000FC070000}"/>
    <cellStyle name="Millares(0) 2" xfId="2045" xr:uid="{00000000-0005-0000-0000-0000FD070000}"/>
    <cellStyle name="Millares(0) 2 2" xfId="2046" xr:uid="{00000000-0005-0000-0000-0000FE070000}"/>
    <cellStyle name="Millares(0) 2 2 2" xfId="8515" xr:uid="{0C2F98F1-BCA6-42CE-BE40-F33F19329B31}"/>
    <cellStyle name="Millares(0) 2 3" xfId="2047" xr:uid="{00000000-0005-0000-0000-0000FF070000}"/>
    <cellStyle name="Millares(0) 2 3 2" xfId="8516" xr:uid="{C0634C65-9845-4C96-A67F-5941CB5BC15D}"/>
    <cellStyle name="Millares(0) 2 4" xfId="8514" xr:uid="{4CBD4293-2F15-4642-A4ED-C0EE3C161C24}"/>
    <cellStyle name="Millares(0) 3" xfId="2048" xr:uid="{00000000-0005-0000-0000-000000080000}"/>
    <cellStyle name="Millares(0) 3 2" xfId="2049" xr:uid="{00000000-0005-0000-0000-000001080000}"/>
    <cellStyle name="Millares(0) 3 2 2" xfId="8518" xr:uid="{BA780AF3-134A-46DE-89B4-15092EDF3809}"/>
    <cellStyle name="Millares(0) 3 3" xfId="8517" xr:uid="{993AC285-BC49-4B87-B80F-2E1F33D40344}"/>
    <cellStyle name="Millares(0) 4" xfId="2050" xr:uid="{00000000-0005-0000-0000-000002080000}"/>
    <cellStyle name="Millares(0) 4 2" xfId="2051" xr:uid="{00000000-0005-0000-0000-000003080000}"/>
    <cellStyle name="Millares(0) 4 2 2" xfId="8520" xr:uid="{FD8F9FF6-F32E-42CA-9EA0-2AD18C15CB9E}"/>
    <cellStyle name="Millares(0) 4 3" xfId="8519" xr:uid="{0B113889-B36E-42D3-B48B-0F2178DCE66E}"/>
    <cellStyle name="Millares(0) 5" xfId="2052" xr:uid="{00000000-0005-0000-0000-000004080000}"/>
    <cellStyle name="Millares(0) 5 2" xfId="8521" xr:uid="{80979FD6-BFE6-49E2-93DB-11F5F3C66BC5}"/>
    <cellStyle name="Millares(0) 6" xfId="2053" xr:uid="{00000000-0005-0000-0000-000005080000}"/>
    <cellStyle name="Millares(0) 6 2" xfId="8522" xr:uid="{29F76685-1D76-4324-BDEF-FAD390F88987}"/>
    <cellStyle name="Millares(0) 7" xfId="8513" xr:uid="{263BA54D-1810-481A-8216-6F7C2745FDCB}"/>
    <cellStyle name="Millares(0)_Cuadros Excel  kilometros 2008" xfId="2054" xr:uid="{00000000-0005-0000-0000-000006080000}"/>
    <cellStyle name="Millares(1)" xfId="2055" xr:uid="{00000000-0005-0000-0000-000007080000}"/>
    <cellStyle name="Millares(1) 2" xfId="2056" xr:uid="{00000000-0005-0000-0000-000008080000}"/>
    <cellStyle name="Millares(1) 2 2" xfId="2057" xr:uid="{00000000-0005-0000-0000-000009080000}"/>
    <cellStyle name="Millares(1) 2 2 2" xfId="8525" xr:uid="{EA13E576-A9F6-4D66-B880-CC2C89909F7F}"/>
    <cellStyle name="Millares(1) 2 3" xfId="2058" xr:uid="{00000000-0005-0000-0000-00000A080000}"/>
    <cellStyle name="Millares(1) 2 3 2" xfId="8526" xr:uid="{107D81CE-1BEE-4A24-A0B0-7D9B0BC6F9D6}"/>
    <cellStyle name="Millares(1) 2 4" xfId="8524" xr:uid="{1E243BDC-E333-478A-89CF-DF446BD27E16}"/>
    <cellStyle name="Millares(1) 3" xfId="2059" xr:uid="{00000000-0005-0000-0000-00000B080000}"/>
    <cellStyle name="Millares(1) 3 2" xfId="2060" xr:uid="{00000000-0005-0000-0000-00000C080000}"/>
    <cellStyle name="Millares(1) 3 2 2" xfId="8528" xr:uid="{659CC90D-577B-46B5-A34D-B7BEEBE71A60}"/>
    <cellStyle name="Millares(1) 3 3" xfId="8527" xr:uid="{6F682C1C-1BA3-4D31-A330-491FCDF6DBCE}"/>
    <cellStyle name="Millares(1) 4" xfId="2061" xr:uid="{00000000-0005-0000-0000-00000D080000}"/>
    <cellStyle name="Millares(1) 4 2" xfId="2062" xr:uid="{00000000-0005-0000-0000-00000E080000}"/>
    <cellStyle name="Millares(1) 4 2 2" xfId="8530" xr:uid="{7886CBD5-48E1-4D4C-B91A-98CDF5C81ABC}"/>
    <cellStyle name="Millares(1) 4 3" xfId="8529" xr:uid="{B2F30A2E-F419-44BA-9541-1722718F851E}"/>
    <cellStyle name="Millares(1) 5" xfId="2063" xr:uid="{00000000-0005-0000-0000-00000F080000}"/>
    <cellStyle name="Millares(1) 5 2" xfId="8531" xr:uid="{53A184E1-E56C-44D2-A591-E0071E9F80D0}"/>
    <cellStyle name="Millares(1) 6" xfId="2064" xr:uid="{00000000-0005-0000-0000-000010080000}"/>
    <cellStyle name="Millares(1) 6 2" xfId="8532" xr:uid="{AAB59C79-0F6B-476B-BC41-0EE72287754F}"/>
    <cellStyle name="Millares(1) 7" xfId="8523" xr:uid="{D7447EE2-166A-4A0C-8934-DB4877FE3689}"/>
    <cellStyle name="Millares(1)_Cuadros Excel  kilometros 2008" xfId="2065" xr:uid="{00000000-0005-0000-0000-000011080000}"/>
    <cellStyle name="Millares[1]" xfId="2066" xr:uid="{00000000-0005-0000-0000-000012080000}"/>
    <cellStyle name="Millares[1] 2" xfId="2067" xr:uid="{00000000-0005-0000-0000-000013080000}"/>
    <cellStyle name="Millares[1] 2 2" xfId="2068" xr:uid="{00000000-0005-0000-0000-000014080000}"/>
    <cellStyle name="Millares[1] 2 2 2" xfId="8535" xr:uid="{1B16AA25-231E-4434-9806-7F95953506E9}"/>
    <cellStyle name="Millares[1] 2 3" xfId="2069" xr:uid="{00000000-0005-0000-0000-000015080000}"/>
    <cellStyle name="Millares[1] 2 3 2" xfId="8536" xr:uid="{17CF334F-7065-4CD3-91E9-9C7D7777B0BC}"/>
    <cellStyle name="Millares[1] 2 4" xfId="8534" xr:uid="{588195C2-FC40-4D52-A965-CFDBD9ECE362}"/>
    <cellStyle name="Millares[1] 3" xfId="2070" xr:uid="{00000000-0005-0000-0000-000016080000}"/>
    <cellStyle name="Millares[1] 3 2" xfId="2071" xr:uid="{00000000-0005-0000-0000-000017080000}"/>
    <cellStyle name="Millares[1] 3 2 2" xfId="8538" xr:uid="{764E7552-8210-44CB-B12A-90A9F1EAF228}"/>
    <cellStyle name="Millares[1] 3 3" xfId="8537" xr:uid="{6CC19C63-8F7B-4427-8B34-148700101859}"/>
    <cellStyle name="Millares[1] 4" xfId="2072" xr:uid="{00000000-0005-0000-0000-000018080000}"/>
    <cellStyle name="Millares[1] 4 2" xfId="2073" xr:uid="{00000000-0005-0000-0000-000019080000}"/>
    <cellStyle name="Millares[1] 4 2 2" xfId="8540" xr:uid="{4FC10400-3E3C-4A6E-AF39-F6D2EC3C776E}"/>
    <cellStyle name="Millares[1] 4 3" xfId="8539" xr:uid="{039E7614-9965-4982-94E9-E9B840D100BD}"/>
    <cellStyle name="Millares[1] 5" xfId="2074" xr:uid="{00000000-0005-0000-0000-00001A080000}"/>
    <cellStyle name="Millares[1] 5 2" xfId="8541" xr:uid="{516903D5-DAB9-43E2-8A92-44A3C0C019FE}"/>
    <cellStyle name="Millares[1] 6" xfId="2075" xr:uid="{00000000-0005-0000-0000-00001B080000}"/>
    <cellStyle name="Millares[1] 6 2" xfId="8542" xr:uid="{C791DC42-FF12-447E-9618-ACD2D5270F84}"/>
    <cellStyle name="Millares[1] 7" xfId="8533" xr:uid="{4156B3C5-7CE8-4130-A8EE-0150143806DE}"/>
    <cellStyle name="Millares[1]_Cuadros Excel  kilometros 2008" xfId="2076" xr:uid="{00000000-0005-0000-0000-00001C080000}"/>
    <cellStyle name="Moeda [0]" xfId="2077" xr:uid="{00000000-0005-0000-0000-00001D080000}"/>
    <cellStyle name="Moeda [0] 2" xfId="5189" xr:uid="{00000000-0005-0000-0000-000045140000}"/>
    <cellStyle name="Moeda_01-08_RESULTADO" xfId="3436" xr:uid="{00000000-0005-0000-0000-00006C0D0000}"/>
    <cellStyle name="Moneda [0] 2" xfId="15" xr:uid="{00000000-0005-0000-0000-00000F000000}"/>
    <cellStyle name="Moneda [0] 2 2" xfId="7880" xr:uid="{F8FFB8CC-06B1-4F35-AC60-B56BB4DB985B}"/>
    <cellStyle name="Moneda 10" xfId="5190" xr:uid="{00000000-0005-0000-0000-000046140000}"/>
    <cellStyle name="Moneda 11" xfId="3822" xr:uid="{00000000-0005-0000-0000-0000EE0E0000}"/>
    <cellStyle name="Moneda 2" xfId="5191" xr:uid="{00000000-0005-0000-0000-000047140000}"/>
    <cellStyle name="Moneda 2 2" xfId="5192" xr:uid="{00000000-0005-0000-0000-000048140000}"/>
    <cellStyle name="Moneda 3" xfId="5193" xr:uid="{00000000-0005-0000-0000-000049140000}"/>
    <cellStyle name="Moneda 4" xfId="5194" xr:uid="{00000000-0005-0000-0000-00004A140000}"/>
    <cellStyle name="Moneda 5" xfId="5195" xr:uid="{00000000-0005-0000-0000-00004B140000}"/>
    <cellStyle name="Moneda 6" xfId="5196" xr:uid="{00000000-0005-0000-0000-00004C140000}"/>
    <cellStyle name="Moneda 7" xfId="5197" xr:uid="{00000000-0005-0000-0000-00004D140000}"/>
    <cellStyle name="Moneda 8" xfId="5198" xr:uid="{00000000-0005-0000-0000-00004E140000}"/>
    <cellStyle name="Moneda 9" xfId="5199" xr:uid="{00000000-0005-0000-0000-00004F140000}"/>
    <cellStyle name="Monetario" xfId="3437" xr:uid="{00000000-0005-0000-0000-00006D0D0000}"/>
    <cellStyle name="Monetario0" xfId="3438" xr:uid="{00000000-0005-0000-0000-00006E0D0000}"/>
    <cellStyle name="Neutra" xfId="2078" xr:uid="{00000000-0005-0000-0000-00001E080000}"/>
    <cellStyle name="Neutra 2" xfId="8543" xr:uid="{62EBCC91-7A8B-4B39-93D6-D4362BE7326E}"/>
    <cellStyle name="Neutral 10" xfId="5200" xr:uid="{00000000-0005-0000-0000-000050140000}"/>
    <cellStyle name="Neutral 10 2" xfId="10021" xr:uid="{C96E4136-0C3A-42DF-AAF8-55A78D5AC77D}"/>
    <cellStyle name="Neutral 11" xfId="5201" xr:uid="{00000000-0005-0000-0000-000051140000}"/>
    <cellStyle name="Neutral 11 2" xfId="10022" xr:uid="{DDC0107C-5C8D-4C42-B4BC-D99579B0E264}"/>
    <cellStyle name="Neutral 12" xfId="5202" xr:uid="{00000000-0005-0000-0000-000052140000}"/>
    <cellStyle name="Neutral 12 2" xfId="10023" xr:uid="{C2853FF1-A3F4-48D2-9359-2F7BBF9E5907}"/>
    <cellStyle name="Neutral 13" xfId="5203" xr:uid="{00000000-0005-0000-0000-000053140000}"/>
    <cellStyle name="Neutral 13 2" xfId="10024" xr:uid="{C462DF6D-F95E-48E5-B9B8-E03885BB449E}"/>
    <cellStyle name="Neutral 14" xfId="5204" xr:uid="{00000000-0005-0000-0000-000054140000}"/>
    <cellStyle name="Neutral 14 2" xfId="5205" xr:uid="{00000000-0005-0000-0000-000055140000}"/>
    <cellStyle name="Neutral 14 2 2" xfId="10026" xr:uid="{E80D0CC0-58BD-4A85-A582-167ACE6A2D56}"/>
    <cellStyle name="Neutral 14 3" xfId="10025" xr:uid="{8BC49ED8-EADC-4ED2-A66B-8CC14E2113C4}"/>
    <cellStyle name="Neutral 15" xfId="5206" xr:uid="{00000000-0005-0000-0000-000056140000}"/>
    <cellStyle name="Neutral 15 2" xfId="10027" xr:uid="{05F2A6F6-16F6-47AA-8FFE-92835CF63848}"/>
    <cellStyle name="Neutral 2" xfId="3439" xr:uid="{00000000-0005-0000-0000-00006F0D0000}"/>
    <cellStyle name="Neutral 2 2" xfId="5207" xr:uid="{00000000-0005-0000-0000-000057140000}"/>
    <cellStyle name="Neutral 2 2 2" xfId="10028" xr:uid="{0946D07C-E6EB-4D41-BF0F-42B3ABC5C879}"/>
    <cellStyle name="Neutral 2 3" xfId="5208" xr:uid="{00000000-0005-0000-0000-000058140000}"/>
    <cellStyle name="Neutral 2 3 2" xfId="10029" xr:uid="{6C6469D6-F311-4D86-A3E5-A6178141F3B0}"/>
    <cellStyle name="Neutral 2 4" xfId="5209" xr:uid="{00000000-0005-0000-0000-000059140000}"/>
    <cellStyle name="Neutral 2 4 2" xfId="10030" xr:uid="{2618799E-ADCF-47D5-8F5D-805BD93D585C}"/>
    <cellStyle name="Neutral 2 5" xfId="8817" xr:uid="{F4780DD5-E82B-4B02-BA08-26CEA4A7E05B}"/>
    <cellStyle name="Neutral 3" xfId="3440" xr:uid="{00000000-0005-0000-0000-0000700D0000}"/>
    <cellStyle name="Neutral 3 2" xfId="5210" xr:uid="{00000000-0005-0000-0000-00005A140000}"/>
    <cellStyle name="Neutral 3 2 2" xfId="10031" xr:uid="{0735ED85-8661-4198-B300-B69E1308F0ED}"/>
    <cellStyle name="Neutral 3 3" xfId="5211" xr:uid="{00000000-0005-0000-0000-00005B140000}"/>
    <cellStyle name="Neutral 3 3 2" xfId="10032" xr:uid="{1F33E91F-C0F5-4D8E-96B3-AA69C01C9A12}"/>
    <cellStyle name="Neutral 3 4" xfId="8818" xr:uid="{F30FF1BC-DAF3-424C-A8CB-FAD5DA29914C}"/>
    <cellStyle name="Neutral 4" xfId="5212" xr:uid="{00000000-0005-0000-0000-00005C140000}"/>
    <cellStyle name="Neutral 4 2" xfId="5213" xr:uid="{00000000-0005-0000-0000-00005D140000}"/>
    <cellStyle name="Neutral 4 2 2" xfId="10034" xr:uid="{D816D7C3-C00B-4FF3-8D2D-ED534400F866}"/>
    <cellStyle name="Neutral 4 3" xfId="5214" xr:uid="{00000000-0005-0000-0000-00005E140000}"/>
    <cellStyle name="Neutral 4 3 2" xfId="10035" xr:uid="{F2C20D1F-84AF-4A7F-9D1B-769E8457DEB9}"/>
    <cellStyle name="Neutral 4 4" xfId="10033" xr:uid="{6FB7F8CE-23F9-4251-9ED9-17709654278A}"/>
    <cellStyle name="Neutral 5" xfId="5215" xr:uid="{00000000-0005-0000-0000-00005F140000}"/>
    <cellStyle name="Neutral 5 2" xfId="10036" xr:uid="{52D6C1CA-1157-4F5E-A60C-5098342483A5}"/>
    <cellStyle name="Neutral 6" xfId="5216" xr:uid="{00000000-0005-0000-0000-000060140000}"/>
    <cellStyle name="Neutral 6 2" xfId="10037" xr:uid="{EC4EFF60-9ED2-46BA-BC6F-631E6552A745}"/>
    <cellStyle name="Neutral 7" xfId="5217" xr:uid="{00000000-0005-0000-0000-000061140000}"/>
    <cellStyle name="Neutral 7 2" xfId="10038" xr:uid="{F2FED8BC-615F-4DEC-902F-9D00DB491E2A}"/>
    <cellStyle name="Neutral 8" xfId="5218" xr:uid="{00000000-0005-0000-0000-000062140000}"/>
    <cellStyle name="Neutral 8 2" xfId="10039" xr:uid="{6E3B6A12-2B99-4721-A264-45EEB686580C}"/>
    <cellStyle name="Neutral 9" xfId="5219" xr:uid="{00000000-0005-0000-0000-000063140000}"/>
    <cellStyle name="Neutral 9 2" xfId="10040" xr:uid="{4D1DC186-0A4C-48C0-BA96-77EA08CBC929}"/>
    <cellStyle name="no dec" xfId="2079" xr:uid="{00000000-0005-0000-0000-00001F080000}"/>
    <cellStyle name="no dec 2" xfId="2080" xr:uid="{00000000-0005-0000-0000-000020080000}"/>
    <cellStyle name="no dec 2 2" xfId="2081" xr:uid="{00000000-0005-0000-0000-000021080000}"/>
    <cellStyle name="no dec 2 3" xfId="2082" xr:uid="{00000000-0005-0000-0000-000022080000}"/>
    <cellStyle name="no dec 2 4" xfId="2083" xr:uid="{00000000-0005-0000-0000-000023080000}"/>
    <cellStyle name="no dec 2 5" xfId="2084" xr:uid="{00000000-0005-0000-0000-000024080000}"/>
    <cellStyle name="no dec 2 6" xfId="2085" xr:uid="{00000000-0005-0000-0000-000025080000}"/>
    <cellStyle name="no dec 2 7" xfId="2086" xr:uid="{00000000-0005-0000-0000-000026080000}"/>
    <cellStyle name="no dec 2 8" xfId="2087" xr:uid="{00000000-0005-0000-0000-000027080000}"/>
    <cellStyle name="no dec 2_ActiFijos" xfId="2088" xr:uid="{00000000-0005-0000-0000-000028080000}"/>
    <cellStyle name="no dec 3" xfId="2089" xr:uid="{00000000-0005-0000-0000-000029080000}"/>
    <cellStyle name="no dec 3 2" xfId="2090" xr:uid="{00000000-0005-0000-0000-00002A080000}"/>
    <cellStyle name="no dec 3 3" xfId="2091" xr:uid="{00000000-0005-0000-0000-00002B080000}"/>
    <cellStyle name="no dec 3 4" xfId="2092" xr:uid="{00000000-0005-0000-0000-00002C080000}"/>
    <cellStyle name="no dec 3 5" xfId="2093" xr:uid="{00000000-0005-0000-0000-00002D080000}"/>
    <cellStyle name="no dec 3 6" xfId="2094" xr:uid="{00000000-0005-0000-0000-00002E080000}"/>
    <cellStyle name="no dec 3 7" xfId="2095" xr:uid="{00000000-0005-0000-0000-00002F080000}"/>
    <cellStyle name="no dec 3 8" xfId="2096" xr:uid="{00000000-0005-0000-0000-000030080000}"/>
    <cellStyle name="no dec 3_ActiFijos" xfId="2097" xr:uid="{00000000-0005-0000-0000-000031080000}"/>
    <cellStyle name="no dec 4" xfId="2098" xr:uid="{00000000-0005-0000-0000-000032080000}"/>
    <cellStyle name="no dec 4 2" xfId="2099" xr:uid="{00000000-0005-0000-0000-000033080000}"/>
    <cellStyle name="no dec 4 3" xfId="2100" xr:uid="{00000000-0005-0000-0000-000034080000}"/>
    <cellStyle name="no dec 4 4" xfId="2101" xr:uid="{00000000-0005-0000-0000-000035080000}"/>
    <cellStyle name="no dec 4 5" xfId="2102" xr:uid="{00000000-0005-0000-0000-000036080000}"/>
    <cellStyle name="no dec 4 6" xfId="2103" xr:uid="{00000000-0005-0000-0000-000037080000}"/>
    <cellStyle name="no dec 4 7" xfId="2104" xr:uid="{00000000-0005-0000-0000-000038080000}"/>
    <cellStyle name="no dec 4 8" xfId="2105" xr:uid="{00000000-0005-0000-0000-000039080000}"/>
    <cellStyle name="no dec 4_ActiFijos" xfId="2106" xr:uid="{00000000-0005-0000-0000-00003A080000}"/>
    <cellStyle name="no dec_Bases_Generales" xfId="2107" xr:uid="{00000000-0005-0000-0000-00003B080000}"/>
    <cellStyle name="Normal" xfId="0" builtinId="0"/>
    <cellStyle name="Normal - Style1" xfId="2108" xr:uid="{00000000-0005-0000-0000-00003C080000}"/>
    <cellStyle name="Normal - Style1 2" xfId="8544" xr:uid="{991EA3DB-F6D6-4E47-8B58-25FBDA813978}"/>
    <cellStyle name="Normal (%)" xfId="3441" xr:uid="{00000000-0005-0000-0000-0000710D0000}"/>
    <cellStyle name="Normal (£m)" xfId="3442" xr:uid="{00000000-0005-0000-0000-0000720D0000}"/>
    <cellStyle name="Normal (x)" xfId="3443" xr:uid="{00000000-0005-0000-0000-0000730D0000}"/>
    <cellStyle name="Normal 10" xfId="2109" xr:uid="{00000000-0005-0000-0000-00003D080000}"/>
    <cellStyle name="Normal 10 2" xfId="5220" xr:uid="{00000000-0005-0000-0000-000064140000}"/>
    <cellStyle name="Normal 11" xfId="2110" xr:uid="{00000000-0005-0000-0000-00003E080000}"/>
    <cellStyle name="Normal 11 2" xfId="92" xr:uid="{00000000-0005-0000-0000-00005C000000}"/>
    <cellStyle name="Normal 11 3" xfId="27" xr:uid="{00000000-0005-0000-0000-00001B000000}"/>
    <cellStyle name="Normal 12" xfId="3302" xr:uid="{00000000-0005-0000-0000-0000E60C0000}"/>
    <cellStyle name="Normal 12 2" xfId="5221" xr:uid="{00000000-0005-0000-0000-000065140000}"/>
    <cellStyle name="Normal 12 3" xfId="5222" xr:uid="{00000000-0005-0000-0000-000066140000}"/>
    <cellStyle name="Normal 12 4" xfId="3818" xr:uid="{00000000-0005-0000-0000-0000EA0E0000}"/>
    <cellStyle name="Normal 13" xfId="3303" xr:uid="{00000000-0005-0000-0000-0000E70C0000}"/>
    <cellStyle name="Normal 13 2" xfId="3667" xr:uid="{00000000-0005-0000-0000-0000530E0000}"/>
    <cellStyle name="Normal 14" xfId="3668" xr:uid="{00000000-0005-0000-0000-0000540E0000}"/>
    <cellStyle name="Normal 14 2" xfId="3669" xr:uid="{00000000-0005-0000-0000-0000550E0000}"/>
    <cellStyle name="Normal 14 2 2" xfId="5223" xr:uid="{00000000-0005-0000-0000-000067140000}"/>
    <cellStyle name="Normal 14 3" xfId="3670" xr:uid="{00000000-0005-0000-0000-0000560E0000}"/>
    <cellStyle name="Normal 14 3 2" xfId="5224" xr:uid="{00000000-0005-0000-0000-000068140000}"/>
    <cellStyle name="Normal 14 4" xfId="5225" xr:uid="{00000000-0005-0000-0000-000069140000}"/>
    <cellStyle name="Normal 14 4 2" xfId="5226" xr:uid="{00000000-0005-0000-0000-00006A140000}"/>
    <cellStyle name="Normal 14 5" xfId="5227" xr:uid="{00000000-0005-0000-0000-00006B140000}"/>
    <cellStyle name="Normal 14 5 2" xfId="5228" xr:uid="{00000000-0005-0000-0000-00006C140000}"/>
    <cellStyle name="Normal 14 6" xfId="5229" xr:uid="{00000000-0005-0000-0000-00006D140000}"/>
    <cellStyle name="Normal 14 6 2" xfId="5230" xr:uid="{00000000-0005-0000-0000-00006E140000}"/>
    <cellStyle name="Normal 14 7" xfId="5231" xr:uid="{00000000-0005-0000-0000-00006F140000}"/>
    <cellStyle name="Normal 14 7 2" xfId="5232" xr:uid="{00000000-0005-0000-0000-000070140000}"/>
    <cellStyle name="Normal 15" xfId="5233" xr:uid="{00000000-0005-0000-0000-000071140000}"/>
    <cellStyle name="Normal 16" xfId="3740" xr:uid="{00000000-0005-0000-0000-00009C0E0000}"/>
    <cellStyle name="Normal 16 2" xfId="3671" xr:uid="{00000000-0005-0000-0000-0000570E0000}"/>
    <cellStyle name="Normal 16 2 2" xfId="5234" xr:uid="{00000000-0005-0000-0000-000072140000}"/>
    <cellStyle name="Normal 16 3" xfId="3672" xr:uid="{00000000-0005-0000-0000-0000580E0000}"/>
    <cellStyle name="Normal 16 3 2" xfId="5235" xr:uid="{00000000-0005-0000-0000-000073140000}"/>
    <cellStyle name="Normal 16 4" xfId="5236" xr:uid="{00000000-0005-0000-0000-000074140000}"/>
    <cellStyle name="Normal 16 4 2" xfId="5237" xr:uid="{00000000-0005-0000-0000-000075140000}"/>
    <cellStyle name="Normal 16 5" xfId="5238" xr:uid="{00000000-0005-0000-0000-000076140000}"/>
    <cellStyle name="Normal 16 5 2" xfId="5239" xr:uid="{00000000-0005-0000-0000-000077140000}"/>
    <cellStyle name="Normal 17" xfId="3741" xr:uid="{00000000-0005-0000-0000-00009D0E0000}"/>
    <cellStyle name="Normal 170 2" xfId="11" xr:uid="{00000000-0005-0000-0000-00000B000000}"/>
    <cellStyle name="Normal 170 2 2" xfId="7877" xr:uid="{8929E3DE-7591-4CCD-B2CA-EC93EC9496D8}"/>
    <cellStyle name="Normal 172" xfId="9" xr:uid="{00000000-0005-0000-0000-000009000000}"/>
    <cellStyle name="Normal 172 2" xfId="7876" xr:uid="{6EB36F6D-53A0-4153-A6D9-3DF2A8C718AA}"/>
    <cellStyle name="Normal 18" xfId="5240" xr:uid="{00000000-0005-0000-0000-000078140000}"/>
    <cellStyle name="Normal 18 2" xfId="5241" xr:uid="{00000000-0005-0000-0000-000079140000}"/>
    <cellStyle name="Normal 19" xfId="5242" xr:uid="{00000000-0005-0000-0000-00007A140000}"/>
    <cellStyle name="Normal 19 2" xfId="5243" xr:uid="{00000000-0005-0000-0000-00007B140000}"/>
    <cellStyle name="Normal 19 4" xfId="22" xr:uid="{00000000-0005-0000-0000-000016000000}"/>
    <cellStyle name="Normal 19 4 3" xfId="7870" xr:uid="{CE53A0ED-F83A-4E58-9652-8000AA42CFBC}"/>
    <cellStyle name="Normal 2" xfId="7" xr:uid="{00000000-0005-0000-0000-000007000000}"/>
    <cellStyle name="Normal 2 10" xfId="5244" xr:uid="{00000000-0005-0000-0000-00007C140000}"/>
    <cellStyle name="Normal 2 10 2" xfId="5245" xr:uid="{00000000-0005-0000-0000-00007D140000}"/>
    <cellStyle name="Normal 2 10 3" xfId="5246" xr:uid="{00000000-0005-0000-0000-00007E140000}"/>
    <cellStyle name="Normal 2 11" xfId="5247" xr:uid="{00000000-0005-0000-0000-00007F140000}"/>
    <cellStyle name="Normal 2 11 2" xfId="5248" xr:uid="{00000000-0005-0000-0000-000080140000}"/>
    <cellStyle name="Normal 2 11 3" xfId="5249" xr:uid="{00000000-0005-0000-0000-000081140000}"/>
    <cellStyle name="Normal 2 12" xfId="5250" xr:uid="{00000000-0005-0000-0000-000082140000}"/>
    <cellStyle name="Normal 2 12 2" xfId="5251" xr:uid="{00000000-0005-0000-0000-000083140000}"/>
    <cellStyle name="Normal 2 12 3" xfId="5252" xr:uid="{00000000-0005-0000-0000-000084140000}"/>
    <cellStyle name="Normal 2 13" xfId="5253" xr:uid="{00000000-0005-0000-0000-000085140000}"/>
    <cellStyle name="Normal 2 13 2" xfId="5254" xr:uid="{00000000-0005-0000-0000-000086140000}"/>
    <cellStyle name="Normal 2 13 3" xfId="5255" xr:uid="{00000000-0005-0000-0000-000087140000}"/>
    <cellStyle name="Normal 2 14" xfId="5256" xr:uid="{00000000-0005-0000-0000-000088140000}"/>
    <cellStyle name="Normal 2 14 2" xfId="5257" xr:uid="{00000000-0005-0000-0000-000089140000}"/>
    <cellStyle name="Normal 2 14 3" xfId="5258" xr:uid="{00000000-0005-0000-0000-00008A140000}"/>
    <cellStyle name="Normal 2 15" xfId="5259" xr:uid="{00000000-0005-0000-0000-00008B140000}"/>
    <cellStyle name="Normal 2 15 2" xfId="5260" xr:uid="{00000000-0005-0000-0000-00008C140000}"/>
    <cellStyle name="Normal 2 15 3" xfId="5261" xr:uid="{00000000-0005-0000-0000-00008D140000}"/>
    <cellStyle name="Normal 2 16" xfId="5262" xr:uid="{00000000-0005-0000-0000-00008E140000}"/>
    <cellStyle name="Normal 2 16 2" xfId="5263" xr:uid="{00000000-0005-0000-0000-00008F140000}"/>
    <cellStyle name="Normal 2 16 3" xfId="5264" xr:uid="{00000000-0005-0000-0000-000090140000}"/>
    <cellStyle name="Normal 2 17" xfId="13" xr:uid="{00000000-0005-0000-0000-00000D000000}"/>
    <cellStyle name="Normal 2 17 2" xfId="2111" xr:uid="{00000000-0005-0000-0000-00003F080000}"/>
    <cellStyle name="Normal 2 2" xfId="70" xr:uid="{00000000-0005-0000-0000-000046000000}"/>
    <cellStyle name="Normal 2 2 10" xfId="5265" xr:uid="{00000000-0005-0000-0000-000091140000}"/>
    <cellStyle name="Normal 2 2 11" xfId="5266" xr:uid="{00000000-0005-0000-0000-000092140000}"/>
    <cellStyle name="Normal 2 2 12" xfId="5267" xr:uid="{00000000-0005-0000-0000-000093140000}"/>
    <cellStyle name="Normal 2 2 12 2" xfId="5268" xr:uid="{00000000-0005-0000-0000-000094140000}"/>
    <cellStyle name="Normal 2 2 12 3" xfId="5269" xr:uid="{00000000-0005-0000-0000-000095140000}"/>
    <cellStyle name="Normal 2 2 13" xfId="2112" xr:uid="{00000000-0005-0000-0000-000040080000}"/>
    <cellStyle name="Normal 2 2 2" xfId="88" xr:uid="{00000000-0005-0000-0000-000058000000}"/>
    <cellStyle name="Normal 2 2 2 2" xfId="5270" xr:uid="{00000000-0005-0000-0000-000096140000}"/>
    <cellStyle name="Normal 2 2 2 3" xfId="5271" xr:uid="{00000000-0005-0000-0000-000097140000}"/>
    <cellStyle name="Normal 2 2 2 4" xfId="5272" xr:uid="{00000000-0005-0000-0000-000098140000}"/>
    <cellStyle name="Normal 2 2 2 5" xfId="5273" xr:uid="{00000000-0005-0000-0000-000099140000}"/>
    <cellStyle name="Normal 2 2 2 6" xfId="5274" xr:uid="{00000000-0005-0000-0000-00009A140000}"/>
    <cellStyle name="Normal 2 2 2 7" xfId="6717" xr:uid="{00000000-0005-0000-0000-00003D1A0000}"/>
    <cellStyle name="Normal 2 2 2 8" xfId="3743" xr:uid="{00000000-0005-0000-0000-00009F0E0000}"/>
    <cellStyle name="Normal 2 2 3" xfId="5275" xr:uid="{00000000-0005-0000-0000-00009B140000}"/>
    <cellStyle name="Normal 2 2 4" xfId="5276" xr:uid="{00000000-0005-0000-0000-00009C140000}"/>
    <cellStyle name="Normal 2 2 4 2" xfId="5277" xr:uid="{00000000-0005-0000-0000-00009D140000}"/>
    <cellStyle name="Normal 2 2 5" xfId="5278" xr:uid="{00000000-0005-0000-0000-00009E140000}"/>
    <cellStyle name="Normal 2 2 6" xfId="5279" xr:uid="{00000000-0005-0000-0000-00009F140000}"/>
    <cellStyle name="Normal 2 2 7" xfId="5280" xr:uid="{00000000-0005-0000-0000-0000A0140000}"/>
    <cellStyle name="Normal 2 2 8" xfId="5281" xr:uid="{00000000-0005-0000-0000-0000A1140000}"/>
    <cellStyle name="Normal 2 2 9" xfId="5282" xr:uid="{00000000-0005-0000-0000-0000A2140000}"/>
    <cellStyle name="Normal 2 3" xfId="3734" xr:uid="{00000000-0005-0000-0000-0000960E0000}"/>
    <cellStyle name="Normal 2 3 2" xfId="5283" xr:uid="{00000000-0005-0000-0000-0000A3140000}"/>
    <cellStyle name="Normal 2 4" xfId="3735" xr:uid="{00000000-0005-0000-0000-0000970E0000}"/>
    <cellStyle name="Normal 2 4 2" xfId="5284" xr:uid="{00000000-0005-0000-0000-0000A4140000}"/>
    <cellStyle name="Normal 2 47" xfId="7863" xr:uid="{00000000-0005-0000-0000-0000B71E0000}"/>
    <cellStyle name="Normal 2 5" xfId="3736" xr:uid="{00000000-0005-0000-0000-0000980E0000}"/>
    <cellStyle name="Normal 2 6" xfId="3737" xr:uid="{00000000-0005-0000-0000-0000990E0000}"/>
    <cellStyle name="Normal 2 7" xfId="3738" xr:uid="{00000000-0005-0000-0000-00009A0E0000}"/>
    <cellStyle name="Normal 2 8" xfId="5285" xr:uid="{00000000-0005-0000-0000-0000A5140000}"/>
    <cellStyle name="Normal 2 8 2" xfId="5286" xr:uid="{00000000-0005-0000-0000-0000A6140000}"/>
    <cellStyle name="Normal 2 8 3" xfId="5287" xr:uid="{00000000-0005-0000-0000-0000A7140000}"/>
    <cellStyle name="Normal 2 9" xfId="5288" xr:uid="{00000000-0005-0000-0000-0000A8140000}"/>
    <cellStyle name="Normal 2 9 2" xfId="5289" xr:uid="{00000000-0005-0000-0000-0000A9140000}"/>
    <cellStyle name="Normal 2 9 3" xfId="5290" xr:uid="{00000000-0005-0000-0000-0000AA140000}"/>
    <cellStyle name="Normal 20" xfId="5291" xr:uid="{00000000-0005-0000-0000-0000AB140000}"/>
    <cellStyle name="Normal 21" xfId="5292" xr:uid="{00000000-0005-0000-0000-0000AC140000}"/>
    <cellStyle name="Normal 22" xfId="5293" xr:uid="{00000000-0005-0000-0000-0000AD140000}"/>
    <cellStyle name="Normal 23" xfId="5294" xr:uid="{00000000-0005-0000-0000-0000AE140000}"/>
    <cellStyle name="Normal 24" xfId="5295" xr:uid="{00000000-0005-0000-0000-0000AF140000}"/>
    <cellStyle name="Normal 25" xfId="5296" xr:uid="{00000000-0005-0000-0000-0000B0140000}"/>
    <cellStyle name="Normal 26" xfId="5297" xr:uid="{00000000-0005-0000-0000-0000B1140000}"/>
    <cellStyle name="Normal 27" xfId="5298" xr:uid="{00000000-0005-0000-0000-0000B2140000}"/>
    <cellStyle name="Normal 28" xfId="5299" xr:uid="{00000000-0005-0000-0000-0000B3140000}"/>
    <cellStyle name="Normal 29" xfId="5300" xr:uid="{00000000-0005-0000-0000-0000B4140000}"/>
    <cellStyle name="Normal 3" xfId="72" xr:uid="{00000000-0005-0000-0000-000048000000}"/>
    <cellStyle name="Normal 3 10" xfId="5301" xr:uid="{00000000-0005-0000-0000-0000B5140000}"/>
    <cellStyle name="Normal 3 104 2" xfId="7868" xr:uid="{00000000-0005-0000-0000-0000BC1E0000}"/>
    <cellStyle name="Normal 3 11" xfId="6710" xr:uid="{00000000-0005-0000-0000-0000361A0000}"/>
    <cellStyle name="Normal 3 12" xfId="2113" xr:uid="{00000000-0005-0000-0000-000041080000}"/>
    <cellStyle name="Normal 3 2" xfId="3673" xr:uid="{00000000-0005-0000-0000-0000590E0000}"/>
    <cellStyle name="Normal 3 2 2" xfId="5302" xr:uid="{00000000-0005-0000-0000-0000B6140000}"/>
    <cellStyle name="Normal 3 2 3" xfId="5303" xr:uid="{00000000-0005-0000-0000-0000B7140000}"/>
    <cellStyle name="Normal 3 3" xfId="3674" xr:uid="{00000000-0005-0000-0000-00005A0E0000}"/>
    <cellStyle name="Normal 3 3 2" xfId="5304" xr:uid="{00000000-0005-0000-0000-0000B8140000}"/>
    <cellStyle name="Normal 3 4" xfId="3675" xr:uid="{00000000-0005-0000-0000-00005B0E0000}"/>
    <cellStyle name="Normal 3 4 2" xfId="5305" xr:uid="{00000000-0005-0000-0000-0000B9140000}"/>
    <cellStyle name="Normal 3 4 3" xfId="5306" xr:uid="{00000000-0005-0000-0000-0000BA140000}"/>
    <cellStyle name="Normal 3 5" xfId="3676" xr:uid="{00000000-0005-0000-0000-00005C0E0000}"/>
    <cellStyle name="Normal 3 5 2" xfId="5307" xr:uid="{00000000-0005-0000-0000-0000BB140000}"/>
    <cellStyle name="Normal 3 5 3" xfId="5308" xr:uid="{00000000-0005-0000-0000-0000BC140000}"/>
    <cellStyle name="Normal 3 6" xfId="3677" xr:uid="{00000000-0005-0000-0000-00005D0E0000}"/>
    <cellStyle name="Normal 3 6 2" xfId="5309" xr:uid="{00000000-0005-0000-0000-0000BD140000}"/>
    <cellStyle name="Normal 3 7" xfId="3678" xr:uid="{00000000-0005-0000-0000-00005E0E0000}"/>
    <cellStyle name="Normal 3 7 2" xfId="5310" xr:uid="{00000000-0005-0000-0000-0000BE140000}"/>
    <cellStyle name="Normal 3 8" xfId="5311" xr:uid="{00000000-0005-0000-0000-0000BF140000}"/>
    <cellStyle name="Normal 3 9" xfId="5312" xr:uid="{00000000-0005-0000-0000-0000C0140000}"/>
    <cellStyle name="Normal 30" xfId="5313" xr:uid="{00000000-0005-0000-0000-0000C1140000}"/>
    <cellStyle name="Normal 31" xfId="5314" xr:uid="{00000000-0005-0000-0000-0000C2140000}"/>
    <cellStyle name="Normal 32" xfId="5315" xr:uid="{00000000-0005-0000-0000-0000C3140000}"/>
    <cellStyle name="Normal 33" xfId="5316" xr:uid="{00000000-0005-0000-0000-0000C4140000}"/>
    <cellStyle name="Normal 34" xfId="5317" xr:uid="{00000000-0005-0000-0000-0000C5140000}"/>
    <cellStyle name="Normal 35" xfId="5318" xr:uid="{00000000-0005-0000-0000-0000C6140000}"/>
    <cellStyle name="Normal 36" xfId="5319" xr:uid="{00000000-0005-0000-0000-0000C7140000}"/>
    <cellStyle name="Normal 37" xfId="2114" xr:uid="{00000000-0005-0000-0000-000042080000}"/>
    <cellStyle name="Normal 38" xfId="5320" xr:uid="{00000000-0005-0000-0000-0000C8140000}"/>
    <cellStyle name="Normal 39" xfId="5321" xr:uid="{00000000-0005-0000-0000-0000C9140000}"/>
    <cellStyle name="Normal 4" xfId="2115" xr:uid="{00000000-0005-0000-0000-000043080000}"/>
    <cellStyle name="Normal 4 2" xfId="2116" xr:uid="{00000000-0005-0000-0000-000044080000}"/>
    <cellStyle name="Normal 4 2 10" xfId="5322" xr:uid="{00000000-0005-0000-0000-0000CA140000}"/>
    <cellStyle name="Normal 4 2 10 2" xfId="5323" xr:uid="{00000000-0005-0000-0000-0000CB140000}"/>
    <cellStyle name="Normal 4 2 10 3" xfId="5324" xr:uid="{00000000-0005-0000-0000-0000CC140000}"/>
    <cellStyle name="Normal 4 2 10 4" xfId="5325" xr:uid="{00000000-0005-0000-0000-0000CD140000}"/>
    <cellStyle name="Normal 4 2 11" xfId="5326" xr:uid="{00000000-0005-0000-0000-0000CE140000}"/>
    <cellStyle name="Normal 4 2 11 2" xfId="5327" xr:uid="{00000000-0005-0000-0000-0000CF140000}"/>
    <cellStyle name="Normal 4 2 12" xfId="5328" xr:uid="{00000000-0005-0000-0000-0000D0140000}"/>
    <cellStyle name="Normal 4 2 2" xfId="2117" xr:uid="{00000000-0005-0000-0000-000045080000}"/>
    <cellStyle name="Normal 4 2 2 2" xfId="5329" xr:uid="{00000000-0005-0000-0000-0000D1140000}"/>
    <cellStyle name="Normal 4 2 2 3" xfId="5330" xr:uid="{00000000-0005-0000-0000-0000D2140000}"/>
    <cellStyle name="Normal 4 2 2 4" xfId="5331" xr:uid="{00000000-0005-0000-0000-0000D3140000}"/>
    <cellStyle name="Normal 4 2 3" xfId="2118" xr:uid="{00000000-0005-0000-0000-000046080000}"/>
    <cellStyle name="Normal 4 2 3 2" xfId="5332" xr:uid="{00000000-0005-0000-0000-0000D4140000}"/>
    <cellStyle name="Normal 4 2 4" xfId="3679" xr:uid="{00000000-0005-0000-0000-00005F0E0000}"/>
    <cellStyle name="Normal 4 2 4 2" xfId="5333" xr:uid="{00000000-0005-0000-0000-0000D5140000}"/>
    <cellStyle name="Normal 4 2 5" xfId="3680" xr:uid="{00000000-0005-0000-0000-0000600E0000}"/>
    <cellStyle name="Normal 4 2 5 2" xfId="5334" xr:uid="{00000000-0005-0000-0000-0000D6140000}"/>
    <cellStyle name="Normal 4 2 6" xfId="3681" xr:uid="{00000000-0005-0000-0000-0000610E0000}"/>
    <cellStyle name="Normal 4 2 6 2" xfId="5335" xr:uid="{00000000-0005-0000-0000-0000D7140000}"/>
    <cellStyle name="Normal 4 2 7" xfId="3682" xr:uid="{00000000-0005-0000-0000-0000620E0000}"/>
    <cellStyle name="Normal 4 2 7 2" xfId="5336" xr:uid="{00000000-0005-0000-0000-0000D8140000}"/>
    <cellStyle name="Normal 4 2 8" xfId="5337" xr:uid="{00000000-0005-0000-0000-0000D9140000}"/>
    <cellStyle name="Normal 4 2 8 2" xfId="5338" xr:uid="{00000000-0005-0000-0000-0000DA140000}"/>
    <cellStyle name="Normal 4 2 9" xfId="5339" xr:uid="{00000000-0005-0000-0000-0000DB140000}"/>
    <cellStyle name="Normal 4 2 9 2" xfId="5340" xr:uid="{00000000-0005-0000-0000-0000DC140000}"/>
    <cellStyle name="Normal 4 2_Deuda septiembre_marcos" xfId="2119" xr:uid="{00000000-0005-0000-0000-000047080000}"/>
    <cellStyle name="Normal 4 3" xfId="2120" xr:uid="{00000000-0005-0000-0000-000048080000}"/>
    <cellStyle name="Normal 4 3 2" xfId="5341" xr:uid="{00000000-0005-0000-0000-0000DD140000}"/>
    <cellStyle name="Normal 4 4" xfId="2121" xr:uid="{00000000-0005-0000-0000-000049080000}"/>
    <cellStyle name="Normal 4 4 2" xfId="5342" xr:uid="{00000000-0005-0000-0000-0000DE140000}"/>
    <cellStyle name="Normal 4 4 3" xfId="5343" xr:uid="{00000000-0005-0000-0000-0000DF140000}"/>
    <cellStyle name="Normal 4 4 4" xfId="5344" xr:uid="{00000000-0005-0000-0000-0000E0140000}"/>
    <cellStyle name="Normal 4 5" xfId="93" xr:uid="{00000000-0005-0000-0000-00005D000000}"/>
    <cellStyle name="Normal 4 5 2" xfId="21" xr:uid="{00000000-0005-0000-0000-000015000000}"/>
    <cellStyle name="Normal 4 5 2 2" xfId="5345" xr:uid="{00000000-0005-0000-0000-0000E1140000}"/>
    <cellStyle name="Normal 4 6" xfId="3683" xr:uid="{00000000-0005-0000-0000-0000630E0000}"/>
    <cellStyle name="Normal 4 6 2" xfId="5346" xr:uid="{00000000-0005-0000-0000-0000E2140000}"/>
    <cellStyle name="Normal 4 7" xfId="3684" xr:uid="{00000000-0005-0000-0000-0000640E0000}"/>
    <cellStyle name="Normal 4 7 2" xfId="5347" xr:uid="{00000000-0005-0000-0000-0000E3140000}"/>
    <cellStyle name="Normal 4 8" xfId="5348" xr:uid="{00000000-0005-0000-0000-0000E4140000}"/>
    <cellStyle name="Normal 4_Deuda septiembre_marcos" xfId="2122" xr:uid="{00000000-0005-0000-0000-00004A080000}"/>
    <cellStyle name="Normal 40" xfId="5349" xr:uid="{00000000-0005-0000-0000-0000E5140000}"/>
    <cellStyle name="Normal 41" xfId="2123" xr:uid="{00000000-0005-0000-0000-00004B080000}"/>
    <cellStyle name="Normal 42" xfId="5350" xr:uid="{00000000-0005-0000-0000-0000E6140000}"/>
    <cellStyle name="Normal 43" xfId="5351" xr:uid="{00000000-0005-0000-0000-0000E7140000}"/>
    <cellStyle name="Normal 44" xfId="3744" xr:uid="{00000000-0005-0000-0000-0000A00E0000}"/>
    <cellStyle name="Normal 44 2" xfId="5352" xr:uid="{00000000-0005-0000-0000-0000E8140000}"/>
    <cellStyle name="Normal 45" xfId="5353" xr:uid="{00000000-0005-0000-0000-0000E9140000}"/>
    <cellStyle name="Normal 46" xfId="5354" xr:uid="{00000000-0005-0000-0000-0000EA140000}"/>
    <cellStyle name="Normal 47" xfId="5355" xr:uid="{00000000-0005-0000-0000-0000EB140000}"/>
    <cellStyle name="Normal 48" xfId="5356" xr:uid="{00000000-0005-0000-0000-0000EC140000}"/>
    <cellStyle name="Normal 49" xfId="2124" xr:uid="{00000000-0005-0000-0000-00004C080000}"/>
    <cellStyle name="Normal 5" xfId="2125" xr:uid="{00000000-0005-0000-0000-00004D080000}"/>
    <cellStyle name="Normal 5 2" xfId="3685" xr:uid="{00000000-0005-0000-0000-0000650E0000}"/>
    <cellStyle name="Normal 5 2 2" xfId="5357" xr:uid="{00000000-0005-0000-0000-0000ED140000}"/>
    <cellStyle name="Normal 5 3" xfId="3686" xr:uid="{00000000-0005-0000-0000-0000660E0000}"/>
    <cellStyle name="Normal 5 3 2" xfId="5358" xr:uid="{00000000-0005-0000-0000-0000EE140000}"/>
    <cellStyle name="Normal 5 4" xfId="3687" xr:uid="{00000000-0005-0000-0000-0000670E0000}"/>
    <cellStyle name="Normal 5 4 2" xfId="5359" xr:uid="{00000000-0005-0000-0000-0000EF140000}"/>
    <cellStyle name="Normal 5 5" xfId="5360" xr:uid="{00000000-0005-0000-0000-0000F0140000}"/>
    <cellStyle name="Normal 5 6" xfId="5361" xr:uid="{00000000-0005-0000-0000-0000F1140000}"/>
    <cellStyle name="Normal 50" xfId="5362" xr:uid="{00000000-0005-0000-0000-0000F2140000}"/>
    <cellStyle name="Normal 51" xfId="5363" xr:uid="{00000000-0005-0000-0000-0000F3140000}"/>
    <cellStyle name="Normal 52" xfId="5364" xr:uid="{00000000-0005-0000-0000-0000F4140000}"/>
    <cellStyle name="Normal 53" xfId="5365" xr:uid="{00000000-0005-0000-0000-0000F5140000}"/>
    <cellStyle name="Normal 54" xfId="5366" xr:uid="{00000000-0005-0000-0000-0000F6140000}"/>
    <cellStyle name="Normal 55" xfId="5367" xr:uid="{00000000-0005-0000-0000-0000F7140000}"/>
    <cellStyle name="Normal 56" xfId="5368" xr:uid="{00000000-0005-0000-0000-0000F8140000}"/>
    <cellStyle name="Normal 57" xfId="5369" xr:uid="{00000000-0005-0000-0000-0000F9140000}"/>
    <cellStyle name="Normal 58" xfId="5370" xr:uid="{00000000-0005-0000-0000-0000FA140000}"/>
    <cellStyle name="Normal 59" xfId="6701" xr:uid="{00000000-0005-0000-0000-00002D1A0000}"/>
    <cellStyle name="Normal 6" xfId="2126" xr:uid="{00000000-0005-0000-0000-00004E080000}"/>
    <cellStyle name="Normal 6 2" xfId="2127" xr:uid="{00000000-0005-0000-0000-00004F080000}"/>
    <cellStyle name="Normal 6 2 10" xfId="5371" xr:uid="{00000000-0005-0000-0000-0000FB140000}"/>
    <cellStyle name="Normal 6 2 2" xfId="2128" xr:uid="{00000000-0005-0000-0000-000050080000}"/>
    <cellStyle name="Normal 6 2 2 2" xfId="5372" xr:uid="{00000000-0005-0000-0000-0000FC140000}"/>
    <cellStyle name="Normal 6 2 2 3" xfId="5373" xr:uid="{00000000-0005-0000-0000-0000FD140000}"/>
    <cellStyle name="Normal 6 2 2 4" xfId="5374" xr:uid="{00000000-0005-0000-0000-0000FE140000}"/>
    <cellStyle name="Normal 6 2 3" xfId="3688" xr:uid="{00000000-0005-0000-0000-0000680E0000}"/>
    <cellStyle name="Normal 6 2 3 2" xfId="5375" xr:uid="{00000000-0005-0000-0000-0000FF140000}"/>
    <cellStyle name="Normal 6 2 4" xfId="3689" xr:uid="{00000000-0005-0000-0000-0000690E0000}"/>
    <cellStyle name="Normal 6 2 4 2" xfId="5376" xr:uid="{00000000-0005-0000-0000-000000150000}"/>
    <cellStyle name="Normal 6 2 5" xfId="3690" xr:uid="{00000000-0005-0000-0000-00006A0E0000}"/>
    <cellStyle name="Normal 6 2 5 2" xfId="5377" xr:uid="{00000000-0005-0000-0000-000001150000}"/>
    <cellStyle name="Normal 6 2 6" xfId="5378" xr:uid="{00000000-0005-0000-0000-000002150000}"/>
    <cellStyle name="Normal 6 2 6 2" xfId="5379" xr:uid="{00000000-0005-0000-0000-000003150000}"/>
    <cellStyle name="Normal 6 2 7" xfId="5380" xr:uid="{00000000-0005-0000-0000-000004150000}"/>
    <cellStyle name="Normal 6 2 7 2" xfId="5381" xr:uid="{00000000-0005-0000-0000-000005150000}"/>
    <cellStyle name="Normal 6 2 8" xfId="5382" xr:uid="{00000000-0005-0000-0000-000006150000}"/>
    <cellStyle name="Normal 6 2 8 2" xfId="5383" xr:uid="{00000000-0005-0000-0000-000007150000}"/>
    <cellStyle name="Normal 6 2 8 3" xfId="5384" xr:uid="{00000000-0005-0000-0000-000008150000}"/>
    <cellStyle name="Normal 6 2 8 4" xfId="5385" xr:uid="{00000000-0005-0000-0000-000009150000}"/>
    <cellStyle name="Normal 6 2 9" xfId="5386" xr:uid="{00000000-0005-0000-0000-00000A150000}"/>
    <cellStyle name="Normal 6 2 9 2" xfId="5387" xr:uid="{00000000-0005-0000-0000-00000B150000}"/>
    <cellStyle name="Normal 6 2_Deuda septiembre_marcos" xfId="2129" xr:uid="{00000000-0005-0000-0000-000051080000}"/>
    <cellStyle name="Normal 6 3" xfId="2130" xr:uid="{00000000-0005-0000-0000-000052080000}"/>
    <cellStyle name="Normal 6 4" xfId="5388" xr:uid="{00000000-0005-0000-0000-00000C150000}"/>
    <cellStyle name="Normal 6 5" xfId="5389" xr:uid="{00000000-0005-0000-0000-00000D150000}"/>
    <cellStyle name="Normal 6_Deuda septiembre_marcos" xfId="2131" xr:uid="{00000000-0005-0000-0000-000053080000}"/>
    <cellStyle name="Normal 7" xfId="2132" xr:uid="{00000000-0005-0000-0000-000054080000}"/>
    <cellStyle name="Normal 7 2" xfId="2133" xr:uid="{00000000-0005-0000-0000-000055080000}"/>
    <cellStyle name="Normal 7 3" xfId="5390" xr:uid="{00000000-0005-0000-0000-00000E150000}"/>
    <cellStyle name="Normal 7_Deuda septiembre_marcos" xfId="2134" xr:uid="{00000000-0005-0000-0000-000056080000}"/>
    <cellStyle name="Normal 73" xfId="5391" xr:uid="{00000000-0005-0000-0000-00000F150000}"/>
    <cellStyle name="Normal 8" xfId="2135" xr:uid="{00000000-0005-0000-0000-000057080000}"/>
    <cellStyle name="Normal 8 2" xfId="5392" xr:uid="{00000000-0005-0000-0000-000010150000}"/>
    <cellStyle name="Normal 8 3" xfId="5393" xr:uid="{00000000-0005-0000-0000-000011150000}"/>
    <cellStyle name="Normal 9" xfId="2136" xr:uid="{00000000-0005-0000-0000-000058080000}"/>
    <cellStyle name="Normal 9 2" xfId="3691" xr:uid="{00000000-0005-0000-0000-00006B0E0000}"/>
    <cellStyle name="Normal 9 2 2" xfId="5394" xr:uid="{00000000-0005-0000-0000-000012150000}"/>
    <cellStyle name="Normal 9 3" xfId="3692" xr:uid="{00000000-0005-0000-0000-00006C0E0000}"/>
    <cellStyle name="Normal 9 3 2" xfId="5395" xr:uid="{00000000-0005-0000-0000-000013150000}"/>
    <cellStyle name="Normal 9 4" xfId="5396" xr:uid="{00000000-0005-0000-0000-000014150000}"/>
    <cellStyle name="Normal 9 4 2" xfId="5397" xr:uid="{00000000-0005-0000-0000-000015150000}"/>
    <cellStyle name="Normal 9 5" xfId="5398" xr:uid="{00000000-0005-0000-0000-000016150000}"/>
    <cellStyle name="Normal 9 5 2" xfId="5399" xr:uid="{00000000-0005-0000-0000-000017150000}"/>
    <cellStyle name="Normal 9 6" xfId="5400" xr:uid="{00000000-0005-0000-0000-000018150000}"/>
    <cellStyle name="Normal 9 6 2" xfId="5401" xr:uid="{00000000-0005-0000-0000-000019150000}"/>
    <cellStyle name="Normal 9 7" xfId="5402" xr:uid="{00000000-0005-0000-0000-00001A150000}"/>
    <cellStyle name="Normal 9 7 2" xfId="5403" xr:uid="{00000000-0005-0000-0000-00001B150000}"/>
    <cellStyle name="Normal 9 8" xfId="5404" xr:uid="{00000000-0005-0000-0000-00001C150000}"/>
    <cellStyle name="Normal_Renta 2002 KCC Ltda" xfId="19" xr:uid="{00000000-0005-0000-0000-000013000000}"/>
    <cellStyle name="Nota" xfId="2137" xr:uid="{00000000-0005-0000-0000-000059080000}"/>
    <cellStyle name="Nota 2" xfId="8545" xr:uid="{43069DEC-E714-4AE4-890C-6D7414D50776}"/>
    <cellStyle name="Notas 10" xfId="3444" xr:uid="{00000000-0005-0000-0000-0000740D0000}"/>
    <cellStyle name="Notas 10 2" xfId="8819" xr:uid="{5A231BD3-85F2-46C2-834F-59E59585032E}"/>
    <cellStyle name="Notas 2" xfId="2138" xr:uid="{00000000-0005-0000-0000-00005A080000}"/>
    <cellStyle name="Notas 2 10" xfId="3693" xr:uid="{00000000-0005-0000-0000-00006D0E0000}"/>
    <cellStyle name="Notas 2 10 2" xfId="3694" xr:uid="{00000000-0005-0000-0000-00006E0E0000}"/>
    <cellStyle name="Notas 2 10 2 2" xfId="5405" xr:uid="{00000000-0005-0000-0000-00001D150000}"/>
    <cellStyle name="Notas 2 10 2 2 2" xfId="5406" xr:uid="{00000000-0005-0000-0000-00001E150000}"/>
    <cellStyle name="Notas 2 10 2 2 2 2" xfId="10042" xr:uid="{66530339-7F35-4AD5-994F-37CB68426F4A}"/>
    <cellStyle name="Notas 2 10 2 2 3" xfId="10041" xr:uid="{296D7B29-0E33-4EE6-8673-586D84FDC2EF}"/>
    <cellStyle name="Notas 2 10 2 3" xfId="5407" xr:uid="{00000000-0005-0000-0000-00001F150000}"/>
    <cellStyle name="Notas 2 10 2 3 2" xfId="5408" xr:uid="{00000000-0005-0000-0000-000020150000}"/>
    <cellStyle name="Notas 2 10 2 3 2 2" xfId="10044" xr:uid="{74F428A9-C62C-4F46-A42A-BF8F703AA899}"/>
    <cellStyle name="Notas 2 10 2 3 3" xfId="10043" xr:uid="{887A4D88-46EE-45EF-B57E-98B528AC27CC}"/>
    <cellStyle name="Notas 2 10 2 4" xfId="5409" xr:uid="{00000000-0005-0000-0000-000021150000}"/>
    <cellStyle name="Notas 2 10 2 4 2" xfId="10045" xr:uid="{14AFD80F-DF24-4BDF-9BAC-CE1BD5414D16}"/>
    <cellStyle name="Notas 2 10 2 5" xfId="5410" xr:uid="{00000000-0005-0000-0000-000022150000}"/>
    <cellStyle name="Notas 2 10 2 5 2" xfId="10046" xr:uid="{D660293A-26D4-4BE1-B7C5-4D311D979A18}"/>
    <cellStyle name="Notas 2 10 2 6" xfId="5411" xr:uid="{00000000-0005-0000-0000-000023150000}"/>
    <cellStyle name="Notas 2 10 2 6 2" xfId="10047" xr:uid="{4E43FFDE-5E0E-43C4-85C4-C4610774B839}"/>
    <cellStyle name="Notas 2 10 2 7" xfId="8923" xr:uid="{1CC0B629-8CAB-4768-98F0-24B2B47970E8}"/>
    <cellStyle name="Notas 2 10 3" xfId="3695" xr:uid="{00000000-0005-0000-0000-00006F0E0000}"/>
    <cellStyle name="Notas 2 10 3 2" xfId="5412" xr:uid="{00000000-0005-0000-0000-000024150000}"/>
    <cellStyle name="Notas 2 10 3 2 2" xfId="10048" xr:uid="{2F5ECF2A-599C-4528-A83B-CA263237F2AF}"/>
    <cellStyle name="Notas 2 10 3 3" xfId="5413" xr:uid="{00000000-0005-0000-0000-000025150000}"/>
    <cellStyle name="Notas 2 10 3 3 2" xfId="10049" xr:uid="{A796A0FC-32E1-4E8E-B20C-14699D13A1AF}"/>
    <cellStyle name="Notas 2 10 3 4" xfId="5414" xr:uid="{00000000-0005-0000-0000-000026150000}"/>
    <cellStyle name="Notas 2 10 3 4 2" xfId="10050" xr:uid="{42776745-0E07-4B33-A71D-8D6EA892F125}"/>
    <cellStyle name="Notas 2 10 3 5" xfId="5415" xr:uid="{00000000-0005-0000-0000-000027150000}"/>
    <cellStyle name="Notas 2 10 3 5 2" xfId="10051" xr:uid="{AF806176-50B0-484A-8C56-594059AFD7AC}"/>
    <cellStyle name="Notas 2 10 3 6" xfId="5416" xr:uid="{00000000-0005-0000-0000-000028150000}"/>
    <cellStyle name="Notas 2 10 3 6 2" xfId="10052" xr:uid="{DC17B471-6D96-4C6D-860D-423A818F0CAB}"/>
    <cellStyle name="Notas 2 10 3 7" xfId="8924" xr:uid="{0A72E930-FBF7-4BAC-9292-D3CF3EB0DE51}"/>
    <cellStyle name="Notas 2 10 4" xfId="5417" xr:uid="{00000000-0005-0000-0000-000029150000}"/>
    <cellStyle name="Notas 2 10 4 2" xfId="5418" xr:uid="{00000000-0005-0000-0000-00002A150000}"/>
    <cellStyle name="Notas 2 10 4 2 2" xfId="10054" xr:uid="{650322F2-500F-477F-985A-1985E0795A3B}"/>
    <cellStyle name="Notas 2 10 4 3" xfId="5419" xr:uid="{00000000-0005-0000-0000-00002B150000}"/>
    <cellStyle name="Notas 2 10 4 3 2" xfId="10055" xr:uid="{A6613079-8D1C-4EA4-A489-734C489AD68B}"/>
    <cellStyle name="Notas 2 10 4 4" xfId="5420" xr:uid="{00000000-0005-0000-0000-00002C150000}"/>
    <cellStyle name="Notas 2 10 4 4 2" xfId="10056" xr:uid="{14FC80E6-8246-486F-A167-8A8987C68EF8}"/>
    <cellStyle name="Notas 2 10 4 5" xfId="5421" xr:uid="{00000000-0005-0000-0000-00002D150000}"/>
    <cellStyle name="Notas 2 10 4 5 2" xfId="10057" xr:uid="{70AFC0B8-02B6-41D1-9949-4FB06584B817}"/>
    <cellStyle name="Notas 2 10 4 6" xfId="10053" xr:uid="{E1A1EF5E-8108-42A1-B6F2-126752A1944A}"/>
    <cellStyle name="Notas 2 10 5" xfId="5422" xr:uid="{00000000-0005-0000-0000-00002E150000}"/>
    <cellStyle name="Notas 2 10 5 2" xfId="5423" xr:uid="{00000000-0005-0000-0000-00002F150000}"/>
    <cellStyle name="Notas 2 10 5 2 2" xfId="10059" xr:uid="{A60C0C98-9F0B-48A9-8FB0-9712EA084287}"/>
    <cellStyle name="Notas 2 10 5 3" xfId="5424" xr:uid="{00000000-0005-0000-0000-000030150000}"/>
    <cellStyle name="Notas 2 10 5 3 2" xfId="10060" xr:uid="{C999DDFD-6015-4386-8693-519FBF0F9C4F}"/>
    <cellStyle name="Notas 2 10 5 4" xfId="5425" xr:uid="{00000000-0005-0000-0000-000031150000}"/>
    <cellStyle name="Notas 2 10 5 4 2" xfId="10061" xr:uid="{0CB02770-F63B-4308-BE85-C3B62284F09C}"/>
    <cellStyle name="Notas 2 10 5 5" xfId="5426" xr:uid="{00000000-0005-0000-0000-000032150000}"/>
    <cellStyle name="Notas 2 10 5 5 2" xfId="10062" xr:uid="{4D363D0F-1515-4437-B4F8-1957F7315ED8}"/>
    <cellStyle name="Notas 2 10 5 6" xfId="10058" xr:uid="{197C3FBD-3503-4BC1-A66F-A444CEB6198A}"/>
    <cellStyle name="Notas 2 10 6" xfId="5427" xr:uid="{00000000-0005-0000-0000-000033150000}"/>
    <cellStyle name="Notas 2 10 6 2" xfId="5428" xr:uid="{00000000-0005-0000-0000-000034150000}"/>
    <cellStyle name="Notas 2 10 6 2 2" xfId="10064" xr:uid="{BFAF5FEE-A78F-47D8-9964-929D5688AE7F}"/>
    <cellStyle name="Notas 2 10 6 3" xfId="5429" xr:uid="{00000000-0005-0000-0000-000035150000}"/>
    <cellStyle name="Notas 2 10 6 3 2" xfId="10065" xr:uid="{2D2EB952-FCBC-41D8-B5AD-81A65C5BB618}"/>
    <cellStyle name="Notas 2 10 6 4" xfId="5430" xr:uid="{00000000-0005-0000-0000-000036150000}"/>
    <cellStyle name="Notas 2 10 6 4 2" xfId="10066" xr:uid="{5D54AC9D-1BFE-4241-B7F8-2838E180D540}"/>
    <cellStyle name="Notas 2 10 6 5" xfId="5431" xr:uid="{00000000-0005-0000-0000-000037150000}"/>
    <cellStyle name="Notas 2 10 6 5 2" xfId="10067" xr:uid="{356267D3-8192-4EA1-9513-61FDE8A4CAC9}"/>
    <cellStyle name="Notas 2 10 6 6" xfId="10063" xr:uid="{2563EA67-F038-4521-8CBB-D8CD3FAA260F}"/>
    <cellStyle name="Notas 2 10 7" xfId="5432" xr:uid="{00000000-0005-0000-0000-000038150000}"/>
    <cellStyle name="Notas 2 10 7 2" xfId="5433" xr:uid="{00000000-0005-0000-0000-000039150000}"/>
    <cellStyle name="Notas 2 10 7 2 2" xfId="10069" xr:uid="{A342FAA8-11DB-4BE6-97CF-428EAE6B99FB}"/>
    <cellStyle name="Notas 2 10 7 3" xfId="5434" xr:uid="{00000000-0005-0000-0000-00003A150000}"/>
    <cellStyle name="Notas 2 10 7 3 2" xfId="10070" xr:uid="{36C46232-7D7B-4CFE-B36B-52F03E8D218A}"/>
    <cellStyle name="Notas 2 10 7 4" xfId="5435" xr:uid="{00000000-0005-0000-0000-00003B150000}"/>
    <cellStyle name="Notas 2 10 7 4 2" xfId="10071" xr:uid="{4AAE11FC-318D-4E6B-B55E-1A339C431369}"/>
    <cellStyle name="Notas 2 10 7 5" xfId="5436" xr:uid="{00000000-0005-0000-0000-00003C150000}"/>
    <cellStyle name="Notas 2 10 7 5 2" xfId="10072" xr:uid="{DA69973F-37D3-46DE-9387-3B0C3752E10D}"/>
    <cellStyle name="Notas 2 10 7 6" xfId="10068" xr:uid="{5D11FCE8-1C7A-48CC-BECF-F03A4354D313}"/>
    <cellStyle name="Notas 2 10 8" xfId="8922" xr:uid="{BFA3A3AE-6E9F-49E5-838D-9EF3ED8682AA}"/>
    <cellStyle name="Notas 2 11" xfId="3696" xr:uid="{00000000-0005-0000-0000-0000700E0000}"/>
    <cellStyle name="Notas 2 11 2" xfId="3697" xr:uid="{00000000-0005-0000-0000-0000710E0000}"/>
    <cellStyle name="Notas 2 11 2 2" xfId="5437" xr:uid="{00000000-0005-0000-0000-00003D150000}"/>
    <cellStyle name="Notas 2 11 2 2 2" xfId="5438" xr:uid="{00000000-0005-0000-0000-00003E150000}"/>
    <cellStyle name="Notas 2 11 2 2 2 2" xfId="10074" xr:uid="{FE033493-0C0F-4660-98BB-5AC0A22884DB}"/>
    <cellStyle name="Notas 2 11 2 2 3" xfId="10073" xr:uid="{5252E141-B553-4D7B-A04C-95705C06F228}"/>
    <cellStyle name="Notas 2 11 2 3" xfId="5439" xr:uid="{00000000-0005-0000-0000-00003F150000}"/>
    <cellStyle name="Notas 2 11 2 3 2" xfId="5440" xr:uid="{00000000-0005-0000-0000-000040150000}"/>
    <cellStyle name="Notas 2 11 2 3 2 2" xfId="10076" xr:uid="{99ABD7EE-BA19-4BB4-9E8D-6E327407FE0E}"/>
    <cellStyle name="Notas 2 11 2 3 3" xfId="10075" xr:uid="{DD0BA573-7961-4E24-A846-0258BE600BFE}"/>
    <cellStyle name="Notas 2 11 2 4" xfId="5441" xr:uid="{00000000-0005-0000-0000-000041150000}"/>
    <cellStyle name="Notas 2 11 2 4 2" xfId="10077" xr:uid="{AFEAD345-6F74-47BF-8704-7FE95DF9C637}"/>
    <cellStyle name="Notas 2 11 2 5" xfId="5442" xr:uid="{00000000-0005-0000-0000-000042150000}"/>
    <cellStyle name="Notas 2 11 2 5 2" xfId="10078" xr:uid="{DB3BD153-E746-4D9C-90C9-B2B4CA36231F}"/>
    <cellStyle name="Notas 2 11 2 6" xfId="5443" xr:uid="{00000000-0005-0000-0000-000043150000}"/>
    <cellStyle name="Notas 2 11 2 6 2" xfId="10079" xr:uid="{0F37C24F-FB7E-4B8C-BF3C-77F5830B1C19}"/>
    <cellStyle name="Notas 2 11 2 7" xfId="8926" xr:uid="{FE3FE05E-A224-41DB-8AC6-8145BF0159AA}"/>
    <cellStyle name="Notas 2 11 3" xfId="3698" xr:uid="{00000000-0005-0000-0000-0000720E0000}"/>
    <cellStyle name="Notas 2 11 3 2" xfId="5444" xr:uid="{00000000-0005-0000-0000-000044150000}"/>
    <cellStyle name="Notas 2 11 3 2 2" xfId="10080" xr:uid="{BC289F07-3EB6-4670-8C74-58FE763E2DBB}"/>
    <cellStyle name="Notas 2 11 3 3" xfId="5445" xr:uid="{00000000-0005-0000-0000-000045150000}"/>
    <cellStyle name="Notas 2 11 3 3 2" xfId="10081" xr:uid="{3EA7BCA8-2002-4110-9A3E-FB3BD4B08087}"/>
    <cellStyle name="Notas 2 11 3 4" xfId="5446" xr:uid="{00000000-0005-0000-0000-000046150000}"/>
    <cellStyle name="Notas 2 11 3 4 2" xfId="10082" xr:uid="{0370E701-47C9-4618-93EE-EE4D24CB4BF8}"/>
    <cellStyle name="Notas 2 11 3 5" xfId="5447" xr:uid="{00000000-0005-0000-0000-000047150000}"/>
    <cellStyle name="Notas 2 11 3 5 2" xfId="10083" xr:uid="{71663AF0-74B4-4E4C-A2E2-A3A889BB1F92}"/>
    <cellStyle name="Notas 2 11 3 6" xfId="5448" xr:uid="{00000000-0005-0000-0000-000048150000}"/>
    <cellStyle name="Notas 2 11 3 6 2" xfId="10084" xr:uid="{275CA596-190B-486F-8BB0-EDB2979D8C4B}"/>
    <cellStyle name="Notas 2 11 3 7" xfId="8927" xr:uid="{21504641-4A5D-4DAD-A67A-7F3329C4DCCC}"/>
    <cellStyle name="Notas 2 11 4" xfId="5449" xr:uid="{00000000-0005-0000-0000-000049150000}"/>
    <cellStyle name="Notas 2 11 4 2" xfId="5450" xr:uid="{00000000-0005-0000-0000-00004A150000}"/>
    <cellStyle name="Notas 2 11 4 2 2" xfId="10086" xr:uid="{2C2FCC1C-5095-4BC6-A226-B418D7528000}"/>
    <cellStyle name="Notas 2 11 4 3" xfId="5451" xr:uid="{00000000-0005-0000-0000-00004B150000}"/>
    <cellStyle name="Notas 2 11 4 3 2" xfId="10087" xr:uid="{641E5E22-4D32-4402-8F53-273DB4CCB91C}"/>
    <cellStyle name="Notas 2 11 4 4" xfId="5452" xr:uid="{00000000-0005-0000-0000-00004C150000}"/>
    <cellStyle name="Notas 2 11 4 4 2" xfId="10088" xr:uid="{8F48D162-3A57-4D5B-84F0-7CBDB9831EFB}"/>
    <cellStyle name="Notas 2 11 4 5" xfId="5453" xr:uid="{00000000-0005-0000-0000-00004D150000}"/>
    <cellStyle name="Notas 2 11 4 5 2" xfId="10089" xr:uid="{71371C6B-2DA6-45C9-9FDF-E8FEFEF7B985}"/>
    <cellStyle name="Notas 2 11 4 6" xfId="10085" xr:uid="{6A88EFDD-B719-4823-B0E9-7C162010B374}"/>
    <cellStyle name="Notas 2 11 5" xfId="5454" xr:uid="{00000000-0005-0000-0000-00004E150000}"/>
    <cellStyle name="Notas 2 11 5 2" xfId="5455" xr:uid="{00000000-0005-0000-0000-00004F150000}"/>
    <cellStyle name="Notas 2 11 5 2 2" xfId="10091" xr:uid="{E0BA3EE2-5232-4C2F-B7AC-5AE3C6E48A2D}"/>
    <cellStyle name="Notas 2 11 5 3" xfId="5456" xr:uid="{00000000-0005-0000-0000-000050150000}"/>
    <cellStyle name="Notas 2 11 5 3 2" xfId="10092" xr:uid="{3F11F5B1-743E-4322-A575-9238310AE7D8}"/>
    <cellStyle name="Notas 2 11 5 4" xfId="5457" xr:uid="{00000000-0005-0000-0000-000051150000}"/>
    <cellStyle name="Notas 2 11 5 4 2" xfId="10093" xr:uid="{147F7E8A-02D6-4A4A-9ADE-F2AF1AC36BAD}"/>
    <cellStyle name="Notas 2 11 5 5" xfId="5458" xr:uid="{00000000-0005-0000-0000-000052150000}"/>
    <cellStyle name="Notas 2 11 5 5 2" xfId="10094" xr:uid="{5F9707CF-8DAD-490E-92C9-7F5E4B9B4755}"/>
    <cellStyle name="Notas 2 11 5 6" xfId="10090" xr:uid="{4B0B8A19-29CB-478E-AE01-A09B7B18A3CC}"/>
    <cellStyle name="Notas 2 11 6" xfId="5459" xr:uid="{00000000-0005-0000-0000-000053150000}"/>
    <cellStyle name="Notas 2 11 6 2" xfId="5460" xr:uid="{00000000-0005-0000-0000-000054150000}"/>
    <cellStyle name="Notas 2 11 6 2 2" xfId="10096" xr:uid="{470E9EC4-94D6-4004-869C-D30D7B66226A}"/>
    <cellStyle name="Notas 2 11 6 3" xfId="5461" xr:uid="{00000000-0005-0000-0000-000055150000}"/>
    <cellStyle name="Notas 2 11 6 3 2" xfId="10097" xr:uid="{51FC5374-57BF-4C70-A716-E472BC3CB5E8}"/>
    <cellStyle name="Notas 2 11 6 4" xfId="5462" xr:uid="{00000000-0005-0000-0000-000056150000}"/>
    <cellStyle name="Notas 2 11 6 4 2" xfId="10098" xr:uid="{55ECE57B-5951-4B52-9040-124900CFF2BC}"/>
    <cellStyle name="Notas 2 11 6 5" xfId="5463" xr:uid="{00000000-0005-0000-0000-000057150000}"/>
    <cellStyle name="Notas 2 11 6 5 2" xfId="10099" xr:uid="{C41277CB-A13B-42C7-99D8-8A4C07580704}"/>
    <cellStyle name="Notas 2 11 6 6" xfId="10095" xr:uid="{ED86B53E-6DF4-4E1C-84E3-53B0EBC2CAE1}"/>
    <cellStyle name="Notas 2 11 7" xfId="5464" xr:uid="{00000000-0005-0000-0000-000058150000}"/>
    <cellStyle name="Notas 2 11 7 2" xfId="5465" xr:uid="{00000000-0005-0000-0000-000059150000}"/>
    <cellStyle name="Notas 2 11 7 2 2" xfId="10101" xr:uid="{503FA5C5-0829-4C14-BE51-9E6A25F37229}"/>
    <cellStyle name="Notas 2 11 7 3" xfId="5466" xr:uid="{00000000-0005-0000-0000-00005A150000}"/>
    <cellStyle name="Notas 2 11 7 3 2" xfId="10102" xr:uid="{86E82A45-5B13-4E61-98A6-48B0A06717F8}"/>
    <cellStyle name="Notas 2 11 7 4" xfId="5467" xr:uid="{00000000-0005-0000-0000-00005B150000}"/>
    <cellStyle name="Notas 2 11 7 4 2" xfId="10103" xr:uid="{BA610CF2-9560-4FF2-A1FB-F2AAA66D9551}"/>
    <cellStyle name="Notas 2 11 7 5" xfId="5468" xr:uid="{00000000-0005-0000-0000-00005C150000}"/>
    <cellStyle name="Notas 2 11 7 5 2" xfId="10104" xr:uid="{28C910AF-5015-46F0-86AD-4EA54477BEA3}"/>
    <cellStyle name="Notas 2 11 7 6" xfId="10100" xr:uid="{23503751-1578-4C14-BEED-9718821E4E2B}"/>
    <cellStyle name="Notas 2 11 8" xfId="8925" xr:uid="{46FAC69E-171D-4860-BB1F-1F36EF9903C9}"/>
    <cellStyle name="Notas 2 12" xfId="3699" xr:uid="{00000000-0005-0000-0000-0000730E0000}"/>
    <cellStyle name="Notas 2 12 2" xfId="3700" xr:uid="{00000000-0005-0000-0000-0000740E0000}"/>
    <cellStyle name="Notas 2 12 2 2" xfId="5469" xr:uid="{00000000-0005-0000-0000-00005D150000}"/>
    <cellStyle name="Notas 2 12 2 2 2" xfId="5470" xr:uid="{00000000-0005-0000-0000-00005E150000}"/>
    <cellStyle name="Notas 2 12 2 2 2 2" xfId="10106" xr:uid="{7C2176E8-97A8-4AF5-A078-D09BCD889635}"/>
    <cellStyle name="Notas 2 12 2 2 3" xfId="10105" xr:uid="{29AAACD5-DFDC-456F-9684-6EDDFD8CA5D6}"/>
    <cellStyle name="Notas 2 12 2 3" xfId="5471" xr:uid="{00000000-0005-0000-0000-00005F150000}"/>
    <cellStyle name="Notas 2 12 2 3 2" xfId="5472" xr:uid="{00000000-0005-0000-0000-000060150000}"/>
    <cellStyle name="Notas 2 12 2 3 2 2" xfId="10108" xr:uid="{6392C3FE-170A-4EF6-9C96-FC999ACF59FC}"/>
    <cellStyle name="Notas 2 12 2 3 3" xfId="10107" xr:uid="{502940C3-078B-4A9B-BA08-86EB82AB3779}"/>
    <cellStyle name="Notas 2 12 2 4" xfId="5473" xr:uid="{00000000-0005-0000-0000-000061150000}"/>
    <cellStyle name="Notas 2 12 2 4 2" xfId="10109" xr:uid="{3627BE98-E008-4500-A4EE-B37A02A1773D}"/>
    <cellStyle name="Notas 2 12 2 5" xfId="5474" xr:uid="{00000000-0005-0000-0000-000062150000}"/>
    <cellStyle name="Notas 2 12 2 5 2" xfId="10110" xr:uid="{13AD7124-AC60-4F56-838D-75E37E3EDCBD}"/>
    <cellStyle name="Notas 2 12 2 6" xfId="5475" xr:uid="{00000000-0005-0000-0000-000063150000}"/>
    <cellStyle name="Notas 2 12 2 6 2" xfId="10111" xr:uid="{B79C0832-A13C-4312-9FFF-D5C471FC43BB}"/>
    <cellStyle name="Notas 2 12 2 7" xfId="8929" xr:uid="{96777D5E-AF28-42FA-85F7-049CF45703BF}"/>
    <cellStyle name="Notas 2 12 3" xfId="3701" xr:uid="{00000000-0005-0000-0000-0000750E0000}"/>
    <cellStyle name="Notas 2 12 3 2" xfId="5476" xr:uid="{00000000-0005-0000-0000-000064150000}"/>
    <cellStyle name="Notas 2 12 3 2 2" xfId="10112" xr:uid="{B3A64D51-D996-4719-BF06-99CB49B64021}"/>
    <cellStyle name="Notas 2 12 3 3" xfId="5477" xr:uid="{00000000-0005-0000-0000-000065150000}"/>
    <cellStyle name="Notas 2 12 3 3 2" xfId="10113" xr:uid="{F23F8D59-6BC6-4B99-884F-02B90F619A72}"/>
    <cellStyle name="Notas 2 12 3 4" xfId="5478" xr:uid="{00000000-0005-0000-0000-000066150000}"/>
    <cellStyle name="Notas 2 12 3 4 2" xfId="10114" xr:uid="{ECFEFBDF-81DF-4624-81CD-EDF064035A6F}"/>
    <cellStyle name="Notas 2 12 3 5" xfId="5479" xr:uid="{00000000-0005-0000-0000-000067150000}"/>
    <cellStyle name="Notas 2 12 3 5 2" xfId="10115" xr:uid="{2009CD77-2D7D-451E-A50C-6097ADCCE38B}"/>
    <cellStyle name="Notas 2 12 3 6" xfId="5480" xr:uid="{00000000-0005-0000-0000-000068150000}"/>
    <cellStyle name="Notas 2 12 3 6 2" xfId="10116" xr:uid="{1ACA0AFC-05A1-4EA6-922B-7B515FB67521}"/>
    <cellStyle name="Notas 2 12 3 7" xfId="8930" xr:uid="{D2F5178A-112C-4AD6-BE22-ED978D8017BF}"/>
    <cellStyle name="Notas 2 12 4" xfId="5481" xr:uid="{00000000-0005-0000-0000-000069150000}"/>
    <cellStyle name="Notas 2 12 4 2" xfId="5482" xr:uid="{00000000-0005-0000-0000-00006A150000}"/>
    <cellStyle name="Notas 2 12 4 2 2" xfId="10118" xr:uid="{65D97138-4F7A-4FBE-8B50-EACD616322FA}"/>
    <cellStyle name="Notas 2 12 4 3" xfId="5483" xr:uid="{00000000-0005-0000-0000-00006B150000}"/>
    <cellStyle name="Notas 2 12 4 3 2" xfId="10119" xr:uid="{88281FF1-7CCD-4B0E-B6B0-1905F22A043D}"/>
    <cellStyle name="Notas 2 12 4 4" xfId="5484" xr:uid="{00000000-0005-0000-0000-00006C150000}"/>
    <cellStyle name="Notas 2 12 4 4 2" xfId="10120" xr:uid="{F5C5F22A-A714-4950-ABB2-BC302C7F9541}"/>
    <cellStyle name="Notas 2 12 4 5" xfId="5485" xr:uid="{00000000-0005-0000-0000-00006D150000}"/>
    <cellStyle name="Notas 2 12 4 5 2" xfId="10121" xr:uid="{828DF57C-420C-440F-88FB-46E93E88D333}"/>
    <cellStyle name="Notas 2 12 4 6" xfId="10117" xr:uid="{A08067CD-2136-4D0E-B0EC-088B448F79C8}"/>
    <cellStyle name="Notas 2 12 5" xfId="5486" xr:uid="{00000000-0005-0000-0000-00006E150000}"/>
    <cellStyle name="Notas 2 12 5 2" xfId="5487" xr:uid="{00000000-0005-0000-0000-00006F150000}"/>
    <cellStyle name="Notas 2 12 5 2 2" xfId="10123" xr:uid="{39CAAD69-69B2-4AA5-86D6-3FB9765BA896}"/>
    <cellStyle name="Notas 2 12 5 3" xfId="5488" xr:uid="{00000000-0005-0000-0000-000070150000}"/>
    <cellStyle name="Notas 2 12 5 3 2" xfId="10124" xr:uid="{27383A61-B24E-4CD2-A53F-668E9007113A}"/>
    <cellStyle name="Notas 2 12 5 4" xfId="5489" xr:uid="{00000000-0005-0000-0000-000071150000}"/>
    <cellStyle name="Notas 2 12 5 4 2" xfId="10125" xr:uid="{CC9832CA-D4FB-4524-8FFC-A1818F745A3A}"/>
    <cellStyle name="Notas 2 12 5 5" xfId="5490" xr:uid="{00000000-0005-0000-0000-000072150000}"/>
    <cellStyle name="Notas 2 12 5 5 2" xfId="10126" xr:uid="{4ABCFFCA-E859-4E11-B26F-1DE4F84106FA}"/>
    <cellStyle name="Notas 2 12 5 6" xfId="10122" xr:uid="{77EEAC46-96C6-44EA-B16D-52663E77C3DD}"/>
    <cellStyle name="Notas 2 12 6" xfId="5491" xr:uid="{00000000-0005-0000-0000-000073150000}"/>
    <cellStyle name="Notas 2 12 6 2" xfId="5492" xr:uid="{00000000-0005-0000-0000-000074150000}"/>
    <cellStyle name="Notas 2 12 6 2 2" xfId="10128" xr:uid="{C0DE8ACC-C65C-49BD-A67A-79C0D6B2D155}"/>
    <cellStyle name="Notas 2 12 6 3" xfId="5493" xr:uid="{00000000-0005-0000-0000-000075150000}"/>
    <cellStyle name="Notas 2 12 6 3 2" xfId="10129" xr:uid="{D6CF8565-7ACA-4EC1-A844-4AFA167C256D}"/>
    <cellStyle name="Notas 2 12 6 4" xfId="5494" xr:uid="{00000000-0005-0000-0000-000076150000}"/>
    <cellStyle name="Notas 2 12 6 4 2" xfId="10130" xr:uid="{EC4950D6-EABF-4C06-81C8-FA77EC11859E}"/>
    <cellStyle name="Notas 2 12 6 5" xfId="5495" xr:uid="{00000000-0005-0000-0000-000077150000}"/>
    <cellStyle name="Notas 2 12 6 5 2" xfId="10131" xr:uid="{B0E8FE0B-342E-4DB9-B024-2FEEB7CAB752}"/>
    <cellStyle name="Notas 2 12 6 6" xfId="10127" xr:uid="{8A7320E3-67E4-4EED-B684-88D4A9179CED}"/>
    <cellStyle name="Notas 2 12 7" xfId="5496" xr:uid="{00000000-0005-0000-0000-000078150000}"/>
    <cellStyle name="Notas 2 12 7 2" xfId="5497" xr:uid="{00000000-0005-0000-0000-000079150000}"/>
    <cellStyle name="Notas 2 12 7 2 2" xfId="10133" xr:uid="{6A471D61-A63E-41EA-BCA0-DD0A2155F687}"/>
    <cellStyle name="Notas 2 12 7 3" xfId="5498" xr:uid="{00000000-0005-0000-0000-00007A150000}"/>
    <cellStyle name="Notas 2 12 7 3 2" xfId="10134" xr:uid="{F44C1AD0-B6ED-4B8E-ADE3-02BF7BE59C64}"/>
    <cellStyle name="Notas 2 12 7 4" xfId="5499" xr:uid="{00000000-0005-0000-0000-00007B150000}"/>
    <cellStyle name="Notas 2 12 7 4 2" xfId="10135" xr:uid="{13FB8954-DB2B-41AC-8A2F-C6B488E8F0D5}"/>
    <cellStyle name="Notas 2 12 7 5" xfId="5500" xr:uid="{00000000-0005-0000-0000-00007C150000}"/>
    <cellStyle name="Notas 2 12 7 5 2" xfId="10136" xr:uid="{6B655EA4-28CB-42CC-8836-3BE7C0BC8CBF}"/>
    <cellStyle name="Notas 2 12 7 6" xfId="10132" xr:uid="{46842739-CA72-4C8A-998F-43E8735D9C2A}"/>
    <cellStyle name="Notas 2 12 8" xfId="8928" xr:uid="{25B6A5AB-D4B8-4676-ADA0-C6ED65232139}"/>
    <cellStyle name="Notas 2 13" xfId="3702" xr:uid="{00000000-0005-0000-0000-0000760E0000}"/>
    <cellStyle name="Notas 2 13 2" xfId="5501" xr:uid="{00000000-0005-0000-0000-00007D150000}"/>
    <cellStyle name="Notas 2 13 2 2" xfId="10137" xr:uid="{C3DF35F2-CEA1-4082-9161-2764B0C62C72}"/>
    <cellStyle name="Notas 2 13 3" xfId="5502" xr:uid="{00000000-0005-0000-0000-00007E150000}"/>
    <cellStyle name="Notas 2 13 3 2" xfId="10138" xr:uid="{906DD9F3-4FD3-4022-8FB0-B8198F2FECDD}"/>
    <cellStyle name="Notas 2 13 4" xfId="5503" xr:uid="{00000000-0005-0000-0000-00007F150000}"/>
    <cellStyle name="Notas 2 13 4 2" xfId="10139" xr:uid="{59AE7AC3-8F40-4D67-906A-8D4C04D80994}"/>
    <cellStyle name="Notas 2 13 5" xfId="5504" xr:uid="{00000000-0005-0000-0000-000080150000}"/>
    <cellStyle name="Notas 2 13 5 2" xfId="10140" xr:uid="{68CDDA4A-249E-4E00-91E1-4C5A9A62AB7C}"/>
    <cellStyle name="Notas 2 13 6" xfId="5505" xr:uid="{00000000-0005-0000-0000-000081150000}"/>
    <cellStyle name="Notas 2 13 6 2" xfId="10141" xr:uid="{76196965-45F9-4B67-8F94-263DA15CC05F}"/>
    <cellStyle name="Notas 2 13 7" xfId="8931" xr:uid="{52E5128C-F21F-46BD-8921-8EC96F0CC818}"/>
    <cellStyle name="Notas 2 14" xfId="3703" xr:uid="{00000000-0005-0000-0000-0000770E0000}"/>
    <cellStyle name="Notas 2 14 2" xfId="5506" xr:uid="{00000000-0005-0000-0000-000082150000}"/>
    <cellStyle name="Notas 2 14 2 2" xfId="10142" xr:uid="{29D73200-425E-4F10-AC5A-A9152C8DF1F8}"/>
    <cellStyle name="Notas 2 14 3" xfId="5507" xr:uid="{00000000-0005-0000-0000-000083150000}"/>
    <cellStyle name="Notas 2 14 3 2" xfId="10143" xr:uid="{92B0C45C-33B8-4692-84B4-A7B851CF09F7}"/>
    <cellStyle name="Notas 2 14 4" xfId="5508" xr:uid="{00000000-0005-0000-0000-000084150000}"/>
    <cellStyle name="Notas 2 14 4 2" xfId="10144" xr:uid="{EF665DA0-4438-495D-8983-25623721A67C}"/>
    <cellStyle name="Notas 2 14 5" xfId="5509" xr:uid="{00000000-0005-0000-0000-000085150000}"/>
    <cellStyle name="Notas 2 14 5 2" xfId="10145" xr:uid="{9E19E619-BC3B-4517-A042-433744571628}"/>
    <cellStyle name="Notas 2 14 6" xfId="5510" xr:uid="{00000000-0005-0000-0000-000086150000}"/>
    <cellStyle name="Notas 2 14 6 2" xfId="10146" xr:uid="{2B604227-4DB3-4D56-AB9A-80B6A7D5C042}"/>
    <cellStyle name="Notas 2 14 7" xfId="8932" xr:uid="{0E2AA5DC-C475-4ED6-AD67-87A776CC6B6D}"/>
    <cellStyle name="Notas 2 15" xfId="3704" xr:uid="{00000000-0005-0000-0000-0000780E0000}"/>
    <cellStyle name="Notas 2 15 2" xfId="5511" xr:uid="{00000000-0005-0000-0000-000087150000}"/>
    <cellStyle name="Notas 2 15 2 2" xfId="10147" xr:uid="{983C1DD1-2291-41EB-A6BF-BAB0843C44D8}"/>
    <cellStyle name="Notas 2 15 3" xfId="5512" xr:uid="{00000000-0005-0000-0000-000088150000}"/>
    <cellStyle name="Notas 2 15 3 2" xfId="10148" xr:uid="{6BEC10CB-02D9-4AB9-88DC-6F390D988D21}"/>
    <cellStyle name="Notas 2 15 4" xfId="5513" xr:uid="{00000000-0005-0000-0000-000089150000}"/>
    <cellStyle name="Notas 2 15 4 2" xfId="10149" xr:uid="{756BA360-6A11-4B19-B45B-F2CBEACDA86E}"/>
    <cellStyle name="Notas 2 15 5" xfId="5514" xr:uid="{00000000-0005-0000-0000-00008A150000}"/>
    <cellStyle name="Notas 2 15 5 2" xfId="10150" xr:uid="{46D979BC-8BFD-4A4E-820A-65FC54646A9D}"/>
    <cellStyle name="Notas 2 15 6" xfId="5515" xr:uid="{00000000-0005-0000-0000-00008B150000}"/>
    <cellStyle name="Notas 2 15 6 2" xfId="10151" xr:uid="{0BF9E3AB-0FAB-44E8-8E58-28A3347F10D0}"/>
    <cellStyle name="Notas 2 15 7" xfId="8933" xr:uid="{EAE57F7C-1067-4A21-8442-3781B58A94CC}"/>
    <cellStyle name="Notas 2 16" xfId="5516" xr:uid="{00000000-0005-0000-0000-00008C150000}"/>
    <cellStyle name="Notas 2 16 2" xfId="5517" xr:uid="{00000000-0005-0000-0000-00008D150000}"/>
    <cellStyle name="Notas 2 16 2 2" xfId="10153" xr:uid="{EF6D7BB4-AEF0-4C93-ADA0-9F9BCE14D7CD}"/>
    <cellStyle name="Notas 2 16 3" xfId="5518" xr:uid="{00000000-0005-0000-0000-00008E150000}"/>
    <cellStyle name="Notas 2 16 3 2" xfId="10154" xr:uid="{55F1D214-5C37-4CB8-9D1D-E21C157A21C5}"/>
    <cellStyle name="Notas 2 16 4" xfId="5519" xr:uid="{00000000-0005-0000-0000-00008F150000}"/>
    <cellStyle name="Notas 2 16 4 2" xfId="10155" xr:uid="{68599991-39A3-4E34-A34B-CBCDCB410CA4}"/>
    <cellStyle name="Notas 2 16 5" xfId="5520" xr:uid="{00000000-0005-0000-0000-000090150000}"/>
    <cellStyle name="Notas 2 16 5 2" xfId="10156" xr:uid="{8E93E2AA-A022-49D0-B961-95B53D153DED}"/>
    <cellStyle name="Notas 2 16 6" xfId="10152" xr:uid="{18ADA002-AB10-4FEC-A8BD-F0239F4BB773}"/>
    <cellStyle name="Notas 2 17" xfId="5521" xr:uid="{00000000-0005-0000-0000-000091150000}"/>
    <cellStyle name="Notas 2 17 2" xfId="5522" xr:uid="{00000000-0005-0000-0000-000092150000}"/>
    <cellStyle name="Notas 2 17 2 2" xfId="10158" xr:uid="{5FC2CB53-1179-46FF-9E01-258098629DBB}"/>
    <cellStyle name="Notas 2 17 3" xfId="5523" xr:uid="{00000000-0005-0000-0000-000093150000}"/>
    <cellStyle name="Notas 2 17 3 2" xfId="10159" xr:uid="{AE5AD459-ECCD-4011-8855-28839928CC00}"/>
    <cellStyle name="Notas 2 17 4" xfId="5524" xr:uid="{00000000-0005-0000-0000-000094150000}"/>
    <cellStyle name="Notas 2 17 4 2" xfId="10160" xr:uid="{50161152-25CC-4E5E-B23E-6864B2BD7C46}"/>
    <cellStyle name="Notas 2 17 5" xfId="5525" xr:uid="{00000000-0005-0000-0000-000095150000}"/>
    <cellStyle name="Notas 2 17 5 2" xfId="10161" xr:uid="{F630150A-220B-46EE-AF5A-24099B6B3C80}"/>
    <cellStyle name="Notas 2 17 6" xfId="10157" xr:uid="{01BB3AF8-13F5-4A8D-9C2E-303FFD9587CD}"/>
    <cellStyle name="Notas 2 18" xfId="5526" xr:uid="{00000000-0005-0000-0000-000096150000}"/>
    <cellStyle name="Notas 2 18 2" xfId="5527" xr:uid="{00000000-0005-0000-0000-000097150000}"/>
    <cellStyle name="Notas 2 18 2 2" xfId="10163" xr:uid="{86B2EE6C-1FD0-4187-B1E7-EE8BA2AEE03C}"/>
    <cellStyle name="Notas 2 18 3" xfId="5528" xr:uid="{00000000-0005-0000-0000-000098150000}"/>
    <cellStyle name="Notas 2 18 3 2" xfId="10164" xr:uid="{370432D7-6B78-4014-BE02-3134B44A7CE1}"/>
    <cellStyle name="Notas 2 18 4" xfId="5529" xr:uid="{00000000-0005-0000-0000-000099150000}"/>
    <cellStyle name="Notas 2 18 4 2" xfId="10165" xr:uid="{65A99865-ACBC-42BF-AF3D-81A871E13E7D}"/>
    <cellStyle name="Notas 2 18 5" xfId="5530" xr:uid="{00000000-0005-0000-0000-00009A150000}"/>
    <cellStyle name="Notas 2 18 5 2" xfId="10166" xr:uid="{59516374-360A-4A9B-B3BF-5B2BFA7C07CF}"/>
    <cellStyle name="Notas 2 18 6" xfId="10162" xr:uid="{B478B892-20E4-4051-A1C8-5011935A0A78}"/>
    <cellStyle name="Notas 2 19" xfId="5531" xr:uid="{00000000-0005-0000-0000-00009B150000}"/>
    <cellStyle name="Notas 2 19 2" xfId="5532" xr:uid="{00000000-0005-0000-0000-00009C150000}"/>
    <cellStyle name="Notas 2 19 2 2" xfId="5533" xr:uid="{00000000-0005-0000-0000-00009D150000}"/>
    <cellStyle name="Notas 2 19 2 2 2" xfId="10169" xr:uid="{D16704A6-48E6-49E6-A6E0-A0B9D87E6023}"/>
    <cellStyle name="Notas 2 19 2 3" xfId="10168" xr:uid="{19EA9B4D-EFC1-4349-93DB-23BB01098837}"/>
    <cellStyle name="Notas 2 19 3" xfId="5534" xr:uid="{00000000-0005-0000-0000-00009E150000}"/>
    <cellStyle name="Notas 2 19 3 2" xfId="10170" xr:uid="{BAE65F2A-B6E9-468F-93D6-A50CD8A4519A}"/>
    <cellStyle name="Notas 2 19 4" xfId="5535" xr:uid="{00000000-0005-0000-0000-00009F150000}"/>
    <cellStyle name="Notas 2 19 4 2" xfId="10171" xr:uid="{CA88EF2A-2145-45F2-9895-CE28B900E736}"/>
    <cellStyle name="Notas 2 19 5" xfId="5536" xr:uid="{00000000-0005-0000-0000-0000A0150000}"/>
    <cellStyle name="Notas 2 19 5 2" xfId="10172" xr:uid="{F5D37BC7-27E8-4996-AABD-5D9B9434C121}"/>
    <cellStyle name="Notas 2 19 6" xfId="5537" xr:uid="{00000000-0005-0000-0000-0000A1150000}"/>
    <cellStyle name="Notas 2 19 6 2" xfId="10173" xr:uid="{463FF721-4157-4CE7-B2AD-0A7C091676A9}"/>
    <cellStyle name="Notas 2 19 7" xfId="10167" xr:uid="{54EDC420-1597-4A92-A544-C3B00FA175C0}"/>
    <cellStyle name="Notas 2 2" xfId="2139" xr:uid="{00000000-0005-0000-0000-00005B080000}"/>
    <cellStyle name="Notas 2 2 2" xfId="3705" xr:uid="{00000000-0005-0000-0000-0000790E0000}"/>
    <cellStyle name="Notas 2 2 2 2" xfId="5538" xr:uid="{00000000-0005-0000-0000-0000A2150000}"/>
    <cellStyle name="Notas 2 2 2 2 2" xfId="5539" xr:uid="{00000000-0005-0000-0000-0000A3150000}"/>
    <cellStyle name="Notas 2 2 2 2 2 2" xfId="10175" xr:uid="{E3242840-DDA5-4B48-8F27-9FF0C1DCE61D}"/>
    <cellStyle name="Notas 2 2 2 2 3" xfId="10174" xr:uid="{913B8FAE-5EBF-4AED-9AD6-B909296AB292}"/>
    <cellStyle name="Notas 2 2 2 3" xfId="5540" xr:uid="{00000000-0005-0000-0000-0000A4150000}"/>
    <cellStyle name="Notas 2 2 2 3 2" xfId="5541" xr:uid="{00000000-0005-0000-0000-0000A5150000}"/>
    <cellStyle name="Notas 2 2 2 3 2 2" xfId="10177" xr:uid="{CDB97CD0-7ED2-40EF-A376-0997F36F8A1D}"/>
    <cellStyle name="Notas 2 2 2 3 3" xfId="10176" xr:uid="{99B02D46-D222-4507-A594-5A82F342307C}"/>
    <cellStyle name="Notas 2 2 2 4" xfId="5542" xr:uid="{00000000-0005-0000-0000-0000A6150000}"/>
    <cellStyle name="Notas 2 2 2 4 2" xfId="10178" xr:uid="{C5096476-DC77-4ECA-ABEE-28E07A06A11D}"/>
    <cellStyle name="Notas 2 2 2 5" xfId="5543" xr:uid="{00000000-0005-0000-0000-0000A7150000}"/>
    <cellStyle name="Notas 2 2 2 5 2" xfId="10179" xr:uid="{60C49633-CD38-40ED-8D66-4C20EFE25395}"/>
    <cellStyle name="Notas 2 2 2 6" xfId="5544" xr:uid="{00000000-0005-0000-0000-0000A8150000}"/>
    <cellStyle name="Notas 2 2 2 6 2" xfId="10180" xr:uid="{C4349E46-0745-4632-855B-5E514D010BEE}"/>
    <cellStyle name="Notas 2 2 2 7" xfId="5545" xr:uid="{00000000-0005-0000-0000-0000A9150000}"/>
    <cellStyle name="Notas 2 2 2 7 2" xfId="10181" xr:uid="{1D2E0EB3-6C25-4BB5-B27C-BA516031A1E7}"/>
    <cellStyle name="Notas 2 2 2 8" xfId="8934" xr:uid="{55A01904-E4E8-45B6-8FCA-AFF343718A05}"/>
    <cellStyle name="Notas 2 2 3" xfId="3706" xr:uid="{00000000-0005-0000-0000-00007A0E0000}"/>
    <cellStyle name="Notas 2 2 3 2" xfId="5546" xr:uid="{00000000-0005-0000-0000-0000AA150000}"/>
    <cellStyle name="Notas 2 2 3 2 2" xfId="10182" xr:uid="{BD6F8772-DFD8-4A95-A9B8-0953A8AF3666}"/>
    <cellStyle name="Notas 2 2 3 3" xfId="5547" xr:uid="{00000000-0005-0000-0000-0000AB150000}"/>
    <cellStyle name="Notas 2 2 3 3 2" xfId="10183" xr:uid="{13AF277C-6076-4BA9-967C-184A6CF939E6}"/>
    <cellStyle name="Notas 2 2 3 4" xfId="5548" xr:uid="{00000000-0005-0000-0000-0000AC150000}"/>
    <cellStyle name="Notas 2 2 3 4 2" xfId="10184" xr:uid="{B32B6249-35A7-4CC8-BB00-BD3A0812A645}"/>
    <cellStyle name="Notas 2 2 3 5" xfId="5549" xr:uid="{00000000-0005-0000-0000-0000AD150000}"/>
    <cellStyle name="Notas 2 2 3 5 2" xfId="10185" xr:uid="{61BCA402-4188-43CB-B875-57A783A25F0C}"/>
    <cellStyle name="Notas 2 2 3 6" xfId="5550" xr:uid="{00000000-0005-0000-0000-0000AE150000}"/>
    <cellStyle name="Notas 2 2 3 6 2" xfId="10186" xr:uid="{2A671EA6-981D-42E1-A95C-D8FBBE94C4BF}"/>
    <cellStyle name="Notas 2 2 3 7" xfId="8935" xr:uid="{E2D3E57E-B937-4CD5-B83F-55167BE1748B}"/>
    <cellStyle name="Notas 2 2 4" xfId="5551" xr:uid="{00000000-0005-0000-0000-0000AF150000}"/>
    <cellStyle name="Notas 2 2 4 2" xfId="5552" xr:uid="{00000000-0005-0000-0000-0000B0150000}"/>
    <cellStyle name="Notas 2 2 4 2 2" xfId="10188" xr:uid="{F3424769-EE97-4F5F-AFA8-2373CB69D350}"/>
    <cellStyle name="Notas 2 2 4 3" xfId="5553" xr:uid="{00000000-0005-0000-0000-0000B1150000}"/>
    <cellStyle name="Notas 2 2 4 3 2" xfId="10189" xr:uid="{ADEC9FC5-961E-4259-9CCA-B2EEC39DB12F}"/>
    <cellStyle name="Notas 2 2 4 4" xfId="5554" xr:uid="{00000000-0005-0000-0000-0000B2150000}"/>
    <cellStyle name="Notas 2 2 4 4 2" xfId="10190" xr:uid="{79275020-51C7-470B-BFE2-0FF11D17A04E}"/>
    <cellStyle name="Notas 2 2 4 5" xfId="5555" xr:uid="{00000000-0005-0000-0000-0000B3150000}"/>
    <cellStyle name="Notas 2 2 4 5 2" xfId="10191" xr:uid="{9DF99BBC-F51F-4193-852C-3725C4ABCE78}"/>
    <cellStyle name="Notas 2 2 4 6" xfId="10187" xr:uid="{83FFC837-4EC7-47A0-8166-D02F00686D18}"/>
    <cellStyle name="Notas 2 2 5" xfId="5556" xr:uid="{00000000-0005-0000-0000-0000B4150000}"/>
    <cellStyle name="Notas 2 2 5 2" xfId="5557" xr:uid="{00000000-0005-0000-0000-0000B5150000}"/>
    <cellStyle name="Notas 2 2 5 2 2" xfId="10193" xr:uid="{9D2B02EC-E941-4C0F-AA8E-620505ED77A3}"/>
    <cellStyle name="Notas 2 2 5 3" xfId="5558" xr:uid="{00000000-0005-0000-0000-0000B6150000}"/>
    <cellStyle name="Notas 2 2 5 3 2" xfId="10194" xr:uid="{FD8BFEC3-E741-4B6F-BC76-EA38355EFBFF}"/>
    <cellStyle name="Notas 2 2 5 4" xfId="5559" xr:uid="{00000000-0005-0000-0000-0000B7150000}"/>
    <cellStyle name="Notas 2 2 5 4 2" xfId="10195" xr:uid="{A389AEA3-B18E-418C-9EB4-BCA645A8DA3B}"/>
    <cellStyle name="Notas 2 2 5 5" xfId="5560" xr:uid="{00000000-0005-0000-0000-0000B8150000}"/>
    <cellStyle name="Notas 2 2 5 5 2" xfId="10196" xr:uid="{B4633B07-A382-4B9D-920C-BA7D1AC45BCB}"/>
    <cellStyle name="Notas 2 2 5 6" xfId="10192" xr:uid="{93D3B906-7E09-49EA-8CFD-4BB4E333C630}"/>
    <cellStyle name="Notas 2 2 6" xfId="5561" xr:uid="{00000000-0005-0000-0000-0000B9150000}"/>
    <cellStyle name="Notas 2 2 6 2" xfId="5562" xr:uid="{00000000-0005-0000-0000-0000BA150000}"/>
    <cellStyle name="Notas 2 2 6 2 2" xfId="10198" xr:uid="{2B866B82-FC8F-4825-B393-3B463FE0C9B6}"/>
    <cellStyle name="Notas 2 2 6 3" xfId="5563" xr:uid="{00000000-0005-0000-0000-0000BB150000}"/>
    <cellStyle name="Notas 2 2 6 3 2" xfId="10199" xr:uid="{A424A389-91EB-4534-83F3-B92DFAD8BC02}"/>
    <cellStyle name="Notas 2 2 6 4" xfId="5564" xr:uid="{00000000-0005-0000-0000-0000BC150000}"/>
    <cellStyle name="Notas 2 2 6 4 2" xfId="10200" xr:uid="{76002713-39BB-49FB-8CD9-A1C6CF962C1A}"/>
    <cellStyle name="Notas 2 2 6 5" xfId="5565" xr:uid="{00000000-0005-0000-0000-0000BD150000}"/>
    <cellStyle name="Notas 2 2 6 5 2" xfId="10201" xr:uid="{FA658A8F-076E-4F15-8FEC-1B54E53DFF9A}"/>
    <cellStyle name="Notas 2 2 6 6" xfId="10197" xr:uid="{04CF49CC-0042-419A-AE6F-E01B8933832D}"/>
    <cellStyle name="Notas 2 2 7" xfId="5566" xr:uid="{00000000-0005-0000-0000-0000BE150000}"/>
    <cellStyle name="Notas 2 2 7 2" xfId="5567" xr:uid="{00000000-0005-0000-0000-0000BF150000}"/>
    <cellStyle name="Notas 2 2 7 2 2" xfId="10203" xr:uid="{1A03675E-4DF2-4186-BB6B-580CA842FCC6}"/>
    <cellStyle name="Notas 2 2 7 3" xfId="5568" xr:uid="{00000000-0005-0000-0000-0000C0150000}"/>
    <cellStyle name="Notas 2 2 7 3 2" xfId="10204" xr:uid="{820588D3-ACBC-4FDE-91AC-71264CD683A5}"/>
    <cellStyle name="Notas 2 2 7 4" xfId="5569" xr:uid="{00000000-0005-0000-0000-0000C1150000}"/>
    <cellStyle name="Notas 2 2 7 4 2" xfId="10205" xr:uid="{D1EB2399-603B-44BE-B98F-ECCDFABB56D8}"/>
    <cellStyle name="Notas 2 2 7 5" xfId="5570" xr:uid="{00000000-0005-0000-0000-0000C2150000}"/>
    <cellStyle name="Notas 2 2 7 5 2" xfId="10206" xr:uid="{62C3169E-AA41-45A5-AAAA-5372D1CA927D}"/>
    <cellStyle name="Notas 2 2 7 6" xfId="10202" xr:uid="{63D5ECCB-0EF3-4751-9E01-D043FE936D63}"/>
    <cellStyle name="Notas 2 2 8" xfId="5571" xr:uid="{00000000-0005-0000-0000-0000C3150000}"/>
    <cellStyle name="Notas 2 2 8 2" xfId="10207" xr:uid="{F2F65AE8-8657-42B7-8991-4355C6674FA7}"/>
    <cellStyle name="Notas 2 2 9" xfId="8547" xr:uid="{3FE1399B-FCC5-4DA9-A814-7557F0B106BA}"/>
    <cellStyle name="Notas 2 20" xfId="5572" xr:uid="{00000000-0005-0000-0000-0000C4150000}"/>
    <cellStyle name="Notas 2 20 2" xfId="10208" xr:uid="{2C3B9D10-8D55-49D4-90C2-3533E2CBF6FB}"/>
    <cellStyle name="Notas 2 21" xfId="5573" xr:uid="{00000000-0005-0000-0000-0000C5150000}"/>
    <cellStyle name="Notas 2 21 2" xfId="10209" xr:uid="{335F60BB-1051-4365-B418-0225D638F004}"/>
    <cellStyle name="Notas 2 22" xfId="5574" xr:uid="{00000000-0005-0000-0000-0000C6150000}"/>
    <cellStyle name="Notas 2 22 2" xfId="10210" xr:uid="{1AE002ED-D196-4FA6-A96A-9816F71D732D}"/>
    <cellStyle name="Notas 2 23" xfId="8546" xr:uid="{B246319B-34BB-40DB-91D7-6D046CBF0AD4}"/>
    <cellStyle name="Notas 2 3" xfId="3707" xr:uid="{00000000-0005-0000-0000-00007B0E0000}"/>
    <cellStyle name="Notas 2 3 2" xfId="3708" xr:uid="{00000000-0005-0000-0000-00007C0E0000}"/>
    <cellStyle name="Notas 2 3 2 2" xfId="5575" xr:uid="{00000000-0005-0000-0000-0000C7150000}"/>
    <cellStyle name="Notas 2 3 2 2 2" xfId="5576" xr:uid="{00000000-0005-0000-0000-0000C8150000}"/>
    <cellStyle name="Notas 2 3 2 2 2 2" xfId="10212" xr:uid="{331A1D8F-43A1-4BA8-863A-C09ABD5F852E}"/>
    <cellStyle name="Notas 2 3 2 2 3" xfId="10211" xr:uid="{3AC6A3F9-2ED2-4D64-A2CC-42D364FCFB16}"/>
    <cellStyle name="Notas 2 3 2 3" xfId="5577" xr:uid="{00000000-0005-0000-0000-0000C9150000}"/>
    <cellStyle name="Notas 2 3 2 3 2" xfId="5578" xr:uid="{00000000-0005-0000-0000-0000CA150000}"/>
    <cellStyle name="Notas 2 3 2 3 2 2" xfId="10214" xr:uid="{FD8B27A7-350C-41AF-BE68-97EE591C5F79}"/>
    <cellStyle name="Notas 2 3 2 3 3" xfId="10213" xr:uid="{2D63B197-BF2F-4C9D-930A-7F2E5537C218}"/>
    <cellStyle name="Notas 2 3 2 4" xfId="5579" xr:uid="{00000000-0005-0000-0000-0000CB150000}"/>
    <cellStyle name="Notas 2 3 2 4 2" xfId="10215" xr:uid="{8AE05B12-1516-4ECF-95BC-6E843420D069}"/>
    <cellStyle name="Notas 2 3 2 5" xfId="5580" xr:uid="{00000000-0005-0000-0000-0000CC150000}"/>
    <cellStyle name="Notas 2 3 2 5 2" xfId="10216" xr:uid="{A45D52A2-5344-46F5-A921-DEF2F88AB404}"/>
    <cellStyle name="Notas 2 3 2 6" xfId="5581" xr:uid="{00000000-0005-0000-0000-0000CD150000}"/>
    <cellStyle name="Notas 2 3 2 6 2" xfId="10217" xr:uid="{8BB71227-48A3-489A-B1DD-DA31C13635A8}"/>
    <cellStyle name="Notas 2 3 2 7" xfId="5582" xr:uid="{00000000-0005-0000-0000-0000CE150000}"/>
    <cellStyle name="Notas 2 3 2 7 2" xfId="10218" xr:uid="{AF284600-C518-475D-8466-3B99E98FD005}"/>
    <cellStyle name="Notas 2 3 2 8" xfId="8937" xr:uid="{D6CC7885-D4A4-4725-A46E-508DA628B516}"/>
    <cellStyle name="Notas 2 3 3" xfId="3709" xr:uid="{00000000-0005-0000-0000-00007D0E0000}"/>
    <cellStyle name="Notas 2 3 3 2" xfId="5583" xr:uid="{00000000-0005-0000-0000-0000CF150000}"/>
    <cellStyle name="Notas 2 3 3 2 2" xfId="10219" xr:uid="{8FCF24F7-EFC4-41A4-B420-D4E8B83055BF}"/>
    <cellStyle name="Notas 2 3 3 3" xfId="5584" xr:uid="{00000000-0005-0000-0000-0000D0150000}"/>
    <cellStyle name="Notas 2 3 3 3 2" xfId="10220" xr:uid="{50D3632F-0408-4270-BF19-3CFD325767F3}"/>
    <cellStyle name="Notas 2 3 3 4" xfId="5585" xr:uid="{00000000-0005-0000-0000-0000D1150000}"/>
    <cellStyle name="Notas 2 3 3 4 2" xfId="10221" xr:uid="{744B14C5-09CD-490D-85F7-6B7B6857C7FF}"/>
    <cellStyle name="Notas 2 3 3 5" xfId="5586" xr:uid="{00000000-0005-0000-0000-0000D2150000}"/>
    <cellStyle name="Notas 2 3 3 5 2" xfId="10222" xr:uid="{7E1CA041-49C3-4480-873E-F7D61F2561CA}"/>
    <cellStyle name="Notas 2 3 3 6" xfId="5587" xr:uid="{00000000-0005-0000-0000-0000D3150000}"/>
    <cellStyle name="Notas 2 3 3 6 2" xfId="10223" xr:uid="{18BBEFEB-AA69-426C-A6C7-F6F39F1FC3D8}"/>
    <cellStyle name="Notas 2 3 3 7" xfId="8938" xr:uid="{428918FB-CC51-4E15-BC8B-59D953E3B533}"/>
    <cellStyle name="Notas 2 3 4" xfId="5588" xr:uid="{00000000-0005-0000-0000-0000D4150000}"/>
    <cellStyle name="Notas 2 3 4 2" xfId="5589" xr:uid="{00000000-0005-0000-0000-0000D5150000}"/>
    <cellStyle name="Notas 2 3 4 2 2" xfId="10225" xr:uid="{67D57944-D087-4EEA-AC52-DEABA02A6E65}"/>
    <cellStyle name="Notas 2 3 4 3" xfId="5590" xr:uid="{00000000-0005-0000-0000-0000D6150000}"/>
    <cellStyle name="Notas 2 3 4 3 2" xfId="10226" xr:uid="{0BFBBDC4-47D2-4CFA-B722-CAA331EE24DB}"/>
    <cellStyle name="Notas 2 3 4 4" xfId="5591" xr:uid="{00000000-0005-0000-0000-0000D7150000}"/>
    <cellStyle name="Notas 2 3 4 4 2" xfId="10227" xr:uid="{4FE4CFB8-5958-40CF-AD88-5348986D8DB8}"/>
    <cellStyle name="Notas 2 3 4 5" xfId="5592" xr:uid="{00000000-0005-0000-0000-0000D8150000}"/>
    <cellStyle name="Notas 2 3 4 5 2" xfId="10228" xr:uid="{75F8D890-5BBB-427E-8420-1A337C074CAA}"/>
    <cellStyle name="Notas 2 3 4 6" xfId="10224" xr:uid="{A84A604F-0B27-4D58-9461-6FB45918C6E4}"/>
    <cellStyle name="Notas 2 3 5" xfId="5593" xr:uid="{00000000-0005-0000-0000-0000D9150000}"/>
    <cellStyle name="Notas 2 3 5 2" xfId="5594" xr:uid="{00000000-0005-0000-0000-0000DA150000}"/>
    <cellStyle name="Notas 2 3 5 2 2" xfId="10230" xr:uid="{1B55FDD5-732C-4A74-B9A2-182559F270D0}"/>
    <cellStyle name="Notas 2 3 5 3" xfId="5595" xr:uid="{00000000-0005-0000-0000-0000DB150000}"/>
    <cellStyle name="Notas 2 3 5 3 2" xfId="10231" xr:uid="{7111987A-1549-42BA-84A2-6F5B13BAA61C}"/>
    <cellStyle name="Notas 2 3 5 4" xfId="5596" xr:uid="{00000000-0005-0000-0000-0000DC150000}"/>
    <cellStyle name="Notas 2 3 5 4 2" xfId="10232" xr:uid="{11887FD1-D570-4826-8E7A-1269F31B860E}"/>
    <cellStyle name="Notas 2 3 5 5" xfId="5597" xr:uid="{00000000-0005-0000-0000-0000DD150000}"/>
    <cellStyle name="Notas 2 3 5 5 2" xfId="10233" xr:uid="{328164E0-F327-4BCE-BC52-F622FB4BE028}"/>
    <cellStyle name="Notas 2 3 5 6" xfId="10229" xr:uid="{BE396185-CFC9-40C2-AB37-CA36398B5AAA}"/>
    <cellStyle name="Notas 2 3 6" xfId="5598" xr:uid="{00000000-0005-0000-0000-0000DE150000}"/>
    <cellStyle name="Notas 2 3 6 2" xfId="5599" xr:uid="{00000000-0005-0000-0000-0000DF150000}"/>
    <cellStyle name="Notas 2 3 6 2 2" xfId="10235" xr:uid="{C16A3830-517D-41A1-B6BA-BCA88341A19A}"/>
    <cellStyle name="Notas 2 3 6 3" xfId="5600" xr:uid="{00000000-0005-0000-0000-0000E0150000}"/>
    <cellStyle name="Notas 2 3 6 3 2" xfId="10236" xr:uid="{5BC92916-BA65-42CF-A6EF-491F1DBC39E3}"/>
    <cellStyle name="Notas 2 3 6 4" xfId="5601" xr:uid="{00000000-0005-0000-0000-0000E1150000}"/>
    <cellStyle name="Notas 2 3 6 4 2" xfId="10237" xr:uid="{CF894B52-08D2-4444-ADA8-4A1D9FA0BA67}"/>
    <cellStyle name="Notas 2 3 6 5" xfId="5602" xr:uid="{00000000-0005-0000-0000-0000E2150000}"/>
    <cellStyle name="Notas 2 3 6 5 2" xfId="10238" xr:uid="{08A8B1A1-91E2-43CA-9DAA-18A5AEF951E2}"/>
    <cellStyle name="Notas 2 3 6 6" xfId="10234" xr:uid="{5C951D60-0744-487B-B91D-8ADAAECB9960}"/>
    <cellStyle name="Notas 2 3 7" xfId="5603" xr:uid="{00000000-0005-0000-0000-0000E3150000}"/>
    <cellStyle name="Notas 2 3 7 2" xfId="5604" xr:uid="{00000000-0005-0000-0000-0000E4150000}"/>
    <cellStyle name="Notas 2 3 7 2 2" xfId="10240" xr:uid="{0BF5A76B-4FE4-4B97-8806-B8EB8D87692B}"/>
    <cellStyle name="Notas 2 3 7 3" xfId="5605" xr:uid="{00000000-0005-0000-0000-0000E5150000}"/>
    <cellStyle name="Notas 2 3 7 3 2" xfId="10241" xr:uid="{E7882DDE-C18E-47A5-9233-05B2232024EB}"/>
    <cellStyle name="Notas 2 3 7 4" xfId="5606" xr:uid="{00000000-0005-0000-0000-0000E6150000}"/>
    <cellStyle name="Notas 2 3 7 4 2" xfId="10242" xr:uid="{7580E5E4-3BA9-4BC1-876A-83A635119B61}"/>
    <cellStyle name="Notas 2 3 7 5" xfId="5607" xr:uid="{00000000-0005-0000-0000-0000E7150000}"/>
    <cellStyle name="Notas 2 3 7 5 2" xfId="10243" xr:uid="{F25AA641-2776-4B9C-A146-845F38AC2D4C}"/>
    <cellStyle name="Notas 2 3 7 6" xfId="10239" xr:uid="{64ECAEC1-4662-46C9-A03C-03DDC35E5BC1}"/>
    <cellStyle name="Notas 2 3 8" xfId="5608" xr:uid="{00000000-0005-0000-0000-0000E8150000}"/>
    <cellStyle name="Notas 2 3 8 2" xfId="10244" xr:uid="{7DFA1FED-8E4F-4337-8A31-AFFE65A29984}"/>
    <cellStyle name="Notas 2 3 9" xfId="8936" xr:uid="{D58CFCBC-90B4-499A-91DB-6E887924FCAA}"/>
    <cellStyle name="Notas 2 4" xfId="3710" xr:uid="{00000000-0005-0000-0000-00007E0E0000}"/>
    <cellStyle name="Notas 2 4 2" xfId="3711" xr:uid="{00000000-0005-0000-0000-00007F0E0000}"/>
    <cellStyle name="Notas 2 4 2 2" xfId="5609" xr:uid="{00000000-0005-0000-0000-0000E9150000}"/>
    <cellStyle name="Notas 2 4 2 2 2" xfId="5610" xr:uid="{00000000-0005-0000-0000-0000EA150000}"/>
    <cellStyle name="Notas 2 4 2 2 2 2" xfId="10246" xr:uid="{A779B88B-E6B1-42C2-BECC-7C6DCF81EAC8}"/>
    <cellStyle name="Notas 2 4 2 2 3" xfId="10245" xr:uid="{99592B00-8DF5-43EE-9263-A87BBEF9A501}"/>
    <cellStyle name="Notas 2 4 2 3" xfId="5611" xr:uid="{00000000-0005-0000-0000-0000EB150000}"/>
    <cellStyle name="Notas 2 4 2 3 2" xfId="5612" xr:uid="{00000000-0005-0000-0000-0000EC150000}"/>
    <cellStyle name="Notas 2 4 2 3 2 2" xfId="10248" xr:uid="{17A95810-FA15-4E1F-8F85-DD6404CB7FF3}"/>
    <cellStyle name="Notas 2 4 2 3 3" xfId="10247" xr:uid="{A5F05A11-34A8-46FB-9BFF-39245A70A952}"/>
    <cellStyle name="Notas 2 4 2 4" xfId="5613" xr:uid="{00000000-0005-0000-0000-0000ED150000}"/>
    <cellStyle name="Notas 2 4 2 4 2" xfId="10249" xr:uid="{0015585B-A7A4-4416-B3B7-12E577247751}"/>
    <cellStyle name="Notas 2 4 2 5" xfId="5614" xr:uid="{00000000-0005-0000-0000-0000EE150000}"/>
    <cellStyle name="Notas 2 4 2 5 2" xfId="10250" xr:uid="{FBFE8314-BE9F-468D-BCB9-1AC838258C03}"/>
    <cellStyle name="Notas 2 4 2 6" xfId="5615" xr:uid="{00000000-0005-0000-0000-0000EF150000}"/>
    <cellStyle name="Notas 2 4 2 6 2" xfId="10251" xr:uid="{2146E734-FCEF-4292-9F4A-C2537595A792}"/>
    <cellStyle name="Notas 2 4 2 7" xfId="5616" xr:uid="{00000000-0005-0000-0000-0000F0150000}"/>
    <cellStyle name="Notas 2 4 2 7 2" xfId="10252" xr:uid="{5D344E3F-35EB-4080-A36D-EC14C63ACC5E}"/>
    <cellStyle name="Notas 2 4 2 8" xfId="8940" xr:uid="{F158DF9C-80BC-4CEB-93CB-BA7DF40183C0}"/>
    <cellStyle name="Notas 2 4 3" xfId="3712" xr:uid="{00000000-0005-0000-0000-0000800E0000}"/>
    <cellStyle name="Notas 2 4 3 2" xfId="5617" xr:uid="{00000000-0005-0000-0000-0000F1150000}"/>
    <cellStyle name="Notas 2 4 3 2 2" xfId="10253" xr:uid="{D2F2EBC3-E98F-436F-91B6-BE7095BB6741}"/>
    <cellStyle name="Notas 2 4 3 3" xfId="5618" xr:uid="{00000000-0005-0000-0000-0000F2150000}"/>
    <cellStyle name="Notas 2 4 3 3 2" xfId="10254" xr:uid="{D4624EBA-D552-44B6-AE40-F5AC86802406}"/>
    <cellStyle name="Notas 2 4 3 4" xfId="5619" xr:uid="{00000000-0005-0000-0000-0000F3150000}"/>
    <cellStyle name="Notas 2 4 3 4 2" xfId="10255" xr:uid="{9FEE7752-B02F-4297-A135-7E11ADC5755F}"/>
    <cellStyle name="Notas 2 4 3 5" xfId="5620" xr:uid="{00000000-0005-0000-0000-0000F4150000}"/>
    <cellStyle name="Notas 2 4 3 5 2" xfId="10256" xr:uid="{EE4F7B74-3BB2-4F55-B848-8B98357F5F53}"/>
    <cellStyle name="Notas 2 4 3 6" xfId="5621" xr:uid="{00000000-0005-0000-0000-0000F5150000}"/>
    <cellStyle name="Notas 2 4 3 6 2" xfId="10257" xr:uid="{E88054F2-9A3A-459E-8E4D-9D3599B6AC2F}"/>
    <cellStyle name="Notas 2 4 3 7" xfId="8941" xr:uid="{5EBD1F21-B03E-4B6B-931A-45FF8F340011}"/>
    <cellStyle name="Notas 2 4 4" xfId="5622" xr:uid="{00000000-0005-0000-0000-0000F6150000}"/>
    <cellStyle name="Notas 2 4 4 2" xfId="5623" xr:uid="{00000000-0005-0000-0000-0000F7150000}"/>
    <cellStyle name="Notas 2 4 4 2 2" xfId="10259" xr:uid="{BF006226-3964-46EC-87A7-1A053F453C36}"/>
    <cellStyle name="Notas 2 4 4 3" xfId="5624" xr:uid="{00000000-0005-0000-0000-0000F8150000}"/>
    <cellStyle name="Notas 2 4 4 3 2" xfId="10260" xr:uid="{72812B7F-187C-453C-8910-46D3B23DD6C4}"/>
    <cellStyle name="Notas 2 4 4 4" xfId="5625" xr:uid="{00000000-0005-0000-0000-0000F9150000}"/>
    <cellStyle name="Notas 2 4 4 4 2" xfId="10261" xr:uid="{E1F036E8-257F-4FBF-8258-A77B7D5FD40E}"/>
    <cellStyle name="Notas 2 4 4 5" xfId="5626" xr:uid="{00000000-0005-0000-0000-0000FA150000}"/>
    <cellStyle name="Notas 2 4 4 5 2" xfId="10262" xr:uid="{FDA6DE40-362A-4A1A-AB61-84903FB1044D}"/>
    <cellStyle name="Notas 2 4 4 6" xfId="10258" xr:uid="{282C89A6-8729-43E1-ADC7-4E741E7C50BC}"/>
    <cellStyle name="Notas 2 4 5" xfId="5627" xr:uid="{00000000-0005-0000-0000-0000FB150000}"/>
    <cellStyle name="Notas 2 4 5 2" xfId="5628" xr:uid="{00000000-0005-0000-0000-0000FC150000}"/>
    <cellStyle name="Notas 2 4 5 2 2" xfId="10264" xr:uid="{107EFD42-4361-4508-BDBC-5727D3051A6C}"/>
    <cellStyle name="Notas 2 4 5 3" xfId="5629" xr:uid="{00000000-0005-0000-0000-0000FD150000}"/>
    <cellStyle name="Notas 2 4 5 3 2" xfId="10265" xr:uid="{B0816CB3-4FCF-41A9-9A72-AA3B121EE4C0}"/>
    <cellStyle name="Notas 2 4 5 4" xfId="5630" xr:uid="{00000000-0005-0000-0000-0000FE150000}"/>
    <cellStyle name="Notas 2 4 5 4 2" xfId="10266" xr:uid="{671B6EDE-C95A-4949-A74D-CC6C60FB5B88}"/>
    <cellStyle name="Notas 2 4 5 5" xfId="5631" xr:uid="{00000000-0005-0000-0000-0000FF150000}"/>
    <cellStyle name="Notas 2 4 5 5 2" xfId="10267" xr:uid="{E0CAAA00-C38B-4454-8412-B3C84FDD61A0}"/>
    <cellStyle name="Notas 2 4 5 6" xfId="10263" xr:uid="{EDB41744-A614-4BB6-8249-9567CEB076A5}"/>
    <cellStyle name="Notas 2 4 6" xfId="5632" xr:uid="{00000000-0005-0000-0000-000000160000}"/>
    <cellStyle name="Notas 2 4 6 2" xfId="5633" xr:uid="{00000000-0005-0000-0000-000001160000}"/>
    <cellStyle name="Notas 2 4 6 2 2" xfId="10269" xr:uid="{4065403E-09BC-4D03-8A2F-8A828C4DFAE9}"/>
    <cellStyle name="Notas 2 4 6 3" xfId="5634" xr:uid="{00000000-0005-0000-0000-000002160000}"/>
    <cellStyle name="Notas 2 4 6 3 2" xfId="10270" xr:uid="{59EFA722-A036-47F7-9481-9E0041F1B061}"/>
    <cellStyle name="Notas 2 4 6 4" xfId="5635" xr:uid="{00000000-0005-0000-0000-000003160000}"/>
    <cellStyle name="Notas 2 4 6 4 2" xfId="10271" xr:uid="{F573DB75-2D51-41CA-BEDC-4A1FBA0AEE8D}"/>
    <cellStyle name="Notas 2 4 6 5" xfId="5636" xr:uid="{00000000-0005-0000-0000-000004160000}"/>
    <cellStyle name="Notas 2 4 6 5 2" xfId="10272" xr:uid="{63A799F3-9605-463E-BD71-9366AD339E16}"/>
    <cellStyle name="Notas 2 4 6 6" xfId="10268" xr:uid="{CE3B3488-90D9-4304-834D-A97E38413A55}"/>
    <cellStyle name="Notas 2 4 7" xfId="5637" xr:uid="{00000000-0005-0000-0000-000005160000}"/>
    <cellStyle name="Notas 2 4 7 2" xfId="5638" xr:uid="{00000000-0005-0000-0000-000006160000}"/>
    <cellStyle name="Notas 2 4 7 2 2" xfId="10274" xr:uid="{49DC1CE5-10D3-4AA4-B998-8AE62952ED51}"/>
    <cellStyle name="Notas 2 4 7 3" xfId="5639" xr:uid="{00000000-0005-0000-0000-000007160000}"/>
    <cellStyle name="Notas 2 4 7 3 2" xfId="10275" xr:uid="{54CC6CED-9D41-44F7-9645-156A046EA5CD}"/>
    <cellStyle name="Notas 2 4 7 4" xfId="5640" xr:uid="{00000000-0005-0000-0000-000008160000}"/>
    <cellStyle name="Notas 2 4 7 4 2" xfId="10276" xr:uid="{4EFA0D89-1F9E-4B5A-99FC-5D233A2E74AA}"/>
    <cellStyle name="Notas 2 4 7 5" xfId="5641" xr:uid="{00000000-0005-0000-0000-000009160000}"/>
    <cellStyle name="Notas 2 4 7 5 2" xfId="10277" xr:uid="{95DA6CCD-CD4D-4918-B910-BA842372A6AB}"/>
    <cellStyle name="Notas 2 4 7 6" xfId="10273" xr:uid="{225B2D4A-4279-4AFE-904A-699DA18DE6F9}"/>
    <cellStyle name="Notas 2 4 8" xfId="5642" xr:uid="{00000000-0005-0000-0000-00000A160000}"/>
    <cellStyle name="Notas 2 4 8 2" xfId="10278" xr:uid="{410B140A-1F31-4443-A87D-D9518CCF5031}"/>
    <cellStyle name="Notas 2 4 9" xfId="8939" xr:uid="{55294E7D-16C8-4B6C-9B7F-CB0FCA690959}"/>
    <cellStyle name="Notas 2 5" xfId="3713" xr:uid="{00000000-0005-0000-0000-0000810E0000}"/>
    <cellStyle name="Notas 2 5 2" xfId="3714" xr:uid="{00000000-0005-0000-0000-0000820E0000}"/>
    <cellStyle name="Notas 2 5 2 2" xfId="5643" xr:uid="{00000000-0005-0000-0000-00000B160000}"/>
    <cellStyle name="Notas 2 5 2 2 2" xfId="5644" xr:uid="{00000000-0005-0000-0000-00000C160000}"/>
    <cellStyle name="Notas 2 5 2 2 2 2" xfId="10280" xr:uid="{E707A51A-0F7F-4C24-9A37-F577D70FB487}"/>
    <cellStyle name="Notas 2 5 2 2 3" xfId="10279" xr:uid="{343F752C-E87E-47C9-8FEC-F63C02B71AE5}"/>
    <cellStyle name="Notas 2 5 2 3" xfId="5645" xr:uid="{00000000-0005-0000-0000-00000D160000}"/>
    <cellStyle name="Notas 2 5 2 3 2" xfId="5646" xr:uid="{00000000-0005-0000-0000-00000E160000}"/>
    <cellStyle name="Notas 2 5 2 3 2 2" xfId="10282" xr:uid="{54DCC6DC-F9E2-4442-99A7-5350840A548C}"/>
    <cellStyle name="Notas 2 5 2 3 3" xfId="10281" xr:uid="{79AB7AD3-7DBE-4F81-9AB1-6E2E8653E0DA}"/>
    <cellStyle name="Notas 2 5 2 4" xfId="5647" xr:uid="{00000000-0005-0000-0000-00000F160000}"/>
    <cellStyle name="Notas 2 5 2 4 2" xfId="10283" xr:uid="{1B9DACF1-0ACD-473B-A7AC-07127A401C4B}"/>
    <cellStyle name="Notas 2 5 2 5" xfId="5648" xr:uid="{00000000-0005-0000-0000-000010160000}"/>
    <cellStyle name="Notas 2 5 2 5 2" xfId="10284" xr:uid="{562BBCBB-CD6B-426D-AF55-F319C2D3D543}"/>
    <cellStyle name="Notas 2 5 2 6" xfId="5649" xr:uid="{00000000-0005-0000-0000-000011160000}"/>
    <cellStyle name="Notas 2 5 2 6 2" xfId="10285" xr:uid="{7E0B60CE-C3AA-4C0F-8366-9390E011573A}"/>
    <cellStyle name="Notas 2 5 2 7" xfId="8943" xr:uid="{1D9CFD2D-69D8-4F67-A75F-30B65B3D9EA6}"/>
    <cellStyle name="Notas 2 5 3" xfId="3715" xr:uid="{00000000-0005-0000-0000-0000830E0000}"/>
    <cellStyle name="Notas 2 5 3 2" xfId="5650" xr:uid="{00000000-0005-0000-0000-000012160000}"/>
    <cellStyle name="Notas 2 5 3 2 2" xfId="10286" xr:uid="{B2A3ADA0-35C1-405B-ADB9-80EF3DB097FE}"/>
    <cellStyle name="Notas 2 5 3 3" xfId="5651" xr:uid="{00000000-0005-0000-0000-000013160000}"/>
    <cellStyle name="Notas 2 5 3 3 2" xfId="10287" xr:uid="{DF332608-57F8-472D-8D29-9C80859F1E60}"/>
    <cellStyle name="Notas 2 5 3 4" xfId="5652" xr:uid="{00000000-0005-0000-0000-000014160000}"/>
    <cellStyle name="Notas 2 5 3 4 2" xfId="10288" xr:uid="{16438DA8-233A-46E9-BE0B-E48F5B494788}"/>
    <cellStyle name="Notas 2 5 3 5" xfId="5653" xr:uid="{00000000-0005-0000-0000-000015160000}"/>
    <cellStyle name="Notas 2 5 3 5 2" xfId="10289" xr:uid="{0906797D-231E-428D-A0CD-6824CECAC9DD}"/>
    <cellStyle name="Notas 2 5 3 6" xfId="5654" xr:uid="{00000000-0005-0000-0000-000016160000}"/>
    <cellStyle name="Notas 2 5 3 6 2" xfId="10290" xr:uid="{A3E747C5-2E7B-4EB3-8F7D-B1749F31E2D5}"/>
    <cellStyle name="Notas 2 5 3 7" xfId="8944" xr:uid="{E7F01DA7-BC76-437F-8598-DDD813E13C95}"/>
    <cellStyle name="Notas 2 5 4" xfId="5655" xr:uid="{00000000-0005-0000-0000-000017160000}"/>
    <cellStyle name="Notas 2 5 4 2" xfId="5656" xr:uid="{00000000-0005-0000-0000-000018160000}"/>
    <cellStyle name="Notas 2 5 4 2 2" xfId="10292" xr:uid="{F16A0FEF-1239-46DB-8F1A-4DD40754E28F}"/>
    <cellStyle name="Notas 2 5 4 3" xfId="5657" xr:uid="{00000000-0005-0000-0000-000019160000}"/>
    <cellStyle name="Notas 2 5 4 3 2" xfId="10293" xr:uid="{54F3F925-3E59-47D8-955B-4B31DEADDDD1}"/>
    <cellStyle name="Notas 2 5 4 4" xfId="5658" xr:uid="{00000000-0005-0000-0000-00001A160000}"/>
    <cellStyle name="Notas 2 5 4 4 2" xfId="10294" xr:uid="{B5DEB916-ABEB-43ED-B85C-8506E52E83A0}"/>
    <cellStyle name="Notas 2 5 4 5" xfId="5659" xr:uid="{00000000-0005-0000-0000-00001B160000}"/>
    <cellStyle name="Notas 2 5 4 5 2" xfId="10295" xr:uid="{6A0C6EC6-8AB9-402D-B24F-67C8585D1F23}"/>
    <cellStyle name="Notas 2 5 4 6" xfId="10291" xr:uid="{974F47AE-7527-4CF2-ABB1-1FBD8C774E85}"/>
    <cellStyle name="Notas 2 5 5" xfId="5660" xr:uid="{00000000-0005-0000-0000-00001C160000}"/>
    <cellStyle name="Notas 2 5 5 2" xfId="5661" xr:uid="{00000000-0005-0000-0000-00001D160000}"/>
    <cellStyle name="Notas 2 5 5 2 2" xfId="10297" xr:uid="{D3F3C941-0B7E-4D2D-8075-19A97DD7715C}"/>
    <cellStyle name="Notas 2 5 5 3" xfId="5662" xr:uid="{00000000-0005-0000-0000-00001E160000}"/>
    <cellStyle name="Notas 2 5 5 3 2" xfId="10298" xr:uid="{B4294360-E205-47F9-AC92-27725C29AF78}"/>
    <cellStyle name="Notas 2 5 5 4" xfId="5663" xr:uid="{00000000-0005-0000-0000-00001F160000}"/>
    <cellStyle name="Notas 2 5 5 4 2" xfId="10299" xr:uid="{61344BB6-555B-4480-989D-37657FB4AF77}"/>
    <cellStyle name="Notas 2 5 5 5" xfId="5664" xr:uid="{00000000-0005-0000-0000-000020160000}"/>
    <cellStyle name="Notas 2 5 5 5 2" xfId="10300" xr:uid="{79116ACA-A2C4-49CF-8691-0128DE20D2EF}"/>
    <cellStyle name="Notas 2 5 5 6" xfId="10296" xr:uid="{4E6C1C85-AE35-488B-BB93-D8AE79B35D16}"/>
    <cellStyle name="Notas 2 5 6" xfId="5665" xr:uid="{00000000-0005-0000-0000-000021160000}"/>
    <cellStyle name="Notas 2 5 6 2" xfId="5666" xr:uid="{00000000-0005-0000-0000-000022160000}"/>
    <cellStyle name="Notas 2 5 6 2 2" xfId="10302" xr:uid="{ACDE340D-7093-4902-A2DE-B078BF98E98E}"/>
    <cellStyle name="Notas 2 5 6 3" xfId="5667" xr:uid="{00000000-0005-0000-0000-000023160000}"/>
    <cellStyle name="Notas 2 5 6 3 2" xfId="10303" xr:uid="{D455A2FF-6280-4198-A62C-78A284591E0B}"/>
    <cellStyle name="Notas 2 5 6 4" xfId="5668" xr:uid="{00000000-0005-0000-0000-000024160000}"/>
    <cellStyle name="Notas 2 5 6 4 2" xfId="10304" xr:uid="{30961FE7-52A2-499F-AAAA-DD70E8A3C129}"/>
    <cellStyle name="Notas 2 5 6 5" xfId="5669" xr:uid="{00000000-0005-0000-0000-000025160000}"/>
    <cellStyle name="Notas 2 5 6 5 2" xfId="10305" xr:uid="{42F47205-06A6-42CA-974E-CA9EB8351F77}"/>
    <cellStyle name="Notas 2 5 6 6" xfId="10301" xr:uid="{49326E0A-B54A-4956-8ABF-E6FBF4921DEC}"/>
    <cellStyle name="Notas 2 5 7" xfId="5670" xr:uid="{00000000-0005-0000-0000-000026160000}"/>
    <cellStyle name="Notas 2 5 7 2" xfId="5671" xr:uid="{00000000-0005-0000-0000-000027160000}"/>
    <cellStyle name="Notas 2 5 7 2 2" xfId="10307" xr:uid="{4E82FB90-B199-4027-B7AD-122C682129FE}"/>
    <cellStyle name="Notas 2 5 7 3" xfId="5672" xr:uid="{00000000-0005-0000-0000-000028160000}"/>
    <cellStyle name="Notas 2 5 7 3 2" xfId="10308" xr:uid="{CD796185-61DC-4854-B2AC-61DF31940C5D}"/>
    <cellStyle name="Notas 2 5 7 4" xfId="5673" xr:uid="{00000000-0005-0000-0000-000029160000}"/>
    <cellStyle name="Notas 2 5 7 4 2" xfId="10309" xr:uid="{D61E8059-61D0-4294-B5CA-555A10951270}"/>
    <cellStyle name="Notas 2 5 7 5" xfId="5674" xr:uid="{00000000-0005-0000-0000-00002A160000}"/>
    <cellStyle name="Notas 2 5 7 5 2" xfId="10310" xr:uid="{3AE24929-6AA1-4D5F-B0B2-7306EF0BEA4F}"/>
    <cellStyle name="Notas 2 5 7 6" xfId="10306" xr:uid="{1AA2B7E9-BE33-4494-82C4-A6BAD192FA15}"/>
    <cellStyle name="Notas 2 5 8" xfId="8942" xr:uid="{7BFF7B0E-98D7-4C23-B777-4FDB6D44CB86}"/>
    <cellStyle name="Notas 2 6" xfId="3716" xr:uid="{00000000-0005-0000-0000-0000840E0000}"/>
    <cellStyle name="Notas 2 6 2" xfId="3717" xr:uid="{00000000-0005-0000-0000-0000850E0000}"/>
    <cellStyle name="Notas 2 6 2 2" xfId="5675" xr:uid="{00000000-0005-0000-0000-00002B160000}"/>
    <cellStyle name="Notas 2 6 2 2 2" xfId="5676" xr:uid="{00000000-0005-0000-0000-00002C160000}"/>
    <cellStyle name="Notas 2 6 2 2 2 2" xfId="10312" xr:uid="{1DCF714C-04D8-47DD-8DD0-28EE1C355651}"/>
    <cellStyle name="Notas 2 6 2 2 3" xfId="10311" xr:uid="{A9E609F2-568F-4282-9603-0794A3B9D0CE}"/>
    <cellStyle name="Notas 2 6 2 3" xfId="5677" xr:uid="{00000000-0005-0000-0000-00002D160000}"/>
    <cellStyle name="Notas 2 6 2 3 2" xfId="5678" xr:uid="{00000000-0005-0000-0000-00002E160000}"/>
    <cellStyle name="Notas 2 6 2 3 2 2" xfId="10314" xr:uid="{150C58D4-2F1A-47FB-9AA1-4A318B3C5CBE}"/>
    <cellStyle name="Notas 2 6 2 3 3" xfId="10313" xr:uid="{AAF9A983-D0F7-4369-AD30-FA9D9CEBB7B6}"/>
    <cellStyle name="Notas 2 6 2 4" xfId="5679" xr:uid="{00000000-0005-0000-0000-00002F160000}"/>
    <cellStyle name="Notas 2 6 2 4 2" xfId="10315" xr:uid="{DDC36C55-2A77-48EE-AADE-1BCFEAA0968A}"/>
    <cellStyle name="Notas 2 6 2 5" xfId="5680" xr:uid="{00000000-0005-0000-0000-000030160000}"/>
    <cellStyle name="Notas 2 6 2 5 2" xfId="10316" xr:uid="{14D37D0B-CE25-426A-9943-1C9621BB4B46}"/>
    <cellStyle name="Notas 2 6 2 6" xfId="5681" xr:uid="{00000000-0005-0000-0000-000031160000}"/>
    <cellStyle name="Notas 2 6 2 6 2" xfId="10317" xr:uid="{2A3D3DB9-E7BC-45D9-803A-7992621D1DF1}"/>
    <cellStyle name="Notas 2 6 2 7" xfId="8946" xr:uid="{A6B4F3D0-5B51-4FB2-817B-1E6C1F3644B7}"/>
    <cellStyle name="Notas 2 6 3" xfId="3718" xr:uid="{00000000-0005-0000-0000-0000860E0000}"/>
    <cellStyle name="Notas 2 6 3 2" xfId="5682" xr:uid="{00000000-0005-0000-0000-000032160000}"/>
    <cellStyle name="Notas 2 6 3 2 2" xfId="10318" xr:uid="{D60A5F4E-E2EF-4429-96B4-620C385839BA}"/>
    <cellStyle name="Notas 2 6 3 3" xfId="5683" xr:uid="{00000000-0005-0000-0000-000033160000}"/>
    <cellStyle name="Notas 2 6 3 3 2" xfId="10319" xr:uid="{C4EA25CC-B41B-45E0-BDD0-1E13487C4A95}"/>
    <cellStyle name="Notas 2 6 3 4" xfId="5684" xr:uid="{00000000-0005-0000-0000-000034160000}"/>
    <cellStyle name="Notas 2 6 3 4 2" xfId="10320" xr:uid="{E873C7C8-C539-49A9-ACF2-50F58838A927}"/>
    <cellStyle name="Notas 2 6 3 5" xfId="5685" xr:uid="{00000000-0005-0000-0000-000035160000}"/>
    <cellStyle name="Notas 2 6 3 5 2" xfId="10321" xr:uid="{8B193BB2-54F8-47CD-8C83-617341B91392}"/>
    <cellStyle name="Notas 2 6 3 6" xfId="5686" xr:uid="{00000000-0005-0000-0000-000036160000}"/>
    <cellStyle name="Notas 2 6 3 6 2" xfId="10322" xr:uid="{C69CA799-517F-4B63-A290-002DB2D284FA}"/>
    <cellStyle name="Notas 2 6 3 7" xfId="8947" xr:uid="{28559916-8BD3-428D-81CB-15E9A8D5D2CF}"/>
    <cellStyle name="Notas 2 6 4" xfId="5687" xr:uid="{00000000-0005-0000-0000-000037160000}"/>
    <cellStyle name="Notas 2 6 4 2" xfId="5688" xr:uid="{00000000-0005-0000-0000-000038160000}"/>
    <cellStyle name="Notas 2 6 4 2 2" xfId="10324" xr:uid="{8473318E-41BD-479F-AB64-952140C60249}"/>
    <cellStyle name="Notas 2 6 4 3" xfId="5689" xr:uid="{00000000-0005-0000-0000-000039160000}"/>
    <cellStyle name="Notas 2 6 4 3 2" xfId="10325" xr:uid="{279785DD-BE34-421F-860D-8618D21A5C8B}"/>
    <cellStyle name="Notas 2 6 4 4" xfId="5690" xr:uid="{00000000-0005-0000-0000-00003A160000}"/>
    <cellStyle name="Notas 2 6 4 4 2" xfId="10326" xr:uid="{288F58C0-3862-4FD7-B5BD-030E37CDB7B8}"/>
    <cellStyle name="Notas 2 6 4 5" xfId="5691" xr:uid="{00000000-0005-0000-0000-00003B160000}"/>
    <cellStyle name="Notas 2 6 4 5 2" xfId="10327" xr:uid="{5D389B29-47BD-4F76-B1AF-4B8930531A76}"/>
    <cellStyle name="Notas 2 6 4 6" xfId="10323" xr:uid="{64F0AA7C-033C-45D6-8698-45A18AC75E1C}"/>
    <cellStyle name="Notas 2 6 5" xfId="5692" xr:uid="{00000000-0005-0000-0000-00003C160000}"/>
    <cellStyle name="Notas 2 6 5 2" xfId="5693" xr:uid="{00000000-0005-0000-0000-00003D160000}"/>
    <cellStyle name="Notas 2 6 5 2 2" xfId="10329" xr:uid="{5D626283-D055-4D15-8F67-174CFB11BFCC}"/>
    <cellStyle name="Notas 2 6 5 3" xfId="5694" xr:uid="{00000000-0005-0000-0000-00003E160000}"/>
    <cellStyle name="Notas 2 6 5 3 2" xfId="10330" xr:uid="{DEA1FB6D-874B-4600-B5E8-FC9892B8F634}"/>
    <cellStyle name="Notas 2 6 5 4" xfId="5695" xr:uid="{00000000-0005-0000-0000-00003F160000}"/>
    <cellStyle name="Notas 2 6 5 4 2" xfId="10331" xr:uid="{C0E431EA-CBD7-427F-9556-9D0FE0764ABA}"/>
    <cellStyle name="Notas 2 6 5 5" xfId="5696" xr:uid="{00000000-0005-0000-0000-000040160000}"/>
    <cellStyle name="Notas 2 6 5 5 2" xfId="10332" xr:uid="{19EA1A5D-02F8-400C-B3B0-FB6418D2EBF4}"/>
    <cellStyle name="Notas 2 6 5 6" xfId="10328" xr:uid="{B80AE73C-33CD-4636-8060-B92E4A0080ED}"/>
    <cellStyle name="Notas 2 6 6" xfId="5697" xr:uid="{00000000-0005-0000-0000-000041160000}"/>
    <cellStyle name="Notas 2 6 6 2" xfId="5698" xr:uid="{00000000-0005-0000-0000-000042160000}"/>
    <cellStyle name="Notas 2 6 6 2 2" xfId="10334" xr:uid="{1C9867A9-017F-473C-85FB-1BBD2DE0DED8}"/>
    <cellStyle name="Notas 2 6 6 3" xfId="5699" xr:uid="{00000000-0005-0000-0000-000043160000}"/>
    <cellStyle name="Notas 2 6 6 3 2" xfId="10335" xr:uid="{53D5FA26-CC25-4359-89DB-2A048B65F651}"/>
    <cellStyle name="Notas 2 6 6 4" xfId="5700" xr:uid="{00000000-0005-0000-0000-000044160000}"/>
    <cellStyle name="Notas 2 6 6 4 2" xfId="10336" xr:uid="{3290B20D-193A-480F-8FFA-200BB9BE6FFE}"/>
    <cellStyle name="Notas 2 6 6 5" xfId="5701" xr:uid="{00000000-0005-0000-0000-000045160000}"/>
    <cellStyle name="Notas 2 6 6 5 2" xfId="10337" xr:uid="{BD722DD0-F73B-4811-A207-0F8DA027308B}"/>
    <cellStyle name="Notas 2 6 6 6" xfId="10333" xr:uid="{AE4789FD-FBE1-4C4D-98C7-BB0951F5FD5B}"/>
    <cellStyle name="Notas 2 6 7" xfId="5702" xr:uid="{00000000-0005-0000-0000-000046160000}"/>
    <cellStyle name="Notas 2 6 7 2" xfId="5703" xr:uid="{00000000-0005-0000-0000-000047160000}"/>
    <cellStyle name="Notas 2 6 7 2 2" xfId="10339" xr:uid="{BB5E4CA5-E1AF-4898-87C8-4242F42ABC76}"/>
    <cellStyle name="Notas 2 6 7 3" xfId="5704" xr:uid="{00000000-0005-0000-0000-000048160000}"/>
    <cellStyle name="Notas 2 6 7 3 2" xfId="10340" xr:uid="{812BDAE2-3339-4F5F-B0E2-50E745F1DA35}"/>
    <cellStyle name="Notas 2 6 7 4" xfId="5705" xr:uid="{00000000-0005-0000-0000-000049160000}"/>
    <cellStyle name="Notas 2 6 7 4 2" xfId="10341" xr:uid="{9D3B46A0-3367-4565-9DE1-17494C44D1BB}"/>
    <cellStyle name="Notas 2 6 7 5" xfId="5706" xr:uid="{00000000-0005-0000-0000-00004A160000}"/>
    <cellStyle name="Notas 2 6 7 5 2" xfId="10342" xr:uid="{6A542A45-CD70-49BE-91D4-F4A0215E51A3}"/>
    <cellStyle name="Notas 2 6 7 6" xfId="10338" xr:uid="{7BF3FB20-B137-49DE-9554-0B2E8D54D65B}"/>
    <cellStyle name="Notas 2 6 8" xfId="8945" xr:uid="{C28B52AB-3E1A-4FA4-83B4-50BFE2383478}"/>
    <cellStyle name="Notas 2 7" xfId="3719" xr:uid="{00000000-0005-0000-0000-0000870E0000}"/>
    <cellStyle name="Notas 2 7 2" xfId="3720" xr:uid="{00000000-0005-0000-0000-0000880E0000}"/>
    <cellStyle name="Notas 2 7 2 2" xfId="5707" xr:uid="{00000000-0005-0000-0000-00004B160000}"/>
    <cellStyle name="Notas 2 7 2 2 2" xfId="5708" xr:uid="{00000000-0005-0000-0000-00004C160000}"/>
    <cellStyle name="Notas 2 7 2 2 2 2" xfId="10344" xr:uid="{2DCAC102-3BD6-4F9E-8DF7-4102C9A4020A}"/>
    <cellStyle name="Notas 2 7 2 2 3" xfId="10343" xr:uid="{D20036B8-599D-4EFD-86D3-E6875D9BFACE}"/>
    <cellStyle name="Notas 2 7 2 3" xfId="5709" xr:uid="{00000000-0005-0000-0000-00004D160000}"/>
    <cellStyle name="Notas 2 7 2 3 2" xfId="5710" xr:uid="{00000000-0005-0000-0000-00004E160000}"/>
    <cellStyle name="Notas 2 7 2 3 2 2" xfId="10346" xr:uid="{3EBC2800-BAC0-4970-AD3E-A7742033A944}"/>
    <cellStyle name="Notas 2 7 2 3 3" xfId="10345" xr:uid="{447BD662-8425-45C8-B711-63F0FC23816B}"/>
    <cellStyle name="Notas 2 7 2 4" xfId="5711" xr:uid="{00000000-0005-0000-0000-00004F160000}"/>
    <cellStyle name="Notas 2 7 2 4 2" xfId="10347" xr:uid="{5CB6AE2A-5791-424C-8AB4-1E4AE77B0F71}"/>
    <cellStyle name="Notas 2 7 2 5" xfId="5712" xr:uid="{00000000-0005-0000-0000-000050160000}"/>
    <cellStyle name="Notas 2 7 2 5 2" xfId="10348" xr:uid="{AEE8ADB4-1BA9-4F65-ADA3-1B511119D0AA}"/>
    <cellStyle name="Notas 2 7 2 6" xfId="5713" xr:uid="{00000000-0005-0000-0000-000051160000}"/>
    <cellStyle name="Notas 2 7 2 6 2" xfId="10349" xr:uid="{D2966D2D-6CBC-49EC-8D00-081B45C3AA6B}"/>
    <cellStyle name="Notas 2 7 2 7" xfId="8949" xr:uid="{5BD0D1CF-1EEC-4410-BD58-31E313931B51}"/>
    <cellStyle name="Notas 2 7 3" xfId="3721" xr:uid="{00000000-0005-0000-0000-0000890E0000}"/>
    <cellStyle name="Notas 2 7 3 2" xfId="5714" xr:uid="{00000000-0005-0000-0000-000052160000}"/>
    <cellStyle name="Notas 2 7 3 2 2" xfId="10350" xr:uid="{39A3524F-0603-41DD-AF0A-2BC4FEE5BD77}"/>
    <cellStyle name="Notas 2 7 3 3" xfId="5715" xr:uid="{00000000-0005-0000-0000-000053160000}"/>
    <cellStyle name="Notas 2 7 3 3 2" xfId="10351" xr:uid="{9B5329E4-E7A9-4550-A74F-F18A912257AD}"/>
    <cellStyle name="Notas 2 7 3 4" xfId="5716" xr:uid="{00000000-0005-0000-0000-000054160000}"/>
    <cellStyle name="Notas 2 7 3 4 2" xfId="10352" xr:uid="{DE492075-E782-4FB5-9958-7F2B916B77CB}"/>
    <cellStyle name="Notas 2 7 3 5" xfId="5717" xr:uid="{00000000-0005-0000-0000-000055160000}"/>
    <cellStyle name="Notas 2 7 3 5 2" xfId="10353" xr:uid="{445D56A4-F1D3-4BC1-94A4-CBD2A4445970}"/>
    <cellStyle name="Notas 2 7 3 6" xfId="5718" xr:uid="{00000000-0005-0000-0000-000056160000}"/>
    <cellStyle name="Notas 2 7 3 6 2" xfId="10354" xr:uid="{EFC2B27B-43C5-4087-B5A0-8BF6D4786155}"/>
    <cellStyle name="Notas 2 7 3 7" xfId="8950" xr:uid="{02B0F5C1-21AE-4C49-8581-F772A04DFC72}"/>
    <cellStyle name="Notas 2 7 4" xfId="5719" xr:uid="{00000000-0005-0000-0000-000057160000}"/>
    <cellStyle name="Notas 2 7 4 2" xfId="5720" xr:uid="{00000000-0005-0000-0000-000058160000}"/>
    <cellStyle name="Notas 2 7 4 2 2" xfId="10356" xr:uid="{A33E90ED-7F25-4A26-ABC3-5EEF072E74C4}"/>
    <cellStyle name="Notas 2 7 4 3" xfId="5721" xr:uid="{00000000-0005-0000-0000-000059160000}"/>
    <cellStyle name="Notas 2 7 4 3 2" xfId="10357" xr:uid="{217304BD-1534-40B0-83DB-EB7CF7CCF8C8}"/>
    <cellStyle name="Notas 2 7 4 4" xfId="5722" xr:uid="{00000000-0005-0000-0000-00005A160000}"/>
    <cellStyle name="Notas 2 7 4 4 2" xfId="10358" xr:uid="{FA0D0F79-5F19-46E1-A5E8-FDF9909D39D8}"/>
    <cellStyle name="Notas 2 7 4 5" xfId="5723" xr:uid="{00000000-0005-0000-0000-00005B160000}"/>
    <cellStyle name="Notas 2 7 4 5 2" xfId="10359" xr:uid="{0DF7880C-F549-4134-8708-14A4F64A356C}"/>
    <cellStyle name="Notas 2 7 4 6" xfId="10355" xr:uid="{9466F1A8-2B49-4FFB-AB3C-9867F2D01BB1}"/>
    <cellStyle name="Notas 2 7 5" xfId="5724" xr:uid="{00000000-0005-0000-0000-00005C160000}"/>
    <cellStyle name="Notas 2 7 5 2" xfId="5725" xr:uid="{00000000-0005-0000-0000-00005D160000}"/>
    <cellStyle name="Notas 2 7 5 2 2" xfId="10361" xr:uid="{E9737167-8CE1-4F96-98E5-79B50CADD318}"/>
    <cellStyle name="Notas 2 7 5 3" xfId="5726" xr:uid="{00000000-0005-0000-0000-00005E160000}"/>
    <cellStyle name="Notas 2 7 5 3 2" xfId="10362" xr:uid="{EED70C77-3319-473D-A38C-11BC9A783DD7}"/>
    <cellStyle name="Notas 2 7 5 4" xfId="5727" xr:uid="{00000000-0005-0000-0000-00005F160000}"/>
    <cellStyle name="Notas 2 7 5 4 2" xfId="10363" xr:uid="{E1D41367-2F49-4F1A-97DB-4E666606D385}"/>
    <cellStyle name="Notas 2 7 5 5" xfId="5728" xr:uid="{00000000-0005-0000-0000-000060160000}"/>
    <cellStyle name="Notas 2 7 5 5 2" xfId="10364" xr:uid="{4A8435DB-0165-43A8-9EF5-16A8A6375B24}"/>
    <cellStyle name="Notas 2 7 5 6" xfId="10360" xr:uid="{5C9A01C3-F939-4C33-BD2D-FB370F6F17AE}"/>
    <cellStyle name="Notas 2 7 6" xfId="5729" xr:uid="{00000000-0005-0000-0000-000061160000}"/>
    <cellStyle name="Notas 2 7 6 2" xfId="5730" xr:uid="{00000000-0005-0000-0000-000062160000}"/>
    <cellStyle name="Notas 2 7 6 2 2" xfId="10366" xr:uid="{DE190194-3989-4DF3-BE17-C22F6140D744}"/>
    <cellStyle name="Notas 2 7 6 3" xfId="5731" xr:uid="{00000000-0005-0000-0000-000063160000}"/>
    <cellStyle name="Notas 2 7 6 3 2" xfId="10367" xr:uid="{8B63647C-870A-4BE6-93D0-1A5A0CE6C797}"/>
    <cellStyle name="Notas 2 7 6 4" xfId="5732" xr:uid="{00000000-0005-0000-0000-000064160000}"/>
    <cellStyle name="Notas 2 7 6 4 2" xfId="10368" xr:uid="{33AAA050-7813-4AB0-8075-5C130226433D}"/>
    <cellStyle name="Notas 2 7 6 5" xfId="5733" xr:uid="{00000000-0005-0000-0000-000065160000}"/>
    <cellStyle name="Notas 2 7 6 5 2" xfId="10369" xr:uid="{E0F6D358-6EE9-4B41-A918-63F1FC4865D9}"/>
    <cellStyle name="Notas 2 7 6 6" xfId="10365" xr:uid="{AC81F02C-C0E0-4F6A-B955-090CA7B99B09}"/>
    <cellStyle name="Notas 2 7 7" xfId="5734" xr:uid="{00000000-0005-0000-0000-000066160000}"/>
    <cellStyle name="Notas 2 7 7 2" xfId="5735" xr:uid="{00000000-0005-0000-0000-000067160000}"/>
    <cellStyle name="Notas 2 7 7 2 2" xfId="10371" xr:uid="{708907A7-8FB2-4E41-9F9F-EA61215B0C42}"/>
    <cellStyle name="Notas 2 7 7 3" xfId="5736" xr:uid="{00000000-0005-0000-0000-000068160000}"/>
    <cellStyle name="Notas 2 7 7 3 2" xfId="10372" xr:uid="{900069EA-0528-446C-BDC1-CAB4075841CB}"/>
    <cellStyle name="Notas 2 7 7 4" xfId="5737" xr:uid="{00000000-0005-0000-0000-000069160000}"/>
    <cellStyle name="Notas 2 7 7 4 2" xfId="10373" xr:uid="{C8ABCF98-2530-4D62-834A-09424D40DF56}"/>
    <cellStyle name="Notas 2 7 7 5" xfId="5738" xr:uid="{00000000-0005-0000-0000-00006A160000}"/>
    <cellStyle name="Notas 2 7 7 5 2" xfId="10374" xr:uid="{D83D9FE3-A216-490E-B73C-961C28DA2C56}"/>
    <cellStyle name="Notas 2 7 7 6" xfId="10370" xr:uid="{A059D5F4-0083-4DAA-B7C6-AFD24B74AF80}"/>
    <cellStyle name="Notas 2 7 8" xfId="8948" xr:uid="{253FF571-9B45-4051-A0A4-02FDB6EED1C5}"/>
    <cellStyle name="Notas 2 8" xfId="3722" xr:uid="{00000000-0005-0000-0000-00008A0E0000}"/>
    <cellStyle name="Notas 2 8 2" xfId="3723" xr:uid="{00000000-0005-0000-0000-00008B0E0000}"/>
    <cellStyle name="Notas 2 8 2 2" xfId="5739" xr:uid="{00000000-0005-0000-0000-00006B160000}"/>
    <cellStyle name="Notas 2 8 2 2 2" xfId="5740" xr:uid="{00000000-0005-0000-0000-00006C160000}"/>
    <cellStyle name="Notas 2 8 2 2 2 2" xfId="10376" xr:uid="{90B003A0-53C5-4D1D-A8FC-0D5AECCAF47A}"/>
    <cellStyle name="Notas 2 8 2 2 3" xfId="10375" xr:uid="{C3143ABE-FB0A-4A9C-AC72-25501039F663}"/>
    <cellStyle name="Notas 2 8 2 3" xfId="5741" xr:uid="{00000000-0005-0000-0000-00006D160000}"/>
    <cellStyle name="Notas 2 8 2 3 2" xfId="5742" xr:uid="{00000000-0005-0000-0000-00006E160000}"/>
    <cellStyle name="Notas 2 8 2 3 2 2" xfId="10378" xr:uid="{B90EAF69-BF81-4CCA-B862-C04D9D54A3E9}"/>
    <cellStyle name="Notas 2 8 2 3 3" xfId="10377" xr:uid="{1D53AFE5-6DB7-45B4-BA69-10F58345F632}"/>
    <cellStyle name="Notas 2 8 2 4" xfId="5743" xr:uid="{00000000-0005-0000-0000-00006F160000}"/>
    <cellStyle name="Notas 2 8 2 4 2" xfId="10379" xr:uid="{D0DFD50F-DA8F-4280-A1CB-6D3CD19E1DAA}"/>
    <cellStyle name="Notas 2 8 2 5" xfId="5744" xr:uid="{00000000-0005-0000-0000-000070160000}"/>
    <cellStyle name="Notas 2 8 2 5 2" xfId="10380" xr:uid="{FE78730A-42AC-47E6-8672-3A62D2B5120C}"/>
    <cellStyle name="Notas 2 8 2 6" xfId="5745" xr:uid="{00000000-0005-0000-0000-000071160000}"/>
    <cellStyle name="Notas 2 8 2 6 2" xfId="10381" xr:uid="{BB2C8A4F-A240-441F-BF2D-CEF4B9694D8E}"/>
    <cellStyle name="Notas 2 8 2 7" xfId="8952" xr:uid="{E0B967FA-35CC-4AB0-B34F-B886B2E8A14D}"/>
    <cellStyle name="Notas 2 8 3" xfId="3724" xr:uid="{00000000-0005-0000-0000-00008C0E0000}"/>
    <cellStyle name="Notas 2 8 3 2" xfId="5746" xr:uid="{00000000-0005-0000-0000-000072160000}"/>
    <cellStyle name="Notas 2 8 3 2 2" xfId="10382" xr:uid="{125E60BA-DB8A-4CAC-9FD4-2FBBC1B76F25}"/>
    <cellStyle name="Notas 2 8 3 3" xfId="5747" xr:uid="{00000000-0005-0000-0000-000073160000}"/>
    <cellStyle name="Notas 2 8 3 3 2" xfId="10383" xr:uid="{EAD9EE57-ED28-44ED-A533-0DEF95AD08CF}"/>
    <cellStyle name="Notas 2 8 3 4" xfId="5748" xr:uid="{00000000-0005-0000-0000-000074160000}"/>
    <cellStyle name="Notas 2 8 3 4 2" xfId="10384" xr:uid="{0F1AB846-A3EC-4936-BA9B-2A5C978710A8}"/>
    <cellStyle name="Notas 2 8 3 5" xfId="5749" xr:uid="{00000000-0005-0000-0000-000075160000}"/>
    <cellStyle name="Notas 2 8 3 5 2" xfId="10385" xr:uid="{13FF77C6-054C-488E-B2F1-F13FE4C7E3D6}"/>
    <cellStyle name="Notas 2 8 3 6" xfId="5750" xr:uid="{00000000-0005-0000-0000-000076160000}"/>
    <cellStyle name="Notas 2 8 3 6 2" xfId="10386" xr:uid="{DBC5890C-C017-4550-8C7B-06AAC48E30C4}"/>
    <cellStyle name="Notas 2 8 3 7" xfId="8953" xr:uid="{E4E0FE60-CFE1-4EEE-BD13-1BCD585871E3}"/>
    <cellStyle name="Notas 2 8 4" xfId="5751" xr:uid="{00000000-0005-0000-0000-000077160000}"/>
    <cellStyle name="Notas 2 8 4 2" xfId="5752" xr:uid="{00000000-0005-0000-0000-000078160000}"/>
    <cellStyle name="Notas 2 8 4 2 2" xfId="10388" xr:uid="{0EF455F7-F1B2-4E66-B510-C11A9E49F28A}"/>
    <cellStyle name="Notas 2 8 4 3" xfId="5753" xr:uid="{00000000-0005-0000-0000-000079160000}"/>
    <cellStyle name="Notas 2 8 4 3 2" xfId="10389" xr:uid="{DC9F247C-761A-4BF5-ADD4-FD6196597516}"/>
    <cellStyle name="Notas 2 8 4 4" xfId="5754" xr:uid="{00000000-0005-0000-0000-00007A160000}"/>
    <cellStyle name="Notas 2 8 4 4 2" xfId="10390" xr:uid="{577BEB0C-839C-412A-B112-ABDF9B2135F4}"/>
    <cellStyle name="Notas 2 8 4 5" xfId="5755" xr:uid="{00000000-0005-0000-0000-00007B160000}"/>
    <cellStyle name="Notas 2 8 4 5 2" xfId="10391" xr:uid="{84CFE09B-81CE-4B32-BAB2-BECEB92E96A9}"/>
    <cellStyle name="Notas 2 8 4 6" xfId="10387" xr:uid="{BA4BABE8-7D9F-471A-8356-9C7E96D7A74F}"/>
    <cellStyle name="Notas 2 8 5" xfId="5756" xr:uid="{00000000-0005-0000-0000-00007C160000}"/>
    <cellStyle name="Notas 2 8 5 2" xfId="5757" xr:uid="{00000000-0005-0000-0000-00007D160000}"/>
    <cellStyle name="Notas 2 8 5 2 2" xfId="10393" xr:uid="{433841D7-0A44-4403-B850-F7D85E980DBE}"/>
    <cellStyle name="Notas 2 8 5 3" xfId="5758" xr:uid="{00000000-0005-0000-0000-00007E160000}"/>
    <cellStyle name="Notas 2 8 5 3 2" xfId="10394" xr:uid="{06A98D0A-1E3A-4B93-9AF6-00980BD6B889}"/>
    <cellStyle name="Notas 2 8 5 4" xfId="5759" xr:uid="{00000000-0005-0000-0000-00007F160000}"/>
    <cellStyle name="Notas 2 8 5 4 2" xfId="10395" xr:uid="{8AC7E25C-9815-44DE-A8A7-020128DD089A}"/>
    <cellStyle name="Notas 2 8 5 5" xfId="5760" xr:uid="{00000000-0005-0000-0000-000080160000}"/>
    <cellStyle name="Notas 2 8 5 5 2" xfId="10396" xr:uid="{5C25AA89-22DC-4049-9FAC-2A8881E96AE4}"/>
    <cellStyle name="Notas 2 8 5 6" xfId="10392" xr:uid="{3477DA93-47AE-40B6-92A3-E171028BD046}"/>
    <cellStyle name="Notas 2 8 6" xfId="5761" xr:uid="{00000000-0005-0000-0000-000081160000}"/>
    <cellStyle name="Notas 2 8 6 2" xfId="5762" xr:uid="{00000000-0005-0000-0000-000082160000}"/>
    <cellStyle name="Notas 2 8 6 2 2" xfId="10398" xr:uid="{3949A5C4-FD2B-462E-AD44-281FCD526179}"/>
    <cellStyle name="Notas 2 8 6 3" xfId="5763" xr:uid="{00000000-0005-0000-0000-000083160000}"/>
    <cellStyle name="Notas 2 8 6 3 2" xfId="10399" xr:uid="{2005B1B6-402C-4E31-9DA3-71ADEC4078DE}"/>
    <cellStyle name="Notas 2 8 6 4" xfId="5764" xr:uid="{00000000-0005-0000-0000-000084160000}"/>
    <cellStyle name="Notas 2 8 6 4 2" xfId="10400" xr:uid="{83C2BBED-613E-43CF-BACF-5CBC459D2945}"/>
    <cellStyle name="Notas 2 8 6 5" xfId="5765" xr:uid="{00000000-0005-0000-0000-000085160000}"/>
    <cellStyle name="Notas 2 8 6 5 2" xfId="10401" xr:uid="{FD0CDB48-1C54-4FCA-9C6C-D78A1ADC0E6A}"/>
    <cellStyle name="Notas 2 8 6 6" xfId="10397" xr:uid="{205517C0-2FE7-4434-BE5F-6E19052CE54D}"/>
    <cellStyle name="Notas 2 8 7" xfId="5766" xr:uid="{00000000-0005-0000-0000-000086160000}"/>
    <cellStyle name="Notas 2 8 7 2" xfId="5767" xr:uid="{00000000-0005-0000-0000-000087160000}"/>
    <cellStyle name="Notas 2 8 7 2 2" xfId="10403" xr:uid="{17C713F5-9549-468A-89D7-446F2E4ED3B7}"/>
    <cellStyle name="Notas 2 8 7 3" xfId="5768" xr:uid="{00000000-0005-0000-0000-000088160000}"/>
    <cellStyle name="Notas 2 8 7 3 2" xfId="10404" xr:uid="{A9298AAB-11E1-4448-B2B0-0F7C9179DB39}"/>
    <cellStyle name="Notas 2 8 7 4" xfId="5769" xr:uid="{00000000-0005-0000-0000-000089160000}"/>
    <cellStyle name="Notas 2 8 7 4 2" xfId="10405" xr:uid="{45085549-0631-487E-9ACC-7D5157BC22F9}"/>
    <cellStyle name="Notas 2 8 7 5" xfId="5770" xr:uid="{00000000-0005-0000-0000-00008A160000}"/>
    <cellStyle name="Notas 2 8 7 5 2" xfId="10406" xr:uid="{835D66B2-58C1-469D-B26E-FEB9BE22DB27}"/>
    <cellStyle name="Notas 2 8 7 6" xfId="10402" xr:uid="{0781F12E-C292-4E4C-AC4A-4DF9F773A799}"/>
    <cellStyle name="Notas 2 8 8" xfId="8951" xr:uid="{981F37DE-2C93-48CC-BF6B-F871A8F4456C}"/>
    <cellStyle name="Notas 2 9" xfId="3725" xr:uid="{00000000-0005-0000-0000-00008D0E0000}"/>
    <cellStyle name="Notas 2 9 2" xfId="3726" xr:uid="{00000000-0005-0000-0000-00008E0E0000}"/>
    <cellStyle name="Notas 2 9 2 2" xfId="5771" xr:uid="{00000000-0005-0000-0000-00008B160000}"/>
    <cellStyle name="Notas 2 9 2 2 2" xfId="5772" xr:uid="{00000000-0005-0000-0000-00008C160000}"/>
    <cellStyle name="Notas 2 9 2 2 2 2" xfId="10408" xr:uid="{085BFBE2-D87D-467F-996E-28BFE9259637}"/>
    <cellStyle name="Notas 2 9 2 2 3" xfId="10407" xr:uid="{E34B1F57-319C-4790-8CAB-1CB7ABDD8103}"/>
    <cellStyle name="Notas 2 9 2 3" xfId="5773" xr:uid="{00000000-0005-0000-0000-00008D160000}"/>
    <cellStyle name="Notas 2 9 2 3 2" xfId="5774" xr:uid="{00000000-0005-0000-0000-00008E160000}"/>
    <cellStyle name="Notas 2 9 2 3 2 2" xfId="10410" xr:uid="{62E5F8B1-B588-41E2-ADAC-5E434D4B7DE6}"/>
    <cellStyle name="Notas 2 9 2 3 3" xfId="10409" xr:uid="{97606480-65A9-4B7C-96F6-DC54C681C640}"/>
    <cellStyle name="Notas 2 9 2 4" xfId="5775" xr:uid="{00000000-0005-0000-0000-00008F160000}"/>
    <cellStyle name="Notas 2 9 2 4 2" xfId="10411" xr:uid="{EAD33F80-495D-43F7-9D46-E5BAA2A1F62F}"/>
    <cellStyle name="Notas 2 9 2 5" xfId="5776" xr:uid="{00000000-0005-0000-0000-000090160000}"/>
    <cellStyle name="Notas 2 9 2 5 2" xfId="10412" xr:uid="{FA01754D-C654-4FE3-B7B8-7768ADB8A90D}"/>
    <cellStyle name="Notas 2 9 2 6" xfId="5777" xr:uid="{00000000-0005-0000-0000-000091160000}"/>
    <cellStyle name="Notas 2 9 2 6 2" xfId="10413" xr:uid="{2419F670-77EA-4BD7-B8BA-3A03C4CA3CA4}"/>
    <cellStyle name="Notas 2 9 2 7" xfId="8955" xr:uid="{5CAEF52D-D4A8-4963-A3EA-BFE8A665D0D4}"/>
    <cellStyle name="Notas 2 9 3" xfId="3727" xr:uid="{00000000-0005-0000-0000-00008F0E0000}"/>
    <cellStyle name="Notas 2 9 3 2" xfId="5778" xr:uid="{00000000-0005-0000-0000-000092160000}"/>
    <cellStyle name="Notas 2 9 3 2 2" xfId="10414" xr:uid="{8F79D086-9A35-4B04-BB2F-0B926474519A}"/>
    <cellStyle name="Notas 2 9 3 3" xfId="5779" xr:uid="{00000000-0005-0000-0000-000093160000}"/>
    <cellStyle name="Notas 2 9 3 3 2" xfId="10415" xr:uid="{A4FE10B7-21E8-42C5-9097-4A1BAEB9B81C}"/>
    <cellStyle name="Notas 2 9 3 4" xfId="5780" xr:uid="{00000000-0005-0000-0000-000094160000}"/>
    <cellStyle name="Notas 2 9 3 4 2" xfId="10416" xr:uid="{3E42C837-5BF1-437E-8EE4-71E7CCAD3D6B}"/>
    <cellStyle name="Notas 2 9 3 5" xfId="5781" xr:uid="{00000000-0005-0000-0000-000095160000}"/>
    <cellStyle name="Notas 2 9 3 5 2" xfId="10417" xr:uid="{A6666BF1-687F-4A0A-9DC2-E8358E753A16}"/>
    <cellStyle name="Notas 2 9 3 6" xfId="5782" xr:uid="{00000000-0005-0000-0000-000096160000}"/>
    <cellStyle name="Notas 2 9 3 6 2" xfId="10418" xr:uid="{CE83CE79-058A-4A25-95C8-9178C11706EC}"/>
    <cellStyle name="Notas 2 9 3 7" xfId="8956" xr:uid="{295CBD4C-EA00-43E3-919D-19C78158EC76}"/>
    <cellStyle name="Notas 2 9 4" xfId="5783" xr:uid="{00000000-0005-0000-0000-000097160000}"/>
    <cellStyle name="Notas 2 9 4 2" xfId="5784" xr:uid="{00000000-0005-0000-0000-000098160000}"/>
    <cellStyle name="Notas 2 9 4 2 2" xfId="10420" xr:uid="{3D4FF8B4-C23E-46A1-9405-A5AB74BB86F7}"/>
    <cellStyle name="Notas 2 9 4 3" xfId="5785" xr:uid="{00000000-0005-0000-0000-000099160000}"/>
    <cellStyle name="Notas 2 9 4 3 2" xfId="10421" xr:uid="{7E587062-2150-44F1-A062-99EBDF5AF4DE}"/>
    <cellStyle name="Notas 2 9 4 4" xfId="5786" xr:uid="{00000000-0005-0000-0000-00009A160000}"/>
    <cellStyle name="Notas 2 9 4 4 2" xfId="10422" xr:uid="{915E8263-0204-4580-9DB5-47BA617BBE4C}"/>
    <cellStyle name="Notas 2 9 4 5" xfId="5787" xr:uid="{00000000-0005-0000-0000-00009B160000}"/>
    <cellStyle name="Notas 2 9 4 5 2" xfId="10423" xr:uid="{8A4917F0-A319-4702-BC0F-885B699D44B4}"/>
    <cellStyle name="Notas 2 9 4 6" xfId="10419" xr:uid="{0D20930B-3D73-4E28-AE74-E3A973903462}"/>
    <cellStyle name="Notas 2 9 5" xfId="5788" xr:uid="{00000000-0005-0000-0000-00009C160000}"/>
    <cellStyle name="Notas 2 9 5 2" xfId="5789" xr:uid="{00000000-0005-0000-0000-00009D160000}"/>
    <cellStyle name="Notas 2 9 5 2 2" xfId="10425" xr:uid="{F026A311-2BCE-4ED3-8337-3D7CC76DB8C7}"/>
    <cellStyle name="Notas 2 9 5 3" xfId="5790" xr:uid="{00000000-0005-0000-0000-00009E160000}"/>
    <cellStyle name="Notas 2 9 5 3 2" xfId="10426" xr:uid="{F1E840AC-C8BD-457F-A215-D50279FD001C}"/>
    <cellStyle name="Notas 2 9 5 4" xfId="5791" xr:uid="{00000000-0005-0000-0000-00009F160000}"/>
    <cellStyle name="Notas 2 9 5 4 2" xfId="10427" xr:uid="{D03F98EF-F1C7-41AC-9575-E16E84265B15}"/>
    <cellStyle name="Notas 2 9 5 5" xfId="5792" xr:uid="{00000000-0005-0000-0000-0000A0160000}"/>
    <cellStyle name="Notas 2 9 5 5 2" xfId="10428" xr:uid="{3DB62413-0AC9-4F96-934D-C76D7DBFCC71}"/>
    <cellStyle name="Notas 2 9 5 6" xfId="10424" xr:uid="{66712178-2F96-457B-B152-48F63D04018A}"/>
    <cellStyle name="Notas 2 9 6" xfId="5793" xr:uid="{00000000-0005-0000-0000-0000A1160000}"/>
    <cellStyle name="Notas 2 9 6 2" xfId="5794" xr:uid="{00000000-0005-0000-0000-0000A2160000}"/>
    <cellStyle name="Notas 2 9 6 2 2" xfId="10430" xr:uid="{6C947715-0AF9-467E-B121-EC135B3B8468}"/>
    <cellStyle name="Notas 2 9 6 3" xfId="5795" xr:uid="{00000000-0005-0000-0000-0000A3160000}"/>
    <cellStyle name="Notas 2 9 6 3 2" xfId="10431" xr:uid="{69CFAEC5-BCEB-4EEC-B4D6-06B453855ACE}"/>
    <cellStyle name="Notas 2 9 6 4" xfId="5796" xr:uid="{00000000-0005-0000-0000-0000A4160000}"/>
    <cellStyle name="Notas 2 9 6 4 2" xfId="10432" xr:uid="{444AF278-00A4-47A3-9EB5-35E86B496E73}"/>
    <cellStyle name="Notas 2 9 6 5" xfId="5797" xr:uid="{00000000-0005-0000-0000-0000A5160000}"/>
    <cellStyle name="Notas 2 9 6 5 2" xfId="10433" xr:uid="{3A34CDAC-3142-4D61-8518-1B863AB0CA2D}"/>
    <cellStyle name="Notas 2 9 6 6" xfId="10429" xr:uid="{53EE3AB2-D21F-45BF-834E-2C6A4A674BA1}"/>
    <cellStyle name="Notas 2 9 7" xfId="5798" xr:uid="{00000000-0005-0000-0000-0000A6160000}"/>
    <cellStyle name="Notas 2 9 7 2" xfId="5799" xr:uid="{00000000-0005-0000-0000-0000A7160000}"/>
    <cellStyle name="Notas 2 9 7 2 2" xfId="10435" xr:uid="{72C3BE7C-8CBC-4C62-B166-650C09F5BF45}"/>
    <cellStyle name="Notas 2 9 7 3" xfId="5800" xr:uid="{00000000-0005-0000-0000-0000A8160000}"/>
    <cellStyle name="Notas 2 9 7 3 2" xfId="10436" xr:uid="{D1C7B42B-B4E9-4AC6-95E1-12CD05F48956}"/>
    <cellStyle name="Notas 2 9 7 4" xfId="5801" xr:uid="{00000000-0005-0000-0000-0000A9160000}"/>
    <cellStyle name="Notas 2 9 7 4 2" xfId="10437" xr:uid="{01A63514-6B0B-4113-849C-C6739CD9314F}"/>
    <cellStyle name="Notas 2 9 7 5" xfId="5802" xr:uid="{00000000-0005-0000-0000-0000AA160000}"/>
    <cellStyle name="Notas 2 9 7 5 2" xfId="10438" xr:uid="{397D6CCF-33C1-4D1B-B488-B72B557D4EF8}"/>
    <cellStyle name="Notas 2 9 7 6" xfId="10434" xr:uid="{326D02A4-B058-4DA5-ACAF-14682658CF73}"/>
    <cellStyle name="Notas 2 9 8" xfId="8954" xr:uid="{E8CFB162-84E2-4BB8-9605-532A17B34D8B}"/>
    <cellStyle name="Notas 2_Deuda septiembre_marcos" xfId="2140" xr:uid="{00000000-0005-0000-0000-00005C080000}"/>
    <cellStyle name="Notas 3" xfId="3445" xr:uid="{00000000-0005-0000-0000-0000750D0000}"/>
    <cellStyle name="Notas 3 2" xfId="5803" xr:uid="{00000000-0005-0000-0000-0000AB160000}"/>
    <cellStyle name="Notas 3 2 2" xfId="10439" xr:uid="{91722223-A944-4A48-819F-648A3FC8E08A}"/>
    <cellStyle name="Notas 3 3" xfId="5804" xr:uid="{00000000-0005-0000-0000-0000AC160000}"/>
    <cellStyle name="Notas 3 3 2" xfId="10440" xr:uid="{27EE5886-8282-44E0-97BF-4F1A404B9BAE}"/>
    <cellStyle name="Notas 3 4" xfId="8820" xr:uid="{046C2312-A120-4D64-8559-7DD0504419F7}"/>
    <cellStyle name="Notas 4" xfId="3446" xr:uid="{00000000-0005-0000-0000-0000760D0000}"/>
    <cellStyle name="Notas 4 2" xfId="5805" xr:uid="{00000000-0005-0000-0000-0000AD160000}"/>
    <cellStyle name="Notas 4 2 2" xfId="10441" xr:uid="{7D42EEDD-936A-465C-8F04-C4BF90BF0345}"/>
    <cellStyle name="Notas 4 3" xfId="5806" xr:uid="{00000000-0005-0000-0000-0000AE160000}"/>
    <cellStyle name="Notas 4 3 2" xfId="10442" xr:uid="{17FB93AC-9DDA-42B5-9386-5E76D43A585D}"/>
    <cellStyle name="Notas 4 4" xfId="8821" xr:uid="{AFEC4746-D8E0-421D-AA2D-04C2DD60653B}"/>
    <cellStyle name="Notas 5" xfId="3447" xr:uid="{00000000-0005-0000-0000-0000770D0000}"/>
    <cellStyle name="Notas 5 2" xfId="8822" xr:uid="{7435B904-7813-47D4-A0E2-CEB269B10900}"/>
    <cellStyle name="Notas 6" xfId="3448" xr:uid="{00000000-0005-0000-0000-0000780D0000}"/>
    <cellStyle name="Notas 6 2" xfId="8823" xr:uid="{079BCD42-05A0-4809-8A6C-23362AF97173}"/>
    <cellStyle name="Notas 7" xfId="3449" xr:uid="{00000000-0005-0000-0000-0000790D0000}"/>
    <cellStyle name="Notas 7 2" xfId="8824" xr:uid="{1667B913-30A5-4431-9917-2AA00FB0CC8A}"/>
    <cellStyle name="Notas 8" xfId="3450" xr:uid="{00000000-0005-0000-0000-00007A0D0000}"/>
    <cellStyle name="Notas 8 2" xfId="8825" xr:uid="{EB5DBD9D-D9D6-472B-A0C0-B753501BC4E7}"/>
    <cellStyle name="Notas 9" xfId="3451" xr:uid="{00000000-0005-0000-0000-00007B0D0000}"/>
    <cellStyle name="Notas 9 2" xfId="8826" xr:uid="{26BFE3C8-5DDD-4AC3-8B58-666A79420931}"/>
    <cellStyle name="Percent" xfId="1" xr:uid="{00000000-0005-0000-0000-000001000000}"/>
    <cellStyle name="Percent (0)" xfId="2141" xr:uid="{00000000-0005-0000-0000-00005D080000}"/>
    <cellStyle name="Percent (0) 10" xfId="3452" xr:uid="{00000000-0005-0000-0000-00007C0D0000}"/>
    <cellStyle name="Percent (0) 10 2" xfId="8827" xr:uid="{56D7A8C3-E71D-4145-BB53-65FC2997F89F}"/>
    <cellStyle name="Percent (0) 11" xfId="8548" xr:uid="{309AC2F9-8CCC-4BEC-B6CC-D2F6FCAA5B47}"/>
    <cellStyle name="Percent (0) 2" xfId="2142" xr:uid="{00000000-0005-0000-0000-00005E080000}"/>
    <cellStyle name="Percent (0) 2 2" xfId="2143" xr:uid="{00000000-0005-0000-0000-00005F080000}"/>
    <cellStyle name="Percent (0) 2 2 2" xfId="2144" xr:uid="{00000000-0005-0000-0000-000060080000}"/>
    <cellStyle name="Percent (0) 2 2 2 2" xfId="2145" xr:uid="{00000000-0005-0000-0000-000061080000}"/>
    <cellStyle name="Percent (0) 2 2 2 2 2" xfId="8552" xr:uid="{5E42AC12-D5A1-4322-ADFA-F3D904E0EEB0}"/>
    <cellStyle name="Percent (0) 2 2 2 3" xfId="2146" xr:uid="{00000000-0005-0000-0000-000062080000}"/>
    <cellStyle name="Percent (0) 2 2 2 3 2" xfId="8553" xr:uid="{76BAD8C0-78F0-405A-B685-BD70FB1593C0}"/>
    <cellStyle name="Percent (0) 2 2 2 4" xfId="8551" xr:uid="{BAB40EF3-A92B-4FDA-B071-B79F53E35A9A}"/>
    <cellStyle name="Percent (0) 2 2 3" xfId="2147" xr:uid="{00000000-0005-0000-0000-000063080000}"/>
    <cellStyle name="Percent (0) 2 2 3 2" xfId="8554" xr:uid="{D2011B66-8EF9-4DC2-ACBE-5FEE6E607DDA}"/>
    <cellStyle name="Percent (0) 2 2 4" xfId="2148" xr:uid="{00000000-0005-0000-0000-000064080000}"/>
    <cellStyle name="Percent (0) 2 2 4 2" xfId="8555" xr:uid="{0E4E9A00-C497-4921-8241-784094D387DC}"/>
    <cellStyle name="Percent (0) 2 2 5" xfId="8550" xr:uid="{CA3CBD3D-0E2D-4D48-BC11-1DDF25FF4689}"/>
    <cellStyle name="Percent (0) 2 3" xfId="2149" xr:uid="{00000000-0005-0000-0000-000065080000}"/>
    <cellStyle name="Percent (0) 2 3 2" xfId="2150" xr:uid="{00000000-0005-0000-0000-000066080000}"/>
    <cellStyle name="Percent (0) 2 3 2 2" xfId="2151" xr:uid="{00000000-0005-0000-0000-000067080000}"/>
    <cellStyle name="Percent (0) 2 3 2 2 2" xfId="8558" xr:uid="{3AAA7ADF-4753-475C-8040-8985E9031805}"/>
    <cellStyle name="Percent (0) 2 3 2 3" xfId="2152" xr:uid="{00000000-0005-0000-0000-000068080000}"/>
    <cellStyle name="Percent (0) 2 3 2 3 2" xfId="8559" xr:uid="{41BA14B8-0BBD-41DB-AA06-C608938B0378}"/>
    <cellStyle name="Percent (0) 2 3 2 4" xfId="8557" xr:uid="{AE331CF1-CE74-4415-B1F8-87EC5BD545E4}"/>
    <cellStyle name="Percent (0) 2 3 3" xfId="2153" xr:uid="{00000000-0005-0000-0000-000069080000}"/>
    <cellStyle name="Percent (0) 2 3 3 2" xfId="8560" xr:uid="{E4DE49A6-2F74-4D73-AE1A-C6B4BF6EA8A8}"/>
    <cellStyle name="Percent (0) 2 3 4" xfId="2154" xr:uid="{00000000-0005-0000-0000-00006A080000}"/>
    <cellStyle name="Percent (0) 2 3 4 2" xfId="8561" xr:uid="{3BCAF543-7EC4-4021-A896-8AF5D755F12E}"/>
    <cellStyle name="Percent (0) 2 3 5" xfId="8556" xr:uid="{0AACCD10-1E09-4B19-BD60-9CD10F53BD9B}"/>
    <cellStyle name="Percent (0) 2 4" xfId="2155" xr:uid="{00000000-0005-0000-0000-00006B080000}"/>
    <cellStyle name="Percent (0) 2 4 2" xfId="2156" xr:uid="{00000000-0005-0000-0000-00006C080000}"/>
    <cellStyle name="Percent (0) 2 4 2 2" xfId="2157" xr:uid="{00000000-0005-0000-0000-00006D080000}"/>
    <cellStyle name="Percent (0) 2 4 2 2 2" xfId="8564" xr:uid="{C014DE09-CB5F-4923-847D-EA558EB1C1B8}"/>
    <cellStyle name="Percent (0) 2 4 2 3" xfId="2158" xr:uid="{00000000-0005-0000-0000-00006E080000}"/>
    <cellStyle name="Percent (0) 2 4 2 3 2" xfId="8565" xr:uid="{952D58B7-8101-4E60-BD9C-22E2F2DBF6E2}"/>
    <cellStyle name="Percent (0) 2 4 2 4" xfId="8563" xr:uid="{ED211477-3A03-4966-A263-E274CF439EA2}"/>
    <cellStyle name="Percent (0) 2 4 3" xfId="2159" xr:uid="{00000000-0005-0000-0000-00006F080000}"/>
    <cellStyle name="Percent (0) 2 4 3 2" xfId="8566" xr:uid="{9D95B8E6-E2BA-4CA1-981B-05FC684202E7}"/>
    <cellStyle name="Percent (0) 2 4 4" xfId="2160" xr:uid="{00000000-0005-0000-0000-000070080000}"/>
    <cellStyle name="Percent (0) 2 4 4 2" xfId="8567" xr:uid="{9534C294-CFC7-4876-B4E5-12353B622D2D}"/>
    <cellStyle name="Percent (0) 2 4 5" xfId="8562" xr:uid="{84EE58A9-C189-42A8-B58A-76CFCDC634A0}"/>
    <cellStyle name="Percent (0) 2 5" xfId="2161" xr:uid="{00000000-0005-0000-0000-000071080000}"/>
    <cellStyle name="Percent (0) 2 5 2" xfId="2162" xr:uid="{00000000-0005-0000-0000-000072080000}"/>
    <cellStyle name="Percent (0) 2 5 2 2" xfId="8569" xr:uid="{5A97512D-4783-496D-8015-07E533D28771}"/>
    <cellStyle name="Percent (0) 2 5 3" xfId="2163" xr:uid="{00000000-0005-0000-0000-000073080000}"/>
    <cellStyle name="Percent (0) 2 5 3 2" xfId="8570" xr:uid="{107AEC6B-5EC6-43ED-B709-97A2DA7D545C}"/>
    <cellStyle name="Percent (0) 2 5 4" xfId="8568" xr:uid="{DA720D84-00F5-4569-889A-627BAEF3D54E}"/>
    <cellStyle name="Percent (0) 2 6" xfId="2164" xr:uid="{00000000-0005-0000-0000-000074080000}"/>
    <cellStyle name="Percent (0) 2 6 2" xfId="2165" xr:uid="{00000000-0005-0000-0000-000075080000}"/>
    <cellStyle name="Percent (0) 2 6 2 2" xfId="8572" xr:uid="{59CD93BE-25EB-4A2A-BF64-E4EAC03E70BA}"/>
    <cellStyle name="Percent (0) 2 6 3" xfId="2166" xr:uid="{00000000-0005-0000-0000-000076080000}"/>
    <cellStyle name="Percent (0) 2 6 3 2" xfId="8573" xr:uid="{8D5D53F6-E881-4C49-8F49-1D09E80EB223}"/>
    <cellStyle name="Percent (0) 2 6 4" xfId="8571" xr:uid="{B837AB18-B285-4E65-B578-2CD5E9B1E75B}"/>
    <cellStyle name="Percent (0) 2 7" xfId="2167" xr:uid="{00000000-0005-0000-0000-000077080000}"/>
    <cellStyle name="Percent (0) 2 7 2" xfId="8574" xr:uid="{0BDA52A5-3C32-4699-BA49-6C99E99749A2}"/>
    <cellStyle name="Percent (0) 2 8" xfId="2168" xr:uid="{00000000-0005-0000-0000-000078080000}"/>
    <cellStyle name="Percent (0) 2 8 2" xfId="8575" xr:uid="{E112BE2E-2BBB-482B-99DB-ACBA6FE11031}"/>
    <cellStyle name="Percent (0) 2 9" xfId="8549" xr:uid="{2D7D5B6F-0415-4EE1-9512-EA9000658F64}"/>
    <cellStyle name="Percent (0) 2_ActiFijos" xfId="2169" xr:uid="{00000000-0005-0000-0000-000079080000}"/>
    <cellStyle name="Percent (0) 3" xfId="2170" xr:uid="{00000000-0005-0000-0000-00007A080000}"/>
    <cellStyle name="Percent (0) 3 2" xfId="2171" xr:uid="{00000000-0005-0000-0000-00007B080000}"/>
    <cellStyle name="Percent (0) 3 2 2" xfId="2172" xr:uid="{00000000-0005-0000-0000-00007C080000}"/>
    <cellStyle name="Percent (0) 3 2 2 2" xfId="2173" xr:uid="{00000000-0005-0000-0000-00007D080000}"/>
    <cellStyle name="Percent (0) 3 2 2 2 2" xfId="8579" xr:uid="{2E8359F4-3F55-4737-9566-82BA2B1449E3}"/>
    <cellStyle name="Percent (0) 3 2 2 3" xfId="2174" xr:uid="{00000000-0005-0000-0000-00007E080000}"/>
    <cellStyle name="Percent (0) 3 2 2 3 2" xfId="8580" xr:uid="{A922FF25-9C70-4DA7-B41A-83F7C5C1AD96}"/>
    <cellStyle name="Percent (0) 3 2 2 4" xfId="8578" xr:uid="{39A8CCC3-03C9-488C-8908-EDCF1B527281}"/>
    <cellStyle name="Percent (0) 3 2 3" xfId="2175" xr:uid="{00000000-0005-0000-0000-00007F080000}"/>
    <cellStyle name="Percent (0) 3 2 3 2" xfId="8581" xr:uid="{F4845517-9677-45CC-B9D5-55C7EFAA6D2E}"/>
    <cellStyle name="Percent (0) 3 2 4" xfId="2176" xr:uid="{00000000-0005-0000-0000-000080080000}"/>
    <cellStyle name="Percent (0) 3 2 4 2" xfId="8582" xr:uid="{92B84940-CEE5-406A-9B04-538F7C633DEC}"/>
    <cellStyle name="Percent (0) 3 2 5" xfId="8577" xr:uid="{126537FE-B7DE-41AF-94D2-B407B657B1CF}"/>
    <cellStyle name="Percent (0) 3 3" xfId="2177" xr:uid="{00000000-0005-0000-0000-000081080000}"/>
    <cellStyle name="Percent (0) 3 3 2" xfId="2178" xr:uid="{00000000-0005-0000-0000-000082080000}"/>
    <cellStyle name="Percent (0) 3 3 2 2" xfId="2179" xr:uid="{00000000-0005-0000-0000-000083080000}"/>
    <cellStyle name="Percent (0) 3 3 2 2 2" xfId="8585" xr:uid="{AC0560EE-65FE-4442-85A6-127FCBF57640}"/>
    <cellStyle name="Percent (0) 3 3 2 3" xfId="2180" xr:uid="{00000000-0005-0000-0000-000084080000}"/>
    <cellStyle name="Percent (0) 3 3 2 3 2" xfId="8586" xr:uid="{3614CF3F-0502-4081-8AA3-4010E375EA98}"/>
    <cellStyle name="Percent (0) 3 3 2 4" xfId="8584" xr:uid="{055F3DE7-2584-4BA9-AE6C-477F66C7591D}"/>
    <cellStyle name="Percent (0) 3 3 3" xfId="2181" xr:uid="{00000000-0005-0000-0000-000085080000}"/>
    <cellStyle name="Percent (0) 3 3 3 2" xfId="8587" xr:uid="{0003F3D8-652F-4A04-8137-B240B13D6148}"/>
    <cellStyle name="Percent (0) 3 3 4" xfId="2182" xr:uid="{00000000-0005-0000-0000-000086080000}"/>
    <cellStyle name="Percent (0) 3 3 4 2" xfId="8588" xr:uid="{EE1EC625-CB7B-4131-AC0B-186C0BAC9C46}"/>
    <cellStyle name="Percent (0) 3 3 5" xfId="8583" xr:uid="{33D76E89-E0FB-47D3-AF85-F14FF752B8C7}"/>
    <cellStyle name="Percent (0) 3 4" xfId="2183" xr:uid="{00000000-0005-0000-0000-000087080000}"/>
    <cellStyle name="Percent (0) 3 4 2" xfId="2184" xr:uid="{00000000-0005-0000-0000-000088080000}"/>
    <cellStyle name="Percent (0) 3 4 2 2" xfId="2185" xr:uid="{00000000-0005-0000-0000-000089080000}"/>
    <cellStyle name="Percent (0) 3 4 2 2 2" xfId="8591" xr:uid="{82E305E2-2703-4070-AF9B-EDF5B1419047}"/>
    <cellStyle name="Percent (0) 3 4 2 3" xfId="2186" xr:uid="{00000000-0005-0000-0000-00008A080000}"/>
    <cellStyle name="Percent (0) 3 4 2 3 2" xfId="8592" xr:uid="{DEA58FE9-7423-40C4-BC42-75BBFB158723}"/>
    <cellStyle name="Percent (0) 3 4 2 4" xfId="8590" xr:uid="{87D9180D-FB73-465D-BD59-03FAB236C130}"/>
    <cellStyle name="Percent (0) 3 4 3" xfId="2187" xr:uid="{00000000-0005-0000-0000-00008B080000}"/>
    <cellStyle name="Percent (0) 3 4 3 2" xfId="8593" xr:uid="{8AE28F58-3B26-4776-B322-96488C3EDEAC}"/>
    <cellStyle name="Percent (0) 3 4 4" xfId="2188" xr:uid="{00000000-0005-0000-0000-00008C080000}"/>
    <cellStyle name="Percent (0) 3 4 4 2" xfId="8594" xr:uid="{2EA5A17D-C401-4690-AD88-5B4F5F19E86C}"/>
    <cellStyle name="Percent (0) 3 4 5" xfId="8589" xr:uid="{462DBDC3-0BDF-4E25-94EE-2CE978118A4F}"/>
    <cellStyle name="Percent (0) 3 5" xfId="2189" xr:uid="{00000000-0005-0000-0000-00008D080000}"/>
    <cellStyle name="Percent (0) 3 5 2" xfId="2190" xr:uid="{00000000-0005-0000-0000-00008E080000}"/>
    <cellStyle name="Percent (0) 3 5 2 2" xfId="8596" xr:uid="{FB29FEE2-49CD-4AB1-90AA-9096E3FFF585}"/>
    <cellStyle name="Percent (0) 3 5 3" xfId="2191" xr:uid="{00000000-0005-0000-0000-00008F080000}"/>
    <cellStyle name="Percent (0) 3 5 3 2" xfId="8597" xr:uid="{8A92A661-EBCF-4289-A4A8-C173DC47CE5D}"/>
    <cellStyle name="Percent (0) 3 5 4" xfId="8595" xr:uid="{67030F78-FFC8-48DE-8A88-423AB84966BA}"/>
    <cellStyle name="Percent (0) 3 6" xfId="2192" xr:uid="{00000000-0005-0000-0000-000090080000}"/>
    <cellStyle name="Percent (0) 3 6 2" xfId="2193" xr:uid="{00000000-0005-0000-0000-000091080000}"/>
    <cellStyle name="Percent (0) 3 6 2 2" xfId="8599" xr:uid="{167C6C5D-850F-49B7-AEE0-D274F046FF1E}"/>
    <cellStyle name="Percent (0) 3 6 3" xfId="2194" xr:uid="{00000000-0005-0000-0000-000092080000}"/>
    <cellStyle name="Percent (0) 3 6 3 2" xfId="8600" xr:uid="{CF7EDE4C-D0D4-4103-B259-A08B55FE543E}"/>
    <cellStyle name="Percent (0) 3 6 4" xfId="8598" xr:uid="{D7EC4B73-0945-49A0-8AEB-89268F1087D4}"/>
    <cellStyle name="Percent (0) 3 7" xfId="2195" xr:uid="{00000000-0005-0000-0000-000093080000}"/>
    <cellStyle name="Percent (0) 3 7 2" xfId="8601" xr:uid="{BF4966B1-7680-4098-ADDB-DAB3DAAE6F9C}"/>
    <cellStyle name="Percent (0) 3 8" xfId="2196" xr:uid="{00000000-0005-0000-0000-000094080000}"/>
    <cellStyle name="Percent (0) 3 8 2" xfId="8602" xr:uid="{C36A3A8A-56C7-456C-B4E0-802E3EA33B8F}"/>
    <cellStyle name="Percent (0) 3 9" xfId="8576" xr:uid="{37A29043-9C85-4014-B74A-8D56728FD822}"/>
    <cellStyle name="Percent (0) 3_ActiFijos" xfId="2197" xr:uid="{00000000-0005-0000-0000-000095080000}"/>
    <cellStyle name="Percent (0) 4" xfId="2198" xr:uid="{00000000-0005-0000-0000-000096080000}"/>
    <cellStyle name="Percent (0) 4 2" xfId="2199" xr:uid="{00000000-0005-0000-0000-000097080000}"/>
    <cellStyle name="Percent (0) 4 2 2" xfId="2200" xr:uid="{00000000-0005-0000-0000-000098080000}"/>
    <cellStyle name="Percent (0) 4 2 2 2" xfId="2201" xr:uid="{00000000-0005-0000-0000-000099080000}"/>
    <cellStyle name="Percent (0) 4 2 2 2 2" xfId="8606" xr:uid="{E29F42FD-B693-4D44-8F13-9AB9850A8D5F}"/>
    <cellStyle name="Percent (0) 4 2 2 3" xfId="2202" xr:uid="{00000000-0005-0000-0000-00009A080000}"/>
    <cellStyle name="Percent (0) 4 2 2 3 2" xfId="8607" xr:uid="{8B1AD0AF-CA73-4308-9C32-CD5E12FD7DD4}"/>
    <cellStyle name="Percent (0) 4 2 2 4" xfId="8605" xr:uid="{3DB811B8-A6CE-4A82-A806-9C6BC7315008}"/>
    <cellStyle name="Percent (0) 4 2 3" xfId="2203" xr:uid="{00000000-0005-0000-0000-00009B080000}"/>
    <cellStyle name="Percent (0) 4 2 3 2" xfId="8608" xr:uid="{1462C513-2757-4974-9698-04E67E04B98B}"/>
    <cellStyle name="Percent (0) 4 2 4" xfId="2204" xr:uid="{00000000-0005-0000-0000-00009C080000}"/>
    <cellStyle name="Percent (0) 4 2 4 2" xfId="8609" xr:uid="{22D304E2-4A85-45DA-95D8-15507163D33D}"/>
    <cellStyle name="Percent (0) 4 2 5" xfId="8604" xr:uid="{CF329DF7-8A44-4D6E-A8B9-26CCB18BE79D}"/>
    <cellStyle name="Percent (0) 4 3" xfId="2205" xr:uid="{00000000-0005-0000-0000-00009D080000}"/>
    <cellStyle name="Percent (0) 4 3 2" xfId="2206" xr:uid="{00000000-0005-0000-0000-00009E080000}"/>
    <cellStyle name="Percent (0) 4 3 2 2" xfId="3453" xr:uid="{00000000-0005-0000-0000-00007D0D0000}"/>
    <cellStyle name="Percent (0) 4 3 2 2 2" xfId="8828" xr:uid="{F78EC5AE-30D8-46D7-A10B-FD9363082731}"/>
    <cellStyle name="Percent (0) 4 3 2 3" xfId="3454" xr:uid="{00000000-0005-0000-0000-00007E0D0000}"/>
    <cellStyle name="Percent (0) 4 3 2 3 2" xfId="8829" xr:uid="{588851FA-B5B9-45CB-82F8-63BE2C72C758}"/>
    <cellStyle name="Percent (0) 4 3 2 4" xfId="8611" xr:uid="{8A30ABE7-D4AF-466D-83E8-FBED0572CC6C}"/>
    <cellStyle name="Percent (0) 4 3 3" xfId="3455" xr:uid="{00000000-0005-0000-0000-00007F0D0000}"/>
    <cellStyle name="Percent (0) 4 3 3 2" xfId="8830" xr:uid="{C3184925-3170-4F3D-B88F-F785E931A849}"/>
    <cellStyle name="Percent (0) 4 3 4" xfId="3456" xr:uid="{00000000-0005-0000-0000-0000800D0000}"/>
    <cellStyle name="Percent (0) 4 3 4 2" xfId="8831" xr:uid="{64A01B66-4C53-455E-B830-FDDCC80620C3}"/>
    <cellStyle name="Percent (0) 4 3 5" xfId="8610" xr:uid="{C70E6DB8-8313-49BF-9481-580E3360FB13}"/>
    <cellStyle name="Percent (0) 4 4" xfId="2207" xr:uid="{00000000-0005-0000-0000-00009F080000}"/>
    <cellStyle name="Percent (0) 4 4 2" xfId="2208" xr:uid="{00000000-0005-0000-0000-0000A0080000}"/>
    <cellStyle name="Percent (0) 4 4 2 2" xfId="3457" xr:uid="{00000000-0005-0000-0000-0000810D0000}"/>
    <cellStyle name="Percent (0) 4 4 2 2 2" xfId="8832" xr:uid="{A4CE5D6B-8121-433A-AE06-3721E54F2073}"/>
    <cellStyle name="Percent (0) 4 4 2 3" xfId="3458" xr:uid="{00000000-0005-0000-0000-0000820D0000}"/>
    <cellStyle name="Percent (0) 4 4 2 3 2" xfId="8833" xr:uid="{8CD309B4-66DA-47E2-90FA-3215CEAB011B}"/>
    <cellStyle name="Percent (0) 4 4 2 4" xfId="8613" xr:uid="{8E0859D9-6468-4101-A25A-DC482AC40945}"/>
    <cellStyle name="Percent (0) 4 4 3" xfId="3459" xr:uid="{00000000-0005-0000-0000-0000830D0000}"/>
    <cellStyle name="Percent (0) 4 4 3 2" xfId="8834" xr:uid="{58E0DFD1-B039-4347-A5EB-9D87A1A75B09}"/>
    <cellStyle name="Percent (0) 4 4 4" xfId="3460" xr:uid="{00000000-0005-0000-0000-0000840D0000}"/>
    <cellStyle name="Percent (0) 4 4 4 2" xfId="8835" xr:uid="{41DA1A67-501E-4F23-969A-4C5E67133D02}"/>
    <cellStyle name="Percent (0) 4 4 5" xfId="8612" xr:uid="{F44FF1AD-1A3A-4BEF-978B-53C5696F010C}"/>
    <cellStyle name="Percent (0) 4 5" xfId="2209" xr:uid="{00000000-0005-0000-0000-0000A1080000}"/>
    <cellStyle name="Percent (0) 4 5 2" xfId="3461" xr:uid="{00000000-0005-0000-0000-0000850D0000}"/>
    <cellStyle name="Percent (0) 4 5 2 2" xfId="8836" xr:uid="{7019322F-CCE2-41F8-AD06-5D4338C36EA1}"/>
    <cellStyle name="Percent (0) 4 5 3" xfId="3462" xr:uid="{00000000-0005-0000-0000-0000860D0000}"/>
    <cellStyle name="Percent (0) 4 5 3 2" xfId="8837" xr:uid="{BFB45A7B-7222-431D-95A3-06A11F3CDBAB}"/>
    <cellStyle name="Percent (0) 4 5 4" xfId="8614" xr:uid="{2EFC934E-5634-460D-812E-B6522B236C12}"/>
    <cellStyle name="Percent (0) 4 6" xfId="2210" xr:uid="{00000000-0005-0000-0000-0000A2080000}"/>
    <cellStyle name="Percent (0) 4 6 2" xfId="3463" xr:uid="{00000000-0005-0000-0000-0000870D0000}"/>
    <cellStyle name="Percent (0) 4 6 2 2" xfId="8838" xr:uid="{6E417B2B-B257-430D-AD94-4EFD82142D1D}"/>
    <cellStyle name="Percent (0) 4 6 3" xfId="3464" xr:uid="{00000000-0005-0000-0000-0000880D0000}"/>
    <cellStyle name="Percent (0) 4 6 3 2" xfId="8839" xr:uid="{A6555BB2-1DB1-4F2A-BB7B-FDDCEFEFB2C8}"/>
    <cellStyle name="Percent (0) 4 6 4" xfId="8615" xr:uid="{51900BC8-62B8-42A6-ADE7-2BEF5B46104C}"/>
    <cellStyle name="Percent (0) 4 7" xfId="3465" xr:uid="{00000000-0005-0000-0000-0000890D0000}"/>
    <cellStyle name="Percent (0) 4 7 2" xfId="8840" xr:uid="{73705493-E7B4-4C5D-9D1F-E78C35D6114E}"/>
    <cellStyle name="Percent (0) 4 8" xfId="3466" xr:uid="{00000000-0005-0000-0000-00008A0D0000}"/>
    <cellStyle name="Percent (0) 4 8 2" xfId="8841" xr:uid="{E206677B-C229-4816-B369-7C254E7B712C}"/>
    <cellStyle name="Percent (0) 4 9" xfId="8603" xr:uid="{D3E0D942-3CF5-45A5-920E-8081FEC0F9FB}"/>
    <cellStyle name="Percent (0) 4_ActiFijos" xfId="2211" xr:uid="{00000000-0005-0000-0000-0000A3080000}"/>
    <cellStyle name="Percent (0) 5" xfId="2212" xr:uid="{00000000-0005-0000-0000-0000A4080000}"/>
    <cellStyle name="Percent (0) 5 2" xfId="3467" xr:uid="{00000000-0005-0000-0000-00008B0D0000}"/>
    <cellStyle name="Percent (0) 5 2 2" xfId="8842" xr:uid="{E259CBEE-9E46-4CF9-B1D8-6781B35FCF0F}"/>
    <cellStyle name="Percent (0) 5 3" xfId="3468" xr:uid="{00000000-0005-0000-0000-00008C0D0000}"/>
    <cellStyle name="Percent (0) 5 3 2" xfId="8843" xr:uid="{829B7AC4-F0D2-4503-B5B3-50DA9B9AF4C0}"/>
    <cellStyle name="Percent (0) 5 4" xfId="8616" xr:uid="{9D4BD792-7BFD-4370-A625-E2E4CC05F398}"/>
    <cellStyle name="Percent (0) 6" xfId="2213" xr:uid="{00000000-0005-0000-0000-0000A5080000}"/>
    <cellStyle name="Percent (0) 6 2" xfId="3469" xr:uid="{00000000-0005-0000-0000-00008D0D0000}"/>
    <cellStyle name="Percent (0) 6 2 2" xfId="8844" xr:uid="{8E1BEAFD-8C98-497F-BFD4-339AB33052AF}"/>
    <cellStyle name="Percent (0) 6 3" xfId="8617" xr:uid="{46990D49-D4F2-43CA-8290-B17897C833D3}"/>
    <cellStyle name="Percent (0) 7" xfId="2214" xr:uid="{00000000-0005-0000-0000-0000A6080000}"/>
    <cellStyle name="Percent (0) 7 2" xfId="8618" xr:uid="{1286D71D-FE25-41C0-B142-61A4610C5464}"/>
    <cellStyle name="Percent (0) 8" xfId="3470" xr:uid="{00000000-0005-0000-0000-00008E0D0000}"/>
    <cellStyle name="Percent (0) 8 2" xfId="8845" xr:uid="{FE0C332C-75D2-4939-9916-1A2E0673FF09}"/>
    <cellStyle name="Percent (0) 9" xfId="3471" xr:uid="{00000000-0005-0000-0000-00008F0D0000}"/>
    <cellStyle name="Percent (0) 9 2" xfId="8846" xr:uid="{108D68A6-CC3A-47AE-992C-A097E63116F8}"/>
    <cellStyle name="Percent (0)_Bases_Generales" xfId="2215" xr:uid="{00000000-0005-0000-0000-0000A7080000}"/>
    <cellStyle name="Percent [2]" xfId="2216" xr:uid="{00000000-0005-0000-0000-0000A8080000}"/>
    <cellStyle name="Percent [2] 2" xfId="2217" xr:uid="{00000000-0005-0000-0000-0000A9080000}"/>
    <cellStyle name="Percent [2] 2 2" xfId="2218" xr:uid="{00000000-0005-0000-0000-0000AA080000}"/>
    <cellStyle name="Percent [2] 2 2 2" xfId="5807" xr:uid="{00000000-0005-0000-0000-0000AF160000}"/>
    <cellStyle name="Percent [2] 2 3" xfId="2219" xr:uid="{00000000-0005-0000-0000-0000AB080000}"/>
    <cellStyle name="Percent [2] 2 3 2" xfId="5808" xr:uid="{00000000-0005-0000-0000-0000B0160000}"/>
    <cellStyle name="Percent [2] 2 4" xfId="2220" xr:uid="{00000000-0005-0000-0000-0000AC080000}"/>
    <cellStyle name="Percent [2] 2 4 2" xfId="5809" xr:uid="{00000000-0005-0000-0000-0000B1160000}"/>
    <cellStyle name="Percent [2] 2 5" xfId="2221" xr:uid="{00000000-0005-0000-0000-0000AD080000}"/>
    <cellStyle name="Percent [2] 2 5 2" xfId="5810" xr:uid="{00000000-0005-0000-0000-0000B2160000}"/>
    <cellStyle name="Percent [2] 2 6" xfId="2222" xr:uid="{00000000-0005-0000-0000-0000AE080000}"/>
    <cellStyle name="Percent [2] 2 6 2" xfId="5811" xr:uid="{00000000-0005-0000-0000-0000B3160000}"/>
    <cellStyle name="Percent [2] 2 7" xfId="3472" xr:uid="{00000000-0005-0000-0000-0000900D0000}"/>
    <cellStyle name="Percent [2] 2 8" xfId="3473" xr:uid="{00000000-0005-0000-0000-0000910D0000}"/>
    <cellStyle name="Percent [2] 3" xfId="2223" xr:uid="{00000000-0005-0000-0000-0000AF080000}"/>
    <cellStyle name="Percent [2] 3 2" xfId="2224" xr:uid="{00000000-0005-0000-0000-0000B0080000}"/>
    <cellStyle name="Percent [2] 3 2 2" xfId="5812" xr:uid="{00000000-0005-0000-0000-0000B4160000}"/>
    <cellStyle name="Percent [2] 3 3" xfId="2225" xr:uid="{00000000-0005-0000-0000-0000B1080000}"/>
    <cellStyle name="Percent [2] 3 3 2" xfId="5813" xr:uid="{00000000-0005-0000-0000-0000B5160000}"/>
    <cellStyle name="Percent [2] 3 4" xfId="2226" xr:uid="{00000000-0005-0000-0000-0000B2080000}"/>
    <cellStyle name="Percent [2] 3 4 2" xfId="5814" xr:uid="{00000000-0005-0000-0000-0000B6160000}"/>
    <cellStyle name="Percent [2] 3 5" xfId="2227" xr:uid="{00000000-0005-0000-0000-0000B3080000}"/>
    <cellStyle name="Percent [2] 3 5 2" xfId="5815" xr:uid="{00000000-0005-0000-0000-0000B7160000}"/>
    <cellStyle name="Percent [2] 3 6" xfId="2228" xr:uid="{00000000-0005-0000-0000-0000B4080000}"/>
    <cellStyle name="Percent [2] 3 6 2" xfId="5816" xr:uid="{00000000-0005-0000-0000-0000B8160000}"/>
    <cellStyle name="Percent [2] 3 7" xfId="3474" xr:uid="{00000000-0005-0000-0000-0000920D0000}"/>
    <cellStyle name="Percent [2] 3 8" xfId="3475" xr:uid="{00000000-0005-0000-0000-0000930D0000}"/>
    <cellStyle name="Percent [2] 4" xfId="2229" xr:uid="{00000000-0005-0000-0000-0000B5080000}"/>
    <cellStyle name="Percent [2] 4 2" xfId="2230" xr:uid="{00000000-0005-0000-0000-0000B6080000}"/>
    <cellStyle name="Percent [2] 4 2 2" xfId="5817" xr:uid="{00000000-0005-0000-0000-0000B9160000}"/>
    <cellStyle name="Percent [2] 4 3" xfId="2231" xr:uid="{00000000-0005-0000-0000-0000B7080000}"/>
    <cellStyle name="Percent [2] 4 3 2" xfId="5818" xr:uid="{00000000-0005-0000-0000-0000BA160000}"/>
    <cellStyle name="Percent [2] 4 4" xfId="2232" xr:uid="{00000000-0005-0000-0000-0000B8080000}"/>
    <cellStyle name="Percent [2] 4 4 2" xfId="5819" xr:uid="{00000000-0005-0000-0000-0000BB160000}"/>
    <cellStyle name="Percent [2] 4 5" xfId="2233" xr:uid="{00000000-0005-0000-0000-0000B9080000}"/>
    <cellStyle name="Percent [2] 4 5 2" xfId="5820" xr:uid="{00000000-0005-0000-0000-0000BC160000}"/>
    <cellStyle name="Percent [2] 4 6" xfId="2234" xr:uid="{00000000-0005-0000-0000-0000BA080000}"/>
    <cellStyle name="Percent [2] 4 6 2" xfId="5821" xr:uid="{00000000-0005-0000-0000-0000BD160000}"/>
    <cellStyle name="Percent [2] 4 7" xfId="3476" xr:uid="{00000000-0005-0000-0000-0000940D0000}"/>
    <cellStyle name="Percent [2] 4 8" xfId="3477" xr:uid="{00000000-0005-0000-0000-0000950D0000}"/>
    <cellStyle name="Percent [2] 5" xfId="5822" xr:uid="{00000000-0005-0000-0000-0000BE160000}"/>
    <cellStyle name="Percent 2" xfId="2235" xr:uid="{00000000-0005-0000-0000-0000BB080000}"/>
    <cellStyle name="Percent 2 2" xfId="2236" xr:uid="{00000000-0005-0000-0000-0000BC080000}"/>
    <cellStyle name="Percent 2 3" xfId="2237" xr:uid="{00000000-0005-0000-0000-0000BD080000}"/>
    <cellStyle name="Percent 2 4" xfId="2238" xr:uid="{00000000-0005-0000-0000-0000BE080000}"/>
    <cellStyle name="Percent 2 5" xfId="2239" xr:uid="{00000000-0005-0000-0000-0000BF080000}"/>
    <cellStyle name="Percent 2 6" xfId="2240" xr:uid="{00000000-0005-0000-0000-0000C0080000}"/>
    <cellStyle name="Percent 2 7" xfId="3478" xr:uid="{00000000-0005-0000-0000-0000960D0000}"/>
    <cellStyle name="Percent 2 8" xfId="3479" xr:uid="{00000000-0005-0000-0000-0000970D0000}"/>
    <cellStyle name="Percent 2_ActiFijos" xfId="2241" xr:uid="{00000000-0005-0000-0000-0000C1080000}"/>
    <cellStyle name="Percent 3" xfId="2242" xr:uid="{00000000-0005-0000-0000-0000C2080000}"/>
    <cellStyle name="Percent 3 2" xfId="2243" xr:uid="{00000000-0005-0000-0000-0000C3080000}"/>
    <cellStyle name="Percent 3 3" xfId="2244" xr:uid="{00000000-0005-0000-0000-0000C4080000}"/>
    <cellStyle name="Percent 3 4" xfId="2245" xr:uid="{00000000-0005-0000-0000-0000C5080000}"/>
    <cellStyle name="Percent 3 5" xfId="2246" xr:uid="{00000000-0005-0000-0000-0000C6080000}"/>
    <cellStyle name="Percent 3 6" xfId="2247" xr:uid="{00000000-0005-0000-0000-0000C7080000}"/>
    <cellStyle name="Percent 3 7" xfId="3480" xr:uid="{00000000-0005-0000-0000-0000980D0000}"/>
    <cellStyle name="Percent 3 8" xfId="3481" xr:uid="{00000000-0005-0000-0000-0000990D0000}"/>
    <cellStyle name="Percent 3_ActiFijos" xfId="2248" xr:uid="{00000000-0005-0000-0000-0000C8080000}"/>
    <cellStyle name="Percent 4" xfId="2249" xr:uid="{00000000-0005-0000-0000-0000C9080000}"/>
    <cellStyle name="Percent 4 2" xfId="2250" xr:uid="{00000000-0005-0000-0000-0000CA080000}"/>
    <cellStyle name="Percent 4 3" xfId="2251" xr:uid="{00000000-0005-0000-0000-0000CB080000}"/>
    <cellStyle name="Percent 4 4" xfId="2252" xr:uid="{00000000-0005-0000-0000-0000CC080000}"/>
    <cellStyle name="Percent 4 5" xfId="2253" xr:uid="{00000000-0005-0000-0000-0000CD080000}"/>
    <cellStyle name="Percent 4 6" xfId="2254" xr:uid="{00000000-0005-0000-0000-0000CE080000}"/>
    <cellStyle name="Percent 4 7" xfId="3482" xr:uid="{00000000-0005-0000-0000-00009A0D0000}"/>
    <cellStyle name="Percent 4 8" xfId="3483" xr:uid="{00000000-0005-0000-0000-00009B0D0000}"/>
    <cellStyle name="Percent 4_ActiFijos" xfId="2255" xr:uid="{00000000-0005-0000-0000-0000CF080000}"/>
    <cellStyle name="Percent(0)" xfId="2256" xr:uid="{00000000-0005-0000-0000-0000D0080000}"/>
    <cellStyle name="Percent(0) 10" xfId="3484" xr:uid="{00000000-0005-0000-0000-00009C0D0000}"/>
    <cellStyle name="Percent(0) 10 2" xfId="8847" xr:uid="{163C3947-846C-433D-B615-957B81E19AF2}"/>
    <cellStyle name="Percent(0) 11" xfId="8619" xr:uid="{16F7E5F2-830D-44EF-A0AF-878CB024BFAD}"/>
    <cellStyle name="Percent(0) 2" xfId="2257" xr:uid="{00000000-0005-0000-0000-0000D1080000}"/>
    <cellStyle name="Percent(0) 2 2" xfId="2258" xr:uid="{00000000-0005-0000-0000-0000D2080000}"/>
    <cellStyle name="Percent(0) 2 2 2" xfId="2259" xr:uid="{00000000-0005-0000-0000-0000D3080000}"/>
    <cellStyle name="Percent(0) 2 2 2 2" xfId="3485" xr:uid="{00000000-0005-0000-0000-00009D0D0000}"/>
    <cellStyle name="Percent(0) 2 2 2 2 2" xfId="8848" xr:uid="{E6977F5C-45B5-41FF-B83E-9BE37B6506E1}"/>
    <cellStyle name="Percent(0) 2 2 2 3" xfId="3486" xr:uid="{00000000-0005-0000-0000-00009E0D0000}"/>
    <cellStyle name="Percent(0) 2 2 2 3 2" xfId="8849" xr:uid="{6EAE9D34-8294-4D63-B9A2-D5BA32B56CF5}"/>
    <cellStyle name="Percent(0) 2 2 2 4" xfId="8622" xr:uid="{43AA60D3-5325-40B5-8D57-8927EBFF1BEA}"/>
    <cellStyle name="Percent(0) 2 2 3" xfId="3487" xr:uid="{00000000-0005-0000-0000-00009F0D0000}"/>
    <cellStyle name="Percent(0) 2 2 3 2" xfId="8850" xr:uid="{2071461C-4747-46F7-B146-AAF25DF351C3}"/>
    <cellStyle name="Percent(0) 2 2 4" xfId="3488" xr:uid="{00000000-0005-0000-0000-0000A00D0000}"/>
    <cellStyle name="Percent(0) 2 2 4 2" xfId="8851" xr:uid="{CA187A26-6065-4777-AFFC-A6B2B17A80DE}"/>
    <cellStyle name="Percent(0) 2 2 5" xfId="8621" xr:uid="{CA9FDD38-9F13-4A28-A617-85CF326B38BF}"/>
    <cellStyle name="Percent(0) 2 3" xfId="2260" xr:uid="{00000000-0005-0000-0000-0000D4080000}"/>
    <cellStyle name="Percent(0) 2 3 2" xfId="2261" xr:uid="{00000000-0005-0000-0000-0000D5080000}"/>
    <cellStyle name="Percent(0) 2 3 2 2" xfId="3489" xr:uid="{00000000-0005-0000-0000-0000A10D0000}"/>
    <cellStyle name="Percent(0) 2 3 2 2 2" xfId="8852" xr:uid="{F5CF1F4B-6472-4971-A6D8-AB3A42B5566F}"/>
    <cellStyle name="Percent(0) 2 3 2 3" xfId="3490" xr:uid="{00000000-0005-0000-0000-0000A20D0000}"/>
    <cellStyle name="Percent(0) 2 3 2 3 2" xfId="8853" xr:uid="{99A50688-AC66-4E03-9243-A8967F1EBA89}"/>
    <cellStyle name="Percent(0) 2 3 2 4" xfId="8624" xr:uid="{6AB0B57E-0FDE-4479-91F4-55A69928E34E}"/>
    <cellStyle name="Percent(0) 2 3 3" xfId="3491" xr:uid="{00000000-0005-0000-0000-0000A30D0000}"/>
    <cellStyle name="Percent(0) 2 3 3 2" xfId="8854" xr:uid="{8338B18E-FB14-40B9-8D02-361C103093F4}"/>
    <cellStyle name="Percent(0) 2 3 4" xfId="3492" xr:uid="{00000000-0005-0000-0000-0000A40D0000}"/>
    <cellStyle name="Percent(0) 2 3 4 2" xfId="8855" xr:uid="{C499ED43-B24C-4296-B3CB-ECDF6032CF74}"/>
    <cellStyle name="Percent(0) 2 3 5" xfId="8623" xr:uid="{7BDEED4F-6170-4A25-BF94-5EC7526BD890}"/>
    <cellStyle name="Percent(0) 2 4" xfId="2262" xr:uid="{00000000-0005-0000-0000-0000D6080000}"/>
    <cellStyle name="Percent(0) 2 4 2" xfId="2263" xr:uid="{00000000-0005-0000-0000-0000D7080000}"/>
    <cellStyle name="Percent(0) 2 4 2 2" xfId="3493" xr:uid="{00000000-0005-0000-0000-0000A50D0000}"/>
    <cellStyle name="Percent(0) 2 4 2 2 2" xfId="8856" xr:uid="{F93CB1CD-5DEA-494C-AD53-19DE1BF4C534}"/>
    <cellStyle name="Percent(0) 2 4 2 3" xfId="3494" xr:uid="{00000000-0005-0000-0000-0000A60D0000}"/>
    <cellStyle name="Percent(0) 2 4 2 3 2" xfId="8857" xr:uid="{1CDA63BF-2A7F-4EBB-AE30-5A9723559888}"/>
    <cellStyle name="Percent(0) 2 4 2 4" xfId="8626" xr:uid="{9F6946D3-1068-4C70-A62B-65D0B7308924}"/>
    <cellStyle name="Percent(0) 2 4 3" xfId="3495" xr:uid="{00000000-0005-0000-0000-0000A70D0000}"/>
    <cellStyle name="Percent(0) 2 4 3 2" xfId="8858" xr:uid="{E12D40C0-0616-4E35-BF27-89EBE10C4D03}"/>
    <cellStyle name="Percent(0) 2 4 4" xfId="3496" xr:uid="{00000000-0005-0000-0000-0000A80D0000}"/>
    <cellStyle name="Percent(0) 2 4 4 2" xfId="8859" xr:uid="{4D9694EC-D13C-4763-BDFB-6CD244C1D28C}"/>
    <cellStyle name="Percent(0) 2 4 5" xfId="8625" xr:uid="{23B7AB87-1F85-4FF6-9783-EC0C02E1626A}"/>
    <cellStyle name="Percent(0) 2 5" xfId="2264" xr:uid="{00000000-0005-0000-0000-0000D8080000}"/>
    <cellStyle name="Percent(0) 2 5 2" xfId="3497" xr:uid="{00000000-0005-0000-0000-0000A90D0000}"/>
    <cellStyle name="Percent(0) 2 5 2 2" xfId="8860" xr:uid="{E2CD29C9-CE5E-41DB-AD8A-AB08A1EDC7F0}"/>
    <cellStyle name="Percent(0) 2 5 3" xfId="3498" xr:uid="{00000000-0005-0000-0000-0000AA0D0000}"/>
    <cellStyle name="Percent(0) 2 5 3 2" xfId="8861" xr:uid="{553B3B87-6795-4FD5-89CC-FE4F747E420F}"/>
    <cellStyle name="Percent(0) 2 5 4" xfId="8627" xr:uid="{3D3D6407-326F-4671-B216-DED52D24C7FD}"/>
    <cellStyle name="Percent(0) 2 6" xfId="2265" xr:uid="{00000000-0005-0000-0000-0000D9080000}"/>
    <cellStyle name="Percent(0) 2 6 2" xfId="3499" xr:uid="{00000000-0005-0000-0000-0000AB0D0000}"/>
    <cellStyle name="Percent(0) 2 6 2 2" xfId="8862" xr:uid="{163C8196-EFB9-475C-B8A3-7C4B3A6F8CC0}"/>
    <cellStyle name="Percent(0) 2 6 3" xfId="3500" xr:uid="{00000000-0005-0000-0000-0000AC0D0000}"/>
    <cellStyle name="Percent(0) 2 6 3 2" xfId="8863" xr:uid="{AB13288D-BB59-4AC6-90AE-7819FB88522B}"/>
    <cellStyle name="Percent(0) 2 6 4" xfId="8628" xr:uid="{DB1FA04A-2D37-45B7-9B41-2ED160CE51D7}"/>
    <cellStyle name="Percent(0) 2 7" xfId="3501" xr:uid="{00000000-0005-0000-0000-0000AD0D0000}"/>
    <cellStyle name="Percent(0) 2 7 2" xfId="8864" xr:uid="{98245C17-7A85-43B5-B6CC-5F691FECAD30}"/>
    <cellStyle name="Percent(0) 2 8" xfId="3502" xr:uid="{00000000-0005-0000-0000-0000AE0D0000}"/>
    <cellStyle name="Percent(0) 2 8 2" xfId="8865" xr:uid="{D05E8720-72F6-4847-820F-A858593F5463}"/>
    <cellStyle name="Percent(0) 2 9" xfId="8620" xr:uid="{83A5E289-D199-4AD7-86C1-FF80B4C4B820}"/>
    <cellStyle name="Percent(0) 2_ActiFijos" xfId="2266" xr:uid="{00000000-0005-0000-0000-0000DA080000}"/>
    <cellStyle name="Percent(0) 3" xfId="2267" xr:uid="{00000000-0005-0000-0000-0000DB080000}"/>
    <cellStyle name="Percent(0) 3 2" xfId="2268" xr:uid="{00000000-0005-0000-0000-0000DC080000}"/>
    <cellStyle name="Percent(0) 3 2 2" xfId="2269" xr:uid="{00000000-0005-0000-0000-0000DD080000}"/>
    <cellStyle name="Percent(0) 3 2 2 2" xfId="3503" xr:uid="{00000000-0005-0000-0000-0000AF0D0000}"/>
    <cellStyle name="Percent(0) 3 2 2 2 2" xfId="8866" xr:uid="{D0052031-7EFB-4580-AD54-336606631831}"/>
    <cellStyle name="Percent(0) 3 2 2 3" xfId="3504" xr:uid="{00000000-0005-0000-0000-0000B00D0000}"/>
    <cellStyle name="Percent(0) 3 2 2 3 2" xfId="8867" xr:uid="{422AAFD1-0433-47DA-A581-0127A1CAC6D3}"/>
    <cellStyle name="Percent(0) 3 2 2 4" xfId="8631" xr:uid="{330A4870-6CFA-4875-A3B5-3210DA9B4AAC}"/>
    <cellStyle name="Percent(0) 3 2 3" xfId="3505" xr:uid="{00000000-0005-0000-0000-0000B10D0000}"/>
    <cellStyle name="Percent(0) 3 2 3 2" xfId="8868" xr:uid="{D39CC4F8-E61C-4AD8-9456-4AB363BB4E63}"/>
    <cellStyle name="Percent(0) 3 2 4" xfId="3506" xr:uid="{00000000-0005-0000-0000-0000B20D0000}"/>
    <cellStyle name="Percent(0) 3 2 4 2" xfId="8869" xr:uid="{90DFFDD9-3C20-4A7B-8949-14FB32AF4559}"/>
    <cellStyle name="Percent(0) 3 2 5" xfId="8630" xr:uid="{C4089CFA-A0E3-4AD6-8FA5-EB8495BC69F3}"/>
    <cellStyle name="Percent(0) 3 3" xfId="2270" xr:uid="{00000000-0005-0000-0000-0000DE080000}"/>
    <cellStyle name="Percent(0) 3 3 2" xfId="2271" xr:uid="{00000000-0005-0000-0000-0000DF080000}"/>
    <cellStyle name="Percent(0) 3 3 2 2" xfId="3507" xr:uid="{00000000-0005-0000-0000-0000B30D0000}"/>
    <cellStyle name="Percent(0) 3 3 2 2 2" xfId="8870" xr:uid="{9D5716CD-2E9C-488D-A482-BA730C158309}"/>
    <cellStyle name="Percent(0) 3 3 2 3" xfId="3508" xr:uid="{00000000-0005-0000-0000-0000B40D0000}"/>
    <cellStyle name="Percent(0) 3 3 2 3 2" xfId="8871" xr:uid="{652C2199-18C5-4C76-888F-1276DFC81480}"/>
    <cellStyle name="Percent(0) 3 3 2 4" xfId="8633" xr:uid="{5004FF6B-7017-4BBC-8681-57955C8F224E}"/>
    <cellStyle name="Percent(0) 3 3 3" xfId="3509" xr:uid="{00000000-0005-0000-0000-0000B50D0000}"/>
    <cellStyle name="Percent(0) 3 3 3 2" xfId="8872" xr:uid="{DB4CE2F4-1AED-44B7-8276-4CC3C04A3DEF}"/>
    <cellStyle name="Percent(0) 3 3 4" xfId="3510" xr:uid="{00000000-0005-0000-0000-0000B60D0000}"/>
    <cellStyle name="Percent(0) 3 3 4 2" xfId="8873" xr:uid="{CAC4D89B-3929-4E1C-8FD4-FF4BDD5151C5}"/>
    <cellStyle name="Percent(0) 3 3 5" xfId="8632" xr:uid="{91BD89B4-D87D-47A4-8110-2E8DB6829ED5}"/>
    <cellStyle name="Percent(0) 3 4" xfId="2272" xr:uid="{00000000-0005-0000-0000-0000E0080000}"/>
    <cellStyle name="Percent(0) 3 4 2" xfId="2273" xr:uid="{00000000-0005-0000-0000-0000E1080000}"/>
    <cellStyle name="Percent(0) 3 4 2 2" xfId="3511" xr:uid="{00000000-0005-0000-0000-0000B70D0000}"/>
    <cellStyle name="Percent(0) 3 4 2 2 2" xfId="8874" xr:uid="{8BB62718-4131-4496-918D-E72DE1BEF1F1}"/>
    <cellStyle name="Percent(0) 3 4 2 3" xfId="3512" xr:uid="{00000000-0005-0000-0000-0000B80D0000}"/>
    <cellStyle name="Percent(0) 3 4 2 3 2" xfId="8875" xr:uid="{154B793A-F6B9-48E1-A8C0-4276123FEB5A}"/>
    <cellStyle name="Percent(0) 3 4 2 4" xfId="8635" xr:uid="{9DCC66D6-27CB-4573-ADCA-F9641A461D42}"/>
    <cellStyle name="Percent(0) 3 4 3" xfId="3513" xr:uid="{00000000-0005-0000-0000-0000B90D0000}"/>
    <cellStyle name="Percent(0) 3 4 3 2" xfId="8876" xr:uid="{FCF84B40-A41F-4C97-AE45-5105B954BA8C}"/>
    <cellStyle name="Percent(0) 3 4 4" xfId="3514" xr:uid="{00000000-0005-0000-0000-0000BA0D0000}"/>
    <cellStyle name="Percent(0) 3 4 4 2" xfId="8877" xr:uid="{AC54EBFD-2964-4338-A662-B640FAF9C005}"/>
    <cellStyle name="Percent(0) 3 4 5" xfId="8634" xr:uid="{1A082161-73CA-4CDA-AC4F-392C59714001}"/>
    <cellStyle name="Percent(0) 3 5" xfId="2274" xr:uid="{00000000-0005-0000-0000-0000E2080000}"/>
    <cellStyle name="Percent(0) 3 5 2" xfId="3515" xr:uid="{00000000-0005-0000-0000-0000BB0D0000}"/>
    <cellStyle name="Percent(0) 3 5 2 2" xfId="8878" xr:uid="{8731718D-7C80-4073-A199-D94CFD523DD5}"/>
    <cellStyle name="Percent(0) 3 5 3" xfId="3516" xr:uid="{00000000-0005-0000-0000-0000BC0D0000}"/>
    <cellStyle name="Percent(0) 3 5 3 2" xfId="8879" xr:uid="{0F89E87D-A61A-4B46-B787-976BE9238300}"/>
    <cellStyle name="Percent(0) 3 5 4" xfId="8636" xr:uid="{24847B31-1D19-48DB-9B39-2CEE6C794364}"/>
    <cellStyle name="Percent(0) 3 6" xfId="2275" xr:uid="{00000000-0005-0000-0000-0000E3080000}"/>
    <cellStyle name="Percent(0) 3 6 2" xfId="3517" xr:uid="{00000000-0005-0000-0000-0000BD0D0000}"/>
    <cellStyle name="Percent(0) 3 6 2 2" xfId="8880" xr:uid="{ED522784-1220-4E3B-AE2F-9ADE64E679AA}"/>
    <cellStyle name="Percent(0) 3 6 3" xfId="3518" xr:uid="{00000000-0005-0000-0000-0000BE0D0000}"/>
    <cellStyle name="Percent(0) 3 6 3 2" xfId="8881" xr:uid="{640FCF27-A33A-49D4-86EE-7A43E2E2467B}"/>
    <cellStyle name="Percent(0) 3 6 4" xfId="8637" xr:uid="{B3484ACC-F275-4F85-9099-19814B45B571}"/>
    <cellStyle name="Percent(0) 3 7" xfId="3519" xr:uid="{00000000-0005-0000-0000-0000BF0D0000}"/>
    <cellStyle name="Percent(0) 3 7 2" xfId="8882" xr:uid="{6623D6B6-24AF-4A2F-BB6F-775B6F7184F4}"/>
    <cellStyle name="Percent(0) 3 8" xfId="3520" xr:uid="{00000000-0005-0000-0000-0000C00D0000}"/>
    <cellStyle name="Percent(0) 3 8 2" xfId="8883" xr:uid="{3E3FD258-28E1-41E8-BF1D-AFB3C78DFF00}"/>
    <cellStyle name="Percent(0) 3 9" xfId="8629" xr:uid="{C59181D5-69CC-4532-BDFC-4B7DDE743993}"/>
    <cellStyle name="Percent(0) 3_ActiFijos" xfId="2276" xr:uid="{00000000-0005-0000-0000-0000E4080000}"/>
    <cellStyle name="Percent(0) 4" xfId="2277" xr:uid="{00000000-0005-0000-0000-0000E5080000}"/>
    <cellStyle name="Percent(0) 4 2" xfId="2278" xr:uid="{00000000-0005-0000-0000-0000E6080000}"/>
    <cellStyle name="Percent(0) 4 2 2" xfId="2279" xr:uid="{00000000-0005-0000-0000-0000E7080000}"/>
    <cellStyle name="Percent(0) 4 2 2 2" xfId="3521" xr:uid="{00000000-0005-0000-0000-0000C10D0000}"/>
    <cellStyle name="Percent(0) 4 2 2 2 2" xfId="8884" xr:uid="{D2DAE27F-6D99-4A77-9930-652C581B33B8}"/>
    <cellStyle name="Percent(0) 4 2 2 3" xfId="3522" xr:uid="{00000000-0005-0000-0000-0000C20D0000}"/>
    <cellStyle name="Percent(0) 4 2 2 3 2" xfId="8885" xr:uid="{B71938AE-47B4-493F-9220-E2A7A20BB98E}"/>
    <cellStyle name="Percent(0) 4 2 2 4" xfId="8640" xr:uid="{6F76333E-841F-4A2C-8A02-E6D7AD2079FF}"/>
    <cellStyle name="Percent(0) 4 2 3" xfId="3523" xr:uid="{00000000-0005-0000-0000-0000C30D0000}"/>
    <cellStyle name="Percent(0) 4 2 3 2" xfId="8886" xr:uid="{910B53B3-269A-4127-BAB6-A506CA71166D}"/>
    <cellStyle name="Percent(0) 4 2 4" xfId="3524" xr:uid="{00000000-0005-0000-0000-0000C40D0000}"/>
    <cellStyle name="Percent(0) 4 2 4 2" xfId="8887" xr:uid="{953304AF-4C58-4CB6-AAB5-7FEAD2796CC7}"/>
    <cellStyle name="Percent(0) 4 2 5" xfId="8639" xr:uid="{4701A8EC-B9E1-4E1E-8672-3C0E1F9A1749}"/>
    <cellStyle name="Percent(0) 4 3" xfId="2280" xr:uid="{00000000-0005-0000-0000-0000E8080000}"/>
    <cellStyle name="Percent(0) 4 3 2" xfId="2281" xr:uid="{00000000-0005-0000-0000-0000E9080000}"/>
    <cellStyle name="Percent(0) 4 3 2 2" xfId="3525" xr:uid="{00000000-0005-0000-0000-0000C50D0000}"/>
    <cellStyle name="Percent(0) 4 3 2 2 2" xfId="8888" xr:uid="{A230D1AE-A7B8-4DAC-9B4C-15CD65C1FBEB}"/>
    <cellStyle name="Percent(0) 4 3 2 3" xfId="3526" xr:uid="{00000000-0005-0000-0000-0000C60D0000}"/>
    <cellStyle name="Percent(0) 4 3 2 3 2" xfId="8889" xr:uid="{9D06DC1F-9277-4F1C-8FBB-92E9E276D2AD}"/>
    <cellStyle name="Percent(0) 4 3 2 4" xfId="8642" xr:uid="{1FDB1B5D-56A5-426F-B828-B7CA9FBA2DD6}"/>
    <cellStyle name="Percent(0) 4 3 3" xfId="3527" xr:uid="{00000000-0005-0000-0000-0000C70D0000}"/>
    <cellStyle name="Percent(0) 4 3 3 2" xfId="8890" xr:uid="{D52BA6C3-259C-4349-B4E7-A0FCD906E898}"/>
    <cellStyle name="Percent(0) 4 3 4" xfId="3528" xr:uid="{00000000-0005-0000-0000-0000C80D0000}"/>
    <cellStyle name="Percent(0) 4 3 4 2" xfId="8891" xr:uid="{E60D5457-94AB-43CB-8306-25C350D7711E}"/>
    <cellStyle name="Percent(0) 4 3 5" xfId="8641" xr:uid="{855FA1D1-2203-4F90-82FE-B5E9C1468649}"/>
    <cellStyle name="Percent(0) 4 4" xfId="2282" xr:uid="{00000000-0005-0000-0000-0000EA080000}"/>
    <cellStyle name="Percent(0) 4 4 2" xfId="2283" xr:uid="{00000000-0005-0000-0000-0000EB080000}"/>
    <cellStyle name="Percent(0) 4 4 2 2" xfId="3529" xr:uid="{00000000-0005-0000-0000-0000C90D0000}"/>
    <cellStyle name="Percent(0) 4 4 2 2 2" xfId="8892" xr:uid="{B448773B-A906-4346-94EE-57F72E42F340}"/>
    <cellStyle name="Percent(0) 4 4 2 3" xfId="3530" xr:uid="{00000000-0005-0000-0000-0000CA0D0000}"/>
    <cellStyle name="Percent(0) 4 4 2 3 2" xfId="8893" xr:uid="{E82C8FA0-03D8-4B1F-8873-2D3F291379B1}"/>
    <cellStyle name="Percent(0) 4 4 2 4" xfId="8644" xr:uid="{00028CC1-1624-4E35-99E3-010CF309C705}"/>
    <cellStyle name="Percent(0) 4 4 3" xfId="3531" xr:uid="{00000000-0005-0000-0000-0000CB0D0000}"/>
    <cellStyle name="Percent(0) 4 4 3 2" xfId="8894" xr:uid="{966E1D89-8569-4481-86B9-D91767F101DC}"/>
    <cellStyle name="Percent(0) 4 4 4" xfId="3532" xr:uid="{00000000-0005-0000-0000-0000CC0D0000}"/>
    <cellStyle name="Percent(0) 4 4 4 2" xfId="8895" xr:uid="{9FB5B4C0-D789-4684-9F27-E7D087888FA7}"/>
    <cellStyle name="Percent(0) 4 4 5" xfId="8643" xr:uid="{8A6477DB-D03E-44B8-A266-42D555B974CD}"/>
    <cellStyle name="Percent(0) 4 5" xfId="2284" xr:uid="{00000000-0005-0000-0000-0000EC080000}"/>
    <cellStyle name="Percent(0) 4 5 2" xfId="3533" xr:uid="{00000000-0005-0000-0000-0000CD0D0000}"/>
    <cellStyle name="Percent(0) 4 5 2 2" xfId="8896" xr:uid="{568CC06F-ED33-4BC8-9582-0D6DD1C66086}"/>
    <cellStyle name="Percent(0) 4 5 3" xfId="3534" xr:uid="{00000000-0005-0000-0000-0000CE0D0000}"/>
    <cellStyle name="Percent(0) 4 5 3 2" xfId="8897" xr:uid="{8FEFB2EA-FDDC-44E6-8E81-DCC59D5AB479}"/>
    <cellStyle name="Percent(0) 4 5 4" xfId="8645" xr:uid="{BB2DE250-3B02-4A1C-99D8-F6A7F900DCBB}"/>
    <cellStyle name="Percent(0) 4 6" xfId="2285" xr:uid="{00000000-0005-0000-0000-0000ED080000}"/>
    <cellStyle name="Percent(0) 4 6 2" xfId="3535" xr:uid="{00000000-0005-0000-0000-0000CF0D0000}"/>
    <cellStyle name="Percent(0) 4 6 2 2" xfId="8898" xr:uid="{ACC0BD80-05F1-4376-8ED8-87A2E4FEAEE2}"/>
    <cellStyle name="Percent(0) 4 6 3" xfId="3536" xr:uid="{00000000-0005-0000-0000-0000D00D0000}"/>
    <cellStyle name="Percent(0) 4 6 3 2" xfId="8899" xr:uid="{E47D6B65-788B-4284-A42A-EDA89D7AB195}"/>
    <cellStyle name="Percent(0) 4 6 4" xfId="8646" xr:uid="{427AC649-91D8-4434-A03C-A72C3A2C23FC}"/>
    <cellStyle name="Percent(0) 4 7" xfId="3537" xr:uid="{00000000-0005-0000-0000-0000D10D0000}"/>
    <cellStyle name="Percent(0) 4 7 2" xfId="8900" xr:uid="{4C7F67D4-12EC-40FA-B105-D71B1E7C7714}"/>
    <cellStyle name="Percent(0) 4 8" xfId="3538" xr:uid="{00000000-0005-0000-0000-0000D20D0000}"/>
    <cellStyle name="Percent(0) 4 8 2" xfId="8901" xr:uid="{6F9B2A64-EEC8-4419-8A3E-0D9D0600316D}"/>
    <cellStyle name="Percent(0) 4 9" xfId="8638" xr:uid="{7F5CECFE-0F61-48A3-AA24-C784151205C5}"/>
    <cellStyle name="Percent(0) 4_ActiFijos" xfId="2286" xr:uid="{00000000-0005-0000-0000-0000EE080000}"/>
    <cellStyle name="Percent(0) 5" xfId="2287" xr:uid="{00000000-0005-0000-0000-0000EF080000}"/>
    <cellStyle name="Percent(0) 5 2" xfId="3539" xr:uid="{00000000-0005-0000-0000-0000D30D0000}"/>
    <cellStyle name="Percent(0) 5 2 2" xfId="8902" xr:uid="{79B8E1F0-F067-4FE8-BAC8-3CF22ED4441C}"/>
    <cellStyle name="Percent(0) 5 3" xfId="3540" xr:uid="{00000000-0005-0000-0000-0000D40D0000}"/>
    <cellStyle name="Percent(0) 5 3 2" xfId="8903" xr:uid="{FD2CF5A7-96E4-44F3-9E0F-072BE0CDBB77}"/>
    <cellStyle name="Percent(0) 5 4" xfId="8647" xr:uid="{25CEEB8B-F0C9-48D6-A513-96E3E0AB3AB5}"/>
    <cellStyle name="Percent(0) 6" xfId="2288" xr:uid="{00000000-0005-0000-0000-0000F0080000}"/>
    <cellStyle name="Percent(0) 6 2" xfId="3541" xr:uid="{00000000-0005-0000-0000-0000D50D0000}"/>
    <cellStyle name="Percent(0) 6 2 2" xfId="8904" xr:uid="{F5DADA78-8666-4BFC-A632-DE2914AD4257}"/>
    <cellStyle name="Percent(0) 6 3" xfId="8648" xr:uid="{E9AC2A88-DD74-4F0E-8546-8C14312CF845}"/>
    <cellStyle name="Percent(0) 7" xfId="2289" xr:uid="{00000000-0005-0000-0000-0000F1080000}"/>
    <cellStyle name="Percent(0) 7 2" xfId="8649" xr:uid="{B8FA71D2-1C89-404C-AE7C-8AF69C416687}"/>
    <cellStyle name="Percent(0) 8" xfId="3542" xr:uid="{00000000-0005-0000-0000-0000D60D0000}"/>
    <cellStyle name="Percent(0) 8 2" xfId="8905" xr:uid="{D6187417-98A1-4E74-840E-A6E0A99D5855}"/>
    <cellStyle name="Percent(0) 9" xfId="3543" xr:uid="{00000000-0005-0000-0000-0000D70D0000}"/>
    <cellStyle name="Percent(0) 9 2" xfId="8906" xr:uid="{6EB44BDB-A935-4DD9-A5AC-2A3BC904EA90}"/>
    <cellStyle name="Percent(0)_Bases_Generales" xfId="2290" xr:uid="{00000000-0005-0000-0000-0000F2080000}"/>
    <cellStyle name="Percent_Balanc" xfId="2291" xr:uid="{00000000-0005-0000-0000-0000F3080000}"/>
    <cellStyle name="Porcentaje" xfId="7873" builtinId="5"/>
    <cellStyle name="Porcentaje 2" xfId="91" xr:uid="{00000000-0005-0000-0000-00005B000000}"/>
    <cellStyle name="Porcentaje 2 2" xfId="3729" xr:uid="{00000000-0005-0000-0000-0000910E0000}"/>
    <cellStyle name="Porcentaje 3" xfId="3730" xr:uid="{00000000-0005-0000-0000-0000920E0000}"/>
    <cellStyle name="Porcentaje 4" xfId="71" xr:uid="{00000000-0005-0000-0000-000047000000}"/>
    <cellStyle name="Porcentaje 7" xfId="24" xr:uid="{00000000-0005-0000-0000-000018000000}"/>
    <cellStyle name="Porcentaje 7 4" xfId="7872" xr:uid="{3E1C8BDC-6553-4815-A3E8-3949245F4281}"/>
    <cellStyle name="Porcentual 2" xfId="2292" xr:uid="{00000000-0005-0000-0000-0000F4080000}"/>
    <cellStyle name="Porcentual 2 2" xfId="2293" xr:uid="{00000000-0005-0000-0000-0000F5080000}"/>
    <cellStyle name="Porcentual 2 2 2" xfId="5823" xr:uid="{00000000-0005-0000-0000-0000BF160000}"/>
    <cellStyle name="Porcentual 2 2 3" xfId="5824" xr:uid="{00000000-0005-0000-0000-0000C0160000}"/>
    <cellStyle name="Porcentual 2 2 4" xfId="5825" xr:uid="{00000000-0005-0000-0000-0000C1160000}"/>
    <cellStyle name="Porcentual 2 2 4 2" xfId="5826" xr:uid="{00000000-0005-0000-0000-0000C2160000}"/>
    <cellStyle name="Porcentual 2 2 5" xfId="5827" xr:uid="{00000000-0005-0000-0000-0000C3160000}"/>
    <cellStyle name="Porcentual 2 3" xfId="3728" xr:uid="{00000000-0005-0000-0000-0000900E0000}"/>
    <cellStyle name="Porcentual 2 3 2" xfId="5828" xr:uid="{00000000-0005-0000-0000-0000C4160000}"/>
    <cellStyle name="Porcentual 2 3 3" xfId="5829" xr:uid="{00000000-0005-0000-0000-0000C5160000}"/>
    <cellStyle name="Porcentual 2 4" xfId="5830" xr:uid="{00000000-0005-0000-0000-0000C6160000}"/>
    <cellStyle name="Porcentual 2 4 2" xfId="5831" xr:uid="{00000000-0005-0000-0000-0000C7160000}"/>
    <cellStyle name="Porcentual 2 4 3" xfId="5832" xr:uid="{00000000-0005-0000-0000-0000C8160000}"/>
    <cellStyle name="Porcentual 2 5" xfId="5833" xr:uid="{00000000-0005-0000-0000-0000C9160000}"/>
    <cellStyle name="Porcentual 2 6" xfId="5834" xr:uid="{00000000-0005-0000-0000-0000CA160000}"/>
    <cellStyle name="Porcentual 23" xfId="5835" xr:uid="{00000000-0005-0000-0000-0000CB160000}"/>
    <cellStyle name="Porcentual 23 2" xfId="5836" xr:uid="{00000000-0005-0000-0000-0000CC160000}"/>
    <cellStyle name="Porcentual 3" xfId="2294" xr:uid="{00000000-0005-0000-0000-0000F6080000}"/>
    <cellStyle name="Porcentual 3 2" xfId="2295" xr:uid="{00000000-0005-0000-0000-0000F7080000}"/>
    <cellStyle name="Porcentual 3 2 2" xfId="5837" xr:uid="{00000000-0005-0000-0000-0000CD160000}"/>
    <cellStyle name="Porcentual 3 2 3" xfId="5838" xr:uid="{00000000-0005-0000-0000-0000CE160000}"/>
    <cellStyle name="Porcentual 3 3" xfId="2296" xr:uid="{00000000-0005-0000-0000-0000F8080000}"/>
    <cellStyle name="Porcentual 3 3 2" xfId="5839" xr:uid="{00000000-0005-0000-0000-0000CF160000}"/>
    <cellStyle name="Porcentual 3 4" xfId="2297" xr:uid="{00000000-0005-0000-0000-0000F9080000}"/>
    <cellStyle name="Porcentual 3 4 2" xfId="5840" xr:uid="{00000000-0005-0000-0000-0000D0160000}"/>
    <cellStyle name="Porcentual 3 5" xfId="2298" xr:uid="{00000000-0005-0000-0000-0000FA080000}"/>
    <cellStyle name="Porcentual 3 5 2" xfId="5841" xr:uid="{00000000-0005-0000-0000-0000D1160000}"/>
    <cellStyle name="Porcentual 3 6" xfId="2299" xr:uid="{00000000-0005-0000-0000-0000FB080000}"/>
    <cellStyle name="Porcentual 3 6 2" xfId="5842" xr:uid="{00000000-0005-0000-0000-0000D2160000}"/>
    <cellStyle name="Porcentual 3 7" xfId="3544" xr:uid="{00000000-0005-0000-0000-0000D80D0000}"/>
    <cellStyle name="Porcentual 3 8" xfId="3545" xr:uid="{00000000-0005-0000-0000-0000D90D0000}"/>
    <cellStyle name="Porcentual 4" xfId="2300" xr:uid="{00000000-0005-0000-0000-0000FC080000}"/>
    <cellStyle name="Porcentual 4 2" xfId="5843" xr:uid="{00000000-0005-0000-0000-0000D3160000}"/>
    <cellStyle name="Porcentual 4 3" xfId="5844" xr:uid="{00000000-0005-0000-0000-0000D4160000}"/>
    <cellStyle name="Porcentual 5" xfId="2301" xr:uid="{00000000-0005-0000-0000-0000FD080000}"/>
    <cellStyle name="Porcentual 5 2" xfId="5845" xr:uid="{00000000-0005-0000-0000-0000D5160000}"/>
    <cellStyle name="Porcentual 5 3" xfId="5846" xr:uid="{00000000-0005-0000-0000-0000D6160000}"/>
    <cellStyle name="Porcentual 6" xfId="2302" xr:uid="{00000000-0005-0000-0000-0000FE080000}"/>
    <cellStyle name="Porcentual 6 2" xfId="94" xr:uid="{00000000-0005-0000-0000-00005E000000}"/>
    <cellStyle name="Porcentual 7" xfId="5847" xr:uid="{00000000-0005-0000-0000-0000D7160000}"/>
    <cellStyle name="Porcentual 7 2" xfId="5848" xr:uid="{00000000-0005-0000-0000-0000D8160000}"/>
    <cellStyle name="Porcentual 8" xfId="5849" xr:uid="{00000000-0005-0000-0000-0000D9160000}"/>
    <cellStyle name="Porcentual 8 2" xfId="5850" xr:uid="{00000000-0005-0000-0000-0000DA160000}"/>
    <cellStyle name="Porcentual 9" xfId="5851" xr:uid="{00000000-0005-0000-0000-0000DB160000}"/>
    <cellStyle name="propio" xfId="2303" xr:uid="{00000000-0005-0000-0000-0000FF080000}"/>
    <cellStyle name="propio 10" xfId="3546" xr:uid="{00000000-0005-0000-0000-0000DA0D0000}"/>
    <cellStyle name="propio 10 2" xfId="8758" xr:uid="{CDF3DA7B-4CF7-406E-B078-A2F54FFD568A}"/>
    <cellStyle name="propio 11" xfId="8376" xr:uid="{0303AE6A-4EA5-48C7-86FA-8C0BF414B252}"/>
    <cellStyle name="propio 2" xfId="2304" xr:uid="{00000000-0005-0000-0000-000000090000}"/>
    <cellStyle name="propio 2 2" xfId="2305" xr:uid="{00000000-0005-0000-0000-000001090000}"/>
    <cellStyle name="propio 2 2 2" xfId="8374" xr:uid="{E0F5F2A7-3684-4914-8DA8-7BA1E3D51ACB}"/>
    <cellStyle name="propio 2 3" xfId="2306" xr:uid="{00000000-0005-0000-0000-000002090000}"/>
    <cellStyle name="propio 2 3 2" xfId="8373" xr:uid="{DECDEFF1-9F95-4026-BF8E-1112382A1E24}"/>
    <cellStyle name="propio 2 4" xfId="2307" xr:uid="{00000000-0005-0000-0000-000003090000}"/>
    <cellStyle name="propio 2 4 2" xfId="8309" xr:uid="{03B77F43-35C7-4729-AFB2-19361C579A3F}"/>
    <cellStyle name="propio 2 5" xfId="2308" xr:uid="{00000000-0005-0000-0000-000004090000}"/>
    <cellStyle name="propio 2 5 2" xfId="8814" xr:uid="{C71750F7-C99E-469A-AB54-300881A6AAC6}"/>
    <cellStyle name="propio 2 6" xfId="2309" xr:uid="{00000000-0005-0000-0000-000005090000}"/>
    <cellStyle name="propio 2 6 2" xfId="8813" xr:uid="{B5C1CB1C-CE80-4B57-90A8-02DB41B07587}"/>
    <cellStyle name="propio 2 7" xfId="3547" xr:uid="{00000000-0005-0000-0000-0000DB0D0000}"/>
    <cellStyle name="propio 2 7 2" xfId="7947" xr:uid="{3AFA19D3-1849-483E-8B7E-0A61862904E9}"/>
    <cellStyle name="propio 2 8" xfId="3548" xr:uid="{00000000-0005-0000-0000-0000DC0D0000}"/>
    <cellStyle name="propio 2 8 2" xfId="8757" xr:uid="{A7FC238E-677D-4299-9DF7-27EC23A8CED3}"/>
    <cellStyle name="propio 2 9" xfId="8375" xr:uid="{C70B1680-9934-4D69-94F5-F31DB26CC558}"/>
    <cellStyle name="propio 2_ActiFijos" xfId="2310" xr:uid="{00000000-0005-0000-0000-000006090000}"/>
    <cellStyle name="propio 3" xfId="2311" xr:uid="{00000000-0005-0000-0000-000007090000}"/>
    <cellStyle name="propio 3 2" xfId="2312" xr:uid="{00000000-0005-0000-0000-000008090000}"/>
    <cellStyle name="propio 3 2 2" xfId="8811" xr:uid="{B9693533-B0D5-485B-9940-D69ADC94C07D}"/>
    <cellStyle name="propio 3 3" xfId="2313" xr:uid="{00000000-0005-0000-0000-000009090000}"/>
    <cellStyle name="propio 3 3 2" xfId="8308" xr:uid="{12299391-C2B9-4DB2-8249-EE3EA79AECFF}"/>
    <cellStyle name="propio 3 4" xfId="2314" xr:uid="{00000000-0005-0000-0000-00000A090000}"/>
    <cellStyle name="propio 3 4 2" xfId="8307" xr:uid="{55C36BA9-9AA7-4094-AB82-644E71D68533}"/>
    <cellStyle name="propio 3 5" xfId="2315" xr:uid="{00000000-0005-0000-0000-00000B090000}"/>
    <cellStyle name="propio 3 5 2" xfId="8306" xr:uid="{30352CEA-AC49-4CA8-800E-ED7F44464C20}"/>
    <cellStyle name="propio 3 6" xfId="2316" xr:uid="{00000000-0005-0000-0000-00000C090000}"/>
    <cellStyle name="propio 3 6 2" xfId="8305" xr:uid="{EBA3F126-54EF-403C-9732-AB9D9524DE80}"/>
    <cellStyle name="propio 3 7" xfId="3549" xr:uid="{00000000-0005-0000-0000-0000DD0D0000}"/>
    <cellStyle name="propio 3 7 2" xfId="8998" xr:uid="{1BFD030A-C4BD-4797-92A1-9BDC2B934B9E}"/>
    <cellStyle name="propio 3 8" xfId="3550" xr:uid="{00000000-0005-0000-0000-0000DE0D0000}"/>
    <cellStyle name="propio 3 8 2" xfId="7946" xr:uid="{017D1DA0-D4A4-4963-A1F7-0899F3D492AE}"/>
    <cellStyle name="propio 3 9" xfId="8812" xr:uid="{1214E9F6-E20A-493B-9B13-ABF0C89A997B}"/>
    <cellStyle name="propio 3_ActiFijos" xfId="2317" xr:uid="{00000000-0005-0000-0000-00000D090000}"/>
    <cellStyle name="propio 4" xfId="2318" xr:uid="{00000000-0005-0000-0000-00000E090000}"/>
    <cellStyle name="propio 4 2" xfId="2319" xr:uid="{00000000-0005-0000-0000-00000F090000}"/>
    <cellStyle name="propio 4 2 2" xfId="8303" xr:uid="{BDE976EE-6DA4-401F-9B93-3502AB5E3DF9}"/>
    <cellStyle name="propio 4 3" xfId="2320" xr:uid="{00000000-0005-0000-0000-000010090000}"/>
    <cellStyle name="propio 4 3 2" xfId="8302" xr:uid="{29D00C39-7680-4389-A31F-AE1B3F9B31FB}"/>
    <cellStyle name="propio 4 4" xfId="2321" xr:uid="{00000000-0005-0000-0000-000011090000}"/>
    <cellStyle name="propio 4 4 2" xfId="8301" xr:uid="{C0648B45-3EEF-4F1D-89B3-E7B0F914BAF8}"/>
    <cellStyle name="propio 4 5" xfId="2322" xr:uid="{00000000-0005-0000-0000-000012090000}"/>
    <cellStyle name="propio 4 5 2" xfId="8300" xr:uid="{28BA29DD-8024-4CD2-9DB0-9986F80A5222}"/>
    <cellStyle name="propio 4 6" xfId="2323" xr:uid="{00000000-0005-0000-0000-000013090000}"/>
    <cellStyle name="propio 4 6 2" xfId="8299" xr:uid="{0DF2EF3F-3488-4252-B99D-999F787A62FE}"/>
    <cellStyle name="propio 4 7" xfId="3551" xr:uid="{00000000-0005-0000-0000-0000DF0D0000}"/>
    <cellStyle name="propio 4 7 2" xfId="8997" xr:uid="{A233A41E-C12E-43B5-B82C-6A4748947A63}"/>
    <cellStyle name="propio 4 8" xfId="3552" xr:uid="{00000000-0005-0000-0000-0000E00D0000}"/>
    <cellStyle name="propio 4 8 2" xfId="7945" xr:uid="{34FACE4C-F17E-480D-B0A2-D59B1DD61212}"/>
    <cellStyle name="propio 4 9" xfId="8304" xr:uid="{E227F306-A5A8-4FC7-8E2D-934498922014}"/>
    <cellStyle name="propio 4_ActiFijos" xfId="2324" xr:uid="{00000000-0005-0000-0000-000014090000}"/>
    <cellStyle name="propio 5" xfId="3553" xr:uid="{00000000-0005-0000-0000-0000E10D0000}"/>
    <cellStyle name="propio 5 2" xfId="7944" xr:uid="{D2622F93-1DDC-4E2F-A4AC-CD8E05709462}"/>
    <cellStyle name="propio 6" xfId="3554" xr:uid="{00000000-0005-0000-0000-0000E20D0000}"/>
    <cellStyle name="propio 6 2" xfId="8996" xr:uid="{8659619C-C2FF-4C0F-B61E-E670F8C94681}"/>
    <cellStyle name="propio 7" xfId="3555" xr:uid="{00000000-0005-0000-0000-0000E30D0000}"/>
    <cellStyle name="propio 7 2" xfId="7943" xr:uid="{823E359B-4D4A-403E-B4C4-3DAB543F06E2}"/>
    <cellStyle name="propio 8" xfId="3556" xr:uid="{00000000-0005-0000-0000-0000E40D0000}"/>
    <cellStyle name="propio 8 2" xfId="8995" xr:uid="{63379043-EF40-4009-B55D-4BCEDA74ED91}"/>
    <cellStyle name="propio 9" xfId="3557" xr:uid="{00000000-0005-0000-0000-0000E50D0000}"/>
    <cellStyle name="propio 9 2" xfId="7942" xr:uid="{ED5AAA1A-964E-4359-BC5C-7450B54C3AE7}"/>
    <cellStyle name="propio_Bases_Generales" xfId="2325" xr:uid="{00000000-0005-0000-0000-000015090000}"/>
    <cellStyle name="PSChar" xfId="2326" xr:uid="{00000000-0005-0000-0000-000016090000}"/>
    <cellStyle name="PSChar 2" xfId="2327" xr:uid="{00000000-0005-0000-0000-000017090000}"/>
    <cellStyle name="PSChar 2 2" xfId="2328" xr:uid="{00000000-0005-0000-0000-000018090000}"/>
    <cellStyle name="PSChar 2 2 2" xfId="8652" xr:uid="{A3E8B270-C729-4A5F-B542-E604D7DB266C}"/>
    <cellStyle name="PSChar 2 3" xfId="2329" xr:uid="{00000000-0005-0000-0000-000019090000}"/>
    <cellStyle name="PSChar 2 3 2" xfId="8653" xr:uid="{5FC6B5B3-5F12-4C1E-95E1-5439C7F414DB}"/>
    <cellStyle name="PSChar 2 4" xfId="2330" xr:uid="{00000000-0005-0000-0000-00001A090000}"/>
    <cellStyle name="PSChar 2 4 2" xfId="8654" xr:uid="{5B193BE4-F2BD-4B54-BEA3-3754592EEBED}"/>
    <cellStyle name="PSChar 2 5" xfId="2331" xr:uid="{00000000-0005-0000-0000-00001B090000}"/>
    <cellStyle name="PSChar 2 5 2" xfId="8655" xr:uid="{49B86857-661B-4BBD-855F-B816315928CC}"/>
    <cellStyle name="PSChar 2 6" xfId="2332" xr:uid="{00000000-0005-0000-0000-00001C090000}"/>
    <cellStyle name="PSChar 2 6 2" xfId="8656" xr:uid="{249A8731-94D4-4A4E-B855-2E51B592B6FF}"/>
    <cellStyle name="PSChar 2 7" xfId="3558" xr:uid="{00000000-0005-0000-0000-0000E60D0000}"/>
    <cellStyle name="PSChar 2 7 2" xfId="8907" xr:uid="{D5AB97A7-C4CE-4866-AD1A-08F5E74F6178}"/>
    <cellStyle name="PSChar 2 8" xfId="3559" xr:uid="{00000000-0005-0000-0000-0000E70D0000}"/>
    <cellStyle name="PSChar 2 8 2" xfId="8908" xr:uid="{9B77F29F-789D-4A1E-A670-F8330092A719}"/>
    <cellStyle name="PSChar 2 9" xfId="8651" xr:uid="{1932B8B1-CBE6-4EF6-8AF0-EF8B79E863D6}"/>
    <cellStyle name="PSChar 3" xfId="2333" xr:uid="{00000000-0005-0000-0000-00001D090000}"/>
    <cellStyle name="PSChar 3 2" xfId="2334" xr:uid="{00000000-0005-0000-0000-00001E090000}"/>
    <cellStyle name="PSChar 3 2 2" xfId="8658" xr:uid="{A80241BF-5866-4413-8466-FF4B585D5E42}"/>
    <cellStyle name="PSChar 3 3" xfId="2335" xr:uid="{00000000-0005-0000-0000-00001F090000}"/>
    <cellStyle name="PSChar 3 3 2" xfId="8659" xr:uid="{E4F271A9-0CC9-4D41-A87E-B062BE00DFB2}"/>
    <cellStyle name="PSChar 3 4" xfId="2336" xr:uid="{00000000-0005-0000-0000-000020090000}"/>
    <cellStyle name="PSChar 3 4 2" xfId="8660" xr:uid="{8DDB2CE4-4F0B-4B93-A35D-F871AD0F8472}"/>
    <cellStyle name="PSChar 3 5" xfId="2337" xr:uid="{00000000-0005-0000-0000-000021090000}"/>
    <cellStyle name="PSChar 3 5 2" xfId="8661" xr:uid="{05FE130D-0409-4338-A539-F0314F4C43D9}"/>
    <cellStyle name="PSChar 3 6" xfId="2338" xr:uid="{00000000-0005-0000-0000-000022090000}"/>
    <cellStyle name="PSChar 3 6 2" xfId="8662" xr:uid="{B7428E7A-D489-47A1-9B07-4C5B63FA2A9A}"/>
    <cellStyle name="PSChar 3 7" xfId="3560" xr:uid="{00000000-0005-0000-0000-0000E80D0000}"/>
    <cellStyle name="PSChar 3 7 2" xfId="8909" xr:uid="{22F80BBB-1FF1-426C-AC37-7F51EFC9A2C3}"/>
    <cellStyle name="PSChar 3 8" xfId="3561" xr:uid="{00000000-0005-0000-0000-0000E90D0000}"/>
    <cellStyle name="PSChar 3 8 2" xfId="8910" xr:uid="{F75B1BE3-B6F8-4D71-977F-24AE5E59EC79}"/>
    <cellStyle name="PSChar 3 9" xfId="8657" xr:uid="{AB316B21-5E09-411B-AEA3-413B84DDBBED}"/>
    <cellStyle name="PSChar 4" xfId="2339" xr:uid="{00000000-0005-0000-0000-000023090000}"/>
    <cellStyle name="PSChar 4 2" xfId="2340" xr:uid="{00000000-0005-0000-0000-000024090000}"/>
    <cellStyle name="PSChar 4 2 2" xfId="8664" xr:uid="{657427BC-6EB2-44AC-BF32-999289C5685C}"/>
    <cellStyle name="PSChar 4 3" xfId="2341" xr:uid="{00000000-0005-0000-0000-000025090000}"/>
    <cellStyle name="PSChar 4 3 2" xfId="8665" xr:uid="{8D9A4E13-0C9C-465D-ACC5-005C21BB72A5}"/>
    <cellStyle name="PSChar 4 4" xfId="2342" xr:uid="{00000000-0005-0000-0000-000026090000}"/>
    <cellStyle name="PSChar 4 4 2" xfId="8666" xr:uid="{339F8308-D323-4656-BAC1-36DA3E73ACEA}"/>
    <cellStyle name="PSChar 4 5" xfId="2343" xr:uid="{00000000-0005-0000-0000-000027090000}"/>
    <cellStyle name="PSChar 4 5 2" xfId="8667" xr:uid="{7C480DEE-EBCB-41FF-B5D9-B912FB64C22F}"/>
    <cellStyle name="PSChar 4 6" xfId="2344" xr:uid="{00000000-0005-0000-0000-000028090000}"/>
    <cellStyle name="PSChar 4 6 2" xfId="8668" xr:uid="{FD1D09C7-E363-417D-9650-20414E31F8F4}"/>
    <cellStyle name="PSChar 4 7" xfId="3562" xr:uid="{00000000-0005-0000-0000-0000EA0D0000}"/>
    <cellStyle name="PSChar 4 7 2" xfId="8911" xr:uid="{C355E62A-65C6-4F6E-99D0-0214250A779D}"/>
    <cellStyle name="PSChar 4 8" xfId="3563" xr:uid="{00000000-0005-0000-0000-0000EB0D0000}"/>
    <cellStyle name="PSChar 4 8 2" xfId="8912" xr:uid="{DF50FC16-C5B6-4627-8E1A-6BEF2AE1D911}"/>
    <cellStyle name="PSChar 4 9" xfId="8663" xr:uid="{402A9646-3FA5-4E42-8FC3-180F0712BC88}"/>
    <cellStyle name="PSChar 5" xfId="8650" xr:uid="{9503509E-EDD9-406B-96BD-42412D3D3655}"/>
    <cellStyle name="Punto0" xfId="3564" xr:uid="{00000000-0005-0000-0000-0000EC0D0000}"/>
    <cellStyle name="puntos" xfId="2345" xr:uid="{00000000-0005-0000-0000-000029090000}"/>
    <cellStyle name="puntos 2" xfId="2346" xr:uid="{00000000-0005-0000-0000-00002A090000}"/>
    <cellStyle name="puntos 2 2" xfId="2347" xr:uid="{00000000-0005-0000-0000-00002B090000}"/>
    <cellStyle name="puntos 2 2 2" xfId="5852" xr:uid="{00000000-0005-0000-0000-0000DC160000}"/>
    <cellStyle name="puntos 2 3" xfId="2348" xr:uid="{00000000-0005-0000-0000-00002C090000}"/>
    <cellStyle name="puntos 2 3 2" xfId="5853" xr:uid="{00000000-0005-0000-0000-0000DD160000}"/>
    <cellStyle name="puntos 2 4" xfId="2349" xr:uid="{00000000-0005-0000-0000-00002D090000}"/>
    <cellStyle name="puntos 2 4 2" xfId="5854" xr:uid="{00000000-0005-0000-0000-0000DE160000}"/>
    <cellStyle name="puntos 2 5" xfId="2350" xr:uid="{00000000-0005-0000-0000-00002E090000}"/>
    <cellStyle name="puntos 2 5 2" xfId="5855" xr:uid="{00000000-0005-0000-0000-0000DF160000}"/>
    <cellStyle name="puntos 2 6" xfId="2351" xr:uid="{00000000-0005-0000-0000-00002F090000}"/>
    <cellStyle name="puntos 2 6 2" xfId="5856" xr:uid="{00000000-0005-0000-0000-0000E0160000}"/>
    <cellStyle name="puntos 2 7" xfId="3565" xr:uid="{00000000-0005-0000-0000-0000ED0D0000}"/>
    <cellStyle name="puntos 2 8" xfId="3566" xr:uid="{00000000-0005-0000-0000-0000EE0D0000}"/>
    <cellStyle name="puntos 3" xfId="2352" xr:uid="{00000000-0005-0000-0000-000030090000}"/>
    <cellStyle name="puntos 3 2" xfId="2353" xr:uid="{00000000-0005-0000-0000-000031090000}"/>
    <cellStyle name="puntos 3 2 2" xfId="5857" xr:uid="{00000000-0005-0000-0000-0000E1160000}"/>
    <cellStyle name="puntos 3 3" xfId="2354" xr:uid="{00000000-0005-0000-0000-000032090000}"/>
    <cellStyle name="puntos 3 3 2" xfId="5858" xr:uid="{00000000-0005-0000-0000-0000E2160000}"/>
    <cellStyle name="puntos 3 4" xfId="2355" xr:uid="{00000000-0005-0000-0000-000033090000}"/>
    <cellStyle name="puntos 3 4 2" xfId="5859" xr:uid="{00000000-0005-0000-0000-0000E3160000}"/>
    <cellStyle name="puntos 3 5" xfId="2356" xr:uid="{00000000-0005-0000-0000-000034090000}"/>
    <cellStyle name="puntos 3 5 2" xfId="5860" xr:uid="{00000000-0005-0000-0000-0000E4160000}"/>
    <cellStyle name="puntos 3 6" xfId="2357" xr:uid="{00000000-0005-0000-0000-000035090000}"/>
    <cellStyle name="puntos 3 6 2" xfId="5861" xr:uid="{00000000-0005-0000-0000-0000E5160000}"/>
    <cellStyle name="puntos 3 7" xfId="3567" xr:uid="{00000000-0005-0000-0000-0000EF0D0000}"/>
    <cellStyle name="puntos 3 8" xfId="3568" xr:uid="{00000000-0005-0000-0000-0000F00D0000}"/>
    <cellStyle name="puntos 4" xfId="2358" xr:uid="{00000000-0005-0000-0000-000036090000}"/>
    <cellStyle name="puntos 4 2" xfId="2359" xr:uid="{00000000-0005-0000-0000-000037090000}"/>
    <cellStyle name="puntos 4 2 2" xfId="5862" xr:uid="{00000000-0005-0000-0000-0000E6160000}"/>
    <cellStyle name="puntos 4 3" xfId="2360" xr:uid="{00000000-0005-0000-0000-000038090000}"/>
    <cellStyle name="puntos 4 3 2" xfId="5863" xr:uid="{00000000-0005-0000-0000-0000E7160000}"/>
    <cellStyle name="puntos 4 4" xfId="2361" xr:uid="{00000000-0005-0000-0000-000039090000}"/>
    <cellStyle name="puntos 4 4 2" xfId="5864" xr:uid="{00000000-0005-0000-0000-0000E8160000}"/>
    <cellStyle name="puntos 4 5" xfId="2362" xr:uid="{00000000-0005-0000-0000-00003A090000}"/>
    <cellStyle name="puntos 4 5 2" xfId="5865" xr:uid="{00000000-0005-0000-0000-0000E9160000}"/>
    <cellStyle name="puntos 4 6" xfId="2363" xr:uid="{00000000-0005-0000-0000-00003B090000}"/>
    <cellStyle name="puntos 4 6 2" xfId="5866" xr:uid="{00000000-0005-0000-0000-0000EA160000}"/>
    <cellStyle name="puntos 4 7" xfId="3569" xr:uid="{00000000-0005-0000-0000-0000F10D0000}"/>
    <cellStyle name="puntos 4 8" xfId="3570" xr:uid="{00000000-0005-0000-0000-0000F20D0000}"/>
    <cellStyle name="puntos 5" xfId="5867" xr:uid="{00000000-0005-0000-0000-0000EB160000}"/>
    <cellStyle name="Resaltar" xfId="2364" xr:uid="{00000000-0005-0000-0000-00003C090000}"/>
    <cellStyle name="Resaltar 10" xfId="3571" xr:uid="{00000000-0005-0000-0000-0000F30D0000}"/>
    <cellStyle name="Resaltar 2" xfId="2365" xr:uid="{00000000-0005-0000-0000-00003D090000}"/>
    <cellStyle name="Resaltar 2 2" xfId="2366" xr:uid="{00000000-0005-0000-0000-00003E090000}"/>
    <cellStyle name="Resaltar 2 3" xfId="2367" xr:uid="{00000000-0005-0000-0000-00003F090000}"/>
    <cellStyle name="Resaltar 2 4" xfId="2368" xr:uid="{00000000-0005-0000-0000-000040090000}"/>
    <cellStyle name="Resaltar 2 5" xfId="2369" xr:uid="{00000000-0005-0000-0000-000041090000}"/>
    <cellStyle name="Resaltar 2 6" xfId="2370" xr:uid="{00000000-0005-0000-0000-000042090000}"/>
    <cellStyle name="Resaltar 2 7" xfId="3572" xr:uid="{00000000-0005-0000-0000-0000F40D0000}"/>
    <cellStyle name="Resaltar 2 8" xfId="3573" xr:uid="{00000000-0005-0000-0000-0000F50D0000}"/>
    <cellStyle name="Resaltar 2_ActiFijos" xfId="2371" xr:uid="{00000000-0005-0000-0000-000043090000}"/>
    <cellStyle name="Resaltar 3" xfId="2372" xr:uid="{00000000-0005-0000-0000-000044090000}"/>
    <cellStyle name="Resaltar 3 2" xfId="2373" xr:uid="{00000000-0005-0000-0000-000045090000}"/>
    <cellStyle name="Resaltar 3 3" xfId="2374" xr:uid="{00000000-0005-0000-0000-000046090000}"/>
    <cellStyle name="Resaltar 3 4" xfId="2375" xr:uid="{00000000-0005-0000-0000-000047090000}"/>
    <cellStyle name="Resaltar 3 5" xfId="2376" xr:uid="{00000000-0005-0000-0000-000048090000}"/>
    <cellStyle name="Resaltar 3 6" xfId="2377" xr:uid="{00000000-0005-0000-0000-000049090000}"/>
    <cellStyle name="Resaltar 3 7" xfId="3574" xr:uid="{00000000-0005-0000-0000-0000F60D0000}"/>
    <cellStyle name="Resaltar 3 8" xfId="3575" xr:uid="{00000000-0005-0000-0000-0000F70D0000}"/>
    <cellStyle name="Resaltar 3_ActiFijos" xfId="2378" xr:uid="{00000000-0005-0000-0000-00004A090000}"/>
    <cellStyle name="Resaltar 4" xfId="2379" xr:uid="{00000000-0005-0000-0000-00004B090000}"/>
    <cellStyle name="Resaltar 4 2" xfId="2380" xr:uid="{00000000-0005-0000-0000-00004C090000}"/>
    <cellStyle name="Resaltar 4 3" xfId="2381" xr:uid="{00000000-0005-0000-0000-00004D090000}"/>
    <cellStyle name="Resaltar 4 4" xfId="2382" xr:uid="{00000000-0005-0000-0000-00004E090000}"/>
    <cellStyle name="Resaltar 4 5" xfId="2383" xr:uid="{00000000-0005-0000-0000-00004F090000}"/>
    <cellStyle name="Resaltar 4 6" xfId="2384" xr:uid="{00000000-0005-0000-0000-000050090000}"/>
    <cellStyle name="Resaltar 4 7" xfId="3576" xr:uid="{00000000-0005-0000-0000-0000F80D0000}"/>
    <cellStyle name="Resaltar 4 8" xfId="3577" xr:uid="{00000000-0005-0000-0000-0000F90D0000}"/>
    <cellStyle name="Resaltar 4_ActiFijos" xfId="2385" xr:uid="{00000000-0005-0000-0000-000051090000}"/>
    <cellStyle name="Resaltar 5" xfId="3578" xr:uid="{00000000-0005-0000-0000-0000FA0D0000}"/>
    <cellStyle name="Resaltar 6" xfId="3579" xr:uid="{00000000-0005-0000-0000-0000FB0D0000}"/>
    <cellStyle name="Resaltar 7" xfId="3580" xr:uid="{00000000-0005-0000-0000-0000FC0D0000}"/>
    <cellStyle name="Resaltar 8" xfId="3581" xr:uid="{00000000-0005-0000-0000-0000FD0D0000}"/>
    <cellStyle name="Resaltar 9" xfId="3582" xr:uid="{00000000-0005-0000-0000-0000FE0D0000}"/>
    <cellStyle name="Resaltar_Bases_Generales" xfId="2386" xr:uid="{00000000-0005-0000-0000-000052090000}"/>
    <cellStyle name="Resaltar1" xfId="2387" xr:uid="{00000000-0005-0000-0000-000053090000}"/>
    <cellStyle name="Resaltar1 10" xfId="3583" xr:uid="{00000000-0005-0000-0000-0000FF0D0000}"/>
    <cellStyle name="Resaltar1 2" xfId="2388" xr:uid="{00000000-0005-0000-0000-000054090000}"/>
    <cellStyle name="Resaltar1 2 2" xfId="2389" xr:uid="{00000000-0005-0000-0000-000055090000}"/>
    <cellStyle name="Resaltar1 2 3" xfId="2390" xr:uid="{00000000-0005-0000-0000-000056090000}"/>
    <cellStyle name="Resaltar1 2 4" xfId="2391" xr:uid="{00000000-0005-0000-0000-000057090000}"/>
    <cellStyle name="Resaltar1 2 5" xfId="2392" xr:uid="{00000000-0005-0000-0000-000058090000}"/>
    <cellStyle name="Resaltar1 2 6" xfId="2393" xr:uid="{00000000-0005-0000-0000-000059090000}"/>
    <cellStyle name="Resaltar1 2 7" xfId="3584" xr:uid="{00000000-0005-0000-0000-0000000E0000}"/>
    <cellStyle name="Resaltar1 2 8" xfId="3585" xr:uid="{00000000-0005-0000-0000-0000010E0000}"/>
    <cellStyle name="Resaltar1 2_ActiFijos" xfId="2394" xr:uid="{00000000-0005-0000-0000-00005A090000}"/>
    <cellStyle name="Resaltar1 3" xfId="2395" xr:uid="{00000000-0005-0000-0000-00005B090000}"/>
    <cellStyle name="Resaltar1 3 2" xfId="2396" xr:uid="{00000000-0005-0000-0000-00005C090000}"/>
    <cellStyle name="Resaltar1 3 3" xfId="2397" xr:uid="{00000000-0005-0000-0000-00005D090000}"/>
    <cellStyle name="Resaltar1 3 4" xfId="2398" xr:uid="{00000000-0005-0000-0000-00005E090000}"/>
    <cellStyle name="Resaltar1 3 5" xfId="2399" xr:uid="{00000000-0005-0000-0000-00005F090000}"/>
    <cellStyle name="Resaltar1 3 6" xfId="2400" xr:uid="{00000000-0005-0000-0000-000060090000}"/>
    <cellStyle name="Resaltar1 3 7" xfId="3586" xr:uid="{00000000-0005-0000-0000-0000020E0000}"/>
    <cellStyle name="Resaltar1 3 8" xfId="3587" xr:uid="{00000000-0005-0000-0000-0000030E0000}"/>
    <cellStyle name="Resaltar1 3_ActiFijos" xfId="2401" xr:uid="{00000000-0005-0000-0000-000061090000}"/>
    <cellStyle name="Resaltar1 4" xfId="2402" xr:uid="{00000000-0005-0000-0000-000062090000}"/>
    <cellStyle name="Resaltar1 4 2" xfId="2403" xr:uid="{00000000-0005-0000-0000-000063090000}"/>
    <cellStyle name="Resaltar1 4 3" xfId="2404" xr:uid="{00000000-0005-0000-0000-000064090000}"/>
    <cellStyle name="Resaltar1 4 4" xfId="2405" xr:uid="{00000000-0005-0000-0000-000065090000}"/>
    <cellStyle name="Resaltar1 4 5" xfId="2406" xr:uid="{00000000-0005-0000-0000-000066090000}"/>
    <cellStyle name="Resaltar1 4 6" xfId="2407" xr:uid="{00000000-0005-0000-0000-000067090000}"/>
    <cellStyle name="Resaltar1 4 7" xfId="3588" xr:uid="{00000000-0005-0000-0000-0000040E0000}"/>
    <cellStyle name="Resaltar1 4 8" xfId="3589" xr:uid="{00000000-0005-0000-0000-0000050E0000}"/>
    <cellStyle name="Resaltar1 4_ActiFijos" xfId="2408" xr:uid="{00000000-0005-0000-0000-000068090000}"/>
    <cellStyle name="Resaltar1 5" xfId="3590" xr:uid="{00000000-0005-0000-0000-0000060E0000}"/>
    <cellStyle name="Resaltar1 6" xfId="3591" xr:uid="{00000000-0005-0000-0000-0000070E0000}"/>
    <cellStyle name="Resaltar1 7" xfId="3592" xr:uid="{00000000-0005-0000-0000-0000080E0000}"/>
    <cellStyle name="Resaltar1 8" xfId="3593" xr:uid="{00000000-0005-0000-0000-0000090E0000}"/>
    <cellStyle name="Resaltar1 9" xfId="3594" xr:uid="{00000000-0005-0000-0000-00000A0E0000}"/>
    <cellStyle name="Resaltar1_Bases_Generales" xfId="2409" xr:uid="{00000000-0005-0000-0000-000069090000}"/>
    <cellStyle name="RISKbigPercent" xfId="2410" xr:uid="{00000000-0005-0000-0000-00006A090000}"/>
    <cellStyle name="RISKbigPercent 2" xfId="2411" xr:uid="{00000000-0005-0000-0000-00006B090000}"/>
    <cellStyle name="RISKbigPercent 2 2" xfId="2412" xr:uid="{00000000-0005-0000-0000-00006C090000}"/>
    <cellStyle name="RISKbigPercent 2 2 2" xfId="5868" xr:uid="{00000000-0005-0000-0000-0000EC160000}"/>
    <cellStyle name="RISKbigPercent 2 3" xfId="2413" xr:uid="{00000000-0005-0000-0000-00006D090000}"/>
    <cellStyle name="RISKbigPercent 2 3 2" xfId="5869" xr:uid="{00000000-0005-0000-0000-0000ED160000}"/>
    <cellStyle name="RISKbigPercent 2 4" xfId="2414" xr:uid="{00000000-0005-0000-0000-00006E090000}"/>
    <cellStyle name="RISKbigPercent 2 4 2" xfId="5870" xr:uid="{00000000-0005-0000-0000-0000EE160000}"/>
    <cellStyle name="RISKbigPercent 2 5" xfId="2415" xr:uid="{00000000-0005-0000-0000-00006F090000}"/>
    <cellStyle name="RISKbigPercent 2 5 2" xfId="5871" xr:uid="{00000000-0005-0000-0000-0000EF160000}"/>
    <cellStyle name="RISKbigPercent 2 6" xfId="2416" xr:uid="{00000000-0005-0000-0000-000070090000}"/>
    <cellStyle name="RISKbigPercent 2 6 2" xfId="5872" xr:uid="{00000000-0005-0000-0000-0000F0160000}"/>
    <cellStyle name="RISKbigPercent 2 7" xfId="3595" xr:uid="{00000000-0005-0000-0000-00000B0E0000}"/>
    <cellStyle name="RISKbigPercent 2 8" xfId="3596" xr:uid="{00000000-0005-0000-0000-00000C0E0000}"/>
    <cellStyle name="RISKbigPercent 3" xfId="2417" xr:uid="{00000000-0005-0000-0000-000071090000}"/>
    <cellStyle name="RISKbigPercent 3 2" xfId="2418" xr:uid="{00000000-0005-0000-0000-000072090000}"/>
    <cellStyle name="RISKbigPercent 3 2 2" xfId="5873" xr:uid="{00000000-0005-0000-0000-0000F1160000}"/>
    <cellStyle name="RISKbigPercent 3 3" xfId="2419" xr:uid="{00000000-0005-0000-0000-000073090000}"/>
    <cellStyle name="RISKbigPercent 3 3 2" xfId="5874" xr:uid="{00000000-0005-0000-0000-0000F2160000}"/>
    <cellStyle name="RISKbigPercent 3 4" xfId="2420" xr:uid="{00000000-0005-0000-0000-000074090000}"/>
    <cellStyle name="RISKbigPercent 3 4 2" xfId="5875" xr:uid="{00000000-0005-0000-0000-0000F3160000}"/>
    <cellStyle name="RISKbigPercent 3 5" xfId="2421" xr:uid="{00000000-0005-0000-0000-000075090000}"/>
    <cellStyle name="RISKbigPercent 3 5 2" xfId="5876" xr:uid="{00000000-0005-0000-0000-0000F4160000}"/>
    <cellStyle name="RISKbigPercent 3 6" xfId="2422" xr:uid="{00000000-0005-0000-0000-000076090000}"/>
    <cellStyle name="RISKbigPercent 3 6 2" xfId="5877" xr:uid="{00000000-0005-0000-0000-0000F5160000}"/>
    <cellStyle name="RISKbigPercent 3 7" xfId="3597" xr:uid="{00000000-0005-0000-0000-00000D0E0000}"/>
    <cellStyle name="RISKbigPercent 3 8" xfId="3598" xr:uid="{00000000-0005-0000-0000-00000E0E0000}"/>
    <cellStyle name="RISKbigPercent 4" xfId="2423" xr:uid="{00000000-0005-0000-0000-000077090000}"/>
    <cellStyle name="RISKbigPercent 4 2" xfId="2424" xr:uid="{00000000-0005-0000-0000-000078090000}"/>
    <cellStyle name="RISKbigPercent 4 2 2" xfId="5878" xr:uid="{00000000-0005-0000-0000-0000F6160000}"/>
    <cellStyle name="RISKbigPercent 4 3" xfId="2425" xr:uid="{00000000-0005-0000-0000-000079090000}"/>
    <cellStyle name="RISKbigPercent 4 3 2" xfId="5879" xr:uid="{00000000-0005-0000-0000-0000F7160000}"/>
    <cellStyle name="RISKbigPercent 4 4" xfId="2426" xr:uid="{00000000-0005-0000-0000-00007A090000}"/>
    <cellStyle name="RISKbigPercent 4 4 2" xfId="5880" xr:uid="{00000000-0005-0000-0000-0000F8160000}"/>
    <cellStyle name="RISKbigPercent 4 5" xfId="2427" xr:uid="{00000000-0005-0000-0000-00007B090000}"/>
    <cellStyle name="RISKbigPercent 4 5 2" xfId="5881" xr:uid="{00000000-0005-0000-0000-0000F9160000}"/>
    <cellStyle name="RISKbigPercent 4 6" xfId="2428" xr:uid="{00000000-0005-0000-0000-00007C090000}"/>
    <cellStyle name="RISKbigPercent 4 6 2" xfId="5882" xr:uid="{00000000-0005-0000-0000-0000FA160000}"/>
    <cellStyle name="RISKbigPercent 4 7" xfId="3599" xr:uid="{00000000-0005-0000-0000-00000F0E0000}"/>
    <cellStyle name="RISKbigPercent 4 8" xfId="3600" xr:uid="{00000000-0005-0000-0000-0000100E0000}"/>
    <cellStyle name="RISKbigPercent 5" xfId="5883" xr:uid="{00000000-0005-0000-0000-0000FB160000}"/>
    <cellStyle name="RISKblandrEdge" xfId="2429" xr:uid="{00000000-0005-0000-0000-00007D090000}"/>
    <cellStyle name="RISKblandrEdge 2" xfId="2430" xr:uid="{00000000-0005-0000-0000-00007E090000}"/>
    <cellStyle name="RISKblandrEdge 2 2" xfId="2431" xr:uid="{00000000-0005-0000-0000-00007F090000}"/>
    <cellStyle name="RISKblandrEdge 2 2 2" xfId="5884" xr:uid="{00000000-0005-0000-0000-0000FC160000}"/>
    <cellStyle name="RISKblandrEdge 2 3" xfId="2432" xr:uid="{00000000-0005-0000-0000-000080090000}"/>
    <cellStyle name="RISKblandrEdge 2 3 2" xfId="5885" xr:uid="{00000000-0005-0000-0000-0000FD160000}"/>
    <cellStyle name="RISKblandrEdge 2 4" xfId="2433" xr:uid="{00000000-0005-0000-0000-000081090000}"/>
    <cellStyle name="RISKblandrEdge 2 4 2" xfId="5886" xr:uid="{00000000-0005-0000-0000-0000FE160000}"/>
    <cellStyle name="RISKblandrEdge 2 5" xfId="2434" xr:uid="{00000000-0005-0000-0000-000082090000}"/>
    <cellStyle name="RISKblandrEdge 2 5 2" xfId="5887" xr:uid="{00000000-0005-0000-0000-0000FF160000}"/>
    <cellStyle name="RISKblandrEdge 2 6" xfId="2435" xr:uid="{00000000-0005-0000-0000-000083090000}"/>
    <cellStyle name="RISKblandrEdge 2 6 2" xfId="5888" xr:uid="{00000000-0005-0000-0000-000000170000}"/>
    <cellStyle name="RISKblandrEdge 2 7" xfId="3601" xr:uid="{00000000-0005-0000-0000-0000110E0000}"/>
    <cellStyle name="RISKblandrEdge 2 8" xfId="3602" xr:uid="{00000000-0005-0000-0000-0000120E0000}"/>
    <cellStyle name="RISKblandrEdge 3" xfId="2436" xr:uid="{00000000-0005-0000-0000-000084090000}"/>
    <cellStyle name="RISKblandrEdge 3 2" xfId="2437" xr:uid="{00000000-0005-0000-0000-000085090000}"/>
    <cellStyle name="RISKblandrEdge 3 2 2" xfId="5889" xr:uid="{00000000-0005-0000-0000-000001170000}"/>
    <cellStyle name="RISKblandrEdge 3 3" xfId="2438" xr:uid="{00000000-0005-0000-0000-000086090000}"/>
    <cellStyle name="RISKblandrEdge 3 3 2" xfId="5890" xr:uid="{00000000-0005-0000-0000-000002170000}"/>
    <cellStyle name="RISKblandrEdge 3 4" xfId="2439" xr:uid="{00000000-0005-0000-0000-000087090000}"/>
    <cellStyle name="RISKblandrEdge 3 4 2" xfId="5891" xr:uid="{00000000-0005-0000-0000-000003170000}"/>
    <cellStyle name="RISKblandrEdge 3 5" xfId="2440" xr:uid="{00000000-0005-0000-0000-000088090000}"/>
    <cellStyle name="RISKblandrEdge 3 5 2" xfId="5892" xr:uid="{00000000-0005-0000-0000-000004170000}"/>
    <cellStyle name="RISKblandrEdge 3 6" xfId="2441" xr:uid="{00000000-0005-0000-0000-000089090000}"/>
    <cellStyle name="RISKblandrEdge 3 6 2" xfId="5893" xr:uid="{00000000-0005-0000-0000-000005170000}"/>
    <cellStyle name="RISKblandrEdge 3 7" xfId="3603" xr:uid="{00000000-0005-0000-0000-0000130E0000}"/>
    <cellStyle name="RISKblandrEdge 3 8" xfId="3604" xr:uid="{00000000-0005-0000-0000-0000140E0000}"/>
    <cellStyle name="RISKblandrEdge 4" xfId="2442" xr:uid="{00000000-0005-0000-0000-00008A090000}"/>
    <cellStyle name="RISKblandrEdge 4 2" xfId="2443" xr:uid="{00000000-0005-0000-0000-00008B090000}"/>
    <cellStyle name="RISKblandrEdge 4 2 2" xfId="5894" xr:uid="{00000000-0005-0000-0000-000006170000}"/>
    <cellStyle name="RISKblandrEdge 4 3" xfId="2444" xr:uid="{00000000-0005-0000-0000-00008C090000}"/>
    <cellStyle name="RISKblandrEdge 4 3 2" xfId="5895" xr:uid="{00000000-0005-0000-0000-000007170000}"/>
    <cellStyle name="RISKblandrEdge 4 4" xfId="2445" xr:uid="{00000000-0005-0000-0000-00008D090000}"/>
    <cellStyle name="RISKblandrEdge 4 4 2" xfId="5896" xr:uid="{00000000-0005-0000-0000-000008170000}"/>
    <cellStyle name="RISKblandrEdge 4 5" xfId="2446" xr:uid="{00000000-0005-0000-0000-00008E090000}"/>
    <cellStyle name="RISKblandrEdge 4 5 2" xfId="5897" xr:uid="{00000000-0005-0000-0000-000009170000}"/>
    <cellStyle name="RISKblandrEdge 4 6" xfId="2447" xr:uid="{00000000-0005-0000-0000-00008F090000}"/>
    <cellStyle name="RISKblandrEdge 4 6 2" xfId="5898" xr:uid="{00000000-0005-0000-0000-00000A170000}"/>
    <cellStyle name="RISKblandrEdge 4 7" xfId="3605" xr:uid="{00000000-0005-0000-0000-0000150E0000}"/>
    <cellStyle name="RISKblandrEdge 4 8" xfId="3606" xr:uid="{00000000-0005-0000-0000-0000160E0000}"/>
    <cellStyle name="RISKblandrEdge 5" xfId="5899" xr:uid="{00000000-0005-0000-0000-00000B170000}"/>
    <cellStyle name="RISKblCorner" xfId="2448" xr:uid="{00000000-0005-0000-0000-000090090000}"/>
    <cellStyle name="RISKblCorner 2" xfId="2449" xr:uid="{00000000-0005-0000-0000-000091090000}"/>
    <cellStyle name="RISKblCorner 2 2" xfId="2450" xr:uid="{00000000-0005-0000-0000-000092090000}"/>
    <cellStyle name="RISKblCorner 2 2 2" xfId="5900" xr:uid="{00000000-0005-0000-0000-00000C170000}"/>
    <cellStyle name="RISKblCorner 2 3" xfId="2451" xr:uid="{00000000-0005-0000-0000-000093090000}"/>
    <cellStyle name="RISKblCorner 2 3 2" xfId="5901" xr:uid="{00000000-0005-0000-0000-00000D170000}"/>
    <cellStyle name="RISKblCorner 2 4" xfId="2452" xr:uid="{00000000-0005-0000-0000-000094090000}"/>
    <cellStyle name="RISKblCorner 2 4 2" xfId="5902" xr:uid="{00000000-0005-0000-0000-00000E170000}"/>
    <cellStyle name="RISKblCorner 2 5" xfId="2453" xr:uid="{00000000-0005-0000-0000-000095090000}"/>
    <cellStyle name="RISKblCorner 2 5 2" xfId="5903" xr:uid="{00000000-0005-0000-0000-00000F170000}"/>
    <cellStyle name="RISKblCorner 2 6" xfId="2454" xr:uid="{00000000-0005-0000-0000-000096090000}"/>
    <cellStyle name="RISKblCorner 2 6 2" xfId="5904" xr:uid="{00000000-0005-0000-0000-000010170000}"/>
    <cellStyle name="RISKblCorner 2 7" xfId="3607" xr:uid="{00000000-0005-0000-0000-0000170E0000}"/>
    <cellStyle name="RISKblCorner 2 8" xfId="3608" xr:uid="{00000000-0005-0000-0000-0000180E0000}"/>
    <cellStyle name="RISKblCorner 3" xfId="2455" xr:uid="{00000000-0005-0000-0000-000097090000}"/>
    <cellStyle name="RISKblCorner 3 2" xfId="2456" xr:uid="{00000000-0005-0000-0000-000098090000}"/>
    <cellStyle name="RISKblCorner 3 2 2" xfId="5905" xr:uid="{00000000-0005-0000-0000-000011170000}"/>
    <cellStyle name="RISKblCorner 3 3" xfId="2457" xr:uid="{00000000-0005-0000-0000-000099090000}"/>
    <cellStyle name="RISKblCorner 3 3 2" xfId="5906" xr:uid="{00000000-0005-0000-0000-000012170000}"/>
    <cellStyle name="RISKblCorner 3 4" xfId="2458" xr:uid="{00000000-0005-0000-0000-00009A090000}"/>
    <cellStyle name="RISKblCorner 3 4 2" xfId="5907" xr:uid="{00000000-0005-0000-0000-000013170000}"/>
    <cellStyle name="RISKblCorner 3 5" xfId="2459" xr:uid="{00000000-0005-0000-0000-00009B090000}"/>
    <cellStyle name="RISKblCorner 3 5 2" xfId="5908" xr:uid="{00000000-0005-0000-0000-000014170000}"/>
    <cellStyle name="RISKblCorner 3 6" xfId="2460" xr:uid="{00000000-0005-0000-0000-00009C090000}"/>
    <cellStyle name="RISKblCorner 3 6 2" xfId="5909" xr:uid="{00000000-0005-0000-0000-000015170000}"/>
    <cellStyle name="RISKblCorner 3 7" xfId="3609" xr:uid="{00000000-0005-0000-0000-0000190E0000}"/>
    <cellStyle name="RISKblCorner 3 8" xfId="3610" xr:uid="{00000000-0005-0000-0000-00001A0E0000}"/>
    <cellStyle name="RISKblCorner 4" xfId="2461" xr:uid="{00000000-0005-0000-0000-00009D090000}"/>
    <cellStyle name="RISKblCorner 4 2" xfId="2462" xr:uid="{00000000-0005-0000-0000-00009E090000}"/>
    <cellStyle name="RISKblCorner 4 2 2" xfId="5910" xr:uid="{00000000-0005-0000-0000-000016170000}"/>
    <cellStyle name="RISKblCorner 4 3" xfId="2463" xr:uid="{00000000-0005-0000-0000-00009F090000}"/>
    <cellStyle name="RISKblCorner 4 3 2" xfId="5911" xr:uid="{00000000-0005-0000-0000-000017170000}"/>
    <cellStyle name="RISKblCorner 4 4" xfId="2464" xr:uid="{00000000-0005-0000-0000-0000A0090000}"/>
    <cellStyle name="RISKblCorner 4 4 2" xfId="5912" xr:uid="{00000000-0005-0000-0000-000018170000}"/>
    <cellStyle name="RISKblCorner 4 5" xfId="2465" xr:uid="{00000000-0005-0000-0000-0000A1090000}"/>
    <cellStyle name="RISKblCorner 4 5 2" xfId="5913" xr:uid="{00000000-0005-0000-0000-000019170000}"/>
    <cellStyle name="RISKblCorner 4 6" xfId="2466" xr:uid="{00000000-0005-0000-0000-0000A2090000}"/>
    <cellStyle name="RISKblCorner 4 6 2" xfId="5914" xr:uid="{00000000-0005-0000-0000-00001A170000}"/>
    <cellStyle name="RISKblCorner 4 7" xfId="3611" xr:uid="{00000000-0005-0000-0000-00001B0E0000}"/>
    <cellStyle name="RISKblCorner 4 8" xfId="3612" xr:uid="{00000000-0005-0000-0000-00001C0E0000}"/>
    <cellStyle name="RISKblCorner 5" xfId="5915" xr:uid="{00000000-0005-0000-0000-00001B170000}"/>
    <cellStyle name="RISKbottomEdge" xfId="2467" xr:uid="{00000000-0005-0000-0000-0000A3090000}"/>
    <cellStyle name="RISKbottomEdge 2" xfId="2468" xr:uid="{00000000-0005-0000-0000-0000A4090000}"/>
    <cellStyle name="RISKbottomEdge 2 2" xfId="2469" xr:uid="{00000000-0005-0000-0000-0000A5090000}"/>
    <cellStyle name="RISKbottomEdge 2 2 2" xfId="5916" xr:uid="{00000000-0005-0000-0000-00001C170000}"/>
    <cellStyle name="RISKbottomEdge 2 3" xfId="2470" xr:uid="{00000000-0005-0000-0000-0000A6090000}"/>
    <cellStyle name="RISKbottomEdge 2 3 2" xfId="5917" xr:uid="{00000000-0005-0000-0000-00001D170000}"/>
    <cellStyle name="RISKbottomEdge 2 4" xfId="2471" xr:uid="{00000000-0005-0000-0000-0000A7090000}"/>
    <cellStyle name="RISKbottomEdge 2 4 2" xfId="5918" xr:uid="{00000000-0005-0000-0000-00001E170000}"/>
    <cellStyle name="RISKbottomEdge 2 5" xfId="2472" xr:uid="{00000000-0005-0000-0000-0000A8090000}"/>
    <cellStyle name="RISKbottomEdge 2 5 2" xfId="5919" xr:uid="{00000000-0005-0000-0000-00001F170000}"/>
    <cellStyle name="RISKbottomEdge 2 6" xfId="2473" xr:uid="{00000000-0005-0000-0000-0000A9090000}"/>
    <cellStyle name="RISKbottomEdge 2 6 2" xfId="5920" xr:uid="{00000000-0005-0000-0000-000020170000}"/>
    <cellStyle name="RISKbottomEdge 2 7" xfId="3613" xr:uid="{00000000-0005-0000-0000-00001D0E0000}"/>
    <cellStyle name="RISKbottomEdge 2 8" xfId="3614" xr:uid="{00000000-0005-0000-0000-00001E0E0000}"/>
    <cellStyle name="RISKbottomEdge 3" xfId="2474" xr:uid="{00000000-0005-0000-0000-0000AA090000}"/>
    <cellStyle name="RISKbottomEdge 3 2" xfId="2475" xr:uid="{00000000-0005-0000-0000-0000AB090000}"/>
    <cellStyle name="RISKbottomEdge 3 2 2" xfId="5921" xr:uid="{00000000-0005-0000-0000-000021170000}"/>
    <cellStyle name="RISKbottomEdge 3 3" xfId="2476" xr:uid="{00000000-0005-0000-0000-0000AC090000}"/>
    <cellStyle name="RISKbottomEdge 3 3 2" xfId="5922" xr:uid="{00000000-0005-0000-0000-000022170000}"/>
    <cellStyle name="RISKbottomEdge 3 4" xfId="2477" xr:uid="{00000000-0005-0000-0000-0000AD090000}"/>
    <cellStyle name="RISKbottomEdge 3 4 2" xfId="5923" xr:uid="{00000000-0005-0000-0000-000023170000}"/>
    <cellStyle name="RISKbottomEdge 3 5" xfId="2478" xr:uid="{00000000-0005-0000-0000-0000AE090000}"/>
    <cellStyle name="RISKbottomEdge 3 5 2" xfId="5924" xr:uid="{00000000-0005-0000-0000-000024170000}"/>
    <cellStyle name="RISKbottomEdge 3 6" xfId="2479" xr:uid="{00000000-0005-0000-0000-0000AF090000}"/>
    <cellStyle name="RISKbottomEdge 3 6 2" xfId="5925" xr:uid="{00000000-0005-0000-0000-000025170000}"/>
    <cellStyle name="RISKbottomEdge 3 7" xfId="3615" xr:uid="{00000000-0005-0000-0000-00001F0E0000}"/>
    <cellStyle name="RISKbottomEdge 3 8" xfId="3616" xr:uid="{00000000-0005-0000-0000-0000200E0000}"/>
    <cellStyle name="RISKbottomEdge 4" xfId="2480" xr:uid="{00000000-0005-0000-0000-0000B0090000}"/>
    <cellStyle name="RISKbottomEdge 4 2" xfId="2481" xr:uid="{00000000-0005-0000-0000-0000B1090000}"/>
    <cellStyle name="RISKbottomEdge 4 2 2" xfId="5926" xr:uid="{00000000-0005-0000-0000-000026170000}"/>
    <cellStyle name="RISKbottomEdge 4 3" xfId="2482" xr:uid="{00000000-0005-0000-0000-0000B2090000}"/>
    <cellStyle name="RISKbottomEdge 4 3 2" xfId="5927" xr:uid="{00000000-0005-0000-0000-000027170000}"/>
    <cellStyle name="RISKbottomEdge 4 4" xfId="2483" xr:uid="{00000000-0005-0000-0000-0000B3090000}"/>
    <cellStyle name="RISKbottomEdge 4 4 2" xfId="5928" xr:uid="{00000000-0005-0000-0000-000028170000}"/>
    <cellStyle name="RISKbottomEdge 4 5" xfId="2484" xr:uid="{00000000-0005-0000-0000-0000B4090000}"/>
    <cellStyle name="RISKbottomEdge 4 5 2" xfId="5929" xr:uid="{00000000-0005-0000-0000-000029170000}"/>
    <cellStyle name="RISKbottomEdge 4 6" xfId="2485" xr:uid="{00000000-0005-0000-0000-0000B5090000}"/>
    <cellStyle name="RISKbottomEdge 4 6 2" xfId="5930" xr:uid="{00000000-0005-0000-0000-00002A170000}"/>
    <cellStyle name="RISKbottomEdge 4 7" xfId="3617" xr:uid="{00000000-0005-0000-0000-0000210E0000}"/>
    <cellStyle name="RISKbottomEdge 4 8" xfId="3618" xr:uid="{00000000-0005-0000-0000-0000220E0000}"/>
    <cellStyle name="RISKbottomEdge 5" xfId="5931" xr:uid="{00000000-0005-0000-0000-00002B170000}"/>
    <cellStyle name="RISKbrCorner" xfId="2486" xr:uid="{00000000-0005-0000-0000-0000B6090000}"/>
    <cellStyle name="RISKbrCorner 2" xfId="2487" xr:uid="{00000000-0005-0000-0000-0000B7090000}"/>
    <cellStyle name="RISKbrCorner 2 2" xfId="2488" xr:uid="{00000000-0005-0000-0000-0000B8090000}"/>
    <cellStyle name="RISKbrCorner 2 2 2" xfId="5932" xr:uid="{00000000-0005-0000-0000-00002C170000}"/>
    <cellStyle name="RISKbrCorner 2 3" xfId="2489" xr:uid="{00000000-0005-0000-0000-0000B9090000}"/>
    <cellStyle name="RISKbrCorner 2 3 2" xfId="5933" xr:uid="{00000000-0005-0000-0000-00002D170000}"/>
    <cellStyle name="RISKbrCorner 2 4" xfId="2490" xr:uid="{00000000-0005-0000-0000-0000BA090000}"/>
    <cellStyle name="RISKbrCorner 2 4 2" xfId="5934" xr:uid="{00000000-0005-0000-0000-00002E170000}"/>
    <cellStyle name="RISKbrCorner 2 5" xfId="2491" xr:uid="{00000000-0005-0000-0000-0000BB090000}"/>
    <cellStyle name="RISKbrCorner 2 5 2" xfId="5935" xr:uid="{00000000-0005-0000-0000-00002F170000}"/>
    <cellStyle name="RISKbrCorner 2 6" xfId="2492" xr:uid="{00000000-0005-0000-0000-0000BC090000}"/>
    <cellStyle name="RISKbrCorner 2 6 2" xfId="5936" xr:uid="{00000000-0005-0000-0000-000030170000}"/>
    <cellStyle name="RISKbrCorner 2 7" xfId="3619" xr:uid="{00000000-0005-0000-0000-0000230E0000}"/>
    <cellStyle name="RISKbrCorner 2 8" xfId="3620" xr:uid="{00000000-0005-0000-0000-0000240E0000}"/>
    <cellStyle name="RISKbrCorner 3" xfId="2493" xr:uid="{00000000-0005-0000-0000-0000BD090000}"/>
    <cellStyle name="RISKbrCorner 3 2" xfId="2494" xr:uid="{00000000-0005-0000-0000-0000BE090000}"/>
    <cellStyle name="RISKbrCorner 3 2 2" xfId="5937" xr:uid="{00000000-0005-0000-0000-000031170000}"/>
    <cellStyle name="RISKbrCorner 3 3" xfId="2495" xr:uid="{00000000-0005-0000-0000-0000BF090000}"/>
    <cellStyle name="RISKbrCorner 3 3 2" xfId="5938" xr:uid="{00000000-0005-0000-0000-000032170000}"/>
    <cellStyle name="RISKbrCorner 3 4" xfId="2496" xr:uid="{00000000-0005-0000-0000-0000C0090000}"/>
    <cellStyle name="RISKbrCorner 3 4 2" xfId="5939" xr:uid="{00000000-0005-0000-0000-000033170000}"/>
    <cellStyle name="RISKbrCorner 3 5" xfId="2497" xr:uid="{00000000-0005-0000-0000-0000C1090000}"/>
    <cellStyle name="RISKbrCorner 3 5 2" xfId="5940" xr:uid="{00000000-0005-0000-0000-000034170000}"/>
    <cellStyle name="RISKbrCorner 3 6" xfId="2498" xr:uid="{00000000-0005-0000-0000-0000C2090000}"/>
    <cellStyle name="RISKbrCorner 3 6 2" xfId="5941" xr:uid="{00000000-0005-0000-0000-000035170000}"/>
    <cellStyle name="RISKbrCorner 3 7" xfId="3621" xr:uid="{00000000-0005-0000-0000-0000250E0000}"/>
    <cellStyle name="RISKbrCorner 3 8" xfId="3622" xr:uid="{00000000-0005-0000-0000-0000260E0000}"/>
    <cellStyle name="RISKbrCorner 4" xfId="2499" xr:uid="{00000000-0005-0000-0000-0000C3090000}"/>
    <cellStyle name="RISKbrCorner 4 2" xfId="2500" xr:uid="{00000000-0005-0000-0000-0000C4090000}"/>
    <cellStyle name="RISKbrCorner 4 2 2" xfId="5942" xr:uid="{00000000-0005-0000-0000-000036170000}"/>
    <cellStyle name="RISKbrCorner 4 3" xfId="2501" xr:uid="{00000000-0005-0000-0000-0000C5090000}"/>
    <cellStyle name="RISKbrCorner 4 3 2" xfId="5943" xr:uid="{00000000-0005-0000-0000-000037170000}"/>
    <cellStyle name="RISKbrCorner 4 4" xfId="2502" xr:uid="{00000000-0005-0000-0000-0000C6090000}"/>
    <cellStyle name="RISKbrCorner 4 4 2" xfId="5944" xr:uid="{00000000-0005-0000-0000-000038170000}"/>
    <cellStyle name="RISKbrCorner 4 5" xfId="2503" xr:uid="{00000000-0005-0000-0000-0000C7090000}"/>
    <cellStyle name="RISKbrCorner 4 5 2" xfId="5945" xr:uid="{00000000-0005-0000-0000-000039170000}"/>
    <cellStyle name="RISKbrCorner 4 6" xfId="2504" xr:uid="{00000000-0005-0000-0000-0000C8090000}"/>
    <cellStyle name="RISKbrCorner 4 6 2" xfId="5946" xr:uid="{00000000-0005-0000-0000-00003A170000}"/>
    <cellStyle name="RISKbrCorner 4 7" xfId="3623" xr:uid="{00000000-0005-0000-0000-0000270E0000}"/>
    <cellStyle name="RISKbrCorner 4 8" xfId="3624" xr:uid="{00000000-0005-0000-0000-0000280E0000}"/>
    <cellStyle name="RISKbrCorner 5" xfId="5947" xr:uid="{00000000-0005-0000-0000-00003B170000}"/>
    <cellStyle name="RISKdarkBoxed" xfId="2505" xr:uid="{00000000-0005-0000-0000-0000C9090000}"/>
    <cellStyle name="RISKdarkBoxed 2" xfId="2506" xr:uid="{00000000-0005-0000-0000-0000CA090000}"/>
    <cellStyle name="RISKdarkBoxed 2 2" xfId="2507" xr:uid="{00000000-0005-0000-0000-0000CB090000}"/>
    <cellStyle name="RISKdarkBoxed 2 2 2" xfId="2508" xr:uid="{00000000-0005-0000-0000-0000CC090000}"/>
    <cellStyle name="RISKdarkBoxed 2 2 2 2" xfId="3625" xr:uid="{00000000-0005-0000-0000-0000290E0000}"/>
    <cellStyle name="RISKdarkBoxed 2 2 2 3" xfId="3626" xr:uid="{00000000-0005-0000-0000-00002A0E0000}"/>
    <cellStyle name="RISKdarkBoxed 2 2 2_PPT Final" xfId="3627" xr:uid="{00000000-0005-0000-0000-00002B0E0000}"/>
    <cellStyle name="RISKdarkBoxed 2 2 3" xfId="3628" xr:uid="{00000000-0005-0000-0000-00002C0E0000}"/>
    <cellStyle name="RISKdarkBoxed 2 2 4" xfId="3629" xr:uid="{00000000-0005-0000-0000-00002D0E0000}"/>
    <cellStyle name="RISKdarkBoxed 2 2_PPT Final" xfId="3630" xr:uid="{00000000-0005-0000-0000-00002E0E0000}"/>
    <cellStyle name="RISKdarkBoxed 2 3" xfId="2509" xr:uid="{00000000-0005-0000-0000-0000CD090000}"/>
    <cellStyle name="RISKdarkBoxed 2 3 2" xfId="2510" xr:uid="{00000000-0005-0000-0000-0000CE090000}"/>
    <cellStyle name="RISKdarkBoxed 2 3 2 2" xfId="3631" xr:uid="{00000000-0005-0000-0000-00002F0E0000}"/>
    <cellStyle name="RISKdarkBoxed 2 3 2 3" xfId="3632" xr:uid="{00000000-0005-0000-0000-0000300E0000}"/>
    <cellStyle name="RISKdarkBoxed 2 3 2_PPT Final" xfId="3633" xr:uid="{00000000-0005-0000-0000-0000310E0000}"/>
    <cellStyle name="RISKdarkBoxed 2 3 3" xfId="3634" xr:uid="{00000000-0005-0000-0000-0000320E0000}"/>
    <cellStyle name="RISKdarkBoxed 2 3 4" xfId="3635" xr:uid="{00000000-0005-0000-0000-0000330E0000}"/>
    <cellStyle name="RISKdarkBoxed 2 3_PPT Final" xfId="3636" xr:uid="{00000000-0005-0000-0000-0000340E0000}"/>
    <cellStyle name="RISKdarkBoxed 2 4" xfId="2511" xr:uid="{00000000-0005-0000-0000-0000CF090000}"/>
    <cellStyle name="RISKdarkBoxed 2 4 2" xfId="2512" xr:uid="{00000000-0005-0000-0000-0000D0090000}"/>
    <cellStyle name="RISKdarkBoxed 2 4 2 2" xfId="3637" xr:uid="{00000000-0005-0000-0000-0000350E0000}"/>
    <cellStyle name="RISKdarkBoxed 2 4 2 3" xfId="3638" xr:uid="{00000000-0005-0000-0000-0000360E0000}"/>
    <cellStyle name="RISKdarkBoxed 2 4 2_PPT Final" xfId="3639" xr:uid="{00000000-0005-0000-0000-0000370E0000}"/>
    <cellStyle name="RISKdarkBoxed 2 4 3" xfId="3640" xr:uid="{00000000-0005-0000-0000-0000380E0000}"/>
    <cellStyle name="RISKdarkBoxed 2 4 4" xfId="3641" xr:uid="{00000000-0005-0000-0000-0000390E0000}"/>
    <cellStyle name="RISKdarkBoxed 2 4_PPT Final" xfId="3642" xr:uid="{00000000-0005-0000-0000-00003A0E0000}"/>
    <cellStyle name="RISKdarkBoxed 2 5" xfId="2513" xr:uid="{00000000-0005-0000-0000-0000D1090000}"/>
    <cellStyle name="RISKdarkBoxed 2 5 2" xfId="5948" xr:uid="{00000000-0005-0000-0000-00003C170000}"/>
    <cellStyle name="RISKdarkBoxed 2 6" xfId="2514" xr:uid="{00000000-0005-0000-0000-0000D2090000}"/>
    <cellStyle name="RISKdarkBoxed 2 6 2" xfId="5949" xr:uid="{00000000-0005-0000-0000-00003D170000}"/>
    <cellStyle name="RISKdarkBoxed 2 7" xfId="5950" xr:uid="{00000000-0005-0000-0000-00003E170000}"/>
    <cellStyle name="RISKdarkBoxed 3" xfId="2515" xr:uid="{00000000-0005-0000-0000-0000D3090000}"/>
    <cellStyle name="RISKdarkBoxed 3 2" xfId="2516" xr:uid="{00000000-0005-0000-0000-0000D4090000}"/>
    <cellStyle name="RISKdarkBoxed 3 2 2" xfId="2517" xr:uid="{00000000-0005-0000-0000-0000D5090000}"/>
    <cellStyle name="RISKdarkBoxed 3 2 2 2" xfId="5951" xr:uid="{00000000-0005-0000-0000-00003F170000}"/>
    <cellStyle name="RISKdarkBoxed 3 2 3" xfId="5952" xr:uid="{00000000-0005-0000-0000-000040170000}"/>
    <cellStyle name="RISKdarkBoxed 3 3" xfId="2518" xr:uid="{00000000-0005-0000-0000-0000D6090000}"/>
    <cellStyle name="RISKdarkBoxed 3 3 2" xfId="2519" xr:uid="{00000000-0005-0000-0000-0000D7090000}"/>
    <cellStyle name="RISKdarkBoxed 3 3 2 2" xfId="5953" xr:uid="{00000000-0005-0000-0000-000041170000}"/>
    <cellStyle name="RISKdarkBoxed 3 3 3" xfId="5954" xr:uid="{00000000-0005-0000-0000-000042170000}"/>
    <cellStyle name="RISKdarkBoxed 3 4" xfId="2520" xr:uid="{00000000-0005-0000-0000-0000D8090000}"/>
    <cellStyle name="RISKdarkBoxed 3 4 2" xfId="2521" xr:uid="{00000000-0005-0000-0000-0000D9090000}"/>
    <cellStyle name="RISKdarkBoxed 3 4 2 2" xfId="5955" xr:uid="{00000000-0005-0000-0000-000043170000}"/>
    <cellStyle name="RISKdarkBoxed 3 4 3" xfId="5956" xr:uid="{00000000-0005-0000-0000-000044170000}"/>
    <cellStyle name="RISKdarkBoxed 3 5" xfId="2522" xr:uid="{00000000-0005-0000-0000-0000DA090000}"/>
    <cellStyle name="RISKdarkBoxed 3 5 2" xfId="5957" xr:uid="{00000000-0005-0000-0000-000045170000}"/>
    <cellStyle name="RISKdarkBoxed 3 6" xfId="2523" xr:uid="{00000000-0005-0000-0000-0000DB090000}"/>
    <cellStyle name="RISKdarkBoxed 3 6 2" xfId="5958" xr:uid="{00000000-0005-0000-0000-000046170000}"/>
    <cellStyle name="RISKdarkBoxed 3 7" xfId="5959" xr:uid="{00000000-0005-0000-0000-000047170000}"/>
    <cellStyle name="RISKdarkBoxed 4" xfId="2524" xr:uid="{00000000-0005-0000-0000-0000DC090000}"/>
    <cellStyle name="RISKdarkBoxed 4 2" xfId="2525" xr:uid="{00000000-0005-0000-0000-0000DD090000}"/>
    <cellStyle name="RISKdarkBoxed 4 2 2" xfId="2526" xr:uid="{00000000-0005-0000-0000-0000DE090000}"/>
    <cellStyle name="RISKdarkBoxed 4 2 2 2" xfId="5960" xr:uid="{00000000-0005-0000-0000-000048170000}"/>
    <cellStyle name="RISKdarkBoxed 4 2 3" xfId="5961" xr:uid="{00000000-0005-0000-0000-000049170000}"/>
    <cellStyle name="RISKdarkBoxed 4 3" xfId="2527" xr:uid="{00000000-0005-0000-0000-0000DF090000}"/>
    <cellStyle name="RISKdarkBoxed 4 3 2" xfId="2528" xr:uid="{00000000-0005-0000-0000-0000E0090000}"/>
    <cellStyle name="RISKdarkBoxed 4 3 2 2" xfId="5962" xr:uid="{00000000-0005-0000-0000-00004A170000}"/>
    <cellStyle name="RISKdarkBoxed 4 3 3" xfId="5963" xr:uid="{00000000-0005-0000-0000-00004B170000}"/>
    <cellStyle name="RISKdarkBoxed 4 4" xfId="2529" xr:uid="{00000000-0005-0000-0000-0000E1090000}"/>
    <cellStyle name="RISKdarkBoxed 4 4 2" xfId="2530" xr:uid="{00000000-0005-0000-0000-0000E2090000}"/>
    <cellStyle name="RISKdarkBoxed 4 4 2 2" xfId="5964" xr:uid="{00000000-0005-0000-0000-00004C170000}"/>
    <cellStyle name="RISKdarkBoxed 4 4 3" xfId="5965" xr:uid="{00000000-0005-0000-0000-00004D170000}"/>
    <cellStyle name="RISKdarkBoxed 4 5" xfId="2531" xr:uid="{00000000-0005-0000-0000-0000E3090000}"/>
    <cellStyle name="RISKdarkBoxed 4 5 2" xfId="5966" xr:uid="{00000000-0005-0000-0000-00004E170000}"/>
    <cellStyle name="RISKdarkBoxed 4 6" xfId="2532" xr:uid="{00000000-0005-0000-0000-0000E4090000}"/>
    <cellStyle name="RISKdarkBoxed 4 6 2" xfId="5967" xr:uid="{00000000-0005-0000-0000-00004F170000}"/>
    <cellStyle name="RISKdarkBoxed 4 7" xfId="5968" xr:uid="{00000000-0005-0000-0000-000050170000}"/>
    <cellStyle name="RISKdarkBoxed 5" xfId="2533" xr:uid="{00000000-0005-0000-0000-0000E5090000}"/>
    <cellStyle name="RISKdarkBoxed 5 2" xfId="5969" xr:uid="{00000000-0005-0000-0000-000051170000}"/>
    <cellStyle name="RISKdarkBoxed 6" xfId="2534" xr:uid="{00000000-0005-0000-0000-0000E6090000}"/>
    <cellStyle name="RISKdarkBoxed 6 2" xfId="5970" xr:uid="{00000000-0005-0000-0000-000052170000}"/>
    <cellStyle name="RISKdarkBoxed 7" xfId="2535" xr:uid="{00000000-0005-0000-0000-0000E7090000}"/>
    <cellStyle name="RISKdarkBoxed 7 2" xfId="5971" xr:uid="{00000000-0005-0000-0000-000053170000}"/>
    <cellStyle name="RISKdarkBoxed 8" xfId="5972" xr:uid="{00000000-0005-0000-0000-000054170000}"/>
    <cellStyle name="RISKdarkBoxed_GRUPO4Q-2009 COMPLETO" xfId="3643" xr:uid="{00000000-0005-0000-0000-00003B0E0000}"/>
    <cellStyle name="RISKdarkShade" xfId="2536" xr:uid="{00000000-0005-0000-0000-0000E8090000}"/>
    <cellStyle name="RISKdarkShade 2" xfId="2537" xr:uid="{00000000-0005-0000-0000-0000E9090000}"/>
    <cellStyle name="RISKdarkShade 2 2" xfId="2538" xr:uid="{00000000-0005-0000-0000-0000EA090000}"/>
    <cellStyle name="RISKdarkShade 2 2 2" xfId="5973" xr:uid="{00000000-0005-0000-0000-000055170000}"/>
    <cellStyle name="RISKdarkShade 2 2 2 2" xfId="10443" xr:uid="{B2F1BCA2-26DD-4A56-9A93-473CF73792D8}"/>
    <cellStyle name="RISKdarkShade 2 2 3" xfId="8671" xr:uid="{016CFE4A-58BD-482A-98E1-2EA8379594ED}"/>
    <cellStyle name="RISKdarkShade 2 3" xfId="2539" xr:uid="{00000000-0005-0000-0000-0000EB090000}"/>
    <cellStyle name="RISKdarkShade 2 3 2" xfId="5974" xr:uid="{00000000-0005-0000-0000-000056170000}"/>
    <cellStyle name="RISKdarkShade 2 3 2 2" xfId="10444" xr:uid="{2E7A27F1-29A1-4DE0-A5DA-CC7756ADCD8C}"/>
    <cellStyle name="RISKdarkShade 2 3 3" xfId="8672" xr:uid="{FCB609B4-80F7-451F-879E-58C73ACB002B}"/>
    <cellStyle name="RISKdarkShade 2 4" xfId="2540" xr:uid="{00000000-0005-0000-0000-0000EC090000}"/>
    <cellStyle name="RISKdarkShade 2 4 2" xfId="5975" xr:uid="{00000000-0005-0000-0000-000057170000}"/>
    <cellStyle name="RISKdarkShade 2 4 2 2" xfId="10445" xr:uid="{AD16279E-0D69-4C0D-A90A-08D3EBCCD8F0}"/>
    <cellStyle name="RISKdarkShade 2 4 3" xfId="8673" xr:uid="{B391A6AC-0ACA-4F55-9686-CE42A5CA8043}"/>
    <cellStyle name="RISKdarkShade 2 5" xfId="2541" xr:uid="{00000000-0005-0000-0000-0000ED090000}"/>
    <cellStyle name="RISKdarkShade 2 5 2" xfId="5976" xr:uid="{00000000-0005-0000-0000-000058170000}"/>
    <cellStyle name="RISKdarkShade 2 5 2 2" xfId="10446" xr:uid="{9C755E38-E7D2-49CC-86A8-5254F80457DE}"/>
    <cellStyle name="RISKdarkShade 2 5 3" xfId="8674" xr:uid="{A927069B-B309-4641-A880-6D6D86EB0BAD}"/>
    <cellStyle name="RISKdarkShade 2 6" xfId="2542" xr:uid="{00000000-0005-0000-0000-0000EE090000}"/>
    <cellStyle name="RISKdarkShade 2 6 2" xfId="5977" xr:uid="{00000000-0005-0000-0000-000059170000}"/>
    <cellStyle name="RISKdarkShade 2 6 2 2" xfId="10447" xr:uid="{E8C9E35C-5B6C-458E-9460-52799CF1AA96}"/>
    <cellStyle name="RISKdarkShade 2 6 3" xfId="8675" xr:uid="{80EB1838-3AC8-4262-8A91-D5FEE1E15117}"/>
    <cellStyle name="RISKdarkShade 2 7" xfId="5978" xr:uid="{00000000-0005-0000-0000-00005A170000}"/>
    <cellStyle name="RISKdarkShade 2 7 2" xfId="10448" xr:uid="{8558B242-6E1E-4F8B-B75F-9913AC8F82EC}"/>
    <cellStyle name="RISKdarkShade 2 8" xfId="8670" xr:uid="{3D77B185-A5BB-42A7-92B6-9233C69B4B0E}"/>
    <cellStyle name="RISKdarkShade 3" xfId="2543" xr:uid="{00000000-0005-0000-0000-0000EF090000}"/>
    <cellStyle name="RISKdarkShade 3 2" xfId="2544" xr:uid="{00000000-0005-0000-0000-0000F0090000}"/>
    <cellStyle name="RISKdarkShade 3 2 2" xfId="5979" xr:uid="{00000000-0005-0000-0000-00005B170000}"/>
    <cellStyle name="RISKdarkShade 3 2 2 2" xfId="10449" xr:uid="{039CB836-023A-4A85-9DE8-7DC42E025F96}"/>
    <cellStyle name="RISKdarkShade 3 2 3" xfId="8677" xr:uid="{524ADEED-CA24-48D1-A9D6-7E0B79877743}"/>
    <cellStyle name="RISKdarkShade 3 3" xfId="2545" xr:uid="{00000000-0005-0000-0000-0000F1090000}"/>
    <cellStyle name="RISKdarkShade 3 3 2" xfId="5980" xr:uid="{00000000-0005-0000-0000-00005C170000}"/>
    <cellStyle name="RISKdarkShade 3 3 2 2" xfId="10450" xr:uid="{558AD44C-1EFB-4E40-975F-3ADC178098B8}"/>
    <cellStyle name="RISKdarkShade 3 3 3" xfId="8678" xr:uid="{AAB08788-041A-4E2B-A27D-23711D0552B8}"/>
    <cellStyle name="RISKdarkShade 3 4" xfId="2546" xr:uid="{00000000-0005-0000-0000-0000F2090000}"/>
    <cellStyle name="RISKdarkShade 3 4 2" xfId="5981" xr:uid="{00000000-0005-0000-0000-00005D170000}"/>
    <cellStyle name="RISKdarkShade 3 4 2 2" xfId="10451" xr:uid="{907DA4C6-0E78-403F-95E1-EE303D37BBA8}"/>
    <cellStyle name="RISKdarkShade 3 4 3" xfId="8679" xr:uid="{AAEFE3D2-E683-4F52-BF23-D9E2488758AE}"/>
    <cellStyle name="RISKdarkShade 3 5" xfId="2547" xr:uid="{00000000-0005-0000-0000-0000F3090000}"/>
    <cellStyle name="RISKdarkShade 3 5 2" xfId="5982" xr:uid="{00000000-0005-0000-0000-00005E170000}"/>
    <cellStyle name="RISKdarkShade 3 5 2 2" xfId="10452" xr:uid="{8414FB0A-E815-470D-946E-8B093161786D}"/>
    <cellStyle name="RISKdarkShade 3 5 3" xfId="8680" xr:uid="{AB82A827-9720-4DA5-837B-88B5CC5D11D8}"/>
    <cellStyle name="RISKdarkShade 3 6" xfId="2548" xr:uid="{00000000-0005-0000-0000-0000F4090000}"/>
    <cellStyle name="RISKdarkShade 3 6 2" xfId="5983" xr:uid="{00000000-0005-0000-0000-00005F170000}"/>
    <cellStyle name="RISKdarkShade 3 6 2 2" xfId="10453" xr:uid="{A666E0AD-471F-414D-86A6-0C64A8D0DE7F}"/>
    <cellStyle name="RISKdarkShade 3 6 3" xfId="8681" xr:uid="{0D011925-0022-48D6-837B-777E08A887B5}"/>
    <cellStyle name="RISKdarkShade 3 7" xfId="5984" xr:uid="{00000000-0005-0000-0000-000060170000}"/>
    <cellStyle name="RISKdarkShade 3 7 2" xfId="10454" xr:uid="{8A534A6D-103D-49F4-A0BB-02DD73694E5F}"/>
    <cellStyle name="RISKdarkShade 3 8" xfId="8676" xr:uid="{6AFF8B39-CC3B-4A0E-A40B-66F62A378330}"/>
    <cellStyle name="RISKdarkShade 4" xfId="2549" xr:uid="{00000000-0005-0000-0000-0000F5090000}"/>
    <cellStyle name="RISKdarkShade 4 2" xfId="2550" xr:uid="{00000000-0005-0000-0000-0000F6090000}"/>
    <cellStyle name="RISKdarkShade 4 2 2" xfId="5985" xr:uid="{00000000-0005-0000-0000-000061170000}"/>
    <cellStyle name="RISKdarkShade 4 2 2 2" xfId="10455" xr:uid="{2191CFE8-BC1C-4EE1-982D-FAECF5ED5228}"/>
    <cellStyle name="RISKdarkShade 4 2 3" xfId="8683" xr:uid="{342D5A93-E04A-44F5-BF08-9C90032B1460}"/>
    <cellStyle name="RISKdarkShade 4 3" xfId="2551" xr:uid="{00000000-0005-0000-0000-0000F7090000}"/>
    <cellStyle name="RISKdarkShade 4 3 2" xfId="5986" xr:uid="{00000000-0005-0000-0000-000062170000}"/>
    <cellStyle name="RISKdarkShade 4 3 2 2" xfId="10456" xr:uid="{9DFB60F1-BEC0-4C02-97AB-7FAED2622649}"/>
    <cellStyle name="RISKdarkShade 4 3 3" xfId="8684" xr:uid="{547734C5-1FAF-4F92-A099-D2A78A627AFF}"/>
    <cellStyle name="RISKdarkShade 4 4" xfId="2552" xr:uid="{00000000-0005-0000-0000-0000F8090000}"/>
    <cellStyle name="RISKdarkShade 4 4 2" xfId="5987" xr:uid="{00000000-0005-0000-0000-000063170000}"/>
    <cellStyle name="RISKdarkShade 4 4 2 2" xfId="10457" xr:uid="{9A02C545-1EAE-4DC9-B7B4-44E5FC7AE581}"/>
    <cellStyle name="RISKdarkShade 4 4 3" xfId="8685" xr:uid="{43260559-EA0C-4818-8B81-55DDC10B9127}"/>
    <cellStyle name="RISKdarkShade 4 5" xfId="2553" xr:uid="{00000000-0005-0000-0000-0000F9090000}"/>
    <cellStyle name="RISKdarkShade 4 5 2" xfId="5988" xr:uid="{00000000-0005-0000-0000-000064170000}"/>
    <cellStyle name="RISKdarkShade 4 5 2 2" xfId="10458" xr:uid="{3AF22466-4862-4C77-B1FE-B0D787EE2DC8}"/>
    <cellStyle name="RISKdarkShade 4 5 3" xfId="8686" xr:uid="{2FA0E0E1-F10B-45F7-B32B-8E2CF2C71447}"/>
    <cellStyle name="RISKdarkShade 4 6" xfId="2554" xr:uid="{00000000-0005-0000-0000-0000FA090000}"/>
    <cellStyle name="RISKdarkShade 4 6 2" xfId="5989" xr:uid="{00000000-0005-0000-0000-000065170000}"/>
    <cellStyle name="RISKdarkShade 4 6 2 2" xfId="10459" xr:uid="{7F3624B8-4DC2-481E-AD85-38EDAAE31448}"/>
    <cellStyle name="RISKdarkShade 4 6 3" xfId="8687" xr:uid="{DB42D968-35BD-423D-8321-AC30D3FA22A3}"/>
    <cellStyle name="RISKdarkShade 4 7" xfId="5990" xr:uid="{00000000-0005-0000-0000-000066170000}"/>
    <cellStyle name="RISKdarkShade 4 7 2" xfId="10460" xr:uid="{9DEB1A6B-FAAB-430C-82B1-64B30A4B9956}"/>
    <cellStyle name="RISKdarkShade 4 8" xfId="8682" xr:uid="{239471DA-26C7-42E9-A63C-908E2593A39E}"/>
    <cellStyle name="RISKdarkShade 5" xfId="5991" xr:uid="{00000000-0005-0000-0000-000067170000}"/>
    <cellStyle name="RISKdarkShade 5 2" xfId="10461" xr:uid="{DFB77718-FB7D-473E-9329-86199A989D56}"/>
    <cellStyle name="RISKdarkShade 6" xfId="8669" xr:uid="{D27326C3-9037-4B3A-895E-D1581A05ED85}"/>
    <cellStyle name="RISKdbottomEdge" xfId="2555" xr:uid="{00000000-0005-0000-0000-0000FB090000}"/>
    <cellStyle name="RISKdbottomEdge 2" xfId="2556" xr:uid="{00000000-0005-0000-0000-0000FC090000}"/>
    <cellStyle name="RISKdbottomEdge 2 2" xfId="2557" xr:uid="{00000000-0005-0000-0000-0000FD090000}"/>
    <cellStyle name="RISKdbottomEdge 2 2 2" xfId="5992" xr:uid="{00000000-0005-0000-0000-000068170000}"/>
    <cellStyle name="RISKdbottomEdge 2 3" xfId="2558" xr:uid="{00000000-0005-0000-0000-0000FE090000}"/>
    <cellStyle name="RISKdbottomEdge 2 3 2" xfId="5993" xr:uid="{00000000-0005-0000-0000-000069170000}"/>
    <cellStyle name="RISKdbottomEdge 2 4" xfId="2559" xr:uid="{00000000-0005-0000-0000-0000FF090000}"/>
    <cellStyle name="RISKdbottomEdge 2 4 2" xfId="5994" xr:uid="{00000000-0005-0000-0000-00006A170000}"/>
    <cellStyle name="RISKdbottomEdge 2 5" xfId="2560" xr:uid="{00000000-0005-0000-0000-0000000A0000}"/>
    <cellStyle name="RISKdbottomEdge 2 5 2" xfId="5995" xr:uid="{00000000-0005-0000-0000-00006B170000}"/>
    <cellStyle name="RISKdbottomEdge 2 6" xfId="2561" xr:uid="{00000000-0005-0000-0000-0000010A0000}"/>
    <cellStyle name="RISKdbottomEdge 2 6 2" xfId="5996" xr:uid="{00000000-0005-0000-0000-00006C170000}"/>
    <cellStyle name="RISKdbottomEdge 2 7" xfId="5997" xr:uid="{00000000-0005-0000-0000-00006D170000}"/>
    <cellStyle name="RISKdbottomEdge 3" xfId="2562" xr:uid="{00000000-0005-0000-0000-0000020A0000}"/>
    <cellStyle name="RISKdbottomEdge 3 2" xfId="2563" xr:uid="{00000000-0005-0000-0000-0000030A0000}"/>
    <cellStyle name="RISKdbottomEdge 3 2 2" xfId="5998" xr:uid="{00000000-0005-0000-0000-00006E170000}"/>
    <cellStyle name="RISKdbottomEdge 3 3" xfId="2564" xr:uid="{00000000-0005-0000-0000-0000040A0000}"/>
    <cellStyle name="RISKdbottomEdge 3 3 2" xfId="5999" xr:uid="{00000000-0005-0000-0000-00006F170000}"/>
    <cellStyle name="RISKdbottomEdge 3 4" xfId="2565" xr:uid="{00000000-0005-0000-0000-0000050A0000}"/>
    <cellStyle name="RISKdbottomEdge 3 4 2" xfId="6000" xr:uid="{00000000-0005-0000-0000-000070170000}"/>
    <cellStyle name="RISKdbottomEdge 3 5" xfId="2566" xr:uid="{00000000-0005-0000-0000-0000060A0000}"/>
    <cellStyle name="RISKdbottomEdge 3 5 2" xfId="6001" xr:uid="{00000000-0005-0000-0000-000071170000}"/>
    <cellStyle name="RISKdbottomEdge 3 6" xfId="2567" xr:uid="{00000000-0005-0000-0000-0000070A0000}"/>
    <cellStyle name="RISKdbottomEdge 3 6 2" xfId="6002" xr:uid="{00000000-0005-0000-0000-000072170000}"/>
    <cellStyle name="RISKdbottomEdge 3 7" xfId="6003" xr:uid="{00000000-0005-0000-0000-000073170000}"/>
    <cellStyle name="RISKdbottomEdge 4" xfId="2568" xr:uid="{00000000-0005-0000-0000-0000080A0000}"/>
    <cellStyle name="RISKdbottomEdge 4 2" xfId="2569" xr:uid="{00000000-0005-0000-0000-0000090A0000}"/>
    <cellStyle name="RISKdbottomEdge 4 2 2" xfId="6004" xr:uid="{00000000-0005-0000-0000-000074170000}"/>
    <cellStyle name="RISKdbottomEdge 4 3" xfId="2570" xr:uid="{00000000-0005-0000-0000-00000A0A0000}"/>
    <cellStyle name="RISKdbottomEdge 4 3 2" xfId="6005" xr:uid="{00000000-0005-0000-0000-000075170000}"/>
    <cellStyle name="RISKdbottomEdge 4 4" xfId="2571" xr:uid="{00000000-0005-0000-0000-00000B0A0000}"/>
    <cellStyle name="RISKdbottomEdge 4 4 2" xfId="6006" xr:uid="{00000000-0005-0000-0000-000076170000}"/>
    <cellStyle name="RISKdbottomEdge 4 5" xfId="2572" xr:uid="{00000000-0005-0000-0000-00000C0A0000}"/>
    <cellStyle name="RISKdbottomEdge 4 5 2" xfId="6007" xr:uid="{00000000-0005-0000-0000-000077170000}"/>
    <cellStyle name="RISKdbottomEdge 4 6" xfId="2573" xr:uid="{00000000-0005-0000-0000-00000D0A0000}"/>
    <cellStyle name="RISKdbottomEdge 4 6 2" xfId="6008" xr:uid="{00000000-0005-0000-0000-000078170000}"/>
    <cellStyle name="RISKdbottomEdge 4 7" xfId="6009" xr:uid="{00000000-0005-0000-0000-000079170000}"/>
    <cellStyle name="RISKdbottomEdge 5" xfId="6010" xr:uid="{00000000-0005-0000-0000-00007A170000}"/>
    <cellStyle name="RISKdrightEdge" xfId="2574" xr:uid="{00000000-0005-0000-0000-00000E0A0000}"/>
    <cellStyle name="RISKdrightEdge 2" xfId="2575" xr:uid="{00000000-0005-0000-0000-00000F0A0000}"/>
    <cellStyle name="RISKdrightEdge 2 2" xfId="2576" xr:uid="{00000000-0005-0000-0000-0000100A0000}"/>
    <cellStyle name="RISKdrightEdge 2 2 2" xfId="6011" xr:uid="{00000000-0005-0000-0000-00007B170000}"/>
    <cellStyle name="RISKdrightEdge 2 3" xfId="2577" xr:uid="{00000000-0005-0000-0000-0000110A0000}"/>
    <cellStyle name="RISKdrightEdge 2 3 2" xfId="6012" xr:uid="{00000000-0005-0000-0000-00007C170000}"/>
    <cellStyle name="RISKdrightEdge 2 4" xfId="2578" xr:uid="{00000000-0005-0000-0000-0000120A0000}"/>
    <cellStyle name="RISKdrightEdge 2 4 2" xfId="6013" xr:uid="{00000000-0005-0000-0000-00007D170000}"/>
    <cellStyle name="RISKdrightEdge 2 5" xfId="2579" xr:uid="{00000000-0005-0000-0000-0000130A0000}"/>
    <cellStyle name="RISKdrightEdge 2 5 2" xfId="6014" xr:uid="{00000000-0005-0000-0000-00007E170000}"/>
    <cellStyle name="RISKdrightEdge 2 6" xfId="2580" xr:uid="{00000000-0005-0000-0000-0000140A0000}"/>
    <cellStyle name="RISKdrightEdge 2 6 2" xfId="6015" xr:uid="{00000000-0005-0000-0000-00007F170000}"/>
    <cellStyle name="RISKdrightEdge 2 7" xfId="6016" xr:uid="{00000000-0005-0000-0000-000080170000}"/>
    <cellStyle name="RISKdrightEdge 3" xfId="2581" xr:uid="{00000000-0005-0000-0000-0000150A0000}"/>
    <cellStyle name="RISKdrightEdge 3 2" xfId="2582" xr:uid="{00000000-0005-0000-0000-0000160A0000}"/>
    <cellStyle name="RISKdrightEdge 3 2 2" xfId="6017" xr:uid="{00000000-0005-0000-0000-000081170000}"/>
    <cellStyle name="RISKdrightEdge 3 3" xfId="2583" xr:uid="{00000000-0005-0000-0000-0000170A0000}"/>
    <cellStyle name="RISKdrightEdge 3 3 2" xfId="6018" xr:uid="{00000000-0005-0000-0000-000082170000}"/>
    <cellStyle name="RISKdrightEdge 3 4" xfId="2584" xr:uid="{00000000-0005-0000-0000-0000180A0000}"/>
    <cellStyle name="RISKdrightEdge 3 4 2" xfId="6019" xr:uid="{00000000-0005-0000-0000-000083170000}"/>
    <cellStyle name="RISKdrightEdge 3 5" xfId="2585" xr:uid="{00000000-0005-0000-0000-0000190A0000}"/>
    <cellStyle name="RISKdrightEdge 3 5 2" xfId="6020" xr:uid="{00000000-0005-0000-0000-000084170000}"/>
    <cellStyle name="RISKdrightEdge 3 6" xfId="2586" xr:uid="{00000000-0005-0000-0000-00001A0A0000}"/>
    <cellStyle name="RISKdrightEdge 3 6 2" xfId="6021" xr:uid="{00000000-0005-0000-0000-000085170000}"/>
    <cellStyle name="RISKdrightEdge 3 7" xfId="6022" xr:uid="{00000000-0005-0000-0000-000086170000}"/>
    <cellStyle name="RISKdrightEdge 4" xfId="2587" xr:uid="{00000000-0005-0000-0000-00001B0A0000}"/>
    <cellStyle name="RISKdrightEdge 4 2" xfId="2588" xr:uid="{00000000-0005-0000-0000-00001C0A0000}"/>
    <cellStyle name="RISKdrightEdge 4 2 2" xfId="6023" xr:uid="{00000000-0005-0000-0000-000087170000}"/>
    <cellStyle name="RISKdrightEdge 4 3" xfId="2589" xr:uid="{00000000-0005-0000-0000-00001D0A0000}"/>
    <cellStyle name="RISKdrightEdge 4 3 2" xfId="6024" xr:uid="{00000000-0005-0000-0000-000088170000}"/>
    <cellStyle name="RISKdrightEdge 4 4" xfId="2590" xr:uid="{00000000-0005-0000-0000-00001E0A0000}"/>
    <cellStyle name="RISKdrightEdge 4 4 2" xfId="6025" xr:uid="{00000000-0005-0000-0000-000089170000}"/>
    <cellStyle name="RISKdrightEdge 4 5" xfId="2591" xr:uid="{00000000-0005-0000-0000-00001F0A0000}"/>
    <cellStyle name="RISKdrightEdge 4 5 2" xfId="6026" xr:uid="{00000000-0005-0000-0000-00008A170000}"/>
    <cellStyle name="RISKdrightEdge 4 6" xfId="2592" xr:uid="{00000000-0005-0000-0000-0000200A0000}"/>
    <cellStyle name="RISKdrightEdge 4 6 2" xfId="6027" xr:uid="{00000000-0005-0000-0000-00008B170000}"/>
    <cellStyle name="RISKdrightEdge 4 7" xfId="6028" xr:uid="{00000000-0005-0000-0000-00008C170000}"/>
    <cellStyle name="RISKdrightEdge 5" xfId="6029" xr:uid="{00000000-0005-0000-0000-00008D170000}"/>
    <cellStyle name="RISKdurationTime" xfId="2593" xr:uid="{00000000-0005-0000-0000-0000210A0000}"/>
    <cellStyle name="RISKdurationTime 2" xfId="2594" xr:uid="{00000000-0005-0000-0000-0000220A0000}"/>
    <cellStyle name="RISKdurationTime 2 2" xfId="2595" xr:uid="{00000000-0005-0000-0000-0000230A0000}"/>
    <cellStyle name="RISKdurationTime 2 2 2" xfId="6030" xr:uid="{00000000-0005-0000-0000-00008E170000}"/>
    <cellStyle name="RISKdurationTime 2 3" xfId="2596" xr:uid="{00000000-0005-0000-0000-0000240A0000}"/>
    <cellStyle name="RISKdurationTime 2 3 2" xfId="6031" xr:uid="{00000000-0005-0000-0000-00008F170000}"/>
    <cellStyle name="RISKdurationTime 2 4" xfId="2597" xr:uid="{00000000-0005-0000-0000-0000250A0000}"/>
    <cellStyle name="RISKdurationTime 2 4 2" xfId="6032" xr:uid="{00000000-0005-0000-0000-000090170000}"/>
    <cellStyle name="RISKdurationTime 2 5" xfId="2598" xr:uid="{00000000-0005-0000-0000-0000260A0000}"/>
    <cellStyle name="RISKdurationTime 2 5 2" xfId="6033" xr:uid="{00000000-0005-0000-0000-000091170000}"/>
    <cellStyle name="RISKdurationTime 2 6" xfId="2599" xr:uid="{00000000-0005-0000-0000-0000270A0000}"/>
    <cellStyle name="RISKdurationTime 2 6 2" xfId="6034" xr:uid="{00000000-0005-0000-0000-000092170000}"/>
    <cellStyle name="RISKdurationTime 2 7" xfId="6035" xr:uid="{00000000-0005-0000-0000-000093170000}"/>
    <cellStyle name="RISKdurationTime 3" xfId="2600" xr:uid="{00000000-0005-0000-0000-0000280A0000}"/>
    <cellStyle name="RISKdurationTime 3 2" xfId="2601" xr:uid="{00000000-0005-0000-0000-0000290A0000}"/>
    <cellStyle name="RISKdurationTime 3 2 2" xfId="6036" xr:uid="{00000000-0005-0000-0000-000094170000}"/>
    <cellStyle name="RISKdurationTime 3 3" xfId="2602" xr:uid="{00000000-0005-0000-0000-00002A0A0000}"/>
    <cellStyle name="RISKdurationTime 3 3 2" xfId="6037" xr:uid="{00000000-0005-0000-0000-000095170000}"/>
    <cellStyle name="RISKdurationTime 3 4" xfId="2603" xr:uid="{00000000-0005-0000-0000-00002B0A0000}"/>
    <cellStyle name="RISKdurationTime 3 4 2" xfId="6038" xr:uid="{00000000-0005-0000-0000-000096170000}"/>
    <cellStyle name="RISKdurationTime 3 5" xfId="2604" xr:uid="{00000000-0005-0000-0000-00002C0A0000}"/>
    <cellStyle name="RISKdurationTime 3 5 2" xfId="6039" xr:uid="{00000000-0005-0000-0000-000097170000}"/>
    <cellStyle name="RISKdurationTime 3 6" xfId="2605" xr:uid="{00000000-0005-0000-0000-00002D0A0000}"/>
    <cellStyle name="RISKdurationTime 3 6 2" xfId="6040" xr:uid="{00000000-0005-0000-0000-000098170000}"/>
    <cellStyle name="RISKdurationTime 3 7" xfId="6041" xr:uid="{00000000-0005-0000-0000-000099170000}"/>
    <cellStyle name="RISKdurationTime 4" xfId="2606" xr:uid="{00000000-0005-0000-0000-00002E0A0000}"/>
    <cellStyle name="RISKdurationTime 4 2" xfId="2607" xr:uid="{00000000-0005-0000-0000-00002F0A0000}"/>
    <cellStyle name="RISKdurationTime 4 2 2" xfId="6042" xr:uid="{00000000-0005-0000-0000-00009A170000}"/>
    <cellStyle name="RISKdurationTime 4 3" xfId="2608" xr:uid="{00000000-0005-0000-0000-0000300A0000}"/>
    <cellStyle name="RISKdurationTime 4 3 2" xfId="6043" xr:uid="{00000000-0005-0000-0000-00009B170000}"/>
    <cellStyle name="RISKdurationTime 4 4" xfId="2609" xr:uid="{00000000-0005-0000-0000-0000310A0000}"/>
    <cellStyle name="RISKdurationTime 4 4 2" xfId="6044" xr:uid="{00000000-0005-0000-0000-00009C170000}"/>
    <cellStyle name="RISKdurationTime 4 5" xfId="2610" xr:uid="{00000000-0005-0000-0000-0000320A0000}"/>
    <cellStyle name="RISKdurationTime 4 5 2" xfId="6045" xr:uid="{00000000-0005-0000-0000-00009D170000}"/>
    <cellStyle name="RISKdurationTime 4 6" xfId="2611" xr:uid="{00000000-0005-0000-0000-0000330A0000}"/>
    <cellStyle name="RISKdurationTime 4 6 2" xfId="6046" xr:uid="{00000000-0005-0000-0000-00009E170000}"/>
    <cellStyle name="RISKdurationTime 4 7" xfId="6047" xr:uid="{00000000-0005-0000-0000-00009F170000}"/>
    <cellStyle name="RISKdurationTime 5" xfId="6048" xr:uid="{00000000-0005-0000-0000-0000A0170000}"/>
    <cellStyle name="RISKinNumber" xfId="2612" xr:uid="{00000000-0005-0000-0000-0000340A0000}"/>
    <cellStyle name="RISKinNumber 2" xfId="2613" xr:uid="{00000000-0005-0000-0000-0000350A0000}"/>
    <cellStyle name="RISKinNumber 2 2" xfId="2614" xr:uid="{00000000-0005-0000-0000-0000360A0000}"/>
    <cellStyle name="RISKinNumber 2 3" xfId="2615" xr:uid="{00000000-0005-0000-0000-0000370A0000}"/>
    <cellStyle name="RISKinNumber 2 4" xfId="2616" xr:uid="{00000000-0005-0000-0000-0000380A0000}"/>
    <cellStyle name="RISKinNumber 2 5" xfId="2617" xr:uid="{00000000-0005-0000-0000-0000390A0000}"/>
    <cellStyle name="RISKinNumber 2 6" xfId="2618" xr:uid="{00000000-0005-0000-0000-00003A0A0000}"/>
    <cellStyle name="RISKinNumber 2_ActiFijos" xfId="2619" xr:uid="{00000000-0005-0000-0000-00003B0A0000}"/>
    <cellStyle name="RISKinNumber 3" xfId="2620" xr:uid="{00000000-0005-0000-0000-00003C0A0000}"/>
    <cellStyle name="RISKinNumber 3 2" xfId="2621" xr:uid="{00000000-0005-0000-0000-00003D0A0000}"/>
    <cellStyle name="RISKinNumber 3 3" xfId="2622" xr:uid="{00000000-0005-0000-0000-00003E0A0000}"/>
    <cellStyle name="RISKinNumber 3 4" xfId="2623" xr:uid="{00000000-0005-0000-0000-00003F0A0000}"/>
    <cellStyle name="RISKinNumber 3 5" xfId="2624" xr:uid="{00000000-0005-0000-0000-0000400A0000}"/>
    <cellStyle name="RISKinNumber 3 6" xfId="2625" xr:uid="{00000000-0005-0000-0000-0000410A0000}"/>
    <cellStyle name="RISKinNumber 3_ActiFijos" xfId="2626" xr:uid="{00000000-0005-0000-0000-0000420A0000}"/>
    <cellStyle name="RISKinNumber 4" xfId="2627" xr:uid="{00000000-0005-0000-0000-0000430A0000}"/>
    <cellStyle name="RISKinNumber 4 2" xfId="2628" xr:uid="{00000000-0005-0000-0000-0000440A0000}"/>
    <cellStyle name="RISKinNumber 4 3" xfId="2629" xr:uid="{00000000-0005-0000-0000-0000450A0000}"/>
    <cellStyle name="RISKinNumber 4 4" xfId="2630" xr:uid="{00000000-0005-0000-0000-0000460A0000}"/>
    <cellStyle name="RISKinNumber 4 5" xfId="2631" xr:uid="{00000000-0005-0000-0000-0000470A0000}"/>
    <cellStyle name="RISKinNumber 4 6" xfId="2632" xr:uid="{00000000-0005-0000-0000-0000480A0000}"/>
    <cellStyle name="RISKinNumber 4_ActiFijos" xfId="2633" xr:uid="{00000000-0005-0000-0000-0000490A0000}"/>
    <cellStyle name="RISKinNumber_Bases_Generales" xfId="2634" xr:uid="{00000000-0005-0000-0000-00004A0A0000}"/>
    <cellStyle name="RISKlandrEdge" xfId="2635" xr:uid="{00000000-0005-0000-0000-00004B0A0000}"/>
    <cellStyle name="RISKlandrEdge 2" xfId="2636" xr:uid="{00000000-0005-0000-0000-00004C0A0000}"/>
    <cellStyle name="RISKlandrEdge 2 2" xfId="2637" xr:uid="{00000000-0005-0000-0000-00004D0A0000}"/>
    <cellStyle name="RISKlandrEdge 2 2 2" xfId="6049" xr:uid="{00000000-0005-0000-0000-0000A1170000}"/>
    <cellStyle name="RISKlandrEdge 2 3" xfId="2638" xr:uid="{00000000-0005-0000-0000-00004E0A0000}"/>
    <cellStyle name="RISKlandrEdge 2 3 2" xfId="6050" xr:uid="{00000000-0005-0000-0000-0000A2170000}"/>
    <cellStyle name="RISKlandrEdge 2 4" xfId="2639" xr:uid="{00000000-0005-0000-0000-00004F0A0000}"/>
    <cellStyle name="RISKlandrEdge 2 4 2" xfId="6051" xr:uid="{00000000-0005-0000-0000-0000A3170000}"/>
    <cellStyle name="RISKlandrEdge 2 5" xfId="2640" xr:uid="{00000000-0005-0000-0000-0000500A0000}"/>
    <cellStyle name="RISKlandrEdge 2 5 2" xfId="6052" xr:uid="{00000000-0005-0000-0000-0000A4170000}"/>
    <cellStyle name="RISKlandrEdge 2 6" xfId="2641" xr:uid="{00000000-0005-0000-0000-0000510A0000}"/>
    <cellStyle name="RISKlandrEdge 2 6 2" xfId="6053" xr:uid="{00000000-0005-0000-0000-0000A5170000}"/>
    <cellStyle name="RISKlandrEdge 2 7" xfId="6054" xr:uid="{00000000-0005-0000-0000-0000A6170000}"/>
    <cellStyle name="RISKlandrEdge 3" xfId="2642" xr:uid="{00000000-0005-0000-0000-0000520A0000}"/>
    <cellStyle name="RISKlandrEdge 3 2" xfId="2643" xr:uid="{00000000-0005-0000-0000-0000530A0000}"/>
    <cellStyle name="RISKlandrEdge 3 2 2" xfId="6055" xr:uid="{00000000-0005-0000-0000-0000A7170000}"/>
    <cellStyle name="RISKlandrEdge 3 3" xfId="2644" xr:uid="{00000000-0005-0000-0000-0000540A0000}"/>
    <cellStyle name="RISKlandrEdge 3 3 2" xfId="6056" xr:uid="{00000000-0005-0000-0000-0000A8170000}"/>
    <cellStyle name="RISKlandrEdge 3 4" xfId="2645" xr:uid="{00000000-0005-0000-0000-0000550A0000}"/>
    <cellStyle name="RISKlandrEdge 3 4 2" xfId="6057" xr:uid="{00000000-0005-0000-0000-0000A9170000}"/>
    <cellStyle name="RISKlandrEdge 3 5" xfId="2646" xr:uid="{00000000-0005-0000-0000-0000560A0000}"/>
    <cellStyle name="RISKlandrEdge 3 5 2" xfId="6058" xr:uid="{00000000-0005-0000-0000-0000AA170000}"/>
    <cellStyle name="RISKlandrEdge 3 6" xfId="2647" xr:uid="{00000000-0005-0000-0000-0000570A0000}"/>
    <cellStyle name="RISKlandrEdge 3 6 2" xfId="6059" xr:uid="{00000000-0005-0000-0000-0000AB170000}"/>
    <cellStyle name="RISKlandrEdge 3 7" xfId="6060" xr:uid="{00000000-0005-0000-0000-0000AC170000}"/>
    <cellStyle name="RISKlandrEdge 4" xfId="2648" xr:uid="{00000000-0005-0000-0000-0000580A0000}"/>
    <cellStyle name="RISKlandrEdge 4 2" xfId="2649" xr:uid="{00000000-0005-0000-0000-0000590A0000}"/>
    <cellStyle name="RISKlandrEdge 4 2 2" xfId="6061" xr:uid="{00000000-0005-0000-0000-0000AD170000}"/>
    <cellStyle name="RISKlandrEdge 4 3" xfId="2650" xr:uid="{00000000-0005-0000-0000-00005A0A0000}"/>
    <cellStyle name="RISKlandrEdge 4 3 2" xfId="6062" xr:uid="{00000000-0005-0000-0000-0000AE170000}"/>
    <cellStyle name="RISKlandrEdge 4 4" xfId="2651" xr:uid="{00000000-0005-0000-0000-00005B0A0000}"/>
    <cellStyle name="RISKlandrEdge 4 4 2" xfId="6063" xr:uid="{00000000-0005-0000-0000-0000AF170000}"/>
    <cellStyle name="RISKlandrEdge 4 5" xfId="2652" xr:uid="{00000000-0005-0000-0000-00005C0A0000}"/>
    <cellStyle name="RISKlandrEdge 4 5 2" xfId="6064" xr:uid="{00000000-0005-0000-0000-0000B0170000}"/>
    <cellStyle name="RISKlandrEdge 4 6" xfId="2653" xr:uid="{00000000-0005-0000-0000-00005D0A0000}"/>
    <cellStyle name="RISKlandrEdge 4 6 2" xfId="6065" xr:uid="{00000000-0005-0000-0000-0000B1170000}"/>
    <cellStyle name="RISKlandrEdge 4 7" xfId="6066" xr:uid="{00000000-0005-0000-0000-0000B2170000}"/>
    <cellStyle name="RISKlandrEdge 5" xfId="6067" xr:uid="{00000000-0005-0000-0000-0000B3170000}"/>
    <cellStyle name="RISKleftEdge" xfId="2654" xr:uid="{00000000-0005-0000-0000-00005E0A0000}"/>
    <cellStyle name="RISKleftEdge 2" xfId="2655" xr:uid="{00000000-0005-0000-0000-00005F0A0000}"/>
    <cellStyle name="RISKleftEdge 2 2" xfId="2656" xr:uid="{00000000-0005-0000-0000-0000600A0000}"/>
    <cellStyle name="RISKleftEdge 2 2 2" xfId="6068" xr:uid="{00000000-0005-0000-0000-0000B4170000}"/>
    <cellStyle name="RISKleftEdge 2 3" xfId="2657" xr:uid="{00000000-0005-0000-0000-0000610A0000}"/>
    <cellStyle name="RISKleftEdge 2 3 2" xfId="6069" xr:uid="{00000000-0005-0000-0000-0000B5170000}"/>
    <cellStyle name="RISKleftEdge 2 4" xfId="2658" xr:uid="{00000000-0005-0000-0000-0000620A0000}"/>
    <cellStyle name="RISKleftEdge 2 4 2" xfId="6070" xr:uid="{00000000-0005-0000-0000-0000B6170000}"/>
    <cellStyle name="RISKleftEdge 2 5" xfId="2659" xr:uid="{00000000-0005-0000-0000-0000630A0000}"/>
    <cellStyle name="RISKleftEdge 2 5 2" xfId="6071" xr:uid="{00000000-0005-0000-0000-0000B7170000}"/>
    <cellStyle name="RISKleftEdge 2 6" xfId="2660" xr:uid="{00000000-0005-0000-0000-0000640A0000}"/>
    <cellStyle name="RISKleftEdge 2 6 2" xfId="6072" xr:uid="{00000000-0005-0000-0000-0000B8170000}"/>
    <cellStyle name="RISKleftEdge 2 7" xfId="6073" xr:uid="{00000000-0005-0000-0000-0000B9170000}"/>
    <cellStyle name="RISKleftEdge 3" xfId="2661" xr:uid="{00000000-0005-0000-0000-0000650A0000}"/>
    <cellStyle name="RISKleftEdge 3 2" xfId="2662" xr:uid="{00000000-0005-0000-0000-0000660A0000}"/>
    <cellStyle name="RISKleftEdge 3 2 2" xfId="6074" xr:uid="{00000000-0005-0000-0000-0000BA170000}"/>
    <cellStyle name="RISKleftEdge 3 3" xfId="2663" xr:uid="{00000000-0005-0000-0000-0000670A0000}"/>
    <cellStyle name="RISKleftEdge 3 3 2" xfId="6075" xr:uid="{00000000-0005-0000-0000-0000BB170000}"/>
    <cellStyle name="RISKleftEdge 3 4" xfId="2664" xr:uid="{00000000-0005-0000-0000-0000680A0000}"/>
    <cellStyle name="RISKleftEdge 3 4 2" xfId="6076" xr:uid="{00000000-0005-0000-0000-0000BC170000}"/>
    <cellStyle name="RISKleftEdge 3 5" xfId="2665" xr:uid="{00000000-0005-0000-0000-0000690A0000}"/>
    <cellStyle name="RISKleftEdge 3 5 2" xfId="6077" xr:uid="{00000000-0005-0000-0000-0000BD170000}"/>
    <cellStyle name="RISKleftEdge 3 6" xfId="2666" xr:uid="{00000000-0005-0000-0000-00006A0A0000}"/>
    <cellStyle name="RISKleftEdge 3 6 2" xfId="6078" xr:uid="{00000000-0005-0000-0000-0000BE170000}"/>
    <cellStyle name="RISKleftEdge 3 7" xfId="6079" xr:uid="{00000000-0005-0000-0000-0000BF170000}"/>
    <cellStyle name="RISKleftEdge 4" xfId="2667" xr:uid="{00000000-0005-0000-0000-00006B0A0000}"/>
    <cellStyle name="RISKleftEdge 4 2" xfId="2668" xr:uid="{00000000-0005-0000-0000-00006C0A0000}"/>
    <cellStyle name="RISKleftEdge 4 2 2" xfId="6080" xr:uid="{00000000-0005-0000-0000-0000C0170000}"/>
    <cellStyle name="RISKleftEdge 4 3" xfId="2669" xr:uid="{00000000-0005-0000-0000-00006D0A0000}"/>
    <cellStyle name="RISKleftEdge 4 3 2" xfId="6081" xr:uid="{00000000-0005-0000-0000-0000C1170000}"/>
    <cellStyle name="RISKleftEdge 4 4" xfId="2670" xr:uid="{00000000-0005-0000-0000-00006E0A0000}"/>
    <cellStyle name="RISKleftEdge 4 4 2" xfId="6082" xr:uid="{00000000-0005-0000-0000-0000C2170000}"/>
    <cellStyle name="RISKleftEdge 4 5" xfId="2671" xr:uid="{00000000-0005-0000-0000-00006F0A0000}"/>
    <cellStyle name="RISKleftEdge 4 5 2" xfId="6083" xr:uid="{00000000-0005-0000-0000-0000C3170000}"/>
    <cellStyle name="RISKleftEdge 4 6" xfId="2672" xr:uid="{00000000-0005-0000-0000-0000700A0000}"/>
    <cellStyle name="RISKleftEdge 4 6 2" xfId="6084" xr:uid="{00000000-0005-0000-0000-0000C4170000}"/>
    <cellStyle name="RISKleftEdge 4 7" xfId="6085" xr:uid="{00000000-0005-0000-0000-0000C5170000}"/>
    <cellStyle name="RISKleftEdge 5" xfId="6086" xr:uid="{00000000-0005-0000-0000-0000C6170000}"/>
    <cellStyle name="RISKlightBoxed" xfId="2673" xr:uid="{00000000-0005-0000-0000-0000710A0000}"/>
    <cellStyle name="RISKlightBoxed 2" xfId="2674" xr:uid="{00000000-0005-0000-0000-0000720A0000}"/>
    <cellStyle name="RISKlightBoxed 2 2" xfId="2675" xr:uid="{00000000-0005-0000-0000-0000730A0000}"/>
    <cellStyle name="RISKlightBoxed 2 2 2" xfId="2676" xr:uid="{00000000-0005-0000-0000-0000740A0000}"/>
    <cellStyle name="RISKlightBoxed 2 2 2 2" xfId="6087" xr:uid="{00000000-0005-0000-0000-0000C7170000}"/>
    <cellStyle name="RISKlightBoxed 2 2 3" xfId="6088" xr:uid="{00000000-0005-0000-0000-0000C8170000}"/>
    <cellStyle name="RISKlightBoxed 2 3" xfId="2677" xr:uid="{00000000-0005-0000-0000-0000750A0000}"/>
    <cellStyle name="RISKlightBoxed 2 3 2" xfId="2678" xr:uid="{00000000-0005-0000-0000-0000760A0000}"/>
    <cellStyle name="RISKlightBoxed 2 3 2 2" xfId="6089" xr:uid="{00000000-0005-0000-0000-0000C9170000}"/>
    <cellStyle name="RISKlightBoxed 2 3 3" xfId="6090" xr:uid="{00000000-0005-0000-0000-0000CA170000}"/>
    <cellStyle name="RISKlightBoxed 2 4" xfId="2679" xr:uid="{00000000-0005-0000-0000-0000770A0000}"/>
    <cellStyle name="RISKlightBoxed 2 4 2" xfId="2680" xr:uid="{00000000-0005-0000-0000-0000780A0000}"/>
    <cellStyle name="RISKlightBoxed 2 4 2 2" xfId="6091" xr:uid="{00000000-0005-0000-0000-0000CB170000}"/>
    <cellStyle name="RISKlightBoxed 2 4 3" xfId="6092" xr:uid="{00000000-0005-0000-0000-0000CC170000}"/>
    <cellStyle name="RISKlightBoxed 2 5" xfId="2681" xr:uid="{00000000-0005-0000-0000-0000790A0000}"/>
    <cellStyle name="RISKlightBoxed 2 5 2" xfId="6093" xr:uid="{00000000-0005-0000-0000-0000CD170000}"/>
    <cellStyle name="RISKlightBoxed 2 6" xfId="2682" xr:uid="{00000000-0005-0000-0000-00007A0A0000}"/>
    <cellStyle name="RISKlightBoxed 2 6 2" xfId="6094" xr:uid="{00000000-0005-0000-0000-0000CE170000}"/>
    <cellStyle name="RISKlightBoxed 2 7" xfId="6095" xr:uid="{00000000-0005-0000-0000-0000CF170000}"/>
    <cellStyle name="RISKlightBoxed 3" xfId="2683" xr:uid="{00000000-0005-0000-0000-00007B0A0000}"/>
    <cellStyle name="RISKlightBoxed 3 2" xfId="2684" xr:uid="{00000000-0005-0000-0000-00007C0A0000}"/>
    <cellStyle name="RISKlightBoxed 3 2 2" xfId="2685" xr:uid="{00000000-0005-0000-0000-00007D0A0000}"/>
    <cellStyle name="RISKlightBoxed 3 2 2 2" xfId="6096" xr:uid="{00000000-0005-0000-0000-0000D0170000}"/>
    <cellStyle name="RISKlightBoxed 3 2 3" xfId="6097" xr:uid="{00000000-0005-0000-0000-0000D1170000}"/>
    <cellStyle name="RISKlightBoxed 3 3" xfId="2686" xr:uid="{00000000-0005-0000-0000-00007E0A0000}"/>
    <cellStyle name="RISKlightBoxed 3 3 2" xfId="2687" xr:uid="{00000000-0005-0000-0000-00007F0A0000}"/>
    <cellStyle name="RISKlightBoxed 3 3 2 2" xfId="6098" xr:uid="{00000000-0005-0000-0000-0000D2170000}"/>
    <cellStyle name="RISKlightBoxed 3 3 3" xfId="6099" xr:uid="{00000000-0005-0000-0000-0000D3170000}"/>
    <cellStyle name="RISKlightBoxed 3 4" xfId="2688" xr:uid="{00000000-0005-0000-0000-0000800A0000}"/>
    <cellStyle name="RISKlightBoxed 3 4 2" xfId="2689" xr:uid="{00000000-0005-0000-0000-0000810A0000}"/>
    <cellStyle name="RISKlightBoxed 3 4 2 2" xfId="6100" xr:uid="{00000000-0005-0000-0000-0000D4170000}"/>
    <cellStyle name="RISKlightBoxed 3 4 3" xfId="6101" xr:uid="{00000000-0005-0000-0000-0000D5170000}"/>
    <cellStyle name="RISKlightBoxed 3 5" xfId="2690" xr:uid="{00000000-0005-0000-0000-0000820A0000}"/>
    <cellStyle name="RISKlightBoxed 3 5 2" xfId="6102" xr:uid="{00000000-0005-0000-0000-0000D6170000}"/>
    <cellStyle name="RISKlightBoxed 3 6" xfId="2691" xr:uid="{00000000-0005-0000-0000-0000830A0000}"/>
    <cellStyle name="RISKlightBoxed 3 6 2" xfId="6103" xr:uid="{00000000-0005-0000-0000-0000D7170000}"/>
    <cellStyle name="RISKlightBoxed 3 7" xfId="6104" xr:uid="{00000000-0005-0000-0000-0000D8170000}"/>
    <cellStyle name="RISKlightBoxed 4" xfId="2692" xr:uid="{00000000-0005-0000-0000-0000840A0000}"/>
    <cellStyle name="RISKlightBoxed 4 2" xfId="2693" xr:uid="{00000000-0005-0000-0000-0000850A0000}"/>
    <cellStyle name="RISKlightBoxed 4 2 2" xfId="2694" xr:uid="{00000000-0005-0000-0000-0000860A0000}"/>
    <cellStyle name="RISKlightBoxed 4 2 2 2" xfId="6105" xr:uid="{00000000-0005-0000-0000-0000D9170000}"/>
    <cellStyle name="RISKlightBoxed 4 2 3" xfId="6106" xr:uid="{00000000-0005-0000-0000-0000DA170000}"/>
    <cellStyle name="RISKlightBoxed 4 3" xfId="2695" xr:uid="{00000000-0005-0000-0000-0000870A0000}"/>
    <cellStyle name="RISKlightBoxed 4 3 2" xfId="2696" xr:uid="{00000000-0005-0000-0000-0000880A0000}"/>
    <cellStyle name="RISKlightBoxed 4 3 2 2" xfId="6107" xr:uid="{00000000-0005-0000-0000-0000DB170000}"/>
    <cellStyle name="RISKlightBoxed 4 3 3" xfId="6108" xr:uid="{00000000-0005-0000-0000-0000DC170000}"/>
    <cellStyle name="RISKlightBoxed 4 4" xfId="2697" xr:uid="{00000000-0005-0000-0000-0000890A0000}"/>
    <cellStyle name="RISKlightBoxed 4 4 2" xfId="2698" xr:uid="{00000000-0005-0000-0000-00008A0A0000}"/>
    <cellStyle name="RISKlightBoxed 4 4 2 2" xfId="6109" xr:uid="{00000000-0005-0000-0000-0000DD170000}"/>
    <cellStyle name="RISKlightBoxed 4 4 3" xfId="6110" xr:uid="{00000000-0005-0000-0000-0000DE170000}"/>
    <cellStyle name="RISKlightBoxed 4 5" xfId="2699" xr:uid="{00000000-0005-0000-0000-00008B0A0000}"/>
    <cellStyle name="RISKlightBoxed 4 5 2" xfId="6111" xr:uid="{00000000-0005-0000-0000-0000DF170000}"/>
    <cellStyle name="RISKlightBoxed 4 6" xfId="2700" xr:uid="{00000000-0005-0000-0000-00008C0A0000}"/>
    <cellStyle name="RISKlightBoxed 4 6 2" xfId="6112" xr:uid="{00000000-0005-0000-0000-0000E0170000}"/>
    <cellStyle name="RISKlightBoxed 4 7" xfId="6113" xr:uid="{00000000-0005-0000-0000-0000E1170000}"/>
    <cellStyle name="RISKlightBoxed 5" xfId="2701" xr:uid="{00000000-0005-0000-0000-00008D0A0000}"/>
    <cellStyle name="RISKlightBoxed 5 2" xfId="6114" xr:uid="{00000000-0005-0000-0000-0000E2170000}"/>
    <cellStyle name="RISKlightBoxed 6" xfId="2702" xr:uid="{00000000-0005-0000-0000-00008E0A0000}"/>
    <cellStyle name="RISKlightBoxed 6 2" xfId="6115" xr:uid="{00000000-0005-0000-0000-0000E3170000}"/>
    <cellStyle name="RISKlightBoxed 7" xfId="2703" xr:uid="{00000000-0005-0000-0000-00008F0A0000}"/>
    <cellStyle name="RISKlightBoxed 7 2" xfId="6116" xr:uid="{00000000-0005-0000-0000-0000E4170000}"/>
    <cellStyle name="RISKlightBoxed 8" xfId="6117" xr:uid="{00000000-0005-0000-0000-0000E5170000}"/>
    <cellStyle name="RISKlightBoxed_Información relacionada" xfId="2704" xr:uid="{00000000-0005-0000-0000-0000900A0000}"/>
    <cellStyle name="RISKltandbEdge" xfId="2705" xr:uid="{00000000-0005-0000-0000-0000910A0000}"/>
    <cellStyle name="RISKltandbEdge 2" xfId="2706" xr:uid="{00000000-0005-0000-0000-0000920A0000}"/>
    <cellStyle name="RISKltandbEdge 2 2" xfId="2707" xr:uid="{00000000-0005-0000-0000-0000930A0000}"/>
    <cellStyle name="RISKltandbEdge 2 2 2" xfId="2708" xr:uid="{00000000-0005-0000-0000-0000940A0000}"/>
    <cellStyle name="RISKltandbEdge 2 2 2 2" xfId="6118" xr:uid="{00000000-0005-0000-0000-0000E6170000}"/>
    <cellStyle name="RISKltandbEdge 2 2 3" xfId="6119" xr:uid="{00000000-0005-0000-0000-0000E7170000}"/>
    <cellStyle name="RISKltandbEdge 2 3" xfId="2709" xr:uid="{00000000-0005-0000-0000-0000950A0000}"/>
    <cellStyle name="RISKltandbEdge 2 3 2" xfId="2710" xr:uid="{00000000-0005-0000-0000-0000960A0000}"/>
    <cellStyle name="RISKltandbEdge 2 3 2 2" xfId="6120" xr:uid="{00000000-0005-0000-0000-0000E8170000}"/>
    <cellStyle name="RISKltandbEdge 2 3 3" xfId="6121" xr:uid="{00000000-0005-0000-0000-0000E9170000}"/>
    <cellStyle name="RISKltandbEdge 2 4" xfId="2711" xr:uid="{00000000-0005-0000-0000-0000970A0000}"/>
    <cellStyle name="RISKltandbEdge 2 4 2" xfId="2712" xr:uid="{00000000-0005-0000-0000-0000980A0000}"/>
    <cellStyle name="RISKltandbEdge 2 4 2 2" xfId="6122" xr:uid="{00000000-0005-0000-0000-0000EA170000}"/>
    <cellStyle name="RISKltandbEdge 2 4 3" xfId="6123" xr:uid="{00000000-0005-0000-0000-0000EB170000}"/>
    <cellStyle name="RISKltandbEdge 2 5" xfId="2713" xr:uid="{00000000-0005-0000-0000-0000990A0000}"/>
    <cellStyle name="RISKltandbEdge 2 5 2" xfId="6124" xr:uid="{00000000-0005-0000-0000-0000EC170000}"/>
    <cellStyle name="RISKltandbEdge 2 6" xfId="2714" xr:uid="{00000000-0005-0000-0000-00009A0A0000}"/>
    <cellStyle name="RISKltandbEdge 2 6 2" xfId="6125" xr:uid="{00000000-0005-0000-0000-0000ED170000}"/>
    <cellStyle name="RISKltandbEdge 2 7" xfId="6126" xr:uid="{00000000-0005-0000-0000-0000EE170000}"/>
    <cellStyle name="RISKltandbEdge 3" xfId="2715" xr:uid="{00000000-0005-0000-0000-00009B0A0000}"/>
    <cellStyle name="RISKltandbEdge 3 2" xfId="2716" xr:uid="{00000000-0005-0000-0000-00009C0A0000}"/>
    <cellStyle name="RISKltandbEdge 3 2 2" xfId="2717" xr:uid="{00000000-0005-0000-0000-00009D0A0000}"/>
    <cellStyle name="RISKltandbEdge 3 2 2 2" xfId="6127" xr:uid="{00000000-0005-0000-0000-0000EF170000}"/>
    <cellStyle name="RISKltandbEdge 3 2 3" xfId="6128" xr:uid="{00000000-0005-0000-0000-0000F0170000}"/>
    <cellStyle name="RISKltandbEdge 3 3" xfId="2718" xr:uid="{00000000-0005-0000-0000-00009E0A0000}"/>
    <cellStyle name="RISKltandbEdge 3 3 2" xfId="2719" xr:uid="{00000000-0005-0000-0000-00009F0A0000}"/>
    <cellStyle name="RISKltandbEdge 3 3 2 2" xfId="6129" xr:uid="{00000000-0005-0000-0000-0000F1170000}"/>
    <cellStyle name="RISKltandbEdge 3 3 3" xfId="6130" xr:uid="{00000000-0005-0000-0000-0000F2170000}"/>
    <cellStyle name="RISKltandbEdge 3 4" xfId="2720" xr:uid="{00000000-0005-0000-0000-0000A00A0000}"/>
    <cellStyle name="RISKltandbEdge 3 4 2" xfId="2721" xr:uid="{00000000-0005-0000-0000-0000A10A0000}"/>
    <cellStyle name="RISKltandbEdge 3 4 2 2" xfId="6131" xr:uid="{00000000-0005-0000-0000-0000F3170000}"/>
    <cellStyle name="RISKltandbEdge 3 4 3" xfId="6132" xr:uid="{00000000-0005-0000-0000-0000F4170000}"/>
    <cellStyle name="RISKltandbEdge 3 5" xfId="2722" xr:uid="{00000000-0005-0000-0000-0000A20A0000}"/>
    <cellStyle name="RISKltandbEdge 3 5 2" xfId="6133" xr:uid="{00000000-0005-0000-0000-0000F5170000}"/>
    <cellStyle name="RISKltandbEdge 3 6" xfId="2723" xr:uid="{00000000-0005-0000-0000-0000A30A0000}"/>
    <cellStyle name="RISKltandbEdge 3 6 2" xfId="6134" xr:uid="{00000000-0005-0000-0000-0000F6170000}"/>
    <cellStyle name="RISKltandbEdge 3 7" xfId="6135" xr:uid="{00000000-0005-0000-0000-0000F7170000}"/>
    <cellStyle name="RISKltandbEdge 4" xfId="2724" xr:uid="{00000000-0005-0000-0000-0000A40A0000}"/>
    <cellStyle name="RISKltandbEdge 4 2" xfId="2725" xr:uid="{00000000-0005-0000-0000-0000A50A0000}"/>
    <cellStyle name="RISKltandbEdge 4 2 2" xfId="2726" xr:uid="{00000000-0005-0000-0000-0000A60A0000}"/>
    <cellStyle name="RISKltandbEdge 4 2 2 2" xfId="6136" xr:uid="{00000000-0005-0000-0000-0000F8170000}"/>
    <cellStyle name="RISKltandbEdge 4 2 3" xfId="6137" xr:uid="{00000000-0005-0000-0000-0000F9170000}"/>
    <cellStyle name="RISKltandbEdge 4 3" xfId="2727" xr:uid="{00000000-0005-0000-0000-0000A70A0000}"/>
    <cellStyle name="RISKltandbEdge 4 3 2" xfId="2728" xr:uid="{00000000-0005-0000-0000-0000A80A0000}"/>
    <cellStyle name="RISKltandbEdge 4 3 2 2" xfId="6138" xr:uid="{00000000-0005-0000-0000-0000FA170000}"/>
    <cellStyle name="RISKltandbEdge 4 3 3" xfId="6139" xr:uid="{00000000-0005-0000-0000-0000FB170000}"/>
    <cellStyle name="RISKltandbEdge 4 4" xfId="2729" xr:uid="{00000000-0005-0000-0000-0000A90A0000}"/>
    <cellStyle name="RISKltandbEdge 4 4 2" xfId="2730" xr:uid="{00000000-0005-0000-0000-0000AA0A0000}"/>
    <cellStyle name="RISKltandbEdge 4 4 2 2" xfId="6140" xr:uid="{00000000-0005-0000-0000-0000FC170000}"/>
    <cellStyle name="RISKltandbEdge 4 4 3" xfId="6141" xr:uid="{00000000-0005-0000-0000-0000FD170000}"/>
    <cellStyle name="RISKltandbEdge 4 5" xfId="2731" xr:uid="{00000000-0005-0000-0000-0000AB0A0000}"/>
    <cellStyle name="RISKltandbEdge 4 5 2" xfId="6142" xr:uid="{00000000-0005-0000-0000-0000FE170000}"/>
    <cellStyle name="RISKltandbEdge 4 6" xfId="2732" xr:uid="{00000000-0005-0000-0000-0000AC0A0000}"/>
    <cellStyle name="RISKltandbEdge 4 6 2" xfId="6143" xr:uid="{00000000-0005-0000-0000-0000FF170000}"/>
    <cellStyle name="RISKltandbEdge 4 7" xfId="6144" xr:uid="{00000000-0005-0000-0000-000000180000}"/>
    <cellStyle name="RISKltandbEdge 5" xfId="2733" xr:uid="{00000000-0005-0000-0000-0000AD0A0000}"/>
    <cellStyle name="RISKltandbEdge 5 2" xfId="6145" xr:uid="{00000000-0005-0000-0000-000001180000}"/>
    <cellStyle name="RISKltandbEdge 6" xfId="2734" xr:uid="{00000000-0005-0000-0000-0000AE0A0000}"/>
    <cellStyle name="RISKltandbEdge 6 2" xfId="6146" xr:uid="{00000000-0005-0000-0000-000002180000}"/>
    <cellStyle name="RISKltandbEdge 7" xfId="2735" xr:uid="{00000000-0005-0000-0000-0000AF0A0000}"/>
    <cellStyle name="RISKltandbEdge 7 2" xfId="6147" xr:uid="{00000000-0005-0000-0000-000003180000}"/>
    <cellStyle name="RISKltandbEdge 8" xfId="6148" xr:uid="{00000000-0005-0000-0000-000004180000}"/>
    <cellStyle name="RISKltandbEdge_PyG" xfId="2736" xr:uid="{00000000-0005-0000-0000-0000B00A0000}"/>
    <cellStyle name="RISKnormBoxed" xfId="2737" xr:uid="{00000000-0005-0000-0000-0000B10A0000}"/>
    <cellStyle name="RISKnormBoxed 2" xfId="2738" xr:uid="{00000000-0005-0000-0000-0000B20A0000}"/>
    <cellStyle name="RISKnormBoxed 2 2" xfId="2739" xr:uid="{00000000-0005-0000-0000-0000B30A0000}"/>
    <cellStyle name="RISKnormBoxed 2 2 2" xfId="2740" xr:uid="{00000000-0005-0000-0000-0000B40A0000}"/>
    <cellStyle name="RISKnormBoxed 2 2 2 2" xfId="6149" xr:uid="{00000000-0005-0000-0000-000005180000}"/>
    <cellStyle name="RISKnormBoxed 2 2 3" xfId="6150" xr:uid="{00000000-0005-0000-0000-000006180000}"/>
    <cellStyle name="RISKnormBoxed 2 3" xfId="2741" xr:uid="{00000000-0005-0000-0000-0000B50A0000}"/>
    <cellStyle name="RISKnormBoxed 2 3 2" xfId="2742" xr:uid="{00000000-0005-0000-0000-0000B60A0000}"/>
    <cellStyle name="RISKnormBoxed 2 3 2 2" xfId="6151" xr:uid="{00000000-0005-0000-0000-000007180000}"/>
    <cellStyle name="RISKnormBoxed 2 3 3" xfId="6152" xr:uid="{00000000-0005-0000-0000-000008180000}"/>
    <cellStyle name="RISKnormBoxed 2 4" xfId="2743" xr:uid="{00000000-0005-0000-0000-0000B70A0000}"/>
    <cellStyle name="RISKnormBoxed 2 4 2" xfId="2744" xr:uid="{00000000-0005-0000-0000-0000B80A0000}"/>
    <cellStyle name="RISKnormBoxed 2 4 2 2" xfId="6153" xr:uid="{00000000-0005-0000-0000-000009180000}"/>
    <cellStyle name="RISKnormBoxed 2 4 3" xfId="6154" xr:uid="{00000000-0005-0000-0000-00000A180000}"/>
    <cellStyle name="RISKnormBoxed 2 5" xfId="2745" xr:uid="{00000000-0005-0000-0000-0000B90A0000}"/>
    <cellStyle name="RISKnormBoxed 2 5 2" xfId="6155" xr:uid="{00000000-0005-0000-0000-00000B180000}"/>
    <cellStyle name="RISKnormBoxed 2 6" xfId="2746" xr:uid="{00000000-0005-0000-0000-0000BA0A0000}"/>
    <cellStyle name="RISKnormBoxed 2 6 2" xfId="6156" xr:uid="{00000000-0005-0000-0000-00000C180000}"/>
    <cellStyle name="RISKnormBoxed 2 7" xfId="6157" xr:uid="{00000000-0005-0000-0000-00000D180000}"/>
    <cellStyle name="RISKnormBoxed 3" xfId="2747" xr:uid="{00000000-0005-0000-0000-0000BB0A0000}"/>
    <cellStyle name="RISKnormBoxed 3 2" xfId="2748" xr:uid="{00000000-0005-0000-0000-0000BC0A0000}"/>
    <cellStyle name="RISKnormBoxed 3 2 2" xfId="2749" xr:uid="{00000000-0005-0000-0000-0000BD0A0000}"/>
    <cellStyle name="RISKnormBoxed 3 2 2 2" xfId="6158" xr:uid="{00000000-0005-0000-0000-00000E180000}"/>
    <cellStyle name="RISKnormBoxed 3 2 3" xfId="6159" xr:uid="{00000000-0005-0000-0000-00000F180000}"/>
    <cellStyle name="RISKnormBoxed 3 3" xfId="2750" xr:uid="{00000000-0005-0000-0000-0000BE0A0000}"/>
    <cellStyle name="RISKnormBoxed 3 3 2" xfId="2751" xr:uid="{00000000-0005-0000-0000-0000BF0A0000}"/>
    <cellStyle name="RISKnormBoxed 3 3 2 2" xfId="6160" xr:uid="{00000000-0005-0000-0000-000010180000}"/>
    <cellStyle name="RISKnormBoxed 3 3 3" xfId="6161" xr:uid="{00000000-0005-0000-0000-000011180000}"/>
    <cellStyle name="RISKnormBoxed 3 4" xfId="2752" xr:uid="{00000000-0005-0000-0000-0000C00A0000}"/>
    <cellStyle name="RISKnormBoxed 3 4 2" xfId="2753" xr:uid="{00000000-0005-0000-0000-0000C10A0000}"/>
    <cellStyle name="RISKnormBoxed 3 4 2 2" xfId="6162" xr:uid="{00000000-0005-0000-0000-000012180000}"/>
    <cellStyle name="RISKnormBoxed 3 4 3" xfId="6163" xr:uid="{00000000-0005-0000-0000-000013180000}"/>
    <cellStyle name="RISKnormBoxed 3 5" xfId="2754" xr:uid="{00000000-0005-0000-0000-0000C20A0000}"/>
    <cellStyle name="RISKnormBoxed 3 5 2" xfId="6164" xr:uid="{00000000-0005-0000-0000-000014180000}"/>
    <cellStyle name="RISKnormBoxed 3 6" xfId="2755" xr:uid="{00000000-0005-0000-0000-0000C30A0000}"/>
    <cellStyle name="RISKnormBoxed 3 6 2" xfId="6165" xr:uid="{00000000-0005-0000-0000-000015180000}"/>
    <cellStyle name="RISKnormBoxed 3 7" xfId="6166" xr:uid="{00000000-0005-0000-0000-000016180000}"/>
    <cellStyle name="RISKnormBoxed 4" xfId="2756" xr:uid="{00000000-0005-0000-0000-0000C40A0000}"/>
    <cellStyle name="RISKnormBoxed 4 2" xfId="2757" xr:uid="{00000000-0005-0000-0000-0000C50A0000}"/>
    <cellStyle name="RISKnormBoxed 4 2 2" xfId="2758" xr:uid="{00000000-0005-0000-0000-0000C60A0000}"/>
    <cellStyle name="RISKnormBoxed 4 2 2 2" xfId="6167" xr:uid="{00000000-0005-0000-0000-000017180000}"/>
    <cellStyle name="RISKnormBoxed 4 2 3" xfId="6168" xr:uid="{00000000-0005-0000-0000-000018180000}"/>
    <cellStyle name="RISKnormBoxed 4 3" xfId="2759" xr:uid="{00000000-0005-0000-0000-0000C70A0000}"/>
    <cellStyle name="RISKnormBoxed 4 3 2" xfId="2760" xr:uid="{00000000-0005-0000-0000-0000C80A0000}"/>
    <cellStyle name="RISKnormBoxed 4 3 2 2" xfId="6169" xr:uid="{00000000-0005-0000-0000-000019180000}"/>
    <cellStyle name="RISKnormBoxed 4 3 3" xfId="6170" xr:uid="{00000000-0005-0000-0000-00001A180000}"/>
    <cellStyle name="RISKnormBoxed 4 4" xfId="2761" xr:uid="{00000000-0005-0000-0000-0000C90A0000}"/>
    <cellStyle name="RISKnormBoxed 4 4 2" xfId="2762" xr:uid="{00000000-0005-0000-0000-0000CA0A0000}"/>
    <cellStyle name="RISKnormBoxed 4 4 2 2" xfId="6171" xr:uid="{00000000-0005-0000-0000-00001B180000}"/>
    <cellStyle name="RISKnormBoxed 4 4 3" xfId="6172" xr:uid="{00000000-0005-0000-0000-00001C180000}"/>
    <cellStyle name="RISKnormBoxed 4 5" xfId="2763" xr:uid="{00000000-0005-0000-0000-0000CB0A0000}"/>
    <cellStyle name="RISKnormBoxed 4 5 2" xfId="6173" xr:uid="{00000000-0005-0000-0000-00001D180000}"/>
    <cellStyle name="RISKnormBoxed 4 6" xfId="2764" xr:uid="{00000000-0005-0000-0000-0000CC0A0000}"/>
    <cellStyle name="RISKnormBoxed 4 6 2" xfId="6174" xr:uid="{00000000-0005-0000-0000-00001E180000}"/>
    <cellStyle name="RISKnormBoxed 4 7" xfId="6175" xr:uid="{00000000-0005-0000-0000-00001F180000}"/>
    <cellStyle name="RISKnormBoxed 5" xfId="2765" xr:uid="{00000000-0005-0000-0000-0000CD0A0000}"/>
    <cellStyle name="RISKnormBoxed 5 2" xfId="6176" xr:uid="{00000000-0005-0000-0000-000020180000}"/>
    <cellStyle name="RISKnormBoxed 6" xfId="2766" xr:uid="{00000000-0005-0000-0000-0000CE0A0000}"/>
    <cellStyle name="RISKnormBoxed 6 2" xfId="6177" xr:uid="{00000000-0005-0000-0000-000021180000}"/>
    <cellStyle name="RISKnormBoxed 7" xfId="2767" xr:uid="{00000000-0005-0000-0000-0000CF0A0000}"/>
    <cellStyle name="RISKnormBoxed 7 2" xfId="6178" xr:uid="{00000000-0005-0000-0000-000022180000}"/>
    <cellStyle name="RISKnormBoxed 8" xfId="6179" xr:uid="{00000000-0005-0000-0000-000023180000}"/>
    <cellStyle name="RISKnormBoxed_Información relacionada" xfId="2768" xr:uid="{00000000-0005-0000-0000-0000D00A0000}"/>
    <cellStyle name="RISKnormCenter" xfId="2769" xr:uid="{00000000-0005-0000-0000-0000D10A0000}"/>
    <cellStyle name="RISKnormCenter 2" xfId="2770" xr:uid="{00000000-0005-0000-0000-0000D20A0000}"/>
    <cellStyle name="RISKnormCenter 2 2" xfId="2771" xr:uid="{00000000-0005-0000-0000-0000D30A0000}"/>
    <cellStyle name="RISKnormCenter 2 2 2" xfId="6180" xr:uid="{00000000-0005-0000-0000-000024180000}"/>
    <cellStyle name="RISKnormCenter 2 3" xfId="2772" xr:uid="{00000000-0005-0000-0000-0000D40A0000}"/>
    <cellStyle name="RISKnormCenter 2 3 2" xfId="6181" xr:uid="{00000000-0005-0000-0000-000025180000}"/>
    <cellStyle name="RISKnormCenter 2 4" xfId="2773" xr:uid="{00000000-0005-0000-0000-0000D50A0000}"/>
    <cellStyle name="RISKnormCenter 2 4 2" xfId="6182" xr:uid="{00000000-0005-0000-0000-000026180000}"/>
    <cellStyle name="RISKnormCenter 2 5" xfId="2774" xr:uid="{00000000-0005-0000-0000-0000D60A0000}"/>
    <cellStyle name="RISKnormCenter 2 5 2" xfId="6183" xr:uid="{00000000-0005-0000-0000-000027180000}"/>
    <cellStyle name="RISKnormCenter 2 6" xfId="2775" xr:uid="{00000000-0005-0000-0000-0000D70A0000}"/>
    <cellStyle name="RISKnormCenter 2 6 2" xfId="6184" xr:uid="{00000000-0005-0000-0000-000028180000}"/>
    <cellStyle name="RISKnormCenter 2 7" xfId="6185" xr:uid="{00000000-0005-0000-0000-000029180000}"/>
    <cellStyle name="RISKnormCenter 3" xfId="2776" xr:uid="{00000000-0005-0000-0000-0000D80A0000}"/>
    <cellStyle name="RISKnormCenter 3 2" xfId="2777" xr:uid="{00000000-0005-0000-0000-0000D90A0000}"/>
    <cellStyle name="RISKnormCenter 3 2 2" xfId="6186" xr:uid="{00000000-0005-0000-0000-00002A180000}"/>
    <cellStyle name="RISKnormCenter 3 3" xfId="2778" xr:uid="{00000000-0005-0000-0000-0000DA0A0000}"/>
    <cellStyle name="RISKnormCenter 3 3 2" xfId="6187" xr:uid="{00000000-0005-0000-0000-00002B180000}"/>
    <cellStyle name="RISKnormCenter 3 4" xfId="2779" xr:uid="{00000000-0005-0000-0000-0000DB0A0000}"/>
    <cellStyle name="RISKnormCenter 3 4 2" xfId="6188" xr:uid="{00000000-0005-0000-0000-00002C180000}"/>
    <cellStyle name="RISKnormCenter 3 5" xfId="2780" xr:uid="{00000000-0005-0000-0000-0000DC0A0000}"/>
    <cellStyle name="RISKnormCenter 3 5 2" xfId="6189" xr:uid="{00000000-0005-0000-0000-00002D180000}"/>
    <cellStyle name="RISKnormCenter 3 6" xfId="2781" xr:uid="{00000000-0005-0000-0000-0000DD0A0000}"/>
    <cellStyle name="RISKnormCenter 3 6 2" xfId="6190" xr:uid="{00000000-0005-0000-0000-00002E180000}"/>
    <cellStyle name="RISKnormCenter 3 7" xfId="6191" xr:uid="{00000000-0005-0000-0000-00002F180000}"/>
    <cellStyle name="RISKnormCenter 4" xfId="2782" xr:uid="{00000000-0005-0000-0000-0000DE0A0000}"/>
    <cellStyle name="RISKnormCenter 4 2" xfId="2783" xr:uid="{00000000-0005-0000-0000-0000DF0A0000}"/>
    <cellStyle name="RISKnormCenter 4 2 2" xfId="6192" xr:uid="{00000000-0005-0000-0000-000030180000}"/>
    <cellStyle name="RISKnormCenter 4 3" xfId="2784" xr:uid="{00000000-0005-0000-0000-0000E00A0000}"/>
    <cellStyle name="RISKnormCenter 4 3 2" xfId="6193" xr:uid="{00000000-0005-0000-0000-000031180000}"/>
    <cellStyle name="RISKnormCenter 4 4" xfId="2785" xr:uid="{00000000-0005-0000-0000-0000E10A0000}"/>
    <cellStyle name="RISKnormCenter 4 4 2" xfId="6194" xr:uid="{00000000-0005-0000-0000-000032180000}"/>
    <cellStyle name="RISKnormCenter 4 5" xfId="2786" xr:uid="{00000000-0005-0000-0000-0000E20A0000}"/>
    <cellStyle name="RISKnormCenter 4 5 2" xfId="6195" xr:uid="{00000000-0005-0000-0000-000033180000}"/>
    <cellStyle name="RISKnormCenter 4 6" xfId="2787" xr:uid="{00000000-0005-0000-0000-0000E30A0000}"/>
    <cellStyle name="RISKnormCenter 4 6 2" xfId="6196" xr:uid="{00000000-0005-0000-0000-000034180000}"/>
    <cellStyle name="RISKnormCenter 4 7" xfId="6197" xr:uid="{00000000-0005-0000-0000-000035180000}"/>
    <cellStyle name="RISKnormCenter 5" xfId="6198" xr:uid="{00000000-0005-0000-0000-000036180000}"/>
    <cellStyle name="RISKnormHeading" xfId="2788" xr:uid="{00000000-0005-0000-0000-0000E40A0000}"/>
    <cellStyle name="RISKnormHeading 2" xfId="2789" xr:uid="{00000000-0005-0000-0000-0000E50A0000}"/>
    <cellStyle name="RISKnormHeading 2 2" xfId="2790" xr:uid="{00000000-0005-0000-0000-0000E60A0000}"/>
    <cellStyle name="RISKnormHeading 2 3" xfId="2791" xr:uid="{00000000-0005-0000-0000-0000E70A0000}"/>
    <cellStyle name="RISKnormHeading 2 4" xfId="2792" xr:uid="{00000000-0005-0000-0000-0000E80A0000}"/>
    <cellStyle name="RISKnormHeading 2 5" xfId="2793" xr:uid="{00000000-0005-0000-0000-0000E90A0000}"/>
    <cellStyle name="RISKnormHeading 2 6" xfId="2794" xr:uid="{00000000-0005-0000-0000-0000EA0A0000}"/>
    <cellStyle name="RISKnormHeading 2_ActiFijos" xfId="2795" xr:uid="{00000000-0005-0000-0000-0000EB0A0000}"/>
    <cellStyle name="RISKnormHeading 3" xfId="2796" xr:uid="{00000000-0005-0000-0000-0000EC0A0000}"/>
    <cellStyle name="RISKnormHeading 3 2" xfId="2797" xr:uid="{00000000-0005-0000-0000-0000ED0A0000}"/>
    <cellStyle name="RISKnormHeading 3 3" xfId="2798" xr:uid="{00000000-0005-0000-0000-0000EE0A0000}"/>
    <cellStyle name="RISKnormHeading 3 4" xfId="2799" xr:uid="{00000000-0005-0000-0000-0000EF0A0000}"/>
    <cellStyle name="RISKnormHeading 3 5" xfId="2800" xr:uid="{00000000-0005-0000-0000-0000F00A0000}"/>
    <cellStyle name="RISKnormHeading 3 6" xfId="2801" xr:uid="{00000000-0005-0000-0000-0000F10A0000}"/>
    <cellStyle name="RISKnormHeading 3_ActiFijos" xfId="2802" xr:uid="{00000000-0005-0000-0000-0000F20A0000}"/>
    <cellStyle name="RISKnormHeading 4" xfId="2803" xr:uid="{00000000-0005-0000-0000-0000F30A0000}"/>
    <cellStyle name="RISKnormHeading 4 2" xfId="2804" xr:uid="{00000000-0005-0000-0000-0000F40A0000}"/>
    <cellStyle name="RISKnormHeading 4 3" xfId="2805" xr:uid="{00000000-0005-0000-0000-0000F50A0000}"/>
    <cellStyle name="RISKnormHeading 4 4" xfId="2806" xr:uid="{00000000-0005-0000-0000-0000F60A0000}"/>
    <cellStyle name="RISKnormHeading 4 5" xfId="2807" xr:uid="{00000000-0005-0000-0000-0000F70A0000}"/>
    <cellStyle name="RISKnormHeading 4 6" xfId="2808" xr:uid="{00000000-0005-0000-0000-0000F80A0000}"/>
    <cellStyle name="RISKnormHeading 4_ActiFijos" xfId="2809" xr:uid="{00000000-0005-0000-0000-0000F90A0000}"/>
    <cellStyle name="RISKnormHeading_Bases_Generales" xfId="2810" xr:uid="{00000000-0005-0000-0000-0000FA0A0000}"/>
    <cellStyle name="RISKnormItal" xfId="2811" xr:uid="{00000000-0005-0000-0000-0000FB0A0000}"/>
    <cellStyle name="RISKnormItal 2" xfId="2812" xr:uid="{00000000-0005-0000-0000-0000FC0A0000}"/>
    <cellStyle name="RISKnormItal 2 2" xfId="2813" xr:uid="{00000000-0005-0000-0000-0000FD0A0000}"/>
    <cellStyle name="RISKnormItal 2 3" xfId="2814" xr:uid="{00000000-0005-0000-0000-0000FE0A0000}"/>
    <cellStyle name="RISKnormItal 2 4" xfId="2815" xr:uid="{00000000-0005-0000-0000-0000FF0A0000}"/>
    <cellStyle name="RISKnormItal 2 5" xfId="2816" xr:uid="{00000000-0005-0000-0000-0000000B0000}"/>
    <cellStyle name="RISKnormItal 2 6" xfId="2817" xr:uid="{00000000-0005-0000-0000-0000010B0000}"/>
    <cellStyle name="RISKnormItal 2_ActiFijos" xfId="2818" xr:uid="{00000000-0005-0000-0000-0000020B0000}"/>
    <cellStyle name="RISKnormItal 3" xfId="2819" xr:uid="{00000000-0005-0000-0000-0000030B0000}"/>
    <cellStyle name="RISKnormItal 3 2" xfId="2820" xr:uid="{00000000-0005-0000-0000-0000040B0000}"/>
    <cellStyle name="RISKnormItal 3 3" xfId="2821" xr:uid="{00000000-0005-0000-0000-0000050B0000}"/>
    <cellStyle name="RISKnormItal 3 4" xfId="2822" xr:uid="{00000000-0005-0000-0000-0000060B0000}"/>
    <cellStyle name="RISKnormItal 3 5" xfId="2823" xr:uid="{00000000-0005-0000-0000-0000070B0000}"/>
    <cellStyle name="RISKnormItal 3 6" xfId="2824" xr:uid="{00000000-0005-0000-0000-0000080B0000}"/>
    <cellStyle name="RISKnormItal 3_ActiFijos" xfId="2825" xr:uid="{00000000-0005-0000-0000-0000090B0000}"/>
    <cellStyle name="RISKnormItal 4" xfId="2826" xr:uid="{00000000-0005-0000-0000-00000A0B0000}"/>
    <cellStyle name="RISKnormItal 4 2" xfId="2827" xr:uid="{00000000-0005-0000-0000-00000B0B0000}"/>
    <cellStyle name="RISKnormItal 4 3" xfId="2828" xr:uid="{00000000-0005-0000-0000-00000C0B0000}"/>
    <cellStyle name="RISKnormItal 4 4" xfId="2829" xr:uid="{00000000-0005-0000-0000-00000D0B0000}"/>
    <cellStyle name="RISKnormItal 4 5" xfId="2830" xr:uid="{00000000-0005-0000-0000-00000E0B0000}"/>
    <cellStyle name="RISKnormItal 4 6" xfId="2831" xr:uid="{00000000-0005-0000-0000-00000F0B0000}"/>
    <cellStyle name="RISKnormItal 4_ActiFijos" xfId="2832" xr:uid="{00000000-0005-0000-0000-0000100B0000}"/>
    <cellStyle name="RISKnormItal_Bases_Generales" xfId="2833" xr:uid="{00000000-0005-0000-0000-0000110B0000}"/>
    <cellStyle name="RISKnormLabel" xfId="2834" xr:uid="{00000000-0005-0000-0000-0000120B0000}"/>
    <cellStyle name="RISKnormLabel 2" xfId="2835" xr:uid="{00000000-0005-0000-0000-0000130B0000}"/>
    <cellStyle name="RISKnormLabel 2 2" xfId="2836" xr:uid="{00000000-0005-0000-0000-0000140B0000}"/>
    <cellStyle name="RISKnormLabel 2 3" xfId="2837" xr:uid="{00000000-0005-0000-0000-0000150B0000}"/>
    <cellStyle name="RISKnormLabel 2 4" xfId="2838" xr:uid="{00000000-0005-0000-0000-0000160B0000}"/>
    <cellStyle name="RISKnormLabel 2 5" xfId="2839" xr:uid="{00000000-0005-0000-0000-0000170B0000}"/>
    <cellStyle name="RISKnormLabel 2 6" xfId="2840" xr:uid="{00000000-0005-0000-0000-0000180B0000}"/>
    <cellStyle name="RISKnormLabel 2_ActiFijos" xfId="2841" xr:uid="{00000000-0005-0000-0000-0000190B0000}"/>
    <cellStyle name="RISKnormLabel 3" xfId="2842" xr:uid="{00000000-0005-0000-0000-00001A0B0000}"/>
    <cellStyle name="RISKnormLabel 3 2" xfId="2843" xr:uid="{00000000-0005-0000-0000-00001B0B0000}"/>
    <cellStyle name="RISKnormLabel 3 3" xfId="2844" xr:uid="{00000000-0005-0000-0000-00001C0B0000}"/>
    <cellStyle name="RISKnormLabel 3 4" xfId="2845" xr:uid="{00000000-0005-0000-0000-00001D0B0000}"/>
    <cellStyle name="RISKnormLabel 3 5" xfId="2846" xr:uid="{00000000-0005-0000-0000-00001E0B0000}"/>
    <cellStyle name="RISKnormLabel 3 6" xfId="2847" xr:uid="{00000000-0005-0000-0000-00001F0B0000}"/>
    <cellStyle name="RISKnormLabel 3_ActiFijos" xfId="2848" xr:uid="{00000000-0005-0000-0000-0000200B0000}"/>
    <cellStyle name="RISKnormLabel 4" xfId="2849" xr:uid="{00000000-0005-0000-0000-0000210B0000}"/>
    <cellStyle name="RISKnormLabel 4 2" xfId="2850" xr:uid="{00000000-0005-0000-0000-0000220B0000}"/>
    <cellStyle name="RISKnormLabel 4 3" xfId="2851" xr:uid="{00000000-0005-0000-0000-0000230B0000}"/>
    <cellStyle name="RISKnormLabel 4 4" xfId="2852" xr:uid="{00000000-0005-0000-0000-0000240B0000}"/>
    <cellStyle name="RISKnormLabel 4 5" xfId="2853" xr:uid="{00000000-0005-0000-0000-0000250B0000}"/>
    <cellStyle name="RISKnormLabel 4 6" xfId="2854" xr:uid="{00000000-0005-0000-0000-0000260B0000}"/>
    <cellStyle name="RISKnormLabel 4_ActiFijos" xfId="2855" xr:uid="{00000000-0005-0000-0000-0000270B0000}"/>
    <cellStyle name="RISKnormLabel_Bases_Generales" xfId="2856" xr:uid="{00000000-0005-0000-0000-0000280B0000}"/>
    <cellStyle name="RISKnormShade" xfId="2857" xr:uid="{00000000-0005-0000-0000-0000290B0000}"/>
    <cellStyle name="RISKnormShade 2" xfId="2858" xr:uid="{00000000-0005-0000-0000-00002A0B0000}"/>
    <cellStyle name="RISKnormShade 2 2" xfId="2859" xr:uid="{00000000-0005-0000-0000-00002B0B0000}"/>
    <cellStyle name="RISKnormShade 2 2 2" xfId="6199" xr:uid="{00000000-0005-0000-0000-000037180000}"/>
    <cellStyle name="RISKnormShade 2 2 2 2" xfId="10462" xr:uid="{BC0216F0-6A81-4667-8F06-CB9AA1B1098E}"/>
    <cellStyle name="RISKnormShade 2 2 3" xfId="8692" xr:uid="{E97A12E8-FC43-4F8E-A989-02665DE0C275}"/>
    <cellStyle name="RISKnormShade 2 3" xfId="2860" xr:uid="{00000000-0005-0000-0000-00002C0B0000}"/>
    <cellStyle name="RISKnormShade 2 3 2" xfId="6200" xr:uid="{00000000-0005-0000-0000-000038180000}"/>
    <cellStyle name="RISKnormShade 2 3 2 2" xfId="10463" xr:uid="{A177ADD1-3D06-4C63-81BC-45A50692BE5F}"/>
    <cellStyle name="RISKnormShade 2 3 3" xfId="8693" xr:uid="{AAA284F8-FE30-4D5A-9509-8D0CB35A82AC}"/>
    <cellStyle name="RISKnormShade 2 4" xfId="2861" xr:uid="{00000000-0005-0000-0000-00002D0B0000}"/>
    <cellStyle name="RISKnormShade 2 4 2" xfId="6201" xr:uid="{00000000-0005-0000-0000-000039180000}"/>
    <cellStyle name="RISKnormShade 2 4 2 2" xfId="10464" xr:uid="{BCAFC251-617E-495E-B3BF-2A387A4FCD24}"/>
    <cellStyle name="RISKnormShade 2 4 3" xfId="8694" xr:uid="{AD6C1489-DCAC-4CA0-8485-F09257C0365C}"/>
    <cellStyle name="RISKnormShade 2 5" xfId="2862" xr:uid="{00000000-0005-0000-0000-00002E0B0000}"/>
    <cellStyle name="RISKnormShade 2 5 2" xfId="6202" xr:uid="{00000000-0005-0000-0000-00003A180000}"/>
    <cellStyle name="RISKnormShade 2 5 2 2" xfId="10465" xr:uid="{85914DFB-C60B-4FCD-A023-4C1582AF81E4}"/>
    <cellStyle name="RISKnormShade 2 5 3" xfId="8695" xr:uid="{4D9F2028-B300-4F54-B3DE-FC69CA61DFE9}"/>
    <cellStyle name="RISKnormShade 2 6" xfId="2863" xr:uid="{00000000-0005-0000-0000-00002F0B0000}"/>
    <cellStyle name="RISKnormShade 2 6 2" xfId="6203" xr:uid="{00000000-0005-0000-0000-00003B180000}"/>
    <cellStyle name="RISKnormShade 2 6 2 2" xfId="10466" xr:uid="{9DE086B1-2536-4164-BAC3-459CE2601EC4}"/>
    <cellStyle name="RISKnormShade 2 6 3" xfId="8696" xr:uid="{F1790869-F369-479C-A191-7F0331C6950B}"/>
    <cellStyle name="RISKnormShade 2 7" xfId="6204" xr:uid="{00000000-0005-0000-0000-00003C180000}"/>
    <cellStyle name="RISKnormShade 2 7 2" xfId="10467" xr:uid="{64FDC456-AA5A-43BE-A099-2EC9919143A1}"/>
    <cellStyle name="RISKnormShade 2 8" xfId="8691" xr:uid="{6A65F0A6-D9BA-4671-A9A6-3D6EFFCA11EA}"/>
    <cellStyle name="RISKnormShade 3" xfId="2864" xr:uid="{00000000-0005-0000-0000-0000300B0000}"/>
    <cellStyle name="RISKnormShade 3 2" xfId="2865" xr:uid="{00000000-0005-0000-0000-0000310B0000}"/>
    <cellStyle name="RISKnormShade 3 2 2" xfId="6205" xr:uid="{00000000-0005-0000-0000-00003D180000}"/>
    <cellStyle name="RISKnormShade 3 2 2 2" xfId="10468" xr:uid="{E42A6FF6-82BF-46DD-AB6E-B933B3359A62}"/>
    <cellStyle name="RISKnormShade 3 2 3" xfId="8698" xr:uid="{8196713A-048C-4CDB-897E-1F92D96DA10B}"/>
    <cellStyle name="RISKnormShade 3 3" xfId="2866" xr:uid="{00000000-0005-0000-0000-0000320B0000}"/>
    <cellStyle name="RISKnormShade 3 3 2" xfId="6206" xr:uid="{00000000-0005-0000-0000-00003E180000}"/>
    <cellStyle name="RISKnormShade 3 3 2 2" xfId="10469" xr:uid="{CFD6E3AC-36C9-47CA-8472-2961EC9F0406}"/>
    <cellStyle name="RISKnormShade 3 3 3" xfId="8699" xr:uid="{7EF2B1E2-9CD1-4745-91A3-45D6E062BF67}"/>
    <cellStyle name="RISKnormShade 3 4" xfId="2867" xr:uid="{00000000-0005-0000-0000-0000330B0000}"/>
    <cellStyle name="RISKnormShade 3 4 2" xfId="6207" xr:uid="{00000000-0005-0000-0000-00003F180000}"/>
    <cellStyle name="RISKnormShade 3 4 2 2" xfId="10470" xr:uid="{53D679C9-60D6-4C29-8722-C5E9E865FD32}"/>
    <cellStyle name="RISKnormShade 3 4 3" xfId="8700" xr:uid="{C365CEFC-A096-4B21-BA3F-9FA6E5DF4E2A}"/>
    <cellStyle name="RISKnormShade 3 5" xfId="2868" xr:uid="{00000000-0005-0000-0000-0000340B0000}"/>
    <cellStyle name="RISKnormShade 3 5 2" xfId="6208" xr:uid="{00000000-0005-0000-0000-000040180000}"/>
    <cellStyle name="RISKnormShade 3 5 2 2" xfId="10471" xr:uid="{DE711F0A-A2F0-49A7-82B0-8717805EEC38}"/>
    <cellStyle name="RISKnormShade 3 5 3" xfId="8701" xr:uid="{04B1F2B6-8313-48AE-8360-A8A027E862D4}"/>
    <cellStyle name="RISKnormShade 3 6" xfId="2869" xr:uid="{00000000-0005-0000-0000-0000350B0000}"/>
    <cellStyle name="RISKnormShade 3 6 2" xfId="6209" xr:uid="{00000000-0005-0000-0000-000041180000}"/>
    <cellStyle name="RISKnormShade 3 6 2 2" xfId="10472" xr:uid="{3AD5375D-764A-4FDB-B950-E90EB4DFA95C}"/>
    <cellStyle name="RISKnormShade 3 6 3" xfId="8702" xr:uid="{D46833DC-5D81-4C38-8B20-4E786D395F9A}"/>
    <cellStyle name="RISKnormShade 3 7" xfId="6210" xr:uid="{00000000-0005-0000-0000-000042180000}"/>
    <cellStyle name="RISKnormShade 3 7 2" xfId="10473" xr:uid="{15958C8F-CDB9-42EC-B78D-8E90F933641B}"/>
    <cellStyle name="RISKnormShade 3 8" xfId="8697" xr:uid="{A233E052-EBE0-4A4C-9884-24F68F056764}"/>
    <cellStyle name="RISKnormShade 4" xfId="2870" xr:uid="{00000000-0005-0000-0000-0000360B0000}"/>
    <cellStyle name="RISKnormShade 4 2" xfId="2871" xr:uid="{00000000-0005-0000-0000-0000370B0000}"/>
    <cellStyle name="RISKnormShade 4 2 2" xfId="6211" xr:uid="{00000000-0005-0000-0000-000043180000}"/>
    <cellStyle name="RISKnormShade 4 2 2 2" xfId="10474" xr:uid="{505EC77F-1FC7-41BA-9A36-C17337024494}"/>
    <cellStyle name="RISKnormShade 4 2 3" xfId="8704" xr:uid="{6B043511-2402-430B-9E44-A4357DD60A22}"/>
    <cellStyle name="RISKnormShade 4 3" xfId="2872" xr:uid="{00000000-0005-0000-0000-0000380B0000}"/>
    <cellStyle name="RISKnormShade 4 3 2" xfId="6212" xr:uid="{00000000-0005-0000-0000-000044180000}"/>
    <cellStyle name="RISKnormShade 4 3 2 2" xfId="10475" xr:uid="{4F84CDE6-EABE-4D3F-83EA-F3AD13C3989C}"/>
    <cellStyle name="RISKnormShade 4 3 3" xfId="8705" xr:uid="{8322820C-BFB6-4707-BFF2-B961B85B9430}"/>
    <cellStyle name="RISKnormShade 4 4" xfId="2873" xr:uid="{00000000-0005-0000-0000-0000390B0000}"/>
    <cellStyle name="RISKnormShade 4 4 2" xfId="6213" xr:uid="{00000000-0005-0000-0000-000045180000}"/>
    <cellStyle name="RISKnormShade 4 4 2 2" xfId="10476" xr:uid="{53E37013-08E4-43A4-A8FC-6304A6964D01}"/>
    <cellStyle name="RISKnormShade 4 4 3" xfId="8706" xr:uid="{AB5068B5-8309-4D6B-8927-A3B65EE1CFAA}"/>
    <cellStyle name="RISKnormShade 4 5" xfId="2874" xr:uid="{00000000-0005-0000-0000-00003A0B0000}"/>
    <cellStyle name="RISKnormShade 4 5 2" xfId="6214" xr:uid="{00000000-0005-0000-0000-000046180000}"/>
    <cellStyle name="RISKnormShade 4 5 2 2" xfId="10477" xr:uid="{632124E1-19C8-4554-BB1B-62AF7ACAC780}"/>
    <cellStyle name="RISKnormShade 4 5 3" xfId="8707" xr:uid="{552B8F47-4F60-4330-9AD3-92C856B1CE7E}"/>
    <cellStyle name="RISKnormShade 4 6" xfId="2875" xr:uid="{00000000-0005-0000-0000-00003B0B0000}"/>
    <cellStyle name="RISKnormShade 4 6 2" xfId="6215" xr:uid="{00000000-0005-0000-0000-000047180000}"/>
    <cellStyle name="RISKnormShade 4 6 2 2" xfId="10478" xr:uid="{EC21746D-683E-4BBB-B931-9CDB8211B68A}"/>
    <cellStyle name="RISKnormShade 4 6 3" xfId="8708" xr:uid="{E3C4B415-3A7F-49F9-9150-85ADB6B84D32}"/>
    <cellStyle name="RISKnormShade 4 7" xfId="6216" xr:uid="{00000000-0005-0000-0000-000048180000}"/>
    <cellStyle name="RISKnormShade 4 7 2" xfId="10479" xr:uid="{51427F59-35B1-4CEF-A998-7D90FC09A329}"/>
    <cellStyle name="RISKnormShade 4 8" xfId="8703" xr:uid="{6B851C89-7830-4A1F-8F95-DA7C50783A8E}"/>
    <cellStyle name="RISKnormShade 5" xfId="6217" xr:uid="{00000000-0005-0000-0000-000049180000}"/>
    <cellStyle name="RISKnormShade 5 2" xfId="10480" xr:uid="{28F00485-CD34-4853-B795-B372BE6FA9F8}"/>
    <cellStyle name="RISKnormShade 6" xfId="8690" xr:uid="{DC6EF398-914A-4AE0-8E90-E62E65BA536F}"/>
    <cellStyle name="RISKnormTitle" xfId="2876" xr:uid="{00000000-0005-0000-0000-00003C0B0000}"/>
    <cellStyle name="RISKnormTitle 10" xfId="2877" xr:uid="{00000000-0005-0000-0000-00003D0B0000}"/>
    <cellStyle name="RISKnormTitle 11" xfId="2878" xr:uid="{00000000-0005-0000-0000-00003E0B0000}"/>
    <cellStyle name="RISKnormTitle 2" xfId="2879" xr:uid="{00000000-0005-0000-0000-00003F0B0000}"/>
    <cellStyle name="RISKnormTitle 2 2" xfId="2880" xr:uid="{00000000-0005-0000-0000-0000400B0000}"/>
    <cellStyle name="RISKnormTitle 2 3" xfId="2881" xr:uid="{00000000-0005-0000-0000-0000410B0000}"/>
    <cellStyle name="RISKnormTitle 2 4" xfId="2882" xr:uid="{00000000-0005-0000-0000-0000420B0000}"/>
    <cellStyle name="RISKnormTitle 2 5" xfId="2883" xr:uid="{00000000-0005-0000-0000-0000430B0000}"/>
    <cellStyle name="RISKnormTitle 2 6" xfId="2884" xr:uid="{00000000-0005-0000-0000-0000440B0000}"/>
    <cellStyle name="RISKnormTitle 2_ActiFijos" xfId="2885" xr:uid="{00000000-0005-0000-0000-0000450B0000}"/>
    <cellStyle name="RISKnormTitle 3" xfId="2886" xr:uid="{00000000-0005-0000-0000-0000460B0000}"/>
    <cellStyle name="RISKnormTitle 3 2" xfId="2887" xr:uid="{00000000-0005-0000-0000-0000470B0000}"/>
    <cellStyle name="RISKnormTitle 3 3" xfId="2888" xr:uid="{00000000-0005-0000-0000-0000480B0000}"/>
    <cellStyle name="RISKnormTitle 3 4" xfId="2889" xr:uid="{00000000-0005-0000-0000-0000490B0000}"/>
    <cellStyle name="RISKnormTitle 3 5" xfId="2890" xr:uid="{00000000-0005-0000-0000-00004A0B0000}"/>
    <cellStyle name="RISKnormTitle 3 6" xfId="2891" xr:uid="{00000000-0005-0000-0000-00004B0B0000}"/>
    <cellStyle name="RISKnormTitle 3_ActiFijos" xfId="2892" xr:uid="{00000000-0005-0000-0000-00004C0B0000}"/>
    <cellStyle name="RISKnormTitle 4" xfId="2893" xr:uid="{00000000-0005-0000-0000-00004D0B0000}"/>
    <cellStyle name="RISKnormTitle 4 2" xfId="2894" xr:uid="{00000000-0005-0000-0000-00004E0B0000}"/>
    <cellStyle name="RISKnormTitle 4 3" xfId="2895" xr:uid="{00000000-0005-0000-0000-00004F0B0000}"/>
    <cellStyle name="RISKnormTitle 4 4" xfId="2896" xr:uid="{00000000-0005-0000-0000-0000500B0000}"/>
    <cellStyle name="RISKnormTitle 4 5" xfId="2897" xr:uid="{00000000-0005-0000-0000-0000510B0000}"/>
    <cellStyle name="RISKnormTitle 4 6" xfId="2898" xr:uid="{00000000-0005-0000-0000-0000520B0000}"/>
    <cellStyle name="RISKnormTitle 4_ActiFijos" xfId="2899" xr:uid="{00000000-0005-0000-0000-0000530B0000}"/>
    <cellStyle name="RISKnormTitle 5" xfId="2900" xr:uid="{00000000-0005-0000-0000-0000540B0000}"/>
    <cellStyle name="RISKnormTitle 6" xfId="2901" xr:uid="{00000000-0005-0000-0000-0000550B0000}"/>
    <cellStyle name="RISKnormTitle 7" xfId="2902" xr:uid="{00000000-0005-0000-0000-0000560B0000}"/>
    <cellStyle name="RISKnormTitle 8" xfId="2903" xr:uid="{00000000-0005-0000-0000-0000570B0000}"/>
    <cellStyle name="RISKnormTitle 9" xfId="2904" xr:uid="{00000000-0005-0000-0000-0000580B0000}"/>
    <cellStyle name="RISKnormTitle_ActiFijos" xfId="2905" xr:uid="{00000000-0005-0000-0000-0000590B0000}"/>
    <cellStyle name="RISKoutNumber" xfId="2906" xr:uid="{00000000-0005-0000-0000-00005A0B0000}"/>
    <cellStyle name="RISKoutNumber 2" xfId="2907" xr:uid="{00000000-0005-0000-0000-00005B0B0000}"/>
    <cellStyle name="RISKoutNumber 2 2" xfId="2908" xr:uid="{00000000-0005-0000-0000-00005C0B0000}"/>
    <cellStyle name="RISKoutNumber 2 3" xfId="2909" xr:uid="{00000000-0005-0000-0000-00005D0B0000}"/>
    <cellStyle name="RISKoutNumber 2 4" xfId="2910" xr:uid="{00000000-0005-0000-0000-00005E0B0000}"/>
    <cellStyle name="RISKoutNumber 2 5" xfId="2911" xr:uid="{00000000-0005-0000-0000-00005F0B0000}"/>
    <cellStyle name="RISKoutNumber 2 6" xfId="2912" xr:uid="{00000000-0005-0000-0000-0000600B0000}"/>
    <cellStyle name="RISKoutNumber 2_ActiFijos" xfId="2913" xr:uid="{00000000-0005-0000-0000-0000610B0000}"/>
    <cellStyle name="RISKoutNumber 3" xfId="2914" xr:uid="{00000000-0005-0000-0000-0000620B0000}"/>
    <cellStyle name="RISKoutNumber 3 2" xfId="2915" xr:uid="{00000000-0005-0000-0000-0000630B0000}"/>
    <cellStyle name="RISKoutNumber 3 3" xfId="2916" xr:uid="{00000000-0005-0000-0000-0000640B0000}"/>
    <cellStyle name="RISKoutNumber 3 4" xfId="2917" xr:uid="{00000000-0005-0000-0000-0000650B0000}"/>
    <cellStyle name="RISKoutNumber 3 5" xfId="2918" xr:uid="{00000000-0005-0000-0000-0000660B0000}"/>
    <cellStyle name="RISKoutNumber 3 6" xfId="2919" xr:uid="{00000000-0005-0000-0000-0000670B0000}"/>
    <cellStyle name="RISKoutNumber 3_ActiFijos" xfId="2920" xr:uid="{00000000-0005-0000-0000-0000680B0000}"/>
    <cellStyle name="RISKoutNumber 4" xfId="2921" xr:uid="{00000000-0005-0000-0000-0000690B0000}"/>
    <cellStyle name="RISKoutNumber 4 2" xfId="2922" xr:uid="{00000000-0005-0000-0000-00006A0B0000}"/>
    <cellStyle name="RISKoutNumber 4 3" xfId="2923" xr:uid="{00000000-0005-0000-0000-00006B0B0000}"/>
    <cellStyle name="RISKoutNumber 4 4" xfId="2924" xr:uid="{00000000-0005-0000-0000-00006C0B0000}"/>
    <cellStyle name="RISKoutNumber 4 5" xfId="2925" xr:uid="{00000000-0005-0000-0000-00006D0B0000}"/>
    <cellStyle name="RISKoutNumber 4 6" xfId="2926" xr:uid="{00000000-0005-0000-0000-00006E0B0000}"/>
    <cellStyle name="RISKoutNumber 4_ActiFijos" xfId="2927" xr:uid="{00000000-0005-0000-0000-00006F0B0000}"/>
    <cellStyle name="RISKoutNumber_Bases_Generales" xfId="2928" xr:uid="{00000000-0005-0000-0000-0000700B0000}"/>
    <cellStyle name="RISKrightEdge" xfId="2929" xr:uid="{00000000-0005-0000-0000-0000710B0000}"/>
    <cellStyle name="RISKrightEdge 2" xfId="2930" xr:uid="{00000000-0005-0000-0000-0000720B0000}"/>
    <cellStyle name="RISKrightEdge 2 2" xfId="2931" xr:uid="{00000000-0005-0000-0000-0000730B0000}"/>
    <cellStyle name="RISKrightEdge 2 2 2" xfId="6218" xr:uid="{00000000-0005-0000-0000-00004A180000}"/>
    <cellStyle name="RISKrightEdge 2 3" xfId="2932" xr:uid="{00000000-0005-0000-0000-0000740B0000}"/>
    <cellStyle name="RISKrightEdge 2 3 2" xfId="6219" xr:uid="{00000000-0005-0000-0000-00004B180000}"/>
    <cellStyle name="RISKrightEdge 2 4" xfId="2933" xr:uid="{00000000-0005-0000-0000-0000750B0000}"/>
    <cellStyle name="RISKrightEdge 2 4 2" xfId="6220" xr:uid="{00000000-0005-0000-0000-00004C180000}"/>
    <cellStyle name="RISKrightEdge 2 5" xfId="2934" xr:uid="{00000000-0005-0000-0000-0000760B0000}"/>
    <cellStyle name="RISKrightEdge 2 5 2" xfId="6221" xr:uid="{00000000-0005-0000-0000-00004D180000}"/>
    <cellStyle name="RISKrightEdge 2 6" xfId="2935" xr:uid="{00000000-0005-0000-0000-0000770B0000}"/>
    <cellStyle name="RISKrightEdge 2 6 2" xfId="6222" xr:uid="{00000000-0005-0000-0000-00004E180000}"/>
    <cellStyle name="RISKrightEdge 2 7" xfId="6223" xr:uid="{00000000-0005-0000-0000-00004F180000}"/>
    <cellStyle name="RISKrightEdge 3" xfId="2936" xr:uid="{00000000-0005-0000-0000-0000780B0000}"/>
    <cellStyle name="RISKrightEdge 3 2" xfId="2937" xr:uid="{00000000-0005-0000-0000-0000790B0000}"/>
    <cellStyle name="RISKrightEdge 3 2 2" xfId="6224" xr:uid="{00000000-0005-0000-0000-000050180000}"/>
    <cellStyle name="RISKrightEdge 3 3" xfId="2938" xr:uid="{00000000-0005-0000-0000-00007A0B0000}"/>
    <cellStyle name="RISKrightEdge 3 3 2" xfId="6225" xr:uid="{00000000-0005-0000-0000-000051180000}"/>
    <cellStyle name="RISKrightEdge 3 4" xfId="2939" xr:uid="{00000000-0005-0000-0000-00007B0B0000}"/>
    <cellStyle name="RISKrightEdge 3 4 2" xfId="6226" xr:uid="{00000000-0005-0000-0000-000052180000}"/>
    <cellStyle name="RISKrightEdge 3 5" xfId="2940" xr:uid="{00000000-0005-0000-0000-00007C0B0000}"/>
    <cellStyle name="RISKrightEdge 3 5 2" xfId="6227" xr:uid="{00000000-0005-0000-0000-000053180000}"/>
    <cellStyle name="RISKrightEdge 3 6" xfId="2941" xr:uid="{00000000-0005-0000-0000-00007D0B0000}"/>
    <cellStyle name="RISKrightEdge 3 6 2" xfId="6228" xr:uid="{00000000-0005-0000-0000-000054180000}"/>
    <cellStyle name="RISKrightEdge 3 7" xfId="6229" xr:uid="{00000000-0005-0000-0000-000055180000}"/>
    <cellStyle name="RISKrightEdge 4" xfId="2942" xr:uid="{00000000-0005-0000-0000-00007E0B0000}"/>
    <cellStyle name="RISKrightEdge 4 2" xfId="2943" xr:uid="{00000000-0005-0000-0000-00007F0B0000}"/>
    <cellStyle name="RISKrightEdge 4 2 2" xfId="6230" xr:uid="{00000000-0005-0000-0000-000056180000}"/>
    <cellStyle name="RISKrightEdge 4 3" xfId="2944" xr:uid="{00000000-0005-0000-0000-0000800B0000}"/>
    <cellStyle name="RISKrightEdge 4 3 2" xfId="6231" xr:uid="{00000000-0005-0000-0000-000057180000}"/>
    <cellStyle name="RISKrightEdge 4 4" xfId="2945" xr:uid="{00000000-0005-0000-0000-0000810B0000}"/>
    <cellStyle name="RISKrightEdge 4 4 2" xfId="6232" xr:uid="{00000000-0005-0000-0000-000058180000}"/>
    <cellStyle name="RISKrightEdge 4 5" xfId="2946" xr:uid="{00000000-0005-0000-0000-0000820B0000}"/>
    <cellStyle name="RISKrightEdge 4 5 2" xfId="6233" xr:uid="{00000000-0005-0000-0000-000059180000}"/>
    <cellStyle name="RISKrightEdge 4 6" xfId="2947" xr:uid="{00000000-0005-0000-0000-0000830B0000}"/>
    <cellStyle name="RISKrightEdge 4 6 2" xfId="6234" xr:uid="{00000000-0005-0000-0000-00005A180000}"/>
    <cellStyle name="RISKrightEdge 4 7" xfId="6235" xr:uid="{00000000-0005-0000-0000-00005B180000}"/>
    <cellStyle name="RISKrightEdge 5" xfId="6236" xr:uid="{00000000-0005-0000-0000-00005C180000}"/>
    <cellStyle name="RISKrtandbEdge" xfId="2948" xr:uid="{00000000-0005-0000-0000-0000840B0000}"/>
    <cellStyle name="RISKrtandbEdge 2" xfId="2949" xr:uid="{00000000-0005-0000-0000-0000850B0000}"/>
    <cellStyle name="RISKrtandbEdge 2 2" xfId="2950" xr:uid="{00000000-0005-0000-0000-0000860B0000}"/>
    <cellStyle name="RISKrtandbEdge 2 2 2" xfId="2951" xr:uid="{00000000-0005-0000-0000-0000870B0000}"/>
    <cellStyle name="RISKrtandbEdge 2 2 2 2" xfId="6237" xr:uid="{00000000-0005-0000-0000-00005D180000}"/>
    <cellStyle name="RISKrtandbEdge 2 2 3" xfId="6238" xr:uid="{00000000-0005-0000-0000-00005E180000}"/>
    <cellStyle name="RISKrtandbEdge 2 3" xfId="2952" xr:uid="{00000000-0005-0000-0000-0000880B0000}"/>
    <cellStyle name="RISKrtandbEdge 2 3 2" xfId="2953" xr:uid="{00000000-0005-0000-0000-0000890B0000}"/>
    <cellStyle name="RISKrtandbEdge 2 3 2 2" xfId="6239" xr:uid="{00000000-0005-0000-0000-00005F180000}"/>
    <cellStyle name="RISKrtandbEdge 2 3 3" xfId="6240" xr:uid="{00000000-0005-0000-0000-000060180000}"/>
    <cellStyle name="RISKrtandbEdge 2 4" xfId="2954" xr:uid="{00000000-0005-0000-0000-00008A0B0000}"/>
    <cellStyle name="RISKrtandbEdge 2 4 2" xfId="2955" xr:uid="{00000000-0005-0000-0000-00008B0B0000}"/>
    <cellStyle name="RISKrtandbEdge 2 4 2 2" xfId="6241" xr:uid="{00000000-0005-0000-0000-000061180000}"/>
    <cellStyle name="RISKrtandbEdge 2 4 3" xfId="6242" xr:uid="{00000000-0005-0000-0000-000062180000}"/>
    <cellStyle name="RISKrtandbEdge 2 5" xfId="2956" xr:uid="{00000000-0005-0000-0000-00008C0B0000}"/>
    <cellStyle name="RISKrtandbEdge 2 5 2" xfId="6243" xr:uid="{00000000-0005-0000-0000-000063180000}"/>
    <cellStyle name="RISKrtandbEdge 2 6" xfId="2957" xr:uid="{00000000-0005-0000-0000-00008D0B0000}"/>
    <cellStyle name="RISKrtandbEdge 2 6 2" xfId="6244" xr:uid="{00000000-0005-0000-0000-000064180000}"/>
    <cellStyle name="RISKrtandbEdge 2 7" xfId="6245" xr:uid="{00000000-0005-0000-0000-000065180000}"/>
    <cellStyle name="RISKrtandbEdge 3" xfId="2958" xr:uid="{00000000-0005-0000-0000-00008E0B0000}"/>
    <cellStyle name="RISKrtandbEdge 3 2" xfId="2959" xr:uid="{00000000-0005-0000-0000-00008F0B0000}"/>
    <cellStyle name="RISKrtandbEdge 3 2 2" xfId="2960" xr:uid="{00000000-0005-0000-0000-0000900B0000}"/>
    <cellStyle name="RISKrtandbEdge 3 2 2 2" xfId="6246" xr:uid="{00000000-0005-0000-0000-000066180000}"/>
    <cellStyle name="RISKrtandbEdge 3 2 3" xfId="6247" xr:uid="{00000000-0005-0000-0000-000067180000}"/>
    <cellStyle name="RISKrtandbEdge 3 3" xfId="2961" xr:uid="{00000000-0005-0000-0000-0000910B0000}"/>
    <cellStyle name="RISKrtandbEdge 3 3 2" xfId="2962" xr:uid="{00000000-0005-0000-0000-0000920B0000}"/>
    <cellStyle name="RISKrtandbEdge 3 3 2 2" xfId="6248" xr:uid="{00000000-0005-0000-0000-000068180000}"/>
    <cellStyle name="RISKrtandbEdge 3 3 3" xfId="6249" xr:uid="{00000000-0005-0000-0000-000069180000}"/>
    <cellStyle name="RISKrtandbEdge 3 4" xfId="2963" xr:uid="{00000000-0005-0000-0000-0000930B0000}"/>
    <cellStyle name="RISKrtandbEdge 3 4 2" xfId="2964" xr:uid="{00000000-0005-0000-0000-0000940B0000}"/>
    <cellStyle name="RISKrtandbEdge 3 4 2 2" xfId="6250" xr:uid="{00000000-0005-0000-0000-00006A180000}"/>
    <cellStyle name="RISKrtandbEdge 3 4 3" xfId="6251" xr:uid="{00000000-0005-0000-0000-00006B180000}"/>
    <cellStyle name="RISKrtandbEdge 3 5" xfId="2965" xr:uid="{00000000-0005-0000-0000-0000950B0000}"/>
    <cellStyle name="RISKrtandbEdge 3 5 2" xfId="6252" xr:uid="{00000000-0005-0000-0000-00006C180000}"/>
    <cellStyle name="RISKrtandbEdge 3 6" xfId="2966" xr:uid="{00000000-0005-0000-0000-0000960B0000}"/>
    <cellStyle name="RISKrtandbEdge 3 6 2" xfId="6253" xr:uid="{00000000-0005-0000-0000-00006D180000}"/>
    <cellStyle name="RISKrtandbEdge 3 7" xfId="6254" xr:uid="{00000000-0005-0000-0000-00006E180000}"/>
    <cellStyle name="RISKrtandbEdge 4" xfId="2967" xr:uid="{00000000-0005-0000-0000-0000970B0000}"/>
    <cellStyle name="RISKrtandbEdge 4 2" xfId="2968" xr:uid="{00000000-0005-0000-0000-0000980B0000}"/>
    <cellStyle name="RISKrtandbEdge 4 2 2" xfId="2969" xr:uid="{00000000-0005-0000-0000-0000990B0000}"/>
    <cellStyle name="RISKrtandbEdge 4 2 2 2" xfId="6255" xr:uid="{00000000-0005-0000-0000-00006F180000}"/>
    <cellStyle name="RISKrtandbEdge 4 2 3" xfId="6256" xr:uid="{00000000-0005-0000-0000-000070180000}"/>
    <cellStyle name="RISKrtandbEdge 4 3" xfId="2970" xr:uid="{00000000-0005-0000-0000-00009A0B0000}"/>
    <cellStyle name="RISKrtandbEdge 4 3 2" xfId="2971" xr:uid="{00000000-0005-0000-0000-00009B0B0000}"/>
    <cellStyle name="RISKrtandbEdge 4 3 2 2" xfId="6257" xr:uid="{00000000-0005-0000-0000-000071180000}"/>
    <cellStyle name="RISKrtandbEdge 4 3 3" xfId="6258" xr:uid="{00000000-0005-0000-0000-000072180000}"/>
    <cellStyle name="RISKrtandbEdge 4 4" xfId="2972" xr:uid="{00000000-0005-0000-0000-00009C0B0000}"/>
    <cellStyle name="RISKrtandbEdge 4 4 2" xfId="2973" xr:uid="{00000000-0005-0000-0000-00009D0B0000}"/>
    <cellStyle name="RISKrtandbEdge 4 4 2 2" xfId="6259" xr:uid="{00000000-0005-0000-0000-000073180000}"/>
    <cellStyle name="RISKrtandbEdge 4 4 3" xfId="6260" xr:uid="{00000000-0005-0000-0000-000074180000}"/>
    <cellStyle name="RISKrtandbEdge 4 5" xfId="2974" xr:uid="{00000000-0005-0000-0000-00009E0B0000}"/>
    <cellStyle name="RISKrtandbEdge 4 5 2" xfId="6261" xr:uid="{00000000-0005-0000-0000-000075180000}"/>
    <cellStyle name="RISKrtandbEdge 4 6" xfId="2975" xr:uid="{00000000-0005-0000-0000-00009F0B0000}"/>
    <cellStyle name="RISKrtandbEdge 4 6 2" xfId="6262" xr:uid="{00000000-0005-0000-0000-000076180000}"/>
    <cellStyle name="RISKrtandbEdge 4 7" xfId="6263" xr:uid="{00000000-0005-0000-0000-000077180000}"/>
    <cellStyle name="RISKrtandbEdge 5" xfId="2976" xr:uid="{00000000-0005-0000-0000-0000A00B0000}"/>
    <cellStyle name="RISKrtandbEdge 5 2" xfId="6264" xr:uid="{00000000-0005-0000-0000-000078180000}"/>
    <cellStyle name="RISKrtandbEdge 6" xfId="2977" xr:uid="{00000000-0005-0000-0000-0000A10B0000}"/>
    <cellStyle name="RISKrtandbEdge 6 2" xfId="6265" xr:uid="{00000000-0005-0000-0000-000079180000}"/>
    <cellStyle name="RISKrtandbEdge 7" xfId="2978" xr:uid="{00000000-0005-0000-0000-0000A20B0000}"/>
    <cellStyle name="RISKrtandbEdge 7 2" xfId="6266" xr:uid="{00000000-0005-0000-0000-00007A180000}"/>
    <cellStyle name="RISKrtandbEdge 8" xfId="6267" xr:uid="{00000000-0005-0000-0000-00007B180000}"/>
    <cellStyle name="RISKrtandbEdge_PyG" xfId="2979" xr:uid="{00000000-0005-0000-0000-0000A30B0000}"/>
    <cellStyle name="RISKssTime" xfId="2980" xr:uid="{00000000-0005-0000-0000-0000A40B0000}"/>
    <cellStyle name="RISKssTime 2" xfId="2981" xr:uid="{00000000-0005-0000-0000-0000A50B0000}"/>
    <cellStyle name="RISKssTime 2 2" xfId="2982" xr:uid="{00000000-0005-0000-0000-0000A60B0000}"/>
    <cellStyle name="RISKssTime 2 2 2" xfId="6268" xr:uid="{00000000-0005-0000-0000-00007C180000}"/>
    <cellStyle name="RISKssTime 2 3" xfId="2983" xr:uid="{00000000-0005-0000-0000-0000A70B0000}"/>
    <cellStyle name="RISKssTime 2 3 2" xfId="6269" xr:uid="{00000000-0005-0000-0000-00007D180000}"/>
    <cellStyle name="RISKssTime 2 4" xfId="2984" xr:uid="{00000000-0005-0000-0000-0000A80B0000}"/>
    <cellStyle name="RISKssTime 2 4 2" xfId="6270" xr:uid="{00000000-0005-0000-0000-00007E180000}"/>
    <cellStyle name="RISKssTime 2 5" xfId="2985" xr:uid="{00000000-0005-0000-0000-0000A90B0000}"/>
    <cellStyle name="RISKssTime 2 5 2" xfId="6271" xr:uid="{00000000-0005-0000-0000-00007F180000}"/>
    <cellStyle name="RISKssTime 2 6" xfId="2986" xr:uid="{00000000-0005-0000-0000-0000AA0B0000}"/>
    <cellStyle name="RISKssTime 2 6 2" xfId="6272" xr:uid="{00000000-0005-0000-0000-000080180000}"/>
    <cellStyle name="RISKssTime 2 7" xfId="6273" xr:uid="{00000000-0005-0000-0000-000081180000}"/>
    <cellStyle name="RISKssTime 3" xfId="2987" xr:uid="{00000000-0005-0000-0000-0000AB0B0000}"/>
    <cellStyle name="RISKssTime 3 2" xfId="2988" xr:uid="{00000000-0005-0000-0000-0000AC0B0000}"/>
    <cellStyle name="RISKssTime 3 2 2" xfId="6274" xr:uid="{00000000-0005-0000-0000-000082180000}"/>
    <cellStyle name="RISKssTime 3 3" xfId="2989" xr:uid="{00000000-0005-0000-0000-0000AD0B0000}"/>
    <cellStyle name="RISKssTime 3 3 2" xfId="6275" xr:uid="{00000000-0005-0000-0000-000083180000}"/>
    <cellStyle name="RISKssTime 3 4" xfId="2990" xr:uid="{00000000-0005-0000-0000-0000AE0B0000}"/>
    <cellStyle name="RISKssTime 3 4 2" xfId="6276" xr:uid="{00000000-0005-0000-0000-000084180000}"/>
    <cellStyle name="RISKssTime 3 5" xfId="2991" xr:uid="{00000000-0005-0000-0000-0000AF0B0000}"/>
    <cellStyle name="RISKssTime 3 5 2" xfId="6277" xr:uid="{00000000-0005-0000-0000-000085180000}"/>
    <cellStyle name="RISKssTime 3 6" xfId="2992" xr:uid="{00000000-0005-0000-0000-0000B00B0000}"/>
    <cellStyle name="RISKssTime 3 6 2" xfId="6278" xr:uid="{00000000-0005-0000-0000-000086180000}"/>
    <cellStyle name="RISKssTime 3 7" xfId="6279" xr:uid="{00000000-0005-0000-0000-000087180000}"/>
    <cellStyle name="RISKssTime 4" xfId="2993" xr:uid="{00000000-0005-0000-0000-0000B10B0000}"/>
    <cellStyle name="RISKssTime 4 2" xfId="2994" xr:uid="{00000000-0005-0000-0000-0000B20B0000}"/>
    <cellStyle name="RISKssTime 4 2 2" xfId="6280" xr:uid="{00000000-0005-0000-0000-000088180000}"/>
    <cellStyle name="RISKssTime 4 3" xfId="2995" xr:uid="{00000000-0005-0000-0000-0000B30B0000}"/>
    <cellStyle name="RISKssTime 4 3 2" xfId="6281" xr:uid="{00000000-0005-0000-0000-000089180000}"/>
    <cellStyle name="RISKssTime 4 4" xfId="2996" xr:uid="{00000000-0005-0000-0000-0000B40B0000}"/>
    <cellStyle name="RISKssTime 4 4 2" xfId="6282" xr:uid="{00000000-0005-0000-0000-00008A180000}"/>
    <cellStyle name="RISKssTime 4 5" xfId="2997" xr:uid="{00000000-0005-0000-0000-0000B50B0000}"/>
    <cellStyle name="RISKssTime 4 5 2" xfId="6283" xr:uid="{00000000-0005-0000-0000-00008B180000}"/>
    <cellStyle name="RISKssTime 4 6" xfId="2998" xr:uid="{00000000-0005-0000-0000-0000B60B0000}"/>
    <cellStyle name="RISKssTime 4 6 2" xfId="6284" xr:uid="{00000000-0005-0000-0000-00008C180000}"/>
    <cellStyle name="RISKssTime 4 7" xfId="6285" xr:uid="{00000000-0005-0000-0000-00008D180000}"/>
    <cellStyle name="RISKssTime 5" xfId="6286" xr:uid="{00000000-0005-0000-0000-00008E180000}"/>
    <cellStyle name="RISKtandbEdge" xfId="2999" xr:uid="{00000000-0005-0000-0000-0000B70B0000}"/>
    <cellStyle name="RISKtandbEdge 2" xfId="3000" xr:uid="{00000000-0005-0000-0000-0000B80B0000}"/>
    <cellStyle name="RISKtandbEdge 2 2" xfId="3001" xr:uid="{00000000-0005-0000-0000-0000B90B0000}"/>
    <cellStyle name="RISKtandbEdge 2 2 2" xfId="3002" xr:uid="{00000000-0005-0000-0000-0000BA0B0000}"/>
    <cellStyle name="RISKtandbEdge 2 2 2 2" xfId="6287" xr:uid="{00000000-0005-0000-0000-00008F180000}"/>
    <cellStyle name="RISKtandbEdge 2 2 3" xfId="6288" xr:uid="{00000000-0005-0000-0000-000090180000}"/>
    <cellStyle name="RISKtandbEdge 2 3" xfId="3003" xr:uid="{00000000-0005-0000-0000-0000BB0B0000}"/>
    <cellStyle name="RISKtandbEdge 2 3 2" xfId="3004" xr:uid="{00000000-0005-0000-0000-0000BC0B0000}"/>
    <cellStyle name="RISKtandbEdge 2 3 2 2" xfId="6289" xr:uid="{00000000-0005-0000-0000-000091180000}"/>
    <cellStyle name="RISKtandbEdge 2 3 3" xfId="6290" xr:uid="{00000000-0005-0000-0000-000092180000}"/>
    <cellStyle name="RISKtandbEdge 2 4" xfId="3005" xr:uid="{00000000-0005-0000-0000-0000BD0B0000}"/>
    <cellStyle name="RISKtandbEdge 2 4 2" xfId="3006" xr:uid="{00000000-0005-0000-0000-0000BE0B0000}"/>
    <cellStyle name="RISKtandbEdge 2 4 2 2" xfId="6291" xr:uid="{00000000-0005-0000-0000-000093180000}"/>
    <cellStyle name="RISKtandbEdge 2 4 3" xfId="6292" xr:uid="{00000000-0005-0000-0000-000094180000}"/>
    <cellStyle name="RISKtandbEdge 2 5" xfId="3007" xr:uid="{00000000-0005-0000-0000-0000BF0B0000}"/>
    <cellStyle name="RISKtandbEdge 2 5 2" xfId="6293" xr:uid="{00000000-0005-0000-0000-000095180000}"/>
    <cellStyle name="RISKtandbEdge 2 6" xfId="3008" xr:uid="{00000000-0005-0000-0000-0000C00B0000}"/>
    <cellStyle name="RISKtandbEdge 2 6 2" xfId="6294" xr:uid="{00000000-0005-0000-0000-000096180000}"/>
    <cellStyle name="RISKtandbEdge 2 7" xfId="6295" xr:uid="{00000000-0005-0000-0000-000097180000}"/>
    <cellStyle name="RISKtandbEdge 3" xfId="3009" xr:uid="{00000000-0005-0000-0000-0000C10B0000}"/>
    <cellStyle name="RISKtandbEdge 3 2" xfId="3010" xr:uid="{00000000-0005-0000-0000-0000C20B0000}"/>
    <cellStyle name="RISKtandbEdge 3 2 2" xfId="3011" xr:uid="{00000000-0005-0000-0000-0000C30B0000}"/>
    <cellStyle name="RISKtandbEdge 3 2 2 2" xfId="6296" xr:uid="{00000000-0005-0000-0000-000098180000}"/>
    <cellStyle name="RISKtandbEdge 3 2 3" xfId="6297" xr:uid="{00000000-0005-0000-0000-000099180000}"/>
    <cellStyle name="RISKtandbEdge 3 3" xfId="3012" xr:uid="{00000000-0005-0000-0000-0000C40B0000}"/>
    <cellStyle name="RISKtandbEdge 3 3 2" xfId="3013" xr:uid="{00000000-0005-0000-0000-0000C50B0000}"/>
    <cellStyle name="RISKtandbEdge 3 3 2 2" xfId="6298" xr:uid="{00000000-0005-0000-0000-00009A180000}"/>
    <cellStyle name="RISKtandbEdge 3 3 3" xfId="6299" xr:uid="{00000000-0005-0000-0000-00009B180000}"/>
    <cellStyle name="RISKtandbEdge 3 4" xfId="3014" xr:uid="{00000000-0005-0000-0000-0000C60B0000}"/>
    <cellStyle name="RISKtandbEdge 3 4 2" xfId="3015" xr:uid="{00000000-0005-0000-0000-0000C70B0000}"/>
    <cellStyle name="RISKtandbEdge 3 4 2 2" xfId="6300" xr:uid="{00000000-0005-0000-0000-00009C180000}"/>
    <cellStyle name="RISKtandbEdge 3 4 3" xfId="6301" xr:uid="{00000000-0005-0000-0000-00009D180000}"/>
    <cellStyle name="RISKtandbEdge 3 5" xfId="3016" xr:uid="{00000000-0005-0000-0000-0000C80B0000}"/>
    <cellStyle name="RISKtandbEdge 3 5 2" xfId="6302" xr:uid="{00000000-0005-0000-0000-00009E180000}"/>
    <cellStyle name="RISKtandbEdge 3 6" xfId="3017" xr:uid="{00000000-0005-0000-0000-0000C90B0000}"/>
    <cellStyle name="RISKtandbEdge 3 6 2" xfId="6303" xr:uid="{00000000-0005-0000-0000-00009F180000}"/>
    <cellStyle name="RISKtandbEdge 3 7" xfId="6304" xr:uid="{00000000-0005-0000-0000-0000A0180000}"/>
    <cellStyle name="RISKtandbEdge 4" xfId="3018" xr:uid="{00000000-0005-0000-0000-0000CA0B0000}"/>
    <cellStyle name="RISKtandbEdge 4 2" xfId="3019" xr:uid="{00000000-0005-0000-0000-0000CB0B0000}"/>
    <cellStyle name="RISKtandbEdge 4 2 2" xfId="3020" xr:uid="{00000000-0005-0000-0000-0000CC0B0000}"/>
    <cellStyle name="RISKtandbEdge 4 2 2 2" xfId="6305" xr:uid="{00000000-0005-0000-0000-0000A1180000}"/>
    <cellStyle name="RISKtandbEdge 4 2 3" xfId="6306" xr:uid="{00000000-0005-0000-0000-0000A2180000}"/>
    <cellStyle name="RISKtandbEdge 4 3" xfId="3021" xr:uid="{00000000-0005-0000-0000-0000CD0B0000}"/>
    <cellStyle name="RISKtandbEdge 4 3 2" xfId="3022" xr:uid="{00000000-0005-0000-0000-0000CE0B0000}"/>
    <cellStyle name="RISKtandbEdge 4 3 2 2" xfId="6307" xr:uid="{00000000-0005-0000-0000-0000A3180000}"/>
    <cellStyle name="RISKtandbEdge 4 3 3" xfId="6308" xr:uid="{00000000-0005-0000-0000-0000A4180000}"/>
    <cellStyle name="RISKtandbEdge 4 4" xfId="3023" xr:uid="{00000000-0005-0000-0000-0000CF0B0000}"/>
    <cellStyle name="RISKtandbEdge 4 4 2" xfId="3024" xr:uid="{00000000-0005-0000-0000-0000D00B0000}"/>
    <cellStyle name="RISKtandbEdge 4 4 2 2" xfId="6309" xr:uid="{00000000-0005-0000-0000-0000A5180000}"/>
    <cellStyle name="RISKtandbEdge 4 4 3" xfId="6310" xr:uid="{00000000-0005-0000-0000-0000A6180000}"/>
    <cellStyle name="RISKtandbEdge 4 5" xfId="3025" xr:uid="{00000000-0005-0000-0000-0000D10B0000}"/>
    <cellStyle name="RISKtandbEdge 4 5 2" xfId="6311" xr:uid="{00000000-0005-0000-0000-0000A7180000}"/>
    <cellStyle name="RISKtandbEdge 4 6" xfId="3026" xr:uid="{00000000-0005-0000-0000-0000D20B0000}"/>
    <cellStyle name="RISKtandbEdge 4 6 2" xfId="6312" xr:uid="{00000000-0005-0000-0000-0000A8180000}"/>
    <cellStyle name="RISKtandbEdge 4 7" xfId="6313" xr:uid="{00000000-0005-0000-0000-0000A9180000}"/>
    <cellStyle name="RISKtandbEdge 5" xfId="3027" xr:uid="{00000000-0005-0000-0000-0000D30B0000}"/>
    <cellStyle name="RISKtandbEdge 5 2" xfId="6314" xr:uid="{00000000-0005-0000-0000-0000AA180000}"/>
    <cellStyle name="RISKtandbEdge 6" xfId="3028" xr:uid="{00000000-0005-0000-0000-0000D40B0000}"/>
    <cellStyle name="RISKtandbEdge 6 2" xfId="6315" xr:uid="{00000000-0005-0000-0000-0000AB180000}"/>
    <cellStyle name="RISKtandbEdge 7" xfId="3029" xr:uid="{00000000-0005-0000-0000-0000D50B0000}"/>
    <cellStyle name="RISKtandbEdge 7 2" xfId="6316" xr:uid="{00000000-0005-0000-0000-0000AC180000}"/>
    <cellStyle name="RISKtandbEdge 8" xfId="6317" xr:uid="{00000000-0005-0000-0000-0000AD180000}"/>
    <cellStyle name="RISKtandbEdge_PyG" xfId="3030" xr:uid="{00000000-0005-0000-0000-0000D60B0000}"/>
    <cellStyle name="RISKtlandrEdge" xfId="3031" xr:uid="{00000000-0005-0000-0000-0000D70B0000}"/>
    <cellStyle name="RISKtlandrEdge 2" xfId="3032" xr:uid="{00000000-0005-0000-0000-0000D80B0000}"/>
    <cellStyle name="RISKtlandrEdge 2 2" xfId="3033" xr:uid="{00000000-0005-0000-0000-0000D90B0000}"/>
    <cellStyle name="RISKtlandrEdge 2 2 2" xfId="3034" xr:uid="{00000000-0005-0000-0000-0000DA0B0000}"/>
    <cellStyle name="RISKtlandrEdge 2 2 2 2" xfId="6318" xr:uid="{00000000-0005-0000-0000-0000AE180000}"/>
    <cellStyle name="RISKtlandrEdge 2 2 3" xfId="6319" xr:uid="{00000000-0005-0000-0000-0000AF180000}"/>
    <cellStyle name="RISKtlandrEdge 2 3" xfId="3035" xr:uid="{00000000-0005-0000-0000-0000DB0B0000}"/>
    <cellStyle name="RISKtlandrEdge 2 3 2" xfId="3036" xr:uid="{00000000-0005-0000-0000-0000DC0B0000}"/>
    <cellStyle name="RISKtlandrEdge 2 3 2 2" xfId="6320" xr:uid="{00000000-0005-0000-0000-0000B0180000}"/>
    <cellStyle name="RISKtlandrEdge 2 3 3" xfId="6321" xr:uid="{00000000-0005-0000-0000-0000B1180000}"/>
    <cellStyle name="RISKtlandrEdge 2 4" xfId="3037" xr:uid="{00000000-0005-0000-0000-0000DD0B0000}"/>
    <cellStyle name="RISKtlandrEdge 2 4 2" xfId="3038" xr:uid="{00000000-0005-0000-0000-0000DE0B0000}"/>
    <cellStyle name="RISKtlandrEdge 2 4 2 2" xfId="6322" xr:uid="{00000000-0005-0000-0000-0000B2180000}"/>
    <cellStyle name="RISKtlandrEdge 2 4 3" xfId="6323" xr:uid="{00000000-0005-0000-0000-0000B3180000}"/>
    <cellStyle name="RISKtlandrEdge 2 5" xfId="3039" xr:uid="{00000000-0005-0000-0000-0000DF0B0000}"/>
    <cellStyle name="RISKtlandrEdge 2 5 2" xfId="6324" xr:uid="{00000000-0005-0000-0000-0000B4180000}"/>
    <cellStyle name="RISKtlandrEdge 2 6" xfId="3040" xr:uid="{00000000-0005-0000-0000-0000E00B0000}"/>
    <cellStyle name="RISKtlandrEdge 2 6 2" xfId="6325" xr:uid="{00000000-0005-0000-0000-0000B5180000}"/>
    <cellStyle name="RISKtlandrEdge 2 7" xfId="6326" xr:uid="{00000000-0005-0000-0000-0000B6180000}"/>
    <cellStyle name="RISKtlandrEdge 3" xfId="3041" xr:uid="{00000000-0005-0000-0000-0000E10B0000}"/>
    <cellStyle name="RISKtlandrEdge 3 2" xfId="3042" xr:uid="{00000000-0005-0000-0000-0000E20B0000}"/>
    <cellStyle name="RISKtlandrEdge 3 2 2" xfId="3043" xr:uid="{00000000-0005-0000-0000-0000E30B0000}"/>
    <cellStyle name="RISKtlandrEdge 3 2 2 2" xfId="6327" xr:uid="{00000000-0005-0000-0000-0000B7180000}"/>
    <cellStyle name="RISKtlandrEdge 3 2 3" xfId="6328" xr:uid="{00000000-0005-0000-0000-0000B8180000}"/>
    <cellStyle name="RISKtlandrEdge 3 3" xfId="3044" xr:uid="{00000000-0005-0000-0000-0000E40B0000}"/>
    <cellStyle name="RISKtlandrEdge 3 3 2" xfId="3045" xr:uid="{00000000-0005-0000-0000-0000E50B0000}"/>
    <cellStyle name="RISKtlandrEdge 3 3 2 2" xfId="6329" xr:uid="{00000000-0005-0000-0000-0000B9180000}"/>
    <cellStyle name="RISKtlandrEdge 3 3 3" xfId="6330" xr:uid="{00000000-0005-0000-0000-0000BA180000}"/>
    <cellStyle name="RISKtlandrEdge 3 4" xfId="3046" xr:uid="{00000000-0005-0000-0000-0000E60B0000}"/>
    <cellStyle name="RISKtlandrEdge 3 4 2" xfId="3047" xr:uid="{00000000-0005-0000-0000-0000E70B0000}"/>
    <cellStyle name="RISKtlandrEdge 3 4 2 2" xfId="6331" xr:uid="{00000000-0005-0000-0000-0000BB180000}"/>
    <cellStyle name="RISKtlandrEdge 3 4 3" xfId="6332" xr:uid="{00000000-0005-0000-0000-0000BC180000}"/>
    <cellStyle name="RISKtlandrEdge 3 5" xfId="3048" xr:uid="{00000000-0005-0000-0000-0000E80B0000}"/>
    <cellStyle name="RISKtlandrEdge 3 5 2" xfId="6333" xr:uid="{00000000-0005-0000-0000-0000BD180000}"/>
    <cellStyle name="RISKtlandrEdge 3 6" xfId="3049" xr:uid="{00000000-0005-0000-0000-0000E90B0000}"/>
    <cellStyle name="RISKtlandrEdge 3 6 2" xfId="6334" xr:uid="{00000000-0005-0000-0000-0000BE180000}"/>
    <cellStyle name="RISKtlandrEdge 3 7" xfId="6335" xr:uid="{00000000-0005-0000-0000-0000BF180000}"/>
    <cellStyle name="RISKtlandrEdge 4" xfId="3050" xr:uid="{00000000-0005-0000-0000-0000EA0B0000}"/>
    <cellStyle name="RISKtlandrEdge 4 2" xfId="3051" xr:uid="{00000000-0005-0000-0000-0000EB0B0000}"/>
    <cellStyle name="RISKtlandrEdge 4 2 2" xfId="3052" xr:uid="{00000000-0005-0000-0000-0000EC0B0000}"/>
    <cellStyle name="RISKtlandrEdge 4 2 2 2" xfId="6336" xr:uid="{00000000-0005-0000-0000-0000C0180000}"/>
    <cellStyle name="RISKtlandrEdge 4 2 3" xfId="6337" xr:uid="{00000000-0005-0000-0000-0000C1180000}"/>
    <cellStyle name="RISKtlandrEdge 4 3" xfId="3053" xr:uid="{00000000-0005-0000-0000-0000ED0B0000}"/>
    <cellStyle name="RISKtlandrEdge 4 3 2" xfId="3054" xr:uid="{00000000-0005-0000-0000-0000EE0B0000}"/>
    <cellStyle name="RISKtlandrEdge 4 3 2 2" xfId="6338" xr:uid="{00000000-0005-0000-0000-0000C2180000}"/>
    <cellStyle name="RISKtlandrEdge 4 3 3" xfId="6339" xr:uid="{00000000-0005-0000-0000-0000C3180000}"/>
    <cellStyle name="RISKtlandrEdge 4 4" xfId="3055" xr:uid="{00000000-0005-0000-0000-0000EF0B0000}"/>
    <cellStyle name="RISKtlandrEdge 4 4 2" xfId="3056" xr:uid="{00000000-0005-0000-0000-0000F00B0000}"/>
    <cellStyle name="RISKtlandrEdge 4 4 2 2" xfId="6340" xr:uid="{00000000-0005-0000-0000-0000C4180000}"/>
    <cellStyle name="RISKtlandrEdge 4 4 3" xfId="6341" xr:uid="{00000000-0005-0000-0000-0000C5180000}"/>
    <cellStyle name="RISKtlandrEdge 4 5" xfId="3057" xr:uid="{00000000-0005-0000-0000-0000F10B0000}"/>
    <cellStyle name="RISKtlandrEdge 4 5 2" xfId="6342" xr:uid="{00000000-0005-0000-0000-0000C6180000}"/>
    <cellStyle name="RISKtlandrEdge 4 6" xfId="3058" xr:uid="{00000000-0005-0000-0000-0000F20B0000}"/>
    <cellStyle name="RISKtlandrEdge 4 6 2" xfId="6343" xr:uid="{00000000-0005-0000-0000-0000C7180000}"/>
    <cellStyle name="RISKtlandrEdge 4 7" xfId="6344" xr:uid="{00000000-0005-0000-0000-0000C8180000}"/>
    <cellStyle name="RISKtlandrEdge 5" xfId="3059" xr:uid="{00000000-0005-0000-0000-0000F30B0000}"/>
    <cellStyle name="RISKtlandrEdge 5 2" xfId="6345" xr:uid="{00000000-0005-0000-0000-0000C9180000}"/>
    <cellStyle name="RISKtlandrEdge 6" xfId="3060" xr:uid="{00000000-0005-0000-0000-0000F40B0000}"/>
    <cellStyle name="RISKtlandrEdge 6 2" xfId="6346" xr:uid="{00000000-0005-0000-0000-0000CA180000}"/>
    <cellStyle name="RISKtlandrEdge 7" xfId="3061" xr:uid="{00000000-0005-0000-0000-0000F50B0000}"/>
    <cellStyle name="RISKtlandrEdge 7 2" xfId="6347" xr:uid="{00000000-0005-0000-0000-0000CB180000}"/>
    <cellStyle name="RISKtlandrEdge 8" xfId="6348" xr:uid="{00000000-0005-0000-0000-0000CC180000}"/>
    <cellStyle name="RISKtlandrEdge_PyG" xfId="3062" xr:uid="{00000000-0005-0000-0000-0000F60B0000}"/>
    <cellStyle name="RISKtlCorner" xfId="3063" xr:uid="{00000000-0005-0000-0000-0000F70B0000}"/>
    <cellStyle name="RISKtlCorner 2" xfId="3064" xr:uid="{00000000-0005-0000-0000-0000F80B0000}"/>
    <cellStyle name="RISKtlCorner 2 2" xfId="3065" xr:uid="{00000000-0005-0000-0000-0000F90B0000}"/>
    <cellStyle name="RISKtlCorner 2 2 2" xfId="3066" xr:uid="{00000000-0005-0000-0000-0000FA0B0000}"/>
    <cellStyle name="RISKtlCorner 2 2 2 2" xfId="6349" xr:uid="{00000000-0005-0000-0000-0000CD180000}"/>
    <cellStyle name="RISKtlCorner 2 2 3" xfId="6350" xr:uid="{00000000-0005-0000-0000-0000CE180000}"/>
    <cellStyle name="RISKtlCorner 2 3" xfId="3067" xr:uid="{00000000-0005-0000-0000-0000FB0B0000}"/>
    <cellStyle name="RISKtlCorner 2 3 2" xfId="3068" xr:uid="{00000000-0005-0000-0000-0000FC0B0000}"/>
    <cellStyle name="RISKtlCorner 2 3 2 2" xfId="6351" xr:uid="{00000000-0005-0000-0000-0000CF180000}"/>
    <cellStyle name="RISKtlCorner 2 3 3" xfId="6352" xr:uid="{00000000-0005-0000-0000-0000D0180000}"/>
    <cellStyle name="RISKtlCorner 2 4" xfId="3069" xr:uid="{00000000-0005-0000-0000-0000FD0B0000}"/>
    <cellStyle name="RISKtlCorner 2 4 2" xfId="3070" xr:uid="{00000000-0005-0000-0000-0000FE0B0000}"/>
    <cellStyle name="RISKtlCorner 2 4 2 2" xfId="6353" xr:uid="{00000000-0005-0000-0000-0000D1180000}"/>
    <cellStyle name="RISKtlCorner 2 4 3" xfId="6354" xr:uid="{00000000-0005-0000-0000-0000D2180000}"/>
    <cellStyle name="RISKtlCorner 2 5" xfId="3071" xr:uid="{00000000-0005-0000-0000-0000FF0B0000}"/>
    <cellStyle name="RISKtlCorner 2 5 2" xfId="6355" xr:uid="{00000000-0005-0000-0000-0000D3180000}"/>
    <cellStyle name="RISKtlCorner 2 6" xfId="3072" xr:uid="{00000000-0005-0000-0000-0000000C0000}"/>
    <cellStyle name="RISKtlCorner 2 6 2" xfId="6356" xr:uid="{00000000-0005-0000-0000-0000D4180000}"/>
    <cellStyle name="RISKtlCorner 2 7" xfId="6357" xr:uid="{00000000-0005-0000-0000-0000D5180000}"/>
    <cellStyle name="RISKtlCorner 3" xfId="3073" xr:uid="{00000000-0005-0000-0000-0000010C0000}"/>
    <cellStyle name="RISKtlCorner 3 2" xfId="3074" xr:uid="{00000000-0005-0000-0000-0000020C0000}"/>
    <cellStyle name="RISKtlCorner 3 2 2" xfId="3075" xr:uid="{00000000-0005-0000-0000-0000030C0000}"/>
    <cellStyle name="RISKtlCorner 3 2 2 2" xfId="6358" xr:uid="{00000000-0005-0000-0000-0000D6180000}"/>
    <cellStyle name="RISKtlCorner 3 2 3" xfId="6359" xr:uid="{00000000-0005-0000-0000-0000D7180000}"/>
    <cellStyle name="RISKtlCorner 3 3" xfId="3076" xr:uid="{00000000-0005-0000-0000-0000040C0000}"/>
    <cellStyle name="RISKtlCorner 3 3 2" xfId="3077" xr:uid="{00000000-0005-0000-0000-0000050C0000}"/>
    <cellStyle name="RISKtlCorner 3 3 2 2" xfId="6360" xr:uid="{00000000-0005-0000-0000-0000D8180000}"/>
    <cellStyle name="RISKtlCorner 3 3 3" xfId="6361" xr:uid="{00000000-0005-0000-0000-0000D9180000}"/>
    <cellStyle name="RISKtlCorner 3 4" xfId="3078" xr:uid="{00000000-0005-0000-0000-0000060C0000}"/>
    <cellStyle name="RISKtlCorner 3 4 2" xfId="3079" xr:uid="{00000000-0005-0000-0000-0000070C0000}"/>
    <cellStyle name="RISKtlCorner 3 4 2 2" xfId="6362" xr:uid="{00000000-0005-0000-0000-0000DA180000}"/>
    <cellStyle name="RISKtlCorner 3 4 3" xfId="6363" xr:uid="{00000000-0005-0000-0000-0000DB180000}"/>
    <cellStyle name="RISKtlCorner 3 5" xfId="3080" xr:uid="{00000000-0005-0000-0000-0000080C0000}"/>
    <cellStyle name="RISKtlCorner 3 5 2" xfId="6364" xr:uid="{00000000-0005-0000-0000-0000DC180000}"/>
    <cellStyle name="RISKtlCorner 3 6" xfId="3081" xr:uid="{00000000-0005-0000-0000-0000090C0000}"/>
    <cellStyle name="RISKtlCorner 3 6 2" xfId="6365" xr:uid="{00000000-0005-0000-0000-0000DD180000}"/>
    <cellStyle name="RISKtlCorner 3 7" xfId="6366" xr:uid="{00000000-0005-0000-0000-0000DE180000}"/>
    <cellStyle name="RISKtlCorner 4" xfId="3082" xr:uid="{00000000-0005-0000-0000-00000A0C0000}"/>
    <cellStyle name="RISKtlCorner 4 2" xfId="3083" xr:uid="{00000000-0005-0000-0000-00000B0C0000}"/>
    <cellStyle name="RISKtlCorner 4 2 2" xfId="3084" xr:uid="{00000000-0005-0000-0000-00000C0C0000}"/>
    <cellStyle name="RISKtlCorner 4 2 2 2" xfId="6367" xr:uid="{00000000-0005-0000-0000-0000DF180000}"/>
    <cellStyle name="RISKtlCorner 4 2 3" xfId="6368" xr:uid="{00000000-0005-0000-0000-0000E0180000}"/>
    <cellStyle name="RISKtlCorner 4 3" xfId="3085" xr:uid="{00000000-0005-0000-0000-00000D0C0000}"/>
    <cellStyle name="RISKtlCorner 4 3 2" xfId="3086" xr:uid="{00000000-0005-0000-0000-00000E0C0000}"/>
    <cellStyle name="RISKtlCorner 4 3 2 2" xfId="6369" xr:uid="{00000000-0005-0000-0000-0000E1180000}"/>
    <cellStyle name="RISKtlCorner 4 3 3" xfId="6370" xr:uid="{00000000-0005-0000-0000-0000E2180000}"/>
    <cellStyle name="RISKtlCorner 4 4" xfId="3087" xr:uid="{00000000-0005-0000-0000-00000F0C0000}"/>
    <cellStyle name="RISKtlCorner 4 4 2" xfId="3088" xr:uid="{00000000-0005-0000-0000-0000100C0000}"/>
    <cellStyle name="RISKtlCorner 4 4 2 2" xfId="6371" xr:uid="{00000000-0005-0000-0000-0000E3180000}"/>
    <cellStyle name="RISKtlCorner 4 4 3" xfId="6372" xr:uid="{00000000-0005-0000-0000-0000E4180000}"/>
    <cellStyle name="RISKtlCorner 4 5" xfId="3089" xr:uid="{00000000-0005-0000-0000-0000110C0000}"/>
    <cellStyle name="RISKtlCorner 4 5 2" xfId="6373" xr:uid="{00000000-0005-0000-0000-0000E5180000}"/>
    <cellStyle name="RISKtlCorner 4 6" xfId="3090" xr:uid="{00000000-0005-0000-0000-0000120C0000}"/>
    <cellStyle name="RISKtlCorner 4 6 2" xfId="6374" xr:uid="{00000000-0005-0000-0000-0000E6180000}"/>
    <cellStyle name="RISKtlCorner 4 7" xfId="6375" xr:uid="{00000000-0005-0000-0000-0000E7180000}"/>
    <cellStyle name="RISKtlCorner 5" xfId="3091" xr:uid="{00000000-0005-0000-0000-0000130C0000}"/>
    <cellStyle name="RISKtlCorner 5 2" xfId="6376" xr:uid="{00000000-0005-0000-0000-0000E8180000}"/>
    <cellStyle name="RISKtlCorner 6" xfId="3092" xr:uid="{00000000-0005-0000-0000-0000140C0000}"/>
    <cellStyle name="RISKtlCorner 6 2" xfId="6377" xr:uid="{00000000-0005-0000-0000-0000E9180000}"/>
    <cellStyle name="RISKtlCorner 7" xfId="3093" xr:uid="{00000000-0005-0000-0000-0000150C0000}"/>
    <cellStyle name="RISKtlCorner 7 2" xfId="6378" xr:uid="{00000000-0005-0000-0000-0000EA180000}"/>
    <cellStyle name="RISKtlCorner 8" xfId="6379" xr:uid="{00000000-0005-0000-0000-0000EB180000}"/>
    <cellStyle name="RISKtlCorner_PyG" xfId="3094" xr:uid="{00000000-0005-0000-0000-0000160C0000}"/>
    <cellStyle name="RISKtopEdge" xfId="3095" xr:uid="{00000000-0005-0000-0000-0000170C0000}"/>
    <cellStyle name="RISKtopEdge 2" xfId="3096" xr:uid="{00000000-0005-0000-0000-0000180C0000}"/>
    <cellStyle name="RISKtopEdge 2 2" xfId="3097" xr:uid="{00000000-0005-0000-0000-0000190C0000}"/>
    <cellStyle name="RISKtopEdge 2 2 2" xfId="3098" xr:uid="{00000000-0005-0000-0000-00001A0C0000}"/>
    <cellStyle name="RISKtopEdge 2 2 2 2" xfId="6380" xr:uid="{00000000-0005-0000-0000-0000EC180000}"/>
    <cellStyle name="RISKtopEdge 2 2 3" xfId="6381" xr:uid="{00000000-0005-0000-0000-0000ED180000}"/>
    <cellStyle name="RISKtopEdge 2 3" xfId="3099" xr:uid="{00000000-0005-0000-0000-00001B0C0000}"/>
    <cellStyle name="RISKtopEdge 2 3 2" xfId="3100" xr:uid="{00000000-0005-0000-0000-00001C0C0000}"/>
    <cellStyle name="RISKtopEdge 2 3 2 2" xfId="6382" xr:uid="{00000000-0005-0000-0000-0000EE180000}"/>
    <cellStyle name="RISKtopEdge 2 3 3" xfId="6383" xr:uid="{00000000-0005-0000-0000-0000EF180000}"/>
    <cellStyle name="RISKtopEdge 2 4" xfId="3101" xr:uid="{00000000-0005-0000-0000-00001D0C0000}"/>
    <cellStyle name="RISKtopEdge 2 4 2" xfId="3102" xr:uid="{00000000-0005-0000-0000-00001E0C0000}"/>
    <cellStyle name="RISKtopEdge 2 4 2 2" xfId="6384" xr:uid="{00000000-0005-0000-0000-0000F0180000}"/>
    <cellStyle name="RISKtopEdge 2 4 3" xfId="6385" xr:uid="{00000000-0005-0000-0000-0000F1180000}"/>
    <cellStyle name="RISKtopEdge 2 5" xfId="3103" xr:uid="{00000000-0005-0000-0000-00001F0C0000}"/>
    <cellStyle name="RISKtopEdge 2 5 2" xfId="6386" xr:uid="{00000000-0005-0000-0000-0000F2180000}"/>
    <cellStyle name="RISKtopEdge 2 6" xfId="3104" xr:uid="{00000000-0005-0000-0000-0000200C0000}"/>
    <cellStyle name="RISKtopEdge 2 6 2" xfId="6387" xr:uid="{00000000-0005-0000-0000-0000F3180000}"/>
    <cellStyle name="RISKtopEdge 2 7" xfId="6388" xr:uid="{00000000-0005-0000-0000-0000F4180000}"/>
    <cellStyle name="RISKtopEdge 3" xfId="3105" xr:uid="{00000000-0005-0000-0000-0000210C0000}"/>
    <cellStyle name="RISKtopEdge 3 2" xfId="3106" xr:uid="{00000000-0005-0000-0000-0000220C0000}"/>
    <cellStyle name="RISKtopEdge 3 2 2" xfId="3107" xr:uid="{00000000-0005-0000-0000-0000230C0000}"/>
    <cellStyle name="RISKtopEdge 3 2 2 2" xfId="6389" xr:uid="{00000000-0005-0000-0000-0000F5180000}"/>
    <cellStyle name="RISKtopEdge 3 2 3" xfId="6390" xr:uid="{00000000-0005-0000-0000-0000F6180000}"/>
    <cellStyle name="RISKtopEdge 3 3" xfId="3108" xr:uid="{00000000-0005-0000-0000-0000240C0000}"/>
    <cellStyle name="RISKtopEdge 3 3 2" xfId="3109" xr:uid="{00000000-0005-0000-0000-0000250C0000}"/>
    <cellStyle name="RISKtopEdge 3 3 2 2" xfId="6391" xr:uid="{00000000-0005-0000-0000-0000F7180000}"/>
    <cellStyle name="RISKtopEdge 3 3 3" xfId="6392" xr:uid="{00000000-0005-0000-0000-0000F8180000}"/>
    <cellStyle name="RISKtopEdge 3 4" xfId="3110" xr:uid="{00000000-0005-0000-0000-0000260C0000}"/>
    <cellStyle name="RISKtopEdge 3 4 2" xfId="3111" xr:uid="{00000000-0005-0000-0000-0000270C0000}"/>
    <cellStyle name="RISKtopEdge 3 4 2 2" xfId="6393" xr:uid="{00000000-0005-0000-0000-0000F9180000}"/>
    <cellStyle name="RISKtopEdge 3 4 3" xfId="6394" xr:uid="{00000000-0005-0000-0000-0000FA180000}"/>
    <cellStyle name="RISKtopEdge 3 5" xfId="3112" xr:uid="{00000000-0005-0000-0000-0000280C0000}"/>
    <cellStyle name="RISKtopEdge 3 5 2" xfId="6395" xr:uid="{00000000-0005-0000-0000-0000FB180000}"/>
    <cellStyle name="RISKtopEdge 3 6" xfId="3113" xr:uid="{00000000-0005-0000-0000-0000290C0000}"/>
    <cellStyle name="RISKtopEdge 3 6 2" xfId="6396" xr:uid="{00000000-0005-0000-0000-0000FC180000}"/>
    <cellStyle name="RISKtopEdge 3 7" xfId="6397" xr:uid="{00000000-0005-0000-0000-0000FD180000}"/>
    <cellStyle name="RISKtopEdge 4" xfId="3114" xr:uid="{00000000-0005-0000-0000-00002A0C0000}"/>
    <cellStyle name="RISKtopEdge 4 2" xfId="3115" xr:uid="{00000000-0005-0000-0000-00002B0C0000}"/>
    <cellStyle name="RISKtopEdge 4 2 2" xfId="3116" xr:uid="{00000000-0005-0000-0000-00002C0C0000}"/>
    <cellStyle name="RISKtopEdge 4 2 2 2" xfId="6398" xr:uid="{00000000-0005-0000-0000-0000FE180000}"/>
    <cellStyle name="RISKtopEdge 4 2 3" xfId="6399" xr:uid="{00000000-0005-0000-0000-0000FF180000}"/>
    <cellStyle name="RISKtopEdge 4 3" xfId="3117" xr:uid="{00000000-0005-0000-0000-00002D0C0000}"/>
    <cellStyle name="RISKtopEdge 4 3 2" xfId="3118" xr:uid="{00000000-0005-0000-0000-00002E0C0000}"/>
    <cellStyle name="RISKtopEdge 4 3 2 2" xfId="6400" xr:uid="{00000000-0005-0000-0000-000000190000}"/>
    <cellStyle name="RISKtopEdge 4 3 3" xfId="6401" xr:uid="{00000000-0005-0000-0000-000001190000}"/>
    <cellStyle name="RISKtopEdge 4 4" xfId="3119" xr:uid="{00000000-0005-0000-0000-00002F0C0000}"/>
    <cellStyle name="RISKtopEdge 4 4 2" xfId="3120" xr:uid="{00000000-0005-0000-0000-0000300C0000}"/>
    <cellStyle name="RISKtopEdge 4 4 2 2" xfId="6402" xr:uid="{00000000-0005-0000-0000-000002190000}"/>
    <cellStyle name="RISKtopEdge 4 4 3" xfId="6403" xr:uid="{00000000-0005-0000-0000-000003190000}"/>
    <cellStyle name="RISKtopEdge 4 5" xfId="3121" xr:uid="{00000000-0005-0000-0000-0000310C0000}"/>
    <cellStyle name="RISKtopEdge 4 5 2" xfId="6404" xr:uid="{00000000-0005-0000-0000-000004190000}"/>
    <cellStyle name="RISKtopEdge 4 6" xfId="3122" xr:uid="{00000000-0005-0000-0000-0000320C0000}"/>
    <cellStyle name="RISKtopEdge 4 6 2" xfId="6405" xr:uid="{00000000-0005-0000-0000-000005190000}"/>
    <cellStyle name="RISKtopEdge 4 7" xfId="6406" xr:uid="{00000000-0005-0000-0000-000006190000}"/>
    <cellStyle name="RISKtopEdge 5" xfId="3123" xr:uid="{00000000-0005-0000-0000-0000330C0000}"/>
    <cellStyle name="RISKtopEdge 5 2" xfId="6407" xr:uid="{00000000-0005-0000-0000-000007190000}"/>
    <cellStyle name="RISKtopEdge 6" xfId="3124" xr:uid="{00000000-0005-0000-0000-0000340C0000}"/>
    <cellStyle name="RISKtopEdge 6 2" xfId="6408" xr:uid="{00000000-0005-0000-0000-000008190000}"/>
    <cellStyle name="RISKtopEdge 7" xfId="3125" xr:uid="{00000000-0005-0000-0000-0000350C0000}"/>
    <cellStyle name="RISKtopEdge 7 2" xfId="6409" xr:uid="{00000000-0005-0000-0000-000009190000}"/>
    <cellStyle name="RISKtopEdge 8" xfId="6410" xr:uid="{00000000-0005-0000-0000-00000A190000}"/>
    <cellStyle name="RISKtopEdge_PyG" xfId="3126" xr:uid="{00000000-0005-0000-0000-0000360C0000}"/>
    <cellStyle name="RISKtrCorner" xfId="3127" xr:uid="{00000000-0005-0000-0000-0000370C0000}"/>
    <cellStyle name="RISKtrCorner 2" xfId="3128" xr:uid="{00000000-0005-0000-0000-0000380C0000}"/>
    <cellStyle name="RISKtrCorner 2 2" xfId="3129" xr:uid="{00000000-0005-0000-0000-0000390C0000}"/>
    <cellStyle name="RISKtrCorner 2 2 2" xfId="3130" xr:uid="{00000000-0005-0000-0000-00003A0C0000}"/>
    <cellStyle name="RISKtrCorner 2 2 2 2" xfId="6411" xr:uid="{00000000-0005-0000-0000-00000B190000}"/>
    <cellStyle name="RISKtrCorner 2 2 3" xfId="6412" xr:uid="{00000000-0005-0000-0000-00000C190000}"/>
    <cellStyle name="RISKtrCorner 2 3" xfId="3131" xr:uid="{00000000-0005-0000-0000-00003B0C0000}"/>
    <cellStyle name="RISKtrCorner 2 3 2" xfId="3132" xr:uid="{00000000-0005-0000-0000-00003C0C0000}"/>
    <cellStyle name="RISKtrCorner 2 3 2 2" xfId="6413" xr:uid="{00000000-0005-0000-0000-00000D190000}"/>
    <cellStyle name="RISKtrCorner 2 3 3" xfId="6414" xr:uid="{00000000-0005-0000-0000-00000E190000}"/>
    <cellStyle name="RISKtrCorner 2 4" xfId="3133" xr:uid="{00000000-0005-0000-0000-00003D0C0000}"/>
    <cellStyle name="RISKtrCorner 2 4 2" xfId="3134" xr:uid="{00000000-0005-0000-0000-00003E0C0000}"/>
    <cellStyle name="RISKtrCorner 2 4 2 2" xfId="6415" xr:uid="{00000000-0005-0000-0000-00000F190000}"/>
    <cellStyle name="RISKtrCorner 2 4 3" xfId="6416" xr:uid="{00000000-0005-0000-0000-000010190000}"/>
    <cellStyle name="RISKtrCorner 2 5" xfId="3135" xr:uid="{00000000-0005-0000-0000-00003F0C0000}"/>
    <cellStyle name="RISKtrCorner 2 5 2" xfId="6417" xr:uid="{00000000-0005-0000-0000-000011190000}"/>
    <cellStyle name="RISKtrCorner 2 6" xfId="3136" xr:uid="{00000000-0005-0000-0000-0000400C0000}"/>
    <cellStyle name="RISKtrCorner 2 6 2" xfId="6418" xr:uid="{00000000-0005-0000-0000-000012190000}"/>
    <cellStyle name="RISKtrCorner 2 7" xfId="6419" xr:uid="{00000000-0005-0000-0000-000013190000}"/>
    <cellStyle name="RISKtrCorner 3" xfId="3137" xr:uid="{00000000-0005-0000-0000-0000410C0000}"/>
    <cellStyle name="RISKtrCorner 3 2" xfId="3138" xr:uid="{00000000-0005-0000-0000-0000420C0000}"/>
    <cellStyle name="RISKtrCorner 3 2 2" xfId="3139" xr:uid="{00000000-0005-0000-0000-0000430C0000}"/>
    <cellStyle name="RISKtrCorner 3 2 2 2" xfId="6420" xr:uid="{00000000-0005-0000-0000-000014190000}"/>
    <cellStyle name="RISKtrCorner 3 2 3" xfId="6421" xr:uid="{00000000-0005-0000-0000-000015190000}"/>
    <cellStyle name="RISKtrCorner 3 3" xfId="3140" xr:uid="{00000000-0005-0000-0000-0000440C0000}"/>
    <cellStyle name="RISKtrCorner 3 3 2" xfId="3141" xr:uid="{00000000-0005-0000-0000-0000450C0000}"/>
    <cellStyle name="RISKtrCorner 3 3 2 2" xfId="6422" xr:uid="{00000000-0005-0000-0000-000016190000}"/>
    <cellStyle name="RISKtrCorner 3 3 3" xfId="6423" xr:uid="{00000000-0005-0000-0000-000017190000}"/>
    <cellStyle name="RISKtrCorner 3 4" xfId="3142" xr:uid="{00000000-0005-0000-0000-0000460C0000}"/>
    <cellStyle name="RISKtrCorner 3 4 2" xfId="3143" xr:uid="{00000000-0005-0000-0000-0000470C0000}"/>
    <cellStyle name="RISKtrCorner 3 4 2 2" xfId="6424" xr:uid="{00000000-0005-0000-0000-000018190000}"/>
    <cellStyle name="RISKtrCorner 3 4 3" xfId="6425" xr:uid="{00000000-0005-0000-0000-000019190000}"/>
    <cellStyle name="RISKtrCorner 3 5" xfId="3144" xr:uid="{00000000-0005-0000-0000-0000480C0000}"/>
    <cellStyle name="RISKtrCorner 3 5 2" xfId="6426" xr:uid="{00000000-0005-0000-0000-00001A190000}"/>
    <cellStyle name="RISKtrCorner 3 6" xfId="3145" xr:uid="{00000000-0005-0000-0000-0000490C0000}"/>
    <cellStyle name="RISKtrCorner 3 6 2" xfId="6427" xr:uid="{00000000-0005-0000-0000-00001B190000}"/>
    <cellStyle name="RISKtrCorner 3 7" xfId="6428" xr:uid="{00000000-0005-0000-0000-00001C190000}"/>
    <cellStyle name="RISKtrCorner 4" xfId="3146" xr:uid="{00000000-0005-0000-0000-00004A0C0000}"/>
    <cellStyle name="RISKtrCorner 4 2" xfId="3147" xr:uid="{00000000-0005-0000-0000-00004B0C0000}"/>
    <cellStyle name="RISKtrCorner 4 2 2" xfId="3148" xr:uid="{00000000-0005-0000-0000-00004C0C0000}"/>
    <cellStyle name="RISKtrCorner 4 2 2 2" xfId="6429" xr:uid="{00000000-0005-0000-0000-00001D190000}"/>
    <cellStyle name="RISKtrCorner 4 2 3" xfId="6430" xr:uid="{00000000-0005-0000-0000-00001E190000}"/>
    <cellStyle name="RISKtrCorner 4 3" xfId="3149" xr:uid="{00000000-0005-0000-0000-00004D0C0000}"/>
    <cellStyle name="RISKtrCorner 4 3 2" xfId="3150" xr:uid="{00000000-0005-0000-0000-00004E0C0000}"/>
    <cellStyle name="RISKtrCorner 4 3 2 2" xfId="6431" xr:uid="{00000000-0005-0000-0000-00001F190000}"/>
    <cellStyle name="RISKtrCorner 4 3 3" xfId="6432" xr:uid="{00000000-0005-0000-0000-000020190000}"/>
    <cellStyle name="RISKtrCorner 4 4" xfId="3151" xr:uid="{00000000-0005-0000-0000-00004F0C0000}"/>
    <cellStyle name="RISKtrCorner 4 4 2" xfId="3152" xr:uid="{00000000-0005-0000-0000-0000500C0000}"/>
    <cellStyle name="RISKtrCorner 4 4 2 2" xfId="6433" xr:uid="{00000000-0005-0000-0000-000021190000}"/>
    <cellStyle name="RISKtrCorner 4 4 3" xfId="6434" xr:uid="{00000000-0005-0000-0000-000022190000}"/>
    <cellStyle name="RISKtrCorner 4 5" xfId="3153" xr:uid="{00000000-0005-0000-0000-0000510C0000}"/>
    <cellStyle name="RISKtrCorner 4 5 2" xfId="6435" xr:uid="{00000000-0005-0000-0000-000023190000}"/>
    <cellStyle name="RISKtrCorner 4 6" xfId="3154" xr:uid="{00000000-0005-0000-0000-0000520C0000}"/>
    <cellStyle name="RISKtrCorner 4 6 2" xfId="6436" xr:uid="{00000000-0005-0000-0000-000024190000}"/>
    <cellStyle name="RISKtrCorner 4 7" xfId="6437" xr:uid="{00000000-0005-0000-0000-000025190000}"/>
    <cellStyle name="RISKtrCorner 5" xfId="3155" xr:uid="{00000000-0005-0000-0000-0000530C0000}"/>
    <cellStyle name="RISKtrCorner 5 2" xfId="6438" xr:uid="{00000000-0005-0000-0000-000026190000}"/>
    <cellStyle name="RISKtrCorner 6" xfId="3156" xr:uid="{00000000-0005-0000-0000-0000540C0000}"/>
    <cellStyle name="RISKtrCorner 6 2" xfId="6439" xr:uid="{00000000-0005-0000-0000-000027190000}"/>
    <cellStyle name="RISKtrCorner 7" xfId="3157" xr:uid="{00000000-0005-0000-0000-0000550C0000}"/>
    <cellStyle name="RISKtrCorner 7 2" xfId="6440" xr:uid="{00000000-0005-0000-0000-000028190000}"/>
    <cellStyle name="RISKtrCorner 8" xfId="6441" xr:uid="{00000000-0005-0000-0000-000029190000}"/>
    <cellStyle name="RISKtrCorner_PyG" xfId="3158" xr:uid="{00000000-0005-0000-0000-0000560C0000}"/>
    <cellStyle name="Saída" xfId="3159" xr:uid="{00000000-0005-0000-0000-0000570C0000}"/>
    <cellStyle name="Saída 2" xfId="8709" xr:uid="{9087F83F-8742-44B7-BA76-4EFF00A6F925}"/>
    <cellStyle name="Salida 10" xfId="6442" xr:uid="{00000000-0005-0000-0000-00002A190000}"/>
    <cellStyle name="Salida 10 2" xfId="10481" xr:uid="{22E3972F-E0EF-4F3E-8EB4-BA31C3B41790}"/>
    <cellStyle name="Salida 11" xfId="6443" xr:uid="{00000000-0005-0000-0000-00002B190000}"/>
    <cellStyle name="Salida 11 2" xfId="6444" xr:uid="{00000000-0005-0000-0000-00002C190000}"/>
    <cellStyle name="Salida 11 2 2" xfId="10483" xr:uid="{682AB05C-22ED-493C-8BE6-60093F6F9088}"/>
    <cellStyle name="Salida 11 3" xfId="10482" xr:uid="{961C1D7C-A470-4026-BF7A-23422C53BFFB}"/>
    <cellStyle name="Salida 12" xfId="6445" xr:uid="{00000000-0005-0000-0000-00002D190000}"/>
    <cellStyle name="Salida 12 2" xfId="6446" xr:uid="{00000000-0005-0000-0000-00002E190000}"/>
    <cellStyle name="Salida 12 2 2" xfId="10485" xr:uid="{481B7B24-EA5E-43D3-A25A-FD2E25FD038B}"/>
    <cellStyle name="Salida 12 3" xfId="10484" xr:uid="{385F522D-E8A3-4DE6-90F2-F0F0340CAA82}"/>
    <cellStyle name="Salida 13" xfId="6447" xr:uid="{00000000-0005-0000-0000-00002F190000}"/>
    <cellStyle name="Salida 13 2" xfId="6448" xr:uid="{00000000-0005-0000-0000-000030190000}"/>
    <cellStyle name="Salida 13 2 2" xfId="10487" xr:uid="{E7748FD8-34C6-472C-8CB1-95D8DE28ACB5}"/>
    <cellStyle name="Salida 13 3" xfId="10486" xr:uid="{0E2E7A7F-94FB-43B4-92CA-EDEFA75ABFC7}"/>
    <cellStyle name="Salida 14" xfId="6449" xr:uid="{00000000-0005-0000-0000-000031190000}"/>
    <cellStyle name="Salida 14 2" xfId="6450" xr:uid="{00000000-0005-0000-0000-000032190000}"/>
    <cellStyle name="Salida 14 2 2" xfId="10489" xr:uid="{57B72F8A-75F2-4359-A558-311875232ADD}"/>
    <cellStyle name="Salida 14 3" xfId="10488" xr:uid="{F35817CF-B2F7-431F-AAB4-502E04C22BBB}"/>
    <cellStyle name="Salida 15" xfId="6451" xr:uid="{00000000-0005-0000-0000-000033190000}"/>
    <cellStyle name="Salida 15 2" xfId="6452" xr:uid="{00000000-0005-0000-0000-000034190000}"/>
    <cellStyle name="Salida 15 2 2" xfId="10491" xr:uid="{6845B7F4-A320-484C-B29B-DDA01CC8BFC2}"/>
    <cellStyle name="Salida 15 3" xfId="10490" xr:uid="{521CB4C5-ECB4-43AD-865E-2A5EB11A7122}"/>
    <cellStyle name="Salida 16" xfId="6453" xr:uid="{00000000-0005-0000-0000-000035190000}"/>
    <cellStyle name="Salida 16 2" xfId="10492" xr:uid="{DC6F6C3B-FA6E-4C69-8B90-E6D37A84D4C6}"/>
    <cellStyle name="Salida 2" xfId="3160" xr:uid="{00000000-0005-0000-0000-0000580C0000}"/>
    <cellStyle name="Salida 2 2" xfId="3161" xr:uid="{00000000-0005-0000-0000-0000590C0000}"/>
    <cellStyle name="Salida 2 2 2" xfId="6454" xr:uid="{00000000-0005-0000-0000-000036190000}"/>
    <cellStyle name="Salida 2 2 2 2" xfId="10493" xr:uid="{D85541A7-41C9-4768-8C49-6EC3C8F2F49C}"/>
    <cellStyle name="Salida 2 2 3" xfId="6455" xr:uid="{00000000-0005-0000-0000-000037190000}"/>
    <cellStyle name="Salida 2 2 3 2" xfId="10494" xr:uid="{BAC5180B-2BF9-4734-BAD8-B0D7F5712FC1}"/>
    <cellStyle name="Salida 2 2 4" xfId="6456" xr:uid="{00000000-0005-0000-0000-000038190000}"/>
    <cellStyle name="Salida 2 2 4 2" xfId="6457" xr:uid="{00000000-0005-0000-0000-000039190000}"/>
    <cellStyle name="Salida 2 2 4 2 2" xfId="10496" xr:uid="{243CAA89-3685-455C-AD60-D35B989ED3BA}"/>
    <cellStyle name="Salida 2 2 4 3" xfId="10495" xr:uid="{9C144D21-AFBB-4858-AD45-7BCB8B889CF4}"/>
    <cellStyle name="Salida 2 2 5" xfId="8711" xr:uid="{49699DEA-BDEB-40BF-B165-5C8F6E1088E9}"/>
    <cellStyle name="Salida 2 3" xfId="6458" xr:uid="{00000000-0005-0000-0000-00003A190000}"/>
    <cellStyle name="Salida 2 3 2" xfId="10497" xr:uid="{44CCA082-F223-4845-B355-8DEC4A579A78}"/>
    <cellStyle name="Salida 2 4" xfId="6459" xr:uid="{00000000-0005-0000-0000-00003B190000}"/>
    <cellStyle name="Salida 2 4 2" xfId="6460" xr:uid="{00000000-0005-0000-0000-00003C190000}"/>
    <cellStyle name="Salida 2 4 2 2" xfId="10499" xr:uid="{1FF7022D-8716-4251-AF8D-611C19A5C0DA}"/>
    <cellStyle name="Salida 2 4 3" xfId="10498" xr:uid="{280CBA18-93DB-463C-8E8D-1D3DBDE99458}"/>
    <cellStyle name="Salida 2 5" xfId="6461" xr:uid="{00000000-0005-0000-0000-00003D190000}"/>
    <cellStyle name="Salida 2 5 2" xfId="10500" xr:uid="{3979E2F4-2883-4440-B882-11A00A2EB410}"/>
    <cellStyle name="Salida 2 6" xfId="8710" xr:uid="{B64F6ECD-6226-4411-9E2A-C45B102F3378}"/>
    <cellStyle name="Salida 2_GRUPO4Q-2009 COMPLETO" xfId="3644" xr:uid="{00000000-0005-0000-0000-00003C0E0000}"/>
    <cellStyle name="Salida 3" xfId="3645" xr:uid="{00000000-0005-0000-0000-00003D0E0000}"/>
    <cellStyle name="Salida 3 2" xfId="6462" xr:uid="{00000000-0005-0000-0000-00003E190000}"/>
    <cellStyle name="Salida 3 2 2" xfId="10501" xr:uid="{FF6A2D8F-6C81-4B00-BC9E-2ECDEC734A80}"/>
    <cellStyle name="Salida 3 3" xfId="6463" xr:uid="{00000000-0005-0000-0000-00003F190000}"/>
    <cellStyle name="Salida 3 3 2" xfId="10502" xr:uid="{CFEB0939-FD8B-4A9A-9FD1-BD3F450ED12C}"/>
    <cellStyle name="Salida 3 4" xfId="8913" xr:uid="{A28BE069-A000-494B-A041-08B259E3E862}"/>
    <cellStyle name="Salida 4" xfId="6464" xr:uid="{00000000-0005-0000-0000-000040190000}"/>
    <cellStyle name="Salida 4 2" xfId="6465" xr:uid="{00000000-0005-0000-0000-000041190000}"/>
    <cellStyle name="Salida 4 2 2" xfId="10504" xr:uid="{8E712320-EEB1-4080-A7DA-E18FBCA73A1B}"/>
    <cellStyle name="Salida 4 3" xfId="6466" xr:uid="{00000000-0005-0000-0000-000042190000}"/>
    <cellStyle name="Salida 4 3 2" xfId="10505" xr:uid="{A09354D7-D6DE-4CED-BAF1-677F6C6CE9F1}"/>
    <cellStyle name="Salida 4 4" xfId="10503" xr:uid="{E13BA058-0FF5-4A85-A384-E8D9876A620D}"/>
    <cellStyle name="Salida 5" xfId="6467" xr:uid="{00000000-0005-0000-0000-000043190000}"/>
    <cellStyle name="Salida 5 2" xfId="10506" xr:uid="{7CF60327-C187-462E-9002-785BCFC46D13}"/>
    <cellStyle name="Salida 6" xfId="6468" xr:uid="{00000000-0005-0000-0000-000044190000}"/>
    <cellStyle name="Salida 6 2" xfId="10507" xr:uid="{2690EA60-7AAA-4430-88C2-711652DAFF5A}"/>
    <cellStyle name="Salida 7" xfId="6469" xr:uid="{00000000-0005-0000-0000-000045190000}"/>
    <cellStyle name="Salida 7 2" xfId="10508" xr:uid="{C1B48A36-CC4E-4215-ADBB-A0A12826AB57}"/>
    <cellStyle name="Salida 8" xfId="6470" xr:uid="{00000000-0005-0000-0000-000046190000}"/>
    <cellStyle name="Salida 8 2" xfId="10509" xr:uid="{412A4F69-E060-4558-B3FE-5A0494834B40}"/>
    <cellStyle name="Salida 9" xfId="6471" xr:uid="{00000000-0005-0000-0000-000047190000}"/>
    <cellStyle name="Salida 9 2" xfId="10510" xr:uid="{2A8EBE16-19B3-414D-8859-BDE9714887E3}"/>
    <cellStyle name="SAPBorder" xfId="50" xr:uid="{00000000-0005-0000-0000-000032000000}"/>
    <cellStyle name="SAPBorder 2" xfId="76" xr:uid="{00000000-0005-0000-0000-00004C000000}"/>
    <cellStyle name="SAPBorder 3" xfId="7905" xr:uid="{18067BF9-04A1-4D5E-9E52-811B84A8290D}"/>
    <cellStyle name="SAPDataCell" xfId="33" xr:uid="{00000000-0005-0000-0000-000021000000}"/>
    <cellStyle name="SAPDataCell 2" xfId="74" xr:uid="{00000000-0005-0000-0000-00004A000000}"/>
    <cellStyle name="SAPDataCell 2 2" xfId="7923" xr:uid="{D61EB15F-9F11-4539-BE1B-6287BCFCC4AF}"/>
    <cellStyle name="SAPDataCell 3" xfId="7888" xr:uid="{19E42639-11C7-45F7-A3AE-3728DDD320F4}"/>
    <cellStyle name="SAPDataTotalCell" xfId="34" xr:uid="{00000000-0005-0000-0000-000022000000}"/>
    <cellStyle name="SAPDataTotalCell 2" xfId="75" xr:uid="{00000000-0005-0000-0000-00004B000000}"/>
    <cellStyle name="SAPDataTotalCell 2 2" xfId="7924" xr:uid="{3D96ED80-2FF7-45BD-9034-A49A10C342C3}"/>
    <cellStyle name="SAPDataTotalCell 3" xfId="7889" xr:uid="{61B5B380-0CBB-4BB6-AB4D-72F4759C5104}"/>
    <cellStyle name="SAPDimensionCell" xfId="32" xr:uid="{00000000-0005-0000-0000-000020000000}"/>
    <cellStyle name="SAPDimensionCell 2" xfId="73" xr:uid="{00000000-0005-0000-0000-000049000000}"/>
    <cellStyle name="SAPDimensionCell 2 2" xfId="7922" xr:uid="{9219D72D-4A17-4983-9EB9-A1D6D01D7474}"/>
    <cellStyle name="SAPDimensionCell 3" xfId="7887" xr:uid="{99C535B2-3CD2-4030-A215-623D166C9B24}"/>
    <cellStyle name="SAPEditableDataCell" xfId="35" xr:uid="{00000000-0005-0000-0000-000023000000}"/>
    <cellStyle name="SAPEditableDataCell 2" xfId="7890" xr:uid="{91CC5A61-05DB-419F-9CA2-3E81DA3572E6}"/>
    <cellStyle name="SAPEditableDataTotalCell" xfId="38" xr:uid="{00000000-0005-0000-0000-000026000000}"/>
    <cellStyle name="SAPEditableDataTotalCell 2" xfId="7893" xr:uid="{87052E3C-B560-4CF2-8993-967055AE7E35}"/>
    <cellStyle name="SAPEmphasized" xfId="58" xr:uid="{00000000-0005-0000-0000-00003A000000}"/>
    <cellStyle name="SAPEmphasizedEditableDataCell" xfId="60" xr:uid="{00000000-0005-0000-0000-00003C000000}"/>
    <cellStyle name="SAPEmphasizedEditableDataCell 2" xfId="7913" xr:uid="{F108313E-13CE-4461-AB0B-545BC7CEFE7A}"/>
    <cellStyle name="SAPEmphasizedEditableDataTotalCell" xfId="61" xr:uid="{00000000-0005-0000-0000-00003D000000}"/>
    <cellStyle name="SAPEmphasizedEditableDataTotalCell 2" xfId="7914" xr:uid="{3AD66B97-5F48-4A68-838A-72F24AEA13C3}"/>
    <cellStyle name="SAPEmphasizedLockedDataCell" xfId="64" xr:uid="{00000000-0005-0000-0000-000040000000}"/>
    <cellStyle name="SAPEmphasizedLockedDataCell 2" xfId="7917" xr:uid="{1000F5FB-0FB8-45E7-AFA3-8248127ABF0D}"/>
    <cellStyle name="SAPEmphasizedLockedDataTotalCell" xfId="65" xr:uid="{00000000-0005-0000-0000-000041000000}"/>
    <cellStyle name="SAPEmphasizedLockedDataTotalCell 2" xfId="7918" xr:uid="{71F77555-F213-4AF4-A257-1038449B5A65}"/>
    <cellStyle name="SAPEmphasizedReadonlyDataCell" xfId="62" xr:uid="{00000000-0005-0000-0000-00003E000000}"/>
    <cellStyle name="SAPEmphasizedReadonlyDataCell 2" xfId="7915" xr:uid="{555BB336-9FBA-4D78-A477-A8BE2137FE1C}"/>
    <cellStyle name="SAPEmphasizedReadonlyDataTotalCell" xfId="63" xr:uid="{00000000-0005-0000-0000-00003F000000}"/>
    <cellStyle name="SAPEmphasizedReadonlyDataTotalCell 2" xfId="7916" xr:uid="{BD0DF140-1243-44F2-97C7-BF432359FA9F}"/>
    <cellStyle name="SAPEmphasizedTotal" xfId="59" xr:uid="{00000000-0005-0000-0000-00003B000000}"/>
    <cellStyle name="SAPExceptionLevel1" xfId="41" xr:uid="{00000000-0005-0000-0000-000029000000}"/>
    <cellStyle name="SAPExceptionLevel1 2" xfId="7896" xr:uid="{46A43844-5C15-4061-9E71-F970EFCD736A}"/>
    <cellStyle name="SAPExceptionLevel2" xfId="42" xr:uid="{00000000-0005-0000-0000-00002A000000}"/>
    <cellStyle name="SAPExceptionLevel2 2" xfId="7897" xr:uid="{A881E5F8-F6F4-4322-AD7F-E8FEF7DA96CD}"/>
    <cellStyle name="SAPExceptionLevel3" xfId="43" xr:uid="{00000000-0005-0000-0000-00002B000000}"/>
    <cellStyle name="SAPExceptionLevel3 2" xfId="7898" xr:uid="{E53446DE-7721-41BF-AAC7-E439F9629EDD}"/>
    <cellStyle name="SAPExceptionLevel4" xfId="44" xr:uid="{00000000-0005-0000-0000-00002C000000}"/>
    <cellStyle name="SAPExceptionLevel4 2" xfId="7899" xr:uid="{8F2BED96-5815-494A-B7EC-9DF9BA233EFB}"/>
    <cellStyle name="SAPExceptionLevel5" xfId="45" xr:uid="{00000000-0005-0000-0000-00002D000000}"/>
    <cellStyle name="SAPExceptionLevel5 2" xfId="7900" xr:uid="{4C91FBFF-2981-4694-B426-A53C2668AE94}"/>
    <cellStyle name="SAPExceptionLevel6" xfId="46" xr:uid="{00000000-0005-0000-0000-00002E000000}"/>
    <cellStyle name="SAPExceptionLevel6 2" xfId="7901" xr:uid="{038BC0D2-E328-498F-BB86-165C2664FB71}"/>
    <cellStyle name="SAPExceptionLevel7" xfId="47" xr:uid="{00000000-0005-0000-0000-00002F000000}"/>
    <cellStyle name="SAPExceptionLevel7 2" xfId="7902" xr:uid="{C644092B-4614-414D-9023-6236779E9388}"/>
    <cellStyle name="SAPExceptionLevel8" xfId="48" xr:uid="{00000000-0005-0000-0000-000030000000}"/>
    <cellStyle name="SAPExceptionLevel8 2" xfId="7903" xr:uid="{297ADF84-D691-4D22-8F76-ED106FB3EBC4}"/>
    <cellStyle name="SAPExceptionLevel9" xfId="49" xr:uid="{00000000-0005-0000-0000-000031000000}"/>
    <cellStyle name="SAPExceptionLevel9 2" xfId="7904" xr:uid="{B8A9F383-2337-4F47-85A5-0D6EF4255620}"/>
    <cellStyle name="SAPFormula" xfId="67" xr:uid="{00000000-0005-0000-0000-000043000000}"/>
    <cellStyle name="SAPFormula 2" xfId="7920" xr:uid="{A2712DE0-428E-492A-9A8F-B2FB99BB9188}"/>
    <cellStyle name="SAPGroupingFillCell" xfId="83" xr:uid="{00000000-0005-0000-0000-000053000000}"/>
    <cellStyle name="SAPGroupingFillCell 2" xfId="7931" xr:uid="{AFDA4711-6F1A-455E-9C7F-5C4015E8CF4D}"/>
    <cellStyle name="SAPHierarchyCell0" xfId="53" xr:uid="{00000000-0005-0000-0000-000035000000}"/>
    <cellStyle name="SAPHierarchyCell0 2" xfId="79" xr:uid="{00000000-0005-0000-0000-00004F000000}"/>
    <cellStyle name="SAPHierarchyCell0 2 2" xfId="7927" xr:uid="{4E2C328A-D023-41C1-9739-BEDE11BB4F77}"/>
    <cellStyle name="SAPHierarchyCell0 3" xfId="7908" xr:uid="{ED4AF9C8-3E62-41F0-B31E-783FEC249C7F}"/>
    <cellStyle name="SAPHierarchyCell1" xfId="54" xr:uid="{00000000-0005-0000-0000-000036000000}"/>
    <cellStyle name="SAPHierarchyCell1 2" xfId="80" xr:uid="{00000000-0005-0000-0000-000050000000}"/>
    <cellStyle name="SAPHierarchyCell1 2 2" xfId="7928" xr:uid="{B36B2C37-8106-474D-817C-693C2C0B9225}"/>
    <cellStyle name="SAPHierarchyCell1 3" xfId="7909" xr:uid="{00785297-3746-4296-8131-B65B6DF1603E}"/>
    <cellStyle name="SAPHierarchyCell2" xfId="55" xr:uid="{00000000-0005-0000-0000-000037000000}"/>
    <cellStyle name="SAPHierarchyCell2 2" xfId="7910" xr:uid="{682F4371-73CA-4B21-A716-20F2FF22C44C}"/>
    <cellStyle name="SAPHierarchyCell3" xfId="56" xr:uid="{00000000-0005-0000-0000-000038000000}"/>
    <cellStyle name="SAPHierarchyCell3 2" xfId="7911" xr:uid="{8DE62D46-4465-43A3-B324-896DCE1F9907}"/>
    <cellStyle name="SAPHierarchyCell4" xfId="57" xr:uid="{00000000-0005-0000-0000-000039000000}"/>
    <cellStyle name="SAPHierarchyCell4 2" xfId="7912" xr:uid="{5BF8FE03-07CE-426D-A0DA-19824448803B}"/>
    <cellStyle name="SAPLockedDataCell" xfId="37" xr:uid="{00000000-0005-0000-0000-000025000000}"/>
    <cellStyle name="SAPLockedDataCell 2" xfId="7892" xr:uid="{6750EF3B-7D7A-4D02-A42E-CAF60A8FBE0F}"/>
    <cellStyle name="SAPLockedDataTotalCell" xfId="40" xr:uid="{00000000-0005-0000-0000-000028000000}"/>
    <cellStyle name="SAPLockedDataTotalCell 2" xfId="7895" xr:uid="{1B6C36F7-884F-4E4E-A64A-5E1A1EEA3E69}"/>
    <cellStyle name="SAPMemberCell" xfId="51" xr:uid="{00000000-0005-0000-0000-000033000000}"/>
    <cellStyle name="SAPMemberCell 2" xfId="77" xr:uid="{00000000-0005-0000-0000-00004D000000}"/>
    <cellStyle name="SAPMemberCell 2 2" xfId="7925" xr:uid="{8D799A3F-ED70-4B28-8297-C8D98C2518E1}"/>
    <cellStyle name="SAPMemberCell 3" xfId="7906" xr:uid="{B70311FB-8EAB-4793-B4AB-B50016B22187}"/>
    <cellStyle name="SAPMemberTotalCell" xfId="52" xr:uid="{00000000-0005-0000-0000-000034000000}"/>
    <cellStyle name="SAPMemberTotalCell 2" xfId="78" xr:uid="{00000000-0005-0000-0000-00004E000000}"/>
    <cellStyle name="SAPMemberTotalCell 2 2" xfId="7926" xr:uid="{55441CD9-C660-4EF6-B9AF-E54E8475F954}"/>
    <cellStyle name="SAPMemberTotalCell 3" xfId="7907" xr:uid="{AE678903-2601-4AEE-874C-1850DBCA3B98}"/>
    <cellStyle name="SAPMessageText" xfId="66" xr:uid="{00000000-0005-0000-0000-000042000000}"/>
    <cellStyle name="SAPMessageText 2" xfId="7919" xr:uid="{F98CD03B-E916-4434-8FA2-ACF890B26D46}"/>
    <cellStyle name="SAPReadonlyDataCell" xfId="36" xr:uid="{00000000-0005-0000-0000-000024000000}"/>
    <cellStyle name="SAPReadonlyDataCell 2" xfId="7891" xr:uid="{09C582AB-3148-481F-9D99-7403EC8B00A5}"/>
    <cellStyle name="SAPReadonlyDataTotalCell" xfId="39" xr:uid="{00000000-0005-0000-0000-000027000000}"/>
    <cellStyle name="SAPReadonlyDataTotalCell 2" xfId="7894" xr:uid="{F3918971-36BE-41EC-B1AC-A19E88AA6F00}"/>
    <cellStyle name="Separador de milhares [0]" xfId="3162" xr:uid="{00000000-0005-0000-0000-00005A0C0000}"/>
    <cellStyle name="Separador de milhares [0] 2" xfId="6472" xr:uid="{00000000-0005-0000-0000-000048190000}"/>
    <cellStyle name="Separador de milhares_CARGA_CTEEP_DEZ" xfId="3646" xr:uid="{00000000-0005-0000-0000-00003E0E0000}"/>
    <cellStyle name="Subtit - Modelo2" xfId="3163" xr:uid="{00000000-0005-0000-0000-00005B0C0000}"/>
    <cellStyle name="Subtit - Modelo2 2" xfId="3164" xr:uid="{00000000-0005-0000-0000-00005C0C0000}"/>
    <cellStyle name="Subtit - Modelo2 2 2" xfId="3165" xr:uid="{00000000-0005-0000-0000-00005D0C0000}"/>
    <cellStyle name="Subtit - Modelo2 2 3" xfId="3166" xr:uid="{00000000-0005-0000-0000-00005E0C0000}"/>
    <cellStyle name="Subtit - Modelo2 2 4" xfId="3167" xr:uid="{00000000-0005-0000-0000-00005F0C0000}"/>
    <cellStyle name="Subtit - Modelo2 2 5" xfId="3168" xr:uid="{00000000-0005-0000-0000-0000600C0000}"/>
    <cellStyle name="Subtit - Modelo2 2 6" xfId="3169" xr:uid="{00000000-0005-0000-0000-0000610C0000}"/>
    <cellStyle name="Subtit - Modelo2 2_ActiFijos" xfId="3170" xr:uid="{00000000-0005-0000-0000-0000620C0000}"/>
    <cellStyle name="Subtit - Modelo2 3" xfId="3171" xr:uid="{00000000-0005-0000-0000-0000630C0000}"/>
    <cellStyle name="Subtit - Modelo2 3 2" xfId="3172" xr:uid="{00000000-0005-0000-0000-0000640C0000}"/>
    <cellStyle name="Subtit - Modelo2 3 3" xfId="3173" xr:uid="{00000000-0005-0000-0000-0000650C0000}"/>
    <cellStyle name="Subtit - Modelo2 3 4" xfId="3174" xr:uid="{00000000-0005-0000-0000-0000660C0000}"/>
    <cellStyle name="Subtit - Modelo2 3 5" xfId="3175" xr:uid="{00000000-0005-0000-0000-0000670C0000}"/>
    <cellStyle name="Subtit - Modelo2 3 6" xfId="3176" xr:uid="{00000000-0005-0000-0000-0000680C0000}"/>
    <cellStyle name="Subtit - Modelo2 3_ActiFijos" xfId="3177" xr:uid="{00000000-0005-0000-0000-0000690C0000}"/>
    <cellStyle name="Subtit - Modelo2 4" xfId="3178" xr:uid="{00000000-0005-0000-0000-00006A0C0000}"/>
    <cellStyle name="Subtit - Modelo2 4 2" xfId="3179" xr:uid="{00000000-0005-0000-0000-00006B0C0000}"/>
    <cellStyle name="Subtit - Modelo2 4 3" xfId="3180" xr:uid="{00000000-0005-0000-0000-00006C0C0000}"/>
    <cellStyle name="Subtit - Modelo2 4 4" xfId="3181" xr:uid="{00000000-0005-0000-0000-00006D0C0000}"/>
    <cellStyle name="Subtit - Modelo2 4 5" xfId="3182" xr:uid="{00000000-0005-0000-0000-00006E0C0000}"/>
    <cellStyle name="Subtit - Modelo2 4 6" xfId="3183" xr:uid="{00000000-0005-0000-0000-00006F0C0000}"/>
    <cellStyle name="Subtit - Modelo2 4_ActiFijos" xfId="3184" xr:uid="{00000000-0005-0000-0000-0000700C0000}"/>
    <cellStyle name="Subtit - Modelo2_Bases_Generales" xfId="3185" xr:uid="{00000000-0005-0000-0000-0000710C0000}"/>
    <cellStyle name="Subtitle" xfId="3647" xr:uid="{00000000-0005-0000-0000-00003F0E0000}"/>
    <cellStyle name="Subtitle 2" xfId="8914" xr:uid="{D8AB2FBA-006B-4BEF-A8BD-8502755B1CD6}"/>
    <cellStyle name="Subtitulo" xfId="3186" xr:uid="{00000000-0005-0000-0000-0000720C0000}"/>
    <cellStyle name="Subtitulo 2" xfId="3187" xr:uid="{00000000-0005-0000-0000-0000730C0000}"/>
    <cellStyle name="Subtitulo 2 2" xfId="3188" xr:uid="{00000000-0005-0000-0000-0000740C0000}"/>
    <cellStyle name="Subtitulo 2 3" xfId="3189" xr:uid="{00000000-0005-0000-0000-0000750C0000}"/>
    <cellStyle name="Subtitulo 2 4" xfId="3190" xr:uid="{00000000-0005-0000-0000-0000760C0000}"/>
    <cellStyle name="Subtitulo 2 5" xfId="3191" xr:uid="{00000000-0005-0000-0000-0000770C0000}"/>
    <cellStyle name="Subtitulo 2 6" xfId="3192" xr:uid="{00000000-0005-0000-0000-0000780C0000}"/>
    <cellStyle name="Subtitulo 2_ActiFijos" xfId="3193" xr:uid="{00000000-0005-0000-0000-0000790C0000}"/>
    <cellStyle name="Subtitulo 3" xfId="3194" xr:uid="{00000000-0005-0000-0000-00007A0C0000}"/>
    <cellStyle name="Subtitulo 3 2" xfId="3195" xr:uid="{00000000-0005-0000-0000-00007B0C0000}"/>
    <cellStyle name="Subtitulo 3 3" xfId="3196" xr:uid="{00000000-0005-0000-0000-00007C0C0000}"/>
    <cellStyle name="Subtitulo 3 4" xfId="3197" xr:uid="{00000000-0005-0000-0000-00007D0C0000}"/>
    <cellStyle name="Subtitulo 3 5" xfId="3198" xr:uid="{00000000-0005-0000-0000-00007E0C0000}"/>
    <cellStyle name="Subtitulo 3 6" xfId="3199" xr:uid="{00000000-0005-0000-0000-00007F0C0000}"/>
    <cellStyle name="Subtitulo 3_ActiFijos" xfId="3200" xr:uid="{00000000-0005-0000-0000-0000800C0000}"/>
    <cellStyle name="Subtitulo 4" xfId="3201" xr:uid="{00000000-0005-0000-0000-0000810C0000}"/>
    <cellStyle name="Subtitulo 4 2" xfId="3202" xr:uid="{00000000-0005-0000-0000-0000820C0000}"/>
    <cellStyle name="Subtitulo 4 3" xfId="3203" xr:uid="{00000000-0005-0000-0000-0000830C0000}"/>
    <cellStyle name="Subtitulo 4 4" xfId="3204" xr:uid="{00000000-0005-0000-0000-0000840C0000}"/>
    <cellStyle name="Subtitulo 4 5" xfId="3205" xr:uid="{00000000-0005-0000-0000-0000850C0000}"/>
    <cellStyle name="Subtitulo 4 6" xfId="3206" xr:uid="{00000000-0005-0000-0000-0000860C0000}"/>
    <cellStyle name="Subtitulo 4_ActiFijos" xfId="3207" xr:uid="{00000000-0005-0000-0000-0000870C0000}"/>
    <cellStyle name="Subtitulo_Bases_Generales" xfId="3208" xr:uid="{00000000-0005-0000-0000-0000880C0000}"/>
    <cellStyle name="texto" xfId="3209" xr:uid="{00000000-0005-0000-0000-0000890C0000}"/>
    <cellStyle name="texto 10" xfId="3648" xr:uid="{00000000-0005-0000-0000-0000400E0000}"/>
    <cellStyle name="texto 10 2" xfId="8915" xr:uid="{5DBD13E7-9B87-405E-89B7-D0E85F1C1F35}"/>
    <cellStyle name="texto 10 3" xfId="7941" xr:uid="{B7A9DF6F-ED74-4789-951D-B6363D5D0C0E}"/>
    <cellStyle name="texto 11" xfId="8712" xr:uid="{5001FE03-356F-44D6-9113-C5914DFA36B5}"/>
    <cellStyle name="texto 12" xfId="7975" xr:uid="{EDE22B68-3267-403A-8388-1A9E21661CED}"/>
    <cellStyle name="texto 2" xfId="3210" xr:uid="{00000000-0005-0000-0000-00008A0C0000}"/>
    <cellStyle name="texto 2 2" xfId="3211" xr:uid="{00000000-0005-0000-0000-00008B0C0000}"/>
    <cellStyle name="texto 2 2 2" xfId="8714" xr:uid="{362A5E7E-8B16-439C-9E9F-4ED168F35C1C}"/>
    <cellStyle name="texto 2 2 3" xfId="7973" xr:uid="{F179A73C-24B1-4988-8D29-EC3315D1D93D}"/>
    <cellStyle name="texto 2 3" xfId="3212" xr:uid="{00000000-0005-0000-0000-00008C0C0000}"/>
    <cellStyle name="texto 2 3 2" xfId="8715" xr:uid="{BC47B125-A981-425F-8DD7-672240CFF269}"/>
    <cellStyle name="texto 2 3 3" xfId="7972" xr:uid="{587AE81B-5B91-438F-8756-7E1AFD71DB12}"/>
    <cellStyle name="texto 2 4" xfId="3213" xr:uid="{00000000-0005-0000-0000-00008D0C0000}"/>
    <cellStyle name="texto 2 4 2" xfId="8716" xr:uid="{3688CC08-A11C-424C-89EF-2E7F4A15B1D2}"/>
    <cellStyle name="texto 2 4 3" xfId="7971" xr:uid="{6A97F181-5D3B-4B3B-A89F-EF0691C24B30}"/>
    <cellStyle name="texto 2 5" xfId="3214" xr:uid="{00000000-0005-0000-0000-00008E0C0000}"/>
    <cellStyle name="texto 2 5 2" xfId="8717" xr:uid="{034AC903-293C-4048-8371-8A8532C49563}"/>
    <cellStyle name="texto 2 5 3" xfId="7970" xr:uid="{95115D5E-7603-40B5-87AF-9BD44EDA879A}"/>
    <cellStyle name="texto 2 6" xfId="3215" xr:uid="{00000000-0005-0000-0000-00008F0C0000}"/>
    <cellStyle name="texto 2 6 2" xfId="8718" xr:uid="{2AC32AB1-C847-43EA-B6FA-4797F36EEF72}"/>
    <cellStyle name="texto 2 6 3" xfId="7969" xr:uid="{5F0797E0-A9FE-4CE3-AB67-3625BD670783}"/>
    <cellStyle name="texto 2 7" xfId="8713" xr:uid="{A400E37C-2240-425D-9822-9B4DF53E79F9}"/>
    <cellStyle name="texto 2 8" xfId="7974" xr:uid="{B93F2739-FCAF-481E-B9AA-12A582D21E17}"/>
    <cellStyle name="texto 2_ActiFijos" xfId="3216" xr:uid="{00000000-0005-0000-0000-0000900C0000}"/>
    <cellStyle name="texto 3" xfId="3217" xr:uid="{00000000-0005-0000-0000-0000910C0000}"/>
    <cellStyle name="texto 3 2" xfId="3218" xr:uid="{00000000-0005-0000-0000-0000920C0000}"/>
    <cellStyle name="texto 3 2 2" xfId="8720" xr:uid="{16743354-7104-440A-812C-00509F014D24}"/>
    <cellStyle name="texto 3 2 3" xfId="7967" xr:uid="{7717BA8F-E481-4F64-A488-1FE76BB6D5DB}"/>
    <cellStyle name="texto 3 3" xfId="3219" xr:uid="{00000000-0005-0000-0000-0000930C0000}"/>
    <cellStyle name="texto 3 3 2" xfId="8721" xr:uid="{F8A431A2-B489-463D-915F-9116A8BE118F}"/>
    <cellStyle name="texto 3 3 3" xfId="7966" xr:uid="{CAEBC47D-FF26-47C3-89B8-A5627AC802D9}"/>
    <cellStyle name="texto 3 4" xfId="3220" xr:uid="{00000000-0005-0000-0000-0000940C0000}"/>
    <cellStyle name="texto 3 4 2" xfId="8722" xr:uid="{575BC553-753C-4131-8FB7-AF8492F18D2B}"/>
    <cellStyle name="texto 3 4 3" xfId="7965" xr:uid="{90EA1C53-73CD-4E3C-93F4-F172411AEE8D}"/>
    <cellStyle name="texto 3 5" xfId="3221" xr:uid="{00000000-0005-0000-0000-0000950C0000}"/>
    <cellStyle name="texto 3 5 2" xfId="8723" xr:uid="{9041107A-FF3B-4097-AEF5-331465DA192B}"/>
    <cellStyle name="texto 3 5 3" xfId="7964" xr:uid="{2510A02B-55E7-4829-94E0-25257C50C981}"/>
    <cellStyle name="texto 3 6" xfId="3222" xr:uid="{00000000-0005-0000-0000-0000960C0000}"/>
    <cellStyle name="texto 3 6 2" xfId="8724" xr:uid="{EAF62599-7292-4D94-B84E-33AA3F5CF71E}"/>
    <cellStyle name="texto 3 6 3" xfId="7963" xr:uid="{396E63C6-BC0C-4BF7-ADB9-6698A9303657}"/>
    <cellStyle name="texto 3 7" xfId="8719" xr:uid="{12EC1A4D-1D60-4738-AF4C-3ED37F1CA03C}"/>
    <cellStyle name="texto 3 8" xfId="7968" xr:uid="{650580DC-57C2-4629-896F-5955FFDD92FE}"/>
    <cellStyle name="texto 3_ActiFijos" xfId="3223" xr:uid="{00000000-0005-0000-0000-0000970C0000}"/>
    <cellStyle name="texto 4" xfId="3224" xr:uid="{00000000-0005-0000-0000-0000980C0000}"/>
    <cellStyle name="texto 4 2" xfId="3225" xr:uid="{00000000-0005-0000-0000-0000990C0000}"/>
    <cellStyle name="texto 4 2 2" xfId="8726" xr:uid="{9CBBE648-436B-4720-AD13-A1FD75D3176C}"/>
    <cellStyle name="texto 4 2 3" xfId="7961" xr:uid="{CCFE2320-0242-4708-879B-7815238EDAB6}"/>
    <cellStyle name="texto 4 3" xfId="3226" xr:uid="{00000000-0005-0000-0000-00009A0C0000}"/>
    <cellStyle name="texto 4 3 2" xfId="8727" xr:uid="{1D509CAE-5C39-4A45-9D08-44CADCBE554C}"/>
    <cellStyle name="texto 4 3 3" xfId="7960" xr:uid="{0CDB34F7-4B1E-48D4-989F-D52F7B15E267}"/>
    <cellStyle name="texto 4 4" xfId="3227" xr:uid="{00000000-0005-0000-0000-00009B0C0000}"/>
    <cellStyle name="texto 4 4 2" xfId="8728" xr:uid="{CD6ABD2A-F39C-43E1-8DDE-49216A390DC2}"/>
    <cellStyle name="texto 4 4 3" xfId="7959" xr:uid="{FFE42A84-5D05-4192-BE1B-8D1FD9588FD8}"/>
    <cellStyle name="texto 4 5" xfId="3228" xr:uid="{00000000-0005-0000-0000-00009C0C0000}"/>
    <cellStyle name="texto 4 5 2" xfId="8729" xr:uid="{38CF59A4-B6F1-473E-96BD-003B5ED87EEC}"/>
    <cellStyle name="texto 4 5 3" xfId="7958" xr:uid="{3A2932B9-841F-45E0-BB65-41A57CC4A39E}"/>
    <cellStyle name="texto 4 6" xfId="3229" xr:uid="{00000000-0005-0000-0000-00009D0C0000}"/>
    <cellStyle name="texto 4 6 2" xfId="8730" xr:uid="{CD7700A8-C695-46D1-B7CF-D55C41A8BD79}"/>
    <cellStyle name="texto 4 6 3" xfId="7957" xr:uid="{FFFC9690-A1A6-4A4D-9B47-1B3DD6EAF4FE}"/>
    <cellStyle name="texto 4 7" xfId="8725" xr:uid="{B02215F6-7BBC-4F54-B376-1BE5E7465C0F}"/>
    <cellStyle name="texto 4 8" xfId="7962" xr:uid="{A2364DFC-B28E-41AF-A4DC-2D32C26EF802}"/>
    <cellStyle name="texto 4_ActiFijos" xfId="3230" xr:uid="{00000000-0005-0000-0000-00009E0C0000}"/>
    <cellStyle name="texto 5" xfId="3649" xr:uid="{00000000-0005-0000-0000-0000410E0000}"/>
    <cellStyle name="texto 5 2" xfId="8916" xr:uid="{309FD8E4-F8E2-47F6-AF76-E516F17CF97A}"/>
    <cellStyle name="texto 5 3" xfId="8994" xr:uid="{0467619D-FD7D-47C5-A742-B2DC192669BE}"/>
    <cellStyle name="texto 6" xfId="3650" xr:uid="{00000000-0005-0000-0000-0000420E0000}"/>
    <cellStyle name="texto 6 2" xfId="8917" xr:uid="{30BC11AC-6554-4204-B496-7D401C66295E}"/>
    <cellStyle name="texto 6 3" xfId="7940" xr:uid="{C3A0EC64-7B2A-44E3-8417-541EB2684C04}"/>
    <cellStyle name="texto 7" xfId="3651" xr:uid="{00000000-0005-0000-0000-0000430E0000}"/>
    <cellStyle name="texto 7 2" xfId="8918" xr:uid="{F931B451-29F5-4D16-9F17-A2A1F4009594}"/>
    <cellStyle name="texto 7 3" xfId="7939" xr:uid="{416C8E10-2DED-46A8-88EE-D3F9B04E5427}"/>
    <cellStyle name="texto 8" xfId="3652" xr:uid="{00000000-0005-0000-0000-0000440E0000}"/>
    <cellStyle name="texto 8 2" xfId="8919" xr:uid="{C9F4A5DA-CE3B-48FB-BCA1-3FAEFD12154D}"/>
    <cellStyle name="texto 8 3" xfId="7938" xr:uid="{D5E3253C-5608-4ECB-A267-13BAECFE2F68}"/>
    <cellStyle name="texto 9" xfId="3653" xr:uid="{00000000-0005-0000-0000-0000450E0000}"/>
    <cellStyle name="texto 9 2" xfId="8920" xr:uid="{D3AB4F94-F80E-4FEA-AD4C-1E73489579FD}"/>
    <cellStyle name="texto 9 3" xfId="8993" xr:uid="{8AE2E9A7-E445-4D6D-B00B-157E7D226292}"/>
    <cellStyle name="Texto de advertencia 10" xfId="6473" xr:uid="{00000000-0005-0000-0000-000049190000}"/>
    <cellStyle name="Texto de advertencia 10 2" xfId="6474" xr:uid="{00000000-0005-0000-0000-00004A190000}"/>
    <cellStyle name="Texto de advertencia 11" xfId="6475" xr:uid="{00000000-0005-0000-0000-00004B190000}"/>
    <cellStyle name="Texto de advertencia 11 2" xfId="6476" xr:uid="{00000000-0005-0000-0000-00004C190000}"/>
    <cellStyle name="Texto de advertencia 12" xfId="6477" xr:uid="{00000000-0005-0000-0000-00004D190000}"/>
    <cellStyle name="Texto de advertencia 12 2" xfId="6478" xr:uid="{00000000-0005-0000-0000-00004E190000}"/>
    <cellStyle name="Texto de advertencia 13" xfId="6479" xr:uid="{00000000-0005-0000-0000-00004F190000}"/>
    <cellStyle name="Texto de advertencia 13 2" xfId="6480" xr:uid="{00000000-0005-0000-0000-000050190000}"/>
    <cellStyle name="Texto de advertencia 14" xfId="6481" xr:uid="{00000000-0005-0000-0000-000051190000}"/>
    <cellStyle name="Texto de advertencia 14 2" xfId="6482" xr:uid="{00000000-0005-0000-0000-000052190000}"/>
    <cellStyle name="Texto de advertencia 15" xfId="6483" xr:uid="{00000000-0005-0000-0000-000053190000}"/>
    <cellStyle name="Texto de advertencia 2" xfId="3654" xr:uid="{00000000-0005-0000-0000-0000460E0000}"/>
    <cellStyle name="Texto de advertencia 2 2" xfId="6484" xr:uid="{00000000-0005-0000-0000-000054190000}"/>
    <cellStyle name="Texto de advertencia 2 2 2" xfId="6485" xr:uid="{00000000-0005-0000-0000-000055190000}"/>
    <cellStyle name="Texto de advertencia 2 3" xfId="6486" xr:uid="{00000000-0005-0000-0000-000056190000}"/>
    <cellStyle name="Texto de advertencia 2 3 2" xfId="6487" xr:uid="{00000000-0005-0000-0000-000057190000}"/>
    <cellStyle name="Texto de advertencia 2 4" xfId="6488" xr:uid="{00000000-0005-0000-0000-000058190000}"/>
    <cellStyle name="Texto de advertencia 3" xfId="3655" xr:uid="{00000000-0005-0000-0000-0000470E0000}"/>
    <cellStyle name="Texto de advertencia 3 2" xfId="6489" xr:uid="{00000000-0005-0000-0000-000059190000}"/>
    <cellStyle name="Texto de advertencia 3 3" xfId="6490" xr:uid="{00000000-0005-0000-0000-00005A190000}"/>
    <cellStyle name="Texto de advertencia 4" xfId="6491" xr:uid="{00000000-0005-0000-0000-00005B190000}"/>
    <cellStyle name="Texto de advertencia 4 2" xfId="6492" xr:uid="{00000000-0005-0000-0000-00005C190000}"/>
    <cellStyle name="Texto de advertencia 4 3" xfId="6493" xr:uid="{00000000-0005-0000-0000-00005D190000}"/>
    <cellStyle name="Texto de advertencia 5" xfId="6494" xr:uid="{00000000-0005-0000-0000-00005E190000}"/>
    <cellStyle name="Texto de advertencia 5 2" xfId="6495" xr:uid="{00000000-0005-0000-0000-00005F190000}"/>
    <cellStyle name="Texto de advertencia 6" xfId="6496" xr:uid="{00000000-0005-0000-0000-000060190000}"/>
    <cellStyle name="Texto de advertencia 6 2" xfId="6497" xr:uid="{00000000-0005-0000-0000-000061190000}"/>
    <cellStyle name="Texto de advertencia 7" xfId="6498" xr:uid="{00000000-0005-0000-0000-000062190000}"/>
    <cellStyle name="Texto de advertencia 7 2" xfId="6499" xr:uid="{00000000-0005-0000-0000-000063190000}"/>
    <cellStyle name="Texto de advertencia 8" xfId="6500" xr:uid="{00000000-0005-0000-0000-000064190000}"/>
    <cellStyle name="Texto de advertencia 8 2" xfId="6501" xr:uid="{00000000-0005-0000-0000-000065190000}"/>
    <cellStyle name="Texto de advertencia 9" xfId="6502" xr:uid="{00000000-0005-0000-0000-000066190000}"/>
    <cellStyle name="Texto de advertencia 9 2" xfId="6503" xr:uid="{00000000-0005-0000-0000-000067190000}"/>
    <cellStyle name="Texto de Aviso" xfId="3231" xr:uid="{00000000-0005-0000-0000-00009F0C0000}"/>
    <cellStyle name="Texto explicativo 10" xfId="6504" xr:uid="{00000000-0005-0000-0000-000068190000}"/>
    <cellStyle name="Texto explicativo 10 2" xfId="6505" xr:uid="{00000000-0005-0000-0000-000069190000}"/>
    <cellStyle name="Texto explicativo 11" xfId="6506" xr:uid="{00000000-0005-0000-0000-00006A190000}"/>
    <cellStyle name="Texto explicativo 11 2" xfId="6507" xr:uid="{00000000-0005-0000-0000-00006B190000}"/>
    <cellStyle name="Texto explicativo 12" xfId="6508" xr:uid="{00000000-0005-0000-0000-00006C190000}"/>
    <cellStyle name="Texto explicativo 12 2" xfId="6509" xr:uid="{00000000-0005-0000-0000-00006D190000}"/>
    <cellStyle name="Texto explicativo 13" xfId="6510" xr:uid="{00000000-0005-0000-0000-00006E190000}"/>
    <cellStyle name="Texto explicativo 13 2" xfId="6511" xr:uid="{00000000-0005-0000-0000-00006F190000}"/>
    <cellStyle name="Texto explicativo 14" xfId="6512" xr:uid="{00000000-0005-0000-0000-000070190000}"/>
    <cellStyle name="Texto explicativo 14 2" xfId="6513" xr:uid="{00000000-0005-0000-0000-000071190000}"/>
    <cellStyle name="Texto explicativo 15" xfId="6514" xr:uid="{00000000-0005-0000-0000-000072190000}"/>
    <cellStyle name="Texto explicativo 2" xfId="3656" xr:uid="{00000000-0005-0000-0000-0000480E0000}"/>
    <cellStyle name="Texto explicativo 2 2" xfId="6515" xr:uid="{00000000-0005-0000-0000-000073190000}"/>
    <cellStyle name="Texto explicativo 2 3" xfId="6516" xr:uid="{00000000-0005-0000-0000-000074190000}"/>
    <cellStyle name="Texto explicativo 2 4" xfId="6517" xr:uid="{00000000-0005-0000-0000-000075190000}"/>
    <cellStyle name="Texto explicativo 3" xfId="3657" xr:uid="{00000000-0005-0000-0000-0000490E0000}"/>
    <cellStyle name="Texto explicativo 3 2" xfId="6518" xr:uid="{00000000-0005-0000-0000-000076190000}"/>
    <cellStyle name="Texto explicativo 3 3" xfId="6519" xr:uid="{00000000-0005-0000-0000-000077190000}"/>
    <cellStyle name="Texto explicativo 4" xfId="6520" xr:uid="{00000000-0005-0000-0000-000078190000}"/>
    <cellStyle name="Texto explicativo 4 2" xfId="6521" xr:uid="{00000000-0005-0000-0000-000079190000}"/>
    <cellStyle name="Texto explicativo 4 3" xfId="6522" xr:uid="{00000000-0005-0000-0000-00007A190000}"/>
    <cellStyle name="Texto explicativo 5" xfId="6523" xr:uid="{00000000-0005-0000-0000-00007B190000}"/>
    <cellStyle name="Texto explicativo 6" xfId="6524" xr:uid="{00000000-0005-0000-0000-00007C190000}"/>
    <cellStyle name="Texto explicativo 7" xfId="6525" xr:uid="{00000000-0005-0000-0000-00007D190000}"/>
    <cellStyle name="Texto explicativo 8" xfId="6526" xr:uid="{00000000-0005-0000-0000-00007E190000}"/>
    <cellStyle name="Texto explicativo 9" xfId="6527" xr:uid="{00000000-0005-0000-0000-00007F190000}"/>
    <cellStyle name="Title" xfId="3658" xr:uid="{00000000-0005-0000-0000-00004A0E0000}"/>
    <cellStyle name="Title 2" xfId="8921" xr:uid="{0AA3CCD0-9129-4343-A4C4-9A2A4DFB52EB}"/>
    <cellStyle name="titulo" xfId="3232" xr:uid="{00000000-0005-0000-0000-0000A00C0000}"/>
    <cellStyle name="Título 1 10" xfId="6528" xr:uid="{00000000-0005-0000-0000-000080190000}"/>
    <cellStyle name="Título 1 10 2" xfId="6529" xr:uid="{00000000-0005-0000-0000-000081190000}"/>
    <cellStyle name="Título 1 11" xfId="6530" xr:uid="{00000000-0005-0000-0000-000082190000}"/>
    <cellStyle name="Título 1 11 2" xfId="6531" xr:uid="{00000000-0005-0000-0000-000083190000}"/>
    <cellStyle name="Título 1 12" xfId="6532" xr:uid="{00000000-0005-0000-0000-000084190000}"/>
    <cellStyle name="Título 1 12 2" xfId="6533" xr:uid="{00000000-0005-0000-0000-000085190000}"/>
    <cellStyle name="Título 1 13" xfId="6534" xr:uid="{00000000-0005-0000-0000-000086190000}"/>
    <cellStyle name="Título 1 13 2" xfId="6535" xr:uid="{00000000-0005-0000-0000-000087190000}"/>
    <cellStyle name="Título 1 14" xfId="6536" xr:uid="{00000000-0005-0000-0000-000088190000}"/>
    <cellStyle name="Título 1 14 2" xfId="6537" xr:uid="{00000000-0005-0000-0000-000089190000}"/>
    <cellStyle name="Título 1 15" xfId="6538" xr:uid="{00000000-0005-0000-0000-00008A190000}"/>
    <cellStyle name="Título 1 2" xfId="3659" xr:uid="{00000000-0005-0000-0000-00004B0E0000}"/>
    <cellStyle name="Título 1 2 2" xfId="6539" xr:uid="{00000000-0005-0000-0000-00008B190000}"/>
    <cellStyle name="Título 1 2 3" xfId="6540" xr:uid="{00000000-0005-0000-0000-00008C190000}"/>
    <cellStyle name="Título 1 2 4" xfId="6541" xr:uid="{00000000-0005-0000-0000-00008D190000}"/>
    <cellStyle name="Título 1 3" xfId="3660" xr:uid="{00000000-0005-0000-0000-00004C0E0000}"/>
    <cellStyle name="Título 1 3 2" xfId="6542" xr:uid="{00000000-0005-0000-0000-00008E190000}"/>
    <cellStyle name="Título 1 3 3" xfId="6543" xr:uid="{00000000-0005-0000-0000-00008F190000}"/>
    <cellStyle name="Título 1 4" xfId="6544" xr:uid="{00000000-0005-0000-0000-000090190000}"/>
    <cellStyle name="Título 1 4 2" xfId="6545" xr:uid="{00000000-0005-0000-0000-000091190000}"/>
    <cellStyle name="Título 1 4 3" xfId="6546" xr:uid="{00000000-0005-0000-0000-000092190000}"/>
    <cellStyle name="Título 1 5" xfId="6547" xr:uid="{00000000-0005-0000-0000-000093190000}"/>
    <cellStyle name="Título 1 6" xfId="6548" xr:uid="{00000000-0005-0000-0000-000094190000}"/>
    <cellStyle name="Título 1 7" xfId="6549" xr:uid="{00000000-0005-0000-0000-000095190000}"/>
    <cellStyle name="Título 1 8" xfId="6550" xr:uid="{00000000-0005-0000-0000-000096190000}"/>
    <cellStyle name="Título 1 9" xfId="6551" xr:uid="{00000000-0005-0000-0000-000097190000}"/>
    <cellStyle name="Título 10" xfId="6552" xr:uid="{00000000-0005-0000-0000-000098190000}"/>
    <cellStyle name="Título 11" xfId="6553" xr:uid="{00000000-0005-0000-0000-000099190000}"/>
    <cellStyle name="Título 12" xfId="6554" xr:uid="{00000000-0005-0000-0000-00009A190000}"/>
    <cellStyle name="Título 12 2" xfId="6555" xr:uid="{00000000-0005-0000-0000-00009B190000}"/>
    <cellStyle name="Título 13" xfId="6556" xr:uid="{00000000-0005-0000-0000-00009C190000}"/>
    <cellStyle name="Título 13 2" xfId="6557" xr:uid="{00000000-0005-0000-0000-00009D190000}"/>
    <cellStyle name="Título 14" xfId="6558" xr:uid="{00000000-0005-0000-0000-00009E190000}"/>
    <cellStyle name="Título 14 2" xfId="6559" xr:uid="{00000000-0005-0000-0000-00009F190000}"/>
    <cellStyle name="Título 15" xfId="6560" xr:uid="{00000000-0005-0000-0000-0000A0190000}"/>
    <cellStyle name="Título 15 2" xfId="6561" xr:uid="{00000000-0005-0000-0000-0000A1190000}"/>
    <cellStyle name="Título 16" xfId="6562" xr:uid="{00000000-0005-0000-0000-0000A2190000}"/>
    <cellStyle name="Título 16 2" xfId="6563" xr:uid="{00000000-0005-0000-0000-0000A3190000}"/>
    <cellStyle name="Título 17" xfId="6564" xr:uid="{00000000-0005-0000-0000-0000A4190000}"/>
    <cellStyle name="titulo 2" xfId="3233" xr:uid="{00000000-0005-0000-0000-0000A10C0000}"/>
    <cellStyle name="Título 2 10" xfId="6565" xr:uid="{00000000-0005-0000-0000-0000A5190000}"/>
    <cellStyle name="Título 2 10 2" xfId="6566" xr:uid="{00000000-0005-0000-0000-0000A6190000}"/>
    <cellStyle name="Título 2 11" xfId="6567" xr:uid="{00000000-0005-0000-0000-0000A7190000}"/>
    <cellStyle name="Título 2 11 2" xfId="6568" xr:uid="{00000000-0005-0000-0000-0000A8190000}"/>
    <cellStyle name="Título 2 12" xfId="6569" xr:uid="{00000000-0005-0000-0000-0000A9190000}"/>
    <cellStyle name="Título 2 12 2" xfId="6570" xr:uid="{00000000-0005-0000-0000-0000AA190000}"/>
    <cellStyle name="Título 2 13" xfId="6571" xr:uid="{00000000-0005-0000-0000-0000AB190000}"/>
    <cellStyle name="Título 2 13 2" xfId="6572" xr:uid="{00000000-0005-0000-0000-0000AC190000}"/>
    <cellStyle name="Título 2 14" xfId="6573" xr:uid="{00000000-0005-0000-0000-0000AD190000}"/>
    <cellStyle name="Título 2 14 2" xfId="6574" xr:uid="{00000000-0005-0000-0000-0000AE190000}"/>
    <cellStyle name="Título 2 15" xfId="6575" xr:uid="{00000000-0005-0000-0000-0000AF190000}"/>
    <cellStyle name="titulo 2 2" xfId="3234" xr:uid="{00000000-0005-0000-0000-0000A20C0000}"/>
    <cellStyle name="Título 2 2" xfId="3661" xr:uid="{00000000-0005-0000-0000-00004D0E0000}"/>
    <cellStyle name="Título 2 2 2" xfId="6576" xr:uid="{00000000-0005-0000-0000-0000B0190000}"/>
    <cellStyle name="Título 2 2 3" xfId="6577" xr:uid="{00000000-0005-0000-0000-0000B1190000}"/>
    <cellStyle name="Título 2 2 4" xfId="6578" xr:uid="{00000000-0005-0000-0000-0000B2190000}"/>
    <cellStyle name="titulo 2 3" xfId="3235" xr:uid="{00000000-0005-0000-0000-0000A30C0000}"/>
    <cellStyle name="Título 2 3" xfId="3662" xr:uid="{00000000-0005-0000-0000-00004E0E0000}"/>
    <cellStyle name="Título 2 3 2" xfId="6579" xr:uid="{00000000-0005-0000-0000-0000B3190000}"/>
    <cellStyle name="Título 2 3 3" xfId="6580" xr:uid="{00000000-0005-0000-0000-0000B4190000}"/>
    <cellStyle name="titulo 2 4" xfId="3236" xr:uid="{00000000-0005-0000-0000-0000A40C0000}"/>
    <cellStyle name="Título 2 4" xfId="6581" xr:uid="{00000000-0005-0000-0000-0000B5190000}"/>
    <cellStyle name="Título 2 4 2" xfId="6582" xr:uid="{00000000-0005-0000-0000-0000B6190000}"/>
    <cellStyle name="Título 2 4 3" xfId="6583" xr:uid="{00000000-0005-0000-0000-0000B7190000}"/>
    <cellStyle name="titulo 2 5" xfId="3237" xr:uid="{00000000-0005-0000-0000-0000A50C0000}"/>
    <cellStyle name="Título 2 5" xfId="6584" xr:uid="{00000000-0005-0000-0000-0000B8190000}"/>
    <cellStyle name="titulo 2 6" xfId="3238" xr:uid="{00000000-0005-0000-0000-0000A60C0000}"/>
    <cellStyle name="Título 2 6" xfId="6585" xr:uid="{00000000-0005-0000-0000-0000B9190000}"/>
    <cellStyle name="Título 2 7" xfId="6586" xr:uid="{00000000-0005-0000-0000-0000BA190000}"/>
    <cellStyle name="Título 2 8" xfId="6587" xr:uid="{00000000-0005-0000-0000-0000BB190000}"/>
    <cellStyle name="Título 2 9" xfId="6588" xr:uid="{00000000-0005-0000-0000-0000BC190000}"/>
    <cellStyle name="titulo 2_ActiFijos" xfId="3239" xr:uid="{00000000-0005-0000-0000-0000A70C0000}"/>
    <cellStyle name="titulo 3" xfId="3240" xr:uid="{00000000-0005-0000-0000-0000A80C0000}"/>
    <cellStyle name="Título 3 10" xfId="6589" xr:uid="{00000000-0005-0000-0000-0000BD190000}"/>
    <cellStyle name="Título 3 10 2" xfId="6590" xr:uid="{00000000-0005-0000-0000-0000BE190000}"/>
    <cellStyle name="Título 3 11" xfId="6591" xr:uid="{00000000-0005-0000-0000-0000BF190000}"/>
    <cellStyle name="Título 3 11 2" xfId="6592" xr:uid="{00000000-0005-0000-0000-0000C0190000}"/>
    <cellStyle name="Título 3 12" xfId="6593" xr:uid="{00000000-0005-0000-0000-0000C1190000}"/>
    <cellStyle name="Título 3 12 2" xfId="6594" xr:uid="{00000000-0005-0000-0000-0000C2190000}"/>
    <cellStyle name="Título 3 13" xfId="6595" xr:uid="{00000000-0005-0000-0000-0000C3190000}"/>
    <cellStyle name="Título 3 13 2" xfId="6596" xr:uid="{00000000-0005-0000-0000-0000C4190000}"/>
    <cellStyle name="Título 3 14" xfId="6597" xr:uid="{00000000-0005-0000-0000-0000C5190000}"/>
    <cellStyle name="Título 3 14 2" xfId="6598" xr:uid="{00000000-0005-0000-0000-0000C6190000}"/>
    <cellStyle name="Título 3 15" xfId="6599" xr:uid="{00000000-0005-0000-0000-0000C7190000}"/>
    <cellStyle name="titulo 3 2" xfId="3241" xr:uid="{00000000-0005-0000-0000-0000A90C0000}"/>
    <cellStyle name="Título 3 2" xfId="3663" xr:uid="{00000000-0005-0000-0000-00004F0E0000}"/>
    <cellStyle name="Título 3 2 2" xfId="6600" xr:uid="{00000000-0005-0000-0000-0000C8190000}"/>
    <cellStyle name="Título 3 2 3" xfId="6601" xr:uid="{00000000-0005-0000-0000-0000C9190000}"/>
    <cellStyle name="Título 3 2 4" xfId="6602" xr:uid="{00000000-0005-0000-0000-0000CA190000}"/>
    <cellStyle name="titulo 3 3" xfId="3242" xr:uid="{00000000-0005-0000-0000-0000AA0C0000}"/>
    <cellStyle name="Título 3 3" xfId="3664" xr:uid="{00000000-0005-0000-0000-0000500E0000}"/>
    <cellStyle name="Título 3 3 2" xfId="6603" xr:uid="{00000000-0005-0000-0000-0000CB190000}"/>
    <cellStyle name="Título 3 3 3" xfId="6604" xr:uid="{00000000-0005-0000-0000-0000CC190000}"/>
    <cellStyle name="titulo 3 4" xfId="3243" xr:uid="{00000000-0005-0000-0000-0000AB0C0000}"/>
    <cellStyle name="Título 3 4" xfId="6605" xr:uid="{00000000-0005-0000-0000-0000CD190000}"/>
    <cellStyle name="Título 3 4 2" xfId="6606" xr:uid="{00000000-0005-0000-0000-0000CE190000}"/>
    <cellStyle name="Título 3 4 3" xfId="6607" xr:uid="{00000000-0005-0000-0000-0000CF190000}"/>
    <cellStyle name="titulo 3 5" xfId="3244" xr:uid="{00000000-0005-0000-0000-0000AC0C0000}"/>
    <cellStyle name="Título 3 5" xfId="6608" xr:uid="{00000000-0005-0000-0000-0000D0190000}"/>
    <cellStyle name="titulo 3 6" xfId="3245" xr:uid="{00000000-0005-0000-0000-0000AD0C0000}"/>
    <cellStyle name="Título 3 6" xfId="6609" xr:uid="{00000000-0005-0000-0000-0000D1190000}"/>
    <cellStyle name="Título 3 7" xfId="6610" xr:uid="{00000000-0005-0000-0000-0000D2190000}"/>
    <cellStyle name="Título 3 8" xfId="6611" xr:uid="{00000000-0005-0000-0000-0000D3190000}"/>
    <cellStyle name="Título 3 9" xfId="6612" xr:uid="{00000000-0005-0000-0000-0000D4190000}"/>
    <cellStyle name="titulo 3_ActiFijos" xfId="3246" xr:uid="{00000000-0005-0000-0000-0000AE0C0000}"/>
    <cellStyle name="titulo 4" xfId="3247" xr:uid="{00000000-0005-0000-0000-0000AF0C0000}"/>
    <cellStyle name="Título 4" xfId="3248" xr:uid="{00000000-0005-0000-0000-0000B00C0000}"/>
    <cellStyle name="Título 4 10" xfId="6613" xr:uid="{00000000-0005-0000-0000-0000D5190000}"/>
    <cellStyle name="titulo 4 2" xfId="3249" xr:uid="{00000000-0005-0000-0000-0000B10C0000}"/>
    <cellStyle name="Título 4 2" xfId="6614" xr:uid="{00000000-0005-0000-0000-0000D6190000}"/>
    <cellStyle name="titulo 4 3" xfId="3250" xr:uid="{00000000-0005-0000-0000-0000B20C0000}"/>
    <cellStyle name="Título 4 3" xfId="6615" xr:uid="{00000000-0005-0000-0000-0000D7190000}"/>
    <cellStyle name="titulo 4 4" xfId="3251" xr:uid="{00000000-0005-0000-0000-0000B30C0000}"/>
    <cellStyle name="Título 4 4" xfId="6616" xr:uid="{00000000-0005-0000-0000-0000D8190000}"/>
    <cellStyle name="titulo 4 5" xfId="3252" xr:uid="{00000000-0005-0000-0000-0000B40C0000}"/>
    <cellStyle name="Título 4 5" xfId="6617" xr:uid="{00000000-0005-0000-0000-0000D9190000}"/>
    <cellStyle name="titulo 4 6" xfId="3253" xr:uid="{00000000-0005-0000-0000-0000B50C0000}"/>
    <cellStyle name="Título 4 6" xfId="6618" xr:uid="{00000000-0005-0000-0000-0000DA190000}"/>
    <cellStyle name="Título 4 7" xfId="6619" xr:uid="{00000000-0005-0000-0000-0000DB190000}"/>
    <cellStyle name="Título 4 8" xfId="6620" xr:uid="{00000000-0005-0000-0000-0000DC190000}"/>
    <cellStyle name="Título 4 9" xfId="6621" xr:uid="{00000000-0005-0000-0000-0000DD190000}"/>
    <cellStyle name="titulo 4_ActiFijos" xfId="3254" xr:uid="{00000000-0005-0000-0000-0000B60C0000}"/>
    <cellStyle name="Título 5" xfId="6622" xr:uid="{00000000-0005-0000-0000-0000DE190000}"/>
    <cellStyle name="Título 5 2" xfId="6623" xr:uid="{00000000-0005-0000-0000-0000DF190000}"/>
    <cellStyle name="Título 5 3" xfId="6624" xr:uid="{00000000-0005-0000-0000-0000E0190000}"/>
    <cellStyle name="Título 6" xfId="6625" xr:uid="{00000000-0005-0000-0000-0000E1190000}"/>
    <cellStyle name="Título 6 2" xfId="6626" xr:uid="{00000000-0005-0000-0000-0000E2190000}"/>
    <cellStyle name="Título 6 3" xfId="6627" xr:uid="{00000000-0005-0000-0000-0000E3190000}"/>
    <cellStyle name="Título 7" xfId="6628" xr:uid="{00000000-0005-0000-0000-0000E4190000}"/>
    <cellStyle name="Título 8" xfId="6629" xr:uid="{00000000-0005-0000-0000-0000E5190000}"/>
    <cellStyle name="Título 9" xfId="6630" xr:uid="{00000000-0005-0000-0000-0000E6190000}"/>
    <cellStyle name="titulo_Balanc" xfId="3255" xr:uid="{00000000-0005-0000-0000-0000B70C0000}"/>
    <cellStyle name="Total 10" xfId="3256" xr:uid="{00000000-0005-0000-0000-0000B80C0000}"/>
    <cellStyle name="Total 11" xfId="3257" xr:uid="{00000000-0005-0000-0000-0000B90C0000}"/>
    <cellStyle name="Total 11 2" xfId="6631" xr:uid="{00000000-0005-0000-0000-0000E7190000}"/>
    <cellStyle name="Total 11 2 2" xfId="10511" xr:uid="{37D86454-1457-409D-8073-E9E8A1649BF5}"/>
    <cellStyle name="Total 11 3" xfId="8731" xr:uid="{962581EB-0015-436D-AE07-41C1CC2410A9}"/>
    <cellStyle name="Total 12" xfId="3258" xr:uid="{00000000-0005-0000-0000-0000BA0C0000}"/>
    <cellStyle name="Total 12 2" xfId="6632" xr:uid="{00000000-0005-0000-0000-0000E8190000}"/>
    <cellStyle name="Total 12 2 2" xfId="10512" xr:uid="{A4217563-4D51-43F6-A476-6FBB1C8E25C7}"/>
    <cellStyle name="Total 12 3" xfId="8732" xr:uid="{A30D56CD-DA97-4B94-ABB0-526C7AF08084}"/>
    <cellStyle name="Total 13" xfId="6633" xr:uid="{00000000-0005-0000-0000-0000E9190000}"/>
    <cellStyle name="Total 13 2" xfId="6634" xr:uid="{00000000-0005-0000-0000-0000EA190000}"/>
    <cellStyle name="Total 13 3" xfId="6635" xr:uid="{00000000-0005-0000-0000-0000EB190000}"/>
    <cellStyle name="Total 13 3 2" xfId="10513" xr:uid="{BC60B085-FB41-4C1C-9483-FC38562B7116}"/>
    <cellStyle name="Total 14" xfId="6636" xr:uid="{00000000-0005-0000-0000-0000EC190000}"/>
    <cellStyle name="Total 14 2" xfId="6637" xr:uid="{00000000-0005-0000-0000-0000ED190000}"/>
    <cellStyle name="Total 14 3" xfId="6638" xr:uid="{00000000-0005-0000-0000-0000EE190000}"/>
    <cellStyle name="Total 14 3 2" xfId="10514" xr:uid="{3C6030A0-F6EF-420A-B9B6-B1C04A1BB7D1}"/>
    <cellStyle name="Total 15" xfId="6639" xr:uid="{00000000-0005-0000-0000-0000EF190000}"/>
    <cellStyle name="Total 16" xfId="6640" xr:uid="{00000000-0005-0000-0000-0000F0190000}"/>
    <cellStyle name="Total 17" xfId="6641" xr:uid="{00000000-0005-0000-0000-0000F1190000}"/>
    <cellStyle name="Total 18" xfId="6642" xr:uid="{00000000-0005-0000-0000-0000F2190000}"/>
    <cellStyle name="Total 19" xfId="6643" xr:uid="{00000000-0005-0000-0000-0000F3190000}"/>
    <cellStyle name="Total 2" xfId="3259" xr:uid="{00000000-0005-0000-0000-0000BB0C0000}"/>
    <cellStyle name="Total 2 10" xfId="8733" xr:uid="{181112ED-C83C-4147-9270-A57CC1C50C25}"/>
    <cellStyle name="Total 2 2" xfId="3260" xr:uid="{00000000-0005-0000-0000-0000BC0C0000}"/>
    <cellStyle name="Total 2 2 2" xfId="6644" xr:uid="{00000000-0005-0000-0000-0000F4190000}"/>
    <cellStyle name="Total 2 2 2 2" xfId="10515" xr:uid="{3418CB20-56D8-4D6B-BA1C-FB59D1D615A3}"/>
    <cellStyle name="Total 2 2 3" xfId="8734" xr:uid="{F9A0D811-725E-481B-9CBE-257EF9DAA108}"/>
    <cellStyle name="Total 2 3" xfId="3261" xr:uid="{00000000-0005-0000-0000-0000BD0C0000}"/>
    <cellStyle name="Total 2 3 2" xfId="6645" xr:uid="{00000000-0005-0000-0000-0000F5190000}"/>
    <cellStyle name="Total 2 3 2 2" xfId="10516" xr:uid="{B1E6550B-111E-4C8C-AB2F-8E11A1E20CF4}"/>
    <cellStyle name="Total 2 3 3" xfId="8735" xr:uid="{F65A05A2-C0D2-42B5-9F82-E24441643D91}"/>
    <cellStyle name="Total 2 4" xfId="3262" xr:uid="{00000000-0005-0000-0000-0000BE0C0000}"/>
    <cellStyle name="Total 2 4 2" xfId="6646" xr:uid="{00000000-0005-0000-0000-0000F6190000}"/>
    <cellStyle name="Total 2 4 2 2" xfId="10517" xr:uid="{59407B37-0F81-4092-8DB7-8218BF5A1AF1}"/>
    <cellStyle name="Total 2 4 3" xfId="8736" xr:uid="{14AE724C-6B7A-466E-82CC-7787EAE3829E}"/>
    <cellStyle name="Total 2 5" xfId="3263" xr:uid="{00000000-0005-0000-0000-0000BF0C0000}"/>
    <cellStyle name="Total 2 5 2" xfId="6647" xr:uid="{00000000-0005-0000-0000-0000F7190000}"/>
    <cellStyle name="Total 2 5 2 2" xfId="10518" xr:uid="{575747B5-FEB7-43BD-A2C9-35612FB92BB1}"/>
    <cellStyle name="Total 2 5 3" xfId="8737" xr:uid="{CA4BA9DD-EC86-4D36-8177-6D72AE5A469F}"/>
    <cellStyle name="Total 2 6" xfId="3264" xr:uid="{00000000-0005-0000-0000-0000C00C0000}"/>
    <cellStyle name="Total 2 6 2" xfId="6648" xr:uid="{00000000-0005-0000-0000-0000F8190000}"/>
    <cellStyle name="Total 2 6 2 2" xfId="10519" xr:uid="{1F08BAA1-0CB1-413C-8350-71C70F72FE2B}"/>
    <cellStyle name="Total 2 6 3" xfId="8738" xr:uid="{774EF555-FA18-43C2-92A2-3B6199B4FB4C}"/>
    <cellStyle name="Total 2 7" xfId="6649" xr:uid="{00000000-0005-0000-0000-0000F9190000}"/>
    <cellStyle name="Total 2 7 2" xfId="10520" xr:uid="{35FF081B-4F51-45CD-A44B-224A68E03F75}"/>
    <cellStyle name="Total 2 8" xfId="6650" xr:uid="{00000000-0005-0000-0000-0000FA190000}"/>
    <cellStyle name="Total 2 8 2" xfId="6651" xr:uid="{00000000-0005-0000-0000-0000FB190000}"/>
    <cellStyle name="Total 2 8 2 2" xfId="10522" xr:uid="{AD3798B4-E463-434C-AE76-3A1E77E6FA72}"/>
    <cellStyle name="Total 2 8 3" xfId="10521" xr:uid="{060CE42D-5D92-4F4B-A0E4-3C6C1D261FF1}"/>
    <cellStyle name="Total 2 9" xfId="6652" xr:uid="{00000000-0005-0000-0000-0000FC190000}"/>
    <cellStyle name="Total 2 9 2" xfId="10523" xr:uid="{29E7F8A1-6BAB-4437-B27F-E9CD30669F2B}"/>
    <cellStyle name="Total 2_GRUPO4Q-2009 COMPLETO" xfId="3665" xr:uid="{00000000-0005-0000-0000-0000510E0000}"/>
    <cellStyle name="Total 20" xfId="6653" xr:uid="{00000000-0005-0000-0000-0000FD190000}"/>
    <cellStyle name="Total 21" xfId="6654" xr:uid="{00000000-0005-0000-0000-0000FE190000}"/>
    <cellStyle name="Total 21 2" xfId="6655" xr:uid="{00000000-0005-0000-0000-0000FF190000}"/>
    <cellStyle name="Total 22" xfId="6656" xr:uid="{00000000-0005-0000-0000-0000001A0000}"/>
    <cellStyle name="Total 22 2" xfId="6657" xr:uid="{00000000-0005-0000-0000-0000011A0000}"/>
    <cellStyle name="Total 23" xfId="6658" xr:uid="{00000000-0005-0000-0000-0000021A0000}"/>
    <cellStyle name="Total 23 2" xfId="6659" xr:uid="{00000000-0005-0000-0000-0000031A0000}"/>
    <cellStyle name="Total 24" xfId="6660" xr:uid="{00000000-0005-0000-0000-0000041A0000}"/>
    <cellStyle name="Total 24 2" xfId="6661" xr:uid="{00000000-0005-0000-0000-0000051A0000}"/>
    <cellStyle name="Total 25" xfId="6662" xr:uid="{00000000-0005-0000-0000-0000061A0000}"/>
    <cellStyle name="Total 25 2" xfId="6663" xr:uid="{00000000-0005-0000-0000-0000071A0000}"/>
    <cellStyle name="Total 25 2 2" xfId="10525" xr:uid="{7F23E021-2137-47EF-B51E-0D4F97506016}"/>
    <cellStyle name="Total 25 3" xfId="10524" xr:uid="{F2F16898-50B7-49D3-8526-6CECA04E85E1}"/>
    <cellStyle name="Total 26" xfId="6664" xr:uid="{00000000-0005-0000-0000-0000081A0000}"/>
    <cellStyle name="Total 3" xfId="3265" xr:uid="{00000000-0005-0000-0000-0000C10C0000}"/>
    <cellStyle name="Total 3 2" xfId="3266" xr:uid="{00000000-0005-0000-0000-0000C20C0000}"/>
    <cellStyle name="Total 3 2 2" xfId="6665" xr:uid="{00000000-0005-0000-0000-0000091A0000}"/>
    <cellStyle name="Total 3 2 2 2" xfId="10526" xr:uid="{9F7CFAD8-35AB-44C0-954D-2A54DBFAB0EE}"/>
    <cellStyle name="Total 3 2 3" xfId="8740" xr:uid="{C21E0239-FE16-47B3-934A-D7EB6F3F1F7E}"/>
    <cellStyle name="Total 3 3" xfId="3267" xr:uid="{00000000-0005-0000-0000-0000C30C0000}"/>
    <cellStyle name="Total 3 3 2" xfId="6666" xr:uid="{00000000-0005-0000-0000-00000A1A0000}"/>
    <cellStyle name="Total 3 3 2 2" xfId="10527" xr:uid="{FE010604-6599-4B8C-B935-6E1CE066EDDE}"/>
    <cellStyle name="Total 3 3 3" xfId="8741" xr:uid="{DF63B772-AF6F-47DB-9F62-5132712597BB}"/>
    <cellStyle name="Total 3 4" xfId="3268" xr:uid="{00000000-0005-0000-0000-0000C40C0000}"/>
    <cellStyle name="Total 3 4 2" xfId="6667" xr:uid="{00000000-0005-0000-0000-00000B1A0000}"/>
    <cellStyle name="Total 3 4 2 2" xfId="10528" xr:uid="{4C8E786F-B80F-4F1F-9300-CEBB53DF5334}"/>
    <cellStyle name="Total 3 4 3" xfId="8742" xr:uid="{7B348C3A-8E8F-4E1B-BFC1-ED18E027C131}"/>
    <cellStyle name="Total 3 5" xfId="3269" xr:uid="{00000000-0005-0000-0000-0000C50C0000}"/>
    <cellStyle name="Total 3 5 2" xfId="6668" xr:uid="{00000000-0005-0000-0000-00000C1A0000}"/>
    <cellStyle name="Total 3 5 2 2" xfId="10529" xr:uid="{93809E98-E98C-46D6-A34A-E1CDB6CC9C66}"/>
    <cellStyle name="Total 3 5 3" xfId="8743" xr:uid="{772E54B4-9CEE-4E0C-ABD6-91737CD080DF}"/>
    <cellStyle name="Total 3 6" xfId="3270" xr:uid="{00000000-0005-0000-0000-0000C60C0000}"/>
    <cellStyle name="Total 3 6 2" xfId="6669" xr:uid="{00000000-0005-0000-0000-00000D1A0000}"/>
    <cellStyle name="Total 3 6 2 2" xfId="10530" xr:uid="{0930B02E-B35F-4689-8AB8-86670176CD3C}"/>
    <cellStyle name="Total 3 6 3" xfId="8744" xr:uid="{86B0CDA2-1848-4FB2-9D95-145493D3CB98}"/>
    <cellStyle name="Total 3 7" xfId="6670" xr:uid="{00000000-0005-0000-0000-00000E1A0000}"/>
    <cellStyle name="Total 3 7 2" xfId="10531" xr:uid="{BE42878C-6F4A-4E2E-8DB1-D2D7F4B8F188}"/>
    <cellStyle name="Total 3 8" xfId="8739" xr:uid="{450B0FB6-FD51-4448-B385-169634EE20CC}"/>
    <cellStyle name="Total 3_GRUPO4Q-2009 COMPLETO" xfId="3666" xr:uid="{00000000-0005-0000-0000-0000520E0000}"/>
    <cellStyle name="Total 4" xfId="3271" xr:uid="{00000000-0005-0000-0000-0000C70C0000}"/>
    <cellStyle name="Total 4 2" xfId="3272" xr:uid="{00000000-0005-0000-0000-0000C80C0000}"/>
    <cellStyle name="Total 4 2 2" xfId="6671" xr:uid="{00000000-0005-0000-0000-00000F1A0000}"/>
    <cellStyle name="Total 4 2 2 2" xfId="10532" xr:uid="{989657C8-A854-4735-9BA6-109288EBFD0D}"/>
    <cellStyle name="Total 4 2 3" xfId="8746" xr:uid="{07561215-8E24-4FB1-93F7-042760C66A98}"/>
    <cellStyle name="Total 4 3" xfId="3273" xr:uid="{00000000-0005-0000-0000-0000C90C0000}"/>
    <cellStyle name="Total 4 3 2" xfId="6672" xr:uid="{00000000-0005-0000-0000-0000101A0000}"/>
    <cellStyle name="Total 4 3 2 2" xfId="10533" xr:uid="{34F3271D-AC6C-4630-BE5F-46F167DB07AA}"/>
    <cellStyle name="Total 4 3 3" xfId="8747" xr:uid="{989C182D-5BF1-43F9-A5BC-A685D2EDFEE1}"/>
    <cellStyle name="Total 4 4" xfId="3274" xr:uid="{00000000-0005-0000-0000-0000CA0C0000}"/>
    <cellStyle name="Total 4 4 2" xfId="6673" xr:uid="{00000000-0005-0000-0000-0000111A0000}"/>
    <cellStyle name="Total 4 4 2 2" xfId="10534" xr:uid="{7B60EF49-2425-47EF-AE2C-CDD42B8D2344}"/>
    <cellStyle name="Total 4 4 3" xfId="8748" xr:uid="{F28FF7E1-4B8F-472C-9D4F-0F7548978D95}"/>
    <cellStyle name="Total 4 5" xfId="3275" xr:uid="{00000000-0005-0000-0000-0000CB0C0000}"/>
    <cellStyle name="Total 4 5 2" xfId="6674" xr:uid="{00000000-0005-0000-0000-0000121A0000}"/>
    <cellStyle name="Total 4 5 2 2" xfId="10535" xr:uid="{AAE7F306-672B-4C39-B6B3-7FF41ED91504}"/>
    <cellStyle name="Total 4 5 3" xfId="8749" xr:uid="{D7CA2DF5-ABE7-4F66-B49B-AFA13BE3E3C9}"/>
    <cellStyle name="Total 4 6" xfId="3276" xr:uid="{00000000-0005-0000-0000-0000CC0C0000}"/>
    <cellStyle name="Total 4 6 2" xfId="6675" xr:uid="{00000000-0005-0000-0000-0000131A0000}"/>
    <cellStyle name="Total 4 6 2 2" xfId="10536" xr:uid="{9FC4EE99-CA59-48A9-AB1F-E6401B4421D2}"/>
    <cellStyle name="Total 4 6 3" xfId="8750" xr:uid="{970B3851-9A18-41B8-AF86-FC5C090EF7E5}"/>
    <cellStyle name="Total 4 7" xfId="6676" xr:uid="{00000000-0005-0000-0000-0000141A0000}"/>
    <cellStyle name="Total 4 7 2" xfId="10537" xr:uid="{66E36DDE-F3EB-445D-BCE8-8AB4BD997528}"/>
    <cellStyle name="Total 4 8" xfId="8745" xr:uid="{7923C05B-0095-4514-8C00-5B83FCEA7332}"/>
    <cellStyle name="Total 5" xfId="3277" xr:uid="{00000000-0005-0000-0000-0000CD0C0000}"/>
    <cellStyle name="Total 5 2" xfId="6677" xr:uid="{00000000-0005-0000-0000-0000151A0000}"/>
    <cellStyle name="Total 5 2 2" xfId="10538" xr:uid="{23D20F36-558C-4B33-A324-E2E9BDA29A93}"/>
    <cellStyle name="Total 5 3" xfId="8751" xr:uid="{02361A6B-1DA5-4B03-8905-FE49E0E8304C}"/>
    <cellStyle name="Total 6" xfId="3278" xr:uid="{00000000-0005-0000-0000-0000CE0C0000}"/>
    <cellStyle name="Total 6 2" xfId="6678" xr:uid="{00000000-0005-0000-0000-0000161A0000}"/>
    <cellStyle name="Total 6 2 2" xfId="10539" xr:uid="{CEF4DBEB-1918-4A6E-876C-ECF40E634918}"/>
    <cellStyle name="Total 6 3" xfId="8752" xr:uid="{4997E9CD-5ECD-494E-B09B-A73FE00E18BD}"/>
    <cellStyle name="Total 7" xfId="3279" xr:uid="{00000000-0005-0000-0000-0000CF0C0000}"/>
    <cellStyle name="Total 7 2" xfId="6679" xr:uid="{00000000-0005-0000-0000-0000171A0000}"/>
    <cellStyle name="Total 7 2 2" xfId="10540" xr:uid="{21A54873-B59C-4C7C-A230-D39C59A20B0D}"/>
    <cellStyle name="Total 7 3" xfId="8753" xr:uid="{4958D538-A671-4174-B1F2-EBFC31640818}"/>
    <cellStyle name="Total 8" xfId="3280" xr:uid="{00000000-0005-0000-0000-0000D00C0000}"/>
    <cellStyle name="Total 8 2" xfId="6680" xr:uid="{00000000-0005-0000-0000-0000181A0000}"/>
    <cellStyle name="Total 8 2 2" xfId="10541" xr:uid="{94996091-6A0E-458F-8A9A-00047CBBFE71}"/>
    <cellStyle name="Total 8 3" xfId="8754" xr:uid="{E3CF8BAA-83D9-47BC-AED9-84F2A22E2D67}"/>
    <cellStyle name="Total 9" xfId="3281" xr:uid="{00000000-0005-0000-0000-0000D10C0000}"/>
    <cellStyle name="Total 9 2" xfId="6681" xr:uid="{00000000-0005-0000-0000-0000191A0000}"/>
    <cellStyle name="Total 9 2 2" xfId="10542" xr:uid="{53580935-23D2-4987-9D15-AB4A224D306E}"/>
    <cellStyle name="Total 9 3" xfId="8755" xr:uid="{C19FA7B5-4236-4125-8B49-8F7F8F93DF99}"/>
    <cellStyle name="Total2" xfId="3282" xr:uid="{00000000-0005-0000-0000-0000D20C0000}"/>
    <cellStyle name="Total2 2" xfId="8756" xr:uid="{F081AE8A-316D-4371-8892-D9795D1F3A26}"/>
    <cellStyle name="veces" xfId="3283" xr:uid="{00000000-0005-0000-0000-0000D30C0000}"/>
    <cellStyle name="veces 2" xfId="3284" xr:uid="{00000000-0005-0000-0000-0000D40C0000}"/>
    <cellStyle name="veces 2 2" xfId="3285" xr:uid="{00000000-0005-0000-0000-0000D50C0000}"/>
    <cellStyle name="veces 2 2 2" xfId="6682" xr:uid="{00000000-0005-0000-0000-00001A1A0000}"/>
    <cellStyle name="veces 2 3" xfId="3286" xr:uid="{00000000-0005-0000-0000-0000D60C0000}"/>
    <cellStyle name="veces 2 3 2" xfId="6683" xr:uid="{00000000-0005-0000-0000-00001B1A0000}"/>
    <cellStyle name="veces 2 4" xfId="3287" xr:uid="{00000000-0005-0000-0000-0000D70C0000}"/>
    <cellStyle name="veces 2 4 2" xfId="6684" xr:uid="{00000000-0005-0000-0000-00001C1A0000}"/>
    <cellStyle name="veces 2 5" xfId="3288" xr:uid="{00000000-0005-0000-0000-0000D80C0000}"/>
    <cellStyle name="veces 2 5 2" xfId="6685" xr:uid="{00000000-0005-0000-0000-00001D1A0000}"/>
    <cellStyle name="veces 2 6" xfId="3289" xr:uid="{00000000-0005-0000-0000-0000D90C0000}"/>
    <cellStyle name="veces 2 6 2" xfId="6686" xr:uid="{00000000-0005-0000-0000-00001E1A0000}"/>
    <cellStyle name="veces 2 7" xfId="6687" xr:uid="{00000000-0005-0000-0000-00001F1A0000}"/>
    <cellStyle name="veces 3" xfId="3290" xr:uid="{00000000-0005-0000-0000-0000DA0C0000}"/>
    <cellStyle name="veces 3 2" xfId="3291" xr:uid="{00000000-0005-0000-0000-0000DB0C0000}"/>
    <cellStyle name="veces 3 2 2" xfId="6688" xr:uid="{00000000-0005-0000-0000-0000201A0000}"/>
    <cellStyle name="veces 3 3" xfId="3292" xr:uid="{00000000-0005-0000-0000-0000DC0C0000}"/>
    <cellStyle name="veces 3 3 2" xfId="6689" xr:uid="{00000000-0005-0000-0000-0000211A0000}"/>
    <cellStyle name="veces 3 4" xfId="3293" xr:uid="{00000000-0005-0000-0000-0000DD0C0000}"/>
    <cellStyle name="veces 3 4 2" xfId="6690" xr:uid="{00000000-0005-0000-0000-0000221A0000}"/>
    <cellStyle name="veces 3 5" xfId="3294" xr:uid="{00000000-0005-0000-0000-0000DE0C0000}"/>
    <cellStyle name="veces 3 5 2" xfId="6691" xr:uid="{00000000-0005-0000-0000-0000231A0000}"/>
    <cellStyle name="veces 3 6" xfId="3295" xr:uid="{00000000-0005-0000-0000-0000DF0C0000}"/>
    <cellStyle name="veces 3 6 2" xfId="6692" xr:uid="{00000000-0005-0000-0000-0000241A0000}"/>
    <cellStyle name="veces 3 7" xfId="6693" xr:uid="{00000000-0005-0000-0000-0000251A0000}"/>
    <cellStyle name="veces 4" xfId="3296" xr:uid="{00000000-0005-0000-0000-0000E00C0000}"/>
    <cellStyle name="veces 4 2" xfId="3297" xr:uid="{00000000-0005-0000-0000-0000E10C0000}"/>
    <cellStyle name="veces 4 2 2" xfId="6694" xr:uid="{00000000-0005-0000-0000-0000261A0000}"/>
    <cellStyle name="veces 4 3" xfId="3298" xr:uid="{00000000-0005-0000-0000-0000E20C0000}"/>
    <cellStyle name="veces 4 3 2" xfId="6695" xr:uid="{00000000-0005-0000-0000-0000271A0000}"/>
    <cellStyle name="veces 4 4" xfId="3299" xr:uid="{00000000-0005-0000-0000-0000E30C0000}"/>
    <cellStyle name="veces 4 4 2" xfId="6696" xr:uid="{00000000-0005-0000-0000-0000281A0000}"/>
    <cellStyle name="veces 4 5" xfId="3300" xr:uid="{00000000-0005-0000-0000-0000E40C0000}"/>
    <cellStyle name="veces 4 5 2" xfId="6697" xr:uid="{00000000-0005-0000-0000-0000291A0000}"/>
    <cellStyle name="veces 4 6" xfId="3301" xr:uid="{00000000-0005-0000-0000-0000E50C0000}"/>
    <cellStyle name="veces 4 6 2" xfId="6698" xr:uid="{00000000-0005-0000-0000-00002A1A0000}"/>
    <cellStyle name="veces 4 7" xfId="6699" xr:uid="{00000000-0005-0000-0000-00002B1A0000}"/>
    <cellStyle name="veces 5" xfId="6700" xr:uid="{00000000-0005-0000-0000-00002C1A0000}"/>
    <cellStyle name="Vírgula 13" xfId="18" xr:uid="{00000000-0005-0000-0000-000012000000}"/>
    <cellStyle name="Vírgula 13 2" xfId="6898" xr:uid="{00000000-0005-0000-0000-0000F21A0000}"/>
    <cellStyle name="Vírgula 13 2 2" xfId="7539" xr:uid="{00000000-0005-0000-0000-0000731D0000}"/>
    <cellStyle name="Vírgula 13 2 2 2" xfId="11379" xr:uid="{C12FB3D3-5C4F-4B5F-9019-30E468D8E636}"/>
    <cellStyle name="Vírgula 13 2 3" xfId="10738" xr:uid="{FE7FA68A-7B56-406D-9CA1-00E72D1A7EF0}"/>
    <cellStyle name="Vírgula 13 3" xfId="28" xr:uid="{00000000-0005-0000-0000-00001C000000}"/>
    <cellStyle name="Vírgula 13 3 2" xfId="7869" xr:uid="{E396926E-247B-4320-B412-58AD5DF3C2A1}"/>
    <cellStyle name="Vírgula 13 3 2 2" xfId="11706" xr:uid="{4EECC4FF-3BE8-4F92-96CF-0489733356F4}"/>
    <cellStyle name="Vírgula 13 3 3" xfId="11709" xr:uid="{0CCBCB1F-ACF5-429B-BEF0-EDC1D3833B62}"/>
    <cellStyle name="Vírgula 13 3 4" xfId="7885" xr:uid="{2040EA32-ABC9-40F4-B39E-70A3D2DE6DFE}"/>
    <cellStyle name="Vírgula 2" xfId="7867" xr:uid="{00000000-0005-0000-0000-0000BB1E0000}"/>
    <cellStyle name="Vírgula 2 2" xfId="11705" xr:uid="{E947541D-6677-4EB7-B1C9-3A368493F90A}"/>
  </cellStyles>
  <dxfs count="0"/>
  <tableStyles count="0" defaultTableStyle="TableStyleMedium2" defaultPivotStyle="PivotStyleLight16"/>
  <colors>
    <mruColors>
      <color rgb="FF00308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6.xml"/><Relationship Id="rId39" Type="http://schemas.openxmlformats.org/officeDocument/2006/relationships/externalLink" Target="externalLinks/externalLink19.xml"/><Relationship Id="rId21" Type="http://schemas.openxmlformats.org/officeDocument/2006/relationships/externalLink" Target="externalLinks/externalLink1.xml"/><Relationship Id="rId34" Type="http://schemas.openxmlformats.org/officeDocument/2006/relationships/externalLink" Target="externalLinks/externalLink14.xml"/><Relationship Id="rId42" Type="http://schemas.openxmlformats.org/officeDocument/2006/relationships/externalLink" Target="externalLinks/externalLink22.xml"/><Relationship Id="rId47" Type="http://schemas.openxmlformats.org/officeDocument/2006/relationships/externalLink" Target="externalLinks/externalLink27.xml"/><Relationship Id="rId50"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9.xml"/><Relationship Id="rId11" Type="http://schemas.openxmlformats.org/officeDocument/2006/relationships/worksheet" Target="worksheets/sheet11.xml"/><Relationship Id="rId24" Type="http://schemas.openxmlformats.org/officeDocument/2006/relationships/externalLink" Target="externalLinks/externalLink4.xml"/><Relationship Id="rId32" Type="http://schemas.openxmlformats.org/officeDocument/2006/relationships/externalLink" Target="externalLinks/externalLink12.xml"/><Relationship Id="rId37" Type="http://schemas.openxmlformats.org/officeDocument/2006/relationships/externalLink" Target="externalLinks/externalLink17.xml"/><Relationship Id="rId40" Type="http://schemas.openxmlformats.org/officeDocument/2006/relationships/externalLink" Target="externalLinks/externalLink20.xml"/><Relationship Id="rId45" Type="http://schemas.openxmlformats.org/officeDocument/2006/relationships/externalLink" Target="externalLinks/externalLink25.xml"/><Relationship Id="rId53"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11.xml"/><Relationship Id="rId44" Type="http://schemas.openxmlformats.org/officeDocument/2006/relationships/externalLink" Target="externalLinks/externalLink24.xml"/><Relationship Id="rId52"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2.xml"/><Relationship Id="rId27" Type="http://schemas.openxmlformats.org/officeDocument/2006/relationships/externalLink" Target="externalLinks/externalLink7.xml"/><Relationship Id="rId30" Type="http://schemas.openxmlformats.org/officeDocument/2006/relationships/externalLink" Target="externalLinks/externalLink10.xml"/><Relationship Id="rId35" Type="http://schemas.openxmlformats.org/officeDocument/2006/relationships/externalLink" Target="externalLinks/externalLink15.xml"/><Relationship Id="rId43" Type="http://schemas.openxmlformats.org/officeDocument/2006/relationships/externalLink" Target="externalLinks/externalLink2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5.xml"/><Relationship Id="rId33" Type="http://schemas.openxmlformats.org/officeDocument/2006/relationships/externalLink" Target="externalLinks/externalLink13.xml"/><Relationship Id="rId38" Type="http://schemas.openxmlformats.org/officeDocument/2006/relationships/externalLink" Target="externalLinks/externalLink18.xml"/><Relationship Id="rId46" Type="http://schemas.openxmlformats.org/officeDocument/2006/relationships/externalLink" Target="externalLinks/externalLink26.xml"/><Relationship Id="rId20" Type="http://schemas.openxmlformats.org/officeDocument/2006/relationships/worksheet" Target="worksheets/sheet20.xml"/><Relationship Id="rId41" Type="http://schemas.openxmlformats.org/officeDocument/2006/relationships/externalLink" Target="externalLinks/externalLink21.xml"/><Relationship Id="rId54"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externalLink" Target="externalLinks/externalLink3.xml"/><Relationship Id="rId28" Type="http://schemas.openxmlformats.org/officeDocument/2006/relationships/externalLink" Target="externalLinks/externalLink8.xml"/><Relationship Id="rId36" Type="http://schemas.openxmlformats.org/officeDocument/2006/relationships/externalLink" Target="externalLinks/externalLink16.xml"/><Relationship Id="rId49"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png"/><Relationship Id="rId5" Type="http://schemas.openxmlformats.org/officeDocument/2006/relationships/image" Target="../media/image5.jpeg"/><Relationship Id="rId4" Type="http://schemas.openxmlformats.org/officeDocument/2006/relationships/image" Target="../media/image4.jpeg"/></Relationships>
</file>

<file path=xl/drawings/_rels/drawing2.xml.rels><?xml version="1.0" encoding="UTF-8" standalone="yes"?>
<Relationships xmlns="http://schemas.openxmlformats.org/package/2006/relationships"><Relationship Id="rId1" Type="http://schemas.openxmlformats.org/officeDocument/2006/relationships/image" Target="../media/image7.png"/></Relationships>
</file>

<file path=xl/drawings/_rels/drawing3.xml.rels><?xml version="1.0" encoding="UTF-8" standalone="yes"?>
<Relationships xmlns="http://schemas.openxmlformats.org/package/2006/relationships"><Relationship Id="rId1" Type="http://schemas.openxmlformats.org/officeDocument/2006/relationships/image" Target="../media/image8.png"/></Relationships>
</file>

<file path=xl/drawings/_rels/drawing4.xml.rels><?xml version="1.0" encoding="UTF-8" standalone="yes"?>
<Relationships xmlns="http://schemas.openxmlformats.org/package/2006/relationships"><Relationship Id="rId1" Type="http://schemas.openxmlformats.org/officeDocument/2006/relationships/image" Target="../media/image9.png"/></Relationships>
</file>

<file path=xl/drawings/_rels/drawing5.xml.rels><?xml version="1.0" encoding="UTF-8" standalone="yes"?>
<Relationships xmlns="http://schemas.openxmlformats.org/package/2006/relationships"><Relationship Id="rId1" Type="http://schemas.openxmlformats.org/officeDocument/2006/relationships/image" Target="../media/image10.png"/></Relationships>
</file>

<file path=xl/drawings/_rels/drawing6.xml.rels><?xml version="1.0" encoding="UTF-8" standalone="yes"?>
<Relationships xmlns="http://schemas.openxmlformats.org/package/2006/relationships"><Relationship Id="rId1" Type="http://schemas.openxmlformats.org/officeDocument/2006/relationships/image" Target="../media/image1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4</xdr:col>
      <xdr:colOff>620230</xdr:colOff>
      <xdr:row>7</xdr:row>
      <xdr:rowOff>134936</xdr:rowOff>
    </xdr:to>
    <xdr:pic>
      <xdr:nvPicPr>
        <xdr:cNvPr id="16" name="Imagen 15">
          <a:extLst>
            <a:ext uri="{FF2B5EF4-FFF2-40B4-BE49-F238E27FC236}">
              <a16:creationId xmlns:a16="http://schemas.microsoft.com/office/drawing/2014/main" id="{D737471B-5CB7-4D82-9476-87D2DEE1C73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461730" cy="1428027"/>
        </a:xfrm>
        <a:prstGeom prst="rect">
          <a:avLst/>
        </a:prstGeom>
      </xdr:spPr>
    </xdr:pic>
    <xdr:clientData/>
  </xdr:twoCellAnchor>
  <xdr:twoCellAnchor editAs="oneCell">
    <xdr:from>
      <xdr:col>4</xdr:col>
      <xdr:colOff>655782</xdr:colOff>
      <xdr:row>0</xdr:row>
      <xdr:rowOff>0</xdr:rowOff>
    </xdr:from>
    <xdr:to>
      <xdr:col>7</xdr:col>
      <xdr:colOff>638586</xdr:colOff>
      <xdr:row>7</xdr:row>
      <xdr:rowOff>136025</xdr:rowOff>
    </xdr:to>
    <xdr:pic>
      <xdr:nvPicPr>
        <xdr:cNvPr id="17" name="Imagen 16">
          <a:extLst>
            <a:ext uri="{FF2B5EF4-FFF2-40B4-BE49-F238E27FC236}">
              <a16:creationId xmlns:a16="http://schemas.microsoft.com/office/drawing/2014/main" id="{C68FCB05-3A87-4032-929B-B644A616D57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497282" y="0"/>
          <a:ext cx="2390031" cy="1429116"/>
        </a:xfrm>
        <a:prstGeom prst="rect">
          <a:avLst/>
        </a:prstGeom>
      </xdr:spPr>
    </xdr:pic>
    <xdr:clientData/>
  </xdr:twoCellAnchor>
  <xdr:twoCellAnchor editAs="oneCell">
    <xdr:from>
      <xdr:col>13</xdr:col>
      <xdr:colOff>502853</xdr:colOff>
      <xdr:row>0</xdr:row>
      <xdr:rowOff>0</xdr:rowOff>
    </xdr:from>
    <xdr:to>
      <xdr:col>16</xdr:col>
      <xdr:colOff>59676</xdr:colOff>
      <xdr:row>7</xdr:row>
      <xdr:rowOff>134936</xdr:rowOff>
    </xdr:to>
    <xdr:pic>
      <xdr:nvPicPr>
        <xdr:cNvPr id="18" name="Imagen 17">
          <a:extLst>
            <a:ext uri="{FF2B5EF4-FFF2-40B4-BE49-F238E27FC236}">
              <a16:creationId xmlns:a16="http://schemas.microsoft.com/office/drawing/2014/main" id="{B4F7CC8E-112A-464E-BF5C-46105F039907}"/>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9462126" y="0"/>
          <a:ext cx="1964050" cy="1428027"/>
        </a:xfrm>
        <a:prstGeom prst="rect">
          <a:avLst/>
        </a:prstGeom>
      </xdr:spPr>
    </xdr:pic>
    <xdr:clientData/>
  </xdr:twoCellAnchor>
  <xdr:twoCellAnchor editAs="oneCell">
    <xdr:from>
      <xdr:col>7</xdr:col>
      <xdr:colOff>691500</xdr:colOff>
      <xdr:row>0</xdr:row>
      <xdr:rowOff>19050</xdr:rowOff>
    </xdr:from>
    <xdr:to>
      <xdr:col>10</xdr:col>
      <xdr:colOff>651812</xdr:colOff>
      <xdr:row>7</xdr:row>
      <xdr:rowOff>153987</xdr:rowOff>
    </xdr:to>
    <xdr:pic>
      <xdr:nvPicPr>
        <xdr:cNvPr id="19" name="Imagen 18">
          <a:extLst>
            <a:ext uri="{FF2B5EF4-FFF2-40B4-BE49-F238E27FC236}">
              <a16:creationId xmlns:a16="http://schemas.microsoft.com/office/drawing/2014/main" id="{20C5D064-AE78-4D78-917A-AE7EE508228A}"/>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940227" y="19050"/>
          <a:ext cx="2367540" cy="1428028"/>
        </a:xfrm>
        <a:prstGeom prst="rect">
          <a:avLst/>
        </a:prstGeom>
      </xdr:spPr>
    </xdr:pic>
    <xdr:clientData/>
  </xdr:twoCellAnchor>
  <xdr:twoCellAnchor editAs="oneCell">
    <xdr:from>
      <xdr:col>10</xdr:col>
      <xdr:colOff>702877</xdr:colOff>
      <xdr:row>0</xdr:row>
      <xdr:rowOff>25400</xdr:rowOff>
    </xdr:from>
    <xdr:to>
      <xdr:col>13</xdr:col>
      <xdr:colOff>464752</xdr:colOff>
      <xdr:row>7</xdr:row>
      <xdr:rowOff>160336</xdr:rowOff>
    </xdr:to>
    <xdr:pic>
      <xdr:nvPicPr>
        <xdr:cNvPr id="20" name="Imagen 19">
          <a:extLst>
            <a:ext uri="{FF2B5EF4-FFF2-40B4-BE49-F238E27FC236}">
              <a16:creationId xmlns:a16="http://schemas.microsoft.com/office/drawing/2014/main" id="{65146564-BA7C-4F3B-9893-1F4A0ED4C68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7254922" y="25400"/>
          <a:ext cx="2169102" cy="1428027"/>
        </a:xfrm>
        <a:prstGeom prst="rect">
          <a:avLst/>
        </a:prstGeom>
      </xdr:spPr>
    </xdr:pic>
    <xdr:clientData/>
  </xdr:twoCellAnchor>
  <xdr:twoCellAnchor editAs="oneCell">
    <xdr:from>
      <xdr:col>13</xdr:col>
      <xdr:colOff>131194</xdr:colOff>
      <xdr:row>7</xdr:row>
      <xdr:rowOff>67137</xdr:rowOff>
    </xdr:from>
    <xdr:to>
      <xdr:col>14</xdr:col>
      <xdr:colOff>758134</xdr:colOff>
      <xdr:row>11</xdr:row>
      <xdr:rowOff>72977</xdr:rowOff>
    </xdr:to>
    <xdr:pic>
      <xdr:nvPicPr>
        <xdr:cNvPr id="21" name="Imagen 20">
          <a:extLst>
            <a:ext uri="{FF2B5EF4-FFF2-40B4-BE49-F238E27FC236}">
              <a16:creationId xmlns:a16="http://schemas.microsoft.com/office/drawing/2014/main" id="{062565C5-33ED-4DCB-AAD1-02741F454883}"/>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9194376" y="1360228"/>
          <a:ext cx="1448399" cy="74474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13</xdr:col>
      <xdr:colOff>369796</xdr:colOff>
      <xdr:row>0</xdr:row>
      <xdr:rowOff>0</xdr:rowOff>
    </xdr:from>
    <xdr:to>
      <xdr:col>14</xdr:col>
      <xdr:colOff>516779</xdr:colOff>
      <xdr:row>3</xdr:row>
      <xdr:rowOff>155789</xdr:rowOff>
    </xdr:to>
    <xdr:pic>
      <xdr:nvPicPr>
        <xdr:cNvPr id="2" name="Imagen 1">
          <a:extLst>
            <a:ext uri="{FF2B5EF4-FFF2-40B4-BE49-F238E27FC236}">
              <a16:creationId xmlns:a16="http://schemas.microsoft.com/office/drawing/2014/main" id="{83FFD8CE-A1AC-4750-AB62-6E9711C6001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438596" y="0"/>
          <a:ext cx="1356658" cy="72728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12</xdr:col>
      <xdr:colOff>707570</xdr:colOff>
      <xdr:row>0</xdr:row>
      <xdr:rowOff>0</xdr:rowOff>
    </xdr:from>
    <xdr:to>
      <xdr:col>13</xdr:col>
      <xdr:colOff>723441</xdr:colOff>
      <xdr:row>4</xdr:row>
      <xdr:rowOff>85725</xdr:rowOff>
    </xdr:to>
    <xdr:pic>
      <xdr:nvPicPr>
        <xdr:cNvPr id="2" name="Imagen 1">
          <a:extLst>
            <a:ext uri="{FF2B5EF4-FFF2-40B4-BE49-F238E27FC236}">
              <a16:creationId xmlns:a16="http://schemas.microsoft.com/office/drawing/2014/main" id="{3E338C5C-A95D-47F6-9AFF-9069472977D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328070" y="0"/>
          <a:ext cx="1454146" cy="81915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12</xdr:col>
      <xdr:colOff>559594</xdr:colOff>
      <xdr:row>0</xdr:row>
      <xdr:rowOff>23813</xdr:rowOff>
    </xdr:from>
    <xdr:to>
      <xdr:col>13</xdr:col>
      <xdr:colOff>23165</xdr:colOff>
      <xdr:row>4</xdr:row>
      <xdr:rowOff>30957</xdr:rowOff>
    </xdr:to>
    <xdr:pic>
      <xdr:nvPicPr>
        <xdr:cNvPr id="2" name="Imagen 1">
          <a:extLst>
            <a:ext uri="{FF2B5EF4-FFF2-40B4-BE49-F238E27FC236}">
              <a16:creationId xmlns:a16="http://schemas.microsoft.com/office/drawing/2014/main" id="{1ACD0FA3-B73F-4609-A058-8134C16757C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858375" y="23813"/>
          <a:ext cx="1249509" cy="73342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oneCellAnchor>
    <xdr:from>
      <xdr:col>3</xdr:col>
      <xdr:colOff>306273</xdr:colOff>
      <xdr:row>0</xdr:row>
      <xdr:rowOff>0</xdr:rowOff>
    </xdr:from>
    <xdr:ext cx="1725726" cy="884634"/>
    <xdr:pic>
      <xdr:nvPicPr>
        <xdr:cNvPr id="2" name="Imagen 1">
          <a:extLst>
            <a:ext uri="{FF2B5EF4-FFF2-40B4-BE49-F238E27FC236}">
              <a16:creationId xmlns:a16="http://schemas.microsoft.com/office/drawing/2014/main" id="{1A71F63B-D823-4CDB-882C-98614CD734F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339773" y="0"/>
          <a:ext cx="1725726" cy="884634"/>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twoCellAnchor editAs="oneCell">
    <xdr:from>
      <xdr:col>5</xdr:col>
      <xdr:colOff>251461</xdr:colOff>
      <xdr:row>0</xdr:row>
      <xdr:rowOff>45720</xdr:rowOff>
    </xdr:from>
    <xdr:to>
      <xdr:col>6</xdr:col>
      <xdr:colOff>736600</xdr:colOff>
      <xdr:row>4</xdr:row>
      <xdr:rowOff>154231</xdr:rowOff>
    </xdr:to>
    <xdr:pic>
      <xdr:nvPicPr>
        <xdr:cNvPr id="2" name="Imagen 1">
          <a:extLst>
            <a:ext uri="{FF2B5EF4-FFF2-40B4-BE49-F238E27FC236}">
              <a16:creationId xmlns:a16="http://schemas.microsoft.com/office/drawing/2014/main" id="{2EDF1CF8-DFB0-4FAD-A20A-BC935399ED6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141461" y="45720"/>
          <a:ext cx="1634489" cy="84511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isa1\ISA_VP_FinanzasCorporativas\ControlDeGestion\DATOS\LIQUIDAC\OCA&#209;A.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X:\Documents%20and%20Settings\m075632\Meus%20documentos\VP%20Opera&#231;&#245;es\Acompanhamento%20PO\&#218;ltima%20vers&#227;o%20do%20documento\Planilhas%20para%20preenchimento\Faturamento\Gest&#227;o%20da%20Receita.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E:\BancaInversion\Historicos\SEPT%2024\C.P\Presentaci&#243;n\Vinculo%20Blanco.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Isant01\Financiera\BancaInversion\Modelo\Milenio\LP.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isa1\FCC\CUSTOS\DESPESAS%20OPERACIONAIS\ANO%202007\10%20-%202007\PES1007%20RELATORIO.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Isant01\ControlDeGestion\BancaInversion\Modelo\Milenio\Pres.%20C.P.1.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Isant01\ControlDeGestion\DircontrolFinanyResult\EquipoSeguimientoGestion\EjecucionPresupuestal\2003\CONSOLIDADOS%20DE%20MESES\Gastos%20AOM%20consolidada%20mes%202003.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X:\Work\Tela%20de%20Gest&#227;o\Tela_de_Gest&#227;o_Work.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A:\DOCUME~1\43117011\CONFIG~1\Temp\PLAN%20FINANCIERA%20%202005-2032%20(11.10.2004).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isa1\ISA_VP_FinanzasCorporativas\Temp\Modelo%20ingresos%20(19%20ago%2003).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isa1\ISA_VP_FinanzasCorporativas\financiera\NuevaEstructura\Dir%20Recursos%20Financieros\Financiamiento%20y%20Admon%20Deuda\Deuda\Deuda\PRESUPUESTO\Modelo%20de%20Deuda%20-%20DEUDA%20reportes.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Isant01\ControlDeGestion\DATOS\LIQUIDAC\OCA&#209;A.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X:\Documents%20and%20Settings\m075632\Meus%20documentos\VP%20Opera&#231;&#245;es\2005%20Plano%20Operacional\Acompanhamento\Planilhas%20para%20preenchimento%20do%20PO\Finan&#231;as\Acompanhamento%20Planejamento%20Operacional%20a.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isa1\ISA_VP_FinanzasCorporativas\ESTADOS%20FINANCIEROS\EEFF%202005\08_AGO%202005\EEFF%20AGO%202005%20REFORMULADO%2012SET05.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X:\Diretoria%20de%20Gest&#227;o%20Comercial\Relat&#243;rio%20de%20Informa&#231;&#245;es%20Comerciais\Banco%20de%20dados\Base05.cle"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isa1\ISA_VP_FinanzasCorporativas\Meus%20documentos\DESPESAS%20OPERACIONAIS\ANO%202003\BALCTEEP2003.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X:\Planejamento%20Operacional%202006\Planilhas%20para%20preenchimento\Faturamento\Novo%20Gest&#227;o%20da%20Receita.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ISA_Relaci&#243;nInversionistas/13.%20Kit%20Valoraci&#243;n/KIt%20Espa&#241;ol/kit_Inversionistas%20ISA.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ISA_Relaci&#243;nInversionistas/12.%20Webcast/2022/2Q22/Informaci&#243;n/Deuda/Deuda_Jun2022.xlsx"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Users\isa3753\AppData\Local\Microsoft\Windows\INetCache\Content.Outlook\IHKK9WK7\2Q22%20Entregable%20Kit%20Inversionistas%202Q2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Isant01\Financiera\BancaInversion\Modelo\Archivos%20de%20seguridad\Prueba%20octubre\para%20quitar%20vinculo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X:\Work\Tela%20de%20Gest&#227;o\Acompanhamento%20Planejamento%20Operacional%202007.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X:\Work\Tela%20de%20Gest&#227;o\Acompanhamento%20Planejamento%20Operacional%20dez%2006%20v1.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Isant01\Financiera\UsoredT\valorSTN\ingr0303\REPORTE.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X:\Documents%20and%20Settings\m075632\Desktop\Otimiza&#231;&#227;o%20de%20Ativos%20(2006).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ar4953\maria%20ines\maria%20ines\DATOS\Nueva%20carpeta\ingra8.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Isant01\Financiera\Modelo\Milenio\Consolidaci&#243;n\Nueva%20Consolidaci&#243;n\Filiales\Sensibilidad.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
      <sheetName val="Módulos de Línea ISA 99"/>
      <sheetName val="Módulo Común EPM 99"/>
      <sheetName val="Módulos de Línea ISA 2000"/>
      <sheetName val="Módulo Común EPM 2000"/>
      <sheetName val="GRAF-NO-ccp-real-real"/>
      <sheetName val="Módulos_de_Línea_ISA_992"/>
      <sheetName val="Módulo_Común_EPM_992"/>
      <sheetName val="Módulos_de_Línea_ISA_20002"/>
      <sheetName val="Módulo_Común_EPM_20002"/>
      <sheetName val="Módulos_de_Línea_ISA_99"/>
      <sheetName val="Módulo_Común_EPM_99"/>
      <sheetName val="Módulos_de_Línea_ISA_2000"/>
      <sheetName val="Módulo_Común_EPM_2000"/>
      <sheetName val="Módulos_de_Línea_ISA_991"/>
      <sheetName val="Módulo_Común_EPM_991"/>
      <sheetName val="Módulos_de_Línea_ISA_20001"/>
      <sheetName val="Módulo_Común_EPM_20001"/>
      <sheetName val="Módulos_de_Línea_ISA_993"/>
      <sheetName val="Módulo_Común_EPM_993"/>
      <sheetName val="Módulos_de_Línea_ISA_20003"/>
      <sheetName val="Módulo_Común_EPM_20003"/>
      <sheetName val="Módulos_de_Línea_ISA_994"/>
      <sheetName val="Módulo_Común_EPM_994"/>
      <sheetName val="Módulos_de_Línea_ISA_20004"/>
      <sheetName val="Módulo_Común_EPM_20004"/>
      <sheetName val="Módulos_de_Línea_ISA_995"/>
      <sheetName val="Módulo_Común_EPM_995"/>
      <sheetName val="Módulos_de_Línea_ISA_20005"/>
      <sheetName val="Módulo_Común_EPM_20005"/>
      <sheetName val="DEUDACOP"/>
    </sheetNames>
    <sheetDataSet>
      <sheetData sheetId="0" refreshError="1"/>
      <sheetData sheetId="1" refreshError="1"/>
      <sheetData sheetId="2" refreshError="1"/>
      <sheetData sheetId="3" refreshError="1"/>
      <sheetData sheetId="4" refreshError="1"/>
      <sheetData sheetId="5" refreshError="1"/>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AT_GRUPO-B_ELPA"/>
      <sheetName val="REFAT_GRUPO-B_UNIDADES"/>
      <sheetName val="BD_REFATURAMENTO_GRUPO-B"/>
    </sheetNames>
    <sheetDataSet>
      <sheetData sheetId="0" refreshError="1">
        <row r="3">
          <cell r="AW3" t="str">
            <v>Reclamação</v>
          </cell>
        </row>
      </sheetData>
      <sheetData sheetId="1" refreshError="1"/>
      <sheetData sheetId="2" refreshError="1">
        <row r="1">
          <cell r="D1" t="str">
            <v>Ano/Mês</v>
          </cell>
          <cell r="E1" t="str">
            <v>CFat_Qtde</v>
          </cell>
          <cell r="F1" t="str">
            <v>CRe_Qtde</v>
          </cell>
          <cell r="G1" t="str">
            <v>Cre_Cont_Int</v>
          </cell>
          <cell r="H1" t="str">
            <v>Reclamação</v>
          </cell>
          <cell r="I1" t="str">
            <v>Índice_Mês/Ano_Anterior</v>
          </cell>
          <cell r="J1" t="str">
            <v>Meta_refat</v>
          </cell>
          <cell r="K1" t="str">
            <v>Meta</v>
          </cell>
        </row>
        <row r="2">
          <cell r="D2" t="str">
            <v>2005janeiroUnidade Oeste</v>
          </cell>
          <cell r="E2">
            <v>730142</v>
          </cell>
          <cell r="F2">
            <v>876</v>
          </cell>
          <cell r="G2">
            <v>200</v>
          </cell>
          <cell r="H2">
            <v>676</v>
          </cell>
          <cell r="I2">
            <v>446.36862244897958</v>
          </cell>
          <cell r="J2">
            <v>876</v>
          </cell>
          <cell r="K2">
            <v>1080</v>
          </cell>
        </row>
        <row r="3">
          <cell r="D3" t="str">
            <v>2005janeiroUnidade São Paulo Sul</v>
          </cell>
          <cell r="E3">
            <v>919520</v>
          </cell>
          <cell r="F3">
            <v>1336</v>
          </cell>
          <cell r="G3">
            <v>379</v>
          </cell>
          <cell r="H3">
            <v>957</v>
          </cell>
          <cell r="I3">
            <v>458.07026476578409</v>
          </cell>
          <cell r="J3">
            <v>1336</v>
          </cell>
          <cell r="K3">
            <v>960</v>
          </cell>
        </row>
        <row r="4">
          <cell r="D4" t="str">
            <v>2005janeiroUnidade Anhembi</v>
          </cell>
          <cell r="E4">
            <v>701802</v>
          </cell>
          <cell r="F4">
            <v>3182</v>
          </cell>
          <cell r="G4">
            <v>2601</v>
          </cell>
          <cell r="H4">
            <v>581</v>
          </cell>
          <cell r="I4">
            <v>337.87205218263927</v>
          </cell>
          <cell r="J4">
            <v>3182</v>
          </cell>
          <cell r="K4">
            <v>1207</v>
          </cell>
        </row>
        <row r="5">
          <cell r="D5" t="str">
            <v>2005janeiroUnidade Centro</v>
          </cell>
          <cell r="E5">
            <v>823287</v>
          </cell>
          <cell r="F5">
            <v>843</v>
          </cell>
          <cell r="G5">
            <v>356</v>
          </cell>
          <cell r="H5">
            <v>487</v>
          </cell>
          <cell r="I5">
            <v>589.67831149927224</v>
          </cell>
          <cell r="J5">
            <v>843</v>
          </cell>
          <cell r="K5">
            <v>1690</v>
          </cell>
        </row>
        <row r="6">
          <cell r="D6" t="str">
            <v>2005janeiroUnidade Leste</v>
          </cell>
          <cell r="E6">
            <v>1193837</v>
          </cell>
          <cell r="F6">
            <v>2845</v>
          </cell>
          <cell r="G6">
            <v>1605</v>
          </cell>
          <cell r="H6">
            <v>1240</v>
          </cell>
          <cell r="I6">
            <v>395.54346361185986</v>
          </cell>
          <cell r="J6">
            <v>2845</v>
          </cell>
          <cell r="K6">
            <v>962</v>
          </cell>
        </row>
        <row r="7">
          <cell r="D7" t="str">
            <v>2005janeiroUnidade Grande ABC</v>
          </cell>
          <cell r="E7">
            <v>762794</v>
          </cell>
          <cell r="F7">
            <v>1780</v>
          </cell>
          <cell r="G7">
            <v>899</v>
          </cell>
          <cell r="H7">
            <v>881</v>
          </cell>
          <cell r="I7">
            <v>506.95085324232082</v>
          </cell>
          <cell r="J7">
            <v>1780</v>
          </cell>
          <cell r="K7">
            <v>865</v>
          </cell>
        </row>
        <row r="8">
          <cell r="D8" t="str">
            <v>2005janeiroCAPITAL</v>
          </cell>
          <cell r="E8">
            <v>6059</v>
          </cell>
          <cell r="F8">
            <v>98</v>
          </cell>
          <cell r="G8">
            <v>0</v>
          </cell>
        </row>
        <row r="9">
          <cell r="D9" t="str">
            <v>2005janeiroOESTE</v>
          </cell>
          <cell r="E9">
            <v>3260</v>
          </cell>
          <cell r="F9">
            <v>126</v>
          </cell>
          <cell r="G9">
            <v>0</v>
          </cell>
        </row>
        <row r="10">
          <cell r="D10" t="str">
            <v>2005janeiroABC</v>
          </cell>
          <cell r="E10">
            <v>2340</v>
          </cell>
          <cell r="F10">
            <v>0</v>
          </cell>
          <cell r="G10">
            <v>0</v>
          </cell>
        </row>
        <row r="11">
          <cell r="D11" t="str">
            <v>2005janeiroUnidade Poder Publico</v>
          </cell>
          <cell r="E11">
            <v>11659</v>
          </cell>
          <cell r="F11">
            <v>224</v>
          </cell>
          <cell r="G11">
            <v>224</v>
          </cell>
          <cell r="J11">
            <v>801</v>
          </cell>
        </row>
        <row r="12">
          <cell r="D12" t="str">
            <v>2005janeiroAES Eletropaulo</v>
          </cell>
          <cell r="E12">
            <v>5143041</v>
          </cell>
          <cell r="F12">
            <v>11086</v>
          </cell>
          <cell r="G12">
            <v>6040</v>
          </cell>
          <cell r="H12">
            <v>4822</v>
          </cell>
          <cell r="I12">
            <v>442</v>
          </cell>
          <cell r="J12">
            <v>11086</v>
          </cell>
          <cell r="K12">
            <v>1067</v>
          </cell>
        </row>
        <row r="13">
          <cell r="D13" t="str">
            <v>2005fevereiroUnidade Oeste</v>
          </cell>
          <cell r="E13">
            <v>731541</v>
          </cell>
          <cell r="F13">
            <v>790</v>
          </cell>
          <cell r="G13">
            <v>301</v>
          </cell>
          <cell r="H13">
            <v>489</v>
          </cell>
          <cell r="I13">
            <v>495.90286117979514</v>
          </cell>
          <cell r="J13">
            <v>790</v>
          </cell>
          <cell r="K13">
            <v>1254</v>
          </cell>
        </row>
        <row r="14">
          <cell r="D14" t="str">
            <v>2005fevereiroUnidade São Paulo Sul</v>
          </cell>
          <cell r="E14">
            <v>925201</v>
          </cell>
          <cell r="F14">
            <v>1609</v>
          </cell>
          <cell r="G14">
            <v>480</v>
          </cell>
          <cell r="H14">
            <v>1129</v>
          </cell>
          <cell r="I14">
            <v>514.26113013698625</v>
          </cell>
          <cell r="J14">
            <v>1609</v>
          </cell>
          <cell r="K14">
            <v>884</v>
          </cell>
        </row>
        <row r="15">
          <cell r="D15" t="str">
            <v>2005fevereiroUnidade Anhembi</v>
          </cell>
          <cell r="E15">
            <v>702965</v>
          </cell>
          <cell r="F15">
            <v>1479</v>
          </cell>
          <cell r="G15">
            <v>846</v>
          </cell>
          <cell r="H15">
            <v>633</v>
          </cell>
          <cell r="I15">
            <v>357.41679915209329</v>
          </cell>
          <cell r="J15">
            <v>1479</v>
          </cell>
          <cell r="K15">
            <v>1157</v>
          </cell>
        </row>
        <row r="16">
          <cell r="D16" t="str">
            <v>2005fevereiroUnidade Centro</v>
          </cell>
          <cell r="E16">
            <v>825123</v>
          </cell>
          <cell r="F16">
            <v>792</v>
          </cell>
          <cell r="G16">
            <v>281</v>
          </cell>
          <cell r="H16">
            <v>511</v>
          </cell>
          <cell r="I16">
            <v>731.82724402345514</v>
          </cell>
          <cell r="J16">
            <v>792</v>
          </cell>
          <cell r="K16">
            <v>1651</v>
          </cell>
        </row>
        <row r="17">
          <cell r="D17" t="str">
            <v>2005fevereiroUnidade Leste</v>
          </cell>
          <cell r="E17">
            <v>1200705</v>
          </cell>
          <cell r="F17">
            <v>2694</v>
          </cell>
          <cell r="G17">
            <v>1512</v>
          </cell>
          <cell r="H17">
            <v>1182</v>
          </cell>
          <cell r="I17">
            <v>431.83735050597977</v>
          </cell>
          <cell r="J17">
            <v>2694</v>
          </cell>
          <cell r="K17">
            <v>988</v>
          </cell>
        </row>
        <row r="18">
          <cell r="D18" t="str">
            <v>2005fevereiroUnidade Grande ABC</v>
          </cell>
          <cell r="E18">
            <v>764373</v>
          </cell>
          <cell r="F18">
            <v>1468</v>
          </cell>
          <cell r="G18">
            <v>558</v>
          </cell>
          <cell r="H18">
            <v>910</v>
          </cell>
          <cell r="I18">
            <v>535.06772334293953</v>
          </cell>
          <cell r="J18">
            <v>1468</v>
          </cell>
          <cell r="K18">
            <v>852</v>
          </cell>
        </row>
        <row r="19">
          <cell r="D19" t="str">
            <v>2005fevereiroCAPITAL</v>
          </cell>
          <cell r="E19">
            <v>6050</v>
          </cell>
          <cell r="F19">
            <v>122</v>
          </cell>
          <cell r="G19">
            <v>0</v>
          </cell>
          <cell r="H19">
            <v>0</v>
          </cell>
        </row>
        <row r="20">
          <cell r="D20" t="str">
            <v>2005fevereiroOESTE</v>
          </cell>
          <cell r="E20">
            <v>3233</v>
          </cell>
          <cell r="F20">
            <v>173</v>
          </cell>
          <cell r="G20">
            <v>0</v>
          </cell>
          <cell r="H20">
            <v>0</v>
          </cell>
        </row>
        <row r="21">
          <cell r="D21" t="str">
            <v>2005fevereiroABC</v>
          </cell>
          <cell r="E21">
            <v>2335</v>
          </cell>
          <cell r="F21">
            <v>474</v>
          </cell>
          <cell r="G21">
            <v>0</v>
          </cell>
          <cell r="H21">
            <v>0</v>
          </cell>
        </row>
        <row r="22">
          <cell r="D22" t="str">
            <v>2005fevereiroUnidade Poder Publico</v>
          </cell>
          <cell r="E22">
            <v>11618</v>
          </cell>
          <cell r="F22">
            <v>769</v>
          </cell>
          <cell r="G22">
            <v>769</v>
          </cell>
          <cell r="H22">
            <v>0</v>
          </cell>
          <cell r="J22">
            <v>799</v>
          </cell>
        </row>
        <row r="23">
          <cell r="D23" t="str">
            <v>2005fevereiroAES Eletropaulo</v>
          </cell>
          <cell r="E23">
            <v>5161526</v>
          </cell>
          <cell r="F23">
            <v>9601</v>
          </cell>
          <cell r="G23">
            <v>3978</v>
          </cell>
          <cell r="H23">
            <v>4854</v>
          </cell>
          <cell r="I23">
            <v>489</v>
          </cell>
          <cell r="J23">
            <v>9601</v>
          </cell>
          <cell r="K23">
            <v>1062</v>
          </cell>
        </row>
        <row r="24">
          <cell r="D24" t="str">
            <v>2005marçoUnidade Oeste</v>
          </cell>
          <cell r="E24">
            <v>733652</v>
          </cell>
          <cell r="F24">
            <v>714</v>
          </cell>
          <cell r="G24">
            <v>131</v>
          </cell>
          <cell r="H24">
            <v>583</v>
          </cell>
          <cell r="I24">
            <v>513.87116415002436</v>
          </cell>
          <cell r="J24">
            <v>871</v>
          </cell>
          <cell r="K24">
            <v>1259</v>
          </cell>
        </row>
        <row r="25">
          <cell r="D25" t="str">
            <v>2005marçoUnidade São Paulo Sul</v>
          </cell>
          <cell r="E25">
            <v>930590</v>
          </cell>
          <cell r="F25">
            <v>1509</v>
          </cell>
          <cell r="G25">
            <v>381</v>
          </cell>
          <cell r="H25">
            <v>1128</v>
          </cell>
          <cell r="I25">
            <v>515.47458595088517</v>
          </cell>
          <cell r="J25">
            <v>1628</v>
          </cell>
          <cell r="K25">
            <v>909</v>
          </cell>
        </row>
        <row r="26">
          <cell r="D26" t="str">
            <v>2005marçoUnidade Anhembi</v>
          </cell>
          <cell r="E26">
            <v>705573</v>
          </cell>
          <cell r="F26">
            <v>1146</v>
          </cell>
          <cell r="G26">
            <v>626</v>
          </cell>
          <cell r="H26">
            <v>520</v>
          </cell>
          <cell r="I26">
            <v>351.65225694444445</v>
          </cell>
          <cell r="J26">
            <v>1400</v>
          </cell>
          <cell r="K26">
            <v>1176</v>
          </cell>
        </row>
        <row r="27">
          <cell r="D27" t="str">
            <v>2005marçoUnidade Centro</v>
          </cell>
          <cell r="E27">
            <v>828534</v>
          </cell>
          <cell r="F27">
            <v>888</v>
          </cell>
          <cell r="G27">
            <v>424</v>
          </cell>
          <cell r="H27">
            <v>464</v>
          </cell>
          <cell r="I27">
            <v>850</v>
          </cell>
          <cell r="J27">
            <v>844</v>
          </cell>
          <cell r="K27">
            <v>1649</v>
          </cell>
        </row>
        <row r="28">
          <cell r="D28" t="str">
            <v>2005marçoUnidade Leste</v>
          </cell>
          <cell r="E28">
            <v>1208019</v>
          </cell>
          <cell r="F28">
            <v>2645</v>
          </cell>
          <cell r="G28">
            <v>1347</v>
          </cell>
          <cell r="H28">
            <v>1298</v>
          </cell>
          <cell r="I28">
            <v>416.10531914893619</v>
          </cell>
          <cell r="J28">
            <v>2602</v>
          </cell>
          <cell r="K28">
            <v>1013</v>
          </cell>
        </row>
        <row r="29">
          <cell r="D29" t="str">
            <v>2005marçoUnidade Grande ABC</v>
          </cell>
          <cell r="E29">
            <v>766256</v>
          </cell>
          <cell r="F29">
            <v>1183</v>
          </cell>
          <cell r="G29">
            <v>354</v>
          </cell>
          <cell r="H29">
            <v>829</v>
          </cell>
          <cell r="I29">
            <v>535.19054475641951</v>
          </cell>
          <cell r="J29">
            <v>1411</v>
          </cell>
          <cell r="K29">
            <v>896</v>
          </cell>
        </row>
        <row r="30">
          <cell r="D30" t="str">
            <v>2005marçoCAPITAL</v>
          </cell>
          <cell r="E30">
            <v>6073</v>
          </cell>
          <cell r="F30">
            <v>532</v>
          </cell>
          <cell r="G30">
            <v>0</v>
          </cell>
          <cell r="H30">
            <v>0</v>
          </cell>
        </row>
        <row r="31">
          <cell r="D31" t="str">
            <v>2005marçoOESTE</v>
          </cell>
          <cell r="E31">
            <v>3130</v>
          </cell>
          <cell r="F31">
            <v>43</v>
          </cell>
          <cell r="G31">
            <v>0</v>
          </cell>
          <cell r="H31">
            <v>0</v>
          </cell>
        </row>
        <row r="32">
          <cell r="D32" t="str">
            <v>2005marçoABC</v>
          </cell>
          <cell r="E32">
            <v>2319</v>
          </cell>
          <cell r="F32">
            <v>943</v>
          </cell>
          <cell r="G32">
            <v>0</v>
          </cell>
          <cell r="H32">
            <v>0</v>
          </cell>
        </row>
        <row r="33">
          <cell r="D33" t="str">
            <v>2005marçoUnidade Poder Publico</v>
          </cell>
          <cell r="E33">
            <v>11522</v>
          </cell>
          <cell r="F33">
            <v>1518</v>
          </cell>
          <cell r="G33">
            <v>1518</v>
          </cell>
          <cell r="H33" t="str">
            <v xml:space="preserve"> </v>
          </cell>
          <cell r="J33">
            <v>794</v>
          </cell>
        </row>
        <row r="34">
          <cell r="D34" t="str">
            <v>2005marçoAES Eletropaulo</v>
          </cell>
          <cell r="E34">
            <v>5184146</v>
          </cell>
          <cell r="F34">
            <v>9603</v>
          </cell>
          <cell r="G34">
            <v>3263</v>
          </cell>
          <cell r="H34">
            <v>4822</v>
          </cell>
          <cell r="I34">
            <v>488</v>
          </cell>
          <cell r="J34">
            <v>9267</v>
          </cell>
          <cell r="K34">
            <v>1080</v>
          </cell>
        </row>
        <row r="35">
          <cell r="D35" t="str">
            <v>2005abrilUnidade Oeste</v>
          </cell>
          <cell r="E35">
            <v>0</v>
          </cell>
          <cell r="F35">
            <v>0</v>
          </cell>
          <cell r="G35">
            <v>0</v>
          </cell>
          <cell r="H35">
            <v>0</v>
          </cell>
          <cell r="I35">
            <v>557.09806247528672</v>
          </cell>
          <cell r="J35">
            <v>869</v>
          </cell>
          <cell r="K35">
            <v>1264</v>
          </cell>
        </row>
        <row r="36">
          <cell r="D36" t="str">
            <v>2005abrilUnidade São Paulo Sul</v>
          </cell>
          <cell r="E36">
            <v>0</v>
          </cell>
          <cell r="F36">
            <v>0</v>
          </cell>
          <cell r="G36">
            <v>0</v>
          </cell>
          <cell r="H36">
            <v>0</v>
          </cell>
          <cell r="I36">
            <v>553.14609147927183</v>
          </cell>
          <cell r="J36">
            <v>1588</v>
          </cell>
          <cell r="K36">
            <v>934</v>
          </cell>
        </row>
        <row r="37">
          <cell r="D37" t="str">
            <v>2005abrilUnidade Anhembi</v>
          </cell>
          <cell r="E37">
            <v>0</v>
          </cell>
          <cell r="F37">
            <v>0</v>
          </cell>
          <cell r="G37">
            <v>0</v>
          </cell>
          <cell r="H37">
            <v>0</v>
          </cell>
          <cell r="I37">
            <v>369.61863133451715</v>
          </cell>
          <cell r="J37">
            <v>1324</v>
          </cell>
          <cell r="K37">
            <v>1194</v>
          </cell>
        </row>
        <row r="38">
          <cell r="D38" t="str">
            <v>2005abrilUnidade Centro</v>
          </cell>
          <cell r="E38">
            <v>0</v>
          </cell>
          <cell r="F38">
            <v>0</v>
          </cell>
          <cell r="G38">
            <v>0</v>
          </cell>
          <cell r="H38">
            <v>0</v>
          </cell>
          <cell r="I38">
            <v>891</v>
          </cell>
          <cell r="J38">
            <v>845</v>
          </cell>
          <cell r="K38">
            <v>1645</v>
          </cell>
        </row>
        <row r="39">
          <cell r="D39" t="str">
            <v>2005abrilUnidade Leste</v>
          </cell>
          <cell r="E39">
            <v>0</v>
          </cell>
          <cell r="F39">
            <v>0</v>
          </cell>
          <cell r="G39">
            <v>0</v>
          </cell>
          <cell r="H39">
            <v>0</v>
          </cell>
          <cell r="I39">
            <v>432.65428913664425</v>
          </cell>
          <cell r="J39">
            <v>2513</v>
          </cell>
          <cell r="K39">
            <v>1038</v>
          </cell>
        </row>
        <row r="40">
          <cell r="D40" t="str">
            <v>2005abrilUnidade Grande ABC</v>
          </cell>
          <cell r="E40">
            <v>0</v>
          </cell>
          <cell r="F40">
            <v>0</v>
          </cell>
          <cell r="G40">
            <v>0</v>
          </cell>
          <cell r="H40">
            <v>0</v>
          </cell>
          <cell r="I40">
            <v>565.65615501519756</v>
          </cell>
          <cell r="J40">
            <v>1356</v>
          </cell>
          <cell r="K40">
            <v>940</v>
          </cell>
        </row>
        <row r="41">
          <cell r="D41" t="str">
            <v>2005abrilCAPITAL</v>
          </cell>
          <cell r="E41">
            <v>0</v>
          </cell>
          <cell r="F41">
            <v>0</v>
          </cell>
          <cell r="G41">
            <v>0</v>
          </cell>
          <cell r="H41">
            <v>0</v>
          </cell>
        </row>
        <row r="42">
          <cell r="D42" t="str">
            <v>2005abrilOESTE</v>
          </cell>
          <cell r="E42">
            <v>0</v>
          </cell>
          <cell r="F42">
            <v>0</v>
          </cell>
          <cell r="G42">
            <v>0</v>
          </cell>
          <cell r="H42">
            <v>0</v>
          </cell>
        </row>
        <row r="43">
          <cell r="D43" t="str">
            <v>2005abrilABC</v>
          </cell>
          <cell r="E43">
            <v>0</v>
          </cell>
          <cell r="F43">
            <v>0</v>
          </cell>
          <cell r="G43">
            <v>0</v>
          </cell>
          <cell r="H43">
            <v>0</v>
          </cell>
        </row>
        <row r="44">
          <cell r="D44" t="str">
            <v>2005abrilUnidade Poder Publico</v>
          </cell>
          <cell r="E44" t="str">
            <v xml:space="preserve"> </v>
          </cell>
          <cell r="F44" t="str">
            <v xml:space="preserve"> </v>
          </cell>
          <cell r="H44" t="str">
            <v xml:space="preserve"> </v>
          </cell>
          <cell r="J44">
            <v>791</v>
          </cell>
        </row>
        <row r="45">
          <cell r="D45" t="str">
            <v>2005abrilAES Eletropaulo</v>
          </cell>
          <cell r="E45">
            <v>0</v>
          </cell>
          <cell r="F45">
            <v>0</v>
          </cell>
          <cell r="G45">
            <v>0</v>
          </cell>
          <cell r="H45">
            <v>0</v>
          </cell>
          <cell r="I45">
            <v>518</v>
          </cell>
          <cell r="J45">
            <v>8944</v>
          </cell>
          <cell r="K45">
            <v>1098</v>
          </cell>
        </row>
        <row r="46">
          <cell r="D46" t="str">
            <v>2005maioUnidade Oeste</v>
          </cell>
          <cell r="E46">
            <v>0</v>
          </cell>
          <cell r="F46">
            <v>0</v>
          </cell>
          <cell r="G46">
            <v>0</v>
          </cell>
          <cell r="H46">
            <v>0</v>
          </cell>
          <cell r="I46">
            <v>586</v>
          </cell>
          <cell r="J46">
            <v>867</v>
          </cell>
          <cell r="K46">
            <v>1268</v>
          </cell>
        </row>
        <row r="47">
          <cell r="D47" t="str">
            <v>2005maioUnidade São Paulo Sul</v>
          </cell>
          <cell r="E47">
            <v>0</v>
          </cell>
          <cell r="F47">
            <v>0</v>
          </cell>
          <cell r="G47">
            <v>0</v>
          </cell>
          <cell r="H47">
            <v>0</v>
          </cell>
          <cell r="I47">
            <v>545</v>
          </cell>
          <cell r="J47">
            <v>1548</v>
          </cell>
          <cell r="K47">
            <v>960</v>
          </cell>
        </row>
        <row r="48">
          <cell r="D48" t="str">
            <v>2005maioUnidade Anhembi</v>
          </cell>
          <cell r="E48">
            <v>0</v>
          </cell>
          <cell r="F48">
            <v>0</v>
          </cell>
          <cell r="G48">
            <v>0</v>
          </cell>
          <cell r="H48">
            <v>0</v>
          </cell>
          <cell r="I48">
            <v>382</v>
          </cell>
          <cell r="J48">
            <v>1253</v>
          </cell>
          <cell r="K48">
            <v>1213</v>
          </cell>
        </row>
        <row r="49">
          <cell r="D49" t="str">
            <v>2005maioUnidade Centro</v>
          </cell>
          <cell r="E49">
            <v>0</v>
          </cell>
          <cell r="F49">
            <v>0</v>
          </cell>
          <cell r="G49">
            <v>0</v>
          </cell>
          <cell r="H49">
            <v>0</v>
          </cell>
          <cell r="I49">
            <v>941</v>
          </cell>
          <cell r="J49">
            <v>846</v>
          </cell>
          <cell r="K49">
            <v>1642</v>
          </cell>
        </row>
        <row r="50">
          <cell r="D50" t="str">
            <v>2005maioUnidade Leste</v>
          </cell>
          <cell r="E50">
            <v>0</v>
          </cell>
          <cell r="F50">
            <v>0</v>
          </cell>
          <cell r="G50">
            <v>0</v>
          </cell>
          <cell r="H50">
            <v>0</v>
          </cell>
          <cell r="I50">
            <v>448</v>
          </cell>
          <cell r="J50">
            <v>2426</v>
          </cell>
          <cell r="K50">
            <v>1063</v>
          </cell>
        </row>
        <row r="51">
          <cell r="D51" t="str">
            <v>2005maioUnidade Grande ABC</v>
          </cell>
          <cell r="E51">
            <v>0</v>
          </cell>
          <cell r="F51">
            <v>0</v>
          </cell>
          <cell r="G51">
            <v>0</v>
          </cell>
          <cell r="H51">
            <v>0</v>
          </cell>
          <cell r="I51">
            <v>591</v>
          </cell>
          <cell r="J51">
            <v>1303</v>
          </cell>
          <cell r="K51">
            <v>987</v>
          </cell>
        </row>
        <row r="52">
          <cell r="D52" t="str">
            <v>2005maioCAPITAL</v>
          </cell>
          <cell r="E52">
            <v>0</v>
          </cell>
          <cell r="F52">
            <v>0</v>
          </cell>
          <cell r="G52">
            <v>0</v>
          </cell>
          <cell r="H52">
            <v>0</v>
          </cell>
        </row>
        <row r="53">
          <cell r="D53" t="str">
            <v>2005maioOESTE</v>
          </cell>
          <cell r="E53">
            <v>0</v>
          </cell>
          <cell r="F53">
            <v>0</v>
          </cell>
          <cell r="G53">
            <v>0</v>
          </cell>
          <cell r="H53">
            <v>0</v>
          </cell>
        </row>
        <row r="54">
          <cell r="D54" t="str">
            <v>2005maioABC</v>
          </cell>
          <cell r="E54">
            <v>0</v>
          </cell>
          <cell r="F54">
            <v>0</v>
          </cell>
          <cell r="G54">
            <v>0</v>
          </cell>
          <cell r="H54">
            <v>0</v>
          </cell>
        </row>
        <row r="55">
          <cell r="D55" t="str">
            <v>2005maioUnidade Poder Publico</v>
          </cell>
          <cell r="E55" t="str">
            <v xml:space="preserve"> </v>
          </cell>
          <cell r="F55" t="str">
            <v xml:space="preserve"> </v>
          </cell>
          <cell r="H55" t="str">
            <v xml:space="preserve"> </v>
          </cell>
          <cell r="J55">
            <v>789</v>
          </cell>
        </row>
        <row r="56">
          <cell r="D56" t="str">
            <v>2005maioAES Eletropaulo</v>
          </cell>
          <cell r="E56">
            <v>0</v>
          </cell>
          <cell r="F56">
            <v>0</v>
          </cell>
          <cell r="G56">
            <v>0</v>
          </cell>
          <cell r="H56">
            <v>0</v>
          </cell>
          <cell r="I56">
            <v>533</v>
          </cell>
          <cell r="J56">
            <v>8633</v>
          </cell>
          <cell r="K56">
            <v>1117</v>
          </cell>
        </row>
        <row r="57">
          <cell r="D57" t="str">
            <v>2005junhoUnidade Oeste</v>
          </cell>
          <cell r="E57">
            <v>0</v>
          </cell>
          <cell r="F57">
            <v>0</v>
          </cell>
          <cell r="G57">
            <v>0</v>
          </cell>
          <cell r="H57">
            <v>0</v>
          </cell>
          <cell r="I57">
            <v>623.4454759799587</v>
          </cell>
          <cell r="J57">
            <v>864</v>
          </cell>
          <cell r="K57">
            <v>1273</v>
          </cell>
        </row>
        <row r="58">
          <cell r="D58" t="str">
            <v>2005junhoUnidade São Paulo Sul</v>
          </cell>
          <cell r="E58">
            <v>0</v>
          </cell>
          <cell r="F58">
            <v>0</v>
          </cell>
          <cell r="G58">
            <v>0</v>
          </cell>
          <cell r="H58">
            <v>0</v>
          </cell>
          <cell r="I58">
            <v>546.96609657947681</v>
          </cell>
          <cell r="J58">
            <v>1510</v>
          </cell>
          <cell r="K58">
            <v>987</v>
          </cell>
        </row>
        <row r="59">
          <cell r="D59" t="str">
            <v>2005junhoUnidade Anhembi</v>
          </cell>
          <cell r="E59">
            <v>0</v>
          </cell>
          <cell r="F59">
            <v>0</v>
          </cell>
          <cell r="G59">
            <v>0</v>
          </cell>
          <cell r="H59">
            <v>0</v>
          </cell>
          <cell r="I59">
            <v>409.84953703703701</v>
          </cell>
          <cell r="J59">
            <v>1185</v>
          </cell>
          <cell r="K59">
            <v>1233</v>
          </cell>
        </row>
        <row r="60">
          <cell r="D60" t="str">
            <v>2005junhoUnidade Centro</v>
          </cell>
          <cell r="E60">
            <v>0</v>
          </cell>
          <cell r="F60">
            <v>0</v>
          </cell>
          <cell r="G60">
            <v>0</v>
          </cell>
          <cell r="H60">
            <v>0</v>
          </cell>
          <cell r="I60">
            <v>975</v>
          </cell>
          <cell r="J60">
            <v>846</v>
          </cell>
          <cell r="K60">
            <v>1639</v>
          </cell>
        </row>
        <row r="61">
          <cell r="D61" t="str">
            <v>2005junhoUnidade Leste</v>
          </cell>
          <cell r="E61">
            <v>0</v>
          </cell>
          <cell r="F61">
            <v>0</v>
          </cell>
          <cell r="G61">
            <v>0</v>
          </cell>
          <cell r="H61">
            <v>0</v>
          </cell>
          <cell r="I61">
            <v>467.77883850437547</v>
          </cell>
          <cell r="J61">
            <v>2343</v>
          </cell>
          <cell r="K61">
            <v>1090</v>
          </cell>
        </row>
        <row r="62">
          <cell r="D62" t="str">
            <v>2005junhoUnidade Grande ABC</v>
          </cell>
          <cell r="E62">
            <v>0</v>
          </cell>
          <cell r="F62">
            <v>0</v>
          </cell>
          <cell r="G62">
            <v>0</v>
          </cell>
          <cell r="H62">
            <v>0</v>
          </cell>
          <cell r="I62">
            <v>611.07614628820966</v>
          </cell>
          <cell r="J62">
            <v>1252</v>
          </cell>
          <cell r="K62">
            <v>1037</v>
          </cell>
        </row>
        <row r="63">
          <cell r="D63" t="str">
            <v>2005junhoCAPITAL</v>
          </cell>
          <cell r="E63">
            <v>0</v>
          </cell>
          <cell r="F63">
            <v>0</v>
          </cell>
          <cell r="G63">
            <v>0</v>
          </cell>
          <cell r="H63">
            <v>0</v>
          </cell>
        </row>
        <row r="64">
          <cell r="D64" t="str">
            <v>2005junhoOESTE</v>
          </cell>
          <cell r="E64">
            <v>0</v>
          </cell>
          <cell r="F64">
            <v>0</v>
          </cell>
          <cell r="G64">
            <v>0</v>
          </cell>
          <cell r="H64">
            <v>0</v>
          </cell>
        </row>
        <row r="65">
          <cell r="D65" t="str">
            <v>2005junhoABC</v>
          </cell>
          <cell r="E65">
            <v>0</v>
          </cell>
          <cell r="F65">
            <v>0</v>
          </cell>
          <cell r="G65">
            <v>0</v>
          </cell>
          <cell r="H65">
            <v>0</v>
          </cell>
        </row>
        <row r="66">
          <cell r="D66" t="str">
            <v>2005junhoUnidade Poder Publico</v>
          </cell>
          <cell r="E66" t="str">
            <v xml:space="preserve"> </v>
          </cell>
          <cell r="F66" t="str">
            <v xml:space="preserve"> </v>
          </cell>
          <cell r="H66" t="str">
            <v xml:space="preserve"> </v>
          </cell>
          <cell r="J66">
            <v>786</v>
          </cell>
        </row>
        <row r="67">
          <cell r="D67" t="str">
            <v>2005junhoAES Eletropaulo</v>
          </cell>
          <cell r="E67">
            <v>0</v>
          </cell>
          <cell r="F67">
            <v>0</v>
          </cell>
          <cell r="G67">
            <v>0</v>
          </cell>
          <cell r="H67">
            <v>0</v>
          </cell>
          <cell r="I67">
            <v>557</v>
          </cell>
          <cell r="J67">
            <v>8332</v>
          </cell>
          <cell r="K67">
            <v>1136</v>
          </cell>
        </row>
        <row r="68">
          <cell r="D68" t="str">
            <v>2005julhoUnidade Oeste</v>
          </cell>
          <cell r="E68">
            <v>0</v>
          </cell>
          <cell r="F68">
            <v>0</v>
          </cell>
          <cell r="G68">
            <v>0</v>
          </cell>
          <cell r="H68">
            <v>0</v>
          </cell>
          <cell r="I68">
            <v>647.30774269618757</v>
          </cell>
          <cell r="J68">
            <v>862</v>
          </cell>
          <cell r="K68">
            <v>1277</v>
          </cell>
        </row>
        <row r="69">
          <cell r="D69" t="str">
            <v>2005julhoUnidade São Paulo Sul</v>
          </cell>
          <cell r="E69">
            <v>0</v>
          </cell>
          <cell r="F69">
            <v>0</v>
          </cell>
          <cell r="G69">
            <v>0</v>
          </cell>
          <cell r="H69">
            <v>0</v>
          </cell>
          <cell r="I69">
            <v>547.53747951349953</v>
          </cell>
          <cell r="J69">
            <v>1473</v>
          </cell>
          <cell r="K69">
            <v>1015</v>
          </cell>
        </row>
        <row r="70">
          <cell r="D70" t="str">
            <v>2005julhoUnidade Anhembi</v>
          </cell>
          <cell r="E70">
            <v>0</v>
          </cell>
          <cell r="F70">
            <v>0</v>
          </cell>
          <cell r="G70">
            <v>0</v>
          </cell>
          <cell r="H70">
            <v>0</v>
          </cell>
          <cell r="I70">
            <v>429.62757313109427</v>
          </cell>
          <cell r="J70">
            <v>1121</v>
          </cell>
          <cell r="K70">
            <v>1253</v>
          </cell>
        </row>
        <row r="71">
          <cell r="D71" t="str">
            <v>2005julhoUnidade Centro</v>
          </cell>
          <cell r="E71">
            <v>0</v>
          </cell>
          <cell r="F71">
            <v>0</v>
          </cell>
          <cell r="G71">
            <v>0</v>
          </cell>
          <cell r="H71">
            <v>0</v>
          </cell>
          <cell r="I71">
            <v>1012</v>
          </cell>
          <cell r="J71">
            <v>847</v>
          </cell>
          <cell r="K71">
            <v>1636</v>
          </cell>
        </row>
        <row r="72">
          <cell r="D72" t="str">
            <v>2005julhoUnidade Leste</v>
          </cell>
          <cell r="E72">
            <v>0</v>
          </cell>
          <cell r="F72">
            <v>0</v>
          </cell>
          <cell r="G72">
            <v>0</v>
          </cell>
          <cell r="H72">
            <v>0</v>
          </cell>
          <cell r="I72">
            <v>484.29740366541353</v>
          </cell>
          <cell r="J72">
            <v>2263</v>
          </cell>
          <cell r="K72">
            <v>1116</v>
          </cell>
        </row>
        <row r="73">
          <cell r="D73" t="str">
            <v>2005julhoUnidade Grande ABC</v>
          </cell>
          <cell r="E73">
            <v>0</v>
          </cell>
          <cell r="F73">
            <v>0</v>
          </cell>
          <cell r="G73">
            <v>0</v>
          </cell>
          <cell r="H73">
            <v>0</v>
          </cell>
          <cell r="I73">
            <v>625.8533141899976</v>
          </cell>
          <cell r="J73">
            <v>1203</v>
          </cell>
          <cell r="K73">
            <v>1089</v>
          </cell>
        </row>
        <row r="74">
          <cell r="D74" t="str">
            <v>2005julhoCAPITAL</v>
          </cell>
          <cell r="E74">
            <v>0</v>
          </cell>
          <cell r="F74">
            <v>0</v>
          </cell>
          <cell r="G74">
            <v>0</v>
          </cell>
          <cell r="H74">
            <v>0</v>
          </cell>
        </row>
        <row r="75">
          <cell r="D75" t="str">
            <v>2005julhoOESTE</v>
          </cell>
          <cell r="E75">
            <v>0</v>
          </cell>
          <cell r="F75">
            <v>0</v>
          </cell>
          <cell r="G75">
            <v>0</v>
          </cell>
          <cell r="H75">
            <v>0</v>
          </cell>
        </row>
        <row r="76">
          <cell r="D76" t="str">
            <v>2005julhoABC</v>
          </cell>
          <cell r="E76">
            <v>0</v>
          </cell>
          <cell r="F76">
            <v>0</v>
          </cell>
          <cell r="G76">
            <v>0</v>
          </cell>
          <cell r="H76">
            <v>0</v>
          </cell>
        </row>
        <row r="77">
          <cell r="D77" t="str">
            <v>2005julhoUnidade Poder Publico</v>
          </cell>
          <cell r="E77" t="str">
            <v xml:space="preserve"> </v>
          </cell>
          <cell r="F77" t="str">
            <v xml:space="preserve"> </v>
          </cell>
          <cell r="H77" t="str">
            <v xml:space="preserve"> </v>
          </cell>
          <cell r="J77">
            <v>784</v>
          </cell>
        </row>
        <row r="78">
          <cell r="D78" t="str">
            <v>2005julhoAES Eletropaulo</v>
          </cell>
          <cell r="E78">
            <v>0</v>
          </cell>
          <cell r="F78">
            <v>0</v>
          </cell>
          <cell r="G78">
            <v>0</v>
          </cell>
          <cell r="H78">
            <v>0</v>
          </cell>
          <cell r="I78">
            <v>574</v>
          </cell>
          <cell r="J78">
            <v>8042</v>
          </cell>
          <cell r="K78">
            <v>1155</v>
          </cell>
        </row>
        <row r="79">
          <cell r="D79" t="str">
            <v>2005agostoUnidade Oeste</v>
          </cell>
          <cell r="E79">
            <v>0</v>
          </cell>
          <cell r="F79">
            <v>0</v>
          </cell>
          <cell r="G79">
            <v>0</v>
          </cell>
          <cell r="H79">
            <v>0</v>
          </cell>
          <cell r="I79">
            <v>668.86050917702778</v>
          </cell>
          <cell r="J79">
            <v>860</v>
          </cell>
          <cell r="K79">
            <v>1282</v>
          </cell>
        </row>
        <row r="80">
          <cell r="D80" t="str">
            <v>2005agostoUnidade São Paulo Sul</v>
          </cell>
          <cell r="E80">
            <v>0</v>
          </cell>
          <cell r="F80">
            <v>0</v>
          </cell>
          <cell r="G80">
            <v>0</v>
          </cell>
          <cell r="H80">
            <v>0</v>
          </cell>
          <cell r="I80">
            <v>546.85010545344983</v>
          </cell>
          <cell r="J80">
            <v>1436</v>
          </cell>
          <cell r="K80">
            <v>1043</v>
          </cell>
        </row>
        <row r="81">
          <cell r="D81" t="str">
            <v>2005agostoUnidade Anhembi</v>
          </cell>
          <cell r="E81">
            <v>0</v>
          </cell>
          <cell r="F81">
            <v>0</v>
          </cell>
          <cell r="G81">
            <v>0</v>
          </cell>
          <cell r="H81">
            <v>0</v>
          </cell>
          <cell r="I81">
            <v>447.72423993426457</v>
          </cell>
          <cell r="J81">
            <v>1061</v>
          </cell>
          <cell r="K81">
            <v>1273</v>
          </cell>
        </row>
        <row r="82">
          <cell r="D82" t="str">
            <v>2005agostoUnidade Centro</v>
          </cell>
          <cell r="E82">
            <v>0</v>
          </cell>
          <cell r="F82">
            <v>0</v>
          </cell>
          <cell r="G82">
            <v>0</v>
          </cell>
          <cell r="H82">
            <v>0</v>
          </cell>
          <cell r="I82">
            <v>1049</v>
          </cell>
          <cell r="J82">
            <v>848</v>
          </cell>
          <cell r="K82">
            <v>1632</v>
          </cell>
        </row>
        <row r="83">
          <cell r="D83" t="str">
            <v>2005agostoUnidade Leste</v>
          </cell>
          <cell r="E83">
            <v>0</v>
          </cell>
          <cell r="F83">
            <v>0</v>
          </cell>
          <cell r="G83">
            <v>0</v>
          </cell>
          <cell r="H83">
            <v>0</v>
          </cell>
          <cell r="I83">
            <v>492.82316404822797</v>
          </cell>
          <cell r="J83">
            <v>2185</v>
          </cell>
          <cell r="K83">
            <v>1144</v>
          </cell>
        </row>
        <row r="84">
          <cell r="D84" t="str">
            <v>2005agostoUnidade Grande ABC</v>
          </cell>
          <cell r="E84">
            <v>0</v>
          </cell>
          <cell r="F84">
            <v>0</v>
          </cell>
          <cell r="G84">
            <v>0</v>
          </cell>
          <cell r="H84">
            <v>0</v>
          </cell>
          <cell r="I84">
            <v>626.20473100272136</v>
          </cell>
          <cell r="J84">
            <v>1157</v>
          </cell>
          <cell r="K84">
            <v>1143</v>
          </cell>
        </row>
        <row r="85">
          <cell r="D85" t="str">
            <v>2005agostoCAPITAL</v>
          </cell>
          <cell r="E85">
            <v>0</v>
          </cell>
          <cell r="F85">
            <v>0</v>
          </cell>
          <cell r="G85">
            <v>0</v>
          </cell>
          <cell r="H85">
            <v>0</v>
          </cell>
        </row>
        <row r="86">
          <cell r="D86" t="str">
            <v>2005agostoOESTE</v>
          </cell>
          <cell r="E86">
            <v>0</v>
          </cell>
          <cell r="F86">
            <v>0</v>
          </cell>
          <cell r="G86">
            <v>0</v>
          </cell>
          <cell r="H86">
            <v>0</v>
          </cell>
        </row>
        <row r="87">
          <cell r="D87" t="str">
            <v>2005agostoABC</v>
          </cell>
          <cell r="E87">
            <v>0</v>
          </cell>
          <cell r="F87">
            <v>0</v>
          </cell>
          <cell r="G87">
            <v>0</v>
          </cell>
          <cell r="H87">
            <v>0</v>
          </cell>
        </row>
        <row r="88">
          <cell r="D88" t="str">
            <v>2005agostoUnidade Poder Publico</v>
          </cell>
          <cell r="E88" t="str">
            <v xml:space="preserve"> </v>
          </cell>
          <cell r="F88" t="str">
            <v xml:space="preserve"> </v>
          </cell>
          <cell r="H88" t="str">
            <v xml:space="preserve"> </v>
          </cell>
          <cell r="J88">
            <v>781</v>
          </cell>
        </row>
        <row r="89">
          <cell r="D89" t="str">
            <v>2005agostoAES Eletropaulo</v>
          </cell>
          <cell r="E89">
            <v>0</v>
          </cell>
          <cell r="F89">
            <v>0</v>
          </cell>
          <cell r="G89">
            <v>0</v>
          </cell>
          <cell r="H89">
            <v>0</v>
          </cell>
          <cell r="I89">
            <v>585</v>
          </cell>
          <cell r="J89">
            <v>7762</v>
          </cell>
          <cell r="K89">
            <v>1175</v>
          </cell>
        </row>
        <row r="90">
          <cell r="D90" t="str">
            <v>2005setembroUnidade Oeste</v>
          </cell>
          <cell r="E90">
            <v>0</v>
          </cell>
          <cell r="F90">
            <v>0</v>
          </cell>
          <cell r="G90">
            <v>0</v>
          </cell>
          <cell r="H90">
            <v>0</v>
          </cell>
          <cell r="I90">
            <v>695.33227744401961</v>
          </cell>
          <cell r="J90">
            <v>857</v>
          </cell>
          <cell r="K90">
            <v>1286</v>
          </cell>
        </row>
        <row r="91">
          <cell r="D91" t="str">
            <v>2005setembroUnidade São Paulo Sul</v>
          </cell>
          <cell r="E91">
            <v>0</v>
          </cell>
          <cell r="F91">
            <v>0</v>
          </cell>
          <cell r="G91">
            <v>0</v>
          </cell>
          <cell r="H91">
            <v>0</v>
          </cell>
          <cell r="I91">
            <v>563.28971125353178</v>
          </cell>
          <cell r="J91">
            <v>1401</v>
          </cell>
          <cell r="K91">
            <v>1073</v>
          </cell>
        </row>
        <row r="92">
          <cell r="D92" t="str">
            <v>2005setembroUnidade Anhembi</v>
          </cell>
          <cell r="E92">
            <v>0</v>
          </cell>
          <cell r="F92">
            <v>0</v>
          </cell>
          <cell r="G92">
            <v>0</v>
          </cell>
          <cell r="H92">
            <v>0</v>
          </cell>
          <cell r="I92">
            <v>486.81643813901877</v>
          </cell>
          <cell r="J92">
            <v>1004</v>
          </cell>
          <cell r="K92">
            <v>1293</v>
          </cell>
        </row>
        <row r="93">
          <cell r="D93" t="str">
            <v>2005setembroUnidade Centro</v>
          </cell>
          <cell r="E93">
            <v>0</v>
          </cell>
          <cell r="F93">
            <v>0</v>
          </cell>
          <cell r="G93">
            <v>0</v>
          </cell>
          <cell r="H93">
            <v>0</v>
          </cell>
          <cell r="I93">
            <v>1049</v>
          </cell>
          <cell r="J93">
            <v>848</v>
          </cell>
          <cell r="K93">
            <v>1629</v>
          </cell>
        </row>
        <row r="94">
          <cell r="D94" t="str">
            <v>2005setembroUnidade Leste</v>
          </cell>
          <cell r="E94">
            <v>0</v>
          </cell>
          <cell r="F94">
            <v>0</v>
          </cell>
          <cell r="G94">
            <v>0</v>
          </cell>
          <cell r="H94">
            <v>0</v>
          </cell>
          <cell r="I94">
            <v>514.88249806501551</v>
          </cell>
          <cell r="J94">
            <v>2110</v>
          </cell>
          <cell r="K94">
            <v>1172</v>
          </cell>
        </row>
        <row r="95">
          <cell r="D95" t="str">
            <v>2005setembroUnidade Grande ABC</v>
          </cell>
          <cell r="E95">
            <v>0</v>
          </cell>
          <cell r="F95">
            <v>0</v>
          </cell>
          <cell r="G95">
            <v>0</v>
          </cell>
          <cell r="H95">
            <v>0</v>
          </cell>
          <cell r="I95">
            <v>618.54271817931544</v>
          </cell>
          <cell r="J95">
            <v>1111</v>
          </cell>
          <cell r="K95">
            <v>1200</v>
          </cell>
        </row>
        <row r="96">
          <cell r="D96" t="str">
            <v>2005setembroCAPITAL</v>
          </cell>
          <cell r="E96">
            <v>0</v>
          </cell>
          <cell r="F96">
            <v>0</v>
          </cell>
          <cell r="G96">
            <v>0</v>
          </cell>
          <cell r="H96">
            <v>0</v>
          </cell>
        </row>
        <row r="97">
          <cell r="D97" t="str">
            <v>2005setembroOESTE</v>
          </cell>
          <cell r="E97">
            <v>0</v>
          </cell>
          <cell r="F97">
            <v>0</v>
          </cell>
          <cell r="G97">
            <v>0</v>
          </cell>
          <cell r="H97">
            <v>0</v>
          </cell>
        </row>
        <row r="98">
          <cell r="D98" t="str">
            <v>2005setembroABC</v>
          </cell>
          <cell r="E98">
            <v>0</v>
          </cell>
          <cell r="F98">
            <v>0</v>
          </cell>
          <cell r="G98">
            <v>0</v>
          </cell>
          <cell r="H98">
            <v>0</v>
          </cell>
        </row>
        <row r="99">
          <cell r="D99" t="str">
            <v>2005setembroUnidade Poder Publico</v>
          </cell>
          <cell r="E99" t="str">
            <v xml:space="preserve"> </v>
          </cell>
          <cell r="F99" t="str">
            <v xml:space="preserve"> </v>
          </cell>
          <cell r="H99" t="str">
            <v xml:space="preserve"> </v>
          </cell>
          <cell r="J99">
            <v>779</v>
          </cell>
        </row>
        <row r="100">
          <cell r="D100" t="str">
            <v>2005setembroAES Eletropaulo</v>
          </cell>
          <cell r="E100">
            <v>0</v>
          </cell>
          <cell r="F100">
            <v>0</v>
          </cell>
          <cell r="G100">
            <v>0</v>
          </cell>
          <cell r="H100">
            <v>0</v>
          </cell>
          <cell r="I100">
            <v>608</v>
          </cell>
          <cell r="J100">
            <v>7492</v>
          </cell>
          <cell r="K100">
            <v>1195</v>
          </cell>
        </row>
        <row r="101">
          <cell r="D101" t="str">
            <v>2005outubroUnidade Oeste</v>
          </cell>
          <cell r="E101">
            <v>0</v>
          </cell>
          <cell r="F101">
            <v>0</v>
          </cell>
          <cell r="G101">
            <v>0</v>
          </cell>
          <cell r="H101">
            <v>0</v>
          </cell>
          <cell r="I101">
            <v>730.32814432989687</v>
          </cell>
          <cell r="J101">
            <v>855</v>
          </cell>
          <cell r="K101">
            <v>1291</v>
          </cell>
        </row>
        <row r="102">
          <cell r="D102" t="str">
            <v>2005outubroUnidade São Paulo Sul</v>
          </cell>
          <cell r="E102">
            <v>0</v>
          </cell>
          <cell r="F102">
            <v>0</v>
          </cell>
          <cell r="G102">
            <v>0</v>
          </cell>
          <cell r="H102">
            <v>0</v>
          </cell>
          <cell r="I102">
            <v>586</v>
          </cell>
          <cell r="J102">
            <v>1366</v>
          </cell>
          <cell r="K102">
            <v>1103</v>
          </cell>
        </row>
        <row r="103">
          <cell r="D103" t="str">
            <v>2005outubroUnidade Anhembi</v>
          </cell>
          <cell r="E103">
            <v>0</v>
          </cell>
          <cell r="F103">
            <v>0</v>
          </cell>
          <cell r="G103">
            <v>0</v>
          </cell>
          <cell r="H103">
            <v>0</v>
          </cell>
          <cell r="I103">
            <v>516.66364392050173</v>
          </cell>
          <cell r="J103">
            <v>950</v>
          </cell>
          <cell r="K103">
            <v>1314</v>
          </cell>
        </row>
        <row r="104">
          <cell r="D104" t="str">
            <v>2005outubroUnidade Centro</v>
          </cell>
          <cell r="E104">
            <v>0</v>
          </cell>
          <cell r="F104">
            <v>0</v>
          </cell>
          <cell r="G104">
            <v>0</v>
          </cell>
          <cell r="H104">
            <v>0</v>
          </cell>
          <cell r="I104">
            <v>1051</v>
          </cell>
          <cell r="J104">
            <v>849</v>
          </cell>
          <cell r="K104">
            <v>1626</v>
          </cell>
        </row>
        <row r="105">
          <cell r="D105" t="str">
            <v>2005outubroUnidade Leste</v>
          </cell>
          <cell r="E105">
            <v>0</v>
          </cell>
          <cell r="F105">
            <v>0</v>
          </cell>
          <cell r="G105">
            <v>0</v>
          </cell>
          <cell r="H105">
            <v>0</v>
          </cell>
          <cell r="I105">
            <v>549.95960627727732</v>
          </cell>
          <cell r="J105">
            <v>2038</v>
          </cell>
          <cell r="K105">
            <v>1200</v>
          </cell>
        </row>
        <row r="106">
          <cell r="D106" t="str">
            <v>2005outubroUnidade Grande ABC</v>
          </cell>
          <cell r="E106">
            <v>0</v>
          </cell>
          <cell r="F106">
            <v>0</v>
          </cell>
          <cell r="G106">
            <v>0</v>
          </cell>
          <cell r="H106">
            <v>0</v>
          </cell>
          <cell r="I106">
            <v>631.03459013634074</v>
          </cell>
          <cell r="J106">
            <v>1068</v>
          </cell>
          <cell r="K106">
            <v>1260</v>
          </cell>
        </row>
        <row r="107">
          <cell r="D107" t="str">
            <v>2005outubroCAPITAL</v>
          </cell>
          <cell r="E107">
            <v>0</v>
          </cell>
          <cell r="F107">
            <v>0</v>
          </cell>
          <cell r="G107">
            <v>0</v>
          </cell>
          <cell r="H107">
            <v>0</v>
          </cell>
        </row>
        <row r="108">
          <cell r="D108" t="str">
            <v>2005outubroOESTE</v>
          </cell>
          <cell r="E108">
            <v>0</v>
          </cell>
          <cell r="F108">
            <v>0</v>
          </cell>
          <cell r="G108">
            <v>0</v>
          </cell>
          <cell r="H108">
            <v>0</v>
          </cell>
        </row>
        <row r="109">
          <cell r="D109" t="str">
            <v>2005outubroABC</v>
          </cell>
          <cell r="E109">
            <v>0</v>
          </cell>
          <cell r="F109">
            <v>0</v>
          </cell>
          <cell r="G109">
            <v>0</v>
          </cell>
          <cell r="H109">
            <v>0</v>
          </cell>
        </row>
        <row r="110">
          <cell r="D110" t="str">
            <v>2005outubroUnidade Poder Publico</v>
          </cell>
          <cell r="E110" t="str">
            <v xml:space="preserve"> </v>
          </cell>
          <cell r="F110" t="str">
            <v xml:space="preserve"> </v>
          </cell>
          <cell r="H110" t="str">
            <v xml:space="preserve"> </v>
          </cell>
          <cell r="J110">
            <v>777</v>
          </cell>
        </row>
        <row r="111">
          <cell r="D111" t="str">
            <v>2005outubroAES Eletropaulo</v>
          </cell>
          <cell r="E111">
            <v>0</v>
          </cell>
          <cell r="F111">
            <v>0</v>
          </cell>
          <cell r="G111">
            <v>0</v>
          </cell>
          <cell r="H111">
            <v>0</v>
          </cell>
          <cell r="I111">
            <v>636</v>
          </cell>
          <cell r="J111">
            <v>7231</v>
          </cell>
          <cell r="K111">
            <v>1215</v>
          </cell>
        </row>
        <row r="112">
          <cell r="D112" t="str">
            <v>2005novembroUnidade Oeste</v>
          </cell>
          <cell r="E112">
            <v>0</v>
          </cell>
          <cell r="F112">
            <v>0</v>
          </cell>
          <cell r="G112">
            <v>0</v>
          </cell>
          <cell r="H112">
            <v>0</v>
          </cell>
          <cell r="I112">
            <v>743.82671239401736</v>
          </cell>
          <cell r="J112">
            <v>853</v>
          </cell>
          <cell r="K112">
            <v>1295</v>
          </cell>
        </row>
        <row r="113">
          <cell r="D113" t="str">
            <v>2005novembroUnidade São Paulo Sul</v>
          </cell>
          <cell r="E113">
            <v>0</v>
          </cell>
          <cell r="F113">
            <v>0</v>
          </cell>
          <cell r="G113">
            <v>0</v>
          </cell>
          <cell r="H113">
            <v>0</v>
          </cell>
          <cell r="I113">
            <v>591.38001536370621</v>
          </cell>
          <cell r="J113">
            <v>1333</v>
          </cell>
          <cell r="K113">
            <v>1133</v>
          </cell>
        </row>
        <row r="114">
          <cell r="D114" t="str">
            <v>2005novembroUnidade Anhembi</v>
          </cell>
          <cell r="E114">
            <v>0</v>
          </cell>
          <cell r="F114">
            <v>0</v>
          </cell>
          <cell r="G114">
            <v>0</v>
          </cell>
          <cell r="H114">
            <v>0</v>
          </cell>
          <cell r="I114">
            <v>559.90277261577342</v>
          </cell>
          <cell r="J114">
            <v>898</v>
          </cell>
          <cell r="K114">
            <v>1335</v>
          </cell>
        </row>
        <row r="115">
          <cell r="D115" t="str">
            <v>2005novembroUnidade Centro</v>
          </cell>
          <cell r="E115">
            <v>0</v>
          </cell>
          <cell r="F115">
            <v>0</v>
          </cell>
          <cell r="G115">
            <v>0</v>
          </cell>
          <cell r="H115">
            <v>0</v>
          </cell>
          <cell r="I115">
            <v>1101</v>
          </cell>
          <cell r="J115">
            <v>850</v>
          </cell>
          <cell r="K115">
            <v>1623</v>
          </cell>
        </row>
        <row r="116">
          <cell r="D116" t="str">
            <v>2005novembroUnidade Leste</v>
          </cell>
          <cell r="E116">
            <v>0</v>
          </cell>
          <cell r="F116">
            <v>0</v>
          </cell>
          <cell r="G116">
            <v>0</v>
          </cell>
          <cell r="H116">
            <v>0</v>
          </cell>
          <cell r="I116">
            <v>568.82406801831257</v>
          </cell>
          <cell r="J116">
            <v>1968</v>
          </cell>
          <cell r="K116">
            <v>1230</v>
          </cell>
        </row>
        <row r="117">
          <cell r="D117" t="str">
            <v>2005novembroUnidade Grande ABC</v>
          </cell>
          <cell r="E117">
            <v>0</v>
          </cell>
          <cell r="F117">
            <v>0</v>
          </cell>
          <cell r="G117">
            <v>0</v>
          </cell>
          <cell r="H117">
            <v>0</v>
          </cell>
          <cell r="I117">
            <v>645.99804443053813</v>
          </cell>
          <cell r="J117">
            <v>1026</v>
          </cell>
          <cell r="K117">
            <v>1323</v>
          </cell>
        </row>
        <row r="118">
          <cell r="D118" t="str">
            <v>2005novembroCAPITAL</v>
          </cell>
          <cell r="E118">
            <v>0</v>
          </cell>
          <cell r="F118">
            <v>0</v>
          </cell>
          <cell r="G118">
            <v>0</v>
          </cell>
          <cell r="H118">
            <v>0</v>
          </cell>
        </row>
        <row r="119">
          <cell r="D119" t="str">
            <v>2005novembroOESTE</v>
          </cell>
          <cell r="E119">
            <v>0</v>
          </cell>
          <cell r="F119">
            <v>0</v>
          </cell>
          <cell r="G119">
            <v>0</v>
          </cell>
          <cell r="H119">
            <v>0</v>
          </cell>
        </row>
        <row r="120">
          <cell r="D120" t="str">
            <v>2005novembroABC</v>
          </cell>
          <cell r="E120">
            <v>0</v>
          </cell>
          <cell r="F120">
            <v>0</v>
          </cell>
          <cell r="G120">
            <v>0</v>
          </cell>
          <cell r="H120">
            <v>0</v>
          </cell>
        </row>
        <row r="121">
          <cell r="D121" t="str">
            <v>2005novembroUnidade Poder Publico</v>
          </cell>
          <cell r="E121" t="str">
            <v xml:space="preserve"> </v>
          </cell>
          <cell r="F121" t="str">
            <v xml:space="preserve"> </v>
          </cell>
          <cell r="H121" t="str">
            <v xml:space="preserve"> </v>
          </cell>
          <cell r="J121">
            <v>774</v>
          </cell>
        </row>
        <row r="122">
          <cell r="D122" t="str">
            <v>2005novembroAES Eletropaulo</v>
          </cell>
          <cell r="E122">
            <v>0</v>
          </cell>
          <cell r="F122">
            <v>0</v>
          </cell>
          <cell r="G122">
            <v>0</v>
          </cell>
          <cell r="H122">
            <v>0</v>
          </cell>
          <cell r="I122">
            <v>658</v>
          </cell>
          <cell r="J122">
            <v>6980</v>
          </cell>
          <cell r="K122">
            <v>1236</v>
          </cell>
        </row>
        <row r="123">
          <cell r="D123" t="str">
            <v>2005dezembroUnidade Oeste</v>
          </cell>
          <cell r="E123">
            <v>0</v>
          </cell>
          <cell r="F123">
            <v>0</v>
          </cell>
          <cell r="G123">
            <v>0</v>
          </cell>
          <cell r="H123">
            <v>0</v>
          </cell>
          <cell r="I123">
            <v>751.20545774647883</v>
          </cell>
          <cell r="J123">
            <v>850</v>
          </cell>
          <cell r="K123">
            <v>1300</v>
          </cell>
        </row>
        <row r="124">
          <cell r="D124" t="str">
            <v>2005dezembroUnidade São Paulo Sul</v>
          </cell>
          <cell r="E124">
            <v>0</v>
          </cell>
          <cell r="F124">
            <v>0</v>
          </cell>
          <cell r="G124">
            <v>0</v>
          </cell>
          <cell r="H124">
            <v>0</v>
          </cell>
          <cell r="I124">
            <v>612.83947501261991</v>
          </cell>
          <cell r="J124">
            <v>1300</v>
          </cell>
          <cell r="K124">
            <v>1165</v>
          </cell>
        </row>
        <row r="125">
          <cell r="D125" t="str">
            <v>2005dezembroUnidade Anhembi</v>
          </cell>
          <cell r="E125">
            <v>0</v>
          </cell>
          <cell r="F125">
            <v>0</v>
          </cell>
          <cell r="G125">
            <v>0</v>
          </cell>
          <cell r="H125">
            <v>0</v>
          </cell>
          <cell r="I125">
            <v>599.89541578602143</v>
          </cell>
          <cell r="J125">
            <v>850</v>
          </cell>
          <cell r="K125">
            <v>1356</v>
          </cell>
        </row>
        <row r="126">
          <cell r="D126" t="str">
            <v>2005dezembroUnidade Centro</v>
          </cell>
          <cell r="E126">
            <v>0</v>
          </cell>
          <cell r="F126">
            <v>0</v>
          </cell>
          <cell r="G126">
            <v>0</v>
          </cell>
          <cell r="H126">
            <v>0</v>
          </cell>
          <cell r="I126">
            <v>1146</v>
          </cell>
          <cell r="J126">
            <v>850</v>
          </cell>
          <cell r="K126">
            <v>1619</v>
          </cell>
        </row>
        <row r="127">
          <cell r="D127" t="str">
            <v>2005dezembroUnidade Leste</v>
          </cell>
          <cell r="E127">
            <v>0</v>
          </cell>
          <cell r="F127">
            <v>0</v>
          </cell>
          <cell r="G127">
            <v>0</v>
          </cell>
          <cell r="H127">
            <v>0</v>
          </cell>
          <cell r="I127">
            <v>583.15491054980146</v>
          </cell>
          <cell r="J127">
            <v>1900</v>
          </cell>
          <cell r="K127">
            <v>1260</v>
          </cell>
        </row>
        <row r="128">
          <cell r="D128" t="str">
            <v>2005dezembroUnidade Grande ABC</v>
          </cell>
          <cell r="E128">
            <v>0</v>
          </cell>
          <cell r="F128">
            <v>0</v>
          </cell>
          <cell r="G128">
            <v>0</v>
          </cell>
          <cell r="H128">
            <v>0</v>
          </cell>
          <cell r="I128">
            <v>659.9827308649202</v>
          </cell>
          <cell r="J128">
            <v>986</v>
          </cell>
          <cell r="K128">
            <v>1389</v>
          </cell>
        </row>
        <row r="129">
          <cell r="D129" t="str">
            <v>2005dezembroCAPITAL</v>
          </cell>
          <cell r="E129">
            <v>0</v>
          </cell>
          <cell r="F129">
            <v>0</v>
          </cell>
          <cell r="G129">
            <v>0</v>
          </cell>
          <cell r="H129">
            <v>0</v>
          </cell>
        </row>
        <row r="130">
          <cell r="D130" t="str">
            <v>2005dezembroOESTE</v>
          </cell>
          <cell r="E130">
            <v>0</v>
          </cell>
          <cell r="F130">
            <v>0</v>
          </cell>
          <cell r="G130">
            <v>0</v>
          </cell>
          <cell r="H130">
            <v>0</v>
          </cell>
        </row>
        <row r="131">
          <cell r="D131" t="str">
            <v>2005dezembroABC</v>
          </cell>
          <cell r="E131">
            <v>0</v>
          </cell>
          <cell r="F131">
            <v>0</v>
          </cell>
          <cell r="G131">
            <v>0</v>
          </cell>
          <cell r="H131">
            <v>0</v>
          </cell>
        </row>
        <row r="132">
          <cell r="D132" t="str">
            <v>2005dezembroUnidade Poder Publico</v>
          </cell>
          <cell r="E132" t="str">
            <v xml:space="preserve"> </v>
          </cell>
          <cell r="F132" t="str">
            <v xml:space="preserve"> </v>
          </cell>
          <cell r="H132" t="str">
            <v xml:space="preserve"> </v>
          </cell>
          <cell r="J132">
            <v>772</v>
          </cell>
        </row>
        <row r="133">
          <cell r="D133" t="str">
            <v>2005dezembroAES Eletropaulo</v>
          </cell>
          <cell r="E133">
            <v>0</v>
          </cell>
          <cell r="F133">
            <v>0</v>
          </cell>
          <cell r="G133">
            <v>0</v>
          </cell>
          <cell r="H133">
            <v>0</v>
          </cell>
          <cell r="I133">
            <v>680</v>
          </cell>
          <cell r="J133">
            <v>6737</v>
          </cell>
          <cell r="K133">
            <v>1257</v>
          </cell>
        </row>
      </sheetData>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2"/>
      <sheetName val="Vinculo Blanco"/>
      <sheetName val="#¡REF"/>
      <sheetName val="Resumen Efectivo"/>
      <sheetName val="Indicadores"/>
      <sheetName val="BASES GENERALES"/>
      <sheetName val="SDIISA98"/>
      <sheetName val="PISASD95"/>
      <sheetName val="BALANCE"/>
      <sheetName val="ESRES"/>
      <sheetName val="HESREGRF"/>
      <sheetName val="SOLUCION  DOLAR "/>
      <sheetName val="inversion"/>
      <sheetName val="flujo millones"/>
      <sheetName val="ESTIMADO AÑO2000"/>
      <sheetName val="FYU$"/>
      <sheetName val="compar año  1999"/>
      <sheetName val="escenarios"/>
      <sheetName val="bases escenarios"/>
      <sheetName val="PYG$"/>
      <sheetName val="Vinculo_Blanco2"/>
      <sheetName val="Resumen_Efectivo2"/>
      <sheetName val="BASES_GENERALES2"/>
      <sheetName val="SOLUCION__DOLAR_"/>
      <sheetName val="flujo_millones"/>
      <sheetName val="ESTIMADO_AÑO2000"/>
      <sheetName val="compar_año__1999"/>
      <sheetName val="bases_escenarios"/>
      <sheetName val="Vinculo_Blanco"/>
      <sheetName val="Resumen_Efectivo"/>
      <sheetName val="BASES_GENERALES"/>
      <sheetName val="Vinculo_Blanco1"/>
      <sheetName val="Resumen_Efectivo1"/>
      <sheetName val="BASES_GENERALES1"/>
      <sheetName val="Vinculo_Blanco3"/>
      <sheetName val="Resumen_Efectivo3"/>
      <sheetName val="BASES_GENERALES3"/>
      <sheetName val="Vinculo_Blanco4"/>
      <sheetName val="Resumen_Efectivo4"/>
      <sheetName val="BASES_GENERALES4"/>
      <sheetName val="SOLUCION__DOLAR_1"/>
      <sheetName val="flujo_millones1"/>
      <sheetName val="ESTIMADO_AÑO20001"/>
      <sheetName val="compar_año__19991"/>
      <sheetName val="bases_escenarios1"/>
      <sheetName val="Vinculo_Blanco5"/>
      <sheetName val="Resumen_Efectivo5"/>
      <sheetName val="BASES_GENERALES5"/>
      <sheetName val="SOLUCION__DOLAR_2"/>
      <sheetName val="flujo_millones2"/>
      <sheetName val="ESTIMADO_AÑO20002"/>
      <sheetName val="compar_año__19992"/>
      <sheetName val="bases_escenarios2"/>
      <sheetName val="Colombia C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sensibilidades"/>
      <sheetName val="Datos  Generales L.P."/>
      <sheetName val="INVERSIONES EN ACTIVOS"/>
      <sheetName val="BASES GENERALES"/>
      <sheetName val="Flujo de caja"/>
      <sheetName val="PYG"/>
      <sheetName val="Balance"/>
      <sheetName val="Bases Indicadores"/>
      <sheetName val="Indicadores"/>
      <sheetName val="Help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RESENTAÇÃO"/>
      <sheetName val="SINTÉTICO"/>
      <sheetName val="MENSAL"/>
      <sheetName val="POR NGs"/>
      <sheetName val="GERENCIAL (BENEF.RATEADOS)"/>
      <sheetName val="GERENCIAL"/>
      <sheetName val="ANALITICO"/>
      <sheetName val="TABELA_DE_CONTA"/>
      <sheetName val="NGs"/>
      <sheetName val="TÍTULOS"/>
      <sheetName val="TABELA DE UA"/>
    </sheetNames>
    <sheetDataSet>
      <sheetData sheetId="0" refreshError="1"/>
      <sheetData sheetId="1" refreshError="1"/>
      <sheetData sheetId="2" refreshError="1"/>
      <sheetData sheetId="3" refreshError="1"/>
      <sheetData sheetId="4" refreshError="1"/>
      <sheetData sheetId="5" refreshError="1"/>
      <sheetData sheetId="6" refreshError="1">
        <row r="1">
          <cell r="K1" t="str">
            <v>SALDO</v>
          </cell>
          <cell r="S1" t="str">
            <v>NG_D</v>
          </cell>
        </row>
        <row r="2">
          <cell r="S2" t="str">
            <v>OPERAÇÕES REMUNERAÇÃO BASE</v>
          </cell>
        </row>
        <row r="3">
          <cell r="S3" t="str">
            <v>EMPREENDIMENTOS REMUNERAÇÃO BASE</v>
          </cell>
        </row>
        <row r="4">
          <cell r="S4" t="str">
            <v>EMPREENDIMENTOS REMUNERAÇÃO BASE</v>
          </cell>
        </row>
        <row r="5">
          <cell r="S5" t="str">
            <v>EMPREENDIMENTOS REMUNERAÇÃO BASE</v>
          </cell>
        </row>
        <row r="6">
          <cell r="S6" t="str">
            <v>EMPREENDIMENTOS REMUNERAÇÃO BASE</v>
          </cell>
        </row>
        <row r="7">
          <cell r="S7" t="str">
            <v>OPERAÇÕES REMUNERAÇÃO BASE</v>
          </cell>
        </row>
        <row r="8">
          <cell r="S8" t="str">
            <v>OPERAÇÕES REMUNERAÇÃO BASE</v>
          </cell>
        </row>
        <row r="9">
          <cell r="S9" t="str">
            <v>OPERAÇÕES REMUNERAÇÃO BASE</v>
          </cell>
        </row>
        <row r="10">
          <cell r="S10" t="str">
            <v>OPERAÇÕES REMUNERAÇÃO BASE</v>
          </cell>
        </row>
        <row r="11">
          <cell r="S11" t="str">
            <v>OPERAÇÕES REMUNERAÇÃO BASE</v>
          </cell>
        </row>
        <row r="12">
          <cell r="S12" t="str">
            <v>OPERAÇÕES REMUNERAÇÃO BASE</v>
          </cell>
        </row>
        <row r="13">
          <cell r="S13" t="str">
            <v>OPERAÇÕES REMUNERAÇÃO BASE</v>
          </cell>
        </row>
        <row r="14">
          <cell r="S14" t="str">
            <v>OPERAÇÕES REMUNERAÇÃO BASE</v>
          </cell>
        </row>
        <row r="15">
          <cell r="S15" t="str">
            <v>OPERAÇÕES REMUNERAÇÃO BASE</v>
          </cell>
        </row>
        <row r="16">
          <cell r="S16" t="str">
            <v>OPERAÇÕES REMUNERAÇÃO BASE</v>
          </cell>
        </row>
        <row r="17">
          <cell r="S17" t="str">
            <v>OPERAÇÕES REMUNERAÇÃO BASE</v>
          </cell>
        </row>
        <row r="18">
          <cell r="S18" t="str">
            <v>OPERAÇÕES REMUNERAÇÃO BASE</v>
          </cell>
        </row>
        <row r="19">
          <cell r="S19" t="str">
            <v>OPERAÇÕES REMUNERAÇÃO BASE</v>
          </cell>
        </row>
        <row r="20">
          <cell r="S20" t="str">
            <v>OPERAÇÕES REMUNERAÇÃO BASE</v>
          </cell>
        </row>
        <row r="21">
          <cell r="S21" t="str">
            <v>OPERAÇÕES REMUNERAÇÃO BASE</v>
          </cell>
        </row>
        <row r="22">
          <cell r="S22" t="str">
            <v>OPERAÇÕES REMUNERAÇÃO BASE</v>
          </cell>
        </row>
        <row r="23">
          <cell r="S23" t="str">
            <v>OPERAÇÕES REMUNERAÇÃO BASE</v>
          </cell>
        </row>
        <row r="24">
          <cell r="S24" t="str">
            <v>OPERAÇÕES REMUNERAÇÃO BASE</v>
          </cell>
        </row>
        <row r="25">
          <cell r="S25" t="str">
            <v>OPERAÇÕES REMUNERAÇÃO BASE</v>
          </cell>
        </row>
        <row r="26">
          <cell r="S26" t="str">
            <v>OPERAÇÕES REMUNERAÇÃO BASE</v>
          </cell>
        </row>
        <row r="27">
          <cell r="S27" t="str">
            <v>OPERAÇÕES REMUNERAÇÃO BASE</v>
          </cell>
        </row>
        <row r="28">
          <cell r="S28" t="str">
            <v>OPERAÇÕES REMUNERAÇÃO BASE</v>
          </cell>
        </row>
        <row r="29">
          <cell r="S29" t="str">
            <v>OPERAÇÕES REMUNERAÇÃO BASE</v>
          </cell>
        </row>
        <row r="30">
          <cell r="S30" t="str">
            <v>OPERAÇÕES REMUNERAÇÃO BASE</v>
          </cell>
        </row>
        <row r="31">
          <cell r="S31" t="str">
            <v>OPERAÇÕES REMUNERAÇÃO BASE</v>
          </cell>
        </row>
        <row r="32">
          <cell r="S32" t="str">
            <v>OPERAÇÕES REMUNERAÇÃO BASE</v>
          </cell>
        </row>
        <row r="33">
          <cell r="S33" t="str">
            <v>OPERAÇÕES REMUNERAÇÃO BASE</v>
          </cell>
        </row>
        <row r="34">
          <cell r="S34" t="str">
            <v>OPERAÇÕES REMUNERAÇÃO BASE</v>
          </cell>
        </row>
        <row r="35">
          <cell r="S35" t="str">
            <v>OPERAÇÕES REMUNERAÇÃO BASE</v>
          </cell>
        </row>
        <row r="36">
          <cell r="S36" t="str">
            <v>OPERAÇÕES REMUNERAÇÃO BASE</v>
          </cell>
        </row>
        <row r="37">
          <cell r="S37" t="str">
            <v>OPERAÇÕES REMUNERAÇÃO BASE</v>
          </cell>
        </row>
        <row r="38">
          <cell r="S38" t="str">
            <v>OPERAÇÕES REMUNERAÇÃO BASE</v>
          </cell>
        </row>
        <row r="39">
          <cell r="S39" t="str">
            <v>OPERAÇÕES REMUNERAÇÃO BASE</v>
          </cell>
        </row>
        <row r="40">
          <cell r="S40" t="str">
            <v>OPERAÇÕES REMUNERAÇÃO BASE</v>
          </cell>
        </row>
        <row r="41">
          <cell r="S41" t="str">
            <v>OPERAÇÕES REMUNERAÇÃO BASE</v>
          </cell>
        </row>
        <row r="42">
          <cell r="S42" t="str">
            <v>OPERAÇÕES REMUNERAÇÃO BASE</v>
          </cell>
        </row>
        <row r="43">
          <cell r="S43" t="str">
            <v>OPERAÇÕES REMUNERAÇÃO BASE</v>
          </cell>
        </row>
        <row r="44">
          <cell r="S44" t="str">
            <v>OPERAÇÕES REMUNERAÇÃO BASE</v>
          </cell>
        </row>
        <row r="45">
          <cell r="S45" t="str">
            <v>OPERAÇÕES REMUNERAÇÃO BASE</v>
          </cell>
        </row>
        <row r="46">
          <cell r="S46" t="str">
            <v>EMPREENDIMENTOS REMUNERAÇÃO BASE</v>
          </cell>
        </row>
        <row r="47">
          <cell r="S47" t="str">
            <v>OPERAÇÕES REMUNERAÇÃO BASE</v>
          </cell>
        </row>
        <row r="48">
          <cell r="S48" t="str">
            <v>OPERAÇÕES REMUNERAÇÃO BASE</v>
          </cell>
        </row>
        <row r="49">
          <cell r="S49" t="str">
            <v>OPERAÇÕES REMUNERAÇÃO BASE</v>
          </cell>
        </row>
        <row r="50">
          <cell r="S50" t="str">
            <v>OPERAÇÕES REMUNERAÇÃO BASE</v>
          </cell>
        </row>
        <row r="51">
          <cell r="S51" t="str">
            <v>OPERAÇÕES REMUNERAÇÃO BASE</v>
          </cell>
        </row>
        <row r="52">
          <cell r="S52" t="str">
            <v>OPERAÇÕES REMUNERAÇÃO BASE</v>
          </cell>
        </row>
        <row r="53">
          <cell r="S53" t="str">
            <v>OPERAÇÕES REMUNERAÇÃO BASE</v>
          </cell>
        </row>
        <row r="54">
          <cell r="S54" t="str">
            <v>OPERAÇÕES REMUNERAÇÃO BASE</v>
          </cell>
        </row>
        <row r="55">
          <cell r="S55" t="str">
            <v>OPERAÇÕES REMUNERAÇÃO BASE</v>
          </cell>
        </row>
        <row r="56">
          <cell r="S56" t="str">
            <v>OPERAÇÕES REMUNERAÇÃO BASE</v>
          </cell>
        </row>
        <row r="57">
          <cell r="S57" t="str">
            <v>OPERAÇÕES REMUNERAÇÃO BASE</v>
          </cell>
        </row>
        <row r="58">
          <cell r="S58" t="str">
            <v>OPERAÇÕES HORAS EXTRAS</v>
          </cell>
        </row>
        <row r="59">
          <cell r="S59" t="str">
            <v>OPERAÇÕES HORAS EXTRAS</v>
          </cell>
        </row>
        <row r="60">
          <cell r="S60" t="str">
            <v>EMPREENDIMENTOS HORAS EXTRAS</v>
          </cell>
        </row>
        <row r="61">
          <cell r="S61" t="str">
            <v>EMPREENDIMENTOS HORAS EXTRAS</v>
          </cell>
        </row>
        <row r="62">
          <cell r="S62" t="str">
            <v>EMPREENDIMENTOS HORAS EXTRAS</v>
          </cell>
        </row>
        <row r="63">
          <cell r="S63" t="str">
            <v>EMPREENDIMENTOS HORAS EXTRAS</v>
          </cell>
        </row>
        <row r="64">
          <cell r="S64" t="str">
            <v>OPERAÇÕES HORAS EXTRAS</v>
          </cell>
        </row>
        <row r="65">
          <cell r="S65" t="str">
            <v>OPERAÇÕES HORAS EXTRAS</v>
          </cell>
        </row>
        <row r="66">
          <cell r="S66" t="str">
            <v>OPERAÇÕES HORAS EXTRAS</v>
          </cell>
        </row>
        <row r="67">
          <cell r="S67" t="str">
            <v>OPERAÇÕES HORAS EXTRAS</v>
          </cell>
        </row>
        <row r="68">
          <cell r="S68" t="str">
            <v>OPERAÇÕES HORAS EXTRAS</v>
          </cell>
        </row>
        <row r="69">
          <cell r="S69" t="str">
            <v>OPERAÇÕES HORAS EXTRAS</v>
          </cell>
        </row>
        <row r="70">
          <cell r="S70" t="str">
            <v>OPERAÇÕES HORAS EXTRAS</v>
          </cell>
        </row>
        <row r="71">
          <cell r="S71" t="str">
            <v>OPERAÇÕES HORAS EXTRAS</v>
          </cell>
        </row>
        <row r="72">
          <cell r="S72" t="str">
            <v>OPERAÇÕES HORAS EXTRAS</v>
          </cell>
        </row>
        <row r="73">
          <cell r="S73" t="str">
            <v>OPERAÇÕES HORAS EXTRAS</v>
          </cell>
        </row>
        <row r="74">
          <cell r="S74" t="str">
            <v>OPERAÇÕES HORAS EXTRAS</v>
          </cell>
        </row>
        <row r="75">
          <cell r="S75" t="str">
            <v>OPERAÇÕES HORAS EXTRAS</v>
          </cell>
        </row>
        <row r="76">
          <cell r="S76" t="str">
            <v>OPERAÇÕES HORAS EXTRAS</v>
          </cell>
        </row>
        <row r="77">
          <cell r="S77" t="str">
            <v>OPERAÇÕES HORAS EXTRAS</v>
          </cell>
        </row>
        <row r="78">
          <cell r="S78" t="str">
            <v>OPERAÇÕES HORAS EXTRAS</v>
          </cell>
        </row>
        <row r="79">
          <cell r="S79" t="str">
            <v>OPERAÇÕES HORAS EXTRAS</v>
          </cell>
        </row>
        <row r="80">
          <cell r="S80" t="str">
            <v>OPERAÇÕES HORAS EXTRAS</v>
          </cell>
        </row>
        <row r="81">
          <cell r="S81" t="str">
            <v>OPERAÇÕES HORAS EXTRAS</v>
          </cell>
        </row>
        <row r="82">
          <cell r="S82" t="str">
            <v>OPERAÇÕES HORAS EXTRAS</v>
          </cell>
        </row>
        <row r="83">
          <cell r="S83" t="str">
            <v>OPERAÇÕES HORAS EXTRAS</v>
          </cell>
        </row>
        <row r="84">
          <cell r="S84" t="str">
            <v>OPERAÇÕES HORAS EXTRAS</v>
          </cell>
        </row>
        <row r="85">
          <cell r="S85" t="str">
            <v>OPERAÇÕES HORAS EXTRAS</v>
          </cell>
        </row>
        <row r="86">
          <cell r="S86" t="str">
            <v>OPERAÇÕES HORAS EXTRAS</v>
          </cell>
        </row>
        <row r="87">
          <cell r="S87" t="str">
            <v>OPERAÇÕES HORAS EXTRAS</v>
          </cell>
        </row>
        <row r="88">
          <cell r="S88" t="str">
            <v>OPERAÇÕES HORAS EXTRAS</v>
          </cell>
        </row>
        <row r="89">
          <cell r="S89" t="str">
            <v>OPERAÇÕES HORAS EXTRAS</v>
          </cell>
        </row>
        <row r="90">
          <cell r="S90" t="str">
            <v>OPERAÇÕES HORAS EXTRAS</v>
          </cell>
        </row>
        <row r="91">
          <cell r="S91" t="str">
            <v>OPERAÇÕES HORAS EXTRAS</v>
          </cell>
        </row>
        <row r="92">
          <cell r="S92" t="str">
            <v>OPERAÇÕES HORAS EXTRAS</v>
          </cell>
        </row>
        <row r="93">
          <cell r="S93" t="str">
            <v>OPERAÇÕES HORAS EXTRAS</v>
          </cell>
        </row>
        <row r="94">
          <cell r="S94" t="str">
            <v>OPERAÇÕES HORAS EXTRAS</v>
          </cell>
        </row>
        <row r="95">
          <cell r="S95" t="str">
            <v>OPERAÇÕES HORAS EXTRAS</v>
          </cell>
        </row>
        <row r="96">
          <cell r="S96" t="str">
            <v>EMPREENDIMENTOS ADICIONAIS FIXOS</v>
          </cell>
        </row>
        <row r="97">
          <cell r="S97" t="str">
            <v>EMPREENDIMENTOS ADICIONAIS FIXOS</v>
          </cell>
        </row>
        <row r="98">
          <cell r="S98" t="str">
            <v>EMPREENDIMENTOS ADICIONAIS FIXOS</v>
          </cell>
        </row>
        <row r="99">
          <cell r="S99" t="str">
            <v>EMPREENDIMENTOS ADICIONAIS FIXOS</v>
          </cell>
        </row>
        <row r="100">
          <cell r="S100" t="str">
            <v>OPERAÇÕES ADICIONAIS FIXOS</v>
          </cell>
        </row>
        <row r="101">
          <cell r="S101" t="str">
            <v>OPERAÇÕES ADICIONAIS FIXOS</v>
          </cell>
        </row>
        <row r="102">
          <cell r="S102" t="str">
            <v>OPERAÇÕES ADICIONAIS FIXOS</v>
          </cell>
        </row>
        <row r="103">
          <cell r="S103" t="str">
            <v>OPERAÇÕES ADICIONAIS FIXOS</v>
          </cell>
        </row>
        <row r="104">
          <cell r="S104" t="str">
            <v>OPERAÇÕES ADICIONAIS FIXOS</v>
          </cell>
        </row>
        <row r="105">
          <cell r="S105" t="str">
            <v>OPERAÇÕES ADICIONAIS FIXOS</v>
          </cell>
        </row>
        <row r="106">
          <cell r="S106" t="str">
            <v>OPERAÇÕES ADICIONAIS FIXOS</v>
          </cell>
        </row>
        <row r="107">
          <cell r="S107" t="str">
            <v>OPERAÇÕES ADICIONAIS FIXOS</v>
          </cell>
        </row>
        <row r="108">
          <cell r="S108" t="str">
            <v>OPERAÇÕES ADICIONAIS FIXOS</v>
          </cell>
        </row>
        <row r="109">
          <cell r="S109" t="str">
            <v>OPERAÇÕES ADICIONAIS FIXOS</v>
          </cell>
        </row>
        <row r="110">
          <cell r="S110" t="str">
            <v>OPERAÇÕES ADICIONAIS FIXOS</v>
          </cell>
        </row>
        <row r="111">
          <cell r="S111" t="str">
            <v>OPERAÇÕES ADICIONAIS FIXOS</v>
          </cell>
        </row>
        <row r="112">
          <cell r="S112" t="str">
            <v>OPERAÇÕES ADICIONAIS FIXOS</v>
          </cell>
        </row>
        <row r="113">
          <cell r="S113" t="str">
            <v>OPERAÇÕES ADICIONAIS FIXOS</v>
          </cell>
        </row>
        <row r="114">
          <cell r="S114" t="str">
            <v>OPERAÇÕES ADICIONAIS FIXOS</v>
          </cell>
        </row>
        <row r="115">
          <cell r="S115" t="str">
            <v>OPERAÇÕES ADICIONAIS FIXOS</v>
          </cell>
        </row>
        <row r="116">
          <cell r="S116" t="str">
            <v>OPERAÇÕES ADICIONAIS FIXOS</v>
          </cell>
        </row>
        <row r="117">
          <cell r="S117" t="str">
            <v>OPERAÇÕES ADICIONAIS FIXOS</v>
          </cell>
        </row>
        <row r="118">
          <cell r="S118" t="str">
            <v>OPERAÇÕES ADICIONAIS FIXOS</v>
          </cell>
        </row>
        <row r="119">
          <cell r="S119" t="str">
            <v>OPERAÇÕES ADICIONAIS FIXOS</v>
          </cell>
        </row>
        <row r="120">
          <cell r="S120" t="str">
            <v>OPERAÇÕES ADICIONAIS FIXOS</v>
          </cell>
        </row>
        <row r="121">
          <cell r="S121" t="str">
            <v>OPERAÇÕES ADICIONAIS FIXOS</v>
          </cell>
        </row>
        <row r="122">
          <cell r="S122" t="str">
            <v>OPERAÇÕES ADICIONAIS FIXOS</v>
          </cell>
        </row>
        <row r="123">
          <cell r="S123" t="str">
            <v>OPERAÇÕES ADICIONAIS FIXOS</v>
          </cell>
        </row>
        <row r="124">
          <cell r="S124" t="str">
            <v>OPERAÇÕES ADICIONAIS FIXOS</v>
          </cell>
        </row>
        <row r="125">
          <cell r="S125" t="str">
            <v>OPERAÇÕES ADICIONAIS FIXOS</v>
          </cell>
        </row>
        <row r="126">
          <cell r="S126" t="str">
            <v>OPERAÇÕES ADICIONAIS FIXOS</v>
          </cell>
        </row>
        <row r="127">
          <cell r="S127" t="str">
            <v>OPERAÇÕES ADICIONAIS FIXOS</v>
          </cell>
        </row>
        <row r="128">
          <cell r="S128" t="str">
            <v>OPERAÇÕES ADICIONAIS FIXOS</v>
          </cell>
        </row>
        <row r="129">
          <cell r="S129" t="str">
            <v>OPERAÇÕES ADICIONAIS FIXOS</v>
          </cell>
        </row>
        <row r="130">
          <cell r="S130" t="str">
            <v>OPERAÇÕES ADICIONAIS FIXOS</v>
          </cell>
        </row>
        <row r="131">
          <cell r="S131" t="str">
            <v>OPERAÇÕES ADICIONAIS FIXOS</v>
          </cell>
        </row>
        <row r="132">
          <cell r="S132" t="str">
            <v>OPERAÇÕES ADICIONAIS FIXOS</v>
          </cell>
        </row>
        <row r="133">
          <cell r="S133" t="str">
            <v>OPERAÇÕES ADICIONAIS FIXOS</v>
          </cell>
        </row>
        <row r="134">
          <cell r="S134" t="str">
            <v>OPERAÇÕES ADICIONAIS FIXOS</v>
          </cell>
        </row>
        <row r="135">
          <cell r="S135" t="str">
            <v>OPERAÇÕES ADICIONAIS FIXOS</v>
          </cell>
        </row>
        <row r="136">
          <cell r="S136" t="str">
            <v>OPERAÇÕES ADICIONAIS FIXOS</v>
          </cell>
        </row>
        <row r="137">
          <cell r="S137" t="str">
            <v>OPERAÇÕES ADICIONAIS FIXOS</v>
          </cell>
        </row>
        <row r="138">
          <cell r="S138" t="str">
            <v>OPERAÇÕES ADICIONAIS FIXOS</v>
          </cell>
        </row>
        <row r="139">
          <cell r="S139" t="str">
            <v>EMPREENDIMENTOS ADICIONAIS DIVERSOS</v>
          </cell>
        </row>
        <row r="140">
          <cell r="S140" t="str">
            <v>EMPREENDIMENTOS ADICIONAIS DIVERSOS</v>
          </cell>
        </row>
        <row r="141">
          <cell r="S141" t="str">
            <v>EMPREENDIMENTOS ADICIONAIS DIVERSOS</v>
          </cell>
        </row>
        <row r="142">
          <cell r="S142" t="str">
            <v>OPERAÇÕES ADICIONAIS DIVERSOS</v>
          </cell>
        </row>
        <row r="143">
          <cell r="S143" t="str">
            <v>OPERAÇÕES ADICIONAIS DIVERSOS</v>
          </cell>
        </row>
        <row r="144">
          <cell r="S144" t="str">
            <v>OPERAÇÕES ADICIONAIS DIVERSOS</v>
          </cell>
        </row>
        <row r="145">
          <cell r="S145" t="str">
            <v>OPERAÇÕES ADICIONAIS DIVERSOS</v>
          </cell>
        </row>
        <row r="146">
          <cell r="S146" t="str">
            <v>OPERAÇÕES ADICIONAIS DIVERSOS</v>
          </cell>
        </row>
        <row r="147">
          <cell r="S147" t="str">
            <v>OPERAÇÕES ADICIONAIS DIVERSOS</v>
          </cell>
        </row>
        <row r="148">
          <cell r="S148" t="str">
            <v>OPERAÇÕES ADICIONAIS DIVERSOS</v>
          </cell>
        </row>
        <row r="149">
          <cell r="S149" t="str">
            <v>OPERAÇÕES ADICIONAIS DIVERSOS</v>
          </cell>
        </row>
        <row r="150">
          <cell r="S150" t="str">
            <v>OPERAÇÕES ADICIONAIS DIVERSOS</v>
          </cell>
        </row>
        <row r="151">
          <cell r="S151" t="str">
            <v>OPERAÇÕES ADICIONAIS DIVERSOS</v>
          </cell>
        </row>
        <row r="152">
          <cell r="S152" t="str">
            <v>OPERAÇÕES ADICIONAIS DIVERSOS</v>
          </cell>
        </row>
        <row r="153">
          <cell r="S153" t="str">
            <v>OPERAÇÕES ADICIONAIS DIVERSOS</v>
          </cell>
        </row>
        <row r="154">
          <cell r="S154" t="str">
            <v>OPERAÇÕES ADICIONAIS DIVERSOS</v>
          </cell>
        </row>
        <row r="155">
          <cell r="S155" t="str">
            <v>OPERAÇÕES ADICIONAIS DIVERSOS</v>
          </cell>
        </row>
        <row r="156">
          <cell r="S156" t="str">
            <v>OPERAÇÕES ADICIONAIS DIVERSOS</v>
          </cell>
        </row>
        <row r="157">
          <cell r="S157" t="str">
            <v>OPERAÇÕES ADICIONAIS DIVERSOS</v>
          </cell>
        </row>
        <row r="158">
          <cell r="S158" t="str">
            <v>OPERAÇÕES ADICIONAIS DIVERSOS</v>
          </cell>
        </row>
        <row r="159">
          <cell r="S159" t="str">
            <v>OPERAÇÕES ADICIONAIS DIVERSOS</v>
          </cell>
        </row>
        <row r="160">
          <cell r="S160" t="str">
            <v>OPERAÇÕES ADICIONAIS DIVERSOS</v>
          </cell>
        </row>
        <row r="161">
          <cell r="S161" t="str">
            <v>OPERAÇÕES ADICIONAIS DIVERSOS</v>
          </cell>
        </row>
        <row r="162">
          <cell r="S162" t="str">
            <v>OPERAÇÕES ADICIONAIS DIVERSOS</v>
          </cell>
        </row>
        <row r="163">
          <cell r="S163" t="str">
            <v>OPERAÇÕES ADICIONAIS DIVERSOS</v>
          </cell>
        </row>
        <row r="164">
          <cell r="S164" t="str">
            <v>OPERAÇÕES ADICIONAIS DIVERSOS</v>
          </cell>
        </row>
        <row r="165">
          <cell r="S165" t="str">
            <v>OPERAÇÕES ADICIONAIS DIVERSOS</v>
          </cell>
        </row>
        <row r="166">
          <cell r="S166" t="str">
            <v>OPERAÇÕES ADICIONAIS DIVERSOS</v>
          </cell>
        </row>
        <row r="167">
          <cell r="S167" t="str">
            <v>OPERAÇÕES ADICIONAIS DIVERSOS</v>
          </cell>
        </row>
        <row r="168">
          <cell r="S168" t="str">
            <v>OPERAÇÕES ADICIONAIS DIVERSOS</v>
          </cell>
        </row>
        <row r="169">
          <cell r="S169" t="str">
            <v>OPERAÇÕES ADICIONAIS DIVERSOS</v>
          </cell>
        </row>
        <row r="170">
          <cell r="S170" t="str">
            <v>OPERAÇÕES ADICIONAIS DIVERSOS</v>
          </cell>
        </row>
        <row r="171">
          <cell r="S171" t="str">
            <v>OPERAÇÕES ADICIONAIS DIVERSOS</v>
          </cell>
        </row>
        <row r="172">
          <cell r="S172" t="str">
            <v>OPERAÇÕES ADICIONAIS DIVERSOS</v>
          </cell>
        </row>
        <row r="173">
          <cell r="S173" t="str">
            <v>OPERAÇÕES ADICIONAIS DIVERSOS</v>
          </cell>
        </row>
        <row r="174">
          <cell r="S174" t="str">
            <v>OPERAÇÕES ADICIONAIS DIVERSOS</v>
          </cell>
        </row>
        <row r="175">
          <cell r="S175" t="str">
            <v>OPERAÇÕES ADICIONAIS DIVERSOS</v>
          </cell>
        </row>
        <row r="176">
          <cell r="S176" t="str">
            <v>OPERAÇÕES ADICIONAIS DIVERSOS</v>
          </cell>
        </row>
        <row r="177">
          <cell r="S177" t="str">
            <v>OPERAÇÕES ADICIONAIS DIVERSOS</v>
          </cell>
        </row>
        <row r="178">
          <cell r="S178" t="str">
            <v>OPERAÇÕES ADICIONAIS DIVERSOS</v>
          </cell>
        </row>
        <row r="179">
          <cell r="S179" t="str">
            <v>OPERAÇÕES ADICIONAIS DIVERSOS</v>
          </cell>
        </row>
        <row r="180">
          <cell r="S180" t="str">
            <v>EMPREENDIMENTOS REMUNERAÇÃO BASE</v>
          </cell>
        </row>
        <row r="181">
          <cell r="S181" t="str">
            <v>OPERAÇÕES REMUNERAÇÃO BASE</v>
          </cell>
        </row>
        <row r="182">
          <cell r="S182" t="str">
            <v>OPERAÇÕES REMUNERAÇÃO BASE</v>
          </cell>
        </row>
        <row r="183">
          <cell r="S183" t="str">
            <v>OPERAÇÕES REMUNERAÇÃO BASE</v>
          </cell>
        </row>
        <row r="184">
          <cell r="S184" t="str">
            <v>OPERAÇÕES REMUNERAÇÃO BASE</v>
          </cell>
        </row>
        <row r="185">
          <cell r="S185" t="str">
            <v>OPERAÇÕES REMUNERAÇÃO BASE</v>
          </cell>
        </row>
        <row r="186">
          <cell r="S186" t="str">
            <v>OPERAÇÕES REMUNERAÇÃO BASE</v>
          </cell>
        </row>
        <row r="187">
          <cell r="S187" t="str">
            <v>OPERAÇÕES REMUNERAÇÃO BASE</v>
          </cell>
        </row>
        <row r="188">
          <cell r="S188" t="str">
            <v>OPERAÇÕES REMUNERAÇÃO BASE</v>
          </cell>
        </row>
        <row r="189">
          <cell r="S189" t="str">
            <v>OPERAÇÕES REMUNERAÇÃO BASE</v>
          </cell>
        </row>
        <row r="190">
          <cell r="S190" t="str">
            <v>OPERAÇÕES REMUNERAÇÃO BASE</v>
          </cell>
        </row>
        <row r="191">
          <cell r="S191" t="str">
            <v>OPERAÇÕES REMUNERAÇÃO BASE</v>
          </cell>
        </row>
        <row r="192">
          <cell r="S192" t="str">
            <v>OPERAÇÕES REMUNERAÇÃO BASE</v>
          </cell>
        </row>
        <row r="193">
          <cell r="S193" t="str">
            <v>OPERAÇÕES REMUNERAÇÃO BASE</v>
          </cell>
        </row>
        <row r="194">
          <cell r="S194" t="str">
            <v>OPERAÇÕES REMUNERAÇÃO BASE</v>
          </cell>
        </row>
        <row r="195">
          <cell r="S195" t="str">
            <v>OPERAÇÕES REMUNERAÇÃO BASE</v>
          </cell>
        </row>
        <row r="196">
          <cell r="S196" t="str">
            <v>OPERAÇÕES REMUNERAÇÃO BASE</v>
          </cell>
        </row>
        <row r="197">
          <cell r="S197" t="str">
            <v>OPERAÇÕES REMUNERAÇÃO BASE</v>
          </cell>
        </row>
        <row r="198">
          <cell r="S198" t="str">
            <v>OPERAÇÕES REMUNERAÇÃO BASE</v>
          </cell>
        </row>
        <row r="199">
          <cell r="S199" t="str">
            <v>OPERAÇÕES REMUNERAÇÃO BASE</v>
          </cell>
        </row>
        <row r="200">
          <cell r="S200" t="str">
            <v>OPERAÇÕES REMUNERAÇÃO BASE</v>
          </cell>
        </row>
        <row r="201">
          <cell r="S201" t="str">
            <v>OPERAÇÕES REMUNERAÇÃO BASE</v>
          </cell>
        </row>
        <row r="202">
          <cell r="S202" t="str">
            <v>OPERAÇÕES REMUNERAÇÃO BASE</v>
          </cell>
        </row>
        <row r="203">
          <cell r="S203" t="str">
            <v>OPERAÇÕES REMUNERAÇÃO BASE</v>
          </cell>
        </row>
        <row r="204">
          <cell r="S204" t="str">
            <v>OPERAÇÕES REMUNERAÇÃO BASE</v>
          </cell>
        </row>
        <row r="205">
          <cell r="S205" t="str">
            <v>OPERAÇÕES REMUNERAÇÃO BASE</v>
          </cell>
        </row>
        <row r="206">
          <cell r="S206" t="str">
            <v>OPERAÇÕES REMUNERAÇÃO BASE</v>
          </cell>
        </row>
        <row r="207">
          <cell r="S207" t="str">
            <v>OPERAÇÕES REMUNERAÇÃO BASE</v>
          </cell>
        </row>
        <row r="208">
          <cell r="S208" t="str">
            <v>OPERAÇÕES REMUNERAÇÃO BASE</v>
          </cell>
        </row>
        <row r="209">
          <cell r="S209" t="str">
            <v>OPERAÇÕES REMUNERAÇÃO BASE</v>
          </cell>
        </row>
        <row r="210">
          <cell r="S210" t="str">
            <v>OPERAÇÕES REMUNERAÇÃO BASE</v>
          </cell>
        </row>
        <row r="211">
          <cell r="S211" t="str">
            <v>OPERAÇÕES REMUNERAÇÃO BASE</v>
          </cell>
        </row>
        <row r="212">
          <cell r="S212" t="str">
            <v>OPERAÇÕES REMUNERAÇÃO BASE</v>
          </cell>
        </row>
        <row r="213">
          <cell r="S213" t="str">
            <v>EMPREENDIMENTOS REMUNERAÇÃO BASE</v>
          </cell>
        </row>
        <row r="214">
          <cell r="S214" t="str">
            <v>EMPREENDIMENTOS REMUNERAÇÃO BASE</v>
          </cell>
        </row>
        <row r="215">
          <cell r="S215" t="str">
            <v>OPERAÇÕES REMUNERAÇÃO BASE</v>
          </cell>
        </row>
        <row r="216">
          <cell r="S216" t="str">
            <v>OPERAÇÕES REMUNERAÇÃO BASE</v>
          </cell>
        </row>
        <row r="217">
          <cell r="S217" t="str">
            <v>OPERAÇÕES REMUNERAÇÃO BASE</v>
          </cell>
        </row>
        <row r="218">
          <cell r="S218" t="str">
            <v>OPERAÇÕES REMUNERAÇÃO BASE</v>
          </cell>
        </row>
        <row r="219">
          <cell r="S219" t="str">
            <v>OPERAÇÕES REMUNERAÇÃO BASE</v>
          </cell>
        </row>
        <row r="220">
          <cell r="S220" t="str">
            <v>OPERAÇÕES REMUNERAÇÃO BASE</v>
          </cell>
        </row>
        <row r="221">
          <cell r="S221" t="str">
            <v>OPERAÇÕES REMUNERAÇÃO BASE</v>
          </cell>
        </row>
        <row r="222">
          <cell r="S222" t="str">
            <v>OPERAÇÕES REMUNERAÇÃO BASE</v>
          </cell>
        </row>
        <row r="223">
          <cell r="S223" t="str">
            <v>OPERAÇÕES REMUNERAÇÃO BASE</v>
          </cell>
        </row>
        <row r="224">
          <cell r="S224" t="str">
            <v>OPERAÇÕES REMUNERAÇÃO BASE</v>
          </cell>
        </row>
        <row r="225">
          <cell r="S225" t="str">
            <v>OPERAÇÕES REMUNERAÇÃO BASE</v>
          </cell>
        </row>
        <row r="226">
          <cell r="S226" t="str">
            <v>OPERAÇÕES REMUNERAÇÃO BASE</v>
          </cell>
        </row>
        <row r="227">
          <cell r="S227" t="str">
            <v>OPERAÇÕES REMUNERAÇÃO BASE</v>
          </cell>
        </row>
        <row r="228">
          <cell r="S228" t="str">
            <v>OPERAÇÕES REMUNERAÇÃO BASE</v>
          </cell>
        </row>
        <row r="229">
          <cell r="S229" t="str">
            <v>OPERAÇÕES REMUNERAÇÃO BASE</v>
          </cell>
        </row>
        <row r="230">
          <cell r="S230" t="str">
            <v>OPERAÇÕES REMUNERAÇÃO BASE</v>
          </cell>
        </row>
        <row r="231">
          <cell r="S231" t="str">
            <v>OPERAÇÕES REMUNERAÇÃO BASE</v>
          </cell>
        </row>
        <row r="232">
          <cell r="S232" t="str">
            <v>OPERAÇÕES REMUNERAÇÃO BASE</v>
          </cell>
        </row>
        <row r="233">
          <cell r="S233" t="str">
            <v>OPERAÇÕES REMUNERAÇÃO BASE</v>
          </cell>
        </row>
        <row r="234">
          <cell r="S234" t="str">
            <v>OPERAÇÕES REMUNERAÇÃO BASE</v>
          </cell>
        </row>
        <row r="235">
          <cell r="S235" t="str">
            <v>OPERAÇÕES REMUNERAÇÃO BASE</v>
          </cell>
        </row>
        <row r="236">
          <cell r="S236" t="str">
            <v>OPERAÇÕES REMUNERAÇÃO BASE</v>
          </cell>
        </row>
        <row r="237">
          <cell r="S237" t="str">
            <v>EMPREENDIMENTOS REMUNERAÇÃO BASE</v>
          </cell>
        </row>
        <row r="238">
          <cell r="S238" t="str">
            <v>EMPREENDIMENTOS REMUNERAÇÃO BASE</v>
          </cell>
        </row>
        <row r="239">
          <cell r="S239" t="str">
            <v>EMPREENDIMENTOS REMUNERAÇÃO BASE</v>
          </cell>
        </row>
        <row r="240">
          <cell r="S240" t="str">
            <v>OPERAÇÕES REMUNERAÇÃO BASE</v>
          </cell>
        </row>
        <row r="241">
          <cell r="S241" t="str">
            <v>OPERAÇÕES REMUNERAÇÃO BASE</v>
          </cell>
        </row>
        <row r="242">
          <cell r="S242" t="str">
            <v>OPERAÇÕES REMUNERAÇÃO BASE</v>
          </cell>
        </row>
        <row r="243">
          <cell r="S243" t="str">
            <v>OPERAÇÕES REMUNERAÇÃO BASE</v>
          </cell>
        </row>
        <row r="244">
          <cell r="S244" t="str">
            <v>OPERAÇÕES REMUNERAÇÃO BASE</v>
          </cell>
        </row>
        <row r="245">
          <cell r="S245" t="str">
            <v>OPERAÇÕES REMUNERAÇÃO BASE</v>
          </cell>
        </row>
        <row r="246">
          <cell r="S246" t="str">
            <v>OPERAÇÕES REMUNERAÇÃO BASE</v>
          </cell>
        </row>
        <row r="247">
          <cell r="S247" t="str">
            <v>OPERAÇÕES REMUNERAÇÃO BASE</v>
          </cell>
        </row>
        <row r="248">
          <cell r="S248" t="str">
            <v>OPERAÇÕES REMUNERAÇÃO BASE</v>
          </cell>
        </row>
        <row r="249">
          <cell r="S249" t="str">
            <v>OPERAÇÕES REMUNERAÇÃO BASE</v>
          </cell>
        </row>
        <row r="250">
          <cell r="S250" t="str">
            <v>OPERAÇÕES REMUNERAÇÃO BASE</v>
          </cell>
        </row>
        <row r="251">
          <cell r="S251" t="str">
            <v>OPERAÇÕES REMUNERAÇÃO BASE</v>
          </cell>
        </row>
        <row r="252">
          <cell r="S252" t="str">
            <v>OPERAÇÕES REMUNERAÇÃO BASE</v>
          </cell>
        </row>
        <row r="253">
          <cell r="S253" t="str">
            <v>OPERAÇÕES REMUNERAÇÃO BASE</v>
          </cell>
        </row>
        <row r="254">
          <cell r="S254" t="str">
            <v>OPERAÇÕES REMUNERAÇÃO BASE</v>
          </cell>
        </row>
        <row r="255">
          <cell r="S255" t="str">
            <v>OPERAÇÕES REMUNERAÇÃO BASE</v>
          </cell>
        </row>
        <row r="256">
          <cell r="S256" t="str">
            <v>OPERAÇÕES REMUNERAÇÃO BASE</v>
          </cell>
        </row>
        <row r="257">
          <cell r="S257" t="str">
            <v>OPERAÇÕES REMUNERAÇÃO BASE</v>
          </cell>
        </row>
        <row r="258">
          <cell r="S258" t="str">
            <v>OPERAÇÕES REMUNERAÇÃO BASE</v>
          </cell>
        </row>
        <row r="259">
          <cell r="S259" t="str">
            <v>OPERAÇÕES REMUNERAÇÃO BASE</v>
          </cell>
        </row>
        <row r="260">
          <cell r="S260" t="str">
            <v>OPERAÇÕES REMUNERAÇÃO BASE</v>
          </cell>
        </row>
        <row r="261">
          <cell r="S261" t="str">
            <v>OPERAÇÕES REMUNERAÇÃO BASE</v>
          </cell>
        </row>
        <row r="262">
          <cell r="S262" t="str">
            <v>OPERAÇÕES REMUNERAÇÃO BASE</v>
          </cell>
        </row>
        <row r="263">
          <cell r="S263" t="str">
            <v>OPERAÇÕES REMUNERAÇÃO BASE</v>
          </cell>
        </row>
        <row r="264">
          <cell r="S264" t="str">
            <v>OPERAÇÕES REMUNERAÇÃO BASE</v>
          </cell>
        </row>
        <row r="265">
          <cell r="S265" t="str">
            <v>OPERAÇÕES REMUNERAÇÃO BASE</v>
          </cell>
        </row>
        <row r="266">
          <cell r="S266" t="str">
            <v>OPERAÇÕES REMUNERAÇÃO BASE</v>
          </cell>
        </row>
        <row r="267">
          <cell r="S267" t="str">
            <v>OPERAÇÕES REMUNERAÇÃO BASE</v>
          </cell>
        </row>
        <row r="268">
          <cell r="S268" t="str">
            <v>OPERAÇÕES REMUNERAÇÃO BASE</v>
          </cell>
        </row>
        <row r="269">
          <cell r="S269" t="str">
            <v>OPERAÇÕES REMUNERAÇÃO BASE</v>
          </cell>
        </row>
        <row r="270">
          <cell r="S270" t="str">
            <v>OPERAÇÕES REMUNERAÇÃO BASE</v>
          </cell>
        </row>
        <row r="271">
          <cell r="S271" t="str">
            <v>OPERAÇÕES REMUNERAÇÃO BASE</v>
          </cell>
        </row>
        <row r="272">
          <cell r="S272" t="str">
            <v>OPERAÇÕES REMUNERAÇÃO BASE</v>
          </cell>
        </row>
        <row r="273">
          <cell r="S273" t="str">
            <v>OPERAÇÕES REMUNERAÇÃO BASE</v>
          </cell>
        </row>
        <row r="274">
          <cell r="S274" t="str">
            <v>EMPREENDIMENTOS REMUNERAÇÃO BASE</v>
          </cell>
        </row>
        <row r="275">
          <cell r="S275" t="str">
            <v>EMPREENDIMENTOS REMUNERAÇÃO BASE</v>
          </cell>
        </row>
        <row r="276">
          <cell r="S276" t="str">
            <v>OPERAÇÕES REMUNERAÇÃO BASE</v>
          </cell>
        </row>
        <row r="277">
          <cell r="S277" t="str">
            <v>OPERAÇÕES REMUNERAÇÃO BASE</v>
          </cell>
        </row>
        <row r="278">
          <cell r="S278" t="str">
            <v>OPERAÇÕES REMUNERAÇÃO BASE</v>
          </cell>
        </row>
        <row r="279">
          <cell r="S279" t="str">
            <v>OPERAÇÕES REMUNERAÇÃO BASE</v>
          </cell>
        </row>
        <row r="280">
          <cell r="S280" t="str">
            <v>OPERAÇÕES REMUNERAÇÃO BASE</v>
          </cell>
        </row>
        <row r="281">
          <cell r="S281" t="str">
            <v>OPERAÇÕES REMUNERAÇÃO BASE</v>
          </cell>
        </row>
        <row r="282">
          <cell r="S282" t="str">
            <v>OPERAÇÕES REMUNERAÇÃO BASE</v>
          </cell>
        </row>
        <row r="283">
          <cell r="S283" t="str">
            <v>OPERAÇÕES REMUNERAÇÃO BASE</v>
          </cell>
        </row>
        <row r="284">
          <cell r="S284" t="str">
            <v>EMPREENDIMENTOS REMUNERAÇÃO BASE</v>
          </cell>
        </row>
        <row r="285">
          <cell r="S285" t="str">
            <v>EMPREENDIMENTOS REMUNERAÇÃO BASE</v>
          </cell>
        </row>
        <row r="286">
          <cell r="S286" t="str">
            <v>EMPREENDIMENTOS REMUNERAÇÃO BASE</v>
          </cell>
        </row>
        <row r="287">
          <cell r="S287" t="str">
            <v>OPERAÇÕES REMUNERAÇÃO BASE</v>
          </cell>
        </row>
        <row r="288">
          <cell r="S288" t="str">
            <v>OPERAÇÕES REMUNERAÇÃO BASE</v>
          </cell>
        </row>
        <row r="289">
          <cell r="S289" t="str">
            <v>OPERAÇÕES REMUNERAÇÃO BASE</v>
          </cell>
        </row>
        <row r="290">
          <cell r="S290" t="str">
            <v>OPERAÇÕES REMUNERAÇÃO BASE</v>
          </cell>
        </row>
        <row r="291">
          <cell r="S291" t="str">
            <v>OPERAÇÕES REMUNERAÇÃO BASE</v>
          </cell>
        </row>
        <row r="292">
          <cell r="S292" t="str">
            <v>OPERAÇÕES REMUNERAÇÃO BASE</v>
          </cell>
        </row>
        <row r="293">
          <cell r="S293" t="str">
            <v>OPERAÇÕES REMUNERAÇÃO BASE</v>
          </cell>
        </row>
        <row r="294">
          <cell r="S294" t="str">
            <v>OPERAÇÕES REMUNERAÇÃO BASE</v>
          </cell>
        </row>
        <row r="295">
          <cell r="S295" t="str">
            <v>OPERAÇÕES REMUNERAÇÃO BASE</v>
          </cell>
        </row>
        <row r="296">
          <cell r="S296" t="str">
            <v>OPERAÇÕES REMUNERAÇÃO BASE</v>
          </cell>
        </row>
        <row r="297">
          <cell r="S297" t="str">
            <v>OPERAÇÕES REMUNERAÇÃO BASE</v>
          </cell>
        </row>
        <row r="298">
          <cell r="S298" t="str">
            <v>OPERAÇÕES REMUNERAÇÃO BASE</v>
          </cell>
        </row>
        <row r="299">
          <cell r="S299" t="str">
            <v>OPERAÇÕES REMUNERAÇÃO BASE</v>
          </cell>
        </row>
        <row r="300">
          <cell r="S300" t="str">
            <v>OPERAÇÕES REMUNERAÇÃO BASE</v>
          </cell>
        </row>
        <row r="301">
          <cell r="S301" t="str">
            <v>OPERAÇÕES REMUNERAÇÃO BASE</v>
          </cell>
        </row>
        <row r="302">
          <cell r="S302" t="str">
            <v>OPERAÇÕES REMUNERAÇÃO BASE</v>
          </cell>
        </row>
        <row r="303">
          <cell r="S303" t="str">
            <v>OPERAÇÕES REMUNERAÇÃO BASE</v>
          </cell>
        </row>
        <row r="304">
          <cell r="S304" t="str">
            <v>OPERAÇÕES REMUNERAÇÃO BASE</v>
          </cell>
        </row>
        <row r="305">
          <cell r="S305" t="str">
            <v>OPERAÇÕES REMUNERAÇÃO BASE</v>
          </cell>
        </row>
        <row r="306">
          <cell r="S306" t="str">
            <v>OPERAÇÕES REMUNERAÇÃO BASE</v>
          </cell>
        </row>
        <row r="307">
          <cell r="S307" t="str">
            <v>OPERAÇÕES REMUNERAÇÃO BASE</v>
          </cell>
        </row>
        <row r="308">
          <cell r="S308" t="str">
            <v>EMPREENDIMENTOS ADICIONAIS FIXOS</v>
          </cell>
        </row>
        <row r="309">
          <cell r="S309" t="str">
            <v>OPERAÇÕES ADICIONAIS FIXOS</v>
          </cell>
        </row>
        <row r="310">
          <cell r="S310" t="str">
            <v>OPERAÇÕES ADICIONAIS FIXOS</v>
          </cell>
        </row>
        <row r="311">
          <cell r="S311" t="str">
            <v>OPERAÇÕES ADICIONAIS FIXOS</v>
          </cell>
        </row>
        <row r="312">
          <cell r="S312" t="str">
            <v>OPERAÇÕES ADICIONAIS FIXOS</v>
          </cell>
        </row>
        <row r="313">
          <cell r="S313" t="str">
            <v>OPERAÇÕES ADICIONAIS FIXOS</v>
          </cell>
        </row>
        <row r="314">
          <cell r="S314" t="str">
            <v>OPERAÇÕES ADICIONAIS FIXOS</v>
          </cell>
        </row>
        <row r="315">
          <cell r="S315" t="str">
            <v>OPERAÇÕES ADICIONAIS FIXOS</v>
          </cell>
        </row>
        <row r="316">
          <cell r="S316" t="str">
            <v>OPERAÇÕES ADICIONAIS FIXOS</v>
          </cell>
        </row>
        <row r="317">
          <cell r="S317" t="str">
            <v>EMPREENDIMENTOS ADICIONAIS DIVERSOS</v>
          </cell>
        </row>
        <row r="318">
          <cell r="S318" t="str">
            <v>EMPREENDIMENTOS ADICIONAIS DIVERSOS</v>
          </cell>
        </row>
        <row r="319">
          <cell r="S319" t="str">
            <v>EMPREENDIMENTOS ADICIONAIS DIVERSOS</v>
          </cell>
        </row>
        <row r="320">
          <cell r="S320" t="str">
            <v>OPERAÇÕES ADICIONAIS DIVERSOS</v>
          </cell>
        </row>
        <row r="321">
          <cell r="S321" t="str">
            <v>OPERAÇÕES ADICIONAIS DIVERSOS</v>
          </cell>
        </row>
        <row r="322">
          <cell r="S322" t="str">
            <v>OPERAÇÕES ADICIONAIS DIVERSOS</v>
          </cell>
        </row>
        <row r="323">
          <cell r="S323" t="str">
            <v>OPERAÇÕES ADICIONAIS DIVERSOS</v>
          </cell>
        </row>
        <row r="324">
          <cell r="S324" t="str">
            <v>OPERAÇÕES ADICIONAIS DIVERSOS</v>
          </cell>
        </row>
        <row r="325">
          <cell r="S325" t="str">
            <v>OPERAÇÕES ADICIONAIS DIVERSOS</v>
          </cell>
        </row>
        <row r="326">
          <cell r="S326" t="str">
            <v>OPERAÇÕES ADICIONAIS DIVERSOS</v>
          </cell>
        </row>
        <row r="327">
          <cell r="S327" t="str">
            <v>OPERAÇÕES ADICIONAIS DIVERSOS</v>
          </cell>
        </row>
        <row r="328">
          <cell r="S328" t="str">
            <v>OPERAÇÕES ADICIONAIS DIVERSOS</v>
          </cell>
        </row>
        <row r="329">
          <cell r="S329" t="str">
            <v>OPERAÇÕES ADICIONAIS DIVERSOS</v>
          </cell>
        </row>
        <row r="330">
          <cell r="S330" t="str">
            <v>OPERAÇÕES ADICIONAIS DIVERSOS</v>
          </cell>
        </row>
        <row r="331">
          <cell r="S331" t="str">
            <v>EMPREENDIMENTOS REMUNERAÇÃO BASE</v>
          </cell>
        </row>
        <row r="332">
          <cell r="S332" t="str">
            <v>EMPREENDIMENTOS REMUNERAÇÃO BASE</v>
          </cell>
        </row>
        <row r="333">
          <cell r="S333" t="str">
            <v>EMPREENDIMENTOS REMUNERAÇÃO BASE</v>
          </cell>
        </row>
        <row r="334">
          <cell r="S334" t="str">
            <v>EMPREENDIMENTOS REMUNERAÇÃO BASE</v>
          </cell>
        </row>
        <row r="335">
          <cell r="S335" t="str">
            <v>OPERAÇÕES REMUNERAÇÃO BASE</v>
          </cell>
        </row>
        <row r="336">
          <cell r="S336" t="str">
            <v>OPERAÇÕES REMUNERAÇÃO BASE</v>
          </cell>
        </row>
        <row r="337">
          <cell r="S337" t="str">
            <v>OPERAÇÕES REMUNERAÇÃO BASE</v>
          </cell>
        </row>
        <row r="338">
          <cell r="S338" t="str">
            <v>OPERAÇÕES REMUNERAÇÃO BASE</v>
          </cell>
        </row>
        <row r="339">
          <cell r="S339" t="str">
            <v>OPERAÇÕES REMUNERAÇÃO BASE</v>
          </cell>
        </row>
        <row r="340">
          <cell r="S340" t="str">
            <v>OPERAÇÕES REMUNERAÇÃO BASE</v>
          </cell>
        </row>
        <row r="341">
          <cell r="S341" t="str">
            <v>OPERAÇÕES REMUNERAÇÃO BASE</v>
          </cell>
        </row>
        <row r="342">
          <cell r="S342" t="str">
            <v>OPERAÇÕES REMUNERAÇÃO BASE</v>
          </cell>
        </row>
        <row r="343">
          <cell r="S343" t="str">
            <v>OPERAÇÕES REMUNERAÇÃO BASE</v>
          </cell>
        </row>
        <row r="344">
          <cell r="S344" t="str">
            <v>OPERAÇÕES REMUNERAÇÃO BASE</v>
          </cell>
        </row>
        <row r="345">
          <cell r="S345" t="str">
            <v>OPERAÇÕES REMUNERAÇÃO BASE</v>
          </cell>
        </row>
        <row r="346">
          <cell r="S346" t="str">
            <v>OPERAÇÕES REMUNERAÇÃO BASE</v>
          </cell>
        </row>
        <row r="347">
          <cell r="S347" t="str">
            <v>EMPREENDIMENTOS REMUNERAÇÃO BASE</v>
          </cell>
        </row>
        <row r="348">
          <cell r="S348" t="str">
            <v>EMPREENDIMENTOS REMUNERAÇÃO BASE</v>
          </cell>
        </row>
        <row r="349">
          <cell r="S349" t="str">
            <v>OPERAÇÕES REMUNERAÇÃO BASE</v>
          </cell>
        </row>
        <row r="350">
          <cell r="S350" t="str">
            <v>OPERAÇÕES REMUNERAÇÃO BASE</v>
          </cell>
        </row>
        <row r="351">
          <cell r="S351" t="str">
            <v>OPERAÇÕES REMUNERAÇÃO BASE</v>
          </cell>
        </row>
        <row r="352">
          <cell r="S352" t="str">
            <v>OPERAÇÕES REMUNERAÇÃO BASE</v>
          </cell>
        </row>
        <row r="353">
          <cell r="S353" t="str">
            <v>OPERAÇÕES REMUNERAÇÃO BASE</v>
          </cell>
        </row>
        <row r="354">
          <cell r="S354" t="str">
            <v>OPERAÇÕES REMUNERAÇÃO BASE</v>
          </cell>
        </row>
        <row r="355">
          <cell r="S355" t="str">
            <v>OPERAÇÕES REMUNERAÇÃO BASE</v>
          </cell>
        </row>
        <row r="356">
          <cell r="S356" t="str">
            <v>OPERAÇÕES REMUNERAÇÃO BASE</v>
          </cell>
        </row>
        <row r="357">
          <cell r="S357" t="str">
            <v>OPERAÇÕES REMUNERAÇÃO BASE</v>
          </cell>
        </row>
        <row r="358">
          <cell r="S358" t="str">
            <v>OPERAÇÕES REMUNERAÇÃO BASE</v>
          </cell>
        </row>
        <row r="359">
          <cell r="S359" t="str">
            <v>OPERAÇÕES REMUNERAÇÃO BASE</v>
          </cell>
        </row>
        <row r="360">
          <cell r="S360" t="str">
            <v>OPERAÇÕES REMUNERAÇÃO BASE</v>
          </cell>
        </row>
        <row r="361">
          <cell r="S361" t="str">
            <v>OPERAÇÕES REMUNERAÇÃO BASE</v>
          </cell>
        </row>
        <row r="362">
          <cell r="S362" t="str">
            <v>OPERAÇÕES REMUNERAÇÃO BASE</v>
          </cell>
        </row>
        <row r="363">
          <cell r="S363" t="str">
            <v>OPERAÇÕES REMUNERAÇÃO BASE</v>
          </cell>
        </row>
        <row r="364">
          <cell r="S364" t="str">
            <v>OPERAÇÕES REMUNERAÇÃO BASE</v>
          </cell>
        </row>
        <row r="365">
          <cell r="S365" t="str">
            <v>OPERAÇÕES REMUNERAÇÃO BASE</v>
          </cell>
        </row>
        <row r="366">
          <cell r="S366" t="str">
            <v>OPERAÇÕES REMUNERAÇÃO BASE</v>
          </cell>
        </row>
        <row r="367">
          <cell r="S367" t="str">
            <v>OPERAÇÕES REMUNERAÇÃO BASE</v>
          </cell>
        </row>
        <row r="368">
          <cell r="S368" t="str">
            <v>OPERAÇÕES REMUNERAÇÃO BASE</v>
          </cell>
        </row>
        <row r="369">
          <cell r="S369" t="str">
            <v>OPERAÇÕES REMUNERAÇÃO BASE</v>
          </cell>
        </row>
        <row r="370">
          <cell r="S370" t="str">
            <v>OPERAÇÕES REMUNERAÇÃO BASE</v>
          </cell>
        </row>
        <row r="371">
          <cell r="S371" t="str">
            <v>OPERAÇÕES REMUNERAÇÃO BASE</v>
          </cell>
        </row>
        <row r="372">
          <cell r="S372" t="str">
            <v>EMPREENDIMENTOS REMUNERAÇÃO BASE</v>
          </cell>
        </row>
        <row r="373">
          <cell r="S373" t="str">
            <v>OPERAÇÕES REMUNERAÇÃO BASE</v>
          </cell>
        </row>
        <row r="374">
          <cell r="S374" t="str">
            <v>ADMINISTRATIVA REMUNERAÇÃO BASE</v>
          </cell>
        </row>
        <row r="375">
          <cell r="S375" t="str">
            <v>EMPREENDIMENTOS FÉRIAS, ABONO FÉRIAS E FÉRIAS INDENIZADAS</v>
          </cell>
        </row>
        <row r="376">
          <cell r="S376" t="str">
            <v>EMPREENDIMENTOS FÉRIAS, ABONO FÉRIAS E FÉRIAS INDENIZADAS</v>
          </cell>
        </row>
        <row r="377">
          <cell r="S377" t="str">
            <v>EMPREENDIMENTOS FÉRIAS, ABONO FÉRIAS E FÉRIAS INDENIZADAS</v>
          </cell>
        </row>
        <row r="378">
          <cell r="S378" t="str">
            <v>EMPREENDIMENTOS FÉRIAS, ABONO FÉRIAS E FÉRIAS INDENIZADAS</v>
          </cell>
        </row>
        <row r="379">
          <cell r="S379" t="str">
            <v>OPERAÇÕES FÉRIAS, ABONO FÉRIAS E FÉRIAS INDENIZADAS</v>
          </cell>
        </row>
        <row r="380">
          <cell r="S380" t="str">
            <v>OPERAÇÕES FÉRIAS, ABONO FÉRIAS E FÉRIAS INDENIZADAS</v>
          </cell>
        </row>
        <row r="381">
          <cell r="S381" t="str">
            <v>OPERAÇÕES FÉRIAS, ABONO FÉRIAS E FÉRIAS INDENIZADAS</v>
          </cell>
        </row>
        <row r="382">
          <cell r="S382" t="str">
            <v>OPERAÇÕES FÉRIAS, ABONO FÉRIAS E FÉRIAS INDENIZADAS</v>
          </cell>
        </row>
        <row r="383">
          <cell r="S383" t="str">
            <v>OPERAÇÕES FÉRIAS, ABONO FÉRIAS E FÉRIAS INDENIZADAS</v>
          </cell>
        </row>
        <row r="384">
          <cell r="S384" t="str">
            <v>OPERAÇÕES FÉRIAS, ABONO FÉRIAS E FÉRIAS INDENIZADAS</v>
          </cell>
        </row>
        <row r="385">
          <cell r="S385" t="str">
            <v>OPERAÇÕES FÉRIAS, ABONO FÉRIAS E FÉRIAS INDENIZADAS</v>
          </cell>
        </row>
        <row r="386">
          <cell r="S386" t="str">
            <v>OPERAÇÕES FÉRIAS, ABONO FÉRIAS E FÉRIAS INDENIZADAS</v>
          </cell>
        </row>
        <row r="387">
          <cell r="S387" t="str">
            <v>OPERAÇÕES FÉRIAS, ABONO FÉRIAS E FÉRIAS INDENIZADAS</v>
          </cell>
        </row>
        <row r="388">
          <cell r="S388" t="str">
            <v>OPERAÇÕES FÉRIAS, ABONO FÉRIAS E FÉRIAS INDENIZADAS</v>
          </cell>
        </row>
        <row r="389">
          <cell r="S389" t="str">
            <v>OPERAÇÕES FÉRIAS, ABONO FÉRIAS E FÉRIAS INDENIZADAS</v>
          </cell>
        </row>
        <row r="390">
          <cell r="S390" t="str">
            <v>OPERAÇÕES FÉRIAS, ABONO FÉRIAS E FÉRIAS INDENIZADAS</v>
          </cell>
        </row>
        <row r="391">
          <cell r="S391" t="str">
            <v>OPERAÇÕES FÉRIAS, ABONO FÉRIAS E FÉRIAS INDENIZADAS</v>
          </cell>
        </row>
        <row r="392">
          <cell r="S392" t="str">
            <v>OPERAÇÕES FÉRIAS, ABONO FÉRIAS E FÉRIAS INDENIZADAS</v>
          </cell>
        </row>
        <row r="393">
          <cell r="S393" t="str">
            <v>EMPREENDIMENTOS GRATIFICAÇÃO DE FÉRIAS</v>
          </cell>
        </row>
        <row r="394">
          <cell r="S394" t="str">
            <v>EMPREENDIMENTOS GRATIFICAÇÃO DE FÉRIAS</v>
          </cell>
        </row>
        <row r="395">
          <cell r="S395" t="str">
            <v>EMPREENDIMENTOS GRATIFICAÇÃO DE FÉRIAS</v>
          </cell>
        </row>
        <row r="396">
          <cell r="S396" t="str">
            <v>EMPREENDIMENTOS GRATIFICAÇÃO DE FÉRIAS</v>
          </cell>
        </row>
        <row r="397">
          <cell r="S397" t="str">
            <v>OPERAÇÕES GRATIFICAÇÃO DE FÉRIAS</v>
          </cell>
        </row>
        <row r="398">
          <cell r="S398" t="str">
            <v>OPERAÇÕES GRATIFICAÇÃO DE FÉRIAS</v>
          </cell>
        </row>
        <row r="399">
          <cell r="S399" t="str">
            <v>OPERAÇÕES GRATIFICAÇÃO DE FÉRIAS</v>
          </cell>
        </row>
        <row r="400">
          <cell r="S400" t="str">
            <v>OPERAÇÕES GRATIFICAÇÃO DE FÉRIAS</v>
          </cell>
        </row>
        <row r="401">
          <cell r="S401" t="str">
            <v>OPERAÇÕES GRATIFICAÇÃO DE FÉRIAS</v>
          </cell>
        </row>
        <row r="402">
          <cell r="S402" t="str">
            <v>OPERAÇÕES GRATIFICAÇÃO DE FÉRIAS</v>
          </cell>
        </row>
        <row r="403">
          <cell r="S403" t="str">
            <v>OPERAÇÕES GRATIFICAÇÃO DE FÉRIAS</v>
          </cell>
        </row>
        <row r="404">
          <cell r="S404" t="str">
            <v>OPERAÇÕES GRATIFICAÇÃO DE FÉRIAS</v>
          </cell>
        </row>
        <row r="405">
          <cell r="S405" t="str">
            <v>OPERAÇÕES GRATIFICAÇÃO DE FÉRIAS</v>
          </cell>
        </row>
        <row r="406">
          <cell r="S406" t="str">
            <v>OPERAÇÕES GRATIFICAÇÃO DE FÉRIAS</v>
          </cell>
        </row>
        <row r="407">
          <cell r="S407" t="str">
            <v>OPERAÇÕES GRATIFICAÇÃO DE FÉRIAS</v>
          </cell>
        </row>
        <row r="408">
          <cell r="S408" t="str">
            <v>OPERAÇÕES GRATIFICAÇÃO DE FÉRIAS</v>
          </cell>
        </row>
        <row r="409">
          <cell r="S409" t="str">
            <v>OPERAÇÕES GRATIFICAÇÃO DE FÉRIAS</v>
          </cell>
        </row>
        <row r="410">
          <cell r="S410" t="str">
            <v>OPERAÇÕES GRATIFICAÇÃO DE FÉRIAS</v>
          </cell>
        </row>
        <row r="411">
          <cell r="S411" t="str">
            <v>EMPREENDIMENTOS 13º SALÁRIO</v>
          </cell>
        </row>
        <row r="412">
          <cell r="S412" t="str">
            <v>EMPREENDIMENTOS 13º SALÁRIO</v>
          </cell>
        </row>
        <row r="413">
          <cell r="S413" t="str">
            <v>EMPREENDIMENTOS 13º SALÁRIO</v>
          </cell>
        </row>
        <row r="414">
          <cell r="S414" t="str">
            <v>EMPREENDIMENTOS 13º SALÁRIO</v>
          </cell>
        </row>
        <row r="415">
          <cell r="S415" t="str">
            <v>OPERAÇÕES 13º SALÁRIO</v>
          </cell>
        </row>
        <row r="416">
          <cell r="S416" t="str">
            <v>OPERAÇÕES 13º SALÁRIO</v>
          </cell>
        </row>
        <row r="417">
          <cell r="S417" t="str">
            <v>OPERAÇÕES 13º SALÁRIO</v>
          </cell>
        </row>
        <row r="418">
          <cell r="S418" t="str">
            <v>OPERAÇÕES 13º SALÁRIO</v>
          </cell>
        </row>
        <row r="419">
          <cell r="S419" t="str">
            <v>OPERAÇÕES 13º SALÁRIO</v>
          </cell>
        </row>
        <row r="420">
          <cell r="S420" t="str">
            <v>OPERAÇÕES 13º SALÁRIO</v>
          </cell>
        </row>
        <row r="421">
          <cell r="S421" t="str">
            <v>OPERAÇÕES 13º SALÁRIO</v>
          </cell>
        </row>
        <row r="422">
          <cell r="S422" t="str">
            <v>OPERAÇÕES 13º SALÁRIO</v>
          </cell>
        </row>
        <row r="423">
          <cell r="S423" t="str">
            <v>OPERAÇÕES 13º SALÁRIO</v>
          </cell>
        </row>
        <row r="424">
          <cell r="S424" t="str">
            <v>OPERAÇÕES 13º SALÁRIO</v>
          </cell>
        </row>
        <row r="425">
          <cell r="S425" t="str">
            <v>OPERAÇÕES 13º SALÁRIO</v>
          </cell>
        </row>
        <row r="426">
          <cell r="S426" t="str">
            <v>OPERAÇÕES 13º SALÁRIO</v>
          </cell>
        </row>
        <row r="427">
          <cell r="S427" t="str">
            <v>OPERAÇÕES 13º SALÁRIO</v>
          </cell>
        </row>
        <row r="428">
          <cell r="S428" t="str">
            <v>OPERAÇÕES 13º SALÁRIO</v>
          </cell>
        </row>
        <row r="429">
          <cell r="S429" t="str">
            <v>OPERAÇÕES 13º SALÁRIO</v>
          </cell>
        </row>
        <row r="430">
          <cell r="S430" t="str">
            <v>OPERAÇÕES 13º SALÁRIO</v>
          </cell>
        </row>
        <row r="431">
          <cell r="S431" t="str">
            <v>OPERAÇÕES 13º SALÁRIO</v>
          </cell>
        </row>
        <row r="432">
          <cell r="S432" t="str">
            <v>OPERAÇÕES 13º SALÁRIO</v>
          </cell>
        </row>
        <row r="433">
          <cell r="S433" t="str">
            <v>OPERAÇÕES 13º SALÁRIO</v>
          </cell>
        </row>
        <row r="434">
          <cell r="S434" t="str">
            <v>OPERAÇÕES 13º SALÁRIO</v>
          </cell>
        </row>
        <row r="435">
          <cell r="S435" t="str">
            <v>OPERAÇÕES 13º SALÁRIO</v>
          </cell>
        </row>
        <row r="436">
          <cell r="S436" t="str">
            <v>OPERAÇÕES 13º SALÁRIO</v>
          </cell>
        </row>
        <row r="437">
          <cell r="S437" t="str">
            <v>OPERAÇÕES 13º SALÁRIO</v>
          </cell>
        </row>
        <row r="438">
          <cell r="S438" t="str">
            <v>OPERAÇÕES 13º SALÁRIO</v>
          </cell>
        </row>
        <row r="439">
          <cell r="S439" t="str">
            <v>OPERAÇÕES 13º SALÁRIO</v>
          </cell>
        </row>
        <row r="440">
          <cell r="S440" t="str">
            <v>OPERAÇÕES 13º SALÁRIO</v>
          </cell>
        </row>
        <row r="441">
          <cell r="S441" t="str">
            <v>OPERAÇÕES 13º SALÁRIO</v>
          </cell>
        </row>
        <row r="442">
          <cell r="S442" t="str">
            <v>OPERAÇÕES 13º SALÁRIO</v>
          </cell>
        </row>
        <row r="443">
          <cell r="S443" t="str">
            <v>OPERAÇÕES 13º SALÁRIO</v>
          </cell>
        </row>
        <row r="444">
          <cell r="S444" t="str">
            <v>OPERAÇÕES 13º SALÁRIO</v>
          </cell>
        </row>
        <row r="445">
          <cell r="S445" t="str">
            <v>OPERAÇÕES 13º SALÁRIO</v>
          </cell>
        </row>
        <row r="446">
          <cell r="S446" t="str">
            <v>OPERAÇÕES 13º SALÁRIO</v>
          </cell>
        </row>
        <row r="447">
          <cell r="S447" t="str">
            <v>OPERAÇÕES 13º SALÁRIO</v>
          </cell>
        </row>
        <row r="448">
          <cell r="S448" t="str">
            <v>OPERAÇÕES 13º SALÁRIO</v>
          </cell>
        </row>
        <row r="449">
          <cell r="S449" t="str">
            <v>OPERAÇÕES 13º SALÁRIO</v>
          </cell>
        </row>
        <row r="450">
          <cell r="S450" t="str">
            <v>EMPREENDIMENTOS INSS SOBRE 13º SALÁRIO E FÉRIAS</v>
          </cell>
        </row>
        <row r="451">
          <cell r="S451" t="str">
            <v>EMPREENDIMENTOS INSS SOBRE 13º SALÁRIO E FÉRIAS</v>
          </cell>
        </row>
        <row r="452">
          <cell r="S452" t="str">
            <v>EMPREENDIMENTOS INSS SOBRE 13º SALÁRIO E FÉRIAS</v>
          </cell>
        </row>
        <row r="453">
          <cell r="S453" t="str">
            <v>EMPREENDIMENTOS INSS SOBRE 13º SALÁRIO E FÉRIAS</v>
          </cell>
        </row>
        <row r="454">
          <cell r="S454" t="str">
            <v>OPERAÇÕES INSS SOBRE 13º SALÁRIO E FÉRIAS</v>
          </cell>
        </row>
        <row r="455">
          <cell r="S455" t="str">
            <v>OPERAÇÕES INSS SOBRE 13º SALÁRIO E FÉRIAS</v>
          </cell>
        </row>
        <row r="456">
          <cell r="S456" t="str">
            <v>OPERAÇÕES INSS SOBRE 13º SALÁRIO E FÉRIAS</v>
          </cell>
        </row>
        <row r="457">
          <cell r="S457" t="str">
            <v>OPERAÇÕES INSS SOBRE 13º SALÁRIO E FÉRIAS</v>
          </cell>
        </row>
        <row r="458">
          <cell r="S458" t="str">
            <v>OPERAÇÕES INSS SOBRE 13º SALÁRIO E FÉRIAS</v>
          </cell>
        </row>
        <row r="459">
          <cell r="S459" t="str">
            <v>OPERAÇÕES INSS SOBRE 13º SALÁRIO E FÉRIAS</v>
          </cell>
        </row>
        <row r="460">
          <cell r="S460" t="str">
            <v>OPERAÇÕES INSS SOBRE 13º SALÁRIO E FÉRIAS</v>
          </cell>
        </row>
        <row r="461">
          <cell r="S461" t="str">
            <v>OPERAÇÕES INSS SOBRE 13º SALÁRIO E FÉRIAS</v>
          </cell>
        </row>
        <row r="462">
          <cell r="S462" t="str">
            <v>OPERAÇÕES INSS SOBRE 13º SALÁRIO E FÉRIAS</v>
          </cell>
        </row>
        <row r="463">
          <cell r="S463" t="str">
            <v>OPERAÇÕES INSS SOBRE 13º SALÁRIO E FÉRIAS</v>
          </cell>
        </row>
        <row r="464">
          <cell r="S464" t="str">
            <v>OPERAÇÕES INSS SOBRE 13º SALÁRIO E FÉRIAS</v>
          </cell>
        </row>
        <row r="465">
          <cell r="S465" t="str">
            <v>OPERAÇÕES INSS SOBRE 13º SALÁRIO E FÉRIAS</v>
          </cell>
        </row>
        <row r="466">
          <cell r="S466" t="str">
            <v>OPERAÇÕES INSS SOBRE 13º SALÁRIO E FÉRIAS</v>
          </cell>
        </row>
        <row r="467">
          <cell r="S467" t="str">
            <v>OPERAÇÕES INSS SOBRE 13º SALÁRIO E FÉRIAS</v>
          </cell>
        </row>
        <row r="468">
          <cell r="S468" t="str">
            <v>EMPREENDIMENTOS FGTS SOBRE 13º SALÁRIO E FÉRIAS</v>
          </cell>
        </row>
        <row r="469">
          <cell r="S469" t="str">
            <v>EMPREENDIMENTOS FGTS SOBRE 13º SALÁRIO E FÉRIAS</v>
          </cell>
        </row>
        <row r="470">
          <cell r="S470" t="str">
            <v>EMPREENDIMENTOS FGTS SOBRE 13º SALÁRIO E FÉRIAS</v>
          </cell>
        </row>
        <row r="471">
          <cell r="S471" t="str">
            <v>EMPREENDIMENTOS FGTS SOBRE 13º SALÁRIO E FÉRIAS</v>
          </cell>
        </row>
        <row r="472">
          <cell r="S472" t="str">
            <v>OPERAÇÕES FGTS SOBRE 13º SALÁRIO E FÉRIAS</v>
          </cell>
        </row>
        <row r="473">
          <cell r="S473" t="str">
            <v>OPERAÇÕES FGTS SOBRE 13º SALÁRIO E FÉRIAS</v>
          </cell>
        </row>
        <row r="474">
          <cell r="S474" t="str">
            <v>OPERAÇÕES FGTS SOBRE 13º SALÁRIO E FÉRIAS</v>
          </cell>
        </row>
        <row r="475">
          <cell r="S475" t="str">
            <v>OPERAÇÕES FGTS SOBRE 13º SALÁRIO E FÉRIAS</v>
          </cell>
        </row>
        <row r="476">
          <cell r="S476" t="str">
            <v>OPERAÇÕES FGTS SOBRE 13º SALÁRIO E FÉRIAS</v>
          </cell>
        </row>
        <row r="477">
          <cell r="S477" t="str">
            <v>OPERAÇÕES FGTS SOBRE 13º SALÁRIO E FÉRIAS</v>
          </cell>
        </row>
        <row r="478">
          <cell r="S478" t="str">
            <v>OPERAÇÕES FGTS SOBRE 13º SALÁRIO E FÉRIAS</v>
          </cell>
        </row>
        <row r="479">
          <cell r="S479" t="str">
            <v>OPERAÇÕES FGTS SOBRE 13º SALÁRIO E FÉRIAS</v>
          </cell>
        </row>
        <row r="480">
          <cell r="S480" t="str">
            <v>OPERAÇÕES FGTS SOBRE 13º SALÁRIO E FÉRIAS</v>
          </cell>
        </row>
        <row r="481">
          <cell r="S481" t="str">
            <v>OPERAÇÕES FGTS SOBRE 13º SALÁRIO E FÉRIAS</v>
          </cell>
        </row>
        <row r="482">
          <cell r="S482" t="str">
            <v>OPERAÇÕES FGTS SOBRE 13º SALÁRIO E FÉRIAS</v>
          </cell>
        </row>
        <row r="483">
          <cell r="S483" t="str">
            <v>OPERAÇÕES FGTS SOBRE 13º SALÁRIO E FÉRIAS</v>
          </cell>
        </row>
        <row r="484">
          <cell r="S484" t="str">
            <v>OPERAÇÕES FGTS SOBRE 13º SALÁRIO E FÉRIAS</v>
          </cell>
        </row>
        <row r="485">
          <cell r="S485" t="str">
            <v>OPERAÇÕES FGTS SOBRE 13º SALÁRIO E FÉRIAS</v>
          </cell>
        </row>
        <row r="486">
          <cell r="S486" t="str">
            <v>EMPREENDIMENTOS INSS SOBRE 13º SALÁRIO E FÉRIAS</v>
          </cell>
        </row>
        <row r="487">
          <cell r="S487" t="str">
            <v>EMPREENDIMENTOS INSS SOBRE 13º SALÁRIO E FÉRIAS</v>
          </cell>
        </row>
        <row r="488">
          <cell r="S488" t="str">
            <v>EMPREENDIMENTOS INSS SOBRE 13º SALÁRIO E FÉRIAS</v>
          </cell>
        </row>
        <row r="489">
          <cell r="S489" t="str">
            <v>EMPREENDIMENTOS INSS SOBRE 13º SALÁRIO E FÉRIAS</v>
          </cell>
        </row>
        <row r="490">
          <cell r="S490" t="str">
            <v>OPERAÇÕES INSS SOBRE 13º SALÁRIO E FÉRIAS</v>
          </cell>
        </row>
        <row r="491">
          <cell r="S491" t="str">
            <v>OPERAÇÕES INSS SOBRE 13º SALÁRIO E FÉRIAS</v>
          </cell>
        </row>
        <row r="492">
          <cell r="S492" t="str">
            <v>OPERAÇÕES INSS SOBRE 13º SALÁRIO E FÉRIAS</v>
          </cell>
        </row>
        <row r="493">
          <cell r="S493" t="str">
            <v>OPERAÇÕES INSS SOBRE 13º SALÁRIO E FÉRIAS</v>
          </cell>
        </row>
        <row r="494">
          <cell r="S494" t="str">
            <v>OPERAÇÕES INSS SOBRE 13º SALÁRIO E FÉRIAS</v>
          </cell>
        </row>
        <row r="495">
          <cell r="S495" t="str">
            <v>OPERAÇÕES INSS SOBRE 13º SALÁRIO E FÉRIAS</v>
          </cell>
        </row>
        <row r="496">
          <cell r="S496" t="str">
            <v>OPERAÇÕES INSS SOBRE 13º SALÁRIO E FÉRIAS</v>
          </cell>
        </row>
        <row r="497">
          <cell r="S497" t="str">
            <v>OPERAÇÕES INSS SOBRE 13º SALÁRIO E FÉRIAS</v>
          </cell>
        </row>
        <row r="498">
          <cell r="S498" t="str">
            <v>OPERAÇÕES INSS SOBRE 13º SALÁRIO E FÉRIAS</v>
          </cell>
        </row>
        <row r="499">
          <cell r="S499" t="str">
            <v>OPERAÇÕES INSS SOBRE 13º SALÁRIO E FÉRIAS</v>
          </cell>
        </row>
        <row r="500">
          <cell r="S500" t="str">
            <v>OPERAÇÕES INSS SOBRE 13º SALÁRIO E FÉRIAS</v>
          </cell>
        </row>
        <row r="501">
          <cell r="S501" t="str">
            <v>OPERAÇÕES INSS SOBRE 13º SALÁRIO E FÉRIAS</v>
          </cell>
        </row>
        <row r="502">
          <cell r="S502" t="str">
            <v>OPERAÇÕES INSS SOBRE 13º SALÁRIO E FÉRIAS</v>
          </cell>
        </row>
        <row r="503">
          <cell r="S503" t="str">
            <v>OPERAÇÕES INSS SOBRE 13º SALÁRIO E FÉRIAS</v>
          </cell>
        </row>
        <row r="504">
          <cell r="S504" t="str">
            <v>OPERAÇÕES INSS SOBRE 13º SALÁRIO E FÉRIAS</v>
          </cell>
        </row>
        <row r="505">
          <cell r="S505" t="str">
            <v>OPERAÇÕES INSS SOBRE 13º SALÁRIO E FÉRIAS</v>
          </cell>
        </row>
        <row r="506">
          <cell r="S506" t="str">
            <v>OPERAÇÕES INSS SOBRE 13º SALÁRIO E FÉRIAS</v>
          </cell>
        </row>
        <row r="507">
          <cell r="S507" t="str">
            <v>OPERAÇÕES INSS SOBRE 13º SALÁRIO E FÉRIAS</v>
          </cell>
        </row>
        <row r="508">
          <cell r="S508" t="str">
            <v>OPERAÇÕES INSS SOBRE 13º SALÁRIO E FÉRIAS</v>
          </cell>
        </row>
        <row r="509">
          <cell r="S509" t="str">
            <v>OPERAÇÕES INSS SOBRE 13º SALÁRIO E FÉRIAS</v>
          </cell>
        </row>
        <row r="510">
          <cell r="S510" t="str">
            <v>OPERAÇÕES INSS SOBRE 13º SALÁRIO E FÉRIAS</v>
          </cell>
        </row>
        <row r="511">
          <cell r="S511" t="str">
            <v>OPERAÇÕES INSS SOBRE 13º SALÁRIO E FÉRIAS</v>
          </cell>
        </row>
        <row r="512">
          <cell r="S512" t="str">
            <v>OPERAÇÕES INSS SOBRE 13º SALÁRIO E FÉRIAS</v>
          </cell>
        </row>
        <row r="513">
          <cell r="S513" t="str">
            <v>OPERAÇÕES INSS SOBRE 13º SALÁRIO E FÉRIAS</v>
          </cell>
        </row>
        <row r="514">
          <cell r="S514" t="str">
            <v>OPERAÇÕES INSS SOBRE 13º SALÁRIO E FÉRIAS</v>
          </cell>
        </row>
        <row r="515">
          <cell r="S515" t="str">
            <v>OPERAÇÕES INSS SOBRE 13º SALÁRIO E FÉRIAS</v>
          </cell>
        </row>
        <row r="516">
          <cell r="S516" t="str">
            <v>OPERAÇÕES INSS SOBRE 13º SALÁRIO E FÉRIAS</v>
          </cell>
        </row>
        <row r="517">
          <cell r="S517" t="str">
            <v>OPERAÇÕES INSS SOBRE 13º SALÁRIO E FÉRIAS</v>
          </cell>
        </row>
        <row r="518">
          <cell r="S518" t="str">
            <v>OPERAÇÕES INSS SOBRE 13º SALÁRIO E FÉRIAS</v>
          </cell>
        </row>
        <row r="519">
          <cell r="S519" t="str">
            <v>OPERAÇÕES INSS SOBRE 13º SALÁRIO E FÉRIAS</v>
          </cell>
        </row>
        <row r="520">
          <cell r="S520" t="str">
            <v>OPERAÇÕES INSS SOBRE 13º SALÁRIO E FÉRIAS</v>
          </cell>
        </row>
        <row r="521">
          <cell r="S521" t="str">
            <v>OPERAÇÕES INSS SOBRE 13º SALÁRIO E FÉRIAS</v>
          </cell>
        </row>
        <row r="522">
          <cell r="S522" t="str">
            <v>OPERAÇÕES INSS SOBRE 13º SALÁRIO E FÉRIAS</v>
          </cell>
        </row>
        <row r="523">
          <cell r="S523" t="str">
            <v>OPERAÇÕES INSS SOBRE 13º SALÁRIO E FÉRIAS</v>
          </cell>
        </row>
        <row r="524">
          <cell r="S524" t="str">
            <v>OPERAÇÕES INSS SOBRE 13º SALÁRIO E FÉRIAS</v>
          </cell>
        </row>
        <row r="525">
          <cell r="S525" t="str">
            <v>EMPREENDIMENTOS FGTS SOBRE 13º SALÁRIO E FÉRIAS</v>
          </cell>
        </row>
        <row r="526">
          <cell r="S526" t="str">
            <v>EMPREENDIMENTOS FGTS SOBRE 13º SALÁRIO E FÉRIAS</v>
          </cell>
        </row>
        <row r="527">
          <cell r="S527" t="str">
            <v>EMPREENDIMENTOS FGTS SOBRE 13º SALÁRIO E FÉRIAS</v>
          </cell>
        </row>
        <row r="528">
          <cell r="S528" t="str">
            <v>EMPREENDIMENTOS FGTS SOBRE 13º SALÁRIO E FÉRIAS</v>
          </cell>
        </row>
        <row r="529">
          <cell r="S529" t="str">
            <v>OPERAÇÕES FGTS SOBRE 13º SALÁRIO E FÉRIAS</v>
          </cell>
        </row>
        <row r="530">
          <cell r="S530" t="str">
            <v>OPERAÇÕES FGTS SOBRE 13º SALÁRIO E FÉRIAS</v>
          </cell>
        </row>
        <row r="531">
          <cell r="S531" t="str">
            <v>OPERAÇÕES FGTS SOBRE 13º SALÁRIO E FÉRIAS</v>
          </cell>
        </row>
        <row r="532">
          <cell r="S532" t="str">
            <v>OPERAÇÕES FGTS SOBRE 13º SALÁRIO E FÉRIAS</v>
          </cell>
        </row>
        <row r="533">
          <cell r="S533" t="str">
            <v>OPERAÇÕES FGTS SOBRE 13º SALÁRIO E FÉRIAS</v>
          </cell>
        </row>
        <row r="534">
          <cell r="S534" t="str">
            <v>OPERAÇÕES FGTS SOBRE 13º SALÁRIO E FÉRIAS</v>
          </cell>
        </row>
        <row r="535">
          <cell r="S535" t="str">
            <v>OPERAÇÕES FGTS SOBRE 13º SALÁRIO E FÉRIAS</v>
          </cell>
        </row>
        <row r="536">
          <cell r="S536" t="str">
            <v>OPERAÇÕES FGTS SOBRE 13º SALÁRIO E FÉRIAS</v>
          </cell>
        </row>
        <row r="537">
          <cell r="S537" t="str">
            <v>OPERAÇÕES FGTS SOBRE 13º SALÁRIO E FÉRIAS</v>
          </cell>
        </row>
        <row r="538">
          <cell r="S538" t="str">
            <v>OPERAÇÕES FGTS SOBRE 13º SALÁRIO E FÉRIAS</v>
          </cell>
        </row>
        <row r="539">
          <cell r="S539" t="str">
            <v>OPERAÇÕES FGTS SOBRE 13º SALÁRIO E FÉRIAS</v>
          </cell>
        </row>
        <row r="540">
          <cell r="S540" t="str">
            <v>OPERAÇÕES FGTS SOBRE 13º SALÁRIO E FÉRIAS</v>
          </cell>
        </row>
        <row r="541">
          <cell r="S541" t="str">
            <v>OPERAÇÕES FGTS SOBRE 13º SALÁRIO E FÉRIAS</v>
          </cell>
        </row>
        <row r="542">
          <cell r="S542" t="str">
            <v>OPERAÇÕES FGTS SOBRE 13º SALÁRIO E FÉRIAS</v>
          </cell>
        </row>
        <row r="543">
          <cell r="S543" t="str">
            <v>OPERAÇÕES FGTS SOBRE 13º SALÁRIO E FÉRIAS</v>
          </cell>
        </row>
        <row r="544">
          <cell r="S544" t="str">
            <v>OPERAÇÕES FGTS SOBRE 13º SALÁRIO E FÉRIAS</v>
          </cell>
        </row>
        <row r="545">
          <cell r="S545" t="str">
            <v>OPERAÇÕES FGTS SOBRE 13º SALÁRIO E FÉRIAS</v>
          </cell>
        </row>
        <row r="546">
          <cell r="S546" t="str">
            <v>OPERAÇÕES FGTS SOBRE 13º SALÁRIO E FÉRIAS</v>
          </cell>
        </row>
        <row r="547">
          <cell r="S547" t="str">
            <v>OPERAÇÕES FGTS SOBRE 13º SALÁRIO E FÉRIAS</v>
          </cell>
        </row>
        <row r="548">
          <cell r="S548" t="str">
            <v>OPERAÇÕES FGTS SOBRE 13º SALÁRIO E FÉRIAS</v>
          </cell>
        </row>
        <row r="549">
          <cell r="S549" t="str">
            <v>OPERAÇÕES FGTS SOBRE 13º SALÁRIO E FÉRIAS</v>
          </cell>
        </row>
        <row r="550">
          <cell r="S550" t="str">
            <v>OPERAÇÕES FGTS SOBRE 13º SALÁRIO E FÉRIAS</v>
          </cell>
        </row>
        <row r="551">
          <cell r="S551" t="str">
            <v>OPERAÇÕES FGTS SOBRE 13º SALÁRIO E FÉRIAS</v>
          </cell>
        </row>
        <row r="552">
          <cell r="S552" t="str">
            <v>OPERAÇÕES FGTS SOBRE 13º SALÁRIO E FÉRIAS</v>
          </cell>
        </row>
        <row r="553">
          <cell r="S553" t="str">
            <v>OPERAÇÕES FGTS SOBRE 13º SALÁRIO E FÉRIAS</v>
          </cell>
        </row>
        <row r="554">
          <cell r="S554" t="str">
            <v>OPERAÇÕES FGTS SOBRE 13º SALÁRIO E FÉRIAS</v>
          </cell>
        </row>
        <row r="555">
          <cell r="S555" t="str">
            <v>OPERAÇÕES FGTS SOBRE 13º SALÁRIO E FÉRIAS</v>
          </cell>
        </row>
        <row r="556">
          <cell r="S556" t="str">
            <v>OPERAÇÕES FGTS SOBRE 13º SALÁRIO E FÉRIAS</v>
          </cell>
        </row>
        <row r="557">
          <cell r="S557" t="str">
            <v>OPERAÇÕES FGTS SOBRE 13º SALÁRIO E FÉRIAS</v>
          </cell>
        </row>
        <row r="558">
          <cell r="S558" t="str">
            <v>OPERAÇÕES FGTS SOBRE 13º SALÁRIO E FÉRIAS</v>
          </cell>
        </row>
        <row r="559">
          <cell r="S559" t="str">
            <v>OPERAÇÕES FGTS SOBRE 13º SALÁRIO E FÉRIAS</v>
          </cell>
        </row>
        <row r="560">
          <cell r="S560" t="str">
            <v>OPERAÇÕES FGTS SOBRE 13º SALÁRIO E FÉRIAS</v>
          </cell>
        </row>
        <row r="561">
          <cell r="S561" t="str">
            <v>OPERAÇÕES FGTS SOBRE 13º SALÁRIO E FÉRIAS</v>
          </cell>
        </row>
        <row r="562">
          <cell r="S562" t="str">
            <v>OPERAÇÕES FGTS SOBRE 13º SALÁRIO E FÉRIAS</v>
          </cell>
        </row>
        <row r="563">
          <cell r="S563" t="str">
            <v>OPERAÇÕES FGTS SOBRE 13º SALÁRIO E FÉRIAS</v>
          </cell>
        </row>
        <row r="564">
          <cell r="S564" t="str">
            <v>EMPREENDIMENTOS PSAP SOBRE 13º SALÁRIO E FÉRIAS</v>
          </cell>
        </row>
        <row r="565">
          <cell r="S565" t="str">
            <v>EMPREENDIMENTOS PSAP SOBRE 13º SALÁRIO E FÉRIAS</v>
          </cell>
        </row>
        <row r="566">
          <cell r="S566" t="str">
            <v>EMPREENDIMENTOS PSAP SOBRE 13º SALÁRIO E FÉRIAS</v>
          </cell>
        </row>
        <row r="567">
          <cell r="S567" t="str">
            <v>EMPREENDIMENTOS PSAP SOBRE 13º SALÁRIO E FÉRIAS</v>
          </cell>
        </row>
        <row r="568">
          <cell r="S568" t="str">
            <v>OPERAÇÕES PSAP SOBRE 13º SALÁRIO E FÉRIAS</v>
          </cell>
        </row>
        <row r="569">
          <cell r="S569" t="str">
            <v>OPERAÇÕES PSAP SOBRE 13º SALÁRIO E FÉRIAS</v>
          </cell>
        </row>
        <row r="570">
          <cell r="S570" t="str">
            <v>OPERAÇÕES PSAP SOBRE 13º SALÁRIO E FÉRIAS</v>
          </cell>
        </row>
        <row r="571">
          <cell r="S571" t="str">
            <v>OPERAÇÕES PSAP SOBRE 13º SALÁRIO E FÉRIAS</v>
          </cell>
        </row>
        <row r="572">
          <cell r="S572" t="str">
            <v>OPERAÇÕES PSAP SOBRE 13º SALÁRIO E FÉRIAS</v>
          </cell>
        </row>
        <row r="573">
          <cell r="S573" t="str">
            <v>OPERAÇÕES PSAP SOBRE 13º SALÁRIO E FÉRIAS</v>
          </cell>
        </row>
        <row r="574">
          <cell r="S574" t="str">
            <v>OPERAÇÕES PSAP SOBRE 13º SALÁRIO E FÉRIAS</v>
          </cell>
        </row>
        <row r="575">
          <cell r="S575" t="str">
            <v>OPERAÇÕES PSAP SOBRE 13º SALÁRIO E FÉRIAS</v>
          </cell>
        </row>
        <row r="576">
          <cell r="S576" t="str">
            <v>OPERAÇÕES PSAP SOBRE 13º SALÁRIO E FÉRIAS</v>
          </cell>
        </row>
        <row r="577">
          <cell r="S577" t="str">
            <v>OPERAÇÕES PSAP SOBRE 13º SALÁRIO E FÉRIAS</v>
          </cell>
        </row>
        <row r="578">
          <cell r="S578" t="str">
            <v>OPERAÇÕES PSAP SOBRE 13º SALÁRIO E FÉRIAS</v>
          </cell>
        </row>
        <row r="579">
          <cell r="S579" t="str">
            <v>OPERAÇÕES PSAP SOBRE 13º SALÁRIO E FÉRIAS</v>
          </cell>
        </row>
        <row r="580">
          <cell r="S580" t="str">
            <v>EMPREENDIMENTOS PSAP SOBRE 13º SALÁRIO E FÉRIAS</v>
          </cell>
        </row>
        <row r="581">
          <cell r="S581" t="str">
            <v>EMPREENDIMENTOS PSAP SOBRE 13º SALÁRIO E FÉRIAS</v>
          </cell>
        </row>
        <row r="582">
          <cell r="S582" t="str">
            <v>EMPREENDIMENTOS PSAP SOBRE 13º SALÁRIO E FÉRIAS</v>
          </cell>
        </row>
        <row r="583">
          <cell r="S583" t="str">
            <v>EMPREENDIMENTOS PSAP SOBRE 13º SALÁRIO E FÉRIAS</v>
          </cell>
        </row>
        <row r="584">
          <cell r="S584" t="str">
            <v>OPERAÇÕES PSAP SOBRE 13º SALÁRIO E FÉRIAS</v>
          </cell>
        </row>
        <row r="585">
          <cell r="S585" t="str">
            <v>OPERAÇÕES PSAP SOBRE 13º SALÁRIO E FÉRIAS</v>
          </cell>
        </row>
        <row r="586">
          <cell r="S586" t="str">
            <v>OPERAÇÕES PSAP SOBRE 13º SALÁRIO E FÉRIAS</v>
          </cell>
        </row>
        <row r="587">
          <cell r="S587" t="str">
            <v>OPERAÇÕES PSAP SOBRE 13º SALÁRIO E FÉRIAS</v>
          </cell>
        </row>
        <row r="588">
          <cell r="S588" t="str">
            <v>OPERAÇÕES PSAP SOBRE 13º SALÁRIO E FÉRIAS</v>
          </cell>
        </row>
        <row r="589">
          <cell r="S589" t="str">
            <v>OPERAÇÕES PSAP SOBRE 13º SALÁRIO E FÉRIAS</v>
          </cell>
        </row>
        <row r="590">
          <cell r="S590" t="str">
            <v>OPERAÇÕES PSAP SOBRE 13º SALÁRIO E FÉRIAS</v>
          </cell>
        </row>
        <row r="591">
          <cell r="S591" t="str">
            <v>OPERAÇÕES PSAP SOBRE 13º SALÁRIO E FÉRIAS</v>
          </cell>
        </row>
        <row r="592">
          <cell r="S592" t="str">
            <v>OPERAÇÕES PSAP SOBRE 13º SALÁRIO E FÉRIAS</v>
          </cell>
        </row>
        <row r="593">
          <cell r="S593" t="str">
            <v>OPERAÇÕES PSAP SOBRE 13º SALÁRIO E FÉRIAS</v>
          </cell>
        </row>
        <row r="594">
          <cell r="S594" t="str">
            <v>OPERAÇÕES PSAP SOBRE 13º SALÁRIO E FÉRIAS</v>
          </cell>
        </row>
        <row r="595">
          <cell r="S595" t="str">
            <v>OPERAÇÕES PSAP SOBRE 13º SALÁRIO E FÉRIAS</v>
          </cell>
        </row>
        <row r="596">
          <cell r="S596" t="str">
            <v>EMPREENDIMENTOS INSS</v>
          </cell>
        </row>
        <row r="597">
          <cell r="S597" t="str">
            <v>EMPREENDIMENTOS INSS</v>
          </cell>
        </row>
        <row r="598">
          <cell r="S598" t="str">
            <v>EMPREENDIMENTOS INSS</v>
          </cell>
        </row>
        <row r="599">
          <cell r="S599" t="str">
            <v>EMPREENDIMENTOS INSS</v>
          </cell>
        </row>
        <row r="600">
          <cell r="S600" t="str">
            <v>OPERAÇÕES INSS</v>
          </cell>
        </row>
        <row r="601">
          <cell r="S601" t="str">
            <v>OPERAÇÕES INSS</v>
          </cell>
        </row>
        <row r="602">
          <cell r="S602" t="str">
            <v>OPERAÇÕES INSS</v>
          </cell>
        </row>
        <row r="603">
          <cell r="S603" t="str">
            <v>OPERAÇÕES INSS</v>
          </cell>
        </row>
        <row r="604">
          <cell r="S604" t="str">
            <v>OPERAÇÕES INSS</v>
          </cell>
        </row>
        <row r="605">
          <cell r="S605" t="str">
            <v>OPERAÇÕES INSS</v>
          </cell>
        </row>
        <row r="606">
          <cell r="S606" t="str">
            <v>OPERAÇÕES INSS</v>
          </cell>
        </row>
        <row r="607">
          <cell r="S607" t="str">
            <v>OPERAÇÕES INSS</v>
          </cell>
        </row>
        <row r="608">
          <cell r="S608" t="str">
            <v>OPERAÇÕES INSS</v>
          </cell>
        </row>
        <row r="609">
          <cell r="S609" t="str">
            <v>OPERAÇÕES INSS</v>
          </cell>
        </row>
        <row r="610">
          <cell r="S610" t="str">
            <v>OPERAÇÕES INSS</v>
          </cell>
        </row>
        <row r="611">
          <cell r="S611" t="str">
            <v>OPERAÇÕES INSS</v>
          </cell>
        </row>
        <row r="612">
          <cell r="S612" t="str">
            <v>OPERAÇÕES INSS</v>
          </cell>
        </row>
        <row r="613">
          <cell r="S613" t="str">
            <v>OPERAÇÕES INSS</v>
          </cell>
        </row>
        <row r="614">
          <cell r="S614" t="str">
            <v>OPERAÇÕES INSS</v>
          </cell>
        </row>
        <row r="615">
          <cell r="S615" t="str">
            <v>OPERAÇÕES INSS</v>
          </cell>
        </row>
        <row r="616">
          <cell r="S616" t="str">
            <v>OPERAÇÕES INSS</v>
          </cell>
        </row>
        <row r="617">
          <cell r="S617" t="str">
            <v>OPERAÇÕES INSS</v>
          </cell>
        </row>
        <row r="618">
          <cell r="S618" t="str">
            <v>OPERAÇÕES INSS</v>
          </cell>
        </row>
        <row r="619">
          <cell r="S619" t="str">
            <v>OPERAÇÕES INSS</v>
          </cell>
        </row>
        <row r="620">
          <cell r="S620" t="str">
            <v>OPERAÇÕES INSS</v>
          </cell>
        </row>
        <row r="621">
          <cell r="S621" t="str">
            <v>OPERAÇÕES INSS</v>
          </cell>
        </row>
        <row r="622">
          <cell r="S622" t="str">
            <v>OPERAÇÕES INSS</v>
          </cell>
        </row>
        <row r="623">
          <cell r="S623" t="str">
            <v>OPERAÇÕES INSS</v>
          </cell>
        </row>
        <row r="624">
          <cell r="S624" t="str">
            <v>OPERAÇÕES INSS</v>
          </cell>
        </row>
        <row r="625">
          <cell r="S625" t="str">
            <v>OPERAÇÕES INSS</v>
          </cell>
        </row>
        <row r="626">
          <cell r="S626" t="str">
            <v>OPERAÇÕES INSS</v>
          </cell>
        </row>
        <row r="627">
          <cell r="S627" t="str">
            <v>OPERAÇÕES INSS</v>
          </cell>
        </row>
        <row r="628">
          <cell r="S628" t="str">
            <v>OPERAÇÕES INSS</v>
          </cell>
        </row>
        <row r="629">
          <cell r="S629" t="str">
            <v>OPERAÇÕES INSS</v>
          </cell>
        </row>
        <row r="630">
          <cell r="S630" t="str">
            <v>OPERAÇÕES INSS</v>
          </cell>
        </row>
        <row r="631">
          <cell r="S631" t="str">
            <v>OPERAÇÕES INSS</v>
          </cell>
        </row>
        <row r="632">
          <cell r="S632" t="str">
            <v>OPERAÇÕES INSS</v>
          </cell>
        </row>
        <row r="633">
          <cell r="S633" t="str">
            <v>OPERAÇÕES INSS</v>
          </cell>
        </row>
        <row r="634">
          <cell r="S634" t="str">
            <v>OPERAÇÕES INSS</v>
          </cell>
        </row>
        <row r="635">
          <cell r="S635" t="str">
            <v>OPERAÇÕES INSS</v>
          </cell>
        </row>
        <row r="636">
          <cell r="S636" t="str">
            <v>OPERAÇÕES INSS</v>
          </cell>
        </row>
        <row r="637">
          <cell r="S637" t="str">
            <v>OPERAÇÕES INSS</v>
          </cell>
        </row>
        <row r="638">
          <cell r="S638" t="str">
            <v>OPERAÇÕES INSS</v>
          </cell>
        </row>
        <row r="639">
          <cell r="S639" t="str">
            <v>ADMINISTRATIVA INSS</v>
          </cell>
        </row>
        <row r="640">
          <cell r="S640" t="str">
            <v>EMPREENDIMENTOS SENAI - SESI - SEBRAE</v>
          </cell>
        </row>
        <row r="641">
          <cell r="S641" t="str">
            <v>EMPREENDIMENTOS SENAI - SESI - SEBRAE</v>
          </cell>
        </row>
        <row r="642">
          <cell r="S642" t="str">
            <v>EMPREENDIMENTOS SENAI - SESI - SEBRAE</v>
          </cell>
        </row>
        <row r="643">
          <cell r="S643" t="str">
            <v>EMPREENDIMENTOS SENAI - SESI - SEBRAE</v>
          </cell>
        </row>
        <row r="644">
          <cell r="S644" t="str">
            <v>OPERAÇÕES SENAI - SESI - SEBRAE</v>
          </cell>
        </row>
        <row r="645">
          <cell r="S645" t="str">
            <v>OPERAÇÕES SENAI - SESI - SEBRAE</v>
          </cell>
        </row>
        <row r="646">
          <cell r="S646" t="str">
            <v>OPERAÇÕES SENAI - SESI - SEBRAE</v>
          </cell>
        </row>
        <row r="647">
          <cell r="S647" t="str">
            <v>OPERAÇÕES SENAI - SESI - SEBRAE</v>
          </cell>
        </row>
        <row r="648">
          <cell r="S648" t="str">
            <v>OPERAÇÕES SENAI - SESI - SEBRAE</v>
          </cell>
        </row>
        <row r="649">
          <cell r="S649" t="str">
            <v>OPERAÇÕES SENAI - SESI - SEBRAE</v>
          </cell>
        </row>
        <row r="650">
          <cell r="S650" t="str">
            <v>OPERAÇÕES SENAI - SESI - SEBRAE</v>
          </cell>
        </row>
        <row r="651">
          <cell r="S651" t="str">
            <v>OPERAÇÕES SENAI - SESI - SEBRAE</v>
          </cell>
        </row>
        <row r="652">
          <cell r="S652" t="str">
            <v>OPERAÇÕES SENAI - SESI - SEBRAE</v>
          </cell>
        </row>
        <row r="653">
          <cell r="S653" t="str">
            <v>OPERAÇÕES SENAI - SESI - SEBRAE</v>
          </cell>
        </row>
        <row r="654">
          <cell r="S654" t="str">
            <v>OPERAÇÕES SENAI - SESI - SEBRAE</v>
          </cell>
        </row>
        <row r="655">
          <cell r="S655" t="str">
            <v>OPERAÇÕES SENAI - SESI - SEBRAE</v>
          </cell>
        </row>
        <row r="656">
          <cell r="S656" t="str">
            <v>OPERAÇÕES SENAI - SESI - SEBRAE</v>
          </cell>
        </row>
        <row r="657">
          <cell r="S657" t="str">
            <v>OPERAÇÕES SENAI - SESI - SEBRAE</v>
          </cell>
        </row>
        <row r="658">
          <cell r="S658" t="str">
            <v>OPERAÇÕES SENAI - SESI - SEBRAE</v>
          </cell>
        </row>
        <row r="659">
          <cell r="S659" t="str">
            <v>OPERAÇÕES SENAI - SESI - SEBRAE</v>
          </cell>
        </row>
        <row r="660">
          <cell r="S660" t="str">
            <v>OPERAÇÕES SENAI - SESI - SEBRAE</v>
          </cell>
        </row>
        <row r="661">
          <cell r="S661" t="str">
            <v>OPERAÇÕES SENAI - SESI - SEBRAE</v>
          </cell>
        </row>
        <row r="662">
          <cell r="S662" t="str">
            <v>OPERAÇÕES SENAI - SESI - SEBRAE</v>
          </cell>
        </row>
        <row r="663">
          <cell r="S663" t="str">
            <v>OPERAÇÕES SENAI - SESI - SEBRAE</v>
          </cell>
        </row>
        <row r="664">
          <cell r="S664" t="str">
            <v>OPERAÇÕES SENAI - SESI - SEBRAE</v>
          </cell>
        </row>
        <row r="665">
          <cell r="S665" t="str">
            <v>OPERAÇÕES SENAI - SESI - SEBRAE</v>
          </cell>
        </row>
        <row r="666">
          <cell r="S666" t="str">
            <v>OPERAÇÕES SENAI - SESI - SEBRAE</v>
          </cell>
        </row>
        <row r="667">
          <cell r="S667" t="str">
            <v>OPERAÇÕES SENAI - SESI - SEBRAE</v>
          </cell>
        </row>
        <row r="668">
          <cell r="S668" t="str">
            <v>OPERAÇÕES SENAI - SESI - SEBRAE</v>
          </cell>
        </row>
        <row r="669">
          <cell r="S669" t="str">
            <v>OPERAÇÕES SENAI - SESI - SEBRAE</v>
          </cell>
        </row>
        <row r="670">
          <cell r="S670" t="str">
            <v>OPERAÇÕES SENAI - SESI - SEBRAE</v>
          </cell>
        </row>
        <row r="671">
          <cell r="S671" t="str">
            <v>OPERAÇÕES SENAI - SESI - SEBRAE</v>
          </cell>
        </row>
        <row r="672">
          <cell r="S672" t="str">
            <v>OPERAÇÕES SENAI - SESI - SEBRAE</v>
          </cell>
        </row>
        <row r="673">
          <cell r="S673" t="str">
            <v>OPERAÇÕES SENAI - SESI - SEBRAE</v>
          </cell>
        </row>
        <row r="674">
          <cell r="S674" t="str">
            <v>OPERAÇÕES SENAI - SESI - SEBRAE</v>
          </cell>
        </row>
        <row r="675">
          <cell r="S675" t="str">
            <v>OPERAÇÕES SENAI - SESI - SEBRAE</v>
          </cell>
        </row>
        <row r="676">
          <cell r="S676" t="str">
            <v>OPERAÇÕES SENAI - SESI - SEBRAE</v>
          </cell>
        </row>
        <row r="677">
          <cell r="S677" t="str">
            <v>OPERAÇÕES SENAI - SESI - SEBRAE</v>
          </cell>
        </row>
        <row r="678">
          <cell r="S678" t="str">
            <v>OPERAÇÕES SENAI - SESI - SEBRAE</v>
          </cell>
        </row>
        <row r="679">
          <cell r="S679" t="str">
            <v>OPERAÇÕES SENAI - SESI - SEBRAE</v>
          </cell>
        </row>
        <row r="680">
          <cell r="S680" t="str">
            <v>OPERAÇÕES SENAI - SESI - SEBRAE</v>
          </cell>
        </row>
        <row r="681">
          <cell r="S681" t="str">
            <v>OPERAÇÕES SENAI - SESI - SEBRAE</v>
          </cell>
        </row>
        <row r="682">
          <cell r="S682" t="str">
            <v>OPERAÇÕES SENAI - SESI - SEBRAE</v>
          </cell>
        </row>
        <row r="683">
          <cell r="S683" t="str">
            <v>EMPREENDIMENTOS SENAI - SESI - SEBRAE</v>
          </cell>
        </row>
        <row r="684">
          <cell r="S684" t="str">
            <v>EMPREENDIMENTOS SENAI - SESI - SEBRAE</v>
          </cell>
        </row>
        <row r="685">
          <cell r="S685" t="str">
            <v>EMPREENDIMENTOS SENAI - SESI - SEBRAE</v>
          </cell>
        </row>
        <row r="686">
          <cell r="S686" t="str">
            <v>EMPREENDIMENTOS SENAI - SESI - SEBRAE</v>
          </cell>
        </row>
        <row r="687">
          <cell r="S687" t="str">
            <v>OPERAÇÕES SENAI - SESI - SEBRAE</v>
          </cell>
        </row>
        <row r="688">
          <cell r="S688" t="str">
            <v>OPERAÇÕES SENAI - SESI - SEBRAE</v>
          </cell>
        </row>
        <row r="689">
          <cell r="S689" t="str">
            <v>OPERAÇÕES SENAI - SESI - SEBRAE</v>
          </cell>
        </row>
        <row r="690">
          <cell r="S690" t="str">
            <v>OPERAÇÕES SENAI - SESI - SEBRAE</v>
          </cell>
        </row>
        <row r="691">
          <cell r="S691" t="str">
            <v>OPERAÇÕES SENAI - SESI - SEBRAE</v>
          </cell>
        </row>
        <row r="692">
          <cell r="S692" t="str">
            <v>OPERAÇÕES SENAI - SESI - SEBRAE</v>
          </cell>
        </row>
        <row r="693">
          <cell r="S693" t="str">
            <v>OPERAÇÕES SENAI - SESI - SEBRAE</v>
          </cell>
        </row>
        <row r="694">
          <cell r="S694" t="str">
            <v>OPERAÇÕES SENAI - SESI - SEBRAE</v>
          </cell>
        </row>
        <row r="695">
          <cell r="S695" t="str">
            <v>OPERAÇÕES SENAI - SESI - SEBRAE</v>
          </cell>
        </row>
        <row r="696">
          <cell r="S696" t="str">
            <v>OPERAÇÕES SENAI - SESI - SEBRAE</v>
          </cell>
        </row>
        <row r="697">
          <cell r="S697" t="str">
            <v>OPERAÇÕES SENAI - SESI - SEBRAE</v>
          </cell>
        </row>
        <row r="698">
          <cell r="S698" t="str">
            <v>OPERAÇÕES SENAI - SESI - SEBRAE</v>
          </cell>
        </row>
        <row r="699">
          <cell r="S699" t="str">
            <v>OPERAÇÕES SENAI - SESI - SEBRAE</v>
          </cell>
        </row>
        <row r="700">
          <cell r="S700" t="str">
            <v>OPERAÇÕES SENAI - SESI - SEBRAE</v>
          </cell>
        </row>
        <row r="701">
          <cell r="S701" t="str">
            <v>OPERAÇÕES SENAI - SESI - SEBRAE</v>
          </cell>
        </row>
        <row r="702">
          <cell r="S702" t="str">
            <v>OPERAÇÕES SENAI - SESI - SEBRAE</v>
          </cell>
        </row>
        <row r="703">
          <cell r="S703" t="str">
            <v>OPERAÇÕES SENAI - SESI - SEBRAE</v>
          </cell>
        </row>
        <row r="704">
          <cell r="S704" t="str">
            <v>OPERAÇÕES SENAI - SESI - SEBRAE</v>
          </cell>
        </row>
        <row r="705">
          <cell r="S705" t="str">
            <v>OPERAÇÕES SENAI - SESI - SEBRAE</v>
          </cell>
        </row>
        <row r="706">
          <cell r="S706" t="str">
            <v>OPERAÇÕES SENAI - SESI - SEBRAE</v>
          </cell>
        </row>
        <row r="707">
          <cell r="S707" t="str">
            <v>OPERAÇÕES SENAI - SESI - SEBRAE</v>
          </cell>
        </row>
        <row r="708">
          <cell r="S708" t="str">
            <v>OPERAÇÕES SENAI - SESI - SEBRAE</v>
          </cell>
        </row>
        <row r="709">
          <cell r="S709" t="str">
            <v>OPERAÇÕES SENAI - SESI - SEBRAE</v>
          </cell>
        </row>
        <row r="710">
          <cell r="S710" t="str">
            <v>OPERAÇÕES SENAI - SESI - SEBRAE</v>
          </cell>
        </row>
        <row r="711">
          <cell r="S711" t="str">
            <v>OPERAÇÕES SENAI - SESI - SEBRAE</v>
          </cell>
        </row>
        <row r="712">
          <cell r="S712" t="str">
            <v>OPERAÇÕES SENAI - SESI - SEBRAE</v>
          </cell>
        </row>
        <row r="713">
          <cell r="S713" t="str">
            <v>OPERAÇÕES SENAI - SESI - SEBRAE</v>
          </cell>
        </row>
        <row r="714">
          <cell r="S714" t="str">
            <v>OPERAÇÕES SENAI - SESI - SEBRAE</v>
          </cell>
        </row>
        <row r="715">
          <cell r="S715" t="str">
            <v>OPERAÇÕES SENAI - SESI - SEBRAE</v>
          </cell>
        </row>
        <row r="716">
          <cell r="S716" t="str">
            <v>OPERAÇÕES SENAI - SESI - SEBRAE</v>
          </cell>
        </row>
        <row r="717">
          <cell r="S717" t="str">
            <v>OPERAÇÕES SENAI - SESI - SEBRAE</v>
          </cell>
        </row>
        <row r="718">
          <cell r="S718" t="str">
            <v>OPERAÇÕES SENAI - SESI - SEBRAE</v>
          </cell>
        </row>
        <row r="719">
          <cell r="S719" t="str">
            <v>OPERAÇÕES SENAI - SESI - SEBRAE</v>
          </cell>
        </row>
        <row r="720">
          <cell r="S720" t="str">
            <v>OPERAÇÕES SENAI - SESI - SEBRAE</v>
          </cell>
        </row>
        <row r="721">
          <cell r="S721" t="str">
            <v>OPERAÇÕES SENAI - SESI - SEBRAE</v>
          </cell>
        </row>
        <row r="722">
          <cell r="S722" t="str">
            <v>OPERAÇÕES SENAI - SESI - SEBRAE</v>
          </cell>
        </row>
        <row r="723">
          <cell r="S723" t="str">
            <v>OPERAÇÕES SENAI - SESI - SEBRAE</v>
          </cell>
        </row>
        <row r="724">
          <cell r="S724" t="str">
            <v>OPERAÇÕES SENAI - SESI - SEBRAE</v>
          </cell>
        </row>
        <row r="725">
          <cell r="S725" t="str">
            <v>OPERAÇÕES SENAI - SESI - SEBRAE</v>
          </cell>
        </row>
        <row r="726">
          <cell r="S726" t="str">
            <v>EMPREENDIMENTOS INCRA E FUNDO AEROVIÁRIO</v>
          </cell>
        </row>
        <row r="727">
          <cell r="S727" t="str">
            <v>EMPREENDIMENTOS INCRA E FUNDO AEROVIÁRIO</v>
          </cell>
        </row>
        <row r="728">
          <cell r="S728" t="str">
            <v>EMPREENDIMENTOS INCRA E FUNDO AEROVIÁRIO</v>
          </cell>
        </row>
        <row r="729">
          <cell r="S729" t="str">
            <v>EMPREENDIMENTOS INCRA E FUNDO AEROVIÁRIO</v>
          </cell>
        </row>
        <row r="730">
          <cell r="S730" t="str">
            <v>OPERAÇÕES INCRA E FUNDO AEROVIÁRIO</v>
          </cell>
        </row>
        <row r="731">
          <cell r="S731" t="str">
            <v>OPERAÇÕES INCRA E FUNDO AEROVIÁRIO</v>
          </cell>
        </row>
        <row r="732">
          <cell r="S732" t="str">
            <v>OPERAÇÕES INCRA E FUNDO AEROVIÁRIO</v>
          </cell>
        </row>
        <row r="733">
          <cell r="S733" t="str">
            <v>OPERAÇÕES INCRA E FUNDO AEROVIÁRIO</v>
          </cell>
        </row>
        <row r="734">
          <cell r="S734" t="str">
            <v>OPERAÇÕES INCRA E FUNDO AEROVIÁRIO</v>
          </cell>
        </row>
        <row r="735">
          <cell r="S735" t="str">
            <v>OPERAÇÕES INCRA E FUNDO AEROVIÁRIO</v>
          </cell>
        </row>
        <row r="736">
          <cell r="S736" t="str">
            <v>OPERAÇÕES INCRA E FUNDO AEROVIÁRIO</v>
          </cell>
        </row>
        <row r="737">
          <cell r="S737" t="str">
            <v>OPERAÇÕES INCRA E FUNDO AEROVIÁRIO</v>
          </cell>
        </row>
        <row r="738">
          <cell r="S738" t="str">
            <v>OPERAÇÕES INCRA E FUNDO AEROVIÁRIO</v>
          </cell>
        </row>
        <row r="739">
          <cell r="S739" t="str">
            <v>OPERAÇÕES INCRA E FUNDO AEROVIÁRIO</v>
          </cell>
        </row>
        <row r="740">
          <cell r="S740" t="str">
            <v>OPERAÇÕES INCRA E FUNDO AEROVIÁRIO</v>
          </cell>
        </row>
        <row r="741">
          <cell r="S741" t="str">
            <v>OPERAÇÕES INCRA E FUNDO AEROVIÁRIO</v>
          </cell>
        </row>
        <row r="742">
          <cell r="S742" t="str">
            <v>OPERAÇÕES INCRA E FUNDO AEROVIÁRIO</v>
          </cell>
        </row>
        <row r="743">
          <cell r="S743" t="str">
            <v>OPERAÇÕES INCRA E FUNDO AEROVIÁRIO</v>
          </cell>
        </row>
        <row r="744">
          <cell r="S744" t="str">
            <v>OPERAÇÕES INCRA E FUNDO AEROVIÁRIO</v>
          </cell>
        </row>
        <row r="745">
          <cell r="S745" t="str">
            <v>OPERAÇÕES INCRA E FUNDO AEROVIÁRIO</v>
          </cell>
        </row>
        <row r="746">
          <cell r="S746" t="str">
            <v>OPERAÇÕES INCRA E FUNDO AEROVIÁRIO</v>
          </cell>
        </row>
        <row r="747">
          <cell r="S747" t="str">
            <v>OPERAÇÕES INCRA E FUNDO AEROVIÁRIO</v>
          </cell>
        </row>
        <row r="748">
          <cell r="S748" t="str">
            <v>OPERAÇÕES INCRA E FUNDO AEROVIÁRIO</v>
          </cell>
        </row>
        <row r="749">
          <cell r="S749" t="str">
            <v>OPERAÇÕES INCRA E FUNDO AEROVIÁRIO</v>
          </cell>
        </row>
        <row r="750">
          <cell r="S750" t="str">
            <v>OPERAÇÕES INCRA E FUNDO AEROVIÁRIO</v>
          </cell>
        </row>
        <row r="751">
          <cell r="S751" t="str">
            <v>OPERAÇÕES INCRA E FUNDO AEROVIÁRIO</v>
          </cell>
        </row>
        <row r="752">
          <cell r="S752" t="str">
            <v>OPERAÇÕES INCRA E FUNDO AEROVIÁRIO</v>
          </cell>
        </row>
        <row r="753">
          <cell r="S753" t="str">
            <v>OPERAÇÕES INCRA E FUNDO AEROVIÁRIO</v>
          </cell>
        </row>
        <row r="754">
          <cell r="S754" t="str">
            <v>OPERAÇÕES INCRA E FUNDO AEROVIÁRIO</v>
          </cell>
        </row>
        <row r="755">
          <cell r="S755" t="str">
            <v>OPERAÇÕES INCRA E FUNDO AEROVIÁRIO</v>
          </cell>
        </row>
        <row r="756">
          <cell r="S756" t="str">
            <v>OPERAÇÕES INCRA E FUNDO AEROVIÁRIO</v>
          </cell>
        </row>
        <row r="757">
          <cell r="S757" t="str">
            <v>OPERAÇÕES INCRA E FUNDO AEROVIÁRIO</v>
          </cell>
        </row>
        <row r="758">
          <cell r="S758" t="str">
            <v>OPERAÇÕES INCRA E FUNDO AEROVIÁRIO</v>
          </cell>
        </row>
        <row r="759">
          <cell r="S759" t="str">
            <v>OPERAÇÕES INCRA E FUNDO AEROVIÁRIO</v>
          </cell>
        </row>
        <row r="760">
          <cell r="S760" t="str">
            <v>OPERAÇÕES INCRA E FUNDO AEROVIÁRIO</v>
          </cell>
        </row>
        <row r="761">
          <cell r="S761" t="str">
            <v>OPERAÇÕES INCRA E FUNDO AEROVIÁRIO</v>
          </cell>
        </row>
        <row r="762">
          <cell r="S762" t="str">
            <v>OPERAÇÕES INCRA E FUNDO AEROVIÁRIO</v>
          </cell>
        </row>
        <row r="763">
          <cell r="S763" t="str">
            <v>OPERAÇÕES INCRA E FUNDO AEROVIÁRIO</v>
          </cell>
        </row>
        <row r="764">
          <cell r="S764" t="str">
            <v>OPERAÇÕES INCRA E FUNDO AEROVIÁRIO</v>
          </cell>
        </row>
        <row r="765">
          <cell r="S765" t="str">
            <v>OPERAÇÕES INCRA E FUNDO AEROVIÁRIO</v>
          </cell>
        </row>
        <row r="766">
          <cell r="S766" t="str">
            <v>OPERAÇÕES INCRA E FUNDO AEROVIÁRIO</v>
          </cell>
        </row>
        <row r="767">
          <cell r="S767" t="str">
            <v>OPERAÇÕES INCRA E FUNDO AEROVIÁRIO</v>
          </cell>
        </row>
        <row r="768">
          <cell r="S768" t="str">
            <v>OPERAÇÕES INCRA E FUNDO AEROVIÁRIO</v>
          </cell>
        </row>
        <row r="769">
          <cell r="S769" t="str">
            <v>EMPREENDIMENTOS SALÁRIO EDUCAÇÃO</v>
          </cell>
        </row>
        <row r="770">
          <cell r="S770" t="str">
            <v>EMPREENDIMENTOS SALÁRIO EDUCAÇÃO</v>
          </cell>
        </row>
        <row r="771">
          <cell r="S771" t="str">
            <v>EMPREENDIMENTOS SALÁRIO EDUCAÇÃO</v>
          </cell>
        </row>
        <row r="772">
          <cell r="S772" t="str">
            <v>EMPREENDIMENTOS SALÁRIO EDUCAÇÃO</v>
          </cell>
        </row>
        <row r="773">
          <cell r="S773" t="str">
            <v>OPERAÇÕES SALÁRIO EDUCAÇÃO</v>
          </cell>
        </row>
        <row r="774">
          <cell r="S774" t="str">
            <v>OPERAÇÕES SALÁRIO EDUCAÇÃO</v>
          </cell>
        </row>
        <row r="775">
          <cell r="S775" t="str">
            <v>OPERAÇÕES SALÁRIO EDUCAÇÃO</v>
          </cell>
        </row>
        <row r="776">
          <cell r="S776" t="str">
            <v>OPERAÇÕES SALÁRIO EDUCAÇÃO</v>
          </cell>
        </row>
        <row r="777">
          <cell r="S777" t="str">
            <v>OPERAÇÕES SALÁRIO EDUCAÇÃO</v>
          </cell>
        </row>
        <row r="778">
          <cell r="S778" t="str">
            <v>OPERAÇÕES SALÁRIO EDUCAÇÃO</v>
          </cell>
        </row>
        <row r="779">
          <cell r="S779" t="str">
            <v>OPERAÇÕES SALÁRIO EDUCAÇÃO</v>
          </cell>
        </row>
        <row r="780">
          <cell r="S780" t="str">
            <v>OPERAÇÕES SALÁRIO EDUCAÇÃO</v>
          </cell>
        </row>
        <row r="781">
          <cell r="S781" t="str">
            <v>OPERAÇÕES SALÁRIO EDUCAÇÃO</v>
          </cell>
        </row>
        <row r="782">
          <cell r="S782" t="str">
            <v>OPERAÇÕES SALÁRIO EDUCAÇÃO</v>
          </cell>
        </row>
        <row r="783">
          <cell r="S783" t="str">
            <v>OPERAÇÕES SALÁRIO EDUCAÇÃO</v>
          </cell>
        </row>
        <row r="784">
          <cell r="S784" t="str">
            <v>OPERAÇÕES SALÁRIO EDUCAÇÃO</v>
          </cell>
        </row>
        <row r="785">
          <cell r="S785" t="str">
            <v>OPERAÇÕES SALÁRIO EDUCAÇÃO</v>
          </cell>
        </row>
        <row r="786">
          <cell r="S786" t="str">
            <v>OPERAÇÕES SALÁRIO EDUCAÇÃO</v>
          </cell>
        </row>
        <row r="787">
          <cell r="S787" t="str">
            <v>OPERAÇÕES SALÁRIO EDUCAÇÃO</v>
          </cell>
        </row>
        <row r="788">
          <cell r="S788" t="str">
            <v>OPERAÇÕES SALÁRIO EDUCAÇÃO</v>
          </cell>
        </row>
        <row r="789">
          <cell r="S789" t="str">
            <v>OPERAÇÕES SALÁRIO EDUCAÇÃO</v>
          </cell>
        </row>
        <row r="790">
          <cell r="S790" t="str">
            <v>OPERAÇÕES SALÁRIO EDUCAÇÃO</v>
          </cell>
        </row>
        <row r="791">
          <cell r="S791" t="str">
            <v>OPERAÇÕES SALÁRIO EDUCAÇÃO</v>
          </cell>
        </row>
        <row r="792">
          <cell r="S792" t="str">
            <v>OPERAÇÕES SALÁRIO EDUCAÇÃO</v>
          </cell>
        </row>
        <row r="793">
          <cell r="S793" t="str">
            <v>OPERAÇÕES SALÁRIO EDUCAÇÃO</v>
          </cell>
        </row>
        <row r="794">
          <cell r="S794" t="str">
            <v>OPERAÇÕES SALÁRIO EDUCAÇÃO</v>
          </cell>
        </row>
        <row r="795">
          <cell r="S795" t="str">
            <v>OPERAÇÕES SALÁRIO EDUCAÇÃO</v>
          </cell>
        </row>
        <row r="796">
          <cell r="S796" t="str">
            <v>OPERAÇÕES SALÁRIO EDUCAÇÃO</v>
          </cell>
        </row>
        <row r="797">
          <cell r="S797" t="str">
            <v>OPERAÇÕES SALÁRIO EDUCAÇÃO</v>
          </cell>
        </row>
        <row r="798">
          <cell r="S798" t="str">
            <v>OPERAÇÕES SALÁRIO EDUCAÇÃO</v>
          </cell>
        </row>
        <row r="799">
          <cell r="S799" t="str">
            <v>OPERAÇÕES SALÁRIO EDUCAÇÃO</v>
          </cell>
        </row>
        <row r="800">
          <cell r="S800" t="str">
            <v>OPERAÇÕES SALÁRIO EDUCAÇÃO</v>
          </cell>
        </row>
        <row r="801">
          <cell r="S801" t="str">
            <v>OPERAÇÕES SALÁRIO EDUCAÇÃO</v>
          </cell>
        </row>
        <row r="802">
          <cell r="S802" t="str">
            <v>OPERAÇÕES SALÁRIO EDUCAÇÃO</v>
          </cell>
        </row>
        <row r="803">
          <cell r="S803" t="str">
            <v>OPERAÇÕES SALÁRIO EDUCAÇÃO</v>
          </cell>
        </row>
        <row r="804">
          <cell r="S804" t="str">
            <v>OPERAÇÕES SALÁRIO EDUCAÇÃO</v>
          </cell>
        </row>
        <row r="805">
          <cell r="S805" t="str">
            <v>OPERAÇÕES SALÁRIO EDUCAÇÃO</v>
          </cell>
        </row>
        <row r="806">
          <cell r="S806" t="str">
            <v>OPERAÇÕES SALÁRIO EDUCAÇÃO</v>
          </cell>
        </row>
        <row r="807">
          <cell r="S807" t="str">
            <v>OPERAÇÕES SALÁRIO EDUCAÇÃO</v>
          </cell>
        </row>
        <row r="808">
          <cell r="S808" t="str">
            <v>OPERAÇÕES SALÁRIO EDUCAÇÃO</v>
          </cell>
        </row>
        <row r="809">
          <cell r="S809" t="str">
            <v>OPERAÇÕES SALÁRIO EDUCAÇÃO</v>
          </cell>
        </row>
        <row r="810">
          <cell r="S810" t="str">
            <v>OPERAÇÕES SALÁRIO EDUCAÇÃO</v>
          </cell>
        </row>
        <row r="811">
          <cell r="S811" t="str">
            <v>OPERAÇÕES SALÁRIO EDUCAÇÃO</v>
          </cell>
        </row>
        <row r="812">
          <cell r="S812" t="str">
            <v>EMPREENDIMENTOS ACIDENTE DE TRABALHO</v>
          </cell>
        </row>
        <row r="813">
          <cell r="S813" t="str">
            <v>EMPREENDIMENTOS ACIDENTE DE TRABALHO</v>
          </cell>
        </row>
        <row r="814">
          <cell r="S814" t="str">
            <v>EMPREENDIMENTOS ACIDENTE DE TRABALHO</v>
          </cell>
        </row>
        <row r="815">
          <cell r="S815" t="str">
            <v>EMPREENDIMENTOS ACIDENTE DE TRABALHO</v>
          </cell>
        </row>
        <row r="816">
          <cell r="S816" t="str">
            <v>OPERAÇÕES ACIDENTE DE TRABALHO</v>
          </cell>
        </row>
        <row r="817">
          <cell r="S817" t="str">
            <v>OPERAÇÕES ACIDENTE DE TRABALHO</v>
          </cell>
        </row>
        <row r="818">
          <cell r="S818" t="str">
            <v>OPERAÇÕES ACIDENTE DE TRABALHO</v>
          </cell>
        </row>
        <row r="819">
          <cell r="S819" t="str">
            <v>OPERAÇÕES ACIDENTE DE TRABALHO</v>
          </cell>
        </row>
        <row r="820">
          <cell r="S820" t="str">
            <v>OPERAÇÕES ACIDENTE DE TRABALHO</v>
          </cell>
        </row>
        <row r="821">
          <cell r="S821" t="str">
            <v>OPERAÇÕES ACIDENTE DE TRABALHO</v>
          </cell>
        </row>
        <row r="822">
          <cell r="S822" t="str">
            <v>OPERAÇÕES ACIDENTE DE TRABALHO</v>
          </cell>
        </row>
        <row r="823">
          <cell r="S823" t="str">
            <v>OPERAÇÕES ACIDENTE DE TRABALHO</v>
          </cell>
        </row>
        <row r="824">
          <cell r="S824" t="str">
            <v>OPERAÇÕES ACIDENTE DE TRABALHO</v>
          </cell>
        </row>
        <row r="825">
          <cell r="S825" t="str">
            <v>OPERAÇÕES ACIDENTE DE TRABALHO</v>
          </cell>
        </row>
        <row r="826">
          <cell r="S826" t="str">
            <v>OPERAÇÕES ACIDENTE DE TRABALHO</v>
          </cell>
        </row>
        <row r="827">
          <cell r="S827" t="str">
            <v>OPERAÇÕES ACIDENTE DE TRABALHO</v>
          </cell>
        </row>
        <row r="828">
          <cell r="S828" t="str">
            <v>OPERAÇÕES ACIDENTE DE TRABALHO</v>
          </cell>
        </row>
        <row r="829">
          <cell r="S829" t="str">
            <v>OPERAÇÕES ACIDENTE DE TRABALHO</v>
          </cell>
        </row>
        <row r="830">
          <cell r="S830" t="str">
            <v>OPERAÇÕES ACIDENTE DE TRABALHO</v>
          </cell>
        </row>
        <row r="831">
          <cell r="S831" t="str">
            <v>OPERAÇÕES ACIDENTE DE TRABALHO</v>
          </cell>
        </row>
        <row r="832">
          <cell r="S832" t="str">
            <v>OPERAÇÕES ACIDENTE DE TRABALHO</v>
          </cell>
        </row>
        <row r="833">
          <cell r="S833" t="str">
            <v>OPERAÇÕES ACIDENTE DE TRABALHO</v>
          </cell>
        </row>
        <row r="834">
          <cell r="S834" t="str">
            <v>OPERAÇÕES ACIDENTE DE TRABALHO</v>
          </cell>
        </row>
        <row r="835">
          <cell r="S835" t="str">
            <v>OPERAÇÕES ACIDENTE DE TRABALHO</v>
          </cell>
        </row>
        <row r="836">
          <cell r="S836" t="str">
            <v>OPERAÇÕES ACIDENTE DE TRABALHO</v>
          </cell>
        </row>
        <row r="837">
          <cell r="S837" t="str">
            <v>OPERAÇÕES ACIDENTE DE TRABALHO</v>
          </cell>
        </row>
        <row r="838">
          <cell r="S838" t="str">
            <v>OPERAÇÕES ACIDENTE DE TRABALHO</v>
          </cell>
        </row>
        <row r="839">
          <cell r="S839" t="str">
            <v>OPERAÇÕES ACIDENTE DE TRABALHO</v>
          </cell>
        </row>
        <row r="840">
          <cell r="S840" t="str">
            <v>OPERAÇÕES ACIDENTE DE TRABALHO</v>
          </cell>
        </row>
        <row r="841">
          <cell r="S841" t="str">
            <v>OPERAÇÕES ACIDENTE DE TRABALHO</v>
          </cell>
        </row>
        <row r="842">
          <cell r="S842" t="str">
            <v>OPERAÇÕES ACIDENTE DE TRABALHO</v>
          </cell>
        </row>
        <row r="843">
          <cell r="S843" t="str">
            <v>OPERAÇÕES ACIDENTE DE TRABALHO</v>
          </cell>
        </row>
        <row r="844">
          <cell r="S844" t="str">
            <v>OPERAÇÕES ACIDENTE DE TRABALHO</v>
          </cell>
        </row>
        <row r="845">
          <cell r="S845" t="str">
            <v>OPERAÇÕES ACIDENTE DE TRABALHO</v>
          </cell>
        </row>
        <row r="846">
          <cell r="S846" t="str">
            <v>OPERAÇÕES ACIDENTE DE TRABALHO</v>
          </cell>
        </row>
        <row r="847">
          <cell r="S847" t="str">
            <v>OPERAÇÕES ACIDENTE DE TRABALHO</v>
          </cell>
        </row>
        <row r="848">
          <cell r="S848" t="str">
            <v>OPERAÇÕES ACIDENTE DE TRABALHO</v>
          </cell>
        </row>
        <row r="849">
          <cell r="S849" t="str">
            <v>OPERAÇÕES ACIDENTE DE TRABALHO</v>
          </cell>
        </row>
        <row r="850">
          <cell r="S850" t="str">
            <v>OPERAÇÕES ACIDENTE DE TRABALHO</v>
          </cell>
        </row>
        <row r="851">
          <cell r="S851" t="str">
            <v>OPERAÇÕES ACIDENTE DE TRABALHO</v>
          </cell>
        </row>
        <row r="852">
          <cell r="S852" t="str">
            <v>OPERAÇÕES ACIDENTE DE TRABALHO</v>
          </cell>
        </row>
        <row r="853">
          <cell r="S853" t="str">
            <v>OPERAÇÕES ACIDENTE DE TRABALHO</v>
          </cell>
        </row>
        <row r="854">
          <cell r="S854" t="str">
            <v>OPERAÇÕES ACIDENTE DE TRABALHO</v>
          </cell>
        </row>
        <row r="855">
          <cell r="S855" t="str">
            <v>EMPREENDIMENTOS FGTS</v>
          </cell>
        </row>
        <row r="856">
          <cell r="S856" t="str">
            <v>EMPREENDIMENTOS FGTS</v>
          </cell>
        </row>
        <row r="857">
          <cell r="S857" t="str">
            <v>EMPREENDIMENTOS FGTS</v>
          </cell>
        </row>
        <row r="858">
          <cell r="S858" t="str">
            <v>EMPREENDIMENTOS FGTS</v>
          </cell>
        </row>
        <row r="859">
          <cell r="S859" t="str">
            <v>OPERAÇÕES FGTS</v>
          </cell>
        </row>
        <row r="860">
          <cell r="S860" t="str">
            <v>OPERAÇÕES FGTS</v>
          </cell>
        </row>
        <row r="861">
          <cell r="S861" t="str">
            <v>OPERAÇÕES FGTS</v>
          </cell>
        </row>
        <row r="862">
          <cell r="S862" t="str">
            <v>OPERAÇÕES FGTS</v>
          </cell>
        </row>
        <row r="863">
          <cell r="S863" t="str">
            <v>OPERAÇÕES FGTS</v>
          </cell>
        </row>
        <row r="864">
          <cell r="S864" t="str">
            <v>OPERAÇÕES FGTS</v>
          </cell>
        </row>
        <row r="865">
          <cell r="S865" t="str">
            <v>OPERAÇÕES FGTS</v>
          </cell>
        </row>
        <row r="866">
          <cell r="S866" t="str">
            <v>OPERAÇÕES FGTS</v>
          </cell>
        </row>
        <row r="867">
          <cell r="S867" t="str">
            <v>OPERAÇÕES FGTS</v>
          </cell>
        </row>
        <row r="868">
          <cell r="S868" t="str">
            <v>OPERAÇÕES FGTS</v>
          </cell>
        </row>
        <row r="869">
          <cell r="S869" t="str">
            <v>OPERAÇÕES FGTS</v>
          </cell>
        </row>
        <row r="870">
          <cell r="S870" t="str">
            <v>OPERAÇÕES FGTS</v>
          </cell>
        </row>
        <row r="871">
          <cell r="S871" t="str">
            <v>OPERAÇÕES FGTS</v>
          </cell>
        </row>
        <row r="872">
          <cell r="S872" t="str">
            <v>OPERAÇÕES FGTS</v>
          </cell>
        </row>
        <row r="873">
          <cell r="S873" t="str">
            <v>ADMINISTRATIVA FGTS</v>
          </cell>
        </row>
        <row r="874">
          <cell r="S874" t="str">
            <v>EMPREENDIMENTOS PLANO SUPLEMENTAÇÃO DE APOSENTADORIA  -  PSAP</v>
          </cell>
        </row>
        <row r="875">
          <cell r="S875" t="str">
            <v>EMPREENDIMENTOS PLANO SUPLEMENTAÇÃO DE APOSENTADORIA  -  PSAP</v>
          </cell>
        </row>
        <row r="876">
          <cell r="S876" t="str">
            <v>EMPREENDIMENTOS PLANO SUPLEMENTAÇÃO DE APOSENTADORIA  -  PSAP</v>
          </cell>
        </row>
        <row r="877">
          <cell r="S877" t="str">
            <v>EMPREENDIMENTOS PLANO SUPLEMENTAÇÃO DE APOSENTADORIA  -  PSAP</v>
          </cell>
        </row>
        <row r="878">
          <cell r="S878" t="str">
            <v>OPERAÇÕES PLANO SUPLEMENTAÇÃO DE APOSENTADORIA  -  PSAP</v>
          </cell>
        </row>
        <row r="879">
          <cell r="S879" t="str">
            <v>OPERAÇÕES PLANO SUPLEMENTAÇÃO DE APOSENTADORIA  -  PSAP</v>
          </cell>
        </row>
        <row r="880">
          <cell r="S880" t="str">
            <v>OPERAÇÕES PLANO SUPLEMENTAÇÃO DE APOSENTADORIA  -  PSAP</v>
          </cell>
        </row>
        <row r="881">
          <cell r="S881" t="str">
            <v>OPERAÇÕES PLANO SUPLEMENTAÇÃO DE APOSENTADORIA  -  PSAP</v>
          </cell>
        </row>
        <row r="882">
          <cell r="S882" t="str">
            <v>OPERAÇÕES PLANO SUPLEMENTAÇÃO DE APOSENTADORIA  -  PSAP</v>
          </cell>
        </row>
        <row r="883">
          <cell r="S883" t="str">
            <v>OPERAÇÕES PLANO SUPLEMENTAÇÃO DE APOSENTADORIA  -  PSAP</v>
          </cell>
        </row>
        <row r="884">
          <cell r="S884" t="str">
            <v>OPERAÇÕES PLANO SUPLEMENTAÇÃO DE APOSENTADORIA  -  PSAP</v>
          </cell>
        </row>
        <row r="885">
          <cell r="S885" t="str">
            <v>OPERAÇÕES PLANO SUPLEMENTAÇÃO DE APOSENTADORIA  -  PSAP</v>
          </cell>
        </row>
        <row r="886">
          <cell r="S886" t="str">
            <v>OPERAÇÕES PLANO SUPLEMENTAÇÃO DE APOSENTADORIA  -  PSAP</v>
          </cell>
        </row>
        <row r="887">
          <cell r="S887" t="str">
            <v>OPERAÇÕES PLANO SUPLEMENTAÇÃO DE APOSENTADORIA  -  PSAP</v>
          </cell>
        </row>
        <row r="888">
          <cell r="S888" t="str">
            <v>OPERAÇÕES PLANO SUPLEMENTAÇÃO DE APOSENTADORIA  -  PSAP</v>
          </cell>
        </row>
        <row r="889">
          <cell r="S889" t="str">
            <v>EMPREENDIMENTOS PLANO SUPLEMENTAÇÃO DE APOSENTADORIA  -  PSAP</v>
          </cell>
        </row>
        <row r="890">
          <cell r="S890" t="str">
            <v>EMPREENDIMENTOS PLANO SUPLEMENTAÇÃO DE APOSENTADORIA  -  PSAP</v>
          </cell>
        </row>
        <row r="891">
          <cell r="S891" t="str">
            <v>EMPREENDIMENTOS PLANO SUPLEMENTAÇÃO DE APOSENTADORIA  -  PSAP</v>
          </cell>
        </row>
        <row r="892">
          <cell r="S892" t="str">
            <v>EMPREENDIMENTOS PLANO SUPLEMENTAÇÃO DE APOSENTADORIA  -  PSAP</v>
          </cell>
        </row>
        <row r="893">
          <cell r="S893" t="str">
            <v>OPERAÇÕES PLANO SUPLEMENTAÇÃO DE APOSENTADORIA  -  PSAP</v>
          </cell>
        </row>
        <row r="894">
          <cell r="S894" t="str">
            <v>OPERAÇÕES PLANO SUPLEMENTAÇÃO DE APOSENTADORIA  -  PSAP</v>
          </cell>
        </row>
        <row r="895">
          <cell r="S895" t="str">
            <v>OPERAÇÕES PLANO SUPLEMENTAÇÃO DE APOSENTADORIA  -  PSAP</v>
          </cell>
        </row>
        <row r="896">
          <cell r="S896" t="str">
            <v>OPERAÇÕES PLANO SUPLEMENTAÇÃO DE APOSENTADORIA  -  PSAP</v>
          </cell>
        </row>
        <row r="897">
          <cell r="S897" t="str">
            <v>OPERAÇÕES PLANO SUPLEMENTAÇÃO DE APOSENTADORIA  -  PSAP</v>
          </cell>
        </row>
        <row r="898">
          <cell r="S898" t="str">
            <v>OPERAÇÕES PLANO SUPLEMENTAÇÃO DE APOSENTADORIA  -  PSAP</v>
          </cell>
        </row>
        <row r="899">
          <cell r="S899" t="str">
            <v>OPERAÇÕES PLANO SUPLEMENTAÇÃO DE APOSENTADORIA  -  PSAP</v>
          </cell>
        </row>
        <row r="900">
          <cell r="S900" t="str">
            <v>OPERAÇÕES PLANO SUPLEMENTAÇÃO DE APOSENTADORIA  -  PSAP</v>
          </cell>
        </row>
        <row r="901">
          <cell r="S901" t="str">
            <v>OPERAÇÕES PLANO SUPLEMENTAÇÃO DE APOSENTADORIA  -  PSAP</v>
          </cell>
        </row>
        <row r="902">
          <cell r="S902" t="str">
            <v>OPERAÇÕES PLANO SUPLEMENTAÇÃO DE APOSENTADORIA  -  PSAP</v>
          </cell>
        </row>
        <row r="903">
          <cell r="S903" t="str">
            <v>OPERAÇÕES PLANO SUPLEMENTAÇÃO DE APOSENTADORIA  -  PSAP</v>
          </cell>
        </row>
        <row r="904">
          <cell r="S904" t="str">
            <v>OPERAÇÕES PLANO SUPLEMENTAÇÃO DE APOSENTADORIA  -  PSAP</v>
          </cell>
        </row>
        <row r="905">
          <cell r="S905" t="str">
            <v>EMPREENDIMENTOS PLANO SUPLEMENTAÇÃO DE APOSENTADORIA  -  PSAP</v>
          </cell>
        </row>
        <row r="906">
          <cell r="S906" t="str">
            <v>EMPREENDIMENTOS PLANO SUPLEMENTAÇÃO DE APOSENTADORIA  -  PSAP</v>
          </cell>
        </row>
        <row r="907">
          <cell r="S907" t="str">
            <v>EMPREENDIMENTOS PLANO SUPLEMENTAÇÃO DE APOSENTADORIA  -  PSAP</v>
          </cell>
        </row>
        <row r="908">
          <cell r="S908" t="str">
            <v>EMPREENDIMENTOS PLANO SUPLEMENTAÇÃO DE APOSENTADORIA  -  PSAP</v>
          </cell>
        </row>
        <row r="909">
          <cell r="S909" t="str">
            <v>OPERAÇÕES PLANO SUPLEMENTAÇÃO DE APOSENTADORIA  -  PSAP</v>
          </cell>
        </row>
        <row r="910">
          <cell r="S910" t="str">
            <v>OPERAÇÕES PLANO SUPLEMENTAÇÃO DE APOSENTADORIA  -  PSAP</v>
          </cell>
        </row>
        <row r="911">
          <cell r="S911" t="str">
            <v>OPERAÇÕES PLANO SUPLEMENTAÇÃO DE APOSENTADORIA  -  PSAP</v>
          </cell>
        </row>
        <row r="912">
          <cell r="S912" t="str">
            <v>OPERAÇÕES PLANO SUPLEMENTAÇÃO DE APOSENTADORIA  -  PSAP</v>
          </cell>
        </row>
        <row r="913">
          <cell r="S913" t="str">
            <v>OPERAÇÕES PLANO SUPLEMENTAÇÃO DE APOSENTADORIA  -  PSAP</v>
          </cell>
        </row>
        <row r="914">
          <cell r="S914" t="str">
            <v>OPERAÇÕES PLANO SUPLEMENTAÇÃO DE APOSENTADORIA  -  PSAP</v>
          </cell>
        </row>
        <row r="915">
          <cell r="S915" t="str">
            <v>OPERAÇÕES PLANO SUPLEMENTAÇÃO DE APOSENTADORIA  -  PSAP</v>
          </cell>
        </row>
        <row r="916">
          <cell r="S916" t="str">
            <v>OPERAÇÕES PLANO SUPLEMENTAÇÃO DE APOSENTADORIA  -  PSAP</v>
          </cell>
        </row>
        <row r="917">
          <cell r="S917" t="str">
            <v>OPERAÇÕES PLANO SUPLEMENTAÇÃO DE APOSENTADORIA  -  PSAP</v>
          </cell>
        </row>
        <row r="918">
          <cell r="S918" t="str">
            <v>OPERAÇÕES PLANO SUPLEMENTAÇÃO DE APOSENTADORIA  -  PSAP</v>
          </cell>
        </row>
        <row r="919">
          <cell r="S919" t="str">
            <v>OPERAÇÕES PLANO SUPLEMENTAÇÃO DE APOSENTADORIA  -  PSAP</v>
          </cell>
        </row>
        <row r="920">
          <cell r="S920" t="str">
            <v>OPERAÇÕES PLANO SUPLEMENTAÇÃO DE APOSENTADORIA  -  PSAP</v>
          </cell>
        </row>
        <row r="921">
          <cell r="S921" t="str">
            <v>OPERAÇÕES DESPESAS E TAXAS ADMINISTRATIVAS FUND. CESP</v>
          </cell>
        </row>
        <row r="922">
          <cell r="S922" t="str">
            <v>OPERAÇÕES ASSISTÊNCIA MÉDICA FUND. CESP</v>
          </cell>
        </row>
        <row r="923">
          <cell r="S923" t="str">
            <v>OPERAÇÕES ASSISTÊNCIA ODONTOLÓGICA FUND. CESP</v>
          </cell>
        </row>
        <row r="924">
          <cell r="S924" t="str">
            <v>EMPREENDIMENTOS AUXÍLIO ALIMENTAÇÃO E LANCHE MATINAL</v>
          </cell>
        </row>
        <row r="925">
          <cell r="S925" t="str">
            <v>EMPREENDIMENTOS AUXÍLIO ALIMENTAÇÃO E LANCHE MATINAL</v>
          </cell>
        </row>
        <row r="926">
          <cell r="S926" t="str">
            <v>EMPREENDIMENTOS AUXÍLIO ALIMENTAÇÃO E LANCHE MATINAL</v>
          </cell>
        </row>
        <row r="927">
          <cell r="S927" t="str">
            <v>EMPREENDIMENTOS AUXÍLIO ALIMENTAÇÃO E LANCHE MATINAL</v>
          </cell>
        </row>
        <row r="928">
          <cell r="S928" t="str">
            <v>OPERAÇÕES AUXÍLIO ALIMENTAÇÃO E LANCHE MATINAL</v>
          </cell>
        </row>
        <row r="929">
          <cell r="S929" t="str">
            <v>OPERAÇÕES AUXÍLIO ALIMENTAÇÃO E LANCHE MATINAL</v>
          </cell>
        </row>
        <row r="930">
          <cell r="S930" t="str">
            <v>OPERAÇÕES AUXÍLIO ALIMENTAÇÃO E LANCHE MATINAL</v>
          </cell>
        </row>
        <row r="931">
          <cell r="S931" t="str">
            <v>OPERAÇÕES AUXÍLIO ALIMENTAÇÃO E LANCHE MATINAL</v>
          </cell>
        </row>
        <row r="932">
          <cell r="S932" t="str">
            <v>OPERAÇÕES AUXÍLIO ALIMENTAÇÃO E LANCHE MATINAL</v>
          </cell>
        </row>
        <row r="933">
          <cell r="S933" t="str">
            <v>OPERAÇÕES AUXÍLIO ALIMENTAÇÃO E LANCHE MATINAL</v>
          </cell>
        </row>
        <row r="934">
          <cell r="S934" t="str">
            <v>OPERAÇÕES AUXÍLIO ALIMENTAÇÃO E LANCHE MATINAL</v>
          </cell>
        </row>
        <row r="935">
          <cell r="S935" t="str">
            <v>OPERAÇÕES AUXÍLIO ALIMENTAÇÃO E LANCHE MATINAL</v>
          </cell>
        </row>
        <row r="936">
          <cell r="S936" t="str">
            <v>OPERAÇÕES AUXÍLIO ALIMENTAÇÃO E LANCHE MATINAL</v>
          </cell>
        </row>
        <row r="937">
          <cell r="S937" t="str">
            <v>OPERAÇÕES AUXÍLIO ALIMENTAÇÃO E LANCHE MATINAL</v>
          </cell>
        </row>
        <row r="938">
          <cell r="S938" t="str">
            <v>OPERAÇÕES AUXÍLIO ALIMENTAÇÃO E LANCHE MATINAL</v>
          </cell>
        </row>
        <row r="939">
          <cell r="S939" t="str">
            <v>OPERAÇÕES AUXÍLIO ALIMENTAÇÃO E LANCHE MATINAL</v>
          </cell>
        </row>
        <row r="940">
          <cell r="S940" t="str">
            <v>OPERAÇÕES AUXÍLIO ALIMENTAÇÃO E LANCHE MATINAL</v>
          </cell>
        </row>
        <row r="941">
          <cell r="S941" t="str">
            <v>OPERAÇÕES AUXÍLIO ALIMENTAÇÃO E LANCHE MATINAL</v>
          </cell>
        </row>
        <row r="942">
          <cell r="S942" t="str">
            <v>OPERAÇÕES AUXÍLIO ALIMENTAÇÃO E LANCHE MATINAL</v>
          </cell>
        </row>
        <row r="943">
          <cell r="S943" t="str">
            <v>OPERAÇÕES AUXÍLIO ALIMENTAÇÃO E LANCHE MATINAL</v>
          </cell>
        </row>
        <row r="944">
          <cell r="S944" t="str">
            <v>OPERAÇÕES AUXÍLIO ALIMENTAÇÃO E LANCHE MATINAL</v>
          </cell>
        </row>
        <row r="945">
          <cell r="S945" t="str">
            <v>OPERAÇÕES AUXÍLIO ALIMENTAÇÃO E LANCHE MATINAL</v>
          </cell>
        </row>
        <row r="946">
          <cell r="S946" t="str">
            <v>OPERAÇÕES AUXÍLIO ALIMENTAÇÃO E LANCHE MATINAL</v>
          </cell>
        </row>
        <row r="947">
          <cell r="S947" t="str">
            <v>OPERAÇÕES AUXÍLIO ALIMENTAÇÃO E LANCHE MATINAL</v>
          </cell>
        </row>
        <row r="948">
          <cell r="S948" t="str">
            <v>OPERAÇÕES AUXÍLIO ALIMENTAÇÃO E LANCHE MATINAL</v>
          </cell>
        </row>
        <row r="949">
          <cell r="S949" t="str">
            <v>OPERAÇÕES AUXÍLIO ALIMENTAÇÃO E LANCHE MATINAL</v>
          </cell>
        </row>
        <row r="950">
          <cell r="S950" t="str">
            <v>OPERAÇÕES AUXÍLIO ALIMENTAÇÃO E LANCHE MATINAL</v>
          </cell>
        </row>
        <row r="951">
          <cell r="S951" t="str">
            <v>OPERAÇÕES AUXÍLIO ALIMENTAÇÃO E LANCHE MATINAL</v>
          </cell>
        </row>
        <row r="952">
          <cell r="S952" t="str">
            <v>OPERAÇÕES AUXÍLIO ALIMENTAÇÃO E LANCHE MATINAL</v>
          </cell>
        </row>
        <row r="953">
          <cell r="S953" t="str">
            <v>OPERAÇÕES AUXÍLIO ALIMENTAÇÃO E LANCHE MATINAL</v>
          </cell>
        </row>
        <row r="954">
          <cell r="S954" t="str">
            <v>OPERAÇÕES AUXÍLIO ALIMENTAÇÃO E LANCHE MATINAL</v>
          </cell>
        </row>
        <row r="955">
          <cell r="S955" t="str">
            <v>OPERAÇÕES AUXÍLIO ALIMENTAÇÃO E LANCHE MATINAL</v>
          </cell>
        </row>
        <row r="956">
          <cell r="S956" t="str">
            <v>OPERAÇÕES AUXÍLIO ALIMENTAÇÃO E LANCHE MATINAL</v>
          </cell>
        </row>
        <row r="957">
          <cell r="S957" t="str">
            <v>OPERAÇÕES AUXÍLIO ALIMENTAÇÃO E LANCHE MATINAL</v>
          </cell>
        </row>
        <row r="958">
          <cell r="S958" t="str">
            <v>OPERAÇÕES AUXÍLIO ALIMENTAÇÃO E LANCHE MATINAL</v>
          </cell>
        </row>
        <row r="959">
          <cell r="S959" t="str">
            <v>OPERAÇÕES AUXÍLIO ALIMENTAÇÃO E LANCHE MATINAL</v>
          </cell>
        </row>
        <row r="960">
          <cell r="S960" t="str">
            <v>OPERAÇÕES AUXÍLIO ALIMENTAÇÃO E LANCHE MATINAL</v>
          </cell>
        </row>
        <row r="961">
          <cell r="S961" t="str">
            <v>OPERAÇÕES AUXÍLIO ALIMENTAÇÃO E LANCHE MATINAL</v>
          </cell>
        </row>
        <row r="962">
          <cell r="S962" t="str">
            <v>OPERAÇÕES AUXÍLIO ALIMENTAÇÃO E LANCHE MATINAL</v>
          </cell>
        </row>
        <row r="963">
          <cell r="S963" t="str">
            <v>OPERAÇÕES AUXÍLIO ALIMENTAÇÃO E LANCHE MATINAL</v>
          </cell>
        </row>
        <row r="964">
          <cell r="S964" t="str">
            <v>OPERAÇÕES AUXÍLIO ALIMENTAÇÃO E LANCHE MATINAL</v>
          </cell>
        </row>
        <row r="965">
          <cell r="S965" t="str">
            <v>OPERAÇÕES AUXÍLIO ALIMENTAÇÃO E LANCHE MATINAL</v>
          </cell>
        </row>
        <row r="966">
          <cell r="S966" t="str">
            <v>OPERAÇÕES AUXÍLIO ALIMENTAÇÃO E LANCHE MATINAL</v>
          </cell>
        </row>
        <row r="967">
          <cell r="S967" t="str">
            <v>OPERAÇÕES AUXÍLIO ALIMENTAÇÃO E LANCHE MATINAL</v>
          </cell>
        </row>
        <row r="968">
          <cell r="S968" t="str">
            <v>OPERAÇÕES AUXÍLIO ALIMENTAÇÃO E LANCHE MATINAL</v>
          </cell>
        </row>
        <row r="969">
          <cell r="S969" t="str">
            <v>OPERAÇÕES AUXÍLIO ALIMENTAÇÃO E LANCHE MATINAL</v>
          </cell>
        </row>
        <row r="970">
          <cell r="S970" t="str">
            <v>OPERAÇÕES AUXÍLIO ALIMENTAÇÃO E LANCHE MATINAL</v>
          </cell>
        </row>
        <row r="971">
          <cell r="S971" t="str">
            <v>OPERAÇÕES AUXÍLIO ALIMENTAÇÃO E LANCHE MATINAL</v>
          </cell>
        </row>
        <row r="972">
          <cell r="S972" t="str">
            <v>OPERAÇÕES AUXÍLIO ALIMENTAÇÃO E LANCHE MATINAL</v>
          </cell>
        </row>
        <row r="973">
          <cell r="S973" t="str">
            <v>OPERAÇÕES AUXÍLIO ALIMENTAÇÃO E LANCHE MATINAL</v>
          </cell>
        </row>
        <row r="974">
          <cell r="S974" t="str">
            <v>OPERAÇÕES AUXÍLIO ALIMENTAÇÃO E LANCHE MATINAL</v>
          </cell>
        </row>
        <row r="975">
          <cell r="S975" t="str">
            <v>OPERAÇÕES AUXÍLIO ALIMENTAÇÃO E LANCHE MATINAL</v>
          </cell>
        </row>
        <row r="976">
          <cell r="S976" t="str">
            <v>OPERAÇÕES AUXÍLIO ALIMENTAÇÃO E LANCHE MATINAL</v>
          </cell>
        </row>
        <row r="977">
          <cell r="S977" t="str">
            <v>OPERAÇÕES AUXÍLIO ALIMENTAÇÃO E LANCHE MATINAL</v>
          </cell>
        </row>
        <row r="978">
          <cell r="S978" t="str">
            <v>OPERAÇÕES AUXÍLIO ALIMENTAÇÃO E LANCHE MATINAL</v>
          </cell>
        </row>
        <row r="979">
          <cell r="S979" t="str">
            <v>OPERAÇÕES AUXÍLIO ALIMENTAÇÃO E LANCHE MATINAL</v>
          </cell>
        </row>
        <row r="980">
          <cell r="S980" t="str">
            <v>OPERAÇÕES AUXÍLIO ALIMENTAÇÃO E LANCHE MATINAL</v>
          </cell>
        </row>
        <row r="981">
          <cell r="S981" t="str">
            <v>OPERAÇÕES AUXÍLIO ALIMENTAÇÃO E LANCHE MATINAL</v>
          </cell>
        </row>
        <row r="982">
          <cell r="S982" t="str">
            <v>OPERAÇÕES AUXÍLIO ALIMENTAÇÃO E LANCHE MATINAL</v>
          </cell>
        </row>
        <row r="983">
          <cell r="S983" t="str">
            <v>OPERAÇÕES AUXÍLIO ALIMENTAÇÃO E LANCHE MATINAL</v>
          </cell>
        </row>
        <row r="984">
          <cell r="S984" t="str">
            <v>OPERAÇÕES AUXÍLIO ALIMENTAÇÃO E LANCHE MATINAL</v>
          </cell>
        </row>
        <row r="985">
          <cell r="S985" t="str">
            <v>OPERAÇÕES AUXÍLIO ALIMENTAÇÃO E LANCHE MATINAL</v>
          </cell>
        </row>
        <row r="986">
          <cell r="S986" t="str">
            <v>OPERAÇÕES AUXÍLIO ALIMENTAÇÃO E LANCHE MATINAL</v>
          </cell>
        </row>
        <row r="987">
          <cell r="S987" t="str">
            <v>OPERAÇÕES AUXÍLIO ALIMENTAÇÃO E LANCHE MATINAL</v>
          </cell>
        </row>
        <row r="988">
          <cell r="S988" t="str">
            <v>OPERAÇÕES AUXÍLIO ALIMENTAÇÃO E LANCHE MATINAL</v>
          </cell>
        </row>
        <row r="989">
          <cell r="S989" t="str">
            <v>OPERAÇÕES AUXÍLIO ALIMENTAÇÃO E LANCHE MATINAL</v>
          </cell>
        </row>
        <row r="990">
          <cell r="S990" t="str">
            <v>OPERAÇÕES AUXÍLIO ALIMENTAÇÃO E LANCHE MATINAL</v>
          </cell>
        </row>
        <row r="991">
          <cell r="S991" t="str">
            <v>OPERAÇÕES AUXÍLIO ALIMENTAÇÃO E LANCHE MATINAL</v>
          </cell>
        </row>
        <row r="992">
          <cell r="S992" t="str">
            <v>OPERAÇÕES AUXÍLIO ALIMENTAÇÃO E LANCHE MATINAL</v>
          </cell>
        </row>
        <row r="993">
          <cell r="S993" t="str">
            <v>OPERAÇÕES AUXÍLIO ALIMENTAÇÃO E LANCHE MATINAL</v>
          </cell>
        </row>
        <row r="994">
          <cell r="S994" t="str">
            <v>OPERAÇÕES AUXÍLIO ALIMENTAÇÃO E LANCHE MATINAL</v>
          </cell>
        </row>
        <row r="995">
          <cell r="S995" t="str">
            <v>OPERAÇÕES AUXÍLIO ALIMENTAÇÃO E LANCHE MATINAL</v>
          </cell>
        </row>
        <row r="996">
          <cell r="S996" t="str">
            <v>OPERAÇÕES AUXÍLIO ALIMENTAÇÃO E LANCHE MATINAL</v>
          </cell>
        </row>
        <row r="997">
          <cell r="S997" t="str">
            <v>OPERAÇÕES AUXÍLIO ALIMENTAÇÃO E LANCHE MATINAL</v>
          </cell>
        </row>
        <row r="998">
          <cell r="S998" t="str">
            <v>OPERAÇÕES CESTA BÁSICA</v>
          </cell>
        </row>
        <row r="999">
          <cell r="S999" t="str">
            <v>OPERAÇÕES CESTA BÁSICA</v>
          </cell>
        </row>
        <row r="1000">
          <cell r="S1000" t="str">
            <v>OPERAÇÕES CESTA BÁSICA</v>
          </cell>
        </row>
        <row r="1001">
          <cell r="S1001" t="str">
            <v>OPERAÇÕES CESTA BÁSICA</v>
          </cell>
        </row>
        <row r="1002">
          <cell r="S1002" t="str">
            <v>OPERAÇÕES CESTA BÁSICA</v>
          </cell>
        </row>
        <row r="1003">
          <cell r="S1003" t="str">
            <v>OPERAÇÕES CESTA BÁSICA</v>
          </cell>
        </row>
        <row r="1004">
          <cell r="S1004" t="str">
            <v>OPERAÇÕES CESTA BÁSICA</v>
          </cell>
        </row>
        <row r="1005">
          <cell r="S1005" t="str">
            <v>OPERAÇÕES CESTA BÁSICA</v>
          </cell>
        </row>
        <row r="1006">
          <cell r="S1006" t="str">
            <v>OPERAÇÕES CESTA BÁSICA</v>
          </cell>
        </row>
        <row r="1007">
          <cell r="S1007" t="str">
            <v>OPERAÇÕES CESTA BÁSICA</v>
          </cell>
        </row>
        <row r="1008">
          <cell r="S1008" t="str">
            <v>OPERAÇÕES CESTA BÁSICA</v>
          </cell>
        </row>
        <row r="1009">
          <cell r="S1009" t="str">
            <v>OPERAÇÕES CESTA BÁSICA</v>
          </cell>
        </row>
        <row r="1010">
          <cell r="S1010" t="str">
            <v>OPERAÇÕES CESTA BÁSICA</v>
          </cell>
        </row>
        <row r="1011">
          <cell r="S1011" t="str">
            <v>OPERAÇÕES CESTA BÁSICA</v>
          </cell>
        </row>
        <row r="1012">
          <cell r="S1012" t="str">
            <v>OPERAÇÕES CESTA BÁSICA</v>
          </cell>
        </row>
        <row r="1013">
          <cell r="S1013" t="str">
            <v>OPERAÇÕES CESTA BÁSICA</v>
          </cell>
        </row>
        <row r="1014">
          <cell r="S1014" t="str">
            <v>OPERAÇÕES CESTA BÁSICA</v>
          </cell>
        </row>
        <row r="1015">
          <cell r="S1015" t="str">
            <v>OPERAÇÕES CESTA BÁSICA</v>
          </cell>
        </row>
        <row r="1016">
          <cell r="S1016" t="str">
            <v>OPERAÇÕES CESTA BÁSICA</v>
          </cell>
        </row>
        <row r="1017">
          <cell r="S1017" t="str">
            <v>OPERAÇÕES CESTA BÁSICA</v>
          </cell>
        </row>
        <row r="1018">
          <cell r="S1018" t="str">
            <v>OPERAÇÕES CESTA BÁSICA</v>
          </cell>
        </row>
        <row r="1019">
          <cell r="S1019" t="str">
            <v>OPERAÇÕES CESTA BÁSICA</v>
          </cell>
        </row>
        <row r="1020">
          <cell r="S1020" t="str">
            <v>OPERAÇÕES CESTA BÁSICA</v>
          </cell>
        </row>
        <row r="1021">
          <cell r="S1021" t="str">
            <v>OPERAÇÕES CESTA BÁSICA</v>
          </cell>
        </row>
        <row r="1022">
          <cell r="S1022" t="str">
            <v>OPERAÇÕES CESTA BÁSICA</v>
          </cell>
        </row>
        <row r="1023">
          <cell r="S1023" t="str">
            <v>OPERAÇÕES CESTA BÁSICA</v>
          </cell>
        </row>
        <row r="1024">
          <cell r="S1024" t="str">
            <v>OPERAÇÕES CESTA BÁSICA</v>
          </cell>
        </row>
        <row r="1025">
          <cell r="S1025" t="str">
            <v>OPERAÇÕES CESTA BÁSICA</v>
          </cell>
        </row>
        <row r="1026">
          <cell r="S1026" t="str">
            <v>OPERAÇÕES CESTA BÁSICA</v>
          </cell>
        </row>
        <row r="1027">
          <cell r="S1027" t="str">
            <v>OPERAÇÕES CESTA BÁSICA</v>
          </cell>
        </row>
        <row r="1028">
          <cell r="S1028" t="str">
            <v>OPERAÇÕES CESTA BÁSICA</v>
          </cell>
        </row>
        <row r="1029">
          <cell r="S1029" t="str">
            <v>EMPREENDIMENTOS VALE TRANSPORTE</v>
          </cell>
        </row>
        <row r="1030">
          <cell r="S1030" t="str">
            <v>EMPREENDIMENTOS VALE TRANSPORTE</v>
          </cell>
        </row>
        <row r="1031">
          <cell r="S1031" t="str">
            <v>EMPREENDIMENTOS VALE TRANSPORTE</v>
          </cell>
        </row>
        <row r="1032">
          <cell r="S1032" t="str">
            <v>EMPREENDIMENTOS VALE TRANSPORTE</v>
          </cell>
        </row>
        <row r="1033">
          <cell r="S1033" t="str">
            <v>OPERAÇÕES VALE TRANSPORTE</v>
          </cell>
        </row>
        <row r="1034">
          <cell r="S1034" t="str">
            <v>OPERAÇÕES VALE TRANSPORTE</v>
          </cell>
        </row>
        <row r="1035">
          <cell r="S1035" t="str">
            <v>OPERAÇÕES VALE TRANSPORTE</v>
          </cell>
        </row>
        <row r="1036">
          <cell r="S1036" t="str">
            <v>OPERAÇÕES VALE TRANSPORTE</v>
          </cell>
        </row>
        <row r="1037">
          <cell r="S1037" t="str">
            <v>OPERAÇÕES VALE TRANSPORTE</v>
          </cell>
        </row>
        <row r="1038">
          <cell r="S1038" t="str">
            <v>OPERAÇÕES VALE TRANSPORTE</v>
          </cell>
        </row>
        <row r="1039">
          <cell r="S1039" t="str">
            <v>OPERAÇÕES VALE TRANSPORTE</v>
          </cell>
        </row>
        <row r="1040">
          <cell r="S1040" t="str">
            <v>OPERAÇÕES VALE TRANSPORTE</v>
          </cell>
        </row>
        <row r="1041">
          <cell r="S1041" t="str">
            <v>OPERAÇÕES VALE TRANSPORTE</v>
          </cell>
        </row>
        <row r="1042">
          <cell r="S1042" t="str">
            <v>OPERAÇÕES VALE TRANSPORTE</v>
          </cell>
        </row>
        <row r="1043">
          <cell r="S1043" t="str">
            <v>OPERAÇÕES VALE TRANSPORTE</v>
          </cell>
        </row>
        <row r="1044">
          <cell r="S1044" t="str">
            <v>OPERAÇÕES VALE TRANSPORTE</v>
          </cell>
        </row>
        <row r="1045">
          <cell r="S1045" t="str">
            <v>OPERAÇÕES VALE TRANSPORTE</v>
          </cell>
        </row>
        <row r="1046">
          <cell r="S1046" t="str">
            <v>OPERAÇÕES VALE TRANSPORTE</v>
          </cell>
        </row>
        <row r="1047">
          <cell r="S1047" t="str">
            <v>OPERAÇÕES VALE TRANSPORTE</v>
          </cell>
        </row>
        <row r="1048">
          <cell r="S1048" t="str">
            <v>OPERAÇÕES VALE TRANSPORTE</v>
          </cell>
        </row>
        <row r="1049">
          <cell r="S1049" t="str">
            <v>OPERAÇÕES VALE TRANSPORTE</v>
          </cell>
        </row>
        <row r="1050">
          <cell r="S1050" t="str">
            <v>OPERAÇÕES VALE TRANSPORTE</v>
          </cell>
        </row>
        <row r="1051">
          <cell r="S1051" t="str">
            <v>OPERAÇÕES VALE TRANSPORTE</v>
          </cell>
        </row>
        <row r="1052">
          <cell r="S1052" t="str">
            <v>OPERAÇÕES VALE TRANSPORTE</v>
          </cell>
        </row>
        <row r="1053">
          <cell r="S1053" t="str">
            <v>OPERAÇÕES VALE TRANSPORTE</v>
          </cell>
        </row>
        <row r="1054">
          <cell r="S1054" t="str">
            <v>OPERAÇÕES VALE TRANSPORTE</v>
          </cell>
        </row>
        <row r="1055">
          <cell r="S1055" t="str">
            <v>OPERAÇÕES VALE TRANSPORTE</v>
          </cell>
        </row>
        <row r="1056">
          <cell r="S1056" t="str">
            <v>OPERAÇÕES VALE TRANSPORTE</v>
          </cell>
        </row>
        <row r="1057">
          <cell r="S1057" t="str">
            <v>OPERAÇÕES VALE TRANSPORTE</v>
          </cell>
        </row>
        <row r="1058">
          <cell r="S1058" t="str">
            <v>OPERAÇÕES VALE TRANSPORTE</v>
          </cell>
        </row>
        <row r="1059">
          <cell r="S1059" t="str">
            <v>OPERAÇÕES VALE TRANSPORTE</v>
          </cell>
        </row>
        <row r="1060">
          <cell r="S1060" t="str">
            <v>OPERAÇÕES VALE TRANSPORTE</v>
          </cell>
        </row>
        <row r="1061">
          <cell r="S1061" t="str">
            <v>OPERAÇÕES VALE TRANSPORTE</v>
          </cell>
        </row>
        <row r="1062">
          <cell r="S1062" t="str">
            <v>OPERAÇÕES VALE TRANSPORTE</v>
          </cell>
        </row>
        <row r="1063">
          <cell r="S1063" t="str">
            <v>OPERAÇÕES VALE TRANSPORTE</v>
          </cell>
        </row>
        <row r="1064">
          <cell r="S1064" t="str">
            <v>OPERAÇÕES VALE TRANSPORTE</v>
          </cell>
        </row>
        <row r="1065">
          <cell r="S1065" t="str">
            <v>OPERAÇÕES VALE TRANSPORTE</v>
          </cell>
        </row>
        <row r="1066">
          <cell r="S1066" t="str">
            <v>OPERAÇÕES VALE TRANSPORTE</v>
          </cell>
        </row>
        <row r="1067">
          <cell r="S1067" t="str">
            <v>OPERAÇÕES VALE TRANSPORTE</v>
          </cell>
        </row>
        <row r="1068">
          <cell r="S1068" t="str">
            <v>OPERAÇÕES VALE TRANSPORTE</v>
          </cell>
        </row>
        <row r="1069">
          <cell r="S1069" t="str">
            <v>OPERAÇÕES VALE TRANSPORTE</v>
          </cell>
        </row>
        <row r="1070">
          <cell r="S1070" t="str">
            <v>OPERAÇÕES VALE TRANSPORTE</v>
          </cell>
        </row>
        <row r="1071">
          <cell r="S1071" t="str">
            <v>OPERAÇÕES VALE TRANSPORTE</v>
          </cell>
        </row>
        <row r="1072">
          <cell r="S1072" t="str">
            <v>OPERAÇÕES VALE TRANSPORTE</v>
          </cell>
        </row>
        <row r="1073">
          <cell r="S1073" t="str">
            <v>OPERAÇÕES VALE TRANSPORTE</v>
          </cell>
        </row>
        <row r="1074">
          <cell r="S1074" t="str">
            <v>OPERAÇÕES VALE TRANSPORTE</v>
          </cell>
        </row>
        <row r="1075">
          <cell r="S1075" t="str">
            <v>OPERAÇÕES VALE TRANSPORTE</v>
          </cell>
        </row>
        <row r="1076">
          <cell r="S1076" t="str">
            <v>OPERAÇÕES VALE TRANSPORTE</v>
          </cell>
        </row>
        <row r="1077">
          <cell r="S1077" t="str">
            <v>OPERAÇÕES VALE TRANSPORTE</v>
          </cell>
        </row>
        <row r="1078">
          <cell r="S1078" t="str">
            <v>OPERAÇÕES VALE TRANSPORTE</v>
          </cell>
        </row>
        <row r="1079">
          <cell r="S1079" t="str">
            <v>OPERAÇÕES VALE TRANSPORTE</v>
          </cell>
        </row>
        <row r="1080">
          <cell r="S1080" t="str">
            <v>EMPREENDIMENTOS CRECHE</v>
          </cell>
        </row>
        <row r="1081">
          <cell r="S1081" t="str">
            <v>OPERAÇÕES CRECHE</v>
          </cell>
        </row>
        <row r="1082">
          <cell r="S1082" t="str">
            <v>OPERAÇÕES CRECHE</v>
          </cell>
        </row>
        <row r="1083">
          <cell r="S1083" t="str">
            <v>OPERAÇÕES CRECHE</v>
          </cell>
        </row>
        <row r="1084">
          <cell r="S1084" t="str">
            <v>OPERAÇÕES CRECHE</v>
          </cell>
        </row>
        <row r="1085">
          <cell r="S1085" t="str">
            <v>OPERAÇÕES CRECHE</v>
          </cell>
        </row>
        <row r="1086">
          <cell r="S1086" t="str">
            <v>OPERAÇÕES CRECHE</v>
          </cell>
        </row>
        <row r="1087">
          <cell r="S1087" t="str">
            <v>OPERAÇÕES CRECHE</v>
          </cell>
        </row>
        <row r="1088">
          <cell r="S1088" t="str">
            <v>OPERAÇÕES CRECHE</v>
          </cell>
        </row>
        <row r="1089">
          <cell r="S1089" t="str">
            <v>EMPREENDIMENTOS CRECHE</v>
          </cell>
        </row>
        <row r="1090">
          <cell r="S1090" t="str">
            <v>OPERAÇÕES CRECHE</v>
          </cell>
        </row>
        <row r="1091">
          <cell r="S1091" t="str">
            <v>OPERAÇÕES CRECHE</v>
          </cell>
        </row>
        <row r="1092">
          <cell r="S1092" t="str">
            <v>OPERAÇÕES CRECHE</v>
          </cell>
        </row>
        <row r="1093">
          <cell r="S1093" t="str">
            <v>OPERAÇÕES CRECHE</v>
          </cell>
        </row>
        <row r="1094">
          <cell r="S1094" t="str">
            <v>OPERAÇÕES CRECHE</v>
          </cell>
        </row>
        <row r="1095">
          <cell r="S1095" t="str">
            <v>OPERAÇÕES PRESTAÇÃO DE CONTAS - F. CESP - OUTRAS</v>
          </cell>
        </row>
        <row r="1096">
          <cell r="S1096" t="str">
            <v>EMPREENDIMENTOS (-) RECUPERAÇÃO AMH - PARTE EMPREGADO</v>
          </cell>
        </row>
        <row r="1097">
          <cell r="S1097" t="str">
            <v>EMPREENDIMENTOS (-) RECUPERAÇÃO AMH - PARTE EMPREGADO</v>
          </cell>
        </row>
        <row r="1098">
          <cell r="S1098" t="str">
            <v>EMPREENDIMENTOS (-) RECUPERAÇÃO AMH - PARTE EMPREGADO</v>
          </cell>
        </row>
        <row r="1099">
          <cell r="S1099" t="str">
            <v>EMPREENDIMENTOS (-) RECUPERAÇÃO AMH - PARTE EMPREGADO</v>
          </cell>
        </row>
        <row r="1100">
          <cell r="S1100" t="str">
            <v>OPERAÇÕES (-) RECUPERAÇÃO AMH - PARTE EMPREGADO</v>
          </cell>
        </row>
        <row r="1101">
          <cell r="S1101" t="str">
            <v>OPERAÇÕES (-) RECUPERAÇÃO AMH - PARTE EMPREGADO</v>
          </cell>
        </row>
        <row r="1102">
          <cell r="S1102" t="str">
            <v>OPERAÇÕES (-) RECUPERAÇÃO AMH - PARTE EMPREGADO</v>
          </cell>
        </row>
        <row r="1103">
          <cell r="S1103" t="str">
            <v>OPERAÇÕES (-) RECUPERAÇÃO AMH - PARTE EMPREGADO</v>
          </cell>
        </row>
        <row r="1104">
          <cell r="S1104" t="str">
            <v>OPERAÇÕES (-) RECUPERAÇÃO AMH - PARTE EMPREGADO</v>
          </cell>
        </row>
        <row r="1105">
          <cell r="S1105" t="str">
            <v>OPERAÇÕES (-) RECUPERAÇÃO AMH - PARTE EMPREGADO</v>
          </cell>
        </row>
        <row r="1106">
          <cell r="S1106" t="str">
            <v>OPERAÇÕES (-) RECUPERAÇÃO AMH - PARTE EMPREGADO</v>
          </cell>
        </row>
        <row r="1107">
          <cell r="S1107" t="str">
            <v>OPERAÇÕES (-) RECUPERAÇÃO AMH - PARTE EMPREGADO</v>
          </cell>
        </row>
        <row r="1108">
          <cell r="S1108" t="str">
            <v>OPERAÇÕES (-) RECUPERAÇÃO AMH - PARTE EMPREGADO</v>
          </cell>
        </row>
        <row r="1109">
          <cell r="S1109" t="str">
            <v>OPERAÇÕES (-) RECUPERAÇÃO AMH - PARTE EMPREGADO</v>
          </cell>
        </row>
        <row r="1110">
          <cell r="S1110" t="str">
            <v>OPERAÇÕES (-) RECUPERAÇÃO AMH - PARTE EMPREGADO</v>
          </cell>
        </row>
        <row r="1111">
          <cell r="S1111" t="str">
            <v>OPERAÇÕES (-) RECUPERAÇÃO AMH - PARTE EMPREGADO</v>
          </cell>
        </row>
        <row r="1112">
          <cell r="S1112" t="str">
            <v>OPERAÇÕES (-) RECUPERAÇÃO AMH - PARTE EMPREGADO</v>
          </cell>
        </row>
        <row r="1113">
          <cell r="S1113" t="str">
            <v>EMPREENDIMENTOS PLANO DE DEMISSÃO VOLUNTÁRIA</v>
          </cell>
        </row>
        <row r="1114">
          <cell r="S1114" t="str">
            <v>EMPREENDIMENTOS PLANO DE DEMISSÃO VOLUNTÁRIA</v>
          </cell>
        </row>
        <row r="1115">
          <cell r="S1115" t="str">
            <v>EMPREENDIMENTOS PLANO DE DEMISSÃO VOLUNTÁRIA</v>
          </cell>
        </row>
        <row r="1116">
          <cell r="S1116" t="str">
            <v>OPERAÇÕES PLANO DE DEMISSÃO VOLUNTÁRIA</v>
          </cell>
        </row>
        <row r="1117">
          <cell r="S1117" t="str">
            <v>OPERAÇÕES PLANO DE DEMISSÃO VOLUNTÁRIA</v>
          </cell>
        </row>
        <row r="1118">
          <cell r="S1118" t="str">
            <v>OPERAÇÕES PLANO DE DEMISSÃO VOLUNTÁRIA</v>
          </cell>
        </row>
        <row r="1119">
          <cell r="S1119" t="str">
            <v>OPERAÇÕES PLANO DE DEMISSÃO VOLUNTÁRIA</v>
          </cell>
        </row>
        <row r="1120">
          <cell r="S1120" t="str">
            <v>OPERAÇÕES PLANO DE DEMISSÃO VOLUNTÁRIA</v>
          </cell>
        </row>
        <row r="1121">
          <cell r="S1121" t="str">
            <v>OPERAÇÕES PLANO DE DEMISSÃO VOLUNTÁRIA</v>
          </cell>
        </row>
        <row r="1122">
          <cell r="S1122" t="str">
            <v>OPERAÇÕES PLANO DE DEMISSÃO VOLUNTÁRIA</v>
          </cell>
        </row>
        <row r="1123">
          <cell r="S1123" t="str">
            <v>OPERAÇÕES PLANO DE DEMISSÃO VOLUNTÁRIA</v>
          </cell>
        </row>
        <row r="1124">
          <cell r="S1124" t="str">
            <v>OPERAÇÕES PLANO DE DEMISSÃO VOLUNTÁRIA</v>
          </cell>
        </row>
        <row r="1125">
          <cell r="S1125" t="str">
            <v>OPERAÇÕES PLANO DE DEMISSÃO VOLUNTÁRIA</v>
          </cell>
        </row>
        <row r="1126">
          <cell r="S1126" t="str">
            <v>OPERAÇÕES PLANO DE DEMISSÃO VOLUNTÁRIA</v>
          </cell>
        </row>
        <row r="1127">
          <cell r="S1127" t="str">
            <v>OPERAÇÕES PLANO DE DEMISSÃO VOLUNTÁRIA</v>
          </cell>
        </row>
        <row r="1128">
          <cell r="S1128" t="str">
            <v>OPERAÇÕES PLANO DE DEMISSÃO VOLUNTÁRIA</v>
          </cell>
        </row>
        <row r="1129">
          <cell r="S1129" t="str">
            <v>OPERAÇÕES PLANO DE DEMISSÃO VOLUNTÁRIA</v>
          </cell>
        </row>
        <row r="1130">
          <cell r="S1130" t="str">
            <v>OPERAÇÕES PLANO DE DEMISSÃO VOLUNTÁRIA</v>
          </cell>
        </row>
        <row r="1131">
          <cell r="S1131" t="str">
            <v>OPERAÇÕES PLANO DE DEMISSÃO VOLUNTÁRIA</v>
          </cell>
        </row>
        <row r="1132">
          <cell r="S1132" t="str">
            <v>OPERAÇÕES PLANO DE DEMISSÃO VOLUNTÁRIA</v>
          </cell>
        </row>
        <row r="1133">
          <cell r="S1133" t="str">
            <v>OPERAÇÕES PLANO DE DEMISSÃO VOLUNTÁRIA</v>
          </cell>
        </row>
        <row r="1134">
          <cell r="S1134" t="str">
            <v>OPERAÇÕES PLANO DE DEMISSÃO VOLUNTÁRIA</v>
          </cell>
        </row>
        <row r="1135">
          <cell r="S1135" t="str">
            <v>OPERAÇÕES PLANO DE DEMISSÃO VOLUNTÁRIA</v>
          </cell>
        </row>
        <row r="1136">
          <cell r="S1136" t="str">
            <v>OPERAÇÕES PLANO DE DEMISSÃO VOLUNTÁRIA</v>
          </cell>
        </row>
        <row r="1137">
          <cell r="S1137" t="str">
            <v>OPERAÇÕES PLANO DE DEMISSÃO VOLUNTÁRIA</v>
          </cell>
        </row>
        <row r="1138">
          <cell r="S1138" t="str">
            <v>OPERAÇÕES PLANO DE DEMISSÃO VOLUNTÁRIA</v>
          </cell>
        </row>
        <row r="1139">
          <cell r="S1139" t="str">
            <v>OPERAÇÕES PLANO DE DEMISSÃO VOLUNTÁRIA</v>
          </cell>
        </row>
        <row r="1140">
          <cell r="S1140" t="str">
            <v>OPERAÇÕES PLANO DE DEMISSÃO VOLUNTÁRIA</v>
          </cell>
        </row>
        <row r="1141">
          <cell r="S1141" t="str">
            <v>OPERAÇÕES PLANO DE DEMISSÃO VOLUNTÁRIA</v>
          </cell>
        </row>
        <row r="1142">
          <cell r="S1142" t="str">
            <v>OPERAÇÕES PLANO DE DEMISSÃO VOLUNTÁRIA</v>
          </cell>
        </row>
        <row r="1143">
          <cell r="S1143" t="str">
            <v>OPERAÇÕES PLANO DE DEMISSÃO VOLUNTÁRIA</v>
          </cell>
        </row>
        <row r="1144">
          <cell r="S1144" t="str">
            <v>OPERAÇÕES PLANO DE DEMISSÃO VOLUNTÁRIA</v>
          </cell>
        </row>
        <row r="1145">
          <cell r="S1145" t="str">
            <v>OPERAÇÕES PLANO DE DEMISSÃO VOLUNTÁRIA</v>
          </cell>
        </row>
        <row r="1146">
          <cell r="S1146" t="str">
            <v>OPERAÇÕES PLANO DE DEMISSÃO VOLUNTÁRIA</v>
          </cell>
        </row>
        <row r="1147">
          <cell r="S1147" t="str">
            <v>OPERAÇÕES PLANO DE DEMISSÃO VOLUNTÁRIA</v>
          </cell>
        </row>
        <row r="1148">
          <cell r="S1148" t="str">
            <v>OPERAÇÕES PLANO DE DEMISSÃO VOLUNTÁRIA</v>
          </cell>
        </row>
        <row r="1149">
          <cell r="S1149" t="str">
            <v>OPERAÇÕES PLANO DE DEMISSÃO VOLUNTÁRIA</v>
          </cell>
        </row>
        <row r="1150">
          <cell r="S1150" t="str">
            <v>OPERAÇÕES PLANO DE DEMISSÃO VOLUNTÁRIA</v>
          </cell>
        </row>
        <row r="1151">
          <cell r="S1151" t="str">
            <v>OPERAÇÕES PLANO DE DEMISSÃO VOLUNTÁRIA</v>
          </cell>
        </row>
        <row r="1152">
          <cell r="S1152" t="str">
            <v>OPERAÇÕES PLANO DE DEMISSÃO VOLUNTÁRIA</v>
          </cell>
        </row>
        <row r="1153">
          <cell r="S1153" t="str">
            <v>OPERAÇÕES PLANO DE DEMISSÃO VOLUNTÁRIA</v>
          </cell>
        </row>
        <row r="1154">
          <cell r="S1154" t="str">
            <v>EMPREENDIMENTOS INDENIZAÇÃO 40% FGTS - POP E AVISO PRÉVIO</v>
          </cell>
        </row>
        <row r="1155">
          <cell r="S1155" t="str">
            <v>EMPREENDIMENTOS INDENIZAÇÃO 40% FGTS - POP E AVISO PRÉVIO</v>
          </cell>
        </row>
        <row r="1156">
          <cell r="S1156" t="str">
            <v>EMPREENDIMENTOS INDENIZAÇÃO 40% FGTS - POP E AVISO PRÉVIO</v>
          </cell>
        </row>
        <row r="1157">
          <cell r="S1157" t="str">
            <v>OPERAÇÕES INDENIZAÇÃO 40% FGTS - POP E AVISO PRÉVIO</v>
          </cell>
        </row>
        <row r="1158">
          <cell r="S1158" t="str">
            <v>OPERAÇÕES INDENIZAÇÃO 40% FGTS - POP E AVISO PRÉVIO</v>
          </cell>
        </row>
        <row r="1159">
          <cell r="S1159" t="str">
            <v>OPERAÇÕES INDENIZAÇÃO 40% FGTS - POP E AVISO PRÉVIO</v>
          </cell>
        </row>
        <row r="1160">
          <cell r="S1160" t="str">
            <v>OPERAÇÕES INDENIZAÇÃO 40% FGTS - POP E AVISO PRÉVIO</v>
          </cell>
        </row>
        <row r="1161">
          <cell r="S1161" t="str">
            <v>OPERAÇÕES INDENIZAÇÃO 40% FGTS - POP E AVISO PRÉVIO</v>
          </cell>
        </row>
        <row r="1162">
          <cell r="S1162" t="str">
            <v>OPERAÇÕES INDENIZAÇÃO 40% FGTS - POP E AVISO PRÉVIO</v>
          </cell>
        </row>
        <row r="1163">
          <cell r="S1163" t="str">
            <v>OPERAÇÕES INDENIZAÇÃO 40% FGTS - POP E AVISO PRÉVIO</v>
          </cell>
        </row>
        <row r="1164">
          <cell r="S1164" t="str">
            <v>OPERAÇÕES INDENIZAÇÃO 40% FGTS - POP E AVISO PRÉVIO</v>
          </cell>
        </row>
        <row r="1165">
          <cell r="S1165" t="str">
            <v>OPERAÇÕES INDENIZAÇÃO 40% FGTS - POP E AVISO PRÉVIO</v>
          </cell>
        </row>
        <row r="1166">
          <cell r="S1166" t="str">
            <v>OPERAÇÕES INDENIZAÇÃO 40% FGTS - POP E AVISO PRÉVIO</v>
          </cell>
        </row>
        <row r="1167">
          <cell r="S1167" t="str">
            <v>OPERAÇÕES INDENIZAÇÃO 40% FGTS - POP E AVISO PRÉVIO</v>
          </cell>
        </row>
        <row r="1168">
          <cell r="S1168" t="str">
            <v>OPERAÇÕES INDENIZAÇÃO 40% FGTS - POP E AVISO PRÉVIO</v>
          </cell>
        </row>
        <row r="1169">
          <cell r="S1169" t="str">
            <v>OPERAÇÕES INDENIZAÇÃO 40% FGTS - POP E AVISO PRÉVIO</v>
          </cell>
        </row>
        <row r="1170">
          <cell r="S1170" t="str">
            <v>OPERAÇÕES INDENIZAÇÃO 40% FGTS - POP E AVISO PRÉVIO</v>
          </cell>
        </row>
        <row r="1171">
          <cell r="S1171" t="str">
            <v>OPERAÇÕES INDENIZAÇÃO 40% FGTS - POP E AVISO PRÉVIO</v>
          </cell>
        </row>
        <row r="1172">
          <cell r="S1172" t="str">
            <v>OPERAÇÕES INDENIZAÇÃO 40% FGTS - POP E AVISO PRÉVIO</v>
          </cell>
        </row>
        <row r="1173">
          <cell r="S1173" t="str">
            <v>OPERAÇÕES INDENIZAÇÃO 40% FGTS - POP E AVISO PRÉVIO</v>
          </cell>
        </row>
        <row r="1174">
          <cell r="S1174" t="str">
            <v>OPERAÇÕES INDENIZAÇÃO 40% FGTS - POP E AVISO PRÉVIO</v>
          </cell>
        </row>
        <row r="1175">
          <cell r="S1175" t="str">
            <v>OPERAÇÕES INDENIZAÇÃO 40% FGTS - POP E AVISO PRÉVIO</v>
          </cell>
        </row>
        <row r="1176">
          <cell r="S1176" t="str">
            <v>OPERAÇÕES INDENIZAÇÃO 40% FGTS - POP E AVISO PRÉVIO</v>
          </cell>
        </row>
        <row r="1177">
          <cell r="S1177" t="str">
            <v>OPERAÇÕES INDENIZAÇÃO 40% FGTS - POP E AVISO PRÉVIO</v>
          </cell>
        </row>
        <row r="1178">
          <cell r="S1178" t="str">
            <v>OPERAÇÕES INDENIZAÇÃO 40% FGTS - POP E AVISO PRÉVIO</v>
          </cell>
        </row>
        <row r="1179">
          <cell r="S1179" t="str">
            <v>OPERAÇÕES INDENIZAÇÃO 40% FGTS - POP E AVISO PRÉVIO</v>
          </cell>
        </row>
        <row r="1180">
          <cell r="S1180" t="str">
            <v>OPERAÇÕES INDENIZAÇÃO 40% FGTS - POP E AVISO PRÉVIO</v>
          </cell>
        </row>
        <row r="1181">
          <cell r="S1181" t="str">
            <v>OPERAÇÕES INDENIZAÇÃO 40% FGTS - POP E AVISO PRÉVIO</v>
          </cell>
        </row>
        <row r="1182">
          <cell r="S1182" t="str">
            <v>OPERAÇÕES INDENIZAÇÃO 40% FGTS - POP E AVISO PRÉVIO</v>
          </cell>
        </row>
        <row r="1183">
          <cell r="S1183" t="str">
            <v>OPERAÇÕES INDENIZAÇÃO 40% FGTS - POP E AVISO PRÉVIO</v>
          </cell>
        </row>
        <row r="1184">
          <cell r="S1184" t="str">
            <v>OPERAÇÕES INDENIZAÇÃO 40% FGTS - POP E AVISO PRÉVIO</v>
          </cell>
        </row>
        <row r="1185">
          <cell r="S1185" t="str">
            <v>OPERAÇÕES INDENIZAÇÃO 40% FGTS - POP E AVISO PRÉVIO</v>
          </cell>
        </row>
        <row r="1186">
          <cell r="S1186" t="str">
            <v>OPERAÇÕES INDENIZAÇÃO 40% FGTS - POP E AVISO PRÉVIO</v>
          </cell>
        </row>
        <row r="1187">
          <cell r="S1187" t="str">
            <v>OPERAÇÕES INDENIZAÇÃO 40% FGTS - POP E AVISO PRÉVIO</v>
          </cell>
        </row>
        <row r="1188">
          <cell r="S1188" t="str">
            <v>OPERAÇÕES INDENIZAÇÃO 40% FGTS - POP E AVISO PRÉVIO</v>
          </cell>
        </row>
        <row r="1189">
          <cell r="S1189" t="str">
            <v>OPERAÇÕES INDENIZAÇÃO 40% FGTS - POP E AVISO PRÉVIO</v>
          </cell>
        </row>
        <row r="1190">
          <cell r="S1190" t="str">
            <v>OPERAÇÕES INDENIZAÇÃO 40% FGTS - POP E AVISO PRÉVIO</v>
          </cell>
        </row>
        <row r="1191">
          <cell r="S1191" t="str">
            <v>OPERAÇÕES INDENIZAÇÃO 40% FGTS - POP E AVISO PRÉVIO</v>
          </cell>
        </row>
        <row r="1192">
          <cell r="S1192" t="str">
            <v>OPERAÇÕES INDENIZAÇÃO 40% FGTS - POP E AVISO PRÉVIO</v>
          </cell>
        </row>
        <row r="1193">
          <cell r="S1193" t="str">
            <v>OPERAÇÕES INDENIZAÇÃO 40% FGTS - POP E AVISO PRÉVIO</v>
          </cell>
        </row>
        <row r="1194">
          <cell r="S1194" t="str">
            <v>OPERAÇÕES INDENIZAÇÃO 40% FGTS - POP E AVISO PRÉVIO</v>
          </cell>
        </row>
        <row r="1195">
          <cell r="S1195" t="str">
            <v>EMPREENDIMENTOS INDENIZAÇÃO 40% FGTS - POP E AVISO PRÉVIO</v>
          </cell>
        </row>
        <row r="1196">
          <cell r="S1196" t="str">
            <v>EMPREENDIMENTOS INDENIZAÇÃO 40% FGTS - POP E AVISO PRÉVIO</v>
          </cell>
        </row>
        <row r="1197">
          <cell r="S1197" t="str">
            <v>EMPREENDIMENTOS INDENIZAÇÃO 40% FGTS - POP E AVISO PRÉVIO</v>
          </cell>
        </row>
        <row r="1198">
          <cell r="S1198" t="str">
            <v>OPERAÇÕES INDENIZAÇÃO 40% FGTS - POP E AVISO PRÉVIO</v>
          </cell>
        </row>
        <row r="1199">
          <cell r="S1199" t="str">
            <v>OPERAÇÕES INDENIZAÇÃO 40% FGTS - POP E AVISO PRÉVIO</v>
          </cell>
        </row>
        <row r="1200">
          <cell r="S1200" t="str">
            <v>OPERAÇÕES INDENIZAÇÃO 40% FGTS - POP E AVISO PRÉVIO</v>
          </cell>
        </row>
        <row r="1201">
          <cell r="S1201" t="str">
            <v>OPERAÇÕES INDENIZAÇÃO 40% FGTS - POP E AVISO PRÉVIO</v>
          </cell>
        </row>
        <row r="1202">
          <cell r="S1202" t="str">
            <v>OPERAÇÕES INDENIZAÇÃO 40% FGTS - POP E AVISO PRÉVIO</v>
          </cell>
        </row>
        <row r="1203">
          <cell r="S1203" t="str">
            <v>OPERAÇÕES INDENIZAÇÃO 40% FGTS - POP E AVISO PRÉVIO</v>
          </cell>
        </row>
        <row r="1204">
          <cell r="S1204" t="str">
            <v>OPERAÇÕES INDENIZAÇÃO 40% FGTS - POP E AVISO PRÉVIO</v>
          </cell>
        </row>
        <row r="1205">
          <cell r="S1205" t="str">
            <v>OPERAÇÕES INDENIZAÇÃO 40% FGTS - POP E AVISO PRÉVIO</v>
          </cell>
        </row>
        <row r="1206">
          <cell r="S1206" t="str">
            <v>OPERAÇÕES INDENIZAÇÃO 40% FGTS - POP E AVISO PRÉVIO</v>
          </cell>
        </row>
        <row r="1207">
          <cell r="S1207" t="str">
            <v>OPERAÇÕES INDENIZAÇÃO 40% FGTS - POP E AVISO PRÉVIO</v>
          </cell>
        </row>
        <row r="1208">
          <cell r="S1208" t="str">
            <v>OPERAÇÕES INDENIZAÇÃO 40% FGTS - POP E AVISO PRÉVIO</v>
          </cell>
        </row>
        <row r="1209">
          <cell r="S1209" t="str">
            <v>OPERAÇÕES INDENIZAÇÃO 40% FGTS - POP E AVISO PRÉVIO</v>
          </cell>
        </row>
        <row r="1210">
          <cell r="S1210" t="str">
            <v>OPERAÇÕES INDENIZAÇÃO 40% FGTS - POP E AVISO PRÉVIO</v>
          </cell>
        </row>
        <row r="1211">
          <cell r="S1211" t="str">
            <v>OPERAÇÕES INDENIZAÇÃO 40% FGTS - POP E AVISO PRÉVIO</v>
          </cell>
        </row>
        <row r="1212">
          <cell r="S1212" t="str">
            <v>OPERAÇÕES INDENIZAÇÃO 40% FGTS - POP E AVISO PRÉVIO</v>
          </cell>
        </row>
        <row r="1213">
          <cell r="S1213" t="str">
            <v>OPERAÇÕES INDENIZAÇÃO 40% FGTS - POP E AVISO PRÉVIO</v>
          </cell>
        </row>
        <row r="1214">
          <cell r="S1214" t="str">
            <v>OPERAÇÕES INDENIZAÇÃO 40% FGTS - POP E AVISO PRÉVIO</v>
          </cell>
        </row>
        <row r="1215">
          <cell r="S1215" t="str">
            <v>OPERAÇÕES INDENIZAÇÃO 40% FGTS - POP E AVISO PRÉVIO</v>
          </cell>
        </row>
        <row r="1216">
          <cell r="S1216" t="str">
            <v>OPERAÇÕES INDENIZAÇÃO 40% FGTS - POP E AVISO PRÉVIO</v>
          </cell>
        </row>
        <row r="1217">
          <cell r="S1217" t="str">
            <v>OPERAÇÕES INDENIZAÇÃO 40% FGTS - POP E AVISO PRÉVIO</v>
          </cell>
        </row>
        <row r="1218">
          <cell r="S1218" t="str">
            <v>OPERAÇÕES INDENIZAÇÃO 40% FGTS - POP E AVISO PRÉVIO</v>
          </cell>
        </row>
        <row r="1219">
          <cell r="S1219" t="str">
            <v>OPERAÇÕES INDENIZAÇÃO 40% FGTS - POP E AVISO PRÉVIO</v>
          </cell>
        </row>
        <row r="1220">
          <cell r="S1220" t="str">
            <v>OPERAÇÕES INDENIZAÇÃO 40% FGTS - POP E AVISO PRÉVIO</v>
          </cell>
        </row>
        <row r="1221">
          <cell r="S1221" t="str">
            <v>OPERAÇÕES INDENIZAÇÃO 40% FGTS - POP E AVISO PRÉVIO</v>
          </cell>
        </row>
        <row r="1222">
          <cell r="S1222" t="str">
            <v>OPERAÇÕES INDENIZAÇÃO 40% FGTS - POP E AVISO PRÉVIO</v>
          </cell>
        </row>
        <row r="1223">
          <cell r="S1223" t="str">
            <v>OPERAÇÕES INDENIZAÇÃO 40% FGTS - POP E AVISO PRÉVIO</v>
          </cell>
        </row>
        <row r="1224">
          <cell r="S1224" t="str">
            <v>OPERAÇÕES INDENIZAÇÃO 40% FGTS - POP E AVISO PRÉVIO</v>
          </cell>
        </row>
        <row r="1225">
          <cell r="S1225" t="str">
            <v>OPERAÇÕES INDENIZAÇÃO 40% FGTS - POP E AVISO PRÉVIO</v>
          </cell>
        </row>
        <row r="1226">
          <cell r="S1226" t="str">
            <v>OPERAÇÕES INDENIZAÇÃO 40% FGTS - POP E AVISO PRÉVIO</v>
          </cell>
        </row>
        <row r="1227">
          <cell r="S1227" t="str">
            <v>OPERAÇÕES INDENIZAÇÃO 40% FGTS - POP E AVISO PRÉVIO</v>
          </cell>
        </row>
        <row r="1228">
          <cell r="S1228" t="str">
            <v>OPERAÇÕES INDENIZAÇÃO 40% FGTS - POP E AVISO PRÉVIO</v>
          </cell>
        </row>
        <row r="1229">
          <cell r="S1229" t="str">
            <v>OPERAÇÕES INDENIZAÇÃO 40% FGTS - POP E AVISO PRÉVIO</v>
          </cell>
        </row>
        <row r="1230">
          <cell r="S1230" t="str">
            <v>OPERAÇÕES INDENIZAÇÃO 40% FGTS - POP E AVISO PRÉVIO</v>
          </cell>
        </row>
        <row r="1231">
          <cell r="S1231" t="str">
            <v>OPERAÇÕES INDENIZAÇÃO 40% FGTS - POP E AVISO PRÉVIO</v>
          </cell>
        </row>
        <row r="1232">
          <cell r="S1232" t="str">
            <v>OPERAÇÕES INDENIZAÇÃO 40% FGTS - POP E AVISO PRÉVIO</v>
          </cell>
        </row>
        <row r="1233">
          <cell r="S1233" t="str">
            <v>OPERAÇÕES INDENIZAÇÃO 40% FGTS - POP E AVISO PRÉVIO</v>
          </cell>
        </row>
        <row r="1234">
          <cell r="S1234" t="str">
            <v>OPERAÇÕES INDENIZAÇÃO 40% FGTS - POP E AVISO PRÉVIO</v>
          </cell>
        </row>
        <row r="1235">
          <cell r="S1235" t="str">
            <v>OPERAÇÕES INDENIZAÇÃO 40% FGTS - POP E AVISO PRÉVIO</v>
          </cell>
        </row>
        <row r="1236">
          <cell r="S1236" t="str">
            <v>EMPREENDIMENTOS REMUNERAÇÃO BASE</v>
          </cell>
        </row>
        <row r="1237">
          <cell r="S1237" t="str">
            <v>EMPREENDIMENTOS REMUNERAÇÃO BASE</v>
          </cell>
        </row>
        <row r="1238">
          <cell r="S1238" t="str">
            <v>OPERAÇÕES REMUNERAÇÃO BASE</v>
          </cell>
        </row>
        <row r="1239">
          <cell r="S1239" t="str">
            <v>OPERAÇÕES REMUNERAÇÃO BASE</v>
          </cell>
        </row>
        <row r="1240">
          <cell r="S1240" t="str">
            <v>OPERAÇÕES REMUNERAÇÃO BASE</v>
          </cell>
        </row>
        <row r="1241">
          <cell r="S1241" t="str">
            <v>OPERAÇÕES REMUNERAÇÃO BASE</v>
          </cell>
        </row>
        <row r="1242">
          <cell r="S1242" t="str">
            <v>OPERAÇÕES REMUNERAÇÃO BASE</v>
          </cell>
        </row>
        <row r="1243">
          <cell r="S1243" t="str">
            <v>OPERAÇÕES REMUNERAÇÃO BASE</v>
          </cell>
        </row>
        <row r="1244">
          <cell r="S1244" t="str">
            <v>OPERAÇÕES REMUNERAÇÃO BASE</v>
          </cell>
        </row>
        <row r="1245">
          <cell r="S1245" t="str">
            <v>OPERAÇÕES REMUNERAÇÃO BASE</v>
          </cell>
        </row>
        <row r="1246">
          <cell r="S1246" t="str">
            <v>OPERAÇÕES REMUNERAÇÃO BASE</v>
          </cell>
        </row>
        <row r="1247">
          <cell r="S1247" t="str">
            <v>OPERAÇÕES REMUNERAÇÃO BASE</v>
          </cell>
        </row>
        <row r="1248">
          <cell r="S1248" t="str">
            <v>OPERAÇÕES REMUNERAÇÃO BASE</v>
          </cell>
        </row>
        <row r="1249">
          <cell r="S1249" t="str">
            <v>OPERAÇÕES REMUNERAÇÃO BASE</v>
          </cell>
        </row>
        <row r="1250">
          <cell r="S1250" t="str">
            <v>EMPREENDIMENTOS (-) RECUP. DESPESAS TELEFONE</v>
          </cell>
        </row>
        <row r="1251">
          <cell r="S1251" t="str">
            <v>EMPREENDIMENTOS (-) RECUP. DESPESAS TELEFONE</v>
          </cell>
        </row>
        <row r="1252">
          <cell r="S1252" t="str">
            <v>EMPREENDIMENTOS (-) RECUP. DESPESAS TELEFONE</v>
          </cell>
        </row>
        <row r="1253">
          <cell r="S1253" t="str">
            <v>OPERAÇÕES (-) RECUP. DESPESAS TELEFONE</v>
          </cell>
        </row>
        <row r="1254">
          <cell r="S1254" t="str">
            <v>OPERAÇÕES (-) RECUP. DESPESAS TELEFONE</v>
          </cell>
        </row>
        <row r="1255">
          <cell r="S1255" t="str">
            <v>OPERAÇÕES (-) RECUP. DESPESAS TELEFONE</v>
          </cell>
        </row>
        <row r="1256">
          <cell r="S1256" t="str">
            <v>OPERAÇÕES (-) RECUP. DESPESAS TELEFONE</v>
          </cell>
        </row>
        <row r="1257">
          <cell r="S1257" t="str">
            <v>OPERAÇÕES (-) RECUP. DESPESAS TELEFONE</v>
          </cell>
        </row>
        <row r="1258">
          <cell r="S1258" t="str">
            <v>OPERAÇÕES (-) RECUP. DESPESAS TELEFONE</v>
          </cell>
        </row>
        <row r="1259">
          <cell r="S1259" t="str">
            <v>OPERAÇÕES (-) RECUP. DESPESAS TELEFONE</v>
          </cell>
        </row>
        <row r="1260">
          <cell r="S1260" t="str">
            <v>OPERAÇÕES (-) RECUP. DESPESAS TELEFONE</v>
          </cell>
        </row>
        <row r="1261">
          <cell r="S1261" t="str">
            <v>OPERAÇÕES (-) RECUP. DESPESAS TELEFONE</v>
          </cell>
        </row>
        <row r="1262">
          <cell r="S1262" t="str">
            <v>OPERAÇÕES (-) RECUP. DESPESAS TELEFONE</v>
          </cell>
        </row>
        <row r="1263">
          <cell r="S1263" t="str">
            <v>OPERAÇÕES (-) RECUP. DESPESAS TELEFONE</v>
          </cell>
        </row>
        <row r="1264">
          <cell r="S1264" t="str">
            <v>OPERAÇÕES (-) RECUP. DESPESAS TELEFONE</v>
          </cell>
        </row>
        <row r="1265">
          <cell r="S1265" t="str">
            <v>OPERAÇÕES (-) RECUP. DESPESAS TELEFONE</v>
          </cell>
        </row>
        <row r="1266">
          <cell r="S1266" t="str">
            <v>OPERAÇÕES (-) RECUP. DESPESAS TELEFONE</v>
          </cell>
        </row>
        <row r="1267">
          <cell r="S1267" t="str">
            <v>OPERAÇÕES (-) RECUP. DESPESAS TELEFONE</v>
          </cell>
        </row>
        <row r="1268">
          <cell r="S1268" t="str">
            <v>OPERAÇÕES (-) RECUP. DESPESAS TELEFONE</v>
          </cell>
        </row>
        <row r="1269">
          <cell r="S1269" t="str">
            <v>OPERAÇÕES (-) RECUP. DESPESAS TELEFONE</v>
          </cell>
        </row>
        <row r="1270">
          <cell r="S1270" t="str">
            <v>OPERAÇÕES (-) RECUP. DESPESAS TELEFONE</v>
          </cell>
        </row>
        <row r="1271">
          <cell r="S1271" t="str">
            <v>OPERAÇÕES (-) RECUP. DESPESAS TELEFONE</v>
          </cell>
        </row>
        <row r="1272">
          <cell r="S1272" t="str">
            <v>OPERAÇÕES (-) RECUP. DESPESAS TELEFONE</v>
          </cell>
        </row>
        <row r="1273">
          <cell r="S1273" t="str">
            <v>OPERAÇÕES (-) RECUP. DESPESAS TELEFONE</v>
          </cell>
        </row>
        <row r="1274">
          <cell r="S1274" t="str">
            <v>OPERAÇÕES AUXÍLIO ALIMENTAÇÃO E LANCHE MATINAL</v>
          </cell>
        </row>
        <row r="1275">
          <cell r="S1275" t="str">
            <v>OPERAÇÕES CESTA BÁSICA</v>
          </cell>
        </row>
        <row r="1276">
          <cell r="S1276" t="str">
            <v>OPERAÇÕES VALE TRANSPORTE</v>
          </cell>
        </row>
        <row r="1277">
          <cell r="S1277" t="str">
            <v>PRESIDÊNCIA REMUNERAÇÃO BASE</v>
          </cell>
        </row>
        <row r="1278">
          <cell r="S1278" t="str">
            <v>PRESIDÊNCIA REMUNERAÇÃO BASE</v>
          </cell>
        </row>
        <row r="1279">
          <cell r="S1279" t="str">
            <v>PRESIDÊNCIA REMUNERAÇÃO BASE</v>
          </cell>
        </row>
        <row r="1280">
          <cell r="S1280" t="str">
            <v>PRESIDÊNCIA REMUNERAÇÃO BASE</v>
          </cell>
        </row>
        <row r="1281">
          <cell r="S1281" t="str">
            <v>PRESIDÊNCIA REMUNERAÇÃO BASE</v>
          </cell>
        </row>
        <row r="1282">
          <cell r="S1282" t="str">
            <v>PRESIDÊNCIA REMUNERAÇÃO BASE</v>
          </cell>
        </row>
        <row r="1283">
          <cell r="S1283" t="str">
            <v>PRESIDÊNCIA REMUNERAÇÃO BASE</v>
          </cell>
        </row>
        <row r="1284">
          <cell r="S1284" t="str">
            <v>FINANCEIRA REMUNERAÇÃO BASE</v>
          </cell>
        </row>
        <row r="1285">
          <cell r="S1285" t="str">
            <v>FINANCEIRA REMUNERAÇÃO BASE</v>
          </cell>
        </row>
        <row r="1286">
          <cell r="S1286" t="str">
            <v>FINANCEIRA REMUNERAÇÃO BASE</v>
          </cell>
        </row>
        <row r="1287">
          <cell r="S1287" t="str">
            <v>FINANCEIRA REMUNERAÇÃO BASE</v>
          </cell>
        </row>
        <row r="1288">
          <cell r="S1288" t="str">
            <v>FINANCEIRA REMUNERAÇÃO BASE</v>
          </cell>
        </row>
        <row r="1289">
          <cell r="S1289" t="str">
            <v>FINANCEIRA REMUNERAÇÃO BASE</v>
          </cell>
        </row>
        <row r="1290">
          <cell r="S1290" t="str">
            <v>FINANCEIRA REMUNERAÇÃO BASE</v>
          </cell>
        </row>
        <row r="1291">
          <cell r="S1291" t="str">
            <v>FINANCEIRA REMUNERAÇÃO BASE</v>
          </cell>
        </row>
        <row r="1292">
          <cell r="S1292" t="str">
            <v>FINANCEIRA REMUNERAÇÃO BASE</v>
          </cell>
        </row>
        <row r="1293">
          <cell r="S1293" t="str">
            <v>FINANCEIRA REMUNERAÇÃO BASE</v>
          </cell>
        </row>
        <row r="1294">
          <cell r="S1294" t="str">
            <v>ADMINISTRATIVA REMUNERAÇÃO BASE</v>
          </cell>
        </row>
        <row r="1295">
          <cell r="S1295" t="str">
            <v>ADMINISTRATIVA REMUNERAÇÃO BASE</v>
          </cell>
        </row>
        <row r="1296">
          <cell r="S1296" t="str">
            <v>ADMINISTRATIVA REMUNERAÇÃO BASE</v>
          </cell>
        </row>
        <row r="1297">
          <cell r="S1297" t="str">
            <v>ADMINISTRATIVA REMUNERAÇÃO BASE</v>
          </cell>
        </row>
        <row r="1298">
          <cell r="S1298" t="str">
            <v>ADMINISTRATIVA REMUNERAÇÃO BASE</v>
          </cell>
        </row>
        <row r="1299">
          <cell r="S1299" t="str">
            <v>ADMINISTRATIVA REMUNERAÇÃO BASE</v>
          </cell>
        </row>
        <row r="1300">
          <cell r="S1300" t="str">
            <v>ADMINISTRATIVA REMUNERAÇÃO BASE</v>
          </cell>
        </row>
        <row r="1301">
          <cell r="S1301" t="str">
            <v>ADMINISTRATIVA REMUNERAÇÃO BASE</v>
          </cell>
        </row>
        <row r="1302">
          <cell r="S1302" t="str">
            <v>ADMINISTRATIVA REMUNERAÇÃO BASE</v>
          </cell>
        </row>
        <row r="1303">
          <cell r="S1303" t="str">
            <v>ADMINISTRATIVA REMUNERAÇÃO BASE</v>
          </cell>
        </row>
        <row r="1304">
          <cell r="S1304" t="str">
            <v>ADMINISTRATIVA REMUNERAÇÃO BASE</v>
          </cell>
        </row>
        <row r="1305">
          <cell r="S1305" t="str">
            <v>CASOS ESPECIAIS REMUNERAÇÃO BASE</v>
          </cell>
        </row>
        <row r="1306">
          <cell r="S1306" t="str">
            <v>CASOS ESPECIAIS REMUNERAÇÃO BASE</v>
          </cell>
        </row>
        <row r="1307">
          <cell r="S1307" t="str">
            <v>CASOS ESPECIAIS REMUNERAÇÃO BASE</v>
          </cell>
        </row>
        <row r="1308">
          <cell r="S1308" t="str">
            <v>PRESIDÊNCIA REMUNERAÇÃO BASE</v>
          </cell>
        </row>
        <row r="1309">
          <cell r="S1309" t="str">
            <v>FINANCEIRA REMUNERAÇÃO BASE</v>
          </cell>
        </row>
        <row r="1310">
          <cell r="S1310" t="str">
            <v>FINANCEIRA REMUNERAÇÃO BASE</v>
          </cell>
        </row>
        <row r="1311">
          <cell r="S1311" t="str">
            <v>ADMINISTRATIVA REMUNERAÇÃO BASE</v>
          </cell>
        </row>
        <row r="1312">
          <cell r="S1312" t="str">
            <v>ADMINISTRATIVA REMUNERAÇÃO BASE</v>
          </cell>
        </row>
        <row r="1313">
          <cell r="S1313" t="str">
            <v>ADMINISTRATIVA REMUNERAÇÃO BASE</v>
          </cell>
        </row>
        <row r="1314">
          <cell r="S1314" t="str">
            <v>CASOS ESPECIAIS REMUNERAÇÃO BASE</v>
          </cell>
        </row>
        <row r="1315">
          <cell r="S1315" t="str">
            <v>ADMINISTRATIVA REMUNERAÇÃO BASE</v>
          </cell>
        </row>
        <row r="1316">
          <cell r="S1316" t="str">
            <v>ADMINISTRATIVA HORAS EXTRAS</v>
          </cell>
        </row>
        <row r="1317">
          <cell r="S1317" t="str">
            <v>ADMINISTRATIVA HORAS EXTRAS</v>
          </cell>
        </row>
        <row r="1318">
          <cell r="S1318" t="str">
            <v>PRESIDÊNCIA HORAS EXTRAS</v>
          </cell>
        </row>
        <row r="1319">
          <cell r="S1319" t="str">
            <v>PRESIDÊNCIA HORAS EXTRAS</v>
          </cell>
        </row>
        <row r="1320">
          <cell r="S1320" t="str">
            <v>PRESIDÊNCIA HORAS EXTRAS</v>
          </cell>
        </row>
        <row r="1321">
          <cell r="S1321" t="str">
            <v>PRESIDÊNCIA HORAS EXTRAS</v>
          </cell>
        </row>
        <row r="1322">
          <cell r="S1322" t="str">
            <v>FINANCEIRA HORAS EXTRAS</v>
          </cell>
        </row>
        <row r="1323">
          <cell r="S1323" t="str">
            <v>FINANCEIRA HORAS EXTRAS</v>
          </cell>
        </row>
        <row r="1324">
          <cell r="S1324" t="str">
            <v>FINANCEIRA HORAS EXTRAS</v>
          </cell>
        </row>
        <row r="1325">
          <cell r="S1325" t="str">
            <v>FINANCEIRA HORAS EXTRAS</v>
          </cell>
        </row>
        <row r="1326">
          <cell r="S1326" t="str">
            <v>FINANCEIRA HORAS EXTRAS</v>
          </cell>
        </row>
        <row r="1327">
          <cell r="S1327" t="str">
            <v>ADMINISTRATIVA HORAS EXTRAS</v>
          </cell>
        </row>
        <row r="1328">
          <cell r="S1328" t="str">
            <v>ADMINISTRATIVA HORAS EXTRAS</v>
          </cell>
        </row>
        <row r="1329">
          <cell r="S1329" t="str">
            <v>ADMINISTRATIVA HORAS EXTRAS</v>
          </cell>
        </row>
        <row r="1330">
          <cell r="S1330" t="str">
            <v>ADMINISTRATIVA HORAS EXTRAS</v>
          </cell>
        </row>
        <row r="1331">
          <cell r="S1331" t="str">
            <v>ADMINISTRATIVA HORAS EXTRAS</v>
          </cell>
        </row>
        <row r="1332">
          <cell r="S1332" t="str">
            <v>CASOS ESPECIAIS HORAS EXTRAS</v>
          </cell>
        </row>
        <row r="1333">
          <cell r="S1333" t="str">
            <v>PRESIDÊNCIA ADICIONAIS FIXOS</v>
          </cell>
        </row>
        <row r="1334">
          <cell r="S1334" t="str">
            <v>PRESIDÊNCIA ADICIONAIS FIXOS</v>
          </cell>
        </row>
        <row r="1335">
          <cell r="S1335" t="str">
            <v>PRESIDÊNCIA ADICIONAIS FIXOS</v>
          </cell>
        </row>
        <row r="1336">
          <cell r="S1336" t="str">
            <v>PRESIDÊNCIA ADICIONAIS FIXOS</v>
          </cell>
        </row>
        <row r="1337">
          <cell r="S1337" t="str">
            <v>PRESIDÊNCIA ADICIONAIS FIXOS</v>
          </cell>
        </row>
        <row r="1338">
          <cell r="S1338" t="str">
            <v>PRESIDÊNCIA ADICIONAIS FIXOS</v>
          </cell>
        </row>
        <row r="1339">
          <cell r="S1339" t="str">
            <v>PRESIDÊNCIA ADICIONAIS FIXOS</v>
          </cell>
        </row>
        <row r="1340">
          <cell r="S1340" t="str">
            <v>FINANCEIRA ADICIONAIS FIXOS</v>
          </cell>
        </row>
        <row r="1341">
          <cell r="S1341" t="str">
            <v>FINANCEIRA ADICIONAIS FIXOS</v>
          </cell>
        </row>
        <row r="1342">
          <cell r="S1342" t="str">
            <v>FINANCEIRA ADICIONAIS FIXOS</v>
          </cell>
        </row>
        <row r="1343">
          <cell r="S1343" t="str">
            <v>FINANCEIRA ADICIONAIS FIXOS</v>
          </cell>
        </row>
        <row r="1344">
          <cell r="S1344" t="str">
            <v>FINANCEIRA ADICIONAIS FIXOS</v>
          </cell>
        </row>
        <row r="1345">
          <cell r="S1345" t="str">
            <v>FINANCEIRA ADICIONAIS FIXOS</v>
          </cell>
        </row>
        <row r="1346">
          <cell r="S1346" t="str">
            <v>FINANCEIRA ADICIONAIS FIXOS</v>
          </cell>
        </row>
        <row r="1347">
          <cell r="S1347" t="str">
            <v>FINANCEIRA ADICIONAIS FIXOS</v>
          </cell>
        </row>
        <row r="1348">
          <cell r="S1348" t="str">
            <v>FINANCEIRA ADICIONAIS FIXOS</v>
          </cell>
        </row>
        <row r="1349">
          <cell r="S1349" t="str">
            <v>FINANCEIRA ADICIONAIS FIXOS</v>
          </cell>
        </row>
        <row r="1350">
          <cell r="S1350" t="str">
            <v>ADMINISTRATIVA ADICIONAIS FIXOS</v>
          </cell>
        </row>
        <row r="1351">
          <cell r="S1351" t="str">
            <v>ADMINISTRATIVA ADICIONAIS FIXOS</v>
          </cell>
        </row>
        <row r="1352">
          <cell r="S1352" t="str">
            <v>ADMINISTRATIVA ADICIONAIS FIXOS</v>
          </cell>
        </row>
        <row r="1353">
          <cell r="S1353" t="str">
            <v>ADMINISTRATIVA ADICIONAIS FIXOS</v>
          </cell>
        </row>
        <row r="1354">
          <cell r="S1354" t="str">
            <v>ADMINISTRATIVA ADICIONAIS FIXOS</v>
          </cell>
        </row>
        <row r="1355">
          <cell r="S1355" t="str">
            <v>ADMINISTRATIVA ADICIONAIS FIXOS</v>
          </cell>
        </row>
        <row r="1356">
          <cell r="S1356" t="str">
            <v>ADMINISTRATIVA ADICIONAIS FIXOS</v>
          </cell>
        </row>
        <row r="1357">
          <cell r="S1357" t="str">
            <v>ADMINISTRATIVA ADICIONAIS FIXOS</v>
          </cell>
        </row>
        <row r="1358">
          <cell r="S1358" t="str">
            <v>ADMINISTRATIVA ADICIONAIS FIXOS</v>
          </cell>
        </row>
        <row r="1359">
          <cell r="S1359" t="str">
            <v>ADMINISTRATIVA ADICIONAIS FIXOS</v>
          </cell>
        </row>
        <row r="1360">
          <cell r="S1360" t="str">
            <v>ADMINISTRATIVA ADICIONAIS FIXOS</v>
          </cell>
        </row>
        <row r="1361">
          <cell r="S1361" t="str">
            <v>CASOS ESPECIAIS ADICIONAIS FIXOS</v>
          </cell>
        </row>
        <row r="1362">
          <cell r="S1362" t="str">
            <v>CASOS ESPECIAIS ADICIONAIS FIXOS</v>
          </cell>
        </row>
        <row r="1363">
          <cell r="S1363" t="str">
            <v>CASOS ESPECIAIS ADICIONAIS FIXOS</v>
          </cell>
        </row>
        <row r="1364">
          <cell r="S1364" t="str">
            <v>PRESIDÊNCIA ADICIONAIS DIVERSOS</v>
          </cell>
        </row>
        <row r="1365">
          <cell r="S1365" t="str">
            <v>ADMINISTRATIVA ADICIONAIS DIVERSOS</v>
          </cell>
        </row>
        <row r="1366">
          <cell r="S1366" t="str">
            <v>ADMINISTRATIVA ADICIONAIS DIVERSOS</v>
          </cell>
        </row>
        <row r="1367">
          <cell r="S1367" t="str">
            <v>ADMINISTRATIVA ADICIONAIS DIVERSOS</v>
          </cell>
        </row>
        <row r="1368">
          <cell r="S1368" t="str">
            <v>ADMINISTRATIVA ADICIONAIS DIVERSOS</v>
          </cell>
        </row>
        <row r="1369">
          <cell r="S1369" t="str">
            <v>CASOS ESPECIAIS ADICIONAIS DIVERSOS</v>
          </cell>
        </row>
        <row r="1370">
          <cell r="S1370" t="str">
            <v>CASOS ESPECIAIS ADICIONAIS DIVERSOS</v>
          </cell>
        </row>
        <row r="1371">
          <cell r="S1371" t="str">
            <v>ADMINISTRATIVA ADICIONAIS DIVERSOS</v>
          </cell>
        </row>
        <row r="1372">
          <cell r="S1372" t="str">
            <v>PRESIDÊNCIA REMUNERAÇÃO BASE</v>
          </cell>
        </row>
        <row r="1373">
          <cell r="S1373" t="str">
            <v>ADMINISTRATIVA REMUNERAÇÃO BASE</v>
          </cell>
        </row>
        <row r="1374">
          <cell r="S1374" t="str">
            <v>ADMINISTRATIVA REMUNERAÇÃO BASE</v>
          </cell>
        </row>
        <row r="1375">
          <cell r="S1375" t="str">
            <v>ADMINISTRATIVA REMUNERAÇÃO BASE</v>
          </cell>
        </row>
        <row r="1376">
          <cell r="S1376" t="str">
            <v>PRESIDÊNCIA REMUNERAÇÃO BASE</v>
          </cell>
        </row>
        <row r="1377">
          <cell r="S1377" t="str">
            <v>FINANCEIRA REMUNERAÇÃO BASE</v>
          </cell>
        </row>
        <row r="1378">
          <cell r="S1378" t="str">
            <v>FINANCEIRA REMUNERAÇÃO BASE</v>
          </cell>
        </row>
        <row r="1379">
          <cell r="S1379" t="str">
            <v>FINANCEIRA REMUNERAÇÃO BASE</v>
          </cell>
        </row>
        <row r="1380">
          <cell r="S1380" t="str">
            <v>FINANCEIRA REMUNERAÇÃO BASE</v>
          </cell>
        </row>
        <row r="1381">
          <cell r="S1381" t="str">
            <v>ADMINISTRATIVA REMUNERAÇÃO BASE</v>
          </cell>
        </row>
        <row r="1382">
          <cell r="S1382" t="str">
            <v>ADMINISTRATIVA REMUNERAÇÃO BASE</v>
          </cell>
        </row>
        <row r="1383">
          <cell r="S1383" t="str">
            <v>ADMINISTRATIVA REMUNERAÇÃO BASE</v>
          </cell>
        </row>
        <row r="1384">
          <cell r="S1384" t="str">
            <v>ADMINISTRATIVA REMUNERAÇÃO BASE</v>
          </cell>
        </row>
        <row r="1385">
          <cell r="S1385" t="str">
            <v>PRESIDÊNCIA REMUNERAÇÃO BASE</v>
          </cell>
        </row>
        <row r="1386">
          <cell r="S1386" t="str">
            <v>PRESIDÊNCIA REMUNERAÇÃO BASE</v>
          </cell>
        </row>
        <row r="1387">
          <cell r="S1387" t="str">
            <v>PRESIDÊNCIA REMUNERAÇÃO BASE</v>
          </cell>
        </row>
        <row r="1388">
          <cell r="S1388" t="str">
            <v>PRESIDÊNCIA REMUNERAÇÃO BASE</v>
          </cell>
        </row>
        <row r="1389">
          <cell r="S1389" t="str">
            <v>PRESIDÊNCIA REMUNERAÇÃO BASE</v>
          </cell>
        </row>
        <row r="1390">
          <cell r="S1390" t="str">
            <v>FINANCEIRA REMUNERAÇÃO BASE</v>
          </cell>
        </row>
        <row r="1391">
          <cell r="S1391" t="str">
            <v>FINANCEIRA REMUNERAÇÃO BASE</v>
          </cell>
        </row>
        <row r="1392">
          <cell r="S1392" t="str">
            <v>FINANCEIRA REMUNERAÇÃO BASE</v>
          </cell>
        </row>
        <row r="1393">
          <cell r="S1393" t="str">
            <v>FINANCEIRA REMUNERAÇÃO BASE</v>
          </cell>
        </row>
        <row r="1394">
          <cell r="S1394" t="str">
            <v>FINANCEIRA REMUNERAÇÃO BASE</v>
          </cell>
        </row>
        <row r="1395">
          <cell r="S1395" t="str">
            <v>FINANCEIRA REMUNERAÇÃO BASE</v>
          </cell>
        </row>
        <row r="1396">
          <cell r="S1396" t="str">
            <v>FINANCEIRA REMUNERAÇÃO BASE</v>
          </cell>
        </row>
        <row r="1397">
          <cell r="S1397" t="str">
            <v>FINANCEIRA REMUNERAÇÃO BASE</v>
          </cell>
        </row>
        <row r="1398">
          <cell r="S1398" t="str">
            <v>ADMINISTRATIVA REMUNERAÇÃO BASE</v>
          </cell>
        </row>
        <row r="1399">
          <cell r="S1399" t="str">
            <v>ADMINISTRATIVA REMUNERAÇÃO BASE</v>
          </cell>
        </row>
        <row r="1400">
          <cell r="S1400" t="str">
            <v>ADMINISTRATIVA REMUNERAÇÃO BASE</v>
          </cell>
        </row>
        <row r="1401">
          <cell r="S1401" t="str">
            <v>ADMINISTRATIVA REMUNERAÇÃO BASE</v>
          </cell>
        </row>
        <row r="1402">
          <cell r="S1402" t="str">
            <v>ADMINISTRATIVA REMUNERAÇÃO BASE</v>
          </cell>
        </row>
        <row r="1403">
          <cell r="S1403" t="str">
            <v>ADMINISTRATIVA REMUNERAÇÃO BASE</v>
          </cell>
        </row>
        <row r="1404">
          <cell r="S1404" t="str">
            <v>ADMINISTRATIVA REMUNERAÇÃO BASE</v>
          </cell>
        </row>
        <row r="1405">
          <cell r="S1405" t="str">
            <v>ADMINISTRATIVA REMUNERAÇÃO BASE</v>
          </cell>
        </row>
        <row r="1406">
          <cell r="S1406" t="str">
            <v>ADMINISTRATIVA REMUNERAÇÃO BASE</v>
          </cell>
        </row>
        <row r="1407">
          <cell r="S1407" t="str">
            <v>ADMINISTRATIVA REMUNERAÇÃO BASE</v>
          </cell>
        </row>
        <row r="1408">
          <cell r="S1408" t="str">
            <v>CASOS ESPECIAIS REMUNERAÇÃO BASE</v>
          </cell>
        </row>
        <row r="1409">
          <cell r="S1409" t="str">
            <v>CASOS ESPECIAIS REMUNERAÇÃO BASE</v>
          </cell>
        </row>
        <row r="1410">
          <cell r="S1410" t="str">
            <v>ADMINISTRATIVA REMUNERAÇÃO BASE</v>
          </cell>
        </row>
        <row r="1411">
          <cell r="S1411" t="str">
            <v>ADMINISTRATIVA REMUNERAÇÃO BASE</v>
          </cell>
        </row>
        <row r="1412">
          <cell r="S1412" t="str">
            <v>ADMINISTRATIVA REMUNERAÇÃO BASE</v>
          </cell>
        </row>
        <row r="1413">
          <cell r="S1413" t="str">
            <v>ADMINISTRATIVA REMUNERAÇÃO BASE</v>
          </cell>
        </row>
        <row r="1414">
          <cell r="S1414" t="str">
            <v>CASOS ESPECIAIS REMUNERAÇÃO BASE</v>
          </cell>
        </row>
        <row r="1415">
          <cell r="S1415" t="str">
            <v>PRESIDÊNCIA REMUNERAÇÃO BASE</v>
          </cell>
        </row>
        <row r="1416">
          <cell r="S1416" t="str">
            <v>PRESIDÊNCIA REMUNERAÇÃO BASE</v>
          </cell>
        </row>
        <row r="1417">
          <cell r="S1417" t="str">
            <v>PRESIDÊNCIA REMUNERAÇÃO BASE</v>
          </cell>
        </row>
        <row r="1418">
          <cell r="S1418" t="str">
            <v>PRESIDÊNCIA REMUNERAÇÃO BASE</v>
          </cell>
        </row>
        <row r="1419">
          <cell r="S1419" t="str">
            <v>PRESIDÊNCIA REMUNERAÇÃO BASE</v>
          </cell>
        </row>
        <row r="1420">
          <cell r="S1420" t="str">
            <v>PRESIDÊNCIA REMUNERAÇÃO BASE</v>
          </cell>
        </row>
        <row r="1421">
          <cell r="S1421" t="str">
            <v>FINANCEIRA REMUNERAÇÃO BASE</v>
          </cell>
        </row>
        <row r="1422">
          <cell r="S1422" t="str">
            <v>FINANCEIRA REMUNERAÇÃO BASE</v>
          </cell>
        </row>
        <row r="1423">
          <cell r="S1423" t="str">
            <v>FINANCEIRA REMUNERAÇÃO BASE</v>
          </cell>
        </row>
        <row r="1424">
          <cell r="S1424" t="str">
            <v>FINANCEIRA REMUNERAÇÃO BASE</v>
          </cell>
        </row>
        <row r="1425">
          <cell r="S1425" t="str">
            <v>FINANCEIRA REMUNERAÇÃO BASE</v>
          </cell>
        </row>
        <row r="1426">
          <cell r="S1426" t="str">
            <v>FINANCEIRA REMUNERAÇÃO BASE</v>
          </cell>
        </row>
        <row r="1427">
          <cell r="S1427" t="str">
            <v>FINANCEIRA REMUNERAÇÃO BASE</v>
          </cell>
        </row>
        <row r="1428">
          <cell r="S1428" t="str">
            <v>ADMINISTRATIVA REMUNERAÇÃO BASE</v>
          </cell>
        </row>
        <row r="1429">
          <cell r="S1429" t="str">
            <v>ADMINISTRATIVA REMUNERAÇÃO BASE</v>
          </cell>
        </row>
        <row r="1430">
          <cell r="S1430" t="str">
            <v>ADMINISTRATIVA REMUNERAÇÃO BASE</v>
          </cell>
        </row>
        <row r="1431">
          <cell r="S1431" t="str">
            <v>ADMINISTRATIVA REMUNERAÇÃO BASE</v>
          </cell>
        </row>
        <row r="1432">
          <cell r="S1432" t="str">
            <v>ADMINISTRATIVA REMUNERAÇÃO BASE</v>
          </cell>
        </row>
        <row r="1433">
          <cell r="S1433" t="str">
            <v>ADMINISTRATIVA REMUNERAÇÃO BASE</v>
          </cell>
        </row>
        <row r="1434">
          <cell r="S1434" t="str">
            <v>ADMINISTRATIVA REMUNERAÇÃO BASE</v>
          </cell>
        </row>
        <row r="1435">
          <cell r="S1435" t="str">
            <v>CASOS ESPECIAIS REMUNERAÇÃO BASE</v>
          </cell>
        </row>
        <row r="1436">
          <cell r="S1436" t="str">
            <v>CASOS ESPECIAIS REMUNERAÇÃO BASE</v>
          </cell>
        </row>
        <row r="1437">
          <cell r="S1437" t="str">
            <v>OPERAÇÕES ADICIONAIS FIXOS</v>
          </cell>
        </row>
        <row r="1438">
          <cell r="S1438" t="str">
            <v>PRESIDÊNCIA ADICIONAIS FIXOS</v>
          </cell>
        </row>
        <row r="1439">
          <cell r="S1439" t="str">
            <v>PRESIDÊNCIA ADICIONAIS FIXOS</v>
          </cell>
        </row>
        <row r="1440">
          <cell r="S1440" t="str">
            <v>PRESIDÊNCIA ADICIONAIS FIXOS</v>
          </cell>
        </row>
        <row r="1441">
          <cell r="S1441" t="str">
            <v>OPERAÇÕES ADICIONAIS FIXOS</v>
          </cell>
        </row>
        <row r="1442">
          <cell r="S1442" t="str">
            <v>OPERAÇÕES ADICIONAIS FIXOS</v>
          </cell>
        </row>
        <row r="1443">
          <cell r="S1443" t="str">
            <v>OPERAÇÕES ADICIONAIS FIXOS</v>
          </cell>
        </row>
        <row r="1444">
          <cell r="S1444" t="str">
            <v>ADMINISTRATIVA ADICIONAIS FIXOS</v>
          </cell>
        </row>
        <row r="1445">
          <cell r="S1445" t="str">
            <v>ADMINISTRATIVA ADICIONAIS FIXOS</v>
          </cell>
        </row>
        <row r="1446">
          <cell r="S1446" t="str">
            <v>ADMINISTRATIVA ADICIONAIS FIXOS</v>
          </cell>
        </row>
        <row r="1447">
          <cell r="S1447" t="str">
            <v>ADMINISTRATIVA ADICIONAIS FIXOS</v>
          </cell>
        </row>
        <row r="1448">
          <cell r="S1448" t="str">
            <v>PRESIDÊNCIA ADICIONAIS DIVERSOS</v>
          </cell>
        </row>
        <row r="1449">
          <cell r="S1449" t="str">
            <v>PRESIDÊNCIA ADICIONAIS DIVERSOS</v>
          </cell>
        </row>
        <row r="1450">
          <cell r="S1450" t="str">
            <v>PRESIDÊNCIA ADICIONAIS DIVERSOS</v>
          </cell>
        </row>
        <row r="1451">
          <cell r="S1451" t="str">
            <v>PRESIDÊNCIA ADICIONAIS DIVERSOS</v>
          </cell>
        </row>
        <row r="1452">
          <cell r="S1452" t="str">
            <v>PRESIDÊNCIA ADICIONAIS DIVERSOS</v>
          </cell>
        </row>
        <row r="1453">
          <cell r="S1453" t="str">
            <v>PRESIDÊNCIA ADICIONAIS DIVERSOS</v>
          </cell>
        </row>
        <row r="1454">
          <cell r="S1454" t="str">
            <v>FINANCEIRA ADICIONAIS DIVERSOS</v>
          </cell>
        </row>
        <row r="1455">
          <cell r="S1455" t="str">
            <v>FINANCEIRA ADICIONAIS DIVERSOS</v>
          </cell>
        </row>
        <row r="1456">
          <cell r="S1456" t="str">
            <v>FINANCEIRA ADICIONAIS DIVERSOS</v>
          </cell>
        </row>
        <row r="1457">
          <cell r="S1457" t="str">
            <v>FINANCEIRA ADICIONAIS DIVERSOS</v>
          </cell>
        </row>
        <row r="1458">
          <cell r="S1458" t="str">
            <v>FINANCEIRA ADICIONAIS DIVERSOS</v>
          </cell>
        </row>
        <row r="1459">
          <cell r="S1459" t="str">
            <v>ADMINISTRATIVA ADICIONAIS DIVERSOS</v>
          </cell>
        </row>
        <row r="1460">
          <cell r="S1460" t="str">
            <v>ADMINISTRATIVA ADICIONAIS DIVERSOS</v>
          </cell>
        </row>
        <row r="1461">
          <cell r="S1461" t="str">
            <v>ADMINISTRATIVA ADICIONAIS DIVERSOS</v>
          </cell>
        </row>
        <row r="1462">
          <cell r="S1462" t="str">
            <v>ADMINISTRATIVA ADICIONAIS DIVERSOS</v>
          </cell>
        </row>
        <row r="1463">
          <cell r="S1463" t="str">
            <v>ADMINISTRATIVA ADICIONAIS DIVERSOS</v>
          </cell>
        </row>
        <row r="1464">
          <cell r="S1464" t="str">
            <v>PRESIDÊNCIA REMUNERAÇÃO BASE</v>
          </cell>
        </row>
        <row r="1465">
          <cell r="S1465" t="str">
            <v>PRESIDÊNCIA REMUNERAÇÃO BASE</v>
          </cell>
        </row>
        <row r="1466">
          <cell r="S1466" t="str">
            <v>PRESIDÊNCIA REMUNERAÇÃO BASE</v>
          </cell>
        </row>
        <row r="1467">
          <cell r="S1467" t="str">
            <v>PRESIDÊNCIA REMUNERAÇÃO BASE</v>
          </cell>
        </row>
        <row r="1468">
          <cell r="S1468" t="str">
            <v>PRESIDÊNCIA REMUNERAÇÃO BASE</v>
          </cell>
        </row>
        <row r="1469">
          <cell r="S1469" t="str">
            <v>PRESIDÊNCIA REMUNERAÇÃO BASE</v>
          </cell>
        </row>
        <row r="1470">
          <cell r="S1470" t="str">
            <v>FINANCEIRA REMUNERAÇÃO BASE</v>
          </cell>
        </row>
        <row r="1471">
          <cell r="S1471" t="str">
            <v>FINANCEIRA REMUNERAÇÃO BASE</v>
          </cell>
        </row>
        <row r="1472">
          <cell r="S1472" t="str">
            <v>FINANCEIRA REMUNERAÇÃO BASE</v>
          </cell>
        </row>
        <row r="1473">
          <cell r="S1473" t="str">
            <v>FINANCEIRA REMUNERAÇÃO BASE</v>
          </cell>
        </row>
        <row r="1474">
          <cell r="S1474" t="str">
            <v>FINANCEIRA REMUNERAÇÃO BASE</v>
          </cell>
        </row>
        <row r="1475">
          <cell r="S1475" t="str">
            <v>ADMINISTRATIVA REMUNERAÇÃO BASE</v>
          </cell>
        </row>
        <row r="1476">
          <cell r="S1476" t="str">
            <v>ADMINISTRATIVA REMUNERAÇÃO BASE</v>
          </cell>
        </row>
        <row r="1477">
          <cell r="S1477" t="str">
            <v>ADMINISTRATIVA REMUNERAÇÃO BASE</v>
          </cell>
        </row>
        <row r="1478">
          <cell r="S1478" t="str">
            <v>ADMINISTRATIVA REMUNERAÇÃO BASE</v>
          </cell>
        </row>
        <row r="1479">
          <cell r="S1479" t="str">
            <v>ADMINISTRATIVA REMUNERAÇÃO BASE</v>
          </cell>
        </row>
        <row r="1480">
          <cell r="S1480" t="str">
            <v>CASOS ESPECIAIS REMUNERAÇÃO BASE</v>
          </cell>
        </row>
        <row r="1481">
          <cell r="S1481" t="str">
            <v>CASOS ESPECIAIS REMUNERAÇÃO BASE</v>
          </cell>
        </row>
        <row r="1482">
          <cell r="S1482" t="str">
            <v>PRESIDÊNCIA REMUNERAÇÃO BASE</v>
          </cell>
        </row>
        <row r="1483">
          <cell r="S1483" t="str">
            <v>ADMINISTRATIVA REMUNERAÇÃO BASE</v>
          </cell>
        </row>
        <row r="1484">
          <cell r="S1484" t="str">
            <v>ADMINISTRATIVA REMUNERAÇÃO BASE</v>
          </cell>
        </row>
        <row r="1485">
          <cell r="S1485" t="str">
            <v>ADMINISTRATIVA REMUNERAÇÃO BASE</v>
          </cell>
        </row>
        <row r="1486">
          <cell r="S1486" t="str">
            <v>FINANCEIRA REMUNERAÇÃO BASE</v>
          </cell>
        </row>
        <row r="1487">
          <cell r="S1487" t="str">
            <v>PRESIDÊNCIA REMUNERAÇÃO BASE</v>
          </cell>
        </row>
        <row r="1488">
          <cell r="S1488" t="str">
            <v>PRESIDÊNCIA REMUNERAÇÃO BASE</v>
          </cell>
        </row>
        <row r="1489">
          <cell r="S1489" t="str">
            <v>GESTÃO REMUNERAÇÃO BASE</v>
          </cell>
        </row>
        <row r="1490">
          <cell r="S1490" t="str">
            <v>FINANCEIRA REMUNERAÇÃO BASE</v>
          </cell>
        </row>
        <row r="1491">
          <cell r="S1491" t="str">
            <v>ADMINISTRATIVA REMUNERAÇÃO BASE</v>
          </cell>
        </row>
        <row r="1492">
          <cell r="S1492" t="str">
            <v>ADMINISTRATIVA REMUNERAÇÃO BASE</v>
          </cell>
        </row>
        <row r="1493">
          <cell r="S1493" t="str">
            <v>CASOS ESPECIAIS REMUNERAÇÃO BASE</v>
          </cell>
        </row>
        <row r="1494">
          <cell r="S1494" t="str">
            <v>CASOS ESPECIAIS REMUNERAÇÃO BASE</v>
          </cell>
        </row>
        <row r="1495">
          <cell r="S1495" t="str">
            <v>PRESIDÊNCIA FÉRIAS, ABONO FÉRIAS E FÉRIAS INDENIZADAS</v>
          </cell>
        </row>
        <row r="1496">
          <cell r="S1496" t="str">
            <v>PRESIDÊNCIA FÉRIAS, ABONO FÉRIAS E FÉRIAS INDENIZADAS</v>
          </cell>
        </row>
        <row r="1497">
          <cell r="S1497" t="str">
            <v>PRESIDÊNCIA FÉRIAS, ABONO FÉRIAS E FÉRIAS INDENIZADAS</v>
          </cell>
        </row>
        <row r="1498">
          <cell r="S1498" t="str">
            <v>PRESIDÊNCIA FÉRIAS, ABONO FÉRIAS E FÉRIAS INDENIZADAS</v>
          </cell>
        </row>
        <row r="1499">
          <cell r="S1499" t="str">
            <v>PRESIDÊNCIA FÉRIAS, ABONO FÉRIAS E FÉRIAS INDENIZADAS</v>
          </cell>
        </row>
        <row r="1500">
          <cell r="S1500" t="str">
            <v>PRESIDÊNCIA FÉRIAS, ABONO FÉRIAS E FÉRIAS INDENIZADAS</v>
          </cell>
        </row>
        <row r="1501">
          <cell r="S1501" t="str">
            <v>FINANCEIRA FÉRIAS, ABONO FÉRIAS E FÉRIAS INDENIZADAS</v>
          </cell>
        </row>
        <row r="1502">
          <cell r="S1502" t="str">
            <v>FINANCEIRA FÉRIAS, ABONO FÉRIAS E FÉRIAS INDENIZADAS</v>
          </cell>
        </row>
        <row r="1503">
          <cell r="S1503" t="str">
            <v>FINANCEIRA FÉRIAS, ABONO FÉRIAS E FÉRIAS INDENIZADAS</v>
          </cell>
        </row>
        <row r="1504">
          <cell r="S1504" t="str">
            <v>FINANCEIRA FÉRIAS, ABONO FÉRIAS E FÉRIAS INDENIZADAS</v>
          </cell>
        </row>
        <row r="1505">
          <cell r="S1505" t="str">
            <v>FINANCEIRA FÉRIAS, ABONO FÉRIAS E FÉRIAS INDENIZADAS</v>
          </cell>
        </row>
        <row r="1506">
          <cell r="S1506" t="str">
            <v>ADMINISTRATIVA FÉRIAS, ABONO FÉRIAS E FÉRIAS INDENIZADAS</v>
          </cell>
        </row>
        <row r="1507">
          <cell r="S1507" t="str">
            <v>ADMINISTRATIVA FÉRIAS, ABONO FÉRIAS E FÉRIAS INDENIZADAS</v>
          </cell>
        </row>
        <row r="1508">
          <cell r="S1508" t="str">
            <v>ADMINISTRATIVA FÉRIAS, ABONO FÉRIAS E FÉRIAS INDENIZADAS</v>
          </cell>
        </row>
        <row r="1509">
          <cell r="S1509" t="str">
            <v>ADMINISTRATIVA FÉRIAS, ABONO FÉRIAS E FÉRIAS INDENIZADAS</v>
          </cell>
        </row>
        <row r="1510">
          <cell r="S1510" t="str">
            <v>ADMINISTRATIVA FÉRIAS, ABONO FÉRIAS E FÉRIAS INDENIZADAS</v>
          </cell>
        </row>
        <row r="1511">
          <cell r="S1511" t="str">
            <v>CASOS ESPECIAIS FÉRIAS, ABONO FÉRIAS E FÉRIAS INDENIZADAS</v>
          </cell>
        </row>
        <row r="1512">
          <cell r="S1512" t="str">
            <v>CASOS ESPECIAIS FÉRIAS, ABONO FÉRIAS E FÉRIAS INDENIZADAS</v>
          </cell>
        </row>
        <row r="1513">
          <cell r="S1513" t="str">
            <v>PRESIDÊNCIA GRATIFICAÇÃO DE FÉRIAS</v>
          </cell>
        </row>
        <row r="1514">
          <cell r="S1514" t="str">
            <v>PRESIDÊNCIA GRATIFICAÇÃO DE FÉRIAS</v>
          </cell>
        </row>
        <row r="1515">
          <cell r="S1515" t="str">
            <v>PRESIDÊNCIA GRATIFICAÇÃO DE FÉRIAS</v>
          </cell>
        </row>
        <row r="1516">
          <cell r="S1516" t="str">
            <v>PRESIDÊNCIA GRATIFICAÇÃO DE FÉRIAS</v>
          </cell>
        </row>
        <row r="1517">
          <cell r="S1517" t="str">
            <v>PRESIDÊNCIA GRATIFICAÇÃO DE FÉRIAS</v>
          </cell>
        </row>
        <row r="1518">
          <cell r="S1518" t="str">
            <v>PRESIDÊNCIA GRATIFICAÇÃO DE FÉRIAS</v>
          </cell>
        </row>
        <row r="1519">
          <cell r="S1519" t="str">
            <v>FINANCEIRA GRATIFICAÇÃO DE FÉRIAS</v>
          </cell>
        </row>
        <row r="1520">
          <cell r="S1520" t="str">
            <v>FINANCEIRA GRATIFICAÇÃO DE FÉRIAS</v>
          </cell>
        </row>
        <row r="1521">
          <cell r="S1521" t="str">
            <v>FINANCEIRA GRATIFICAÇÃO DE FÉRIAS</v>
          </cell>
        </row>
        <row r="1522">
          <cell r="S1522" t="str">
            <v>FINANCEIRA GRATIFICAÇÃO DE FÉRIAS</v>
          </cell>
        </row>
        <row r="1523">
          <cell r="S1523" t="str">
            <v>FINANCEIRA GRATIFICAÇÃO DE FÉRIAS</v>
          </cell>
        </row>
        <row r="1524">
          <cell r="S1524" t="str">
            <v>ADMINISTRATIVA GRATIFICAÇÃO DE FÉRIAS</v>
          </cell>
        </row>
        <row r="1525">
          <cell r="S1525" t="str">
            <v>ADMINISTRATIVA GRATIFICAÇÃO DE FÉRIAS</v>
          </cell>
        </row>
        <row r="1526">
          <cell r="S1526" t="str">
            <v>ADMINISTRATIVA GRATIFICAÇÃO DE FÉRIAS</v>
          </cell>
        </row>
        <row r="1527">
          <cell r="S1527" t="str">
            <v>ADMINISTRATIVA GRATIFICAÇÃO DE FÉRIAS</v>
          </cell>
        </row>
        <row r="1528">
          <cell r="S1528" t="str">
            <v>ADMINISTRATIVA GRATIFICAÇÃO DE FÉRIAS</v>
          </cell>
        </row>
        <row r="1529">
          <cell r="S1529" t="str">
            <v>CASOS ESPECIAIS GRATIFICAÇÃO DE FÉRIAS</v>
          </cell>
        </row>
        <row r="1530">
          <cell r="S1530" t="str">
            <v>CASOS ESPECIAIS GRATIFICAÇÃO DE FÉRIAS</v>
          </cell>
        </row>
        <row r="1531">
          <cell r="S1531" t="str">
            <v>PRESIDÊNCIA 13º SALÁRIO</v>
          </cell>
        </row>
        <row r="1532">
          <cell r="S1532" t="str">
            <v>PRESIDÊNCIA 13º SALÁRIO</v>
          </cell>
        </row>
        <row r="1533">
          <cell r="S1533" t="str">
            <v>PRESIDÊNCIA 13º SALÁRIO</v>
          </cell>
        </row>
        <row r="1534">
          <cell r="S1534" t="str">
            <v>PRESIDÊNCIA 13º SALÁRIO</v>
          </cell>
        </row>
        <row r="1535">
          <cell r="S1535" t="str">
            <v>PRESIDÊNCIA 13º SALÁRIO</v>
          </cell>
        </row>
        <row r="1536">
          <cell r="S1536" t="str">
            <v>PRESIDÊNCIA 13º SALÁRIO</v>
          </cell>
        </row>
        <row r="1537">
          <cell r="S1537" t="str">
            <v>FINANCEIRA 13º SALÁRIO</v>
          </cell>
        </row>
        <row r="1538">
          <cell r="S1538" t="str">
            <v>FINANCEIRA 13º SALÁRIO</v>
          </cell>
        </row>
        <row r="1539">
          <cell r="S1539" t="str">
            <v>FINANCEIRA 13º SALÁRIO</v>
          </cell>
        </row>
        <row r="1540">
          <cell r="S1540" t="str">
            <v>FINANCEIRA 13º SALÁRIO</v>
          </cell>
        </row>
        <row r="1541">
          <cell r="S1541" t="str">
            <v>FINANCEIRA 13º SALÁRIO</v>
          </cell>
        </row>
        <row r="1542">
          <cell r="S1542" t="str">
            <v>FINANCEIRA 13º SALÁRIO</v>
          </cell>
        </row>
        <row r="1543">
          <cell r="S1543" t="str">
            <v>FINANCEIRA 13º SALÁRIO</v>
          </cell>
        </row>
        <row r="1544">
          <cell r="S1544" t="str">
            <v>ADMINISTRATIVA 13º SALÁRIO</v>
          </cell>
        </row>
        <row r="1545">
          <cell r="S1545" t="str">
            <v>ADMINISTRATIVA 13º SALÁRIO</v>
          </cell>
        </row>
        <row r="1546">
          <cell r="S1546" t="str">
            <v>ADMINISTRATIVA 13º SALÁRIO</v>
          </cell>
        </row>
        <row r="1547">
          <cell r="S1547" t="str">
            <v>ADMINISTRATIVA 13º SALÁRIO</v>
          </cell>
        </row>
        <row r="1548">
          <cell r="S1548" t="str">
            <v>ADMINISTRATIVA 13º SALÁRIO</v>
          </cell>
        </row>
        <row r="1549">
          <cell r="S1549" t="str">
            <v>ADMINISTRATIVA 13º SALÁRIO</v>
          </cell>
        </row>
        <row r="1550">
          <cell r="S1550" t="str">
            <v>ADMINISTRATIVA 13º SALÁRIO</v>
          </cell>
        </row>
        <row r="1551">
          <cell r="S1551" t="str">
            <v>ADMINISTRATIVA 13º SALÁRIO</v>
          </cell>
        </row>
        <row r="1552">
          <cell r="S1552" t="str">
            <v>ADMINISTRATIVA 13º SALÁRIO</v>
          </cell>
        </row>
        <row r="1553">
          <cell r="S1553" t="str">
            <v>ADMINISTRATIVA 13º SALÁRIO</v>
          </cell>
        </row>
        <row r="1554">
          <cell r="S1554" t="str">
            <v>CASOS ESPECIAIS 13º SALÁRIO</v>
          </cell>
        </row>
        <row r="1555">
          <cell r="S1555" t="str">
            <v>CASOS ESPECIAIS 13º SALÁRIO</v>
          </cell>
        </row>
        <row r="1556">
          <cell r="S1556" t="str">
            <v>CASOS ESPECIAIS 13º SALÁRIO</v>
          </cell>
        </row>
        <row r="1557">
          <cell r="S1557" t="str">
            <v>PRESIDÊNCIA INSS SOBRE 13º SALÁRIO E FÉRIAS</v>
          </cell>
        </row>
        <row r="1558">
          <cell r="S1558" t="str">
            <v>PRESIDÊNCIA INSS SOBRE 13º SALÁRIO E FÉRIAS</v>
          </cell>
        </row>
        <row r="1559">
          <cell r="S1559" t="str">
            <v>PRESIDÊNCIA INSS SOBRE 13º SALÁRIO E FÉRIAS</v>
          </cell>
        </row>
        <row r="1560">
          <cell r="S1560" t="str">
            <v>PRESIDÊNCIA INSS SOBRE 13º SALÁRIO E FÉRIAS</v>
          </cell>
        </row>
        <row r="1561">
          <cell r="S1561" t="str">
            <v>PRESIDÊNCIA INSS SOBRE 13º SALÁRIO E FÉRIAS</v>
          </cell>
        </row>
        <row r="1562">
          <cell r="S1562" t="str">
            <v>PRESIDÊNCIA INSS SOBRE 13º SALÁRIO E FÉRIAS</v>
          </cell>
        </row>
        <row r="1563">
          <cell r="S1563" t="str">
            <v>FINANCEIRA INSS SOBRE 13º SALÁRIO E FÉRIAS</v>
          </cell>
        </row>
        <row r="1564">
          <cell r="S1564" t="str">
            <v>FINANCEIRA INSS SOBRE 13º SALÁRIO E FÉRIAS</v>
          </cell>
        </row>
        <row r="1565">
          <cell r="S1565" t="str">
            <v>FINANCEIRA INSS SOBRE 13º SALÁRIO E FÉRIAS</v>
          </cell>
        </row>
        <row r="1566">
          <cell r="S1566" t="str">
            <v>FINANCEIRA INSS SOBRE 13º SALÁRIO E FÉRIAS</v>
          </cell>
        </row>
        <row r="1567">
          <cell r="S1567" t="str">
            <v>FINANCEIRA INSS SOBRE 13º SALÁRIO E FÉRIAS</v>
          </cell>
        </row>
        <row r="1568">
          <cell r="S1568" t="str">
            <v>ADMINISTRATIVA INSS SOBRE 13º SALÁRIO E FÉRIAS</v>
          </cell>
        </row>
        <row r="1569">
          <cell r="S1569" t="str">
            <v>ADMINISTRATIVA INSS SOBRE 13º SALÁRIO E FÉRIAS</v>
          </cell>
        </row>
        <row r="1570">
          <cell r="S1570" t="str">
            <v>ADMINISTRATIVA INSS SOBRE 13º SALÁRIO E FÉRIAS</v>
          </cell>
        </row>
        <row r="1571">
          <cell r="S1571" t="str">
            <v>ADMINISTRATIVA INSS SOBRE 13º SALÁRIO E FÉRIAS</v>
          </cell>
        </row>
        <row r="1572">
          <cell r="S1572" t="str">
            <v>ADMINISTRATIVA INSS SOBRE 13º SALÁRIO E FÉRIAS</v>
          </cell>
        </row>
        <row r="1573">
          <cell r="S1573" t="str">
            <v>CASOS ESPECIAIS INSS SOBRE 13º SALÁRIO E FÉRIAS</v>
          </cell>
        </row>
        <row r="1574">
          <cell r="S1574" t="str">
            <v>CASOS ESPECIAIS INSS SOBRE 13º SALÁRIO E FÉRIAS</v>
          </cell>
        </row>
        <row r="1575">
          <cell r="S1575" t="str">
            <v>PRESIDÊNCIA FGTS SOBRE 13º SALÁRIO E FÉRIAS</v>
          </cell>
        </row>
        <row r="1576">
          <cell r="S1576" t="str">
            <v>PRESIDÊNCIA FGTS SOBRE 13º SALÁRIO E FÉRIAS</v>
          </cell>
        </row>
        <row r="1577">
          <cell r="S1577" t="str">
            <v>PRESIDÊNCIA FGTS SOBRE 13º SALÁRIO E FÉRIAS</v>
          </cell>
        </row>
        <row r="1578">
          <cell r="S1578" t="str">
            <v>PRESIDÊNCIA FGTS SOBRE 13º SALÁRIO E FÉRIAS</v>
          </cell>
        </row>
        <row r="1579">
          <cell r="S1579" t="str">
            <v>PRESIDÊNCIA FGTS SOBRE 13º SALÁRIO E FÉRIAS</v>
          </cell>
        </row>
        <row r="1580">
          <cell r="S1580" t="str">
            <v>PRESIDÊNCIA FGTS SOBRE 13º SALÁRIO E FÉRIAS</v>
          </cell>
        </row>
        <row r="1581">
          <cell r="S1581" t="str">
            <v>FINANCEIRA FGTS SOBRE 13º SALÁRIO E FÉRIAS</v>
          </cell>
        </row>
        <row r="1582">
          <cell r="S1582" t="str">
            <v>FINANCEIRA FGTS SOBRE 13º SALÁRIO E FÉRIAS</v>
          </cell>
        </row>
        <row r="1583">
          <cell r="S1583" t="str">
            <v>FINANCEIRA FGTS SOBRE 13º SALÁRIO E FÉRIAS</v>
          </cell>
        </row>
        <row r="1584">
          <cell r="S1584" t="str">
            <v>FINANCEIRA FGTS SOBRE 13º SALÁRIO E FÉRIAS</v>
          </cell>
        </row>
        <row r="1585">
          <cell r="S1585" t="str">
            <v>FINANCEIRA FGTS SOBRE 13º SALÁRIO E FÉRIAS</v>
          </cell>
        </row>
        <row r="1586">
          <cell r="S1586" t="str">
            <v>ADMINISTRATIVA FGTS SOBRE 13º SALÁRIO E FÉRIAS</v>
          </cell>
        </row>
        <row r="1587">
          <cell r="S1587" t="str">
            <v>ADMINISTRATIVA FGTS SOBRE 13º SALÁRIO E FÉRIAS</v>
          </cell>
        </row>
        <row r="1588">
          <cell r="S1588" t="str">
            <v>ADMINISTRATIVA FGTS SOBRE 13º SALÁRIO E FÉRIAS</v>
          </cell>
        </row>
        <row r="1589">
          <cell r="S1589" t="str">
            <v>ADMINISTRATIVA FGTS SOBRE 13º SALÁRIO E FÉRIAS</v>
          </cell>
        </row>
        <row r="1590">
          <cell r="S1590" t="str">
            <v>ADMINISTRATIVA FGTS SOBRE 13º SALÁRIO E FÉRIAS</v>
          </cell>
        </row>
        <row r="1591">
          <cell r="S1591" t="str">
            <v>CASOS ESPECIAIS FGTS SOBRE 13º SALÁRIO E FÉRIAS</v>
          </cell>
        </row>
        <row r="1592">
          <cell r="S1592" t="str">
            <v>CASOS ESPECIAIS FGTS SOBRE 13º SALÁRIO E FÉRIAS</v>
          </cell>
        </row>
        <row r="1593">
          <cell r="S1593" t="str">
            <v>PRESIDÊNCIA INSS SOBRE 13º SALÁRIO E FÉRIAS</v>
          </cell>
        </row>
        <row r="1594">
          <cell r="S1594" t="str">
            <v>PRESIDÊNCIA INSS SOBRE 13º SALÁRIO E FÉRIAS</v>
          </cell>
        </row>
        <row r="1595">
          <cell r="S1595" t="str">
            <v>PRESIDÊNCIA INSS SOBRE 13º SALÁRIO E FÉRIAS</v>
          </cell>
        </row>
        <row r="1596">
          <cell r="S1596" t="str">
            <v>PRESIDÊNCIA INSS SOBRE 13º SALÁRIO E FÉRIAS</v>
          </cell>
        </row>
        <row r="1597">
          <cell r="S1597" t="str">
            <v>PRESIDÊNCIA INSS SOBRE 13º SALÁRIO E FÉRIAS</v>
          </cell>
        </row>
        <row r="1598">
          <cell r="S1598" t="str">
            <v>PRESIDÊNCIA INSS SOBRE 13º SALÁRIO E FÉRIAS</v>
          </cell>
        </row>
        <row r="1599">
          <cell r="S1599" t="str">
            <v>FINANCEIRA INSS SOBRE 13º SALÁRIO E FÉRIAS</v>
          </cell>
        </row>
        <row r="1600">
          <cell r="S1600" t="str">
            <v>FINANCEIRA INSS SOBRE 13º SALÁRIO E FÉRIAS</v>
          </cell>
        </row>
        <row r="1601">
          <cell r="S1601" t="str">
            <v>FINANCEIRA INSS SOBRE 13º SALÁRIO E FÉRIAS</v>
          </cell>
        </row>
        <row r="1602">
          <cell r="S1602" t="str">
            <v>FINANCEIRA INSS SOBRE 13º SALÁRIO E FÉRIAS</v>
          </cell>
        </row>
        <row r="1603">
          <cell r="S1603" t="str">
            <v>FINANCEIRA INSS SOBRE 13º SALÁRIO E FÉRIAS</v>
          </cell>
        </row>
        <row r="1604">
          <cell r="S1604" t="str">
            <v>FINANCEIRA INSS SOBRE 13º SALÁRIO E FÉRIAS</v>
          </cell>
        </row>
        <row r="1605">
          <cell r="S1605" t="str">
            <v>FINANCEIRA INSS SOBRE 13º SALÁRIO E FÉRIAS</v>
          </cell>
        </row>
        <row r="1606">
          <cell r="S1606" t="str">
            <v>ADMINISTRATIVA INSS SOBRE 13º SALÁRIO E FÉRIAS</v>
          </cell>
        </row>
        <row r="1607">
          <cell r="S1607" t="str">
            <v>ADMINISTRATIVA INSS SOBRE 13º SALÁRIO E FÉRIAS</v>
          </cell>
        </row>
        <row r="1608">
          <cell r="S1608" t="str">
            <v>ADMINISTRATIVA INSS SOBRE 13º SALÁRIO E FÉRIAS</v>
          </cell>
        </row>
        <row r="1609">
          <cell r="S1609" t="str">
            <v>ADMINISTRATIVA INSS SOBRE 13º SALÁRIO E FÉRIAS</v>
          </cell>
        </row>
        <row r="1610">
          <cell r="S1610" t="str">
            <v>ADMINISTRATIVA INSS SOBRE 13º SALÁRIO E FÉRIAS</v>
          </cell>
        </row>
        <row r="1611">
          <cell r="S1611" t="str">
            <v>ADMINISTRATIVA INSS SOBRE 13º SALÁRIO E FÉRIAS</v>
          </cell>
        </row>
        <row r="1612">
          <cell r="S1612" t="str">
            <v>ADMINISTRATIVA INSS SOBRE 13º SALÁRIO E FÉRIAS</v>
          </cell>
        </row>
        <row r="1613">
          <cell r="S1613" t="str">
            <v>ADMINISTRATIVA INSS SOBRE 13º SALÁRIO E FÉRIAS</v>
          </cell>
        </row>
        <row r="1614">
          <cell r="S1614" t="str">
            <v>ADMINISTRATIVA INSS SOBRE 13º SALÁRIO E FÉRIAS</v>
          </cell>
        </row>
        <row r="1615">
          <cell r="S1615" t="str">
            <v>ADMINISTRATIVA INSS SOBRE 13º SALÁRIO E FÉRIAS</v>
          </cell>
        </row>
        <row r="1616">
          <cell r="S1616" t="str">
            <v>CASOS ESPECIAIS INSS SOBRE 13º SALÁRIO E FÉRIAS</v>
          </cell>
        </row>
        <row r="1617">
          <cell r="S1617" t="str">
            <v>CASOS ESPECIAIS INSS SOBRE 13º SALÁRIO E FÉRIAS</v>
          </cell>
        </row>
        <row r="1618">
          <cell r="S1618" t="str">
            <v>CASOS ESPECIAIS INSS SOBRE 13º SALÁRIO E FÉRIAS</v>
          </cell>
        </row>
        <row r="1619">
          <cell r="S1619" t="str">
            <v>PRESIDÊNCIA FGTS SOBRE 13º SALÁRIO E FÉRIAS</v>
          </cell>
        </row>
        <row r="1620">
          <cell r="S1620" t="str">
            <v>PRESIDÊNCIA FGTS SOBRE 13º SALÁRIO E FÉRIAS</v>
          </cell>
        </row>
        <row r="1621">
          <cell r="S1621" t="str">
            <v>PRESIDÊNCIA FGTS SOBRE 13º SALÁRIO E FÉRIAS</v>
          </cell>
        </row>
        <row r="1622">
          <cell r="S1622" t="str">
            <v>PRESIDÊNCIA FGTS SOBRE 13º SALÁRIO E FÉRIAS</v>
          </cell>
        </row>
        <row r="1623">
          <cell r="S1623" t="str">
            <v>PRESIDÊNCIA FGTS SOBRE 13º SALÁRIO E FÉRIAS</v>
          </cell>
        </row>
        <row r="1624">
          <cell r="S1624" t="str">
            <v>PRESIDÊNCIA FGTS SOBRE 13º SALÁRIO E FÉRIAS</v>
          </cell>
        </row>
        <row r="1625">
          <cell r="S1625" t="str">
            <v>FINANCEIRA FGTS SOBRE 13º SALÁRIO E FÉRIAS</v>
          </cell>
        </row>
        <row r="1626">
          <cell r="S1626" t="str">
            <v>FINANCEIRA FGTS SOBRE 13º SALÁRIO E FÉRIAS</v>
          </cell>
        </row>
        <row r="1627">
          <cell r="S1627" t="str">
            <v>FINANCEIRA FGTS SOBRE 13º SALÁRIO E FÉRIAS</v>
          </cell>
        </row>
        <row r="1628">
          <cell r="S1628" t="str">
            <v>FINANCEIRA FGTS SOBRE 13º SALÁRIO E FÉRIAS</v>
          </cell>
        </row>
        <row r="1629">
          <cell r="S1629" t="str">
            <v>FINANCEIRA FGTS SOBRE 13º SALÁRIO E FÉRIAS</v>
          </cell>
        </row>
        <row r="1630">
          <cell r="S1630" t="str">
            <v>FINANCEIRA FGTS SOBRE 13º SALÁRIO E FÉRIAS</v>
          </cell>
        </row>
        <row r="1631">
          <cell r="S1631" t="str">
            <v>FINANCEIRA FGTS SOBRE 13º SALÁRIO E FÉRIAS</v>
          </cell>
        </row>
        <row r="1632">
          <cell r="S1632" t="str">
            <v>ADMINISTRATIVA FGTS SOBRE 13º SALÁRIO E FÉRIAS</v>
          </cell>
        </row>
        <row r="1633">
          <cell r="S1633" t="str">
            <v>ADMINISTRATIVA FGTS SOBRE 13º SALÁRIO E FÉRIAS</v>
          </cell>
        </row>
        <row r="1634">
          <cell r="S1634" t="str">
            <v>ADMINISTRATIVA FGTS SOBRE 13º SALÁRIO E FÉRIAS</v>
          </cell>
        </row>
        <row r="1635">
          <cell r="S1635" t="str">
            <v>ADMINISTRATIVA FGTS SOBRE 13º SALÁRIO E FÉRIAS</v>
          </cell>
        </row>
        <row r="1636">
          <cell r="S1636" t="str">
            <v>ADMINISTRATIVA FGTS SOBRE 13º SALÁRIO E FÉRIAS</v>
          </cell>
        </row>
        <row r="1637">
          <cell r="S1637" t="str">
            <v>ADMINISTRATIVA FGTS SOBRE 13º SALÁRIO E FÉRIAS</v>
          </cell>
        </row>
        <row r="1638">
          <cell r="S1638" t="str">
            <v>ADMINISTRATIVA FGTS SOBRE 13º SALÁRIO E FÉRIAS</v>
          </cell>
        </row>
        <row r="1639">
          <cell r="S1639" t="str">
            <v>ADMINISTRATIVA FGTS SOBRE 13º SALÁRIO E FÉRIAS</v>
          </cell>
        </row>
        <row r="1640">
          <cell r="S1640" t="str">
            <v>ADMINISTRATIVA FGTS SOBRE 13º SALÁRIO E FÉRIAS</v>
          </cell>
        </row>
        <row r="1641">
          <cell r="S1641" t="str">
            <v>ADMINISTRATIVA FGTS SOBRE 13º SALÁRIO E FÉRIAS</v>
          </cell>
        </row>
        <row r="1642">
          <cell r="S1642" t="str">
            <v>CASOS ESPECIAIS FGTS SOBRE 13º SALÁRIO E FÉRIAS</v>
          </cell>
        </row>
        <row r="1643">
          <cell r="S1643" t="str">
            <v>CASOS ESPECIAIS FGTS SOBRE 13º SALÁRIO E FÉRIAS</v>
          </cell>
        </row>
        <row r="1644">
          <cell r="S1644" t="str">
            <v>CASOS ESPECIAIS FGTS SOBRE 13º SALÁRIO E FÉRIAS</v>
          </cell>
        </row>
        <row r="1645">
          <cell r="S1645" t="str">
            <v>PRESIDÊNCIA PSAP SOBRE 13º SALÁRIO E FÉRIAS</v>
          </cell>
        </row>
        <row r="1646">
          <cell r="S1646" t="str">
            <v>PRESIDÊNCIA PSAP SOBRE 13º SALÁRIO E FÉRIAS</v>
          </cell>
        </row>
        <row r="1647">
          <cell r="S1647" t="str">
            <v>PRESIDÊNCIA PSAP SOBRE 13º SALÁRIO E FÉRIAS</v>
          </cell>
        </row>
        <row r="1648">
          <cell r="S1648" t="str">
            <v>PRESIDÊNCIA PSAP SOBRE 13º SALÁRIO E FÉRIAS</v>
          </cell>
        </row>
        <row r="1649">
          <cell r="S1649" t="str">
            <v>PRESIDÊNCIA PSAP SOBRE 13º SALÁRIO E FÉRIAS</v>
          </cell>
        </row>
        <row r="1650">
          <cell r="S1650" t="str">
            <v>PRESIDÊNCIA PSAP SOBRE 13º SALÁRIO E FÉRIAS</v>
          </cell>
        </row>
        <row r="1651">
          <cell r="S1651" t="str">
            <v>FINANCEIRA PSAP SOBRE 13º SALÁRIO E FÉRIAS</v>
          </cell>
        </row>
        <row r="1652">
          <cell r="S1652" t="str">
            <v>FINANCEIRA PSAP SOBRE 13º SALÁRIO E FÉRIAS</v>
          </cell>
        </row>
        <row r="1653">
          <cell r="S1653" t="str">
            <v>FINANCEIRA PSAP SOBRE 13º SALÁRIO E FÉRIAS</v>
          </cell>
        </row>
        <row r="1654">
          <cell r="S1654" t="str">
            <v>FINANCEIRA PSAP SOBRE 13º SALÁRIO E FÉRIAS</v>
          </cell>
        </row>
        <row r="1655">
          <cell r="S1655" t="str">
            <v>FINANCEIRA PSAP SOBRE 13º SALÁRIO E FÉRIAS</v>
          </cell>
        </row>
        <row r="1656">
          <cell r="S1656" t="str">
            <v>ADMINISTRATIVA PSAP SOBRE 13º SALÁRIO E FÉRIAS</v>
          </cell>
        </row>
        <row r="1657">
          <cell r="S1657" t="str">
            <v>ADMINISTRATIVA PSAP SOBRE 13º SALÁRIO E FÉRIAS</v>
          </cell>
        </row>
        <row r="1658">
          <cell r="S1658" t="str">
            <v>ADMINISTRATIVA PSAP SOBRE 13º SALÁRIO E FÉRIAS</v>
          </cell>
        </row>
        <row r="1659">
          <cell r="S1659" t="str">
            <v>ADMINISTRATIVA PSAP SOBRE 13º SALÁRIO E FÉRIAS</v>
          </cell>
        </row>
        <row r="1660">
          <cell r="S1660" t="str">
            <v>ADMINISTRATIVA PSAP SOBRE 13º SALÁRIO E FÉRIAS</v>
          </cell>
        </row>
        <row r="1661">
          <cell r="S1661" t="str">
            <v>CASOS ESPECIAIS PSAP SOBRE 13º SALÁRIO E FÉRIAS</v>
          </cell>
        </row>
        <row r="1662">
          <cell r="S1662" t="str">
            <v>CASOS ESPECIAIS PSAP SOBRE 13º SALÁRIO E FÉRIAS</v>
          </cell>
        </row>
        <row r="1663">
          <cell r="S1663" t="str">
            <v>PRESIDÊNCIA PSAP SOBRE 13º SALÁRIO E FÉRIAS</v>
          </cell>
        </row>
        <row r="1664">
          <cell r="S1664" t="str">
            <v>PRESIDÊNCIA PSAP SOBRE 13º SALÁRIO E FÉRIAS</v>
          </cell>
        </row>
        <row r="1665">
          <cell r="S1665" t="str">
            <v>PRESIDÊNCIA PSAP SOBRE 13º SALÁRIO E FÉRIAS</v>
          </cell>
        </row>
        <row r="1666">
          <cell r="S1666" t="str">
            <v>PRESIDÊNCIA PSAP SOBRE 13º SALÁRIO E FÉRIAS</v>
          </cell>
        </row>
        <row r="1667">
          <cell r="S1667" t="str">
            <v>PRESIDÊNCIA PSAP SOBRE 13º SALÁRIO E FÉRIAS</v>
          </cell>
        </row>
        <row r="1668">
          <cell r="S1668" t="str">
            <v>PRESIDÊNCIA PSAP SOBRE 13º SALÁRIO E FÉRIAS</v>
          </cell>
        </row>
        <row r="1669">
          <cell r="S1669" t="str">
            <v>FINANCEIRA PSAP SOBRE 13º SALÁRIO E FÉRIAS</v>
          </cell>
        </row>
        <row r="1670">
          <cell r="S1670" t="str">
            <v>FINANCEIRA PSAP SOBRE 13º SALÁRIO E FÉRIAS</v>
          </cell>
        </row>
        <row r="1671">
          <cell r="S1671" t="str">
            <v>FINANCEIRA PSAP SOBRE 13º SALÁRIO E FÉRIAS</v>
          </cell>
        </row>
        <row r="1672">
          <cell r="S1672" t="str">
            <v>FINANCEIRA PSAP SOBRE 13º SALÁRIO E FÉRIAS</v>
          </cell>
        </row>
        <row r="1673">
          <cell r="S1673" t="str">
            <v>FINANCEIRA PSAP SOBRE 13º SALÁRIO E FÉRIAS</v>
          </cell>
        </row>
        <row r="1674">
          <cell r="S1674" t="str">
            <v>ADMINISTRATIVA PSAP SOBRE 13º SALÁRIO E FÉRIAS</v>
          </cell>
        </row>
        <row r="1675">
          <cell r="S1675" t="str">
            <v>ADMINISTRATIVA PSAP SOBRE 13º SALÁRIO E FÉRIAS</v>
          </cell>
        </row>
        <row r="1676">
          <cell r="S1676" t="str">
            <v>ADMINISTRATIVA PSAP SOBRE 13º SALÁRIO E FÉRIAS</v>
          </cell>
        </row>
        <row r="1677">
          <cell r="S1677" t="str">
            <v>ADMINISTRATIVA PSAP SOBRE 13º SALÁRIO E FÉRIAS</v>
          </cell>
        </row>
        <row r="1678">
          <cell r="S1678" t="str">
            <v>ADMINISTRATIVA PSAP SOBRE 13º SALÁRIO E FÉRIAS</v>
          </cell>
        </row>
        <row r="1679">
          <cell r="S1679" t="str">
            <v>CASOS ESPECIAIS PSAP SOBRE 13º SALÁRIO E FÉRIAS</v>
          </cell>
        </row>
        <row r="1680">
          <cell r="S1680" t="str">
            <v>CASOS ESPECIAIS PSAP SOBRE 13º SALÁRIO E FÉRIAS</v>
          </cell>
        </row>
        <row r="1681">
          <cell r="S1681" t="str">
            <v>PRESIDÊNCIA INSS</v>
          </cell>
        </row>
        <row r="1682">
          <cell r="S1682" t="str">
            <v>PRESIDÊNCIA INSS</v>
          </cell>
        </row>
        <row r="1683">
          <cell r="S1683" t="str">
            <v>PRESIDÊNCIA INSS</v>
          </cell>
        </row>
        <row r="1684">
          <cell r="S1684" t="str">
            <v>PRESIDÊNCIA INSS</v>
          </cell>
        </row>
        <row r="1685">
          <cell r="S1685" t="str">
            <v>PRESIDÊNCIA INSS</v>
          </cell>
        </row>
        <row r="1686">
          <cell r="S1686" t="str">
            <v>PRESIDÊNCIA INSS</v>
          </cell>
        </row>
        <row r="1687">
          <cell r="S1687" t="str">
            <v>PRESIDÊNCIA INSS</v>
          </cell>
        </row>
        <row r="1688">
          <cell r="S1688" t="str">
            <v>GESTÃO INSS</v>
          </cell>
        </row>
        <row r="1689">
          <cell r="S1689" t="str">
            <v>FINANCEIRA INSS</v>
          </cell>
        </row>
        <row r="1690">
          <cell r="S1690" t="str">
            <v>FINANCEIRA INSS</v>
          </cell>
        </row>
        <row r="1691">
          <cell r="S1691" t="str">
            <v>FINANCEIRA INSS</v>
          </cell>
        </row>
        <row r="1692">
          <cell r="S1692" t="str">
            <v>FINANCEIRA INSS</v>
          </cell>
        </row>
        <row r="1693">
          <cell r="S1693" t="str">
            <v>FINANCEIRA INSS</v>
          </cell>
        </row>
        <row r="1694">
          <cell r="S1694" t="str">
            <v>FINANCEIRA INSS</v>
          </cell>
        </row>
        <row r="1695">
          <cell r="S1695" t="str">
            <v>FINANCEIRA INSS</v>
          </cell>
        </row>
        <row r="1696">
          <cell r="S1696" t="str">
            <v>FINANCEIRA INSS</v>
          </cell>
        </row>
        <row r="1697">
          <cell r="S1697" t="str">
            <v>FINANCEIRA INSS</v>
          </cell>
        </row>
        <row r="1698">
          <cell r="S1698" t="str">
            <v>FINANCEIRA INSS</v>
          </cell>
        </row>
        <row r="1699">
          <cell r="S1699" t="str">
            <v>ADMINISTRATIVA INSS</v>
          </cell>
        </row>
        <row r="1700">
          <cell r="S1700" t="str">
            <v>ADMINISTRATIVA INSS</v>
          </cell>
        </row>
        <row r="1701">
          <cell r="S1701" t="str">
            <v>ADMINISTRATIVA INSS</v>
          </cell>
        </row>
        <row r="1702">
          <cell r="S1702" t="str">
            <v>ADMINISTRATIVA INSS</v>
          </cell>
        </row>
        <row r="1703">
          <cell r="S1703" t="str">
            <v>ADMINISTRATIVA INSS</v>
          </cell>
        </row>
        <row r="1704">
          <cell r="S1704" t="str">
            <v>ADMINISTRATIVA INSS</v>
          </cell>
        </row>
        <row r="1705">
          <cell r="S1705" t="str">
            <v>ADMINISTRATIVA INSS</v>
          </cell>
        </row>
        <row r="1706">
          <cell r="S1706" t="str">
            <v>ADMINISTRATIVA INSS</v>
          </cell>
        </row>
        <row r="1707">
          <cell r="S1707" t="str">
            <v>ADMINISTRATIVA INSS</v>
          </cell>
        </row>
        <row r="1708">
          <cell r="S1708" t="str">
            <v>ADMINISTRATIVA INSS</v>
          </cell>
        </row>
        <row r="1709">
          <cell r="S1709" t="str">
            <v>ADMINISTRATIVA INSS</v>
          </cell>
        </row>
        <row r="1710">
          <cell r="S1710" t="str">
            <v>CASOS ESPECIAIS INSS</v>
          </cell>
        </row>
        <row r="1711">
          <cell r="S1711" t="str">
            <v>CASOS ESPECIAIS INSS</v>
          </cell>
        </row>
        <row r="1712">
          <cell r="S1712" t="str">
            <v>CASOS ESPECIAIS INSS</v>
          </cell>
        </row>
        <row r="1713">
          <cell r="S1713" t="str">
            <v>CASOS ESPECIAIS INSS</v>
          </cell>
        </row>
        <row r="1714">
          <cell r="S1714" t="str">
            <v>PRESIDÊNCIA SENAI - SESI - SEBRAE</v>
          </cell>
        </row>
        <row r="1715">
          <cell r="S1715" t="str">
            <v>PRESIDÊNCIA SENAI - SESI - SEBRAE</v>
          </cell>
        </row>
        <row r="1716">
          <cell r="S1716" t="str">
            <v>PRESIDÊNCIA SENAI - SESI - SEBRAE</v>
          </cell>
        </row>
        <row r="1717">
          <cell r="S1717" t="str">
            <v>PRESIDÊNCIA SENAI - SESI - SEBRAE</v>
          </cell>
        </row>
        <row r="1718">
          <cell r="S1718" t="str">
            <v>PRESIDÊNCIA SENAI - SESI - SEBRAE</v>
          </cell>
        </row>
        <row r="1719">
          <cell r="S1719" t="str">
            <v>PRESIDÊNCIA SENAI - SESI - SEBRAE</v>
          </cell>
        </row>
        <row r="1720">
          <cell r="S1720" t="str">
            <v>PRESIDÊNCIA SENAI - SESI - SEBRAE</v>
          </cell>
        </row>
        <row r="1721">
          <cell r="S1721" t="str">
            <v>FINANCEIRA SENAI - SESI - SEBRAE</v>
          </cell>
        </row>
        <row r="1722">
          <cell r="S1722" t="str">
            <v>FINANCEIRA SENAI - SESI - SEBRAE</v>
          </cell>
        </row>
        <row r="1723">
          <cell r="S1723" t="str">
            <v>FINANCEIRA SENAI - SESI - SEBRAE</v>
          </cell>
        </row>
        <row r="1724">
          <cell r="S1724" t="str">
            <v>FINANCEIRA SENAI - SESI - SEBRAE</v>
          </cell>
        </row>
        <row r="1725">
          <cell r="S1725" t="str">
            <v>FINANCEIRA SENAI - SESI - SEBRAE</v>
          </cell>
        </row>
        <row r="1726">
          <cell r="S1726" t="str">
            <v>FINANCEIRA SENAI - SESI - SEBRAE</v>
          </cell>
        </row>
        <row r="1727">
          <cell r="S1727" t="str">
            <v>FINANCEIRA SENAI - SESI - SEBRAE</v>
          </cell>
        </row>
        <row r="1728">
          <cell r="S1728" t="str">
            <v>FINANCEIRA SENAI - SESI - SEBRAE</v>
          </cell>
        </row>
        <row r="1729">
          <cell r="S1729" t="str">
            <v>FINANCEIRA SENAI - SESI - SEBRAE</v>
          </cell>
        </row>
        <row r="1730">
          <cell r="S1730" t="str">
            <v>FINANCEIRA SENAI - SESI - SEBRAE</v>
          </cell>
        </row>
        <row r="1731">
          <cell r="S1731" t="str">
            <v>ADMINISTRATIVA SENAI - SESI - SEBRAE</v>
          </cell>
        </row>
        <row r="1732">
          <cell r="S1732" t="str">
            <v>ADMINISTRATIVA SENAI - SESI - SEBRAE</v>
          </cell>
        </row>
        <row r="1733">
          <cell r="S1733" t="str">
            <v>ADMINISTRATIVA SENAI - SESI - SEBRAE</v>
          </cell>
        </row>
        <row r="1734">
          <cell r="S1734" t="str">
            <v>ADMINISTRATIVA SENAI - SESI - SEBRAE</v>
          </cell>
        </row>
        <row r="1735">
          <cell r="S1735" t="str">
            <v>ADMINISTRATIVA SENAI - SESI - SEBRAE</v>
          </cell>
        </row>
        <row r="1736">
          <cell r="S1736" t="str">
            <v>ADMINISTRATIVA SENAI - SESI - SEBRAE</v>
          </cell>
        </row>
        <row r="1737">
          <cell r="S1737" t="str">
            <v>ADMINISTRATIVA SENAI - SESI - SEBRAE</v>
          </cell>
        </row>
        <row r="1738">
          <cell r="S1738" t="str">
            <v>ADMINISTRATIVA SENAI - SESI - SEBRAE</v>
          </cell>
        </row>
        <row r="1739">
          <cell r="S1739" t="str">
            <v>ADMINISTRATIVA SENAI - SESI - SEBRAE</v>
          </cell>
        </row>
        <row r="1740">
          <cell r="S1740" t="str">
            <v>ADMINISTRATIVA SENAI - SESI - SEBRAE</v>
          </cell>
        </row>
        <row r="1741">
          <cell r="S1741" t="str">
            <v>ADMINISTRATIVA SENAI - SESI - SEBRAE</v>
          </cell>
        </row>
        <row r="1742">
          <cell r="S1742" t="str">
            <v>CASOS ESPECIAIS SENAI - SESI - SEBRAE</v>
          </cell>
        </row>
        <row r="1743">
          <cell r="S1743" t="str">
            <v>CASOS ESPECIAIS SENAI - SESI - SEBRAE</v>
          </cell>
        </row>
        <row r="1744">
          <cell r="S1744" t="str">
            <v>CASOS ESPECIAIS SENAI - SESI - SEBRAE</v>
          </cell>
        </row>
        <row r="1745">
          <cell r="S1745" t="str">
            <v>PRESIDÊNCIA SENAI - SESI - SEBRAE</v>
          </cell>
        </row>
        <row r="1746">
          <cell r="S1746" t="str">
            <v>PRESIDÊNCIA SENAI - SESI - SEBRAE</v>
          </cell>
        </row>
        <row r="1747">
          <cell r="S1747" t="str">
            <v>PRESIDÊNCIA SENAI - SESI - SEBRAE</v>
          </cell>
        </row>
        <row r="1748">
          <cell r="S1748" t="str">
            <v>PRESIDÊNCIA SENAI - SESI - SEBRAE</v>
          </cell>
        </row>
        <row r="1749">
          <cell r="S1749" t="str">
            <v>PRESIDÊNCIA SENAI - SESI - SEBRAE</v>
          </cell>
        </row>
        <row r="1750">
          <cell r="S1750" t="str">
            <v>PRESIDÊNCIA SENAI - SESI - SEBRAE</v>
          </cell>
        </row>
        <row r="1751">
          <cell r="S1751" t="str">
            <v>PRESIDÊNCIA SENAI - SESI - SEBRAE</v>
          </cell>
        </row>
        <row r="1752">
          <cell r="S1752" t="str">
            <v>FINANCEIRA SENAI - SESI - SEBRAE</v>
          </cell>
        </row>
        <row r="1753">
          <cell r="S1753" t="str">
            <v>FINANCEIRA SENAI - SESI - SEBRAE</v>
          </cell>
        </row>
        <row r="1754">
          <cell r="S1754" t="str">
            <v>FINANCEIRA SENAI - SESI - SEBRAE</v>
          </cell>
        </row>
        <row r="1755">
          <cell r="S1755" t="str">
            <v>FINANCEIRA SENAI - SESI - SEBRAE</v>
          </cell>
        </row>
        <row r="1756">
          <cell r="S1756" t="str">
            <v>FINANCEIRA SENAI - SESI - SEBRAE</v>
          </cell>
        </row>
        <row r="1757">
          <cell r="S1757" t="str">
            <v>FINANCEIRA SENAI - SESI - SEBRAE</v>
          </cell>
        </row>
        <row r="1758">
          <cell r="S1758" t="str">
            <v>FINANCEIRA SENAI - SESI - SEBRAE</v>
          </cell>
        </row>
        <row r="1759">
          <cell r="S1759" t="str">
            <v>FINANCEIRA SENAI - SESI - SEBRAE</v>
          </cell>
        </row>
        <row r="1760">
          <cell r="S1760" t="str">
            <v>FINANCEIRA SENAI - SESI - SEBRAE</v>
          </cell>
        </row>
        <row r="1761">
          <cell r="S1761" t="str">
            <v>FINANCEIRA SENAI - SESI - SEBRAE</v>
          </cell>
        </row>
        <row r="1762">
          <cell r="S1762" t="str">
            <v>ADMINISTRATIVA SENAI - SESI - SEBRAE</v>
          </cell>
        </row>
        <row r="1763">
          <cell r="S1763" t="str">
            <v>ADMINISTRATIVA SENAI - SESI - SEBRAE</v>
          </cell>
        </row>
        <row r="1764">
          <cell r="S1764" t="str">
            <v>ADMINISTRATIVA SENAI - SESI - SEBRAE</v>
          </cell>
        </row>
        <row r="1765">
          <cell r="S1765" t="str">
            <v>ADMINISTRATIVA SENAI - SESI - SEBRAE</v>
          </cell>
        </row>
        <row r="1766">
          <cell r="S1766" t="str">
            <v>ADMINISTRATIVA SENAI - SESI - SEBRAE</v>
          </cell>
        </row>
        <row r="1767">
          <cell r="S1767" t="str">
            <v>ADMINISTRATIVA SENAI - SESI - SEBRAE</v>
          </cell>
        </row>
        <row r="1768">
          <cell r="S1768" t="str">
            <v>ADMINISTRATIVA SENAI - SESI - SEBRAE</v>
          </cell>
        </row>
        <row r="1769">
          <cell r="S1769" t="str">
            <v>ADMINISTRATIVA SENAI - SESI - SEBRAE</v>
          </cell>
        </row>
        <row r="1770">
          <cell r="S1770" t="str">
            <v>ADMINISTRATIVA SENAI - SESI - SEBRAE</v>
          </cell>
        </row>
        <row r="1771">
          <cell r="S1771" t="str">
            <v>ADMINISTRATIVA SENAI - SESI - SEBRAE</v>
          </cell>
        </row>
        <row r="1772">
          <cell r="S1772" t="str">
            <v>ADMINISTRATIVA SENAI - SESI - SEBRAE</v>
          </cell>
        </row>
        <row r="1773">
          <cell r="S1773" t="str">
            <v>CASOS ESPECIAIS SENAI - SESI - SEBRAE</v>
          </cell>
        </row>
        <row r="1774">
          <cell r="S1774" t="str">
            <v>CASOS ESPECIAIS SENAI - SESI - SEBRAE</v>
          </cell>
        </row>
        <row r="1775">
          <cell r="S1775" t="str">
            <v>CASOS ESPECIAIS SENAI - SESI - SEBRAE</v>
          </cell>
        </row>
        <row r="1776">
          <cell r="S1776" t="str">
            <v>PRESIDÊNCIA INCRA E FUNDO AEROVIÁRIO</v>
          </cell>
        </row>
        <row r="1777">
          <cell r="S1777" t="str">
            <v>PRESIDÊNCIA INCRA E FUNDO AEROVIÁRIO</v>
          </cell>
        </row>
        <row r="1778">
          <cell r="S1778" t="str">
            <v>PRESIDÊNCIA INCRA E FUNDO AEROVIÁRIO</v>
          </cell>
        </row>
        <row r="1779">
          <cell r="S1779" t="str">
            <v>PRESIDÊNCIA INCRA E FUNDO AEROVIÁRIO</v>
          </cell>
        </row>
        <row r="1780">
          <cell r="S1780" t="str">
            <v>PRESIDÊNCIA INCRA E FUNDO AEROVIÁRIO</v>
          </cell>
        </row>
        <row r="1781">
          <cell r="S1781" t="str">
            <v>PRESIDÊNCIA INCRA E FUNDO AEROVIÁRIO</v>
          </cell>
        </row>
        <row r="1782">
          <cell r="S1782" t="str">
            <v>PRESIDÊNCIA INCRA E FUNDO AEROVIÁRIO</v>
          </cell>
        </row>
        <row r="1783">
          <cell r="S1783" t="str">
            <v>FINANCEIRA INCRA E FUNDO AEROVIÁRIO</v>
          </cell>
        </row>
        <row r="1784">
          <cell r="S1784" t="str">
            <v>FINANCEIRA INCRA E FUNDO AEROVIÁRIO</v>
          </cell>
        </row>
        <row r="1785">
          <cell r="S1785" t="str">
            <v>FINANCEIRA INCRA E FUNDO AEROVIÁRIO</v>
          </cell>
        </row>
        <row r="1786">
          <cell r="S1786" t="str">
            <v>FINANCEIRA INCRA E FUNDO AEROVIÁRIO</v>
          </cell>
        </row>
        <row r="1787">
          <cell r="S1787" t="str">
            <v>FINANCEIRA INCRA E FUNDO AEROVIÁRIO</v>
          </cell>
        </row>
        <row r="1788">
          <cell r="S1788" t="str">
            <v>FINANCEIRA INCRA E FUNDO AEROVIÁRIO</v>
          </cell>
        </row>
        <row r="1789">
          <cell r="S1789" t="str">
            <v>FINANCEIRA INCRA E FUNDO AEROVIÁRIO</v>
          </cell>
        </row>
        <row r="1790">
          <cell r="S1790" t="str">
            <v>FINANCEIRA INCRA E FUNDO AEROVIÁRIO</v>
          </cell>
        </row>
        <row r="1791">
          <cell r="S1791" t="str">
            <v>FINANCEIRA INCRA E FUNDO AEROVIÁRIO</v>
          </cell>
        </row>
        <row r="1792">
          <cell r="S1792" t="str">
            <v>FINANCEIRA INCRA E FUNDO AEROVIÁRIO</v>
          </cell>
        </row>
        <row r="1793">
          <cell r="S1793" t="str">
            <v>ADMINISTRATIVA INCRA E FUNDO AEROVIÁRIO</v>
          </cell>
        </row>
        <row r="1794">
          <cell r="S1794" t="str">
            <v>ADMINISTRATIVA INCRA E FUNDO AEROVIÁRIO</v>
          </cell>
        </row>
        <row r="1795">
          <cell r="S1795" t="str">
            <v>ADMINISTRATIVA INCRA E FUNDO AEROVIÁRIO</v>
          </cell>
        </row>
        <row r="1796">
          <cell r="S1796" t="str">
            <v>ADMINISTRATIVA INCRA E FUNDO AEROVIÁRIO</v>
          </cell>
        </row>
        <row r="1797">
          <cell r="S1797" t="str">
            <v>ADMINISTRATIVA INCRA E FUNDO AEROVIÁRIO</v>
          </cell>
        </row>
        <row r="1798">
          <cell r="S1798" t="str">
            <v>ADMINISTRATIVA INCRA E FUNDO AEROVIÁRIO</v>
          </cell>
        </row>
        <row r="1799">
          <cell r="S1799" t="str">
            <v>ADMINISTRATIVA INCRA E FUNDO AEROVIÁRIO</v>
          </cell>
        </row>
        <row r="1800">
          <cell r="S1800" t="str">
            <v>ADMINISTRATIVA INCRA E FUNDO AEROVIÁRIO</v>
          </cell>
        </row>
        <row r="1801">
          <cell r="S1801" t="str">
            <v>ADMINISTRATIVA INCRA E FUNDO AEROVIÁRIO</v>
          </cell>
        </row>
        <row r="1802">
          <cell r="S1802" t="str">
            <v>ADMINISTRATIVA INCRA E FUNDO AEROVIÁRIO</v>
          </cell>
        </row>
        <row r="1803">
          <cell r="S1803" t="str">
            <v>ADMINISTRATIVA INCRA E FUNDO AEROVIÁRIO</v>
          </cell>
        </row>
        <row r="1804">
          <cell r="S1804" t="str">
            <v>CASOS ESPECIAIS INCRA E FUNDO AEROVIÁRIO</v>
          </cell>
        </row>
        <row r="1805">
          <cell r="S1805" t="str">
            <v>CASOS ESPECIAIS INCRA E FUNDO AEROVIÁRIO</v>
          </cell>
        </row>
        <row r="1806">
          <cell r="S1806" t="str">
            <v>CASOS ESPECIAIS INCRA E FUNDO AEROVIÁRIO</v>
          </cell>
        </row>
        <row r="1807">
          <cell r="S1807" t="str">
            <v>PRESIDÊNCIA SALÁRIO EDUCAÇÃO</v>
          </cell>
        </row>
        <row r="1808">
          <cell r="S1808" t="str">
            <v>PRESIDÊNCIA SALÁRIO EDUCAÇÃO</v>
          </cell>
        </row>
        <row r="1809">
          <cell r="S1809" t="str">
            <v>PRESIDÊNCIA SALÁRIO EDUCAÇÃO</v>
          </cell>
        </row>
        <row r="1810">
          <cell r="S1810" t="str">
            <v>PRESIDÊNCIA SALÁRIO EDUCAÇÃO</v>
          </cell>
        </row>
        <row r="1811">
          <cell r="S1811" t="str">
            <v>PRESIDÊNCIA SALÁRIO EDUCAÇÃO</v>
          </cell>
        </row>
        <row r="1812">
          <cell r="S1812" t="str">
            <v>PRESIDÊNCIA SALÁRIO EDUCAÇÃO</v>
          </cell>
        </row>
        <row r="1813">
          <cell r="S1813" t="str">
            <v>PRESIDÊNCIA SALÁRIO EDUCAÇÃO</v>
          </cell>
        </row>
        <row r="1814">
          <cell r="S1814" t="str">
            <v>FINANCEIRA SALÁRIO EDUCAÇÃO</v>
          </cell>
        </row>
        <row r="1815">
          <cell r="S1815" t="str">
            <v>FINANCEIRA SALÁRIO EDUCAÇÃO</v>
          </cell>
        </row>
        <row r="1816">
          <cell r="S1816" t="str">
            <v>FINANCEIRA SALÁRIO EDUCAÇÃO</v>
          </cell>
        </row>
        <row r="1817">
          <cell r="S1817" t="str">
            <v>FINANCEIRA SALÁRIO EDUCAÇÃO</v>
          </cell>
        </row>
        <row r="1818">
          <cell r="S1818" t="str">
            <v>FINANCEIRA SALÁRIO EDUCAÇÃO</v>
          </cell>
        </row>
        <row r="1819">
          <cell r="S1819" t="str">
            <v>FINANCEIRA SALÁRIO EDUCAÇÃO</v>
          </cell>
        </row>
        <row r="1820">
          <cell r="S1820" t="str">
            <v>FINANCEIRA SALÁRIO EDUCAÇÃO</v>
          </cell>
        </row>
        <row r="1821">
          <cell r="S1821" t="str">
            <v>FINANCEIRA SALÁRIO EDUCAÇÃO</v>
          </cell>
        </row>
        <row r="1822">
          <cell r="S1822" t="str">
            <v>FINANCEIRA SALÁRIO EDUCAÇÃO</v>
          </cell>
        </row>
        <row r="1823">
          <cell r="S1823" t="str">
            <v>FINANCEIRA SALÁRIO EDUCAÇÃO</v>
          </cell>
        </row>
        <row r="1824">
          <cell r="S1824" t="str">
            <v>ADMINISTRATIVA SALÁRIO EDUCAÇÃO</v>
          </cell>
        </row>
        <row r="1825">
          <cell r="S1825" t="str">
            <v>ADMINISTRATIVA SALÁRIO EDUCAÇÃO</v>
          </cell>
        </row>
        <row r="1826">
          <cell r="S1826" t="str">
            <v>ADMINISTRATIVA SALÁRIO EDUCAÇÃO</v>
          </cell>
        </row>
        <row r="1827">
          <cell r="S1827" t="str">
            <v>ADMINISTRATIVA SALÁRIO EDUCAÇÃO</v>
          </cell>
        </row>
        <row r="1828">
          <cell r="S1828" t="str">
            <v>ADMINISTRATIVA SALÁRIO EDUCAÇÃO</v>
          </cell>
        </row>
        <row r="1829">
          <cell r="S1829" t="str">
            <v>ADMINISTRATIVA SALÁRIO EDUCAÇÃO</v>
          </cell>
        </row>
        <row r="1830">
          <cell r="S1830" t="str">
            <v>ADMINISTRATIVA SALÁRIO EDUCAÇÃO</v>
          </cell>
        </row>
        <row r="1831">
          <cell r="S1831" t="str">
            <v>ADMINISTRATIVA SALÁRIO EDUCAÇÃO</v>
          </cell>
        </row>
        <row r="1832">
          <cell r="S1832" t="str">
            <v>ADMINISTRATIVA SALÁRIO EDUCAÇÃO</v>
          </cell>
        </row>
        <row r="1833">
          <cell r="S1833" t="str">
            <v>ADMINISTRATIVA SALÁRIO EDUCAÇÃO</v>
          </cell>
        </row>
        <row r="1834">
          <cell r="S1834" t="str">
            <v>ADMINISTRATIVA SALÁRIO EDUCAÇÃO</v>
          </cell>
        </row>
        <row r="1835">
          <cell r="S1835" t="str">
            <v>CASOS ESPECIAIS SALÁRIO EDUCAÇÃO</v>
          </cell>
        </row>
        <row r="1836">
          <cell r="S1836" t="str">
            <v>CASOS ESPECIAIS SALÁRIO EDUCAÇÃO</v>
          </cell>
        </row>
        <row r="1837">
          <cell r="S1837" t="str">
            <v>CASOS ESPECIAIS SALÁRIO EDUCAÇÃO</v>
          </cell>
        </row>
        <row r="1838">
          <cell r="S1838" t="str">
            <v>PRESIDÊNCIA ACIDENTE DE TRABALHO</v>
          </cell>
        </row>
        <row r="1839">
          <cell r="S1839" t="str">
            <v>PRESIDÊNCIA ACIDENTE DE TRABALHO</v>
          </cell>
        </row>
        <row r="1840">
          <cell r="S1840" t="str">
            <v>PRESIDÊNCIA ACIDENTE DE TRABALHO</v>
          </cell>
        </row>
        <row r="1841">
          <cell r="S1841" t="str">
            <v>PRESIDÊNCIA ACIDENTE DE TRABALHO</v>
          </cell>
        </row>
        <row r="1842">
          <cell r="S1842" t="str">
            <v>PRESIDÊNCIA ACIDENTE DE TRABALHO</v>
          </cell>
        </row>
        <row r="1843">
          <cell r="S1843" t="str">
            <v>PRESIDÊNCIA ACIDENTE DE TRABALHO</v>
          </cell>
        </row>
        <row r="1844">
          <cell r="S1844" t="str">
            <v>PRESIDÊNCIA ACIDENTE DE TRABALHO</v>
          </cell>
        </row>
        <row r="1845">
          <cell r="S1845" t="str">
            <v>FINANCEIRA ACIDENTE DE TRABALHO</v>
          </cell>
        </row>
        <row r="1846">
          <cell r="S1846" t="str">
            <v>FINANCEIRA ACIDENTE DE TRABALHO</v>
          </cell>
        </row>
        <row r="1847">
          <cell r="S1847" t="str">
            <v>FINANCEIRA ACIDENTE DE TRABALHO</v>
          </cell>
        </row>
        <row r="1848">
          <cell r="S1848" t="str">
            <v>FINANCEIRA ACIDENTE DE TRABALHO</v>
          </cell>
        </row>
        <row r="1849">
          <cell r="S1849" t="str">
            <v>FINANCEIRA ACIDENTE DE TRABALHO</v>
          </cell>
        </row>
        <row r="1850">
          <cell r="S1850" t="str">
            <v>FINANCEIRA ACIDENTE DE TRABALHO</v>
          </cell>
        </row>
        <row r="1851">
          <cell r="S1851" t="str">
            <v>FINANCEIRA ACIDENTE DE TRABALHO</v>
          </cell>
        </row>
        <row r="1852">
          <cell r="S1852" t="str">
            <v>FINANCEIRA ACIDENTE DE TRABALHO</v>
          </cell>
        </row>
        <row r="1853">
          <cell r="S1853" t="str">
            <v>FINANCEIRA ACIDENTE DE TRABALHO</v>
          </cell>
        </row>
        <row r="1854">
          <cell r="S1854" t="str">
            <v>FINANCEIRA ACIDENTE DE TRABALHO</v>
          </cell>
        </row>
        <row r="1855">
          <cell r="S1855" t="str">
            <v>ADMINISTRATIVA ACIDENTE DE TRABALHO</v>
          </cell>
        </row>
        <row r="1856">
          <cell r="S1856" t="str">
            <v>ADMINISTRATIVA ACIDENTE DE TRABALHO</v>
          </cell>
        </row>
        <row r="1857">
          <cell r="S1857" t="str">
            <v>ADMINISTRATIVA ACIDENTE DE TRABALHO</v>
          </cell>
        </row>
        <row r="1858">
          <cell r="S1858" t="str">
            <v>ADMINISTRATIVA ACIDENTE DE TRABALHO</v>
          </cell>
        </row>
        <row r="1859">
          <cell r="S1859" t="str">
            <v>ADMINISTRATIVA ACIDENTE DE TRABALHO</v>
          </cell>
        </row>
        <row r="1860">
          <cell r="S1860" t="str">
            <v>ADMINISTRATIVA ACIDENTE DE TRABALHO</v>
          </cell>
        </row>
        <row r="1861">
          <cell r="S1861" t="str">
            <v>ADMINISTRATIVA ACIDENTE DE TRABALHO</v>
          </cell>
        </row>
        <row r="1862">
          <cell r="S1862" t="str">
            <v>ADMINISTRATIVA ACIDENTE DE TRABALHO</v>
          </cell>
        </row>
        <row r="1863">
          <cell r="S1863" t="str">
            <v>ADMINISTRATIVA ACIDENTE DE TRABALHO</v>
          </cell>
        </row>
        <row r="1864">
          <cell r="S1864" t="str">
            <v>ADMINISTRATIVA ACIDENTE DE TRABALHO</v>
          </cell>
        </row>
        <row r="1865">
          <cell r="S1865" t="str">
            <v>ADMINISTRATIVA ACIDENTE DE TRABALHO</v>
          </cell>
        </row>
        <row r="1866">
          <cell r="S1866" t="str">
            <v>CASOS ESPECIAIS ACIDENTE DE TRABALHO</v>
          </cell>
        </row>
        <row r="1867">
          <cell r="S1867" t="str">
            <v>CASOS ESPECIAIS ACIDENTE DE TRABALHO</v>
          </cell>
        </row>
        <row r="1868">
          <cell r="S1868" t="str">
            <v>CASOS ESPECIAIS ACIDENTE DE TRABALHO</v>
          </cell>
        </row>
        <row r="1869">
          <cell r="S1869" t="str">
            <v>PRESIDÊNCIA FGTS</v>
          </cell>
        </row>
        <row r="1870">
          <cell r="S1870" t="str">
            <v>PRESIDÊNCIA FGTS</v>
          </cell>
        </row>
        <row r="1871">
          <cell r="S1871" t="str">
            <v>PRESIDÊNCIA FGTS</v>
          </cell>
        </row>
        <row r="1872">
          <cell r="S1872" t="str">
            <v>PRESIDÊNCIA FGTS</v>
          </cell>
        </row>
        <row r="1873">
          <cell r="S1873" t="str">
            <v>PRESIDÊNCIA FGTS</v>
          </cell>
        </row>
        <row r="1874">
          <cell r="S1874" t="str">
            <v>PRESIDÊNCIA FGTS</v>
          </cell>
        </row>
        <row r="1875">
          <cell r="S1875" t="str">
            <v>PRESIDÊNCIA FGTS</v>
          </cell>
        </row>
        <row r="1876">
          <cell r="S1876" t="str">
            <v>GESTÃO FGTS</v>
          </cell>
        </row>
        <row r="1877">
          <cell r="S1877" t="str">
            <v>FINANCEIRA FGTS</v>
          </cell>
        </row>
        <row r="1878">
          <cell r="S1878" t="str">
            <v>FINANCEIRA FGTS</v>
          </cell>
        </row>
        <row r="1879">
          <cell r="S1879" t="str">
            <v>FINANCEIRA FGTS</v>
          </cell>
        </row>
        <row r="1880">
          <cell r="S1880" t="str">
            <v>FINANCEIRA FGTS</v>
          </cell>
        </row>
        <row r="1881">
          <cell r="S1881" t="str">
            <v>FINANCEIRA FGTS</v>
          </cell>
        </row>
        <row r="1882">
          <cell r="S1882" t="str">
            <v>ADMINISTRATIVA FGTS</v>
          </cell>
        </row>
        <row r="1883">
          <cell r="S1883" t="str">
            <v>ADMINISTRATIVA FGTS</v>
          </cell>
        </row>
        <row r="1884">
          <cell r="S1884" t="str">
            <v>ADMINISTRATIVA FGTS</v>
          </cell>
        </row>
        <row r="1885">
          <cell r="S1885" t="str">
            <v>ADMINISTRATIVA FGTS</v>
          </cell>
        </row>
        <row r="1886">
          <cell r="S1886" t="str">
            <v>ADMINISTRATIVA FGTS</v>
          </cell>
        </row>
        <row r="1887">
          <cell r="S1887" t="str">
            <v>CASOS ESPECIAIS FGTS</v>
          </cell>
        </row>
        <row r="1888">
          <cell r="S1888" t="str">
            <v>CASOS ESPECIAIS FGTS</v>
          </cell>
        </row>
        <row r="1889">
          <cell r="S1889" t="str">
            <v>PRESIDÊNCIA PLANO SUPLEMENTAÇÃO DE APOSENTADORIA  -  PSAP</v>
          </cell>
        </row>
        <row r="1890">
          <cell r="S1890" t="str">
            <v>PRESIDÊNCIA PLANO SUPLEMENTAÇÃO DE APOSENTADORIA  -  PSAP</v>
          </cell>
        </row>
        <row r="1891">
          <cell r="S1891" t="str">
            <v>PRESIDÊNCIA PLANO SUPLEMENTAÇÃO DE APOSENTADORIA  -  PSAP</v>
          </cell>
        </row>
        <row r="1892">
          <cell r="S1892" t="str">
            <v>PRESIDÊNCIA PLANO SUPLEMENTAÇÃO DE APOSENTADORIA  -  PSAP</v>
          </cell>
        </row>
        <row r="1893">
          <cell r="S1893" t="str">
            <v>PRESIDÊNCIA PLANO SUPLEMENTAÇÃO DE APOSENTADORIA  -  PSAP</v>
          </cell>
        </row>
        <row r="1894">
          <cell r="S1894" t="str">
            <v>PRESIDÊNCIA PLANO SUPLEMENTAÇÃO DE APOSENTADORIA  -  PSAP</v>
          </cell>
        </row>
        <row r="1895">
          <cell r="S1895" t="str">
            <v>FINANCEIRA PLANO SUPLEMENTAÇÃO DE APOSENTADORIA  -  PSAP</v>
          </cell>
        </row>
        <row r="1896">
          <cell r="S1896" t="str">
            <v>FINANCEIRA PLANO SUPLEMENTAÇÃO DE APOSENTADORIA  -  PSAP</v>
          </cell>
        </row>
        <row r="1897">
          <cell r="S1897" t="str">
            <v>FINANCEIRA PLANO SUPLEMENTAÇÃO DE APOSENTADORIA  -  PSAP</v>
          </cell>
        </row>
        <row r="1898">
          <cell r="S1898" t="str">
            <v>FINANCEIRA PLANO SUPLEMENTAÇÃO DE APOSENTADORIA  -  PSAP</v>
          </cell>
        </row>
        <row r="1899">
          <cell r="S1899" t="str">
            <v>ADMINISTRATIVA PLANO SUPLEMENTAÇÃO DE APOSENTADORIA  -  PSAP</v>
          </cell>
        </row>
        <row r="1900">
          <cell r="S1900" t="str">
            <v>ADMINISTRATIVA PLANO SUPLEMENTAÇÃO DE APOSENTADORIA  -  PSAP</v>
          </cell>
        </row>
        <row r="1901">
          <cell r="S1901" t="str">
            <v>ADMINISTRATIVA PLANO SUPLEMENTAÇÃO DE APOSENTADORIA  -  PSAP</v>
          </cell>
        </row>
        <row r="1902">
          <cell r="S1902" t="str">
            <v>ADMINISTRATIVA PLANO SUPLEMENTAÇÃO DE APOSENTADORIA  -  PSAP</v>
          </cell>
        </row>
        <row r="1903">
          <cell r="S1903" t="str">
            <v>ADMINISTRATIVA PLANO SUPLEMENTAÇÃO DE APOSENTADORIA  -  PSAP</v>
          </cell>
        </row>
        <row r="1904">
          <cell r="S1904" t="str">
            <v>CASOS ESPECIAIS PLANO SUPLEMENTAÇÃO DE APOSENTADORIA  -  PSAP</v>
          </cell>
        </row>
        <row r="1905">
          <cell r="S1905" t="str">
            <v>CASOS ESPECIAIS PLANO SUPLEMENTAÇÃO DE APOSENTADORIA  -  PSAP</v>
          </cell>
        </row>
        <row r="1906">
          <cell r="S1906" t="str">
            <v>PRESIDÊNCIA PLANO SUPLEMENTAÇÃO DE APOSENTADORIA  -  PSAP</v>
          </cell>
        </row>
        <row r="1907">
          <cell r="S1907" t="str">
            <v>PRESIDÊNCIA PLANO SUPLEMENTAÇÃO DE APOSENTADORIA  -  PSAP</v>
          </cell>
        </row>
        <row r="1908">
          <cell r="S1908" t="str">
            <v>PRESIDÊNCIA PLANO SUPLEMENTAÇÃO DE APOSENTADORIA  -  PSAP</v>
          </cell>
        </row>
        <row r="1909">
          <cell r="S1909" t="str">
            <v>PRESIDÊNCIA PLANO SUPLEMENTAÇÃO DE APOSENTADORIA  -  PSAP</v>
          </cell>
        </row>
        <row r="1910">
          <cell r="S1910" t="str">
            <v>PRESIDÊNCIA PLANO SUPLEMENTAÇÃO DE APOSENTADORIA  -  PSAP</v>
          </cell>
        </row>
        <row r="1911">
          <cell r="S1911" t="str">
            <v>PRESIDÊNCIA PLANO SUPLEMENTAÇÃO DE APOSENTADORIA  -  PSAP</v>
          </cell>
        </row>
        <row r="1912">
          <cell r="S1912" t="str">
            <v>PRESIDÊNCIA PLANO SUPLEMENTAÇÃO DE APOSENTADORIA  -  PSAP</v>
          </cell>
        </row>
        <row r="1913">
          <cell r="S1913" t="str">
            <v>FINANCEIRA PLANO SUPLEMENTAÇÃO DE APOSENTADORIA  -  PSAP</v>
          </cell>
        </row>
        <row r="1914">
          <cell r="S1914" t="str">
            <v>FINANCEIRA PLANO SUPLEMENTAÇÃO DE APOSENTADORIA  -  PSAP</v>
          </cell>
        </row>
        <row r="1915">
          <cell r="S1915" t="str">
            <v>FINANCEIRA PLANO SUPLEMENTAÇÃO DE APOSENTADORIA  -  PSAP</v>
          </cell>
        </row>
        <row r="1916">
          <cell r="S1916" t="str">
            <v>FINANCEIRA PLANO SUPLEMENTAÇÃO DE APOSENTADORIA  -  PSAP</v>
          </cell>
        </row>
        <row r="1917">
          <cell r="S1917" t="str">
            <v>FINANCEIRA PLANO SUPLEMENTAÇÃO DE APOSENTADORIA  -  PSAP</v>
          </cell>
        </row>
        <row r="1918">
          <cell r="S1918" t="str">
            <v>ADMINISTRATIVA PLANO SUPLEMENTAÇÃO DE APOSENTADORIA  -  PSAP</v>
          </cell>
        </row>
        <row r="1919">
          <cell r="S1919" t="str">
            <v>ADMINISTRATIVA PLANO SUPLEMENTAÇÃO DE APOSENTADORIA  -  PSAP</v>
          </cell>
        </row>
        <row r="1920">
          <cell r="S1920" t="str">
            <v>ADMINISTRATIVA PLANO SUPLEMENTAÇÃO DE APOSENTADORIA  -  PSAP</v>
          </cell>
        </row>
        <row r="1921">
          <cell r="S1921" t="str">
            <v>ADMINISTRATIVA PLANO SUPLEMENTAÇÃO DE APOSENTADORIA  -  PSAP</v>
          </cell>
        </row>
        <row r="1922">
          <cell r="S1922" t="str">
            <v>ADMINISTRATIVA PLANO SUPLEMENTAÇÃO DE APOSENTADORIA  -  PSAP</v>
          </cell>
        </row>
        <row r="1923">
          <cell r="S1923" t="str">
            <v>CASOS ESPECIAIS PLANO SUPLEMENTAÇÃO DE APOSENTADORIA  -  PSAP</v>
          </cell>
        </row>
        <row r="1924">
          <cell r="S1924" t="str">
            <v>CASOS ESPECIAIS PLANO SUPLEMENTAÇÃO DE APOSENTADORIA  -  PSAP</v>
          </cell>
        </row>
        <row r="1925">
          <cell r="S1925" t="str">
            <v>PRESIDÊNCIA PLANO SUPLEMENTAÇÃO DE APOSENTADORIA  -  PSAP</v>
          </cell>
        </row>
        <row r="1926">
          <cell r="S1926" t="str">
            <v>PRESIDÊNCIA PLANO SUPLEMENTAÇÃO DE APOSENTADORIA  -  PSAP</v>
          </cell>
        </row>
        <row r="1927">
          <cell r="S1927" t="str">
            <v>PRESIDÊNCIA PLANO SUPLEMENTAÇÃO DE APOSENTADORIA  -  PSAP</v>
          </cell>
        </row>
        <row r="1928">
          <cell r="S1928" t="str">
            <v>PRESIDÊNCIA PLANO SUPLEMENTAÇÃO DE APOSENTADORIA  -  PSAP</v>
          </cell>
        </row>
        <row r="1929">
          <cell r="S1929" t="str">
            <v>PRESIDÊNCIA PLANO SUPLEMENTAÇÃO DE APOSENTADORIA  -  PSAP</v>
          </cell>
        </row>
        <row r="1930">
          <cell r="S1930" t="str">
            <v>PRESIDÊNCIA PLANO SUPLEMENTAÇÃO DE APOSENTADORIA  -  PSAP</v>
          </cell>
        </row>
        <row r="1931">
          <cell r="S1931" t="str">
            <v>FINANCEIRA PLANO SUPLEMENTAÇÃO DE APOSENTADORIA  -  PSAP</v>
          </cell>
        </row>
        <row r="1932">
          <cell r="S1932" t="str">
            <v>FINANCEIRA PLANO SUPLEMENTAÇÃO DE APOSENTADORIA  -  PSAP</v>
          </cell>
        </row>
        <row r="1933">
          <cell r="S1933" t="str">
            <v>FINANCEIRA PLANO SUPLEMENTAÇÃO DE APOSENTADORIA  -  PSAP</v>
          </cell>
        </row>
        <row r="1934">
          <cell r="S1934" t="str">
            <v>FINANCEIRA PLANO SUPLEMENTAÇÃO DE APOSENTADORIA  -  PSAP</v>
          </cell>
        </row>
        <row r="1935">
          <cell r="S1935" t="str">
            <v>FINANCEIRA PLANO SUPLEMENTAÇÃO DE APOSENTADORIA  -  PSAP</v>
          </cell>
        </row>
        <row r="1936">
          <cell r="S1936" t="str">
            <v>ADMINISTRATIVA PLANO SUPLEMENTAÇÃO DE APOSENTADORIA  -  PSAP</v>
          </cell>
        </row>
        <row r="1937">
          <cell r="S1937" t="str">
            <v>ADMINISTRATIVA PLANO SUPLEMENTAÇÃO DE APOSENTADORIA  -  PSAP</v>
          </cell>
        </row>
        <row r="1938">
          <cell r="S1938" t="str">
            <v>ADMINISTRATIVA PLANO SUPLEMENTAÇÃO DE APOSENTADORIA  -  PSAP</v>
          </cell>
        </row>
        <row r="1939">
          <cell r="S1939" t="str">
            <v>ADMINISTRATIVA PLANO SUPLEMENTAÇÃO DE APOSENTADORIA  -  PSAP</v>
          </cell>
        </row>
        <row r="1940">
          <cell r="S1940" t="str">
            <v>ADMINISTRATIVA PLANO SUPLEMENTAÇÃO DE APOSENTADORIA  -  PSAP</v>
          </cell>
        </row>
        <row r="1941">
          <cell r="S1941" t="str">
            <v>CASOS ESPECIAIS PLANO SUPLEMENTAÇÃO DE APOSENTADORIA  -  PSAP</v>
          </cell>
        </row>
        <row r="1942">
          <cell r="S1942" t="str">
            <v>CASOS ESPECIAIS PLANO SUPLEMENTAÇÃO DE APOSENTADORIA  -  PSAP</v>
          </cell>
        </row>
        <row r="1943">
          <cell r="S1943" t="str">
            <v>PRESIDÊNCIA DESPESAS E TAXAS ADMINISTRATIVAS FUND. CESP</v>
          </cell>
        </row>
        <row r="1944">
          <cell r="S1944" t="str">
            <v>PRESIDÊNCIA ASSISTÊNCIA MÉDICA FUND. CESP</v>
          </cell>
        </row>
        <row r="1945">
          <cell r="S1945" t="str">
            <v>PRESIDÊNCIA ASSISTÊNCIA ODONTOLÓGICA FUND. CESP</v>
          </cell>
        </row>
        <row r="1946">
          <cell r="S1946" t="str">
            <v>PRESIDÊNCIA AUXÍLIO ALIMENTAÇÃO E LANCHE MATINAL</v>
          </cell>
        </row>
        <row r="1947">
          <cell r="S1947" t="str">
            <v>PRESIDÊNCIA AUXÍLIO ALIMENTAÇÃO E LANCHE MATINAL</v>
          </cell>
        </row>
        <row r="1948">
          <cell r="S1948" t="str">
            <v>PRESIDÊNCIA AUXÍLIO ALIMENTAÇÃO E LANCHE MATINAL</v>
          </cell>
        </row>
        <row r="1949">
          <cell r="S1949" t="str">
            <v>PRESIDÊNCIA AUXÍLIO ALIMENTAÇÃO E LANCHE MATINAL</v>
          </cell>
        </row>
        <row r="1950">
          <cell r="S1950" t="str">
            <v>PRESIDÊNCIA AUXÍLIO ALIMENTAÇÃO E LANCHE MATINAL</v>
          </cell>
        </row>
        <row r="1951">
          <cell r="S1951" t="str">
            <v>PRESIDÊNCIA AUXÍLIO ALIMENTAÇÃO E LANCHE MATINAL</v>
          </cell>
        </row>
        <row r="1952">
          <cell r="S1952" t="str">
            <v>PRESIDÊNCIA AUXÍLIO ALIMENTAÇÃO E LANCHE MATINAL</v>
          </cell>
        </row>
        <row r="1953">
          <cell r="S1953" t="str">
            <v>PRESIDÊNCIA AUXÍLIO ALIMENTAÇÃO E LANCHE MATINAL</v>
          </cell>
        </row>
        <row r="1954">
          <cell r="S1954" t="str">
            <v>PRESIDÊNCIA AUXÍLIO ALIMENTAÇÃO E LANCHE MATINAL</v>
          </cell>
        </row>
        <row r="1955">
          <cell r="S1955" t="str">
            <v>PRESIDÊNCIA AUXÍLIO ALIMENTAÇÃO E LANCHE MATINAL</v>
          </cell>
        </row>
        <row r="1956">
          <cell r="S1956" t="str">
            <v>PRESIDÊNCIA AUXÍLIO ALIMENTAÇÃO E LANCHE MATINAL</v>
          </cell>
        </row>
        <row r="1957">
          <cell r="S1957" t="str">
            <v>PRESIDÊNCIA AUXÍLIO ALIMENTAÇÃO E LANCHE MATINAL</v>
          </cell>
        </row>
        <row r="1958">
          <cell r="S1958" t="str">
            <v>PRESIDÊNCIA AUXÍLIO ALIMENTAÇÃO E LANCHE MATINAL</v>
          </cell>
        </row>
        <row r="1959">
          <cell r="S1959" t="str">
            <v>PRESIDÊNCIA AUXÍLIO ALIMENTAÇÃO E LANCHE MATINAL</v>
          </cell>
        </row>
        <row r="1960">
          <cell r="S1960" t="str">
            <v>PRESIDÊNCIA AUXÍLIO ALIMENTAÇÃO E LANCHE MATINAL</v>
          </cell>
        </row>
        <row r="1961">
          <cell r="S1961" t="str">
            <v>PRESIDÊNCIA AUXÍLIO ALIMENTAÇÃO E LANCHE MATINAL</v>
          </cell>
        </row>
        <row r="1962">
          <cell r="S1962" t="str">
            <v>PRESIDÊNCIA AUXÍLIO ALIMENTAÇÃO E LANCHE MATINAL</v>
          </cell>
        </row>
        <row r="1963">
          <cell r="S1963" t="str">
            <v>PRESIDÊNCIA AUXÍLIO ALIMENTAÇÃO E LANCHE MATINAL</v>
          </cell>
        </row>
        <row r="1964">
          <cell r="S1964" t="str">
            <v>PRESIDÊNCIA AUXÍLIO ALIMENTAÇÃO E LANCHE MATINAL</v>
          </cell>
        </row>
        <row r="1965">
          <cell r="S1965" t="str">
            <v>PRESIDÊNCIA AUXÍLIO ALIMENTAÇÃO E LANCHE MATINAL</v>
          </cell>
        </row>
        <row r="1966">
          <cell r="S1966" t="str">
            <v>GESTÃO AUXÍLIO ALIMENTAÇÃO E LANCHE MATINAL</v>
          </cell>
        </row>
        <row r="1967">
          <cell r="S1967" t="str">
            <v>FINANCEIRA AUXÍLIO ALIMENTAÇÃO E LANCHE MATINAL</v>
          </cell>
        </row>
        <row r="1968">
          <cell r="S1968" t="str">
            <v>FINANCEIRA AUXÍLIO ALIMENTAÇÃO E LANCHE MATINAL</v>
          </cell>
        </row>
        <row r="1969">
          <cell r="S1969" t="str">
            <v>FINANCEIRA AUXÍLIO ALIMENTAÇÃO E LANCHE MATINAL</v>
          </cell>
        </row>
        <row r="1970">
          <cell r="S1970" t="str">
            <v>FINANCEIRA AUXÍLIO ALIMENTAÇÃO E LANCHE MATINAL</v>
          </cell>
        </row>
        <row r="1971">
          <cell r="S1971" t="str">
            <v>FINANCEIRA AUXÍLIO ALIMENTAÇÃO E LANCHE MATINAL</v>
          </cell>
        </row>
        <row r="1972">
          <cell r="S1972" t="str">
            <v>FINANCEIRA AUXÍLIO ALIMENTAÇÃO E LANCHE MATINAL</v>
          </cell>
        </row>
        <row r="1973">
          <cell r="S1973" t="str">
            <v>FINANCEIRA AUXÍLIO ALIMENTAÇÃO E LANCHE MATINAL</v>
          </cell>
        </row>
        <row r="1974">
          <cell r="S1974" t="str">
            <v>FINANCEIRA AUXÍLIO ALIMENTAÇÃO E LANCHE MATINAL</v>
          </cell>
        </row>
        <row r="1975">
          <cell r="S1975" t="str">
            <v>FINANCEIRA AUXÍLIO ALIMENTAÇÃO E LANCHE MATINAL</v>
          </cell>
        </row>
        <row r="1976">
          <cell r="S1976" t="str">
            <v>FINANCEIRA AUXÍLIO ALIMENTAÇÃO E LANCHE MATINAL</v>
          </cell>
        </row>
        <row r="1977">
          <cell r="S1977" t="str">
            <v>FINANCEIRA AUXÍLIO ALIMENTAÇÃO E LANCHE MATINAL</v>
          </cell>
        </row>
        <row r="1978">
          <cell r="S1978" t="str">
            <v>FINANCEIRA AUXÍLIO ALIMENTAÇÃO E LANCHE MATINAL</v>
          </cell>
        </row>
        <row r="1979">
          <cell r="S1979" t="str">
            <v>FINANCEIRA AUXÍLIO ALIMENTAÇÃO E LANCHE MATINAL</v>
          </cell>
        </row>
        <row r="1980">
          <cell r="S1980" t="str">
            <v>FINANCEIRA AUXÍLIO ALIMENTAÇÃO E LANCHE MATINAL</v>
          </cell>
        </row>
        <row r="1981">
          <cell r="S1981" t="str">
            <v>FINANCEIRA AUXÍLIO ALIMENTAÇÃO E LANCHE MATINAL</v>
          </cell>
        </row>
        <row r="1982">
          <cell r="S1982" t="str">
            <v>FINANCEIRA AUXÍLIO ALIMENTAÇÃO E LANCHE MATINAL</v>
          </cell>
        </row>
        <row r="1983">
          <cell r="S1983" t="str">
            <v>FINANCEIRA AUXÍLIO ALIMENTAÇÃO E LANCHE MATINAL</v>
          </cell>
        </row>
        <row r="1984">
          <cell r="S1984" t="str">
            <v>FINANCEIRA AUXÍLIO ALIMENTAÇÃO E LANCHE MATINAL</v>
          </cell>
        </row>
        <row r="1985">
          <cell r="S1985" t="str">
            <v>FINANCEIRA AUXÍLIO ALIMENTAÇÃO E LANCHE MATINAL</v>
          </cell>
        </row>
        <row r="1986">
          <cell r="S1986" t="str">
            <v>FINANCEIRA AUXÍLIO ALIMENTAÇÃO E LANCHE MATINAL</v>
          </cell>
        </row>
        <row r="1987">
          <cell r="S1987" t="str">
            <v>ADMINISTRATIVA AUXÍLIO ALIMENTAÇÃO E LANCHE MATINAL</v>
          </cell>
        </row>
        <row r="1988">
          <cell r="S1988" t="str">
            <v>ADMINISTRATIVA AUXÍLIO ALIMENTAÇÃO E LANCHE MATINAL</v>
          </cell>
        </row>
        <row r="1989">
          <cell r="S1989" t="str">
            <v>ADMINISTRATIVA AUXÍLIO ALIMENTAÇÃO E LANCHE MATINAL</v>
          </cell>
        </row>
        <row r="1990">
          <cell r="S1990" t="str">
            <v>ADMINISTRATIVA AUXÍLIO ALIMENTAÇÃO E LANCHE MATINAL</v>
          </cell>
        </row>
        <row r="1991">
          <cell r="S1991" t="str">
            <v>ADMINISTRATIVA AUXÍLIO ALIMENTAÇÃO E LANCHE MATINAL</v>
          </cell>
        </row>
        <row r="1992">
          <cell r="S1992" t="str">
            <v>ADMINISTRATIVA AUXÍLIO ALIMENTAÇÃO E LANCHE MATINAL</v>
          </cell>
        </row>
        <row r="1993">
          <cell r="S1993" t="str">
            <v>ADMINISTRATIVA AUXÍLIO ALIMENTAÇÃO E LANCHE MATINAL</v>
          </cell>
        </row>
        <row r="1994">
          <cell r="S1994" t="str">
            <v>ADMINISTRATIVA AUXÍLIO ALIMENTAÇÃO E LANCHE MATINAL</v>
          </cell>
        </row>
        <row r="1995">
          <cell r="S1995" t="str">
            <v>ADMINISTRATIVA AUXÍLIO ALIMENTAÇÃO E LANCHE MATINAL</v>
          </cell>
        </row>
        <row r="1996">
          <cell r="S1996" t="str">
            <v>ADMINISTRATIVA AUXÍLIO ALIMENTAÇÃO E LANCHE MATINAL</v>
          </cell>
        </row>
        <row r="1997">
          <cell r="S1997" t="str">
            <v>ADMINISTRATIVA AUXÍLIO ALIMENTAÇÃO E LANCHE MATINAL</v>
          </cell>
        </row>
        <row r="1998">
          <cell r="S1998" t="str">
            <v>ADMINISTRATIVA AUXÍLIO ALIMENTAÇÃO E LANCHE MATINAL</v>
          </cell>
        </row>
        <row r="1999">
          <cell r="S1999" t="str">
            <v>ADMINISTRATIVA AUXÍLIO ALIMENTAÇÃO E LANCHE MATINAL</v>
          </cell>
        </row>
        <row r="2000">
          <cell r="S2000" t="str">
            <v>ADMINISTRATIVA AUXÍLIO ALIMENTAÇÃO E LANCHE MATINAL</v>
          </cell>
        </row>
        <row r="2001">
          <cell r="S2001" t="str">
            <v>ADMINISTRATIVA AUXÍLIO ALIMENTAÇÃO E LANCHE MATINAL</v>
          </cell>
        </row>
        <row r="2002">
          <cell r="S2002" t="str">
            <v>ADMINISTRATIVA AUXÍLIO ALIMENTAÇÃO E LANCHE MATINAL</v>
          </cell>
        </row>
        <row r="2003">
          <cell r="S2003" t="str">
            <v>ADMINISTRATIVA AUXÍLIO ALIMENTAÇÃO E LANCHE MATINAL</v>
          </cell>
        </row>
        <row r="2004">
          <cell r="S2004" t="str">
            <v>ADMINISTRATIVA AUXÍLIO ALIMENTAÇÃO E LANCHE MATINAL</v>
          </cell>
        </row>
        <row r="2005">
          <cell r="S2005" t="str">
            <v>ADMINISTRATIVA AUXÍLIO ALIMENTAÇÃO E LANCHE MATINAL</v>
          </cell>
        </row>
        <row r="2006">
          <cell r="S2006" t="str">
            <v>ADMINISTRATIVA AUXÍLIO ALIMENTAÇÃO E LANCHE MATINAL</v>
          </cell>
        </row>
        <row r="2007">
          <cell r="S2007" t="str">
            <v>ADMINISTRATIVA AUXÍLIO ALIMENTAÇÃO E LANCHE MATINAL</v>
          </cell>
        </row>
        <row r="2008">
          <cell r="S2008" t="str">
            <v>ADMINISTRATIVA AUXÍLIO ALIMENTAÇÃO E LANCHE MATINAL</v>
          </cell>
        </row>
        <row r="2009">
          <cell r="S2009" t="str">
            <v>ADMINISTRATIVA AUXÍLIO ALIMENTAÇÃO E LANCHE MATINAL</v>
          </cell>
        </row>
        <row r="2010">
          <cell r="S2010" t="str">
            <v>CASOS ESPECIAIS AUXÍLIO ALIMENTAÇÃO E LANCHE MATINAL</v>
          </cell>
        </row>
        <row r="2011">
          <cell r="S2011" t="str">
            <v>CASOS ESPECIAIS AUXÍLIO ALIMENTAÇÃO E LANCHE MATINAL</v>
          </cell>
        </row>
        <row r="2012">
          <cell r="S2012" t="str">
            <v>CASOS ESPECIAIS AUXÍLIO ALIMENTAÇÃO E LANCHE MATINAL</v>
          </cell>
        </row>
        <row r="2013">
          <cell r="S2013" t="str">
            <v>CASOS ESPECIAIS AUXÍLIO ALIMENTAÇÃO E LANCHE MATINAL</v>
          </cell>
        </row>
        <row r="2014">
          <cell r="S2014" t="str">
            <v>CASOS ESPECIAIS AUXÍLIO ALIMENTAÇÃO E LANCHE MATINAL</v>
          </cell>
        </row>
        <row r="2015">
          <cell r="S2015" t="str">
            <v>CASOS ESPECIAIS AUXÍLIO ALIMENTAÇÃO E LANCHE MATINAL</v>
          </cell>
        </row>
        <row r="2016">
          <cell r="S2016" t="str">
            <v>CASOS ESPECIAIS AUXÍLIO ALIMENTAÇÃO E LANCHE MATINAL</v>
          </cell>
        </row>
        <row r="2017">
          <cell r="S2017" t="str">
            <v>CASOS ESPECIAIS AUXÍLIO ALIMENTAÇÃO E LANCHE MATINAL</v>
          </cell>
        </row>
        <row r="2018">
          <cell r="S2018" t="str">
            <v>CASOS ESPECIAIS AUXÍLIO ALIMENTAÇÃO E LANCHE MATINAL</v>
          </cell>
        </row>
        <row r="2019">
          <cell r="S2019" t="str">
            <v>PRESIDÊNCIA CESTA BÁSICA</v>
          </cell>
        </row>
        <row r="2020">
          <cell r="S2020" t="str">
            <v>PRESIDÊNCIA CESTA BÁSICA</v>
          </cell>
        </row>
        <row r="2021">
          <cell r="S2021" t="str">
            <v>PRESIDÊNCIA CESTA BÁSICA</v>
          </cell>
        </row>
        <row r="2022">
          <cell r="S2022" t="str">
            <v>PRESIDÊNCIA CESTA BÁSICA</v>
          </cell>
        </row>
        <row r="2023">
          <cell r="S2023" t="str">
            <v>PRESIDÊNCIA CESTA BÁSICA</v>
          </cell>
        </row>
        <row r="2024">
          <cell r="S2024" t="str">
            <v>PRESIDÊNCIA CESTA BÁSICA</v>
          </cell>
        </row>
        <row r="2025">
          <cell r="S2025" t="str">
            <v>PRESIDÊNCIA CESTA BÁSICA</v>
          </cell>
        </row>
        <row r="2026">
          <cell r="S2026" t="str">
            <v>PRESIDÊNCIA CESTA BÁSICA</v>
          </cell>
        </row>
        <row r="2027">
          <cell r="S2027" t="str">
            <v>PRESIDÊNCIA CESTA BÁSICA</v>
          </cell>
        </row>
        <row r="2028">
          <cell r="S2028" t="str">
            <v>PRESIDÊNCIA CESTA BÁSICA</v>
          </cell>
        </row>
        <row r="2029">
          <cell r="S2029" t="str">
            <v>PRESIDÊNCIA CESTA BÁSICA</v>
          </cell>
        </row>
        <row r="2030">
          <cell r="S2030" t="str">
            <v>PRESIDÊNCIA CESTA BÁSICA</v>
          </cell>
        </row>
        <row r="2031">
          <cell r="S2031" t="str">
            <v>PRESIDÊNCIA CESTA BÁSICA</v>
          </cell>
        </row>
        <row r="2032">
          <cell r="S2032" t="str">
            <v>FINANCEIRA CESTA BÁSICA</v>
          </cell>
        </row>
        <row r="2033">
          <cell r="S2033" t="str">
            <v>FINANCEIRA CESTA BÁSICA</v>
          </cell>
        </row>
        <row r="2034">
          <cell r="S2034" t="str">
            <v>FINANCEIRA CESTA BÁSICA</v>
          </cell>
        </row>
        <row r="2035">
          <cell r="S2035" t="str">
            <v>FINANCEIRA CESTA BÁSICA</v>
          </cell>
        </row>
        <row r="2036">
          <cell r="S2036" t="str">
            <v>FINANCEIRA CESTA BÁSICA</v>
          </cell>
        </row>
        <row r="2037">
          <cell r="S2037" t="str">
            <v>FINANCEIRA CESTA BÁSICA</v>
          </cell>
        </row>
        <row r="2038">
          <cell r="S2038" t="str">
            <v>FINANCEIRA CESTA BÁSICA</v>
          </cell>
        </row>
        <row r="2039">
          <cell r="S2039" t="str">
            <v>FINANCEIRA CESTA BÁSICA</v>
          </cell>
        </row>
        <row r="2040">
          <cell r="S2040" t="str">
            <v>FINANCEIRA CESTA BÁSICA</v>
          </cell>
        </row>
        <row r="2041">
          <cell r="S2041" t="str">
            <v>FINANCEIRA CESTA BÁSICA</v>
          </cell>
        </row>
        <row r="2042">
          <cell r="S2042" t="str">
            <v>ADMINISTRATIVA CESTA BÁSICA</v>
          </cell>
        </row>
        <row r="2043">
          <cell r="S2043" t="str">
            <v>ADMINISTRATIVA CESTA BÁSICA</v>
          </cell>
        </row>
        <row r="2044">
          <cell r="S2044" t="str">
            <v>ADMINISTRATIVA CESTA BÁSICA</v>
          </cell>
        </row>
        <row r="2045">
          <cell r="S2045" t="str">
            <v>ADMINISTRATIVA CESTA BÁSICA</v>
          </cell>
        </row>
        <row r="2046">
          <cell r="S2046" t="str">
            <v>ADMINISTRATIVA CESTA BÁSICA</v>
          </cell>
        </row>
        <row r="2047">
          <cell r="S2047" t="str">
            <v>ADMINISTRATIVA CESTA BÁSICA</v>
          </cell>
        </row>
        <row r="2048">
          <cell r="S2048" t="str">
            <v>ADMINISTRATIVA CESTA BÁSICA</v>
          </cell>
        </row>
        <row r="2049">
          <cell r="S2049" t="str">
            <v>ADMINISTRATIVA CESTA BÁSICA</v>
          </cell>
        </row>
        <row r="2050">
          <cell r="S2050" t="str">
            <v>ADMINISTRATIVA CESTA BÁSICA</v>
          </cell>
        </row>
        <row r="2051">
          <cell r="S2051" t="str">
            <v>ADMINISTRATIVA CESTA BÁSICA</v>
          </cell>
        </row>
        <row r="2052">
          <cell r="S2052" t="str">
            <v>ADMINISTRATIVA CESTA BÁSICA</v>
          </cell>
        </row>
        <row r="2053">
          <cell r="S2053" t="str">
            <v>ADMINISTRATIVA CESTA BÁSICA</v>
          </cell>
        </row>
        <row r="2054">
          <cell r="S2054" t="str">
            <v>CASOS ESPECIAIS CESTA BÁSICA</v>
          </cell>
        </row>
        <row r="2055">
          <cell r="S2055" t="str">
            <v>CASOS ESPECIAIS CESTA BÁSICA</v>
          </cell>
        </row>
        <row r="2056">
          <cell r="S2056" t="str">
            <v>CASOS ESPECIAIS CESTA BÁSICA</v>
          </cell>
        </row>
        <row r="2057">
          <cell r="S2057" t="str">
            <v>CASOS ESPECIAIS CESTA BÁSICA</v>
          </cell>
        </row>
        <row r="2058">
          <cell r="S2058" t="str">
            <v>CASOS ESPECIAIS CESTA BÁSICA</v>
          </cell>
        </row>
        <row r="2059">
          <cell r="S2059" t="str">
            <v>CASOS ESPECIAIS CESTA BÁSICA</v>
          </cell>
        </row>
        <row r="2060">
          <cell r="S2060" t="str">
            <v>PRESIDÊNCIA VALE TRANSPORTE</v>
          </cell>
        </row>
        <row r="2061">
          <cell r="S2061" t="str">
            <v>PRESIDÊNCIA VALE TRANSPORTE</v>
          </cell>
        </row>
        <row r="2062">
          <cell r="S2062" t="str">
            <v>PRESIDÊNCIA VALE TRANSPORTE</v>
          </cell>
        </row>
        <row r="2063">
          <cell r="S2063" t="str">
            <v>PRESIDÊNCIA VALE TRANSPORTE</v>
          </cell>
        </row>
        <row r="2064">
          <cell r="S2064" t="str">
            <v>PRESIDÊNCIA VALE TRANSPORTE</v>
          </cell>
        </row>
        <row r="2065">
          <cell r="S2065" t="str">
            <v>PRESIDÊNCIA VALE TRANSPORTE</v>
          </cell>
        </row>
        <row r="2066">
          <cell r="S2066" t="str">
            <v>PRESIDÊNCIA VALE TRANSPORTE</v>
          </cell>
        </row>
        <row r="2067">
          <cell r="S2067" t="str">
            <v>PRESIDÊNCIA VALE TRANSPORTE</v>
          </cell>
        </row>
        <row r="2068">
          <cell r="S2068" t="str">
            <v>PRESIDÊNCIA VALE TRANSPORTE</v>
          </cell>
        </row>
        <row r="2069">
          <cell r="S2069" t="str">
            <v>PRESIDÊNCIA VALE TRANSPORTE</v>
          </cell>
        </row>
        <row r="2070">
          <cell r="S2070" t="str">
            <v>PRESIDÊNCIA VALE TRANSPORTE</v>
          </cell>
        </row>
        <row r="2071">
          <cell r="S2071" t="str">
            <v>PRESIDÊNCIA VALE TRANSPORTE</v>
          </cell>
        </row>
        <row r="2072">
          <cell r="S2072" t="str">
            <v>PRESIDÊNCIA VALE TRANSPORTE</v>
          </cell>
        </row>
        <row r="2073">
          <cell r="S2073" t="str">
            <v>PRESIDÊNCIA VALE TRANSPORTE</v>
          </cell>
        </row>
        <row r="2074">
          <cell r="S2074" t="str">
            <v>PRESIDÊNCIA VALE TRANSPORTE</v>
          </cell>
        </row>
        <row r="2075">
          <cell r="S2075" t="str">
            <v>PRESIDÊNCIA VALE TRANSPORTE</v>
          </cell>
        </row>
        <row r="2076">
          <cell r="S2076" t="str">
            <v>PRESIDÊNCIA VALE TRANSPORTE</v>
          </cell>
        </row>
        <row r="2077">
          <cell r="S2077" t="str">
            <v>PRESIDÊNCIA VALE TRANSPORTE</v>
          </cell>
        </row>
        <row r="2078">
          <cell r="S2078" t="str">
            <v>FINANCEIRA VALE TRANSPORTE</v>
          </cell>
        </row>
        <row r="2079">
          <cell r="S2079" t="str">
            <v>FINANCEIRA VALE TRANSPORTE</v>
          </cell>
        </row>
        <row r="2080">
          <cell r="S2080" t="str">
            <v>FINANCEIRA VALE TRANSPORTE</v>
          </cell>
        </row>
        <row r="2081">
          <cell r="S2081" t="str">
            <v>FINANCEIRA VALE TRANSPORTE</v>
          </cell>
        </row>
        <row r="2082">
          <cell r="S2082" t="str">
            <v>FINANCEIRA VALE TRANSPORTE</v>
          </cell>
        </row>
        <row r="2083">
          <cell r="S2083" t="str">
            <v>FINANCEIRA VALE TRANSPORTE</v>
          </cell>
        </row>
        <row r="2084">
          <cell r="S2084" t="str">
            <v>FINANCEIRA VALE TRANSPORTE</v>
          </cell>
        </row>
        <row r="2085">
          <cell r="S2085" t="str">
            <v>FINANCEIRA VALE TRANSPORTE</v>
          </cell>
        </row>
        <row r="2086">
          <cell r="S2086" t="str">
            <v>FINANCEIRA VALE TRANSPORTE</v>
          </cell>
        </row>
        <row r="2087">
          <cell r="S2087" t="str">
            <v>FINANCEIRA VALE TRANSPORTE</v>
          </cell>
        </row>
        <row r="2088">
          <cell r="S2088" t="str">
            <v>FINANCEIRA VALE TRANSPORTE</v>
          </cell>
        </row>
        <row r="2089">
          <cell r="S2089" t="str">
            <v>FINANCEIRA VALE TRANSPORTE</v>
          </cell>
        </row>
        <row r="2090">
          <cell r="S2090" t="str">
            <v>FINANCEIRA VALE TRANSPORTE</v>
          </cell>
        </row>
        <row r="2091">
          <cell r="S2091" t="str">
            <v>ADMINISTRATIVA VALE TRANSPORTE</v>
          </cell>
        </row>
        <row r="2092">
          <cell r="S2092" t="str">
            <v>ADMINISTRATIVA VALE TRANSPORTE</v>
          </cell>
        </row>
        <row r="2093">
          <cell r="S2093" t="str">
            <v>ADMINISTRATIVA VALE TRANSPORTE</v>
          </cell>
        </row>
        <row r="2094">
          <cell r="S2094" t="str">
            <v>ADMINISTRATIVA VALE TRANSPORTE</v>
          </cell>
        </row>
        <row r="2095">
          <cell r="S2095" t="str">
            <v>ADMINISTRATIVA VALE TRANSPORTE</v>
          </cell>
        </row>
        <row r="2096">
          <cell r="S2096" t="str">
            <v>ADMINISTRATIVA VALE TRANSPORTE</v>
          </cell>
        </row>
        <row r="2097">
          <cell r="S2097" t="str">
            <v>ADMINISTRATIVA VALE TRANSPORTE</v>
          </cell>
        </row>
        <row r="2098">
          <cell r="S2098" t="str">
            <v>ADMINISTRATIVA VALE TRANSPORTE</v>
          </cell>
        </row>
        <row r="2099">
          <cell r="S2099" t="str">
            <v>ADMINISTRATIVA VALE TRANSPORTE</v>
          </cell>
        </row>
        <row r="2100">
          <cell r="S2100" t="str">
            <v>ADMINISTRATIVA VALE TRANSPORTE</v>
          </cell>
        </row>
        <row r="2101">
          <cell r="S2101" t="str">
            <v>ADMINISTRATIVA VALE TRANSPORTE</v>
          </cell>
        </row>
        <row r="2102">
          <cell r="S2102" t="str">
            <v>ADMINISTRATIVA VALE TRANSPORTE</v>
          </cell>
        </row>
        <row r="2103">
          <cell r="S2103" t="str">
            <v>ADMINISTRATIVA VALE TRANSPORTE</v>
          </cell>
        </row>
        <row r="2104">
          <cell r="S2104" t="str">
            <v>ADMINISTRATIVA VALE TRANSPORTE</v>
          </cell>
        </row>
        <row r="2105">
          <cell r="S2105" t="str">
            <v>ADMINISTRATIVA VALE TRANSPORTE</v>
          </cell>
        </row>
        <row r="2106">
          <cell r="S2106" t="str">
            <v>ADMINISTRATIVA VALE TRANSPORTE</v>
          </cell>
        </row>
        <row r="2107">
          <cell r="S2107" t="str">
            <v>ADMINISTRATIVA VALE TRANSPORTE</v>
          </cell>
        </row>
        <row r="2108">
          <cell r="S2108" t="str">
            <v>ADMINISTRATIVA VALE TRANSPORTE</v>
          </cell>
        </row>
        <row r="2109">
          <cell r="S2109" t="str">
            <v>CASOS ESPECIAIS VALE TRANSPORTE</v>
          </cell>
        </row>
        <row r="2110">
          <cell r="S2110" t="str">
            <v>CASOS ESPECIAIS VALE TRANSPORTE</v>
          </cell>
        </row>
        <row r="2111">
          <cell r="S2111" t="str">
            <v>CASOS ESPECIAIS VALE TRANSPORTE</v>
          </cell>
        </row>
        <row r="2112">
          <cell r="S2112" t="str">
            <v>CASOS ESPECIAIS VALE TRANSPORTE</v>
          </cell>
        </row>
        <row r="2113">
          <cell r="S2113" t="str">
            <v>CASOS ESPECIAIS VALE TRANSPORTE</v>
          </cell>
        </row>
        <row r="2114">
          <cell r="S2114" t="str">
            <v>CASOS ESPECIAIS VALE TRANSPORTE</v>
          </cell>
        </row>
        <row r="2115">
          <cell r="S2115" t="str">
            <v>PRESIDÊNCIA CRECHE</v>
          </cell>
        </row>
        <row r="2116">
          <cell r="S2116" t="str">
            <v>FINANCEIRA CRECHE</v>
          </cell>
        </row>
        <row r="2117">
          <cell r="S2117" t="str">
            <v>FINANCEIRA CRECHE</v>
          </cell>
        </row>
        <row r="2118">
          <cell r="S2118" t="str">
            <v>ADMINISTRATIVA CRECHE</v>
          </cell>
        </row>
        <row r="2119">
          <cell r="S2119" t="str">
            <v>ADMINISTRATIVA CRECHE</v>
          </cell>
        </row>
        <row r="2120">
          <cell r="S2120" t="str">
            <v>ADMINISTRATIVA CRECHE</v>
          </cell>
        </row>
        <row r="2121">
          <cell r="S2121" t="str">
            <v>ADMINISTRATIVA CRECHE</v>
          </cell>
        </row>
        <row r="2122">
          <cell r="S2122" t="str">
            <v>ADMINISTRATIVA CRECHE</v>
          </cell>
        </row>
        <row r="2123">
          <cell r="S2123" t="str">
            <v>ADMINISTRATIVA CRECHE</v>
          </cell>
        </row>
        <row r="2124">
          <cell r="S2124" t="str">
            <v>ADMINISTRATIVA CRECHE</v>
          </cell>
        </row>
        <row r="2125">
          <cell r="S2125" t="str">
            <v>ADMINISTRATIVA CRECHE</v>
          </cell>
        </row>
        <row r="2126">
          <cell r="S2126" t="str">
            <v>ADMINISTRATIVA CRECHE</v>
          </cell>
        </row>
        <row r="2127">
          <cell r="S2127" t="str">
            <v>PRESIDÊNCIA PRESTAÇÃO DE CONTAS - F. CESP - OUTRAS</v>
          </cell>
        </row>
        <row r="2128">
          <cell r="S2128" t="str">
            <v>PRESIDÊNCIA (-) RECUPERAÇÃO AMH - PARTE EMPREGADO</v>
          </cell>
        </row>
        <row r="2129">
          <cell r="S2129" t="str">
            <v>PRESIDÊNCIA (-) RECUPERAÇÃO AMH - PARTE EMPREGADO</v>
          </cell>
        </row>
        <row r="2130">
          <cell r="S2130" t="str">
            <v>PRESIDÊNCIA (-) RECUPERAÇÃO AMH - PARTE EMPREGADO</v>
          </cell>
        </row>
        <row r="2131">
          <cell r="S2131" t="str">
            <v>PRESIDÊNCIA (-) RECUPERAÇÃO AMH - PARTE EMPREGADO</v>
          </cell>
        </row>
        <row r="2132">
          <cell r="S2132" t="str">
            <v>PRESIDÊNCIA (-) RECUPERAÇÃO AMH - PARTE EMPREGADO</v>
          </cell>
        </row>
        <row r="2133">
          <cell r="S2133" t="str">
            <v>PRESIDÊNCIA (-) RECUPERAÇÃO AMH - PARTE EMPREGADO</v>
          </cell>
        </row>
        <row r="2134">
          <cell r="S2134" t="str">
            <v>FINANCEIRA (-) RECUPERAÇÃO AMH - PARTE EMPREGADO</v>
          </cell>
        </row>
        <row r="2135">
          <cell r="S2135" t="str">
            <v>FINANCEIRA (-) RECUPERAÇÃO AMH - PARTE EMPREGADO</v>
          </cell>
        </row>
        <row r="2136">
          <cell r="S2136" t="str">
            <v>FINANCEIRA (-) RECUPERAÇÃO AMH - PARTE EMPREGADO</v>
          </cell>
        </row>
        <row r="2137">
          <cell r="S2137" t="str">
            <v>FINANCEIRA (-) RECUPERAÇÃO AMH - PARTE EMPREGADO</v>
          </cell>
        </row>
        <row r="2138">
          <cell r="S2138" t="str">
            <v>FINANCEIRA (-) RECUPERAÇÃO AMH - PARTE EMPREGADO</v>
          </cell>
        </row>
        <row r="2139">
          <cell r="S2139" t="str">
            <v>ADMINISTRATIVA (-) RECUPERAÇÃO AMH - PARTE EMPREGADO</v>
          </cell>
        </row>
        <row r="2140">
          <cell r="S2140" t="str">
            <v>ADMINISTRATIVA (-) RECUPERAÇÃO AMH - PARTE EMPREGADO</v>
          </cell>
        </row>
        <row r="2141">
          <cell r="S2141" t="str">
            <v>ADMINISTRATIVA (-) RECUPERAÇÃO AMH - PARTE EMPREGADO</v>
          </cell>
        </row>
        <row r="2142">
          <cell r="S2142" t="str">
            <v>ADMINISTRATIVA (-) RECUPERAÇÃO AMH - PARTE EMPREGADO</v>
          </cell>
        </row>
        <row r="2143">
          <cell r="S2143" t="str">
            <v>ADMINISTRATIVA (-) RECUPERAÇÃO AMH - PARTE EMPREGADO</v>
          </cell>
        </row>
        <row r="2144">
          <cell r="S2144" t="str">
            <v>CASOS ESPECIAIS (-) RECUPERAÇÃO AMH - PARTE EMPREGADO</v>
          </cell>
        </row>
        <row r="2145">
          <cell r="S2145" t="str">
            <v>CASOS ESPECIAIS (-) RECUPERAÇÃO AMH - PARTE EMPREGADO</v>
          </cell>
        </row>
        <row r="2146">
          <cell r="S2146" t="str">
            <v>PRESIDÊNCIA PLANO DE DEMISSÃO VOLUNTÁRIA</v>
          </cell>
        </row>
        <row r="2147">
          <cell r="S2147" t="str">
            <v>PRESIDÊNCIA PLANO DE DEMISSÃO VOLUNTÁRIA</v>
          </cell>
        </row>
        <row r="2148">
          <cell r="S2148" t="str">
            <v>PRESIDÊNCIA PLANO DE DEMISSÃO VOLUNTÁRIA</v>
          </cell>
        </row>
        <row r="2149">
          <cell r="S2149" t="str">
            <v>PRESIDÊNCIA PLANO DE DEMISSÃO VOLUNTÁRIA</v>
          </cell>
        </row>
        <row r="2150">
          <cell r="S2150" t="str">
            <v>PRESIDÊNCIA PLANO DE DEMISSÃO VOLUNTÁRIA</v>
          </cell>
        </row>
        <row r="2151">
          <cell r="S2151" t="str">
            <v>PRESIDÊNCIA PLANO DE DEMISSÃO VOLUNTÁRIA</v>
          </cell>
        </row>
        <row r="2152">
          <cell r="S2152" t="str">
            <v>PRESIDÊNCIA PLANO DE DEMISSÃO VOLUNTÁRIA</v>
          </cell>
        </row>
        <row r="2153">
          <cell r="S2153" t="str">
            <v>FINANCEIRA PLANO DE DEMISSÃO VOLUNTÁRIA</v>
          </cell>
        </row>
        <row r="2154">
          <cell r="S2154" t="str">
            <v>FINANCEIRA PLANO DE DEMISSÃO VOLUNTÁRIA</v>
          </cell>
        </row>
        <row r="2155">
          <cell r="S2155" t="str">
            <v>FINANCEIRA PLANO DE DEMISSÃO VOLUNTÁRIA</v>
          </cell>
        </row>
        <row r="2156">
          <cell r="S2156" t="str">
            <v>FINANCEIRA PLANO DE DEMISSÃO VOLUNTÁRIA</v>
          </cell>
        </row>
        <row r="2157">
          <cell r="S2157" t="str">
            <v>FINANCEIRA PLANO DE DEMISSÃO VOLUNTÁRIA</v>
          </cell>
        </row>
        <row r="2158">
          <cell r="S2158" t="str">
            <v>FINANCEIRA PLANO DE DEMISSÃO VOLUNTÁRIA</v>
          </cell>
        </row>
        <row r="2159">
          <cell r="S2159" t="str">
            <v>FINANCEIRA PLANO DE DEMISSÃO VOLUNTÁRIA</v>
          </cell>
        </row>
        <row r="2160">
          <cell r="S2160" t="str">
            <v>FINANCEIRA PLANO DE DEMISSÃO VOLUNTÁRIA</v>
          </cell>
        </row>
        <row r="2161">
          <cell r="S2161" t="str">
            <v>FINANCEIRA PLANO DE DEMISSÃO VOLUNTÁRIA</v>
          </cell>
        </row>
        <row r="2162">
          <cell r="S2162" t="str">
            <v>FINANCEIRA PLANO DE DEMISSÃO VOLUNTÁRIA</v>
          </cell>
        </row>
        <row r="2163">
          <cell r="S2163" t="str">
            <v>ADMINISTRATIVA PLANO DE DEMISSÃO VOLUNTÁRIA</v>
          </cell>
        </row>
        <row r="2164">
          <cell r="S2164" t="str">
            <v>ADMINISTRATIVA PLANO DE DEMISSÃO VOLUNTÁRIA</v>
          </cell>
        </row>
        <row r="2165">
          <cell r="S2165" t="str">
            <v>ADMINISTRATIVA PLANO DE DEMISSÃO VOLUNTÁRIA</v>
          </cell>
        </row>
        <row r="2166">
          <cell r="S2166" t="str">
            <v>ADMINISTRATIVA PLANO DE DEMISSÃO VOLUNTÁRIA</v>
          </cell>
        </row>
        <row r="2167">
          <cell r="S2167" t="str">
            <v>ADMINISTRATIVA PLANO DE DEMISSÃO VOLUNTÁRIA</v>
          </cell>
        </row>
        <row r="2168">
          <cell r="S2168" t="str">
            <v>ADMINISTRATIVA PLANO DE DEMISSÃO VOLUNTÁRIA</v>
          </cell>
        </row>
        <row r="2169">
          <cell r="S2169" t="str">
            <v>ADMINISTRATIVA PLANO DE DEMISSÃO VOLUNTÁRIA</v>
          </cell>
        </row>
        <row r="2170">
          <cell r="S2170" t="str">
            <v>ADMINISTRATIVA PLANO DE DEMISSÃO VOLUNTÁRIA</v>
          </cell>
        </row>
        <row r="2171">
          <cell r="S2171" t="str">
            <v>ADMINISTRATIVA PLANO DE DEMISSÃO VOLUNTÁRIA</v>
          </cell>
        </row>
        <row r="2172">
          <cell r="S2172" t="str">
            <v>ADMINISTRATIVA PLANO DE DEMISSÃO VOLUNTÁRIA</v>
          </cell>
        </row>
        <row r="2173">
          <cell r="S2173" t="str">
            <v>ADMINISTRATIVA PLANO DE DEMISSÃO VOLUNTÁRIA</v>
          </cell>
        </row>
        <row r="2174">
          <cell r="S2174" t="str">
            <v>CASOS ESPECIAIS PLANO DE DEMISSÃO VOLUNTÁRIA</v>
          </cell>
        </row>
        <row r="2175">
          <cell r="S2175" t="str">
            <v>CASOS ESPECIAIS PLANO DE DEMISSÃO VOLUNTÁRIA</v>
          </cell>
        </row>
        <row r="2176">
          <cell r="S2176" t="str">
            <v>PRESIDÊNCIA INDENIZAÇÃO 40% FGTS - POP E AVISO PRÉVIO</v>
          </cell>
        </row>
        <row r="2177">
          <cell r="S2177" t="str">
            <v>PRESIDÊNCIA INDENIZAÇÃO 40% FGTS - POP E AVISO PRÉVIO</v>
          </cell>
        </row>
        <row r="2178">
          <cell r="S2178" t="str">
            <v>PRESIDÊNCIA INDENIZAÇÃO 40% FGTS - POP E AVISO PRÉVIO</v>
          </cell>
        </row>
        <row r="2179">
          <cell r="S2179" t="str">
            <v>PRESIDÊNCIA INDENIZAÇÃO 40% FGTS - POP E AVISO PRÉVIO</v>
          </cell>
        </row>
        <row r="2180">
          <cell r="S2180" t="str">
            <v>PRESIDÊNCIA INDENIZAÇÃO 40% FGTS - POP E AVISO PRÉVIO</v>
          </cell>
        </row>
        <row r="2181">
          <cell r="S2181" t="str">
            <v>PRESIDÊNCIA INDENIZAÇÃO 40% FGTS - POP E AVISO PRÉVIO</v>
          </cell>
        </row>
        <row r="2182">
          <cell r="S2182" t="str">
            <v>PRESIDÊNCIA INDENIZAÇÃO 40% FGTS - POP E AVISO PRÉVIO</v>
          </cell>
        </row>
        <row r="2183">
          <cell r="S2183" t="str">
            <v>PRESIDÊNCIA INDENIZAÇÃO 40% FGTS - POP E AVISO PRÉVIO</v>
          </cell>
        </row>
        <row r="2184">
          <cell r="S2184" t="str">
            <v>FINANCEIRA INDENIZAÇÃO 40% FGTS - POP E AVISO PRÉVIO</v>
          </cell>
        </row>
        <row r="2185">
          <cell r="S2185" t="str">
            <v>FINANCEIRA INDENIZAÇÃO 40% FGTS - POP E AVISO PRÉVIO</v>
          </cell>
        </row>
        <row r="2186">
          <cell r="S2186" t="str">
            <v>FINANCEIRA INDENIZAÇÃO 40% FGTS - POP E AVISO PRÉVIO</v>
          </cell>
        </row>
        <row r="2187">
          <cell r="S2187" t="str">
            <v>FINANCEIRA INDENIZAÇÃO 40% FGTS - POP E AVISO PRÉVIO</v>
          </cell>
        </row>
        <row r="2188">
          <cell r="S2188" t="str">
            <v>FINANCEIRA INDENIZAÇÃO 40% FGTS - POP E AVISO PRÉVIO</v>
          </cell>
        </row>
        <row r="2189">
          <cell r="S2189" t="str">
            <v>FINANCEIRA INDENIZAÇÃO 40% FGTS - POP E AVISO PRÉVIO</v>
          </cell>
        </row>
        <row r="2190">
          <cell r="S2190" t="str">
            <v>FINANCEIRA INDENIZAÇÃO 40% FGTS - POP E AVISO PRÉVIO</v>
          </cell>
        </row>
        <row r="2191">
          <cell r="S2191" t="str">
            <v>FINANCEIRA INDENIZAÇÃO 40% FGTS - POP E AVISO PRÉVIO</v>
          </cell>
        </row>
        <row r="2192">
          <cell r="S2192" t="str">
            <v>FINANCEIRA INDENIZAÇÃO 40% FGTS - POP E AVISO PRÉVIO</v>
          </cell>
        </row>
        <row r="2193">
          <cell r="S2193" t="str">
            <v>FINANCEIRA INDENIZAÇÃO 40% FGTS - POP E AVISO PRÉVIO</v>
          </cell>
        </row>
        <row r="2194">
          <cell r="S2194" t="str">
            <v>ADMINISTRATIVA INDENIZAÇÃO 40% FGTS - POP E AVISO PRÉVIO</v>
          </cell>
        </row>
        <row r="2195">
          <cell r="S2195" t="str">
            <v>ADMINISTRATIVA INDENIZAÇÃO 40% FGTS - POP E AVISO PRÉVIO</v>
          </cell>
        </row>
        <row r="2196">
          <cell r="S2196" t="str">
            <v>ADMINISTRATIVA INDENIZAÇÃO 40% FGTS - POP E AVISO PRÉVIO</v>
          </cell>
        </row>
        <row r="2197">
          <cell r="S2197" t="str">
            <v>ADMINISTRATIVA INDENIZAÇÃO 40% FGTS - POP E AVISO PRÉVIO</v>
          </cell>
        </row>
        <row r="2198">
          <cell r="S2198" t="str">
            <v>ADMINISTRATIVA INDENIZAÇÃO 40% FGTS - POP E AVISO PRÉVIO</v>
          </cell>
        </row>
        <row r="2199">
          <cell r="S2199" t="str">
            <v>ADMINISTRATIVA INDENIZAÇÃO 40% FGTS - POP E AVISO PRÉVIO</v>
          </cell>
        </row>
        <row r="2200">
          <cell r="S2200" t="str">
            <v>ADMINISTRATIVA INDENIZAÇÃO 40% FGTS - POP E AVISO PRÉVIO</v>
          </cell>
        </row>
        <row r="2201">
          <cell r="S2201" t="str">
            <v>ADMINISTRATIVA INDENIZAÇÃO 40% FGTS - POP E AVISO PRÉVIO</v>
          </cell>
        </row>
        <row r="2202">
          <cell r="S2202" t="str">
            <v>ADMINISTRATIVA INDENIZAÇÃO 40% FGTS - POP E AVISO PRÉVIO</v>
          </cell>
        </row>
        <row r="2203">
          <cell r="S2203" t="str">
            <v>ADMINISTRATIVA INDENIZAÇÃO 40% FGTS - POP E AVISO PRÉVIO</v>
          </cell>
        </row>
        <row r="2204">
          <cell r="S2204" t="str">
            <v>ADMINISTRATIVA INDENIZAÇÃO 40% FGTS - POP E AVISO PRÉVIO</v>
          </cell>
        </row>
        <row r="2205">
          <cell r="S2205" t="str">
            <v>ADMINISTRATIVA INDENIZAÇÃO 40% FGTS - POP E AVISO PRÉVIO</v>
          </cell>
        </row>
        <row r="2206">
          <cell r="S2206" t="str">
            <v>CASOS ESPECIAIS INDENIZAÇÃO 40% FGTS - POP E AVISO PRÉVIO</v>
          </cell>
        </row>
        <row r="2207">
          <cell r="S2207" t="str">
            <v>CASOS ESPECIAIS INDENIZAÇÃO 40% FGTS - POP E AVISO PRÉVIO</v>
          </cell>
        </row>
        <row r="2208">
          <cell r="S2208" t="str">
            <v>PRESIDÊNCIA INDENIZAÇÃO 40% FGTS - POP E AVISO PRÉVIO</v>
          </cell>
        </row>
        <row r="2209">
          <cell r="S2209" t="str">
            <v>PRESIDÊNCIA INDENIZAÇÃO 40% FGTS - POP E AVISO PRÉVIO</v>
          </cell>
        </row>
        <row r="2210">
          <cell r="S2210" t="str">
            <v>PRESIDÊNCIA INDENIZAÇÃO 40% FGTS - POP E AVISO PRÉVIO</v>
          </cell>
        </row>
        <row r="2211">
          <cell r="S2211" t="str">
            <v>PRESIDÊNCIA INDENIZAÇÃO 40% FGTS - POP E AVISO PRÉVIO</v>
          </cell>
        </row>
        <row r="2212">
          <cell r="S2212" t="str">
            <v>PRESIDÊNCIA INDENIZAÇÃO 40% FGTS - POP E AVISO PRÉVIO</v>
          </cell>
        </row>
        <row r="2213">
          <cell r="S2213" t="str">
            <v>PRESIDÊNCIA INDENIZAÇÃO 40% FGTS - POP E AVISO PRÉVIO</v>
          </cell>
        </row>
        <row r="2214">
          <cell r="S2214" t="str">
            <v>PRESIDÊNCIA INDENIZAÇÃO 40% FGTS - POP E AVISO PRÉVIO</v>
          </cell>
        </row>
        <row r="2215">
          <cell r="S2215" t="str">
            <v>FINANCEIRA INDENIZAÇÃO 40% FGTS - POP E AVISO PRÉVIO</v>
          </cell>
        </row>
        <row r="2216">
          <cell r="S2216" t="str">
            <v>FINANCEIRA INDENIZAÇÃO 40% FGTS - POP E AVISO PRÉVIO</v>
          </cell>
        </row>
        <row r="2217">
          <cell r="S2217" t="str">
            <v>FINANCEIRA INDENIZAÇÃO 40% FGTS - POP E AVISO PRÉVIO</v>
          </cell>
        </row>
        <row r="2218">
          <cell r="S2218" t="str">
            <v>FINANCEIRA INDENIZAÇÃO 40% FGTS - POP E AVISO PRÉVIO</v>
          </cell>
        </row>
        <row r="2219">
          <cell r="S2219" t="str">
            <v>FINANCEIRA INDENIZAÇÃO 40% FGTS - POP E AVISO PRÉVIO</v>
          </cell>
        </row>
        <row r="2220">
          <cell r="S2220" t="str">
            <v>FINANCEIRA INDENIZAÇÃO 40% FGTS - POP E AVISO PRÉVIO</v>
          </cell>
        </row>
        <row r="2221">
          <cell r="S2221" t="str">
            <v>FINANCEIRA INDENIZAÇÃO 40% FGTS - POP E AVISO PRÉVIO</v>
          </cell>
        </row>
        <row r="2222">
          <cell r="S2222" t="str">
            <v>FINANCEIRA INDENIZAÇÃO 40% FGTS - POP E AVISO PRÉVIO</v>
          </cell>
        </row>
        <row r="2223">
          <cell r="S2223" t="str">
            <v>FINANCEIRA INDENIZAÇÃO 40% FGTS - POP E AVISO PRÉVIO</v>
          </cell>
        </row>
        <row r="2224">
          <cell r="S2224" t="str">
            <v>FINANCEIRA INDENIZAÇÃO 40% FGTS - POP E AVISO PRÉVIO</v>
          </cell>
        </row>
        <row r="2225">
          <cell r="S2225" t="str">
            <v>ADMINISTRATIVA INDENIZAÇÃO 40% FGTS - POP E AVISO PRÉVIO</v>
          </cell>
        </row>
        <row r="2226">
          <cell r="S2226" t="str">
            <v>ADMINISTRATIVA INDENIZAÇÃO 40% FGTS - POP E AVISO PRÉVIO</v>
          </cell>
        </row>
        <row r="2227">
          <cell r="S2227" t="str">
            <v>ADMINISTRATIVA INDENIZAÇÃO 40% FGTS - POP E AVISO PRÉVIO</v>
          </cell>
        </row>
        <row r="2228">
          <cell r="S2228" t="str">
            <v>ADMINISTRATIVA INDENIZAÇÃO 40% FGTS - POP E AVISO PRÉVIO</v>
          </cell>
        </row>
        <row r="2229">
          <cell r="S2229" t="str">
            <v>ADMINISTRATIVA INDENIZAÇÃO 40% FGTS - POP E AVISO PRÉVIO</v>
          </cell>
        </row>
        <row r="2230">
          <cell r="S2230" t="str">
            <v>ADMINISTRATIVA INDENIZAÇÃO 40% FGTS - POP E AVISO PRÉVIO</v>
          </cell>
        </row>
        <row r="2231">
          <cell r="S2231" t="str">
            <v>ADMINISTRATIVA INDENIZAÇÃO 40% FGTS - POP E AVISO PRÉVIO</v>
          </cell>
        </row>
        <row r="2232">
          <cell r="S2232" t="str">
            <v>ADMINISTRATIVA INDENIZAÇÃO 40% FGTS - POP E AVISO PRÉVIO</v>
          </cell>
        </row>
        <row r="2233">
          <cell r="S2233" t="str">
            <v>ADMINISTRATIVA INDENIZAÇÃO 40% FGTS - POP E AVISO PRÉVIO</v>
          </cell>
        </row>
        <row r="2234">
          <cell r="S2234" t="str">
            <v>ADMINISTRATIVA INDENIZAÇÃO 40% FGTS - POP E AVISO PRÉVIO</v>
          </cell>
        </row>
        <row r="2235">
          <cell r="S2235" t="str">
            <v>ADMINISTRATIVA INDENIZAÇÃO 40% FGTS - POP E AVISO PRÉVIO</v>
          </cell>
        </row>
        <row r="2236">
          <cell r="S2236" t="str">
            <v>CASOS ESPECIAIS INDENIZAÇÃO 40% FGTS - POP E AVISO PRÉVIO</v>
          </cell>
        </row>
        <row r="2237">
          <cell r="S2237" t="str">
            <v>CASOS ESPECIAIS INDENIZAÇÃO 40% FGTS - POP E AVISO PRÉVIO</v>
          </cell>
        </row>
        <row r="2238">
          <cell r="S2238" t="str">
            <v>ADMINISTRATIVA REMUNERAÇÃO BASE</v>
          </cell>
        </row>
        <row r="2239">
          <cell r="S2239" t="str">
            <v>PRESIDÊNCIA (-) RECUP. DESPESAS TELEFONE</v>
          </cell>
        </row>
        <row r="2240">
          <cell r="S2240" t="str">
            <v>PRESIDÊNCIA (-) RECUP. DESPESAS TELEFONE</v>
          </cell>
        </row>
        <row r="2241">
          <cell r="S2241" t="str">
            <v>PRESIDÊNCIA (-) RECUP. DESPESAS TELEFONE</v>
          </cell>
        </row>
        <row r="2242">
          <cell r="S2242" t="str">
            <v>PRESIDÊNCIA (-) RECUP. DESPESAS TELEFONE</v>
          </cell>
        </row>
        <row r="2243">
          <cell r="S2243" t="str">
            <v>FINANCEIRA (-) RECUP. DESPESAS TELEFONE</v>
          </cell>
        </row>
        <row r="2244">
          <cell r="S2244" t="str">
            <v>FINANCEIRA (-) RECUP. DESPESAS TELEFONE</v>
          </cell>
        </row>
        <row r="2245">
          <cell r="S2245" t="str">
            <v>FINANCEIRA (-) RECUP. DESPESAS TELEFONE</v>
          </cell>
        </row>
        <row r="2246">
          <cell r="S2246" t="str">
            <v>ADMINISTRATIVA (-) RECUP. DESPESAS TELEFONE</v>
          </cell>
        </row>
        <row r="2247">
          <cell r="S2247" t="str">
            <v>ADMINISTRATIVA (-) RECUP. DESPESAS TELEFONE</v>
          </cell>
        </row>
        <row r="2248">
          <cell r="S2248" t="str">
            <v>ADMINISTRATIVA (-) RECUP. DESPESAS TELEFONE</v>
          </cell>
        </row>
        <row r="2249">
          <cell r="S2249" t="str">
            <v>ADMINISTRATIVA (-) RECUP. DESPESAS TELEFONE</v>
          </cell>
        </row>
        <row r="2250">
          <cell r="S2250" t="str">
            <v>PRESIDÊNCIA AUXÍLIO ALIMENTAÇÃO E LANCHE MATINAL</v>
          </cell>
        </row>
        <row r="2251">
          <cell r="S2251" t="str">
            <v>PRESIDÊNCIA CESTA BÁSICA</v>
          </cell>
        </row>
        <row r="2252">
          <cell r="S2252" t="str">
            <v>PRESIDÊNCIA VALE TRANSPORTE</v>
          </cell>
        </row>
        <row r="2253">
          <cell r="S2253" t="str">
            <v>ADMINISTRATIVA REMUNERAÇÃO BASE</v>
          </cell>
        </row>
        <row r="2254">
          <cell r="S2254" t="str">
            <v>ADMINISTRATIVA REMUNERAÇÃO BASE</v>
          </cell>
        </row>
        <row r="2255">
          <cell r="S2255" t="str">
            <v>FINANCEIRA PROVISÃO PSAP - EXCESSO BSPS</v>
          </cell>
        </row>
        <row r="2256">
          <cell r="S2256" t="str">
            <v>FINANCEIRA PARTICIPAÇÃO LUCROS E RESULTADOS - PLR</v>
          </cell>
        </row>
        <row r="2257">
          <cell r="S2257" t="str">
            <v>FINANCEIRA PARTICIPAÇÃO LUCROS E RESULTADOS - PLR</v>
          </cell>
        </row>
        <row r="2258">
          <cell r="S2258" t="str">
            <v>FINANCEIRA PARTICIPAÇÃO LUCROS E RESULTADOS - PLR</v>
          </cell>
        </row>
        <row r="2259">
          <cell r="S2259" t="str">
            <v>FINANCEIRA (-) REVERSÃO PLANO DEMISSÃO VOLUNTÁRIA</v>
          </cell>
        </row>
        <row r="2260">
          <cell r="S2260" t="str">
            <v>FINANCEIRA (-) REVERSAO AVISO PREV/REQ PROFISSIONAL</v>
          </cell>
        </row>
        <row r="2261">
          <cell r="S2261" t="str">
            <v>FINANCEIRA (-) REVERSÃO INDENIZAÇÃO 40% FGTS SAIDA INCENTIVADA</v>
          </cell>
        </row>
        <row r="2262">
          <cell r="S2262" t="str">
            <v>FINANCEIRA (-) REVERSAO AMH - PDV 2006</v>
          </cell>
        </row>
        <row r="2263">
          <cell r="S2263" t="str">
            <v>FINANCEIRA PROVISÃO PSAP - EXCESSO BSPS</v>
          </cell>
        </row>
        <row r="2264">
          <cell r="S2264" t="str">
            <v>OPERAÇÕES APROPRIAÇÃO MÃO-DE-OBRA</v>
          </cell>
        </row>
        <row r="2265">
          <cell r="S2265" t="str">
            <v>OPERAÇÕES APROPRIAÇÃO MÃO-DE-OBRA</v>
          </cell>
        </row>
        <row r="2266">
          <cell r="S2266" t="str">
            <v>OPERAÇÕES APROPRIAÇÃO MÃO-DE-OBRA</v>
          </cell>
        </row>
        <row r="2267">
          <cell r="S2267" t="str">
            <v>OPERAÇÕES APROPRIAÇÃO MÃO-DE-OBRA</v>
          </cell>
        </row>
        <row r="2268">
          <cell r="S2268" t="str">
            <v>OPERAÇÕES APROPRIAÇÃO MÃO-DE-OBRA</v>
          </cell>
        </row>
        <row r="2269">
          <cell r="S2269" t="str">
            <v>OPERAÇÕES APROPRIAÇÃO MÃO-DE-OBRA</v>
          </cell>
        </row>
        <row r="2270">
          <cell r="S2270" t="str">
            <v>OPERAÇÕES APROPRIAÇÃO MÃO-DE-OBRA</v>
          </cell>
        </row>
        <row r="2271">
          <cell r="S2271" t="str">
            <v>OPERAÇÕES APROPRIAÇÃO MÃO-DE-OBRA</v>
          </cell>
        </row>
        <row r="2272">
          <cell r="S2272" t="str">
            <v>OPERAÇÕES APROPRIAÇÃO MÃO-DE-OBRA</v>
          </cell>
        </row>
        <row r="2273">
          <cell r="S2273" t="str">
            <v>OPERAÇÕES APROPRIAÇÃO MÃO-DE-OBRA</v>
          </cell>
        </row>
        <row r="2274">
          <cell r="S2274" t="str">
            <v>OPERAÇÕES APROPRIAÇÃO MÃO-DE-OBRA</v>
          </cell>
        </row>
        <row r="2275">
          <cell r="S2275" t="str">
            <v>OPERAÇÕES APROPRIAÇÃO MÃO-DE-OBRA</v>
          </cell>
        </row>
        <row r="2276">
          <cell r="S2276" t="str">
            <v>OPERAÇÕES APROPRIAÇÃO MÃO-DE-OBRA</v>
          </cell>
        </row>
        <row r="2277">
          <cell r="S2277" t="str">
            <v>OPERAÇÕES APROPRIAÇÃO MÃO-DE-OBRA</v>
          </cell>
        </row>
        <row r="2278">
          <cell r="S2278" t="str">
            <v>OPERAÇÕES APROPRIAÇÃO MÃO-DE-OBRA</v>
          </cell>
        </row>
        <row r="2279">
          <cell r="S2279" t="str">
            <v>OPERAÇÕES APROPRIAÇÃO MÃO-DE-OBRA</v>
          </cell>
        </row>
        <row r="2280">
          <cell r="S2280" t="str">
            <v>OPERAÇÕES APROPRIAÇÃO MÃO-DE-OBRA</v>
          </cell>
        </row>
        <row r="2281">
          <cell r="S2281" t="str">
            <v>OPERAÇÕES APROPRIAÇÃO MÃO-DE-OBRA</v>
          </cell>
        </row>
        <row r="2282">
          <cell r="S2282" t="str">
            <v>OPERAÇÕES APROPRIAÇÃO MÃO-DE-OBRA</v>
          </cell>
        </row>
        <row r="2283">
          <cell r="S2283" t="str">
            <v>OPERAÇÕES APROPRIAÇÃO MÃO-DE-OBRA</v>
          </cell>
        </row>
        <row r="2284">
          <cell r="S2284" t="str">
            <v>OPERAÇÕES APROPRIAÇÃO MÃO-DE-OBRA</v>
          </cell>
        </row>
        <row r="2285">
          <cell r="S2285" t="str">
            <v>OPERAÇÕES APROPRIAÇÃO MÃO-DE-OBRA</v>
          </cell>
        </row>
        <row r="2286">
          <cell r="S2286" t="str">
            <v>OPERAÇÕES APROPRIAÇÃO MÃO-DE-OBRA</v>
          </cell>
        </row>
        <row r="2287">
          <cell r="S2287" t="str">
            <v>OPERAÇÕES APROPRIAÇÃO MÃO-DE-OBRA</v>
          </cell>
        </row>
        <row r="2288">
          <cell r="S2288" t="str">
            <v>OPERAÇÕES APROPRIAÇÃO MÃO-DE-OBRA</v>
          </cell>
        </row>
        <row r="2289">
          <cell r="S2289" t="str">
            <v>OPERAÇÕES APROPRIAÇÃO MÃO-DE-OBRA</v>
          </cell>
        </row>
        <row r="2290">
          <cell r="S2290" t="str">
            <v>OPERAÇÕES APROPRIAÇÃO MÃO-DE-OBRA</v>
          </cell>
        </row>
        <row r="2291">
          <cell r="S2291" t="str">
            <v>OPERAÇÕES APROPRIAÇÃO MÃO-DE-OBRA</v>
          </cell>
        </row>
        <row r="2292">
          <cell r="S2292" t="str">
            <v>OPERAÇÕES APROPRIAÇÃO MÃO-DE-OBRA</v>
          </cell>
        </row>
        <row r="2293">
          <cell r="S2293" t="str">
            <v>OPERAÇÕES APROPRIAÇÃO MÃO-DE-OBRA</v>
          </cell>
        </row>
        <row r="2294">
          <cell r="S2294" t="str">
            <v>OPERAÇÕES APROPRIAÇÃO MÃO-DE-OBRA</v>
          </cell>
        </row>
        <row r="2295">
          <cell r="S2295" t="str">
            <v>OPERAÇÕES APROPRIAÇÃO MÃO-DE-OBRA</v>
          </cell>
        </row>
        <row r="2296">
          <cell r="S2296" t="str">
            <v>OPERAÇÕES APROPRIAÇÃO MÃO-DE-OBRA</v>
          </cell>
        </row>
        <row r="2297">
          <cell r="S2297" t="str">
            <v>OPERAÇÕES APROPRIAÇÃO MÃO-DE-OBRA</v>
          </cell>
        </row>
        <row r="2298">
          <cell r="S2298" t="str">
            <v>OPERAÇÕES APROPRIAÇÃO MÃO-DE-OBRA</v>
          </cell>
        </row>
        <row r="2299">
          <cell r="S2299" t="str">
            <v>OPERAÇÕES APROPRIAÇÃO MÃO-DE-OBRA</v>
          </cell>
        </row>
        <row r="2300">
          <cell r="S2300" t="str">
            <v>OPERAÇÕES APROPRIAÇÃO MÃO-DE-OBRA</v>
          </cell>
        </row>
        <row r="2301">
          <cell r="S2301" t="str">
            <v>OPERAÇÕES APROPRIAÇÃO MÃO-DE-OBRA</v>
          </cell>
        </row>
        <row r="2302">
          <cell r="S2302" t="str">
            <v>OPERAÇÕES APROPRIAÇÃO MÃO-DE-OBRA</v>
          </cell>
        </row>
        <row r="2303">
          <cell r="S2303" t="str">
            <v>OPERAÇÕES APROPRIAÇÃO MÃO-DE-OBRA</v>
          </cell>
        </row>
        <row r="2304">
          <cell r="S2304" t="str">
            <v>OPERAÇÕES APROPRIAÇÃO MÃO-DE-OBRA</v>
          </cell>
        </row>
        <row r="2305">
          <cell r="S2305" t="str">
            <v>OPERAÇÕES APROPRIAÇÃO MÃO-DE-OBRA</v>
          </cell>
        </row>
        <row r="2306">
          <cell r="S2306" t="str">
            <v>OPERAÇÕES APROPRIAÇÃO MÃO-DE-OBRA</v>
          </cell>
        </row>
        <row r="2307">
          <cell r="S2307" t="str">
            <v>OPERAÇÕES APROPRIAÇÃO MÃO-DE-OBRA</v>
          </cell>
        </row>
        <row r="2308">
          <cell r="S2308" t="str">
            <v>OPERAÇÕES APROPRIAÇÃO MÃO-DE-OBRA</v>
          </cell>
        </row>
        <row r="2309">
          <cell r="S2309" t="str">
            <v>OPERAÇÕES APROPRIAÇÃO MÃO-DE-OBRA</v>
          </cell>
        </row>
        <row r="2310">
          <cell r="S2310" t="str">
            <v>OPERAÇÕES APROPRIAÇÃO MÃO-DE-OBRA</v>
          </cell>
        </row>
        <row r="2311">
          <cell r="S2311" t="str">
            <v>OPERAÇÕES APROPRIAÇÃO MÃO-DE-OBRA</v>
          </cell>
        </row>
        <row r="2312">
          <cell r="S2312" t="str">
            <v>OPERAÇÕES APROPRIAÇÃO MÃO-DE-OBRA</v>
          </cell>
        </row>
        <row r="2313">
          <cell r="S2313" t="str">
            <v>OPERAÇÕES APROPRIAÇÃO MÃO-DE-OBRA</v>
          </cell>
        </row>
        <row r="2314">
          <cell r="S2314" t="str">
            <v>OPERAÇÕES APROPRIAÇÃO MÃO-DE-OBRA</v>
          </cell>
        </row>
        <row r="2315">
          <cell r="S2315" t="str">
            <v>OPERAÇÕES APROPRIAÇÃO MÃO-DE-OBRA</v>
          </cell>
        </row>
        <row r="2316">
          <cell r="S2316" t="str">
            <v>OPERAÇÕES APROPRIAÇÃO MÃO-DE-OBRA</v>
          </cell>
        </row>
        <row r="2317">
          <cell r="S2317" t="str">
            <v>OPERAÇÕES APROPRIAÇÃO MÃO-DE-OBRA</v>
          </cell>
        </row>
        <row r="2318">
          <cell r="S2318" t="str">
            <v>OPERAÇÕES APROPRIAÇÃO MÃO-DE-OBRA</v>
          </cell>
        </row>
        <row r="2319">
          <cell r="S2319" t="str">
            <v>OPERAÇÕES APROPRIAÇÃO MÃO-DE-OBRA</v>
          </cell>
        </row>
        <row r="2320">
          <cell r="S2320" t="str">
            <v>OPERAÇÕES APROPRIAÇÃO MÃO-DE-OBRA</v>
          </cell>
        </row>
        <row r="2321">
          <cell r="S2321" t="str">
            <v>OPERAÇÕES APROPRIAÇÃO MÃO-DE-OBRA</v>
          </cell>
        </row>
        <row r="2322">
          <cell r="S2322" t="str">
            <v>OPERAÇÕES APROPRIAÇÃO MÃO-DE-OBRA</v>
          </cell>
        </row>
        <row r="2323">
          <cell r="S2323" t="str">
            <v>OPERAÇÕES APROPRIAÇÃO MÃO-DE-OBRA</v>
          </cell>
        </row>
        <row r="2324">
          <cell r="S2324" t="str">
            <v>OPERAÇÕES APROPRIAÇÃO MÃO-DE-OBRA</v>
          </cell>
        </row>
        <row r="2325">
          <cell r="S2325" t="str">
            <v>OPERAÇÕES APROPRIAÇÃO MÃO-DE-OBRA</v>
          </cell>
        </row>
        <row r="2326">
          <cell r="S2326" t="str">
            <v>OPERAÇÕES APROPRIAÇÃO MÃO-DE-OBRA</v>
          </cell>
        </row>
        <row r="2327">
          <cell r="S2327" t="str">
            <v>OPERAÇÕES APROPRIAÇÃO MÃO-DE-OBRA</v>
          </cell>
        </row>
        <row r="2328">
          <cell r="S2328" t="str">
            <v>OPERAÇÕES APROPRIAÇÃO MÃO-DE-OBRA</v>
          </cell>
        </row>
        <row r="2329">
          <cell r="S2329" t="str">
            <v>OPERAÇÕES APROPRIAÇÃO MÃO-DE-OBRA</v>
          </cell>
        </row>
        <row r="2330">
          <cell r="S2330" t="str">
            <v>OPERAÇÕES APROPRIAÇÃO MÃO-DE-OBRA</v>
          </cell>
        </row>
        <row r="2331">
          <cell r="S2331" t="str">
            <v>OPERAÇÕES APROPRIAÇÃO MÃO-DE-OBRA</v>
          </cell>
        </row>
        <row r="2332">
          <cell r="S2332" t="str">
            <v>OPERAÇÕES APROPRIAÇÃO MÃO-DE-OBRA</v>
          </cell>
        </row>
        <row r="2333">
          <cell r="S2333" t="str">
            <v>OPERAÇÕES APROPRIAÇÃO MÃO-DE-OBRA</v>
          </cell>
        </row>
        <row r="2334">
          <cell r="S2334" t="str">
            <v>OPERAÇÕES APROPRIAÇÃO MÃO-DE-OBRA</v>
          </cell>
        </row>
        <row r="2335">
          <cell r="S2335" t="str">
            <v>OPERAÇÕES APROPRIAÇÃO MÃO-DE-OBRA</v>
          </cell>
        </row>
        <row r="2336">
          <cell r="S2336" t="str">
            <v>OPERAÇÕES APROPRIAÇÃO MÃO-DE-OBRA</v>
          </cell>
        </row>
        <row r="2337">
          <cell r="S2337" t="str">
            <v>OPERAÇÕES APROPRIAÇÃO MÃO-DE-OBRA</v>
          </cell>
        </row>
        <row r="2338">
          <cell r="S2338" t="str">
            <v>OPERAÇÕES APROPRIAÇÃO MÃO-DE-OBRA</v>
          </cell>
        </row>
        <row r="2339">
          <cell r="S2339" t="str">
            <v>OPERAÇÕES APROPRIAÇÃO MÃO-DE-OBRA</v>
          </cell>
        </row>
        <row r="2340">
          <cell r="S2340" t="str">
            <v>OPERAÇÕES APROPRIAÇÃO MÃO-DE-OBRA</v>
          </cell>
        </row>
        <row r="2341">
          <cell r="S2341" t="str">
            <v>OPERAÇÕES APROPRIAÇÃO MÃO-DE-OBRA</v>
          </cell>
        </row>
        <row r="2342">
          <cell r="S2342" t="str">
            <v>OPERAÇÕES APROPRIAÇÃO MÃO-DE-OBRA</v>
          </cell>
        </row>
        <row r="2343">
          <cell r="S2343" t="str">
            <v>OPERAÇÕES APROPRIAÇÃO MÃO-DE-OBRA</v>
          </cell>
        </row>
        <row r="2344">
          <cell r="S2344" t="str">
            <v>OPERAÇÕES APROPRIAÇÃO MÃO-DE-OBRA</v>
          </cell>
        </row>
        <row r="2345">
          <cell r="S2345" t="str">
            <v>OPERAÇÕES APROPRIAÇÃO MÃO-DE-OBRA</v>
          </cell>
        </row>
        <row r="2346">
          <cell r="S2346" t="str">
            <v>OPERAÇÕES APROPRIAÇÃO MÃO-DE-OBRA</v>
          </cell>
        </row>
        <row r="2347">
          <cell r="S2347" t="str">
            <v>OPERAÇÕES APROPRIAÇÃO MÃO-DE-OBRA</v>
          </cell>
        </row>
        <row r="2348">
          <cell r="S2348" t="str">
            <v>OPERAÇÕES APROPRIAÇÃO MÃO-DE-OBRA</v>
          </cell>
        </row>
        <row r="2349">
          <cell r="S2349" t="str">
            <v>OPERAÇÕES APROPRIAÇÃO MÃO-DE-OBRA</v>
          </cell>
        </row>
        <row r="2350">
          <cell r="S2350" t="str">
            <v>OPERAÇÕES APROPRIAÇÃO MÃO-DE-OBRA</v>
          </cell>
        </row>
        <row r="2351">
          <cell r="S2351" t="str">
            <v>OPERAÇÕES APROPRIAÇÃO MÃO-DE-OBRA</v>
          </cell>
        </row>
        <row r="2352">
          <cell r="S2352" t="str">
            <v>OPERAÇÕES APROPRIAÇÃO MÃO-DE-OBRA</v>
          </cell>
        </row>
        <row r="2353">
          <cell r="S2353" t="str">
            <v>OPERAÇÕES APROPRIAÇÃO MÃO-DE-OBRA</v>
          </cell>
        </row>
        <row r="2354">
          <cell r="S2354" t="str">
            <v>OPERAÇÕES APROPRIAÇÃO MÃO-DE-OBRA</v>
          </cell>
        </row>
        <row r="2355">
          <cell r="S2355" t="str">
            <v>OPERAÇÕES APROPRIAÇÃO MÃO-DE-OBRA</v>
          </cell>
        </row>
        <row r="2356">
          <cell r="S2356" t="str">
            <v>OPERAÇÕES APROPRIAÇÃO MÃO-DE-OBRA</v>
          </cell>
        </row>
        <row r="2357">
          <cell r="S2357" t="str">
            <v>OPERAÇÕES APROPRIAÇÃO MÃO-DE-OBRA</v>
          </cell>
        </row>
        <row r="2358">
          <cell r="S2358" t="str">
            <v>OPERAÇÕES APROPRIAÇÃO MÃO-DE-OBRA</v>
          </cell>
        </row>
        <row r="2359">
          <cell r="S2359" t="str">
            <v>OPERAÇÕES APROPRIAÇÃO MÃO-DE-OBRA</v>
          </cell>
        </row>
        <row r="2360">
          <cell r="S2360" t="str">
            <v>OPERAÇÕES APROPRIAÇÃO MÃO-DE-OBRA</v>
          </cell>
        </row>
        <row r="2361">
          <cell r="S2361" t="str">
            <v>OPERAÇÕES APROPRIAÇÃO MÃO-DE-OBRA</v>
          </cell>
        </row>
        <row r="2362">
          <cell r="S2362" t="str">
            <v>OPERAÇÕES APROPRIAÇÃO MÃO-DE-OBRA</v>
          </cell>
        </row>
        <row r="2363">
          <cell r="S2363" t="str">
            <v>OPERAÇÕES APROPRIAÇÃO MÃO-DE-OBRA</v>
          </cell>
        </row>
        <row r="2364">
          <cell r="S2364" t="str">
            <v>OPERAÇÕES APROPRIAÇÃO MÃO-DE-OBRA</v>
          </cell>
        </row>
        <row r="2365">
          <cell r="S2365" t="str">
            <v>OPERAÇÕES APROPRIAÇÃO MÃO-DE-OBRA</v>
          </cell>
        </row>
        <row r="2366">
          <cell r="S2366" t="str">
            <v>OPERAÇÕES APROPRIAÇÃO MÃO-DE-OBRA</v>
          </cell>
        </row>
        <row r="2367">
          <cell r="S2367" t="str">
            <v>OPERAÇÕES APROPRIAÇÃO MÃO-DE-OBRA</v>
          </cell>
        </row>
        <row r="2368">
          <cell r="S2368" t="str">
            <v>OPERAÇÕES APROPRIAÇÃO MÃO-DE-OBRA</v>
          </cell>
        </row>
        <row r="2369">
          <cell r="S2369" t="str">
            <v>OPERAÇÕES APROPRIAÇÃO MÃO-DE-OBRA</v>
          </cell>
        </row>
        <row r="2370">
          <cell r="S2370" t="str">
            <v>OPERAÇÕES APROPRIAÇÃO MÃO-DE-OBRA</v>
          </cell>
        </row>
        <row r="2371">
          <cell r="S2371" t="str">
            <v>OPERAÇÕES APROPRIAÇÃO MÃO-DE-OBRA</v>
          </cell>
        </row>
        <row r="2372">
          <cell r="S2372" t="str">
            <v>OPERAÇÕES APROPRIAÇÃO MÃO-DE-OBRA</v>
          </cell>
        </row>
        <row r="2373">
          <cell r="S2373" t="str">
            <v>OPERAÇÕES APROPRIAÇÃO MÃO-DE-OBRA</v>
          </cell>
        </row>
        <row r="2374">
          <cell r="S2374" t="str">
            <v>OPERAÇÕES APROPRIAÇÃO MÃO-DE-OBRA</v>
          </cell>
        </row>
        <row r="2375">
          <cell r="S2375" t="str">
            <v>OPERAÇÕES APROPRIAÇÃO MÃO-DE-OBRA</v>
          </cell>
        </row>
        <row r="2376">
          <cell r="S2376" t="str">
            <v>OPERAÇÕES APROPRIAÇÃO MÃO-DE-OBRA</v>
          </cell>
        </row>
        <row r="2377">
          <cell r="S2377" t="str">
            <v>OPERAÇÕES APROPRIAÇÃO MÃO-DE-OBRA</v>
          </cell>
        </row>
        <row r="2378">
          <cell r="S2378" t="str">
            <v>OPERAÇÕES APROPRIAÇÃO MÃO-DE-OBRA</v>
          </cell>
        </row>
        <row r="2379">
          <cell r="S2379" t="str">
            <v>OPERAÇÕES APROPRIAÇÃO MÃO-DE-OBRA</v>
          </cell>
        </row>
        <row r="2380">
          <cell r="S2380" t="str">
            <v>OPERAÇÕES APROPRIAÇÃO MÃO-DE-OBRA</v>
          </cell>
        </row>
        <row r="2381">
          <cell r="S2381" t="str">
            <v>OPERAÇÕES APROPRIAÇÃO MÃO-DE-OBRA</v>
          </cell>
        </row>
        <row r="2382">
          <cell r="S2382" t="str">
            <v>OPERAÇÕES APROPRIAÇÃO MÃO-DE-OBRA</v>
          </cell>
        </row>
        <row r="2383">
          <cell r="S2383" t="str">
            <v>OPERAÇÕES APROPRIAÇÃO MÃO-DE-OBRA</v>
          </cell>
        </row>
        <row r="2384">
          <cell r="S2384" t="str">
            <v>OPERAÇÕES APROPRIAÇÃO MÃO-DE-OBRA</v>
          </cell>
        </row>
        <row r="2385">
          <cell r="S2385" t="str">
            <v>OPERAÇÕES APROPRIAÇÃO MÃO-DE-OBRA</v>
          </cell>
        </row>
        <row r="2386">
          <cell r="S2386" t="str">
            <v>OPERAÇÕES APROPRIAÇÃO MÃO-DE-OBRA</v>
          </cell>
        </row>
        <row r="2387">
          <cell r="S2387" t="str">
            <v>OPERAÇÕES APROPRIAÇÃO MÃO-DE-OBRA</v>
          </cell>
        </row>
        <row r="2388">
          <cell r="S2388" t="str">
            <v>OPERAÇÕES APROPRIAÇÃO MÃO-DE-OBRA</v>
          </cell>
        </row>
        <row r="2389">
          <cell r="S2389" t="str">
            <v>OPERAÇÕES APROPRIAÇÃO MÃO-DE-OBRA</v>
          </cell>
        </row>
        <row r="2390">
          <cell r="S2390" t="str">
            <v>OPERAÇÕES APROPRIAÇÃO MÃO-DE-OBRA</v>
          </cell>
        </row>
        <row r="2391">
          <cell r="S2391" t="str">
            <v>OPERAÇÕES APROPRIAÇÃO MÃO-DE-OBRA</v>
          </cell>
        </row>
        <row r="2392">
          <cell r="S2392" t="str">
            <v>OPERAÇÕES APROPRIAÇÃO MÃO-DE-OBRA</v>
          </cell>
        </row>
        <row r="2393">
          <cell r="S2393" t="str">
            <v>OPERAÇÕES APROPRIAÇÃO MÃO-DE-OBRA</v>
          </cell>
        </row>
        <row r="2394">
          <cell r="S2394" t="str">
            <v>OPERAÇÕES APROPRIAÇÃO MÃO-DE-OBRA</v>
          </cell>
        </row>
        <row r="2395">
          <cell r="S2395" t="str">
            <v>OPERAÇÕES APROPRIAÇÃO MÃO-DE-OBRA</v>
          </cell>
        </row>
        <row r="2396">
          <cell r="S2396" t="str">
            <v>OPERAÇÕES APROPRIAÇÃO MÃO-DE-OBRA</v>
          </cell>
        </row>
        <row r="2397">
          <cell r="S2397" t="str">
            <v>OPERAÇÕES APROPRIAÇÃO MÃO-DE-OBRA</v>
          </cell>
        </row>
        <row r="2398">
          <cell r="S2398" t="str">
            <v>OPERAÇÕES APROPRIAÇÃO MÃO-DE-OBRA</v>
          </cell>
        </row>
        <row r="2399">
          <cell r="S2399" t="str">
            <v>OPERAÇÕES APROPRIAÇÃO MÃO-DE-OBRA</v>
          </cell>
        </row>
        <row r="2400">
          <cell r="S2400" t="str">
            <v>OPERAÇÕES APROPRIAÇÃO MÃO-DE-OBRA</v>
          </cell>
        </row>
        <row r="2401">
          <cell r="S2401" t="str">
            <v>OPERAÇÕES APROPRIAÇÃO MÃO-DE-OBRA</v>
          </cell>
        </row>
        <row r="2402">
          <cell r="S2402" t="str">
            <v>OPERAÇÕES APROPRIAÇÃO MÃO-DE-OBRA</v>
          </cell>
        </row>
        <row r="2403">
          <cell r="S2403" t="str">
            <v>OPERAÇÕES APROPRIAÇÃO MÃO-DE-OBRA</v>
          </cell>
        </row>
        <row r="2404">
          <cell r="S2404" t="str">
            <v>OPERAÇÕES APROPRIAÇÃO MÃO-DE-OBRA</v>
          </cell>
        </row>
        <row r="2405">
          <cell r="S2405" t="str">
            <v>OPERAÇÕES APROPRIAÇÃO MÃO-DE-OBRA</v>
          </cell>
        </row>
        <row r="2406">
          <cell r="S2406" t="str">
            <v>OPERAÇÕES APROPRIAÇÃO MÃO-DE-OBRA</v>
          </cell>
        </row>
        <row r="2407">
          <cell r="S2407" t="str">
            <v>OPERAÇÕES APROPRIAÇÃO MÃO-DE-OBRA</v>
          </cell>
        </row>
        <row r="2408">
          <cell r="S2408" t="str">
            <v>OPERAÇÕES APROPRIAÇÃO MÃO-DE-OBRA</v>
          </cell>
        </row>
        <row r="2409">
          <cell r="S2409" t="str">
            <v>OPERAÇÕES APROPRIAÇÃO MÃO-DE-OBRA</v>
          </cell>
        </row>
        <row r="2410">
          <cell r="S2410" t="str">
            <v>OPERAÇÕES APROPRIAÇÃO MÃO-DE-OBRA</v>
          </cell>
        </row>
        <row r="2411">
          <cell r="S2411" t="str">
            <v>OPERAÇÕES APROPRIAÇÃO MÃO-DE-OBRA</v>
          </cell>
        </row>
        <row r="2412">
          <cell r="S2412" t="str">
            <v>OPERAÇÕES APROPRIAÇÃO MÃO-DE-OBRA</v>
          </cell>
        </row>
        <row r="2413">
          <cell r="S2413" t="str">
            <v>OPERAÇÕES APROPRIAÇÃO MÃO-DE-OBRA</v>
          </cell>
        </row>
        <row r="2414">
          <cell r="S2414" t="str">
            <v>OPERAÇÕES APROPRIAÇÃO MÃO-DE-OBRA</v>
          </cell>
        </row>
        <row r="2415">
          <cell r="S2415" t="str">
            <v>OPERAÇÕES APROPRIAÇÃO MÃO-DE-OBRA</v>
          </cell>
        </row>
        <row r="2416">
          <cell r="S2416" t="str">
            <v>OPERAÇÕES APROPRIAÇÃO MÃO-DE-OBRA</v>
          </cell>
        </row>
        <row r="2417">
          <cell r="S2417" t="str">
            <v>OPERAÇÕES APROPRIAÇÃO MÃO-DE-OBRA</v>
          </cell>
        </row>
        <row r="2418">
          <cell r="S2418" t="str">
            <v>OPERAÇÕES APROPRIAÇÃO MÃO-DE-OBRA</v>
          </cell>
        </row>
        <row r="2419">
          <cell r="S2419" t="str">
            <v>OPERAÇÕES APROPRIAÇÃO MÃO-DE-OBRA</v>
          </cell>
        </row>
        <row r="2420">
          <cell r="S2420" t="str">
            <v>OPERAÇÕES APROPRIAÇÃO MÃO-DE-OBRA</v>
          </cell>
        </row>
        <row r="2421">
          <cell r="S2421" t="str">
            <v>OPERAÇÕES APROPRIAÇÃO MÃO-DE-OBRA</v>
          </cell>
        </row>
        <row r="2422">
          <cell r="S2422" t="str">
            <v>OPERAÇÕES APROPRIAÇÃO MÃO-DE-OBRA</v>
          </cell>
        </row>
        <row r="2423">
          <cell r="S2423" t="str">
            <v>OPERAÇÕES APROPRIAÇÃO MÃO-DE-OBRA</v>
          </cell>
        </row>
        <row r="2424">
          <cell r="S2424" t="str">
            <v>OPERAÇÕES APROPRIAÇÃO MÃO-DE-OBRA</v>
          </cell>
        </row>
        <row r="2425">
          <cell r="S2425" t="str">
            <v>OPERAÇÕES APROPRIAÇÃO MÃO-DE-OBRA</v>
          </cell>
        </row>
        <row r="2426">
          <cell r="S2426" t="str">
            <v>OPERAÇÕES APROPRIAÇÃO MÃO-DE-OBRA</v>
          </cell>
        </row>
        <row r="2427">
          <cell r="S2427" t="str">
            <v>OPERAÇÕES APROPRIAÇÃO MÃO-DE-OBRA</v>
          </cell>
        </row>
        <row r="2428">
          <cell r="S2428" t="str">
            <v>OPERAÇÕES APROPRIAÇÃO MÃO-DE-OBRA</v>
          </cell>
        </row>
        <row r="2429">
          <cell r="S2429" t="str">
            <v>OPERAÇÕES APROPRIAÇÃO MÃO-DE-OBRA</v>
          </cell>
        </row>
        <row r="2430">
          <cell r="S2430" t="str">
            <v>OPERAÇÕES APROPRIAÇÃO MÃO-DE-OBRA</v>
          </cell>
        </row>
        <row r="2431">
          <cell r="S2431" t="str">
            <v>OPERAÇÕES APROPRIAÇÃO MÃO-DE-OBRA</v>
          </cell>
        </row>
        <row r="2432">
          <cell r="S2432" t="str">
            <v>OPERAÇÕES APROPRIAÇÃO MÃO-DE-OBRA</v>
          </cell>
        </row>
        <row r="2433">
          <cell r="S2433" t="str">
            <v>OPERAÇÕES APROPRIAÇÃO MÃO-DE-OBRA</v>
          </cell>
        </row>
        <row r="2434">
          <cell r="S2434" t="str">
            <v>OPERAÇÕES APROPRIAÇÃO MÃO-DE-OBRA</v>
          </cell>
        </row>
        <row r="2435">
          <cell r="S2435" t="str">
            <v>OPERAÇÕES APROPRIAÇÃO MÃO-DE-OBRA</v>
          </cell>
        </row>
        <row r="2436">
          <cell r="S2436" t="str">
            <v>OPERAÇÕES APROPRIAÇÃO MÃO-DE-OBRA</v>
          </cell>
        </row>
        <row r="2437">
          <cell r="S2437" t="str">
            <v>OPERAÇÕES APROPRIAÇÃO MÃO-DE-OBRA</v>
          </cell>
        </row>
        <row r="2438">
          <cell r="S2438" t="str">
            <v>OPERAÇÕES APROPRIAÇÃO MÃO-DE-OBRA</v>
          </cell>
        </row>
        <row r="2439">
          <cell r="S2439" t="str">
            <v>OPERAÇÕES APROPRIAÇÃO MÃO-DE-OBRA</v>
          </cell>
        </row>
        <row r="2440">
          <cell r="S2440" t="str">
            <v>OPERAÇÕES APROPRIAÇÃO MÃO-DE-OBRA</v>
          </cell>
        </row>
        <row r="2441">
          <cell r="S2441" t="str">
            <v>OPERAÇÕES APROPRIAÇÃO MÃO-DE-OBRA</v>
          </cell>
        </row>
        <row r="2442">
          <cell r="S2442" t="str">
            <v>OPERAÇÕES APROPRIAÇÃO MÃO-DE-OBRA</v>
          </cell>
        </row>
        <row r="2443">
          <cell r="S2443" t="str">
            <v>OPERAÇÕES APROPRIAÇÃO MÃO-DE-OBRA</v>
          </cell>
        </row>
        <row r="2444">
          <cell r="S2444" t="str">
            <v>OPERAÇÕES APROPRIAÇÃO MÃO-DE-OBRA</v>
          </cell>
        </row>
        <row r="2445">
          <cell r="S2445" t="str">
            <v>OPERAÇÕES APROPRIAÇÃO MÃO-DE-OBRA</v>
          </cell>
        </row>
        <row r="2446">
          <cell r="S2446" t="str">
            <v>OPERAÇÕES APROPRIAÇÃO MÃO-DE-OBRA</v>
          </cell>
        </row>
        <row r="2447">
          <cell r="S2447" t="str">
            <v>OPERAÇÕES APROPRIAÇÃO MÃO-DE-OBRA</v>
          </cell>
        </row>
        <row r="2448">
          <cell r="S2448" t="str">
            <v>OPERAÇÕES APROPRIAÇÃO MÃO-DE-OBRA</v>
          </cell>
        </row>
        <row r="2449">
          <cell r="S2449" t="str">
            <v>OPERAÇÕES APROPRIAÇÃO MÃO-DE-OBRA</v>
          </cell>
        </row>
        <row r="2450">
          <cell r="S2450" t="str">
            <v>OPERAÇÕES APROPRIAÇÃO MÃO-DE-OBRA</v>
          </cell>
        </row>
        <row r="2451">
          <cell r="S2451" t="str">
            <v>OPERAÇÕES APROPRIAÇÃO MÃO-DE-OBRA</v>
          </cell>
        </row>
        <row r="2452">
          <cell r="S2452" t="str">
            <v>OPERAÇÕES APROPRIAÇÃO MÃO-DE-OBRA</v>
          </cell>
        </row>
        <row r="2453">
          <cell r="S2453" t="str">
            <v>OPERAÇÕES APROPRIAÇÃO MÃO-DE-OBRA</v>
          </cell>
        </row>
        <row r="2454">
          <cell r="S2454" t="str">
            <v>OPERAÇÕES APROPRIAÇÃO MÃO-DE-OBRA</v>
          </cell>
        </row>
        <row r="2455">
          <cell r="S2455" t="str">
            <v>OPERAÇÕES APROPRIAÇÃO MÃO-DE-OBRA</v>
          </cell>
        </row>
        <row r="2456">
          <cell r="S2456" t="str">
            <v>OPERAÇÕES APROPRIAÇÃO MÃO-DE-OBRA</v>
          </cell>
        </row>
        <row r="2457">
          <cell r="S2457" t="str">
            <v>OPERAÇÕES APROPRIAÇÃO MÃO-DE-OBRA</v>
          </cell>
        </row>
        <row r="2458">
          <cell r="S2458" t="str">
            <v>OPERAÇÕES APROPRIAÇÃO MÃO-DE-OBRA</v>
          </cell>
        </row>
        <row r="2459">
          <cell r="S2459" t="str">
            <v>OPERAÇÕES APROPRIAÇÃO MÃO-DE-OBRA</v>
          </cell>
        </row>
        <row r="2460">
          <cell r="S2460" t="str">
            <v>OPERAÇÕES APROPRIAÇÃO MÃO-DE-OBRA</v>
          </cell>
        </row>
        <row r="2461">
          <cell r="S2461" t="str">
            <v>OPERAÇÕES APROPRIAÇÃO MÃO-DE-OBRA</v>
          </cell>
        </row>
        <row r="2462">
          <cell r="S2462" t="str">
            <v>OPERAÇÕES APROPRIAÇÃO MÃO-DE-OBRA</v>
          </cell>
        </row>
        <row r="2463">
          <cell r="S2463" t="str">
            <v>OPERAÇÕES APROPRIAÇÃO MÃO-DE-OBRA</v>
          </cell>
        </row>
        <row r="2464">
          <cell r="S2464" t="str">
            <v>OPERAÇÕES APROPRIAÇÃO MÃO-DE-OBRA</v>
          </cell>
        </row>
        <row r="2465">
          <cell r="S2465" t="str">
            <v>OPERAÇÕES APROPRIAÇÃO MÃO-DE-OBRA</v>
          </cell>
        </row>
        <row r="2466">
          <cell r="S2466" t="str">
            <v>OPERAÇÕES APROPRIAÇÃO MÃO-DE-OBRA</v>
          </cell>
        </row>
        <row r="2467">
          <cell r="S2467" t="str">
            <v>OPERAÇÕES APROPRIAÇÃO MÃO-DE-OBRA</v>
          </cell>
        </row>
        <row r="2468">
          <cell r="S2468" t="str">
            <v>OPERAÇÕES APROPRIAÇÃO MÃO-DE-OBRA</v>
          </cell>
        </row>
        <row r="2469">
          <cell r="S2469" t="str">
            <v>OPERAÇÕES APROPRIAÇÃO MÃO-DE-OBRA</v>
          </cell>
        </row>
        <row r="2470">
          <cell r="S2470" t="str">
            <v>OPERAÇÕES APROPRIAÇÃO MÃO-DE-OBRA</v>
          </cell>
        </row>
        <row r="2471">
          <cell r="S2471" t="str">
            <v>OPERAÇÕES APROPRIAÇÃO MÃO-DE-OBRA</v>
          </cell>
        </row>
        <row r="2472">
          <cell r="S2472" t="str">
            <v>OPERAÇÕES APROPRIAÇÃO MÃO-DE-OBRA</v>
          </cell>
        </row>
        <row r="2473">
          <cell r="S2473" t="str">
            <v>OPERAÇÕES APROPRIAÇÃO MÃO-DE-OBRA</v>
          </cell>
        </row>
        <row r="2474">
          <cell r="S2474" t="str">
            <v>OPERAÇÕES APROPRIAÇÃO MÃO-DE-OBRA</v>
          </cell>
        </row>
        <row r="2475">
          <cell r="S2475" t="str">
            <v>OPERAÇÕES APROPRIAÇÃO MÃO-DE-OBRA</v>
          </cell>
        </row>
        <row r="2476">
          <cell r="S2476" t="str">
            <v>OPERAÇÕES APROPRIAÇÃO MÃO-DE-OBRA</v>
          </cell>
        </row>
        <row r="2477">
          <cell r="S2477" t="str">
            <v>OPERAÇÕES APROPRIAÇÃO MÃO-DE-OBRA</v>
          </cell>
        </row>
        <row r="2478">
          <cell r="S2478" t="str">
            <v>OPERAÇÕES APROPRIAÇÃO MÃO-DE-OBRA</v>
          </cell>
        </row>
        <row r="2479">
          <cell r="S2479" t="str">
            <v>OPERAÇÕES APROPRIAÇÃO MÃO-DE-OBRA</v>
          </cell>
        </row>
        <row r="2480">
          <cell r="S2480" t="str">
            <v>OPERAÇÕES APROPRIAÇÃO MÃO-DE-OBRA</v>
          </cell>
        </row>
        <row r="2481">
          <cell r="S2481" t="str">
            <v>OPERAÇÕES APROPRIAÇÃO MÃO-DE-OBRA</v>
          </cell>
        </row>
        <row r="2482">
          <cell r="S2482" t="str">
            <v>OPERAÇÕES APROPRIAÇÃO MÃO-DE-OBRA</v>
          </cell>
        </row>
        <row r="2483">
          <cell r="S2483" t="str">
            <v>OPERAÇÕES APROPRIAÇÃO MÃO-DE-OBRA</v>
          </cell>
        </row>
        <row r="2484">
          <cell r="S2484" t="str">
            <v>OPERAÇÕES APROPRIAÇÃO MÃO-DE-OBRA</v>
          </cell>
        </row>
        <row r="2485">
          <cell r="S2485" t="str">
            <v>OPERAÇÕES APROPRIAÇÃO MÃO-DE-OBRA</v>
          </cell>
        </row>
        <row r="2486">
          <cell r="S2486" t="str">
            <v>OPERAÇÕES APROPRIAÇÃO MÃO-DE-OBRA</v>
          </cell>
        </row>
        <row r="2487">
          <cell r="S2487" t="str">
            <v>OPERAÇÕES APROPRIAÇÃO MÃO-DE-OBRA</v>
          </cell>
        </row>
        <row r="2488">
          <cell r="S2488" t="str">
            <v>OPERAÇÕES APROPRIAÇÃO MÃO-DE-OBRA</v>
          </cell>
        </row>
        <row r="2489">
          <cell r="S2489" t="str">
            <v>OPERAÇÕES APROPRIAÇÃO MÃO-DE-OBRA</v>
          </cell>
        </row>
        <row r="2490">
          <cell r="S2490" t="str">
            <v>OPERAÇÕES APROPRIAÇÃO MÃO-DE-OBRA</v>
          </cell>
        </row>
        <row r="2491">
          <cell r="S2491" t="str">
            <v>OPERAÇÕES APROPRIAÇÃO MÃO-DE-OBRA</v>
          </cell>
        </row>
        <row r="2492">
          <cell r="S2492" t="str">
            <v>OPERAÇÕES APROPRIAÇÃO MÃO-DE-OBRA</v>
          </cell>
        </row>
        <row r="2493">
          <cell r="S2493" t="str">
            <v>OPERAÇÕES APROPRIAÇÃO MÃO-DE-OBRA</v>
          </cell>
        </row>
        <row r="2494">
          <cell r="S2494" t="str">
            <v>OPERAÇÕES APROPRIAÇÃO MÃO-DE-OBRA</v>
          </cell>
        </row>
        <row r="2495">
          <cell r="S2495" t="str">
            <v>OPERAÇÕES APROPRIAÇÃO MÃO-DE-OBRA</v>
          </cell>
        </row>
        <row r="2496">
          <cell r="S2496" t="str">
            <v>OPERAÇÕES APROPRIAÇÃO MÃO-DE-OBRA</v>
          </cell>
        </row>
        <row r="2497">
          <cell r="S2497" t="str">
            <v>OPERAÇÕES APROPRIAÇÃO MÃO-DE-OBRA</v>
          </cell>
        </row>
        <row r="2498">
          <cell r="S2498" t="str">
            <v>OPERAÇÕES APROPRIAÇÃO MÃO-DE-OBRA</v>
          </cell>
        </row>
        <row r="2499">
          <cell r="S2499" t="str">
            <v>OPERAÇÕES APROPRIAÇÃO MÃO-DE-OBRA</v>
          </cell>
        </row>
        <row r="2500">
          <cell r="S2500" t="str">
            <v>OPERAÇÕES APROPRIAÇÃO MÃO-DE-OBRA</v>
          </cell>
        </row>
        <row r="2501">
          <cell r="S2501" t="str">
            <v>OPERAÇÕES APROPRIAÇÃO MÃO-DE-OBRA</v>
          </cell>
        </row>
        <row r="2502">
          <cell r="S2502" t="str">
            <v>OPERAÇÕES APROPRIAÇÃO MÃO-DE-OBRA</v>
          </cell>
        </row>
        <row r="2503">
          <cell r="S2503" t="str">
            <v>OPERAÇÕES APROPRIAÇÃO MÃO-DE-OBRA</v>
          </cell>
        </row>
        <row r="2504">
          <cell r="S2504" t="str">
            <v>OPERAÇÕES APROPRIAÇÃO MÃO-DE-OBRA</v>
          </cell>
        </row>
        <row r="2505">
          <cell r="S2505" t="str">
            <v>OPERAÇÕES APROPRIAÇÃO MÃO-DE-OBRA</v>
          </cell>
        </row>
        <row r="2506">
          <cell r="S2506" t="str">
            <v>OPERAÇÕES APROPRIAÇÃO MÃO-DE-OBRA</v>
          </cell>
        </row>
        <row r="2507">
          <cell r="S2507" t="str">
            <v>OPERAÇÕES APROPRIAÇÃO MÃO-DE-OBRA</v>
          </cell>
        </row>
        <row r="2508">
          <cell r="S2508" t="str">
            <v>OPERAÇÕES APROPRIAÇÃO MÃO-DE-OBRA</v>
          </cell>
        </row>
        <row r="2509">
          <cell r="S2509" t="str">
            <v>OPERAÇÕES APROPRIAÇÃO MÃO-DE-OBRA</v>
          </cell>
        </row>
        <row r="2510">
          <cell r="S2510" t="str">
            <v>OPERAÇÕES APROPRIAÇÃO MÃO-DE-OBRA</v>
          </cell>
        </row>
        <row r="2511">
          <cell r="S2511" t="str">
            <v>OPERAÇÕES APROPRIAÇÃO MÃO-DE-OBRA</v>
          </cell>
        </row>
        <row r="2512">
          <cell r="S2512" t="str">
            <v>OPERAÇÕES APROPRIAÇÃO MÃO-DE-OBRA</v>
          </cell>
        </row>
        <row r="2513">
          <cell r="S2513" t="str">
            <v>OPERAÇÕES APROPRIAÇÃO MÃO-DE-OBRA</v>
          </cell>
        </row>
        <row r="2514">
          <cell r="S2514" t="str">
            <v>OPERAÇÕES APROPRIAÇÃO MÃO-DE-OBRA</v>
          </cell>
        </row>
        <row r="2515">
          <cell r="S2515" t="str">
            <v>OPERAÇÕES APROPRIAÇÃO MÃO-DE-OBRA</v>
          </cell>
        </row>
        <row r="2516">
          <cell r="S2516" t="str">
            <v>OPERAÇÕES APROPRIAÇÃO MÃO-DE-OBRA</v>
          </cell>
        </row>
        <row r="2517">
          <cell r="S2517" t="str">
            <v>OPERAÇÕES APROPRIAÇÃO MÃO-DE-OBRA</v>
          </cell>
        </row>
        <row r="2518">
          <cell r="S2518" t="str">
            <v>OPERAÇÕES APROPRIAÇÃO MÃO-DE-OBRA</v>
          </cell>
        </row>
        <row r="2519">
          <cell r="S2519" t="str">
            <v>OPERAÇÕES APROPRIAÇÃO MÃO-DE-OBRA</v>
          </cell>
        </row>
        <row r="2520">
          <cell r="S2520" t="str">
            <v>OPERAÇÕES APROPRIAÇÃO MÃO-DE-OBRA</v>
          </cell>
        </row>
        <row r="2521">
          <cell r="S2521" t="str">
            <v>OPERAÇÕES APROPRIAÇÃO MÃO-DE-OBRA</v>
          </cell>
        </row>
        <row r="2522">
          <cell r="S2522" t="str">
            <v>OPERAÇÕES APROPRIAÇÃO MÃO-DE-OBRA</v>
          </cell>
        </row>
        <row r="2523">
          <cell r="S2523" t="str">
            <v>OPERAÇÕES APROPRIAÇÃO MÃO-DE-OBRA</v>
          </cell>
        </row>
        <row r="2524">
          <cell r="S2524" t="str">
            <v>OPERAÇÕES APROPRIAÇÃO MÃO-DE-OBRA</v>
          </cell>
        </row>
        <row r="2525">
          <cell r="S2525" t="str">
            <v>OPERAÇÕES APROPRIAÇÃO MÃO-DE-OBRA</v>
          </cell>
        </row>
        <row r="2526">
          <cell r="S2526" t="str">
            <v>OPERAÇÕES APROPRIAÇÃO MÃO-DE-OBRA</v>
          </cell>
        </row>
        <row r="2527">
          <cell r="S2527" t="str">
            <v>OPERAÇÕES APROPRIAÇÃO MÃO-DE-OBRA</v>
          </cell>
        </row>
        <row r="2528">
          <cell r="S2528" t="str">
            <v>OPERAÇÕES APROPRIAÇÃO MÃO-DE-OBRA</v>
          </cell>
        </row>
        <row r="2529">
          <cell r="S2529" t="str">
            <v>OPERAÇÕES APROPRIAÇÃO MÃO-DE-OBRA</v>
          </cell>
        </row>
        <row r="2530">
          <cell r="S2530" t="str">
            <v>OPERAÇÕES APROPRIAÇÃO MÃO-DE-OBRA</v>
          </cell>
        </row>
        <row r="2531">
          <cell r="S2531" t="str">
            <v>OPERAÇÕES APROPRIAÇÃO MÃO-DE-OBRA</v>
          </cell>
        </row>
        <row r="2532">
          <cell r="S2532" t="str">
            <v>OPERAÇÕES APROPRIAÇÃO MÃO-DE-OBRA</v>
          </cell>
        </row>
        <row r="2533">
          <cell r="S2533" t="str">
            <v>OPERAÇÕES APROPRIAÇÃO MÃO-DE-OBRA</v>
          </cell>
        </row>
        <row r="2534">
          <cell r="S2534" t="str">
            <v>OPERAÇÕES APROPRIAÇÃO MÃO-DE-OBRA</v>
          </cell>
        </row>
        <row r="2535">
          <cell r="S2535" t="str">
            <v>OPERAÇÕES APROPRIAÇÃO MÃO-DE-OBRA</v>
          </cell>
        </row>
        <row r="2536">
          <cell r="S2536" t="str">
            <v>OPERAÇÕES APROPRIAÇÃO MÃO-DE-OBRA</v>
          </cell>
        </row>
        <row r="2537">
          <cell r="S2537" t="str">
            <v>OPERAÇÕES APROPRIAÇÃO MÃO-DE-OBRA</v>
          </cell>
        </row>
        <row r="2538">
          <cell r="S2538" t="str">
            <v>OPERAÇÕES APROPRIAÇÃO MÃO-DE-OBRA</v>
          </cell>
        </row>
        <row r="2539">
          <cell r="S2539" t="str">
            <v>OPERAÇÕES APROPRIAÇÃO MÃO-DE-OBRA</v>
          </cell>
        </row>
        <row r="2540">
          <cell r="S2540" t="str">
            <v>OPERAÇÕES APROPRIAÇÃO MÃO-DE-OBRA</v>
          </cell>
        </row>
        <row r="2541">
          <cell r="S2541" t="str">
            <v>OPERAÇÕES APROPRIAÇÃO MÃO-DE-OBRA</v>
          </cell>
        </row>
        <row r="2542">
          <cell r="S2542" t="str">
            <v>OPERAÇÕES APROPRIAÇÃO MÃO-DE-OBRA</v>
          </cell>
        </row>
        <row r="2543">
          <cell r="S2543" t="str">
            <v>OPERAÇÕES APROPRIAÇÃO MÃO-DE-OBRA</v>
          </cell>
        </row>
        <row r="2544">
          <cell r="S2544" t="str">
            <v>OPERAÇÕES APROPRIAÇÃO MÃO-DE-OBRA</v>
          </cell>
        </row>
        <row r="2545">
          <cell r="S2545" t="str">
            <v>OPERAÇÕES APROPRIAÇÃO MÃO-DE-OBRA</v>
          </cell>
        </row>
        <row r="2546">
          <cell r="S2546" t="str">
            <v>OPERAÇÕES APROPRIAÇÃO MÃO-DE-OBRA</v>
          </cell>
        </row>
        <row r="2547">
          <cell r="S2547" t="str">
            <v>OPERAÇÕES APROPRIAÇÃO MÃO-DE-OBRA</v>
          </cell>
        </row>
        <row r="2548">
          <cell r="S2548" t="str">
            <v>OPERAÇÕES APROPRIAÇÃO MÃO-DE-OBRA</v>
          </cell>
        </row>
        <row r="2549">
          <cell r="S2549" t="str">
            <v>OPERAÇÕES APROPRIAÇÃO MÃO-DE-OBRA</v>
          </cell>
        </row>
        <row r="2550">
          <cell r="S2550" t="str">
            <v>OPERAÇÕES APROPRIAÇÃO MÃO-DE-OBRA</v>
          </cell>
        </row>
        <row r="2551">
          <cell r="S2551" t="str">
            <v>OPERAÇÕES APROPRIAÇÃO MÃO-DE-OBRA</v>
          </cell>
        </row>
        <row r="2552">
          <cell r="S2552" t="str">
            <v>OPERAÇÕES APROPRIAÇÃO MÃO-DE-OBRA</v>
          </cell>
        </row>
        <row r="2553">
          <cell r="S2553" t="str">
            <v>OPERAÇÕES APROPRIAÇÃO MÃO-DE-OBRA</v>
          </cell>
        </row>
        <row r="2554">
          <cell r="S2554" t="str">
            <v>OPERAÇÕES APROPRIAÇÃO MÃO-DE-OBRA</v>
          </cell>
        </row>
        <row r="2555">
          <cell r="S2555" t="str">
            <v>OPERAÇÕES APROPRIAÇÃO MÃO-DE-OBRA</v>
          </cell>
        </row>
        <row r="2556">
          <cell r="S2556" t="str">
            <v>OPERAÇÕES APROPRIAÇÃO MÃO-DE-OBRA</v>
          </cell>
        </row>
        <row r="2557">
          <cell r="S2557" t="str">
            <v>OPERAÇÕES APROPRIAÇÃO MÃO-DE-OBRA</v>
          </cell>
        </row>
        <row r="2558">
          <cell r="S2558" t="str">
            <v>OPERAÇÕES APROPRIAÇÃO MÃO-DE-OBRA</v>
          </cell>
        </row>
        <row r="2559">
          <cell r="S2559" t="str">
            <v>OPERAÇÕES APROPRIAÇÃO MÃO-DE-OBRA</v>
          </cell>
        </row>
        <row r="2560">
          <cell r="S2560" t="str">
            <v>OPERAÇÕES APROPRIAÇÃO MÃO-DE-OBRA</v>
          </cell>
        </row>
        <row r="2561">
          <cell r="S2561" t="str">
            <v>OPERAÇÕES APROPRIAÇÃO MÃO-DE-OBRA</v>
          </cell>
        </row>
        <row r="2562">
          <cell r="S2562" t="str">
            <v>OPERAÇÕES APROPRIAÇÃO MÃO-DE-OBRA</v>
          </cell>
        </row>
        <row r="2563">
          <cell r="S2563" t="str">
            <v>OPERAÇÕES APROPRIAÇÃO MÃO-DE-OBRA</v>
          </cell>
        </row>
        <row r="2564">
          <cell r="S2564" t="str">
            <v>OPERAÇÕES APROPRIAÇÃO MÃO-DE-OBRA</v>
          </cell>
        </row>
        <row r="2565">
          <cell r="S2565" t="str">
            <v>OPERAÇÕES APROPRIAÇÃO MÃO-DE-OBRA</v>
          </cell>
        </row>
        <row r="2566">
          <cell r="S2566" t="str">
            <v>OPERAÇÕES APROPRIAÇÃO MÃO-DE-OBRA</v>
          </cell>
        </row>
        <row r="2567">
          <cell r="S2567" t="str">
            <v>OPERAÇÕES APROPRIAÇÃO MÃO-DE-OBRA</v>
          </cell>
        </row>
        <row r="2568">
          <cell r="S2568" t="str">
            <v>OPERAÇÕES APROPRIAÇÃO MÃO-DE-OBRA</v>
          </cell>
        </row>
        <row r="2569">
          <cell r="S2569" t="str">
            <v>OPERAÇÕES APROPRIAÇÃO MÃO-DE-OBRA</v>
          </cell>
        </row>
        <row r="2570">
          <cell r="S2570" t="str">
            <v>OPERAÇÕES APROPRIAÇÃO MÃO-DE-OBRA</v>
          </cell>
        </row>
        <row r="2571">
          <cell r="S2571" t="str">
            <v>OPERAÇÕES APROPRIAÇÃO MÃO-DE-OBRA</v>
          </cell>
        </row>
        <row r="2572">
          <cell r="S2572" t="str">
            <v>OPERAÇÕES APROPRIAÇÃO MÃO-DE-OBRA</v>
          </cell>
        </row>
        <row r="2573">
          <cell r="S2573" t="str">
            <v>OPERAÇÕES APROPRIAÇÃO MÃO-DE-OBRA</v>
          </cell>
        </row>
        <row r="2574">
          <cell r="S2574" t="str">
            <v>OPERAÇÕES APROPRIAÇÃO MÃO-DE-OBRA</v>
          </cell>
        </row>
        <row r="2575">
          <cell r="S2575" t="str">
            <v>OPERAÇÕES APROPRIAÇÃO MÃO-DE-OBRA</v>
          </cell>
        </row>
        <row r="2576">
          <cell r="S2576" t="str">
            <v>OPERAÇÕES APROPRIAÇÃO MÃO-DE-OBRA</v>
          </cell>
        </row>
        <row r="2577">
          <cell r="S2577" t="str">
            <v>OPERAÇÕES APROPRIAÇÃO MÃO-DE-OBRA</v>
          </cell>
        </row>
        <row r="2578">
          <cell r="S2578" t="str">
            <v>OPERAÇÕES APROPRIAÇÃO MÃO-DE-OBRA</v>
          </cell>
        </row>
        <row r="2579">
          <cell r="S2579" t="str">
            <v>OPERAÇÕES APROPRIAÇÃO MÃO-DE-OBRA</v>
          </cell>
        </row>
        <row r="2580">
          <cell r="S2580" t="str">
            <v>OPERAÇÕES APROPRIAÇÃO MÃO-DE-OBRA</v>
          </cell>
        </row>
        <row r="2581">
          <cell r="S2581" t="str">
            <v>OPERAÇÕES APROPRIAÇÃO MÃO-DE-OBRA</v>
          </cell>
        </row>
        <row r="2582">
          <cell r="S2582" t="str">
            <v>OPERAÇÕES APROPRIAÇÃO MÃO-DE-OBRA</v>
          </cell>
        </row>
        <row r="2583">
          <cell r="S2583" t="str">
            <v>OPERAÇÕES APROPRIAÇÃO MÃO-DE-OBRA</v>
          </cell>
        </row>
        <row r="2584">
          <cell r="S2584" t="str">
            <v>OPERAÇÕES APROPRIAÇÃO MÃO-DE-OBRA</v>
          </cell>
        </row>
        <row r="2585">
          <cell r="S2585" t="str">
            <v>OPERAÇÕES APROPRIAÇÃO MÃO-DE-OBRA</v>
          </cell>
        </row>
        <row r="2586">
          <cell r="S2586" t="str">
            <v>OPERAÇÕES APROPRIAÇÃO MÃO-DE-OBRA</v>
          </cell>
        </row>
        <row r="2587">
          <cell r="S2587" t="str">
            <v>OPERAÇÕES APROPRIAÇÃO MÃO-DE-OBRA</v>
          </cell>
        </row>
        <row r="2588">
          <cell r="S2588" t="str">
            <v>OPERAÇÕES APROPRIAÇÃO MÃO-DE-OBRA</v>
          </cell>
        </row>
        <row r="2589">
          <cell r="S2589" t="str">
            <v>OPERAÇÕES APROPRIAÇÃO MÃO-DE-OBRA</v>
          </cell>
        </row>
        <row r="2590">
          <cell r="S2590" t="str">
            <v>OPERAÇÕES APROPRIAÇÃO MÃO-DE-OBRA</v>
          </cell>
        </row>
        <row r="2591">
          <cell r="S2591" t="str">
            <v>OPERAÇÕES APROPRIAÇÃO MÃO-DE-OBRA</v>
          </cell>
        </row>
        <row r="2592">
          <cell r="S2592" t="str">
            <v>OPERAÇÕES APROPRIAÇÃO MÃO-DE-OBRA</v>
          </cell>
        </row>
        <row r="2593">
          <cell r="S2593" t="str">
            <v>OPERAÇÕES APROPRIAÇÃO MÃO-DE-OBRA</v>
          </cell>
        </row>
        <row r="2594">
          <cell r="S2594" t="str">
            <v>OPERAÇÕES APROPRIAÇÃO MÃO-DE-OBRA</v>
          </cell>
        </row>
        <row r="2595">
          <cell r="S2595" t="str">
            <v>OPERAÇÕES APROPRIAÇÃO MÃO-DE-OBRA</v>
          </cell>
        </row>
        <row r="2596">
          <cell r="S2596" t="str">
            <v>OPERAÇÕES APROPRIAÇÃO MÃO-DE-OBRA</v>
          </cell>
        </row>
        <row r="2597">
          <cell r="S2597" t="str">
            <v>OPERAÇÕES APROPRIAÇÃO MÃO-DE-OBRA</v>
          </cell>
        </row>
        <row r="2598">
          <cell r="S2598" t="str">
            <v>OPERAÇÕES APROPRIAÇÃO MÃO-DE-OBRA</v>
          </cell>
        </row>
        <row r="2599">
          <cell r="S2599" t="str">
            <v>OPERAÇÕES APROPRIAÇÃO MÃO-DE-OBRA</v>
          </cell>
        </row>
        <row r="2600">
          <cell r="S2600" t="str">
            <v>OPERAÇÕES APROPRIAÇÃO MÃO-DE-OBRA</v>
          </cell>
        </row>
        <row r="2601">
          <cell r="S2601" t="str">
            <v>OPERAÇÕES APROPRIAÇÃO MÃO-DE-OBRA</v>
          </cell>
        </row>
        <row r="2602">
          <cell r="S2602" t="str">
            <v>OPERAÇÕES APROPRIAÇÃO MÃO-DE-OBRA</v>
          </cell>
        </row>
        <row r="2603">
          <cell r="S2603" t="str">
            <v>OPERAÇÕES APROPRIAÇÃO MÃO-DE-OBRA</v>
          </cell>
        </row>
        <row r="2604">
          <cell r="S2604" t="str">
            <v>OPERAÇÕES APROPRIAÇÃO MÃO-DE-OBRA</v>
          </cell>
        </row>
        <row r="2605">
          <cell r="S2605" t="str">
            <v>OPERAÇÕES APROPRIAÇÃO MÃO-DE-OBRA</v>
          </cell>
        </row>
        <row r="2606">
          <cell r="S2606" t="str">
            <v>OPERAÇÕES APROPRIAÇÃO MÃO-DE-OBRA</v>
          </cell>
        </row>
        <row r="2607">
          <cell r="S2607" t="str">
            <v>OPERAÇÕES APROPRIAÇÃO MÃO-DE-OBRA</v>
          </cell>
        </row>
        <row r="2608">
          <cell r="S2608" t="str">
            <v>OPERAÇÕES APROPRIAÇÃO MÃO-DE-OBRA</v>
          </cell>
        </row>
        <row r="2609">
          <cell r="S2609" t="str">
            <v>OPERAÇÕES APROPRIAÇÃO MÃO-DE-OBRA</v>
          </cell>
        </row>
        <row r="2610">
          <cell r="S2610" t="str">
            <v>OPERAÇÕES APROPRIAÇÃO MÃO-DE-OBRA</v>
          </cell>
        </row>
        <row r="2611">
          <cell r="S2611" t="str">
            <v>OPERAÇÕES APROPRIAÇÃO MÃO-DE-OBRA</v>
          </cell>
        </row>
        <row r="2612">
          <cell r="S2612" t="str">
            <v>OPERAÇÕES APROPRIAÇÃO MÃO-DE-OBRA</v>
          </cell>
        </row>
        <row r="2613">
          <cell r="S2613" t="str">
            <v>OPERAÇÕES APROPRIAÇÃO MÃO-DE-OBRA</v>
          </cell>
        </row>
        <row r="2614">
          <cell r="S2614" t="str">
            <v>OPERAÇÕES APROPRIAÇÃO MÃO-DE-OBRA</v>
          </cell>
        </row>
        <row r="2615">
          <cell r="S2615" t="str">
            <v>OPERAÇÕES APROPRIAÇÃO MÃO-DE-OBRA</v>
          </cell>
        </row>
        <row r="2616">
          <cell r="S2616" t="str">
            <v>OPERAÇÕES APROPRIAÇÃO MÃO-DE-OBRA</v>
          </cell>
        </row>
        <row r="2617">
          <cell r="S2617" t="str">
            <v>OPERAÇÕES APROPRIAÇÃO MÃO-DE-OBRA</v>
          </cell>
        </row>
        <row r="2618">
          <cell r="S2618" t="str">
            <v>OPERAÇÕES APROPRIAÇÃO MÃO-DE-OBRA</v>
          </cell>
        </row>
        <row r="2619">
          <cell r="S2619" t="str">
            <v>OPERAÇÕES APROPRIAÇÃO MÃO-DE-OBRA</v>
          </cell>
        </row>
        <row r="2620">
          <cell r="S2620" t="str">
            <v>OPERAÇÕES APROPRIAÇÃO MÃO-DE-OBRA</v>
          </cell>
        </row>
        <row r="2621">
          <cell r="S2621" t="str">
            <v>OPERAÇÕES APROPRIAÇÃO MÃO-DE-OBRA</v>
          </cell>
        </row>
        <row r="2622">
          <cell r="S2622" t="str">
            <v>OPERAÇÕES APROPRIAÇÃO MÃO-DE-OBRA</v>
          </cell>
        </row>
        <row r="2623">
          <cell r="S2623" t="str">
            <v>OPERAÇÕES APROPRIAÇÃO MÃO-DE-OBRA</v>
          </cell>
        </row>
        <row r="2624">
          <cell r="S2624" t="str">
            <v>OPERAÇÕES APROPRIAÇÃO MÃO-DE-OBRA</v>
          </cell>
        </row>
        <row r="2625">
          <cell r="S2625" t="str">
            <v>OPERAÇÕES APROPRIAÇÃO MÃO-DE-OBRA</v>
          </cell>
        </row>
        <row r="2626">
          <cell r="S2626" t="str">
            <v>OPERAÇÕES APROPRIAÇÃO MÃO-DE-OBRA</v>
          </cell>
        </row>
        <row r="2627">
          <cell r="S2627" t="str">
            <v>OPERAÇÕES APROPRIAÇÃO MÃO-DE-OBRA</v>
          </cell>
        </row>
        <row r="2628">
          <cell r="S2628" t="str">
            <v>OPERAÇÕES APROPRIAÇÃO MÃO-DE-OBRA</v>
          </cell>
        </row>
        <row r="2629">
          <cell r="S2629" t="str">
            <v>OPERAÇÕES APROPRIAÇÃO MÃO-DE-OBRA</v>
          </cell>
        </row>
        <row r="2630">
          <cell r="S2630" t="str">
            <v>OPERAÇÕES APROPRIAÇÃO MÃO-DE-OBRA</v>
          </cell>
        </row>
        <row r="2631">
          <cell r="S2631" t="str">
            <v>OPERAÇÕES APROPRIAÇÃO MÃO-DE-OBRA</v>
          </cell>
        </row>
        <row r="2632">
          <cell r="S2632" t="str">
            <v>OPERAÇÕES APROPRIAÇÃO MÃO-DE-OBRA</v>
          </cell>
        </row>
        <row r="2633">
          <cell r="S2633" t="str">
            <v>OPERAÇÕES APROPRIAÇÃO MÃO-DE-OBRA</v>
          </cell>
        </row>
        <row r="2634">
          <cell r="S2634" t="str">
            <v>OPERAÇÕES APROPRIAÇÃO MÃO-DE-OBRA</v>
          </cell>
        </row>
        <row r="2635">
          <cell r="S2635" t="str">
            <v>OPERAÇÕES APROPRIAÇÃO MÃO-DE-OBRA</v>
          </cell>
        </row>
        <row r="2636">
          <cell r="S2636" t="str">
            <v>OPERAÇÕES APROPRIAÇÃO MÃO-DE-OBRA</v>
          </cell>
        </row>
        <row r="2637">
          <cell r="S2637" t="str">
            <v>OPERAÇÕES APROPRIAÇÃO MÃO-DE-OBRA</v>
          </cell>
        </row>
        <row r="2638">
          <cell r="S2638" t="str">
            <v>OPERAÇÕES APROPRIAÇÃO MÃO-DE-OBRA</v>
          </cell>
        </row>
        <row r="2639">
          <cell r="S2639" t="str">
            <v>OPERAÇÕES APROPRIAÇÃO MÃO-DE-OBRA</v>
          </cell>
        </row>
        <row r="2640">
          <cell r="S2640" t="str">
            <v>OPERAÇÕES APROPRIAÇÃO MÃO-DE-OBRA</v>
          </cell>
        </row>
        <row r="2641">
          <cell r="S2641" t="str">
            <v>OPERAÇÕES APROPRIAÇÃO MÃO-DE-OBRA</v>
          </cell>
        </row>
        <row r="2642">
          <cell r="S2642" t="str">
            <v>OPERAÇÕES APROPRIAÇÃO MÃO-DE-OBRA</v>
          </cell>
        </row>
        <row r="2643">
          <cell r="S2643" t="str">
            <v>OPERAÇÕES APROPRIAÇÃO MÃO-DE-OBRA</v>
          </cell>
        </row>
        <row r="2644">
          <cell r="S2644" t="str">
            <v>OPERAÇÕES APROPRIAÇÃO MÃO-DE-OBRA</v>
          </cell>
        </row>
        <row r="2645">
          <cell r="S2645" t="str">
            <v>OPERAÇÕES APROPRIAÇÃO MÃO-DE-OBRA</v>
          </cell>
        </row>
        <row r="2646">
          <cell r="S2646" t="str">
            <v>OPERAÇÕES APROPRIAÇÃO MÃO-DE-OBRA</v>
          </cell>
        </row>
        <row r="2647">
          <cell r="S2647" t="str">
            <v>OPERAÇÕES APROPRIAÇÃO MÃO-DE-OBRA</v>
          </cell>
        </row>
        <row r="2648">
          <cell r="S2648" t="str">
            <v>OPERAÇÕES APROPRIAÇÃO MÃO-DE-OBRA</v>
          </cell>
        </row>
        <row r="2649">
          <cell r="S2649" t="str">
            <v>OPERAÇÕES APROPRIAÇÃO MÃO-DE-OBRA</v>
          </cell>
        </row>
        <row r="2650">
          <cell r="S2650" t="str">
            <v>OPERAÇÕES APROPRIAÇÃO MÃO-DE-OBRA</v>
          </cell>
        </row>
        <row r="2651">
          <cell r="S2651" t="str">
            <v>OPERAÇÕES APROPRIAÇÃO MÃO-DE-OBRA</v>
          </cell>
        </row>
        <row r="2652">
          <cell r="S2652" t="str">
            <v>OPERAÇÕES APROPRIAÇÃO MÃO-DE-OBRA</v>
          </cell>
        </row>
        <row r="2653">
          <cell r="S2653" t="str">
            <v>OPERAÇÕES APROPRIAÇÃO MÃO-DE-OBRA</v>
          </cell>
        </row>
        <row r="2654">
          <cell r="S2654" t="str">
            <v>OPERAÇÕES APROPRIAÇÃO MÃO-DE-OBRA</v>
          </cell>
        </row>
        <row r="2655">
          <cell r="S2655" t="str">
            <v>OPERAÇÕES APROPRIAÇÃO MÃO-DE-OBRA</v>
          </cell>
        </row>
        <row r="2656">
          <cell r="S2656" t="str">
            <v>OPERAÇÕES APROPRIAÇÃO MÃO-DE-OBRA</v>
          </cell>
        </row>
        <row r="2657">
          <cell r="S2657" t="str">
            <v>OPERAÇÕES APROPRIAÇÃO MÃO-DE-OBRA</v>
          </cell>
        </row>
        <row r="2658">
          <cell r="S2658" t="str">
            <v>OPERAÇÕES APROPRIAÇÃO MÃO-DE-OBRA</v>
          </cell>
        </row>
        <row r="2659">
          <cell r="S2659" t="str">
            <v>OPERAÇÕES APROPRIAÇÃO MÃO-DE-OBRA</v>
          </cell>
        </row>
        <row r="2660">
          <cell r="S2660" t="str">
            <v>OPERAÇÕES APROPRIAÇÃO MÃO-DE-OBRA</v>
          </cell>
        </row>
        <row r="2661">
          <cell r="S2661" t="str">
            <v>OPERAÇÕES APROPRIAÇÃO MÃO-DE-OBRA</v>
          </cell>
        </row>
        <row r="2662">
          <cell r="S2662" t="str">
            <v>OPERAÇÕES APROPRIAÇÃO MÃO-DE-OBRA</v>
          </cell>
        </row>
        <row r="2663">
          <cell r="S2663" t="str">
            <v>OPERAÇÕES APROPRIAÇÃO MÃO-DE-OBRA</v>
          </cell>
        </row>
        <row r="2664">
          <cell r="S2664" t="str">
            <v>OPERAÇÕES APROPRIAÇÃO MÃO-DE-OBRA</v>
          </cell>
        </row>
        <row r="2665">
          <cell r="S2665" t="str">
            <v>OPERAÇÕES APROPRIAÇÃO MÃO-DE-OBRA</v>
          </cell>
        </row>
        <row r="2666">
          <cell r="S2666" t="str">
            <v>OPERAÇÕES APROPRIAÇÃO MÃO-DE-OBRA</v>
          </cell>
        </row>
        <row r="2667">
          <cell r="S2667" t="str">
            <v>OPERAÇÕES APROPRIAÇÃO MÃO-DE-OBRA</v>
          </cell>
        </row>
        <row r="2668">
          <cell r="S2668" t="str">
            <v>OPERAÇÕES APROPRIAÇÃO MÃO-DE-OBRA</v>
          </cell>
        </row>
        <row r="2669">
          <cell r="S2669" t="str">
            <v>OPERAÇÕES APROPRIAÇÃO MÃO-DE-OBRA</v>
          </cell>
        </row>
        <row r="2670">
          <cell r="S2670" t="str">
            <v>OPERAÇÕES APROPRIAÇÃO MÃO-DE-OBRA</v>
          </cell>
        </row>
        <row r="2671">
          <cell r="S2671" t="str">
            <v>OPERAÇÕES APROPRIAÇÃO MÃO-DE-OBRA</v>
          </cell>
        </row>
        <row r="2672">
          <cell r="S2672" t="str">
            <v>OPERAÇÕES APROPRIAÇÃO MÃO-DE-OBRA</v>
          </cell>
        </row>
        <row r="2673">
          <cell r="S2673" t="str">
            <v>OPERAÇÕES APROPRIAÇÃO MÃO-DE-OBRA</v>
          </cell>
        </row>
        <row r="2674">
          <cell r="S2674" t="str">
            <v>OPERAÇÕES APROPRIAÇÃO MÃO-DE-OBRA</v>
          </cell>
        </row>
        <row r="2675">
          <cell r="S2675" t="str">
            <v>OPERAÇÕES APROPRIAÇÃO MÃO-DE-OBRA</v>
          </cell>
        </row>
        <row r="2676">
          <cell r="S2676" t="str">
            <v>OPERAÇÕES APROPRIAÇÃO MÃO-DE-OBRA</v>
          </cell>
        </row>
        <row r="2677">
          <cell r="S2677" t="str">
            <v>OPERAÇÕES APROPRIAÇÃO MÃO-DE-OBRA</v>
          </cell>
        </row>
        <row r="2678">
          <cell r="S2678" t="str">
            <v>OPERAÇÕES APROPRIAÇÃO MÃO-DE-OBRA</v>
          </cell>
        </row>
        <row r="2679">
          <cell r="S2679" t="str">
            <v>OPERAÇÕES APROPRIAÇÃO MÃO-DE-OBRA</v>
          </cell>
        </row>
        <row r="2680">
          <cell r="S2680" t="str">
            <v>OPERAÇÕES APROPRIAÇÃO MÃO-DE-OBRA</v>
          </cell>
        </row>
        <row r="2681">
          <cell r="S2681" t="str">
            <v>OPERAÇÕES APROPRIAÇÃO MÃO-DE-OBRA</v>
          </cell>
        </row>
        <row r="2682">
          <cell r="S2682" t="str">
            <v>OPERAÇÕES APROPRIAÇÃO MÃO-DE-OBRA</v>
          </cell>
        </row>
        <row r="2683">
          <cell r="S2683" t="str">
            <v>OPERAÇÕES APROPRIAÇÃO MÃO-DE-OBRA</v>
          </cell>
        </row>
        <row r="2684">
          <cell r="S2684" t="str">
            <v>OPERAÇÕES APROPRIAÇÃO MÃO-DE-OBRA</v>
          </cell>
        </row>
        <row r="2685">
          <cell r="S2685" t="str">
            <v>OPERAÇÕES APROPRIAÇÃO MÃO-DE-OBRA</v>
          </cell>
        </row>
        <row r="2686">
          <cell r="S2686" t="str">
            <v>OPERAÇÕES APROPRIAÇÃO MÃO-DE-OBRA</v>
          </cell>
        </row>
        <row r="2687">
          <cell r="S2687" t="str">
            <v>OPERAÇÕES APROPRIAÇÃO MÃO-DE-OBRA</v>
          </cell>
        </row>
        <row r="2688">
          <cell r="S2688" t="str">
            <v>OPERAÇÕES APROPRIAÇÃO MÃO-DE-OBRA</v>
          </cell>
        </row>
        <row r="2689">
          <cell r="S2689" t="str">
            <v>OPERAÇÕES APROPRIAÇÃO MÃO-DE-OBRA</v>
          </cell>
        </row>
        <row r="2690">
          <cell r="S2690" t="str">
            <v>OPERAÇÕES APROPRIAÇÃO MÃO-DE-OBRA</v>
          </cell>
        </row>
        <row r="2691">
          <cell r="S2691" t="str">
            <v>OPERAÇÕES APROPRIAÇÃO MÃO-DE-OBRA</v>
          </cell>
        </row>
        <row r="2692">
          <cell r="S2692" t="str">
            <v>OPERAÇÕES APROPRIAÇÃO MÃO-DE-OBRA</v>
          </cell>
        </row>
        <row r="2693">
          <cell r="S2693" t="str">
            <v>OPERAÇÕES APROPRIAÇÃO MÃO-DE-OBRA</v>
          </cell>
        </row>
        <row r="2694">
          <cell r="S2694" t="str">
            <v>OPERAÇÕES APROPRIAÇÃO MÃO-DE-OBRA</v>
          </cell>
        </row>
        <row r="2695">
          <cell r="S2695" t="str">
            <v>OPERAÇÕES APROPRIAÇÃO MÃO-DE-OBRA</v>
          </cell>
        </row>
        <row r="2696">
          <cell r="S2696" t="str">
            <v>OPERAÇÕES APROPRIAÇÃO MÃO-DE-OBRA</v>
          </cell>
        </row>
        <row r="2697">
          <cell r="S2697" t="str">
            <v>OPERAÇÕES APROPRIAÇÃO MÃO-DE-OBRA</v>
          </cell>
        </row>
        <row r="2698">
          <cell r="S2698" t="str">
            <v>OPERAÇÕES APROPRIAÇÃO MÃO-DE-OBRA</v>
          </cell>
        </row>
        <row r="2699">
          <cell r="S2699" t="str">
            <v>OPERAÇÕES APROPRIAÇÃO MÃO-DE-OBRA</v>
          </cell>
        </row>
        <row r="2700">
          <cell r="S2700" t="str">
            <v>OPERAÇÕES APROPRIAÇÃO MÃO-DE-OBRA</v>
          </cell>
        </row>
        <row r="2701">
          <cell r="S2701" t="str">
            <v>OPERAÇÕES APROPRIAÇÃO MÃO-DE-OBRA</v>
          </cell>
        </row>
        <row r="2702">
          <cell r="S2702" t="str">
            <v>OPERAÇÕES APROPRIAÇÃO MÃO-DE-OBRA</v>
          </cell>
        </row>
        <row r="2703">
          <cell r="S2703" t="str">
            <v>OPERAÇÕES APROPRIAÇÃO MÃO-DE-OBRA</v>
          </cell>
        </row>
        <row r="2704">
          <cell r="S2704" t="str">
            <v>OPERAÇÕES APROPRIAÇÃO MÃO-DE-OBRA</v>
          </cell>
        </row>
        <row r="2705">
          <cell r="S2705" t="str">
            <v>OPERAÇÕES APROPRIAÇÃO MÃO-DE-OBRA</v>
          </cell>
        </row>
        <row r="2706">
          <cell r="S2706" t="str">
            <v>OPERAÇÕES APROPRIAÇÃO MÃO-DE-OBRA</v>
          </cell>
        </row>
        <row r="2707">
          <cell r="S2707" t="str">
            <v>OPERAÇÕES APROPRIAÇÃO MÃO-DE-OBRA</v>
          </cell>
        </row>
        <row r="2708">
          <cell r="S2708" t="str">
            <v>OPERAÇÕES APROPRIAÇÃO MÃO-DE-OBRA</v>
          </cell>
        </row>
        <row r="2709">
          <cell r="S2709" t="str">
            <v>OPERAÇÕES APROPRIAÇÃO MÃO-DE-OBRA</v>
          </cell>
        </row>
        <row r="2710">
          <cell r="S2710" t="str">
            <v>OPERAÇÕES APROPRIAÇÃO MÃO-DE-OBRA</v>
          </cell>
        </row>
        <row r="2711">
          <cell r="S2711" t="str">
            <v>OPERAÇÕES APROPRIAÇÃO MÃO-DE-OBRA</v>
          </cell>
        </row>
        <row r="2712">
          <cell r="S2712" t="str">
            <v>OPERAÇÕES APROPRIAÇÃO MÃO-DE-OBRA</v>
          </cell>
        </row>
        <row r="2713">
          <cell r="S2713" t="str">
            <v>OPERAÇÕES APROPRIAÇÃO MÃO-DE-OBRA</v>
          </cell>
        </row>
        <row r="2714">
          <cell r="S2714" t="str">
            <v>OPERAÇÕES APROPRIAÇÃO MÃO-DE-OBRA</v>
          </cell>
        </row>
        <row r="2715">
          <cell r="S2715" t="str">
            <v>OPERAÇÕES APROPRIAÇÃO MÃO-DE-OBRA</v>
          </cell>
        </row>
        <row r="2716">
          <cell r="S2716" t="str">
            <v>OPERAÇÕES APROPRIAÇÃO MÃO-DE-OBRA</v>
          </cell>
        </row>
        <row r="2717">
          <cell r="S2717" t="str">
            <v>OPERAÇÕES APROPRIAÇÃO MÃO-DE-OBRA</v>
          </cell>
        </row>
        <row r="2718">
          <cell r="S2718" t="str">
            <v>OPERAÇÕES APROPRIAÇÃO MÃO-DE-OBRA</v>
          </cell>
        </row>
        <row r="2719">
          <cell r="S2719" t="str">
            <v>OPERAÇÕES APROPRIAÇÃO MÃO-DE-OBRA</v>
          </cell>
        </row>
        <row r="2720">
          <cell r="S2720" t="str">
            <v>OPERAÇÕES APROPRIAÇÃO MÃO-DE-OBRA</v>
          </cell>
        </row>
        <row r="2721">
          <cell r="S2721" t="str">
            <v>OPERAÇÕES APROPRIAÇÃO MÃO-DE-OBRA</v>
          </cell>
        </row>
        <row r="2722">
          <cell r="S2722" t="str">
            <v>OPERAÇÕES APROPRIAÇÃO MÃO-DE-OBRA</v>
          </cell>
        </row>
        <row r="2723">
          <cell r="S2723" t="str">
            <v>OPERAÇÕES APROPRIAÇÃO MÃO-DE-OBRA</v>
          </cell>
        </row>
        <row r="2724">
          <cell r="S2724" t="str">
            <v>OPERAÇÕES APROPRIAÇÃO MÃO-DE-OBRA</v>
          </cell>
        </row>
        <row r="2725">
          <cell r="S2725" t="str">
            <v>OPERAÇÕES APROPRIAÇÃO MÃO-DE-OBRA</v>
          </cell>
        </row>
        <row r="2726">
          <cell r="S2726" t="str">
            <v>OPERAÇÕES APROPRIAÇÃO MÃO-DE-OBRA</v>
          </cell>
        </row>
        <row r="2727">
          <cell r="S2727" t="str">
            <v>OPERAÇÕES APROPRIAÇÃO MÃO-DE-OBRA</v>
          </cell>
        </row>
        <row r="2728">
          <cell r="S2728" t="str">
            <v>OPERAÇÕES APROPRIAÇÃO MÃO-DE-OBRA</v>
          </cell>
        </row>
        <row r="2729">
          <cell r="S2729" t="str">
            <v>OPERAÇÕES APROPRIAÇÃO MÃO-DE-OBRA</v>
          </cell>
        </row>
        <row r="2730">
          <cell r="S2730" t="str">
            <v>OPERAÇÕES APROPRIAÇÃO MÃO-DE-OBRA</v>
          </cell>
        </row>
        <row r="2731">
          <cell r="S2731" t="str">
            <v>OPERAÇÕES APROPRIAÇÃO MÃO-DE-OBRA</v>
          </cell>
        </row>
        <row r="2732">
          <cell r="S2732" t="str">
            <v>OPERAÇÕES APROPRIAÇÃO MÃO-DE-OBRA</v>
          </cell>
        </row>
        <row r="2733">
          <cell r="S2733" t="str">
            <v>OPERAÇÕES APROPRIAÇÃO MÃO-DE-OBRA</v>
          </cell>
        </row>
        <row r="2734">
          <cell r="S2734" t="str">
            <v>OPERAÇÕES APROPRIAÇÃO MÃO-DE-OBRA</v>
          </cell>
        </row>
        <row r="2735">
          <cell r="S2735" t="str">
            <v>OPERAÇÕES APROPRIAÇÃO MÃO-DE-OBRA</v>
          </cell>
        </row>
        <row r="2736">
          <cell r="S2736" t="str">
            <v>OPERAÇÕES APROPRIAÇÃO MÃO-DE-OBRA</v>
          </cell>
        </row>
        <row r="2737">
          <cell r="S2737" t="str">
            <v>OPERAÇÕES APROPRIAÇÃO MÃO-DE-OBRA</v>
          </cell>
        </row>
        <row r="2738">
          <cell r="S2738" t="str">
            <v>OPERAÇÕES APROPRIAÇÃO MÃO-DE-OBRA</v>
          </cell>
        </row>
        <row r="2739">
          <cell r="S2739" t="str">
            <v>OPERAÇÕES APROPRIAÇÃO MÃO-DE-OBRA</v>
          </cell>
        </row>
        <row r="2740">
          <cell r="S2740" t="str">
            <v>OPERAÇÕES APROPRIAÇÃO MÃO-DE-OBRA</v>
          </cell>
        </row>
        <row r="2741">
          <cell r="S2741" t="str">
            <v>OPERAÇÕES APROPRIAÇÃO MÃO-DE-OBRA</v>
          </cell>
        </row>
        <row r="2742">
          <cell r="S2742" t="str">
            <v>OPERAÇÕES APROPRIAÇÃO MÃO-DE-OBRA</v>
          </cell>
        </row>
        <row r="2743">
          <cell r="S2743" t="str">
            <v>OPERAÇÕES APROPRIAÇÃO MÃO-DE-OBRA</v>
          </cell>
        </row>
        <row r="2744">
          <cell r="S2744" t="str">
            <v>OPERAÇÕES APROPRIAÇÃO MÃO-DE-OBRA</v>
          </cell>
        </row>
        <row r="2745">
          <cell r="S2745" t="str">
            <v>OPERAÇÕES APROPRIAÇÃO MÃO-DE-OBRA</v>
          </cell>
        </row>
        <row r="2746">
          <cell r="S2746" t="str">
            <v>OPERAÇÕES APROPRIAÇÃO MÃO-DE-OBRA</v>
          </cell>
        </row>
        <row r="2747">
          <cell r="S2747" t="str">
            <v>OPERAÇÕES APROPRIAÇÃO MÃO-DE-OBRA</v>
          </cell>
        </row>
        <row r="2748">
          <cell r="S2748" t="str">
            <v>OPERAÇÕES APROPRIAÇÃO MÃO-DE-OBRA</v>
          </cell>
        </row>
        <row r="2749">
          <cell r="S2749" t="str">
            <v>OPERAÇÕES APROPRIAÇÃO MÃO-DE-OBRA</v>
          </cell>
        </row>
        <row r="2750">
          <cell r="S2750" t="str">
            <v>OPERAÇÕES APROPRIAÇÃO MÃO-DE-OBRA</v>
          </cell>
        </row>
        <row r="2751">
          <cell r="S2751" t="str">
            <v>OPERAÇÕES APROPRIAÇÃO MÃO-DE-OBRA</v>
          </cell>
        </row>
        <row r="2752">
          <cell r="S2752" t="str">
            <v>OPERAÇÕES APROPRIAÇÃO MÃO-DE-OBRA</v>
          </cell>
        </row>
        <row r="2753">
          <cell r="S2753" t="str">
            <v>OPERAÇÕES APROPRIAÇÃO MÃO-DE-OBRA</v>
          </cell>
        </row>
        <row r="2754">
          <cell r="S2754" t="str">
            <v>OPERAÇÕES APROPRIAÇÃO MÃO-DE-OBRA</v>
          </cell>
        </row>
        <row r="2755">
          <cell r="S2755" t="str">
            <v>OPERAÇÕES APROPRIAÇÃO MÃO-DE-OBRA</v>
          </cell>
        </row>
        <row r="2756">
          <cell r="S2756" t="str">
            <v>OPERAÇÕES APROPRIAÇÃO MÃO-DE-OBRA</v>
          </cell>
        </row>
        <row r="2757">
          <cell r="S2757" t="str">
            <v>OPERAÇÕES APROPRIAÇÃO MÃO-DE-OBRA</v>
          </cell>
        </row>
        <row r="2758">
          <cell r="S2758" t="str">
            <v>OPERAÇÕES APROPRIAÇÃO MÃO-DE-OBRA</v>
          </cell>
        </row>
        <row r="2759">
          <cell r="S2759" t="str">
            <v>OPERAÇÕES APROPRIAÇÃO MÃO-DE-OBRA</v>
          </cell>
        </row>
        <row r="2760">
          <cell r="S2760" t="str">
            <v>OPERAÇÕES APROPRIAÇÃO MÃO-DE-OBRA</v>
          </cell>
        </row>
        <row r="2761">
          <cell r="S2761" t="str">
            <v>OPERAÇÕES APROPRIAÇÃO MÃO-DE-OBRA</v>
          </cell>
        </row>
        <row r="2762">
          <cell r="S2762" t="str">
            <v>OPERAÇÕES APROPRIAÇÃO MÃO-DE-OBRA</v>
          </cell>
        </row>
        <row r="2763">
          <cell r="S2763" t="str">
            <v>OPERAÇÕES APROPRIAÇÃO MÃO-DE-OBRA</v>
          </cell>
        </row>
        <row r="2764">
          <cell r="S2764" t="str">
            <v>OPERAÇÕES APROPRIAÇÃO MÃO-DE-OBRA</v>
          </cell>
        </row>
        <row r="2765">
          <cell r="S2765" t="str">
            <v>OPERAÇÕES APROPRIAÇÃO MÃO-DE-OBRA</v>
          </cell>
        </row>
        <row r="2766">
          <cell r="S2766" t="str">
            <v>OPERAÇÕES APROPRIAÇÃO MÃO-DE-OBRA</v>
          </cell>
        </row>
        <row r="2767">
          <cell r="S2767" t="str">
            <v>OPERAÇÕES APROPRIAÇÃO MÃO-DE-OBRA</v>
          </cell>
        </row>
        <row r="2768">
          <cell r="S2768" t="str">
            <v>OPERAÇÕES APROPRIAÇÃO MÃO-DE-OBRA</v>
          </cell>
        </row>
        <row r="2769">
          <cell r="S2769" t="str">
            <v>OPERAÇÕES APROPRIAÇÃO MÃO-DE-OBRA</v>
          </cell>
        </row>
        <row r="2770">
          <cell r="S2770" t="str">
            <v>OPERAÇÕES APROPRIAÇÃO MÃO-DE-OBRA</v>
          </cell>
        </row>
        <row r="2771">
          <cell r="S2771" t="str">
            <v>OPERAÇÕES APROPRIAÇÃO MÃO-DE-OBRA</v>
          </cell>
        </row>
        <row r="2772">
          <cell r="S2772" t="str">
            <v>OPERAÇÕES APROPRIAÇÃO MÃO-DE-OBRA</v>
          </cell>
        </row>
        <row r="2773">
          <cell r="S2773" t="str">
            <v>OPERAÇÕES APROPRIAÇÃO MÃO-DE-OBRA</v>
          </cell>
        </row>
        <row r="2774">
          <cell r="S2774" t="str">
            <v>OPERAÇÕES APROPRIAÇÃO MÃO-DE-OBRA</v>
          </cell>
        </row>
        <row r="2775">
          <cell r="S2775" t="str">
            <v>OPERAÇÕES APROPRIAÇÃO MÃO-DE-OBRA</v>
          </cell>
        </row>
        <row r="2776">
          <cell r="S2776" t="str">
            <v>OPERAÇÕES APROPRIAÇÃO MÃO-DE-OBRA</v>
          </cell>
        </row>
        <row r="2777">
          <cell r="S2777" t="str">
            <v>OPERAÇÕES APROPRIAÇÃO MÃO-DE-OBRA</v>
          </cell>
        </row>
        <row r="2778">
          <cell r="S2778" t="str">
            <v>OPERAÇÕES APROPRIAÇÃO MÃO-DE-OBRA</v>
          </cell>
        </row>
        <row r="2779">
          <cell r="S2779" t="str">
            <v>OPERAÇÕES APROPRIAÇÃO MÃO-DE-OBRA</v>
          </cell>
        </row>
        <row r="2780">
          <cell r="S2780" t="str">
            <v>OPERAÇÕES APROPRIAÇÃO MÃO-DE-OBRA</v>
          </cell>
        </row>
        <row r="2781">
          <cell r="S2781" t="str">
            <v>OPERAÇÕES APROPRIAÇÃO MÃO-DE-OBRA</v>
          </cell>
        </row>
        <row r="2782">
          <cell r="S2782" t="str">
            <v>OPERAÇÕES APROPRIAÇÃO MÃO-DE-OBRA</v>
          </cell>
        </row>
        <row r="2783">
          <cell r="S2783" t="str">
            <v>OPERAÇÕES APROPRIAÇÃO MÃO-DE-OBRA</v>
          </cell>
        </row>
        <row r="2784">
          <cell r="S2784" t="str">
            <v>OPERAÇÕES APROPRIAÇÃO MÃO-DE-OBRA</v>
          </cell>
        </row>
        <row r="2785">
          <cell r="S2785" t="str">
            <v>OPERAÇÕES APROPRIAÇÃO MÃO-DE-OBRA</v>
          </cell>
        </row>
        <row r="2786">
          <cell r="S2786" t="str">
            <v>OPERAÇÕES APROPRIAÇÃO MÃO-DE-OBRA</v>
          </cell>
        </row>
        <row r="2787">
          <cell r="S2787" t="str">
            <v>OPERAÇÕES APROPRIAÇÃO MÃO-DE-OBRA</v>
          </cell>
        </row>
        <row r="2788">
          <cell r="S2788" t="str">
            <v>OPERAÇÕES APROPRIAÇÃO MÃO-DE-OBRA</v>
          </cell>
        </row>
        <row r="2789">
          <cell r="S2789" t="str">
            <v>OPERAÇÕES APROPRIAÇÃO MÃO-DE-OBRA</v>
          </cell>
        </row>
        <row r="2790">
          <cell r="S2790" t="str">
            <v>OPERAÇÕES APROPRIAÇÃO MÃO-DE-OBRA</v>
          </cell>
        </row>
        <row r="2791">
          <cell r="S2791" t="str">
            <v>OPERAÇÕES APROPRIAÇÃO MÃO-DE-OBRA</v>
          </cell>
        </row>
        <row r="2792">
          <cell r="S2792" t="str">
            <v>OPERAÇÕES APROPRIAÇÃO MÃO-DE-OBRA</v>
          </cell>
        </row>
        <row r="2793">
          <cell r="S2793" t="str">
            <v>OPERAÇÕES APROPRIAÇÃO MÃO-DE-OBRA</v>
          </cell>
        </row>
        <row r="2794">
          <cell r="S2794" t="str">
            <v>OPERAÇÕES APROPRIAÇÃO MÃO-DE-OBRA</v>
          </cell>
        </row>
        <row r="2795">
          <cell r="S2795" t="str">
            <v>OPERAÇÕES APROPRIAÇÃO MÃO-DE-OBRA</v>
          </cell>
        </row>
        <row r="2796">
          <cell r="S2796" t="str">
            <v>OPERAÇÕES APROPRIAÇÃO MÃO-DE-OBRA</v>
          </cell>
        </row>
        <row r="2797">
          <cell r="S2797" t="str">
            <v>OPERAÇÕES APROPRIAÇÃO MÃO-DE-OBRA</v>
          </cell>
        </row>
        <row r="2798">
          <cell r="S2798" t="str">
            <v>OPERAÇÕES APROPRIAÇÃO MÃO-DE-OBRA</v>
          </cell>
        </row>
        <row r="2799">
          <cell r="S2799" t="str">
            <v>OPERAÇÕES APROPRIAÇÃO MÃO-DE-OBRA</v>
          </cell>
        </row>
        <row r="2800">
          <cell r="S2800" t="str">
            <v>OPERAÇÕES APROPRIAÇÃO MÃO-DE-OBRA</v>
          </cell>
        </row>
        <row r="2801">
          <cell r="S2801" t="str">
            <v>OPERAÇÕES APROPRIAÇÃO MÃO-DE-OBRA</v>
          </cell>
        </row>
        <row r="2802">
          <cell r="S2802" t="str">
            <v>OPERAÇÕES APROPRIAÇÃO MÃO-DE-OBRA</v>
          </cell>
        </row>
        <row r="2803">
          <cell r="S2803" t="str">
            <v>OPERAÇÕES APROPRIAÇÃO MÃO-DE-OBRA</v>
          </cell>
        </row>
        <row r="2804">
          <cell r="S2804" t="str">
            <v>OPERAÇÕES APROPRIAÇÃO MÃO-DE-OBRA</v>
          </cell>
        </row>
        <row r="2805">
          <cell r="S2805" t="str">
            <v>OPERAÇÕES APROPRIAÇÃO MÃO-DE-OBRA</v>
          </cell>
        </row>
        <row r="2806">
          <cell r="S2806" t="str">
            <v>OPERAÇÕES APROPRIAÇÃO MÃO-DE-OBRA</v>
          </cell>
        </row>
        <row r="2807">
          <cell r="S2807" t="str">
            <v>OPERAÇÕES APROPRIAÇÃO MÃO-DE-OBRA</v>
          </cell>
        </row>
        <row r="2808">
          <cell r="S2808" t="str">
            <v>OPERAÇÕES APROPRIAÇÃO MÃO-DE-OBRA</v>
          </cell>
        </row>
        <row r="2809">
          <cell r="S2809" t="str">
            <v>OPERAÇÕES APROPRIAÇÃO MÃO-DE-OBRA</v>
          </cell>
        </row>
        <row r="2810">
          <cell r="S2810" t="str">
            <v>OPERAÇÕES APROPRIAÇÃO MÃO-DE-OBRA</v>
          </cell>
        </row>
        <row r="2811">
          <cell r="S2811" t="str">
            <v>OPERAÇÕES APROPRIAÇÃO MÃO-DE-OBRA</v>
          </cell>
        </row>
        <row r="2812">
          <cell r="S2812" t="str">
            <v>OPERAÇÕES APROPRIAÇÃO MÃO-DE-OBRA</v>
          </cell>
        </row>
        <row r="2813">
          <cell r="S2813" t="str">
            <v>OPERAÇÕES APROPRIAÇÃO MÃO-DE-OBRA</v>
          </cell>
        </row>
        <row r="2814">
          <cell r="S2814" t="str">
            <v>OPERAÇÕES APROPRIAÇÃO MÃO-DE-OBRA</v>
          </cell>
        </row>
        <row r="2815">
          <cell r="S2815" t="str">
            <v>OPERAÇÕES APROPRIAÇÃO MÃO-DE-OBRA</v>
          </cell>
        </row>
        <row r="2816">
          <cell r="S2816" t="str">
            <v>OPERAÇÕES APROPRIAÇÃO MÃO-DE-OBRA</v>
          </cell>
        </row>
        <row r="2817">
          <cell r="S2817" t="str">
            <v>OPERAÇÕES APROPRIAÇÃO MÃO-DE-OBRA</v>
          </cell>
        </row>
        <row r="2818">
          <cell r="S2818" t="str">
            <v>OPERAÇÕES APROPRIAÇÃO MÃO-DE-OBRA</v>
          </cell>
        </row>
        <row r="2819">
          <cell r="S2819" t="str">
            <v>OPERAÇÕES APROPRIAÇÃO MÃO-DE-OBRA</v>
          </cell>
        </row>
        <row r="2820">
          <cell r="S2820" t="str">
            <v>OPERAÇÕES APROPRIAÇÃO MÃO-DE-OBRA</v>
          </cell>
        </row>
        <row r="2821">
          <cell r="S2821" t="str">
            <v>OPERAÇÕES APROPRIAÇÃO MÃO-DE-OBRA</v>
          </cell>
        </row>
        <row r="2822">
          <cell r="S2822" t="str">
            <v>OPERAÇÕES APROPRIAÇÃO MÃO-DE-OBRA</v>
          </cell>
        </row>
        <row r="2823">
          <cell r="S2823" t="str">
            <v>OPERAÇÕES APROPRIAÇÃO MÃO-DE-OBRA</v>
          </cell>
        </row>
        <row r="2824">
          <cell r="S2824" t="str">
            <v>OPERAÇÕES APROPRIAÇÃO MÃO-DE-OBRA</v>
          </cell>
        </row>
        <row r="2825">
          <cell r="S2825" t="str">
            <v>OPERAÇÕES APROPRIAÇÃO MÃO-DE-OBRA</v>
          </cell>
        </row>
        <row r="2826">
          <cell r="S2826" t="str">
            <v>OPERAÇÕES APROPRIAÇÃO MÃO-DE-OBRA</v>
          </cell>
        </row>
        <row r="2827">
          <cell r="S2827" t="str">
            <v>OPERAÇÕES APROPRIAÇÃO MÃO-DE-OBRA</v>
          </cell>
        </row>
        <row r="2828">
          <cell r="S2828" t="str">
            <v>OPERAÇÕES APROPRIAÇÃO MÃO-DE-OBRA</v>
          </cell>
        </row>
        <row r="2829">
          <cell r="S2829" t="str">
            <v>OPERAÇÕES APROPRIAÇÃO MÃO-DE-OBRA</v>
          </cell>
        </row>
        <row r="2830">
          <cell r="S2830" t="str">
            <v>OPERAÇÕES APROPRIAÇÃO MÃO-DE-OBRA</v>
          </cell>
        </row>
        <row r="2831">
          <cell r="S2831" t="str">
            <v>OPERAÇÕES APROPRIAÇÃO MÃO-DE-OBRA</v>
          </cell>
        </row>
        <row r="2832">
          <cell r="S2832" t="str">
            <v>OPERAÇÕES APROPRIAÇÃO MÃO-DE-OBRA</v>
          </cell>
        </row>
        <row r="2833">
          <cell r="S2833" t="str">
            <v>OPERAÇÕES APROPRIAÇÃO MÃO-DE-OBRA</v>
          </cell>
        </row>
        <row r="2834">
          <cell r="S2834" t="str">
            <v>OPERAÇÕES APROPRIAÇÃO MÃO-DE-OBRA</v>
          </cell>
        </row>
        <row r="2835">
          <cell r="S2835" t="str">
            <v>OPERAÇÕES APROPRIAÇÃO MÃO-DE-OBRA</v>
          </cell>
        </row>
        <row r="2836">
          <cell r="S2836" t="str">
            <v>OPERAÇÕES APROPRIAÇÃO MÃO-DE-OBRA</v>
          </cell>
        </row>
        <row r="2837">
          <cell r="S2837" t="str">
            <v>OPERAÇÕES APROPRIAÇÃO MÃO-DE-OBRA</v>
          </cell>
        </row>
        <row r="2838">
          <cell r="S2838" t="str">
            <v>OPERAÇÕES APROPRIAÇÃO MÃO-DE-OBRA</v>
          </cell>
        </row>
        <row r="2839">
          <cell r="S2839" t="str">
            <v>OPERAÇÕES APROPRIAÇÃO MÃO-DE-OBRA</v>
          </cell>
        </row>
        <row r="2840">
          <cell r="S2840" t="str">
            <v>OPERAÇÕES APROPRIAÇÃO MÃO-DE-OBRA</v>
          </cell>
        </row>
        <row r="2841">
          <cell r="S2841" t="str">
            <v>OPERAÇÕES APROPRIAÇÃO MÃO-DE-OBRA</v>
          </cell>
        </row>
        <row r="2842">
          <cell r="S2842" t="str">
            <v>OPERAÇÕES APROPRIAÇÃO MÃO-DE-OBRA</v>
          </cell>
        </row>
        <row r="2843">
          <cell r="S2843" t="str">
            <v>OPERAÇÕES APROPRIAÇÃO MÃO-DE-OBRA</v>
          </cell>
        </row>
        <row r="2844">
          <cell r="S2844" t="str">
            <v>OPERAÇÕES APROPRIAÇÃO MÃO-DE-OBRA</v>
          </cell>
        </row>
        <row r="2845">
          <cell r="S2845" t="str">
            <v>OPERAÇÕES APROPRIAÇÃO MÃO-DE-OBRA</v>
          </cell>
        </row>
        <row r="2846">
          <cell r="S2846" t="str">
            <v>OPERAÇÕES APROPRIAÇÃO MÃO-DE-OBRA</v>
          </cell>
        </row>
        <row r="2847">
          <cell r="S2847" t="str">
            <v>OPERAÇÕES APROPRIAÇÃO MÃO-DE-OBRA</v>
          </cell>
        </row>
        <row r="2848">
          <cell r="S2848" t="str">
            <v>OPERAÇÕES APROPRIAÇÃO MÃO-DE-OBRA</v>
          </cell>
        </row>
        <row r="2849">
          <cell r="S2849" t="str">
            <v>OPERAÇÕES APROPRIAÇÃO MÃO-DE-OBRA</v>
          </cell>
        </row>
        <row r="2850">
          <cell r="S2850" t="str">
            <v>OPERAÇÕES APROPRIAÇÃO MÃO-DE-OBRA</v>
          </cell>
        </row>
        <row r="2851">
          <cell r="S2851" t="str">
            <v>OPERAÇÕES APROPRIAÇÃO MÃO-DE-OBRA</v>
          </cell>
        </row>
        <row r="2852">
          <cell r="S2852" t="str">
            <v>OPERAÇÕES APROPRIAÇÃO MÃO-DE-OBRA</v>
          </cell>
        </row>
        <row r="2853">
          <cell r="S2853" t="str">
            <v>OPERAÇÕES APROPRIAÇÃO MÃO-DE-OBRA</v>
          </cell>
        </row>
        <row r="2854">
          <cell r="S2854" t="str">
            <v>OPERAÇÕES APROPRIAÇÃO MÃO-DE-OBRA</v>
          </cell>
        </row>
        <row r="2855">
          <cell r="S2855" t="str">
            <v>OPERAÇÕES APROPRIAÇÃO MÃO-DE-OBRA</v>
          </cell>
        </row>
        <row r="2856">
          <cell r="S2856" t="str">
            <v>OPERAÇÕES APROPRIAÇÃO MÃO-DE-OBRA</v>
          </cell>
        </row>
        <row r="2857">
          <cell r="S2857" t="str">
            <v>OPERAÇÕES APROPRIAÇÃO MÃO-DE-OBRA</v>
          </cell>
        </row>
        <row r="2858">
          <cell r="S2858" t="str">
            <v>OPERAÇÕES APROPRIAÇÃO MÃO-DE-OBRA</v>
          </cell>
        </row>
        <row r="2859">
          <cell r="S2859" t="str">
            <v>OPERAÇÕES APROPRIAÇÃO MÃO-DE-OBRA</v>
          </cell>
        </row>
        <row r="2860">
          <cell r="S2860" t="str">
            <v>OPERAÇÕES APROPRIAÇÃO MÃO-DE-OBRA</v>
          </cell>
        </row>
        <row r="2861">
          <cell r="S2861" t="str">
            <v>OPERAÇÕES APROPRIAÇÃO MÃO-DE-OBRA</v>
          </cell>
        </row>
        <row r="2862">
          <cell r="S2862" t="str">
            <v>OPERAÇÕES APROPRIAÇÃO MÃO-DE-OBRA</v>
          </cell>
        </row>
        <row r="2863">
          <cell r="S2863" t="str">
            <v>OPERAÇÕES APROPRIAÇÃO MÃO-DE-OBRA</v>
          </cell>
        </row>
        <row r="2864">
          <cell r="S2864" t="str">
            <v>OPERAÇÕES APROPRIAÇÃO MÃO-DE-OBRA</v>
          </cell>
        </row>
        <row r="2865">
          <cell r="S2865" t="str">
            <v>OPERAÇÕES APROPRIAÇÃO MÃO-DE-OBRA</v>
          </cell>
        </row>
        <row r="2866">
          <cell r="S2866" t="str">
            <v>OPERAÇÕES APROPRIAÇÃO MÃO-DE-OBRA</v>
          </cell>
        </row>
        <row r="2867">
          <cell r="S2867" t="str">
            <v>OPERAÇÕES APROPRIAÇÃO MÃO-DE-OBRA</v>
          </cell>
        </row>
        <row r="2868">
          <cell r="S2868" t="str">
            <v>OPERAÇÕES APROPRIAÇÃO MÃO-DE-OBRA</v>
          </cell>
        </row>
        <row r="2869">
          <cell r="S2869" t="str">
            <v>OPERAÇÕES APROPRIAÇÃO MÃO-DE-OBRA</v>
          </cell>
        </row>
        <row r="2870">
          <cell r="S2870" t="str">
            <v>OPERAÇÕES APROPRIAÇÃO MÃO-DE-OBRA</v>
          </cell>
        </row>
        <row r="2871">
          <cell r="S2871" t="str">
            <v>OPERAÇÕES APROPRIAÇÃO MÃO-DE-OBRA</v>
          </cell>
        </row>
        <row r="2872">
          <cell r="S2872" t="str">
            <v>OPERAÇÕES APROPRIAÇÃO MÃO-DE-OBRA</v>
          </cell>
        </row>
        <row r="2873">
          <cell r="S2873" t="str">
            <v>OPERAÇÕES APROPRIAÇÃO MÃO-DE-OBRA</v>
          </cell>
        </row>
        <row r="2874">
          <cell r="S2874" t="str">
            <v>OPERAÇÕES APROPRIAÇÃO MÃO-DE-OBRA</v>
          </cell>
        </row>
        <row r="2875">
          <cell r="S2875" t="str">
            <v>OPERAÇÕES APROPRIAÇÃO MÃO-DE-OBRA</v>
          </cell>
        </row>
        <row r="2876">
          <cell r="S2876" t="str">
            <v>OPERAÇÕES APROPRIAÇÃO MÃO-DE-OBRA</v>
          </cell>
        </row>
        <row r="2877">
          <cell r="S2877" t="str">
            <v>OPERAÇÕES APROPRIAÇÃO MÃO-DE-OBRA</v>
          </cell>
        </row>
        <row r="2878">
          <cell r="S2878" t="str">
            <v>OPERAÇÕES APROPRIAÇÃO MÃO-DE-OBRA</v>
          </cell>
        </row>
        <row r="2879">
          <cell r="S2879" t="str">
            <v>OPERAÇÕES APROPRIAÇÃO MÃO-DE-OBRA</v>
          </cell>
        </row>
        <row r="2880">
          <cell r="S2880" t="str">
            <v>OPERAÇÕES APROPRIAÇÃO MÃO-DE-OBRA</v>
          </cell>
        </row>
        <row r="2881">
          <cell r="S2881" t="str">
            <v>OPERAÇÕES APROPRIAÇÃO MÃO-DE-OBRA</v>
          </cell>
        </row>
        <row r="2882">
          <cell r="S2882" t="str">
            <v>OPERAÇÕES APROPRIAÇÃO MÃO-DE-OBRA</v>
          </cell>
        </row>
        <row r="2883">
          <cell r="S2883" t="str">
            <v>OPERAÇÕES APROPRIAÇÃO MÃO-DE-OBRA</v>
          </cell>
        </row>
        <row r="2884">
          <cell r="S2884" t="str">
            <v>OPERAÇÕES APROPRIAÇÃO MÃO-DE-OBRA</v>
          </cell>
        </row>
        <row r="2885">
          <cell r="S2885" t="str">
            <v>OPERAÇÕES APROPRIAÇÃO MÃO-DE-OBRA</v>
          </cell>
        </row>
        <row r="2886">
          <cell r="S2886" t="str">
            <v>OPERAÇÕES APROPRIAÇÃO MÃO-DE-OBRA</v>
          </cell>
        </row>
        <row r="2887">
          <cell r="S2887" t="str">
            <v>OPERAÇÕES APROPRIAÇÃO MÃO-DE-OBRA</v>
          </cell>
        </row>
        <row r="2888">
          <cell r="S2888" t="str">
            <v>OPERAÇÕES APROPRIAÇÃO MÃO-DE-OBRA</v>
          </cell>
        </row>
        <row r="2889">
          <cell r="S2889" t="str">
            <v>OPERAÇÕES APROPRIAÇÃO MÃO-DE-OBRA</v>
          </cell>
        </row>
        <row r="2890">
          <cell r="S2890" t="str">
            <v>OPERAÇÕES APROPRIAÇÃO MÃO-DE-OBRA</v>
          </cell>
        </row>
        <row r="2891">
          <cell r="S2891" t="str">
            <v>OPERAÇÕES APROPRIAÇÃO MÃO-DE-OBRA</v>
          </cell>
        </row>
        <row r="2892">
          <cell r="S2892" t="str">
            <v>OPERAÇÕES APROPRIAÇÃO MÃO-DE-OBRA</v>
          </cell>
        </row>
        <row r="2893">
          <cell r="S2893" t="str">
            <v>OPERAÇÕES APROPRIAÇÃO MÃO-DE-OBRA</v>
          </cell>
        </row>
        <row r="2894">
          <cell r="S2894" t="str">
            <v>OPERAÇÕES APROPRIAÇÃO MÃO-DE-OBRA</v>
          </cell>
        </row>
        <row r="2895">
          <cell r="S2895" t="str">
            <v>OPERAÇÕES APROPRIAÇÃO MÃO-DE-OBRA</v>
          </cell>
        </row>
        <row r="2896">
          <cell r="S2896" t="str">
            <v>OPERAÇÕES APROPRIAÇÃO MÃO-DE-OBRA</v>
          </cell>
        </row>
        <row r="2897">
          <cell r="S2897" t="str">
            <v>OPERAÇÕES APROPRIAÇÃO MÃO-DE-OBRA</v>
          </cell>
        </row>
        <row r="2898">
          <cell r="S2898" t="str">
            <v>OPERAÇÕES APROPRIAÇÃO MÃO-DE-OBRA</v>
          </cell>
        </row>
        <row r="2899">
          <cell r="S2899" t="str">
            <v>OPERAÇÕES APROPRIAÇÃO MÃO-DE-OBRA</v>
          </cell>
        </row>
        <row r="2900">
          <cell r="S2900" t="str">
            <v>OPERAÇÕES APROPRIAÇÃO MÃO-DE-OBRA</v>
          </cell>
        </row>
        <row r="2901">
          <cell r="S2901" t="str">
            <v>OPERAÇÕES APROPRIAÇÃO MÃO-DE-OBRA</v>
          </cell>
        </row>
        <row r="2902">
          <cell r="S2902" t="str">
            <v>OPERAÇÕES APROPRIAÇÃO MÃO-DE-OBRA</v>
          </cell>
        </row>
        <row r="2903">
          <cell r="S2903" t="str">
            <v>OPERAÇÕES APROPRIAÇÃO MÃO-DE-OBRA</v>
          </cell>
        </row>
        <row r="2904">
          <cell r="S2904" t="str">
            <v>OPERAÇÕES APROPRIAÇÃO MÃO-DE-OBRA</v>
          </cell>
        </row>
        <row r="2905">
          <cell r="S2905" t="str">
            <v>OPERAÇÕES APROPRIAÇÃO MÃO-DE-OBRA</v>
          </cell>
        </row>
        <row r="2906">
          <cell r="S2906" t="str">
            <v>OPERAÇÕES APROPRIAÇÃO MÃO-DE-OBRA</v>
          </cell>
        </row>
        <row r="2907">
          <cell r="S2907" t="str">
            <v>OPERAÇÕES APROPRIAÇÃO MÃO-DE-OBRA</v>
          </cell>
        </row>
        <row r="2908">
          <cell r="S2908" t="str">
            <v>OPERAÇÕES APROPRIAÇÃO MÃO-DE-OBRA</v>
          </cell>
        </row>
        <row r="2909">
          <cell r="S2909" t="str">
            <v>OPERAÇÕES APROPRIAÇÃO MÃO-DE-OBRA</v>
          </cell>
        </row>
        <row r="2910">
          <cell r="S2910" t="str">
            <v>OPERAÇÕES APROPRIAÇÃO MÃO-DE-OBRA</v>
          </cell>
        </row>
        <row r="2911">
          <cell r="S2911" t="str">
            <v>OPERAÇÕES APROPRIAÇÃO MÃO-DE-OBRA</v>
          </cell>
        </row>
        <row r="2912">
          <cell r="S2912" t="str">
            <v>OPERAÇÕES APROPRIAÇÃO MÃO-DE-OBRA</v>
          </cell>
        </row>
        <row r="2913">
          <cell r="S2913" t="str">
            <v>OPERAÇÕES APROPRIAÇÃO MÃO-DE-OBRA</v>
          </cell>
        </row>
        <row r="2914">
          <cell r="S2914" t="str">
            <v>OPERAÇÕES APROPRIAÇÃO MÃO-DE-OBRA</v>
          </cell>
        </row>
        <row r="2915">
          <cell r="S2915" t="str">
            <v>OPERAÇÕES APROPRIAÇÃO MÃO-DE-OBRA</v>
          </cell>
        </row>
        <row r="2916">
          <cell r="S2916" t="str">
            <v>OPERAÇÕES APROPRIAÇÃO MÃO-DE-OBRA</v>
          </cell>
        </row>
        <row r="2917">
          <cell r="S2917" t="str">
            <v>OPERAÇÕES APROPRIAÇÃO MÃO-DE-OBRA</v>
          </cell>
        </row>
        <row r="2918">
          <cell r="S2918" t="str">
            <v>OPERAÇÕES APROPRIAÇÃO MÃO-DE-OBRA</v>
          </cell>
        </row>
        <row r="2919">
          <cell r="S2919" t="str">
            <v>OPERAÇÕES APROPRIAÇÃO MÃO-DE-OBRA</v>
          </cell>
        </row>
        <row r="2920">
          <cell r="S2920" t="str">
            <v>OPERAÇÕES APROPRIAÇÃO MÃO-DE-OBRA</v>
          </cell>
        </row>
        <row r="2921">
          <cell r="S2921" t="str">
            <v>OPERAÇÕES APROPRIAÇÃO MÃO-DE-OBRA</v>
          </cell>
        </row>
        <row r="2922">
          <cell r="S2922" t="str">
            <v>OPERAÇÕES APROPRIAÇÃO MÃO-DE-OBRA</v>
          </cell>
        </row>
        <row r="2923">
          <cell r="S2923" t="str">
            <v>OPERAÇÕES APROPRIAÇÃO MÃO-DE-OBRA</v>
          </cell>
        </row>
        <row r="2924">
          <cell r="S2924" t="str">
            <v>OPERAÇÕES APROPRIAÇÃO MÃO-DE-OBRA</v>
          </cell>
        </row>
        <row r="2925">
          <cell r="S2925" t="str">
            <v>OPERAÇÕES APROPRIAÇÃO MÃO-DE-OBRA</v>
          </cell>
        </row>
        <row r="2926">
          <cell r="S2926" t="str">
            <v>OPERAÇÕES APROPRIAÇÃO MÃO-DE-OBRA</v>
          </cell>
        </row>
        <row r="2927">
          <cell r="S2927" t="str">
            <v>OPERAÇÕES APROPRIAÇÃO MÃO-DE-OBRA</v>
          </cell>
        </row>
        <row r="2928">
          <cell r="S2928" t="str">
            <v>OPERAÇÕES APROPRIAÇÃO MÃO-DE-OBRA</v>
          </cell>
        </row>
        <row r="2929">
          <cell r="S2929" t="str">
            <v>OPERAÇÕES APROPRIAÇÃO MÃO-DE-OBRA</v>
          </cell>
        </row>
        <row r="2930">
          <cell r="S2930" t="str">
            <v>OPERAÇÕES APROPRIAÇÃO MÃO-DE-OBRA</v>
          </cell>
        </row>
        <row r="2931">
          <cell r="S2931" t="str">
            <v>OPERAÇÕES APROPRIAÇÃO MÃO-DE-OBRA</v>
          </cell>
        </row>
        <row r="2932">
          <cell r="S2932" t="str">
            <v>OPERAÇÕES APROPRIAÇÃO MÃO-DE-OBRA</v>
          </cell>
        </row>
        <row r="2933">
          <cell r="S2933" t="str">
            <v>OPERAÇÕES APROPRIAÇÃO MÃO-DE-OBRA</v>
          </cell>
        </row>
        <row r="2934">
          <cell r="S2934" t="str">
            <v>OPERAÇÕES APROPRIAÇÃO MÃO-DE-OBRA</v>
          </cell>
        </row>
        <row r="2935">
          <cell r="S2935" t="str">
            <v>OPERAÇÕES APROPRIAÇÃO MÃO-DE-OBRA</v>
          </cell>
        </row>
        <row r="2936">
          <cell r="S2936" t="str">
            <v>OPERAÇÕES APROPRIAÇÃO MÃO-DE-OBRA</v>
          </cell>
        </row>
        <row r="2937">
          <cell r="S2937" t="str">
            <v>OPERAÇÕES APROPRIAÇÃO MÃO-DE-OBRA</v>
          </cell>
        </row>
        <row r="2938">
          <cell r="S2938" t="str">
            <v>OPERAÇÕES APROPRIAÇÃO MÃO-DE-OBRA</v>
          </cell>
        </row>
        <row r="2939">
          <cell r="S2939" t="str">
            <v>OPERAÇÕES APROPRIAÇÃO MÃO-DE-OBRA</v>
          </cell>
        </row>
        <row r="2940">
          <cell r="S2940" t="str">
            <v>OPERAÇÕES APROPRIAÇÃO MÃO-DE-OBRA</v>
          </cell>
        </row>
        <row r="2941">
          <cell r="S2941" t="str">
            <v>OPERAÇÕES APROPRIAÇÃO MÃO-DE-OBRA</v>
          </cell>
        </row>
        <row r="2942">
          <cell r="S2942" t="str">
            <v>OPERAÇÕES APROPRIAÇÃO MÃO-DE-OBRA</v>
          </cell>
        </row>
        <row r="2943">
          <cell r="S2943" t="str">
            <v>OPERAÇÕES APROPRIAÇÃO MÃO-DE-OBRA</v>
          </cell>
        </row>
        <row r="2944">
          <cell r="S2944" t="str">
            <v>OPERAÇÕES APROPRIAÇÃO MÃO-DE-OBRA</v>
          </cell>
        </row>
        <row r="2945">
          <cell r="S2945" t="str">
            <v>OPERAÇÕES APROPRIAÇÃO MÃO-DE-OBRA</v>
          </cell>
        </row>
        <row r="2946">
          <cell r="S2946" t="str">
            <v>OPERAÇÕES APROPRIAÇÃO MÃO-DE-OBRA</v>
          </cell>
        </row>
        <row r="2947">
          <cell r="S2947" t="str">
            <v>OPERAÇÕES APROPRIAÇÃO MÃO-DE-OBRA</v>
          </cell>
        </row>
        <row r="2948">
          <cell r="S2948" t="str">
            <v>OPERAÇÕES APROPRIAÇÃO MÃO-DE-OBRA</v>
          </cell>
        </row>
        <row r="2949">
          <cell r="S2949" t="str">
            <v>OPERAÇÕES APROPRIAÇÃO MÃO-DE-OBRA</v>
          </cell>
        </row>
        <row r="2950">
          <cell r="S2950" t="str">
            <v>OPERAÇÕES APROPRIAÇÃO MÃO-DE-OBRA</v>
          </cell>
        </row>
        <row r="2951">
          <cell r="S2951" t="str">
            <v>OPERAÇÕES APROPRIAÇÃO MÃO-DE-OBRA</v>
          </cell>
        </row>
        <row r="2952">
          <cell r="S2952" t="str">
            <v>OPERAÇÕES APROPRIAÇÃO MÃO-DE-OBRA</v>
          </cell>
        </row>
        <row r="2953">
          <cell r="S2953" t="str">
            <v>OPERAÇÕES APROPRIAÇÃO MÃO-DE-OBRA</v>
          </cell>
        </row>
        <row r="2954">
          <cell r="S2954" t="str">
            <v>OPERAÇÕES APROPRIAÇÃO MÃO-DE-OBRA</v>
          </cell>
        </row>
        <row r="2955">
          <cell r="S2955" t="str">
            <v>OPERAÇÕES APROPRIAÇÃO MÃO-DE-OBRA</v>
          </cell>
        </row>
        <row r="2956">
          <cell r="S2956" t="str">
            <v>OPERAÇÕES APROPRIAÇÃO MÃO-DE-OBRA</v>
          </cell>
        </row>
        <row r="2957">
          <cell r="S2957" t="str">
            <v>OPERAÇÕES APROPRIAÇÃO MÃO-DE-OBRA</v>
          </cell>
        </row>
        <row r="2958">
          <cell r="S2958" t="str">
            <v>OPERAÇÕES APROPRIAÇÃO MÃO-DE-OBRA</v>
          </cell>
        </row>
        <row r="2959">
          <cell r="S2959" t="str">
            <v>OPERAÇÕES APROPRIAÇÃO MÃO-DE-OBRA</v>
          </cell>
        </row>
        <row r="2960">
          <cell r="S2960" t="str">
            <v>OPERAÇÕES APROPRIAÇÃO MÃO-DE-OBRA</v>
          </cell>
        </row>
        <row r="2961">
          <cell r="S2961" t="str">
            <v>OPERAÇÕES APROPRIAÇÃO MÃO-DE-OBRA</v>
          </cell>
        </row>
        <row r="2962">
          <cell r="S2962" t="str">
            <v>OPERAÇÕES APROPRIAÇÃO MÃO-DE-OBRA</v>
          </cell>
        </row>
        <row r="2963">
          <cell r="S2963" t="str">
            <v>OPERAÇÕES APROPRIAÇÃO MÃO-DE-OBRA</v>
          </cell>
        </row>
        <row r="2964">
          <cell r="S2964" t="str">
            <v>OPERAÇÕES APROPRIAÇÃO MÃO-DE-OBRA</v>
          </cell>
        </row>
        <row r="2965">
          <cell r="S2965" t="str">
            <v>OPERAÇÕES APROPRIAÇÃO MÃO-DE-OBRA</v>
          </cell>
        </row>
        <row r="2966">
          <cell r="S2966" t="str">
            <v>OPERAÇÕES APROPRIAÇÃO MÃO-DE-OBRA</v>
          </cell>
        </row>
        <row r="2967">
          <cell r="S2967" t="str">
            <v>OPERAÇÕES APROPRIAÇÃO MÃO-DE-OBRA</v>
          </cell>
        </row>
        <row r="2968">
          <cell r="S2968" t="str">
            <v>OPERAÇÕES APROPRIAÇÃO MÃO-DE-OBRA</v>
          </cell>
        </row>
        <row r="2969">
          <cell r="S2969" t="str">
            <v>OPERAÇÕES APROPRIAÇÃO MÃO-DE-OBRA</v>
          </cell>
        </row>
        <row r="2970">
          <cell r="S2970" t="str">
            <v>OPERAÇÕES APROPRIAÇÃO MÃO-DE-OBRA</v>
          </cell>
        </row>
        <row r="2971">
          <cell r="S2971" t="str">
            <v>OPERAÇÕES APROPRIAÇÃO MÃO-DE-OBRA</v>
          </cell>
        </row>
        <row r="2972">
          <cell r="S2972" t="str">
            <v>OPERAÇÕES APROPRIAÇÃO MÃO-DE-OBRA</v>
          </cell>
        </row>
        <row r="2973">
          <cell r="S2973" t="str">
            <v>OPERAÇÕES APROPRIAÇÃO MÃO-DE-OBRA</v>
          </cell>
        </row>
        <row r="2974">
          <cell r="S2974" t="str">
            <v>OPERAÇÕES APROPRIAÇÃO MÃO-DE-OBRA</v>
          </cell>
        </row>
        <row r="2975">
          <cell r="S2975" t="str">
            <v>OPERAÇÕES APROPRIAÇÃO MÃO-DE-OBRA</v>
          </cell>
        </row>
        <row r="2976">
          <cell r="S2976" t="str">
            <v>OPERAÇÕES APROPRIAÇÃO MÃO-DE-OBRA</v>
          </cell>
        </row>
        <row r="2977">
          <cell r="S2977" t="str">
            <v>OPERAÇÕES APROPRIAÇÃO MÃO-DE-OBRA</v>
          </cell>
        </row>
        <row r="2978">
          <cell r="S2978" t="str">
            <v>OPERAÇÕES APROPRIAÇÃO MÃO-DE-OBRA</v>
          </cell>
        </row>
        <row r="2979">
          <cell r="S2979" t="str">
            <v>OPERAÇÕES APROPRIAÇÃO MÃO-DE-OBRA</v>
          </cell>
        </row>
        <row r="2980">
          <cell r="S2980" t="str">
            <v>OPERAÇÕES APROPRIAÇÃO MÃO-DE-OBRA</v>
          </cell>
        </row>
        <row r="2981">
          <cell r="S2981" t="str">
            <v>OPERAÇÕES APROPRIAÇÃO MÃO-DE-OBRA</v>
          </cell>
        </row>
        <row r="2982">
          <cell r="S2982" t="str">
            <v>OPERAÇÕES APROPRIAÇÃO MÃO-DE-OBRA</v>
          </cell>
        </row>
        <row r="2983">
          <cell r="S2983" t="str">
            <v>OPERAÇÕES APROPRIAÇÃO MÃO-DE-OBRA</v>
          </cell>
        </row>
        <row r="2984">
          <cell r="S2984" t="str">
            <v>OPERAÇÕES APROPRIAÇÃO MÃO-DE-OBRA</v>
          </cell>
        </row>
        <row r="2985">
          <cell r="S2985" t="str">
            <v>OPERAÇÕES APROPRIAÇÃO MÃO-DE-OBRA</v>
          </cell>
        </row>
        <row r="2986">
          <cell r="S2986" t="str">
            <v>OPERAÇÕES APROPRIAÇÃO MÃO-DE-OBRA</v>
          </cell>
        </row>
        <row r="2987">
          <cell r="S2987" t="str">
            <v>OPERAÇÕES APROPRIAÇÃO MÃO-DE-OBRA</v>
          </cell>
        </row>
        <row r="2988">
          <cell r="S2988" t="str">
            <v>OPERAÇÕES APROPRIAÇÃO MÃO-DE-OBRA</v>
          </cell>
        </row>
        <row r="2989">
          <cell r="S2989" t="str">
            <v>OPERAÇÕES APROPRIAÇÃO MÃO-DE-OBRA</v>
          </cell>
        </row>
        <row r="2990">
          <cell r="S2990" t="str">
            <v>OPERAÇÕES APROPRIAÇÃO MÃO-DE-OBRA</v>
          </cell>
        </row>
        <row r="2991">
          <cell r="S2991" t="str">
            <v>OPERAÇÕES APROPRIAÇÃO MÃO-DE-OBRA</v>
          </cell>
        </row>
        <row r="2992">
          <cell r="S2992" t="str">
            <v>OPERAÇÕES APROPRIAÇÃO MÃO-DE-OBRA</v>
          </cell>
        </row>
        <row r="2993">
          <cell r="S2993" t="str">
            <v>OPERAÇÕES APROPRIAÇÃO MÃO-DE-OBRA</v>
          </cell>
        </row>
        <row r="2994">
          <cell r="S2994" t="str">
            <v>OPERAÇÕES APROPRIAÇÃO MÃO-DE-OBRA</v>
          </cell>
        </row>
        <row r="2995">
          <cell r="S2995" t="str">
            <v>OPERAÇÕES APROPRIAÇÃO MÃO-DE-OBRA</v>
          </cell>
        </row>
        <row r="2996">
          <cell r="S2996" t="str">
            <v>OPERAÇÕES APROPRIAÇÃO MÃO-DE-OBRA</v>
          </cell>
        </row>
        <row r="2997">
          <cell r="S2997" t="str">
            <v>OPERAÇÕES APROPRIAÇÃO MÃO-DE-OBRA</v>
          </cell>
        </row>
        <row r="2998">
          <cell r="S2998" t="str">
            <v>OPERAÇÕES APROPRIAÇÃO MÃO-DE-OBRA</v>
          </cell>
        </row>
        <row r="2999">
          <cell r="S2999" t="str">
            <v>OPERAÇÕES APROPRIAÇÃO MÃO-DE-OBRA</v>
          </cell>
        </row>
        <row r="3000">
          <cell r="S3000" t="str">
            <v>OPERAÇÕES APROPRIAÇÃO MÃO-DE-OBRA</v>
          </cell>
        </row>
        <row r="3001">
          <cell r="S3001" t="str">
            <v>OPERAÇÕES APROPRIAÇÃO MÃO-DE-OBRA</v>
          </cell>
        </row>
        <row r="3002">
          <cell r="S3002" t="str">
            <v>OPERAÇÕES APROPRIAÇÃO MÃO-DE-OBRA</v>
          </cell>
        </row>
        <row r="3003">
          <cell r="S3003" t="str">
            <v>OPERAÇÕES APROPRIAÇÃO MÃO-DE-OBRA</v>
          </cell>
        </row>
        <row r="3004">
          <cell r="S3004" t="str">
            <v>OPERAÇÕES APROPRIAÇÃO MÃO-DE-OBRA</v>
          </cell>
        </row>
        <row r="3005">
          <cell r="S3005" t="str">
            <v>OPERAÇÕES APROPRIAÇÃO MÃO-DE-OBRA</v>
          </cell>
        </row>
        <row r="3006">
          <cell r="S3006" t="str">
            <v>OPERAÇÕES APROPRIAÇÃO MÃO-DE-OBRA</v>
          </cell>
        </row>
        <row r="3007">
          <cell r="S3007" t="str">
            <v>OPERAÇÕES APROPRIAÇÃO MÃO-DE-OBRA</v>
          </cell>
        </row>
        <row r="3008">
          <cell r="S3008" t="str">
            <v>OPERAÇÕES APROPRIAÇÃO MÃO-DE-OBRA</v>
          </cell>
        </row>
        <row r="3009">
          <cell r="S3009" t="str">
            <v>OPERAÇÕES APROPRIAÇÃO MÃO-DE-OBRA</v>
          </cell>
        </row>
        <row r="3010">
          <cell r="S3010" t="str">
            <v>OPERAÇÕES APROPRIAÇÃO MÃO-DE-OBRA</v>
          </cell>
        </row>
        <row r="3011">
          <cell r="S3011" t="str">
            <v>OPERAÇÕES APROPRIAÇÃO MÃO-DE-OBRA</v>
          </cell>
        </row>
        <row r="3012">
          <cell r="S3012" t="str">
            <v>OPERAÇÕES APROPRIAÇÃO MÃO-DE-OBRA</v>
          </cell>
        </row>
        <row r="3013">
          <cell r="S3013" t="str">
            <v>OPERAÇÕES APROPRIAÇÃO MÃO-DE-OBRA</v>
          </cell>
        </row>
        <row r="3014">
          <cell r="S3014" t="str">
            <v>OPERAÇÕES APROPRIAÇÃO MÃO-DE-OBRA</v>
          </cell>
        </row>
        <row r="3015">
          <cell r="S3015" t="str">
            <v>OPERAÇÕES APROPRIAÇÃO MÃO-DE-OBRA</v>
          </cell>
        </row>
        <row r="3016">
          <cell r="S3016" t="str">
            <v>OPERAÇÕES APROPRIAÇÃO MÃO-DE-OBRA</v>
          </cell>
        </row>
        <row r="3017">
          <cell r="S3017" t="str">
            <v>OPERAÇÕES APROPRIAÇÃO MÃO-DE-OBRA</v>
          </cell>
        </row>
        <row r="3018">
          <cell r="S3018" t="str">
            <v>OPERAÇÕES APROPRIAÇÃO MÃO-DE-OBRA</v>
          </cell>
        </row>
        <row r="3019">
          <cell r="S3019" t="str">
            <v>OPERAÇÕES APROPRIAÇÃO MÃO-DE-OBRA</v>
          </cell>
        </row>
        <row r="3020">
          <cell r="S3020" t="str">
            <v>OPERAÇÕES APROPRIAÇÃO MÃO-DE-OBRA</v>
          </cell>
        </row>
        <row r="3021">
          <cell r="S3021" t="str">
            <v>OPERAÇÕES APROPRIAÇÃO MÃO-DE-OBRA</v>
          </cell>
        </row>
        <row r="3022">
          <cell r="S3022" t="str">
            <v>OPERAÇÕES APROPRIAÇÃO MÃO-DE-OBRA</v>
          </cell>
        </row>
        <row r="3023">
          <cell r="S3023" t="str">
            <v>OPERAÇÕES APROPRIAÇÃO MÃO-DE-OBRA</v>
          </cell>
        </row>
        <row r="3024">
          <cell r="S3024" t="str">
            <v>OPERAÇÕES APROPRIAÇÃO MÃO-DE-OBRA</v>
          </cell>
        </row>
        <row r="3025">
          <cell r="S3025" t="str">
            <v>OPERAÇÕES APROPRIAÇÃO MÃO-DE-OBRA</v>
          </cell>
        </row>
        <row r="3026">
          <cell r="S3026" t="str">
            <v>OPERAÇÕES APROPRIAÇÃO MÃO-DE-OBRA</v>
          </cell>
        </row>
        <row r="3027">
          <cell r="S3027" t="str">
            <v>OPERAÇÕES APROPRIAÇÃO MÃO-DE-OBRA</v>
          </cell>
        </row>
        <row r="3028">
          <cell r="S3028" t="str">
            <v>OPERAÇÕES APROPRIAÇÃO MÃO-DE-OBRA</v>
          </cell>
        </row>
        <row r="3029">
          <cell r="S3029" t="str">
            <v>OPERAÇÕES APROPRIAÇÃO MÃO-DE-OBRA</v>
          </cell>
        </row>
        <row r="3030">
          <cell r="S3030" t="str">
            <v>OPERAÇÕES APROPRIAÇÃO MÃO-DE-OBRA</v>
          </cell>
        </row>
        <row r="3031">
          <cell r="S3031" t="str">
            <v>OPERAÇÕES APROPRIAÇÃO MÃO-DE-OBRA</v>
          </cell>
        </row>
        <row r="3032">
          <cell r="S3032" t="str">
            <v>OPERAÇÕES APROPRIAÇÃO MÃO-DE-OBRA</v>
          </cell>
        </row>
        <row r="3033">
          <cell r="S3033" t="str">
            <v>OPERAÇÕES APROPRIAÇÃO MÃO-DE-OBRA</v>
          </cell>
        </row>
        <row r="3034">
          <cell r="S3034" t="str">
            <v>OPERAÇÕES APROPRIAÇÃO MÃO-DE-OBRA</v>
          </cell>
        </row>
        <row r="3035">
          <cell r="S3035" t="str">
            <v>OPERAÇÕES APROPRIAÇÃO MÃO-DE-OBRA</v>
          </cell>
        </row>
        <row r="3036">
          <cell r="S3036" t="str">
            <v>OPERAÇÕES APROPRIAÇÃO MÃO-DE-OBRA</v>
          </cell>
        </row>
        <row r="3037">
          <cell r="S3037" t="str">
            <v>OPERAÇÕES APROPRIAÇÃO MÃO-DE-OBRA</v>
          </cell>
        </row>
        <row r="3038">
          <cell r="S3038" t="str">
            <v>OPERAÇÕES APROPRIAÇÃO MÃO-DE-OBRA</v>
          </cell>
        </row>
        <row r="3039">
          <cell r="S3039" t="str">
            <v>OPERAÇÕES APROPRIAÇÃO MÃO-DE-OBRA</v>
          </cell>
        </row>
        <row r="3040">
          <cell r="S3040" t="str">
            <v>OPERAÇÕES APROPRIAÇÃO MÃO-DE-OBRA</v>
          </cell>
        </row>
        <row r="3041">
          <cell r="S3041" t="str">
            <v>OPERAÇÕES APROPRIAÇÃO MÃO-DE-OBRA</v>
          </cell>
        </row>
        <row r="3042">
          <cell r="S3042" t="str">
            <v>OPERAÇÕES APROPRIAÇÃO MÃO-DE-OBRA</v>
          </cell>
        </row>
        <row r="3043">
          <cell r="S3043" t="str">
            <v>OPERAÇÕES APROPRIAÇÃO MÃO-DE-OBRA</v>
          </cell>
        </row>
        <row r="3044">
          <cell r="S3044" t="str">
            <v>OPERAÇÕES APROPRIAÇÃO MÃO-DE-OBRA</v>
          </cell>
        </row>
        <row r="3045">
          <cell r="S3045" t="str">
            <v>OPERAÇÕES APROPRIAÇÃO MÃO-DE-OBRA</v>
          </cell>
        </row>
        <row r="3046">
          <cell r="S3046" t="str">
            <v>OPERAÇÕES APROPRIAÇÃO MÃO-DE-OBRA</v>
          </cell>
        </row>
        <row r="3047">
          <cell r="S3047" t="str">
            <v>OPERAÇÕES APROPRIAÇÃO MÃO-DE-OBRA</v>
          </cell>
        </row>
        <row r="3048">
          <cell r="S3048" t="str">
            <v>OPERAÇÕES APROPRIAÇÃO MÃO-DE-OBRA</v>
          </cell>
        </row>
        <row r="3049">
          <cell r="S3049" t="str">
            <v>OPERAÇÕES APROPRIAÇÃO MÃO-DE-OBRA</v>
          </cell>
        </row>
        <row r="3050">
          <cell r="S3050" t="str">
            <v>OPERAÇÕES APROPRIAÇÃO MÃO-DE-OBRA</v>
          </cell>
        </row>
        <row r="3051">
          <cell r="S3051" t="str">
            <v>OPERAÇÕES APROPRIAÇÃO MÃO-DE-OBRA</v>
          </cell>
        </row>
        <row r="3052">
          <cell r="S3052" t="str">
            <v>OPERAÇÕES APROPRIAÇÃO MÃO-DE-OBRA</v>
          </cell>
        </row>
        <row r="3053">
          <cell r="S3053" t="str">
            <v>OPERAÇÕES APROPRIAÇÃO MÃO-DE-OBRA</v>
          </cell>
        </row>
        <row r="3054">
          <cell r="S3054" t="str">
            <v>OPERAÇÕES APROPRIAÇÃO MÃO-DE-OBRA</v>
          </cell>
        </row>
        <row r="3055">
          <cell r="S3055" t="str">
            <v>OPERAÇÕES APROPRIAÇÃO MÃO-DE-OBRA</v>
          </cell>
        </row>
        <row r="3056">
          <cell r="S3056" t="str">
            <v>OPERAÇÕES APROPRIAÇÃO MÃO-DE-OBRA</v>
          </cell>
        </row>
        <row r="3057">
          <cell r="S3057" t="str">
            <v>OPERAÇÕES APROPRIAÇÃO MÃO-DE-OBRA</v>
          </cell>
        </row>
        <row r="3058">
          <cell r="S3058" t="str">
            <v>OPERAÇÕES APROPRIAÇÃO MÃO-DE-OBRA</v>
          </cell>
        </row>
        <row r="3059">
          <cell r="S3059" t="str">
            <v>OPERAÇÕES APROPRIAÇÃO MÃO-DE-OBRA</v>
          </cell>
        </row>
        <row r="3060">
          <cell r="S3060" t="str">
            <v>OPERAÇÕES APROPRIAÇÃO MÃO-DE-OBRA</v>
          </cell>
        </row>
        <row r="3061">
          <cell r="S3061" t="str">
            <v>OPERAÇÕES APROPRIAÇÃO MÃO-DE-OBRA</v>
          </cell>
        </row>
        <row r="3062">
          <cell r="S3062" t="str">
            <v>OPERAÇÕES APROPRIAÇÃO MÃO-DE-OBRA</v>
          </cell>
        </row>
        <row r="3063">
          <cell r="S3063" t="str">
            <v>OPERAÇÕES APROPRIAÇÃO MÃO-DE-OBRA</v>
          </cell>
        </row>
        <row r="3064">
          <cell r="S3064" t="str">
            <v>OPERAÇÕES APROPRIAÇÃO MÃO-DE-OBRA</v>
          </cell>
        </row>
        <row r="3065">
          <cell r="S3065" t="str">
            <v>OPERAÇÕES APROPRIAÇÃO MÃO-DE-OBRA</v>
          </cell>
        </row>
        <row r="3066">
          <cell r="S3066" t="str">
            <v>OPERAÇÕES APROPRIAÇÃO MÃO-DE-OBRA</v>
          </cell>
        </row>
        <row r="3067">
          <cell r="S3067" t="str">
            <v>OPERAÇÕES APROPRIAÇÃO MÃO-DE-OBRA</v>
          </cell>
        </row>
        <row r="3068">
          <cell r="S3068" t="str">
            <v>OPERAÇÕES APROPRIAÇÃO MÃO-DE-OBRA</v>
          </cell>
        </row>
        <row r="3069">
          <cell r="S3069" t="str">
            <v>OPERAÇÕES APROPRIAÇÃO MÃO-DE-OBRA</v>
          </cell>
        </row>
        <row r="3070">
          <cell r="S3070" t="str">
            <v>OPERAÇÕES APROPRIAÇÃO MÃO-DE-OBRA</v>
          </cell>
        </row>
        <row r="3071">
          <cell r="S3071" t="str">
            <v>OPERAÇÕES APROPRIAÇÃO MÃO-DE-OBRA</v>
          </cell>
        </row>
        <row r="3072">
          <cell r="S3072" t="str">
            <v>OPERAÇÕES APROPRIAÇÃO MÃO-DE-OBRA</v>
          </cell>
        </row>
        <row r="3073">
          <cell r="S3073" t="str">
            <v>OPERAÇÕES APROPRIAÇÃO MÃO-DE-OBRA</v>
          </cell>
        </row>
        <row r="3074">
          <cell r="S3074" t="str">
            <v>OPERAÇÕES APROPRIAÇÃO MÃO-DE-OBRA</v>
          </cell>
        </row>
        <row r="3075">
          <cell r="S3075" t="str">
            <v>OPERAÇÕES APROPRIAÇÃO MÃO-DE-OBRA</v>
          </cell>
        </row>
        <row r="3076">
          <cell r="S3076" t="str">
            <v>OPERAÇÕES APROPRIAÇÃO MÃO-DE-OBRA</v>
          </cell>
        </row>
        <row r="3077">
          <cell r="S3077" t="str">
            <v>OPERAÇÕES APROPRIAÇÃO MÃO-DE-OBRA</v>
          </cell>
        </row>
        <row r="3078">
          <cell r="S3078" t="str">
            <v>OPERAÇÕES APROPRIAÇÃO MÃO-DE-OBRA</v>
          </cell>
        </row>
        <row r="3079">
          <cell r="S3079" t="str">
            <v>OPERAÇÕES APROPRIAÇÃO MÃO-DE-OBRA</v>
          </cell>
        </row>
        <row r="3080">
          <cell r="S3080" t="str">
            <v>OPERAÇÕES APROPRIAÇÃO MÃO-DE-OBRA</v>
          </cell>
        </row>
        <row r="3081">
          <cell r="S3081" t="str">
            <v>OPERAÇÕES APROPRIAÇÃO MÃO-DE-OBRA</v>
          </cell>
        </row>
        <row r="3082">
          <cell r="S3082" t="str">
            <v>OPERAÇÕES APROPRIAÇÃO MÃO-DE-OBRA</v>
          </cell>
        </row>
        <row r="3083">
          <cell r="S3083" t="str">
            <v>OPERAÇÕES APROPRIAÇÃO MÃO-DE-OBRA</v>
          </cell>
        </row>
        <row r="3084">
          <cell r="S3084" t="str">
            <v>OPERAÇÕES APROPRIAÇÃO MÃO-DE-OBRA</v>
          </cell>
        </row>
        <row r="3085">
          <cell r="S3085" t="str">
            <v>OPERAÇÕES APROPRIAÇÃO MÃO-DE-OBRA</v>
          </cell>
        </row>
        <row r="3086">
          <cell r="S3086" t="str">
            <v>OPERAÇÕES APROPRIAÇÃO MÃO-DE-OBRA</v>
          </cell>
        </row>
        <row r="3087">
          <cell r="S3087" t="str">
            <v>OPERAÇÕES APROPRIAÇÃO MÃO-DE-OBRA</v>
          </cell>
        </row>
        <row r="3088">
          <cell r="S3088" t="str">
            <v>OPERAÇÕES APROPRIAÇÃO MÃO-DE-OBRA</v>
          </cell>
        </row>
        <row r="3089">
          <cell r="S3089" t="str">
            <v>OPERAÇÕES APROPRIAÇÃO MÃO-DE-OBRA</v>
          </cell>
        </row>
        <row r="3090">
          <cell r="S3090" t="str">
            <v>OPERAÇÕES APROPRIAÇÃO MÃO-DE-OBRA</v>
          </cell>
        </row>
        <row r="3091">
          <cell r="S3091" t="str">
            <v>OPERAÇÕES APROPRIAÇÃO MÃO-DE-OBRA</v>
          </cell>
        </row>
        <row r="3092">
          <cell r="S3092" t="str">
            <v>OPERAÇÕES APROPRIAÇÃO MÃO-DE-OBRA</v>
          </cell>
        </row>
        <row r="3093">
          <cell r="S3093" t="str">
            <v>OPERAÇÕES APROPRIAÇÃO MÃO-DE-OBRA</v>
          </cell>
        </row>
        <row r="3094">
          <cell r="S3094" t="str">
            <v>OPERAÇÕES APROPRIAÇÃO MÃO-DE-OBRA</v>
          </cell>
        </row>
        <row r="3095">
          <cell r="S3095" t="str">
            <v>OPERAÇÕES APROPRIAÇÃO MÃO-DE-OBRA</v>
          </cell>
        </row>
        <row r="3096">
          <cell r="S3096" t="str">
            <v>OPERAÇÕES APROPRIAÇÃO MÃO-DE-OBRA</v>
          </cell>
        </row>
        <row r="3097">
          <cell r="S3097" t="str">
            <v>OPERAÇÕES APROPRIAÇÃO MÃO-DE-OBRA</v>
          </cell>
        </row>
        <row r="3098">
          <cell r="S3098" t="str">
            <v>OPERAÇÕES APROPRIAÇÃO MÃO-DE-OBRA</v>
          </cell>
        </row>
        <row r="3099">
          <cell r="S3099" t="str">
            <v>OPERAÇÕES APROPRIAÇÃO MÃO-DE-OBRA</v>
          </cell>
        </row>
        <row r="3100">
          <cell r="S3100" t="str">
            <v>OPERAÇÕES APROPRIAÇÃO MÃO-DE-OBRA</v>
          </cell>
        </row>
        <row r="3101">
          <cell r="S3101" t="str">
            <v>OPERAÇÕES APROPRIAÇÃO MÃO-DE-OBRA</v>
          </cell>
        </row>
        <row r="3102">
          <cell r="S3102" t="str">
            <v>OPERAÇÕES APROPRIAÇÃO MÃO-DE-OBRA</v>
          </cell>
        </row>
        <row r="3103">
          <cell r="S3103" t="str">
            <v>OPERAÇÕES APROPRIAÇÃO MÃO-DE-OBRA</v>
          </cell>
        </row>
        <row r="3104">
          <cell r="S3104" t="str">
            <v>OPERAÇÕES APROPRIAÇÃO MÃO-DE-OBRA</v>
          </cell>
        </row>
        <row r="3105">
          <cell r="S3105" t="str">
            <v>OPERAÇÕES APROPRIAÇÃO MÃO-DE-OBRA</v>
          </cell>
        </row>
        <row r="3106">
          <cell r="S3106" t="str">
            <v>OPERAÇÕES APROPRIAÇÃO MÃO-DE-OBRA</v>
          </cell>
        </row>
        <row r="3107">
          <cell r="S3107" t="str">
            <v>OPERAÇÕES APROPRIAÇÃO MÃO-DE-OBRA</v>
          </cell>
        </row>
        <row r="3108">
          <cell r="S3108" t="str">
            <v>OPERAÇÕES APROPRIAÇÃO MÃO-DE-OBRA</v>
          </cell>
        </row>
        <row r="3109">
          <cell r="S3109" t="str">
            <v>OPERAÇÕES APROPRIAÇÃO MÃO-DE-OBRA</v>
          </cell>
        </row>
        <row r="3110">
          <cell r="S3110" t="str">
            <v>OPERAÇÕES APROPRIAÇÃO MÃO-DE-OBRA</v>
          </cell>
        </row>
        <row r="3111">
          <cell r="S3111" t="str">
            <v>OPERAÇÕES APROPRIAÇÃO MÃO-DE-OBRA</v>
          </cell>
        </row>
        <row r="3112">
          <cell r="S3112" t="str">
            <v>OPERAÇÕES APROPRIAÇÃO MÃO-DE-OBRA</v>
          </cell>
        </row>
        <row r="3113">
          <cell r="S3113" t="str">
            <v>OPERAÇÕES APROPRIAÇÃO MÃO-DE-OBRA</v>
          </cell>
        </row>
        <row r="3114">
          <cell r="S3114" t="str">
            <v>OPERAÇÕES APROPRIAÇÃO MÃO-DE-OBRA</v>
          </cell>
        </row>
        <row r="3115">
          <cell r="S3115" t="str">
            <v>OPERAÇÕES APROPRIAÇÃO MÃO-DE-OBRA</v>
          </cell>
        </row>
        <row r="3116">
          <cell r="S3116" t="str">
            <v>OPERAÇÕES APROPRIAÇÃO MÃO-DE-OBRA</v>
          </cell>
        </row>
        <row r="3117">
          <cell r="S3117" t="str">
            <v>OPERAÇÕES APROPRIAÇÃO MÃO-DE-OBRA</v>
          </cell>
        </row>
        <row r="3118">
          <cell r="S3118" t="str">
            <v>OPERAÇÕES APROPRIAÇÃO MÃO-DE-OBRA</v>
          </cell>
        </row>
        <row r="3119">
          <cell r="S3119" t="str">
            <v>OPERAÇÕES APROPRIAÇÃO MÃO-DE-OBRA</v>
          </cell>
        </row>
        <row r="3120">
          <cell r="S3120" t="str">
            <v>OPERAÇÕES APROPRIAÇÃO MÃO-DE-OBRA</v>
          </cell>
        </row>
        <row r="3121">
          <cell r="S3121" t="str">
            <v>OPERAÇÕES APROPRIAÇÃO MÃO-DE-OBRA</v>
          </cell>
        </row>
        <row r="3122">
          <cell r="S3122" t="str">
            <v>OPERAÇÕES APROPRIAÇÃO MÃO-DE-OBRA</v>
          </cell>
        </row>
        <row r="3123">
          <cell r="S3123" t="str">
            <v>OPERAÇÕES APROPRIAÇÃO MÃO-DE-OBRA</v>
          </cell>
        </row>
        <row r="3124">
          <cell r="S3124" t="str">
            <v>OPERAÇÕES APROPRIAÇÃO MÃO-DE-OBRA</v>
          </cell>
        </row>
        <row r="3125">
          <cell r="S3125" t="str">
            <v>OPERAÇÕES APROPRIAÇÃO MÃO-DE-OBRA</v>
          </cell>
        </row>
        <row r="3126">
          <cell r="S3126" t="str">
            <v>OPERAÇÕES APROPRIAÇÃO MÃO-DE-OBRA</v>
          </cell>
        </row>
        <row r="3127">
          <cell r="S3127" t="str">
            <v>OPERAÇÕES APROPRIAÇÃO MÃO-DE-OBRA</v>
          </cell>
        </row>
        <row r="3128">
          <cell r="S3128" t="str">
            <v>OPERAÇÕES APROPRIAÇÃO MÃO-DE-OBRA</v>
          </cell>
        </row>
        <row r="3129">
          <cell r="S3129" t="str">
            <v>OPERAÇÕES APROPRIAÇÃO MÃO-DE-OBRA</v>
          </cell>
        </row>
        <row r="3130">
          <cell r="S3130" t="str">
            <v>OPERAÇÕES APROPRIAÇÃO MÃO-DE-OBRA</v>
          </cell>
        </row>
        <row r="3131">
          <cell r="S3131" t="str">
            <v>OPERAÇÕES APROPRIAÇÃO MÃO-DE-OBRA</v>
          </cell>
        </row>
        <row r="3132">
          <cell r="S3132" t="str">
            <v>OPERAÇÕES APROPRIAÇÃO MÃO-DE-OBRA</v>
          </cell>
        </row>
        <row r="3133">
          <cell r="S3133" t="str">
            <v>OPERAÇÕES APROPRIAÇÃO MÃO-DE-OBRA</v>
          </cell>
        </row>
        <row r="3134">
          <cell r="S3134" t="str">
            <v>OPERAÇÕES APROPRIAÇÃO MÃO-DE-OBRA</v>
          </cell>
        </row>
        <row r="3135">
          <cell r="S3135" t="str">
            <v>OPERAÇÕES APROPRIAÇÃO MÃO-DE-OBRA</v>
          </cell>
        </row>
        <row r="3136">
          <cell r="S3136" t="str">
            <v>OPERAÇÕES APROPRIAÇÃO MÃO-DE-OBRA</v>
          </cell>
        </row>
        <row r="3137">
          <cell r="S3137" t="str">
            <v>OPERAÇÕES APROPRIAÇÃO MÃO-DE-OBRA</v>
          </cell>
        </row>
        <row r="3138">
          <cell r="S3138" t="str">
            <v>OPERAÇÕES APROPRIAÇÃO MÃO-DE-OBRA</v>
          </cell>
        </row>
        <row r="3139">
          <cell r="S3139" t="str">
            <v>OPERAÇÕES APROPRIAÇÃO MÃO-DE-OBRA</v>
          </cell>
        </row>
        <row r="3140">
          <cell r="S3140" t="str">
            <v>OPERAÇÕES APROPRIAÇÃO MÃO-DE-OBRA</v>
          </cell>
        </row>
        <row r="3141">
          <cell r="S3141" t="str">
            <v>OPERAÇÕES APROPRIAÇÃO MÃO-DE-OBRA</v>
          </cell>
        </row>
        <row r="3142">
          <cell r="S3142" t="str">
            <v>OPERAÇÕES APROPRIAÇÃO MÃO-DE-OBRA</v>
          </cell>
        </row>
        <row r="3143">
          <cell r="S3143" t="str">
            <v>OPERAÇÕES APROPRIAÇÃO MÃO-DE-OBRA</v>
          </cell>
        </row>
        <row r="3144">
          <cell r="S3144" t="str">
            <v>OPERAÇÕES APROPRIAÇÃO MÃO-DE-OBRA</v>
          </cell>
        </row>
        <row r="3145">
          <cell r="S3145" t="str">
            <v>OPERAÇÕES APROPRIAÇÃO MÃO-DE-OBRA</v>
          </cell>
        </row>
        <row r="3146">
          <cell r="S3146" t="str">
            <v>OPERAÇÕES APROPRIAÇÃO MÃO-DE-OBRA</v>
          </cell>
        </row>
        <row r="3147">
          <cell r="S3147" t="str">
            <v>OPERAÇÕES APROPRIAÇÃO MÃO-DE-OBRA</v>
          </cell>
        </row>
        <row r="3148">
          <cell r="S3148" t="str">
            <v>OPERAÇÕES APROPRIAÇÃO MÃO-DE-OBRA</v>
          </cell>
        </row>
        <row r="3149">
          <cell r="S3149" t="str">
            <v>OPERAÇÕES APROPRIAÇÃO MÃO-DE-OBRA</v>
          </cell>
        </row>
        <row r="3150">
          <cell r="S3150" t="str">
            <v>OPERAÇÕES APROPRIAÇÃO MÃO-DE-OBRA</v>
          </cell>
        </row>
        <row r="3151">
          <cell r="S3151" t="str">
            <v>OPERAÇÕES APROPRIAÇÃO MÃO-DE-OBRA</v>
          </cell>
        </row>
        <row r="3152">
          <cell r="S3152" t="str">
            <v>OPERAÇÕES APROPRIAÇÃO MÃO-DE-OBRA</v>
          </cell>
        </row>
        <row r="3153">
          <cell r="S3153" t="str">
            <v>OPERAÇÕES APROPRIAÇÃO MÃO-DE-OBRA</v>
          </cell>
        </row>
        <row r="3154">
          <cell r="S3154" t="str">
            <v>OPERAÇÕES APROPRIAÇÃO MÃO-DE-OBRA</v>
          </cell>
        </row>
        <row r="3155">
          <cell r="S3155" t="str">
            <v>OPERAÇÕES APROPRIAÇÃO MÃO-DE-OBRA</v>
          </cell>
        </row>
        <row r="3156">
          <cell r="S3156" t="str">
            <v>OPERAÇÕES APROPRIAÇÃO MÃO-DE-OBRA</v>
          </cell>
        </row>
        <row r="3157">
          <cell r="S3157" t="str">
            <v>OPERAÇÕES APROPRIAÇÃO MÃO-DE-OBRA</v>
          </cell>
        </row>
        <row r="3158">
          <cell r="S3158" t="str">
            <v>OPERAÇÕES APROPRIAÇÃO MÃO-DE-OBRA</v>
          </cell>
        </row>
        <row r="3159">
          <cell r="S3159" t="str">
            <v>OPERAÇÕES APROPRIAÇÃO MÃO-DE-OBRA</v>
          </cell>
        </row>
        <row r="3160">
          <cell r="S3160" t="str">
            <v>OPERAÇÕES APROPRIAÇÃO MÃO-DE-OBRA</v>
          </cell>
        </row>
        <row r="3161">
          <cell r="S3161" t="str">
            <v>OPERAÇÕES APROPRIAÇÃO MÃO-DE-OBRA</v>
          </cell>
        </row>
        <row r="3162">
          <cell r="S3162" t="str">
            <v>OPERAÇÕES APROPRIAÇÃO MÃO-DE-OBRA</v>
          </cell>
        </row>
        <row r="3163">
          <cell r="S3163" t="str">
            <v>OPERAÇÕES APROPRIAÇÃO MÃO-DE-OBRA</v>
          </cell>
        </row>
        <row r="3164">
          <cell r="S3164" t="str">
            <v>OPERAÇÕES APROPRIAÇÃO MÃO-DE-OBRA</v>
          </cell>
        </row>
        <row r="3165">
          <cell r="S3165" t="str">
            <v>OPERAÇÕES APROPRIAÇÃO MÃO-DE-OBRA</v>
          </cell>
        </row>
        <row r="3166">
          <cell r="S3166" t="str">
            <v>OPERAÇÕES APROPRIAÇÃO MÃO-DE-OBRA</v>
          </cell>
        </row>
        <row r="3167">
          <cell r="S3167" t="str">
            <v>OPERAÇÕES APROPRIAÇÃO MÃO-DE-OBRA</v>
          </cell>
        </row>
        <row r="3168">
          <cell r="S3168" t="str">
            <v>OPERAÇÕES APROPRIAÇÃO MÃO-DE-OBRA</v>
          </cell>
        </row>
        <row r="3169">
          <cell r="S3169" t="str">
            <v>OPERAÇÕES APROPRIAÇÃO MÃO-DE-OBRA</v>
          </cell>
        </row>
        <row r="3170">
          <cell r="S3170" t="str">
            <v>OPERAÇÕES APROPRIAÇÃO MÃO-DE-OBRA</v>
          </cell>
        </row>
        <row r="3171">
          <cell r="S3171" t="str">
            <v>OPERAÇÕES APROPRIAÇÃO MÃO-DE-OBRA</v>
          </cell>
        </row>
        <row r="3172">
          <cell r="S3172" t="str">
            <v>OPERAÇÕES APROPRIAÇÃO MÃO-DE-OBRA</v>
          </cell>
        </row>
        <row r="3173">
          <cell r="S3173" t="str">
            <v>OPERAÇÕES APROPRIAÇÃO MÃO-DE-OBRA</v>
          </cell>
        </row>
        <row r="3174">
          <cell r="S3174" t="str">
            <v>OPERAÇÕES APROPRIAÇÃO MÃO-DE-OBRA</v>
          </cell>
        </row>
        <row r="3175">
          <cell r="S3175" t="str">
            <v>OPERAÇÕES APROPRIAÇÃO MÃO-DE-OBRA</v>
          </cell>
        </row>
        <row r="3176">
          <cell r="S3176" t="str">
            <v>OPERAÇÕES APROPRIAÇÃO MÃO-DE-OBRA</v>
          </cell>
        </row>
        <row r="3177">
          <cell r="S3177" t="str">
            <v>OPERAÇÕES APROPRIAÇÃO MÃO-DE-OBRA</v>
          </cell>
        </row>
        <row r="3178">
          <cell r="S3178" t="str">
            <v>OPERAÇÕES APROPRIAÇÃO MÃO-DE-OBRA</v>
          </cell>
        </row>
        <row r="3179">
          <cell r="S3179" t="str">
            <v>OPERAÇÕES APROPRIAÇÃO MÃO-DE-OBRA</v>
          </cell>
        </row>
        <row r="3180">
          <cell r="S3180" t="str">
            <v>OPERAÇÕES APROPRIAÇÃO MÃO-DE-OBRA</v>
          </cell>
        </row>
        <row r="3181">
          <cell r="S3181" t="str">
            <v>OPERAÇÕES APROPRIAÇÃO MÃO-DE-OBRA</v>
          </cell>
        </row>
        <row r="3182">
          <cell r="S3182" t="str">
            <v>OPERAÇÕES APROPRIAÇÃO MÃO-DE-OBRA</v>
          </cell>
        </row>
        <row r="3183">
          <cell r="S3183" t="str">
            <v>OPERAÇÕES APROPRIAÇÃO MÃO-DE-OBRA</v>
          </cell>
        </row>
        <row r="3184">
          <cell r="S3184" t="str">
            <v>OPERAÇÕES APROPRIAÇÃO MÃO-DE-OBRA</v>
          </cell>
        </row>
        <row r="3185">
          <cell r="S3185" t="str">
            <v>OPERAÇÕES APROPRIAÇÃO MÃO-DE-OBRA</v>
          </cell>
        </row>
        <row r="3186">
          <cell r="S3186" t="str">
            <v>OPERAÇÕES APROPRIAÇÃO MÃO-DE-OBRA</v>
          </cell>
        </row>
        <row r="3187">
          <cell r="S3187" t="str">
            <v>OPERAÇÕES APROPRIAÇÃO MÃO-DE-OBRA</v>
          </cell>
        </row>
        <row r="3188">
          <cell r="S3188" t="str">
            <v>OPERAÇÕES APROPRIAÇÃO MÃO-DE-OBRA</v>
          </cell>
        </row>
        <row r="3189">
          <cell r="S3189" t="str">
            <v>OPERAÇÕES APROPRIAÇÃO MÃO-DE-OBRA</v>
          </cell>
        </row>
        <row r="3190">
          <cell r="S3190" t="str">
            <v>OPERAÇÕES APROPRIAÇÃO MÃO-DE-OBRA</v>
          </cell>
        </row>
        <row r="3191">
          <cell r="S3191" t="str">
            <v>OPERAÇÕES APROPRIAÇÃO MÃO-DE-OBRA</v>
          </cell>
        </row>
        <row r="3192">
          <cell r="S3192" t="str">
            <v>OPERAÇÕES APROPRIAÇÃO MÃO-DE-OBRA</v>
          </cell>
        </row>
        <row r="3193">
          <cell r="S3193" t="str">
            <v>OPERAÇÕES APROPRIAÇÃO MÃO-DE-OBRA</v>
          </cell>
        </row>
        <row r="3194">
          <cell r="S3194" t="str">
            <v>OPERAÇÕES APROPRIAÇÃO MÃO-DE-OBRA</v>
          </cell>
        </row>
        <row r="3195">
          <cell r="S3195" t="str">
            <v>OPERAÇÕES APROPRIAÇÃO MÃO-DE-OBRA</v>
          </cell>
        </row>
        <row r="3196">
          <cell r="S3196" t="str">
            <v>OPERAÇÕES APROPRIAÇÃO MÃO-DE-OBRA</v>
          </cell>
        </row>
        <row r="3197">
          <cell r="S3197" t="str">
            <v>OPERAÇÕES APROPRIAÇÃO MÃO-DE-OBRA</v>
          </cell>
        </row>
        <row r="3198">
          <cell r="S3198" t="str">
            <v>OPERAÇÕES APROPRIAÇÃO MÃO-DE-OBRA</v>
          </cell>
        </row>
        <row r="3199">
          <cell r="S3199" t="str">
            <v>OPERAÇÕES APROPRIAÇÃO MÃO-DE-OBRA</v>
          </cell>
        </row>
        <row r="3200">
          <cell r="S3200" t="str">
            <v>OPERAÇÕES APROPRIAÇÃO MÃO-DE-OBRA</v>
          </cell>
        </row>
        <row r="3201">
          <cell r="S3201" t="str">
            <v>OPERAÇÕES APROPRIAÇÃO MÃO-DE-OBRA</v>
          </cell>
        </row>
        <row r="3202">
          <cell r="S3202" t="str">
            <v>OPERAÇÕES APROPRIAÇÃO MÃO-DE-OBRA</v>
          </cell>
        </row>
        <row r="3203">
          <cell r="S3203" t="str">
            <v>OPERAÇÕES APROPRIAÇÃO MÃO-DE-OBRA</v>
          </cell>
        </row>
        <row r="3204">
          <cell r="S3204" t="str">
            <v>OPERAÇÕES APROPRIAÇÃO MÃO-DE-OBRA</v>
          </cell>
        </row>
        <row r="3205">
          <cell r="S3205" t="str">
            <v>OPERAÇÕES APROPRIAÇÃO MÃO-DE-OBRA</v>
          </cell>
        </row>
        <row r="3206">
          <cell r="S3206" t="str">
            <v>OPERAÇÕES APROPRIAÇÃO MÃO-DE-OBRA</v>
          </cell>
        </row>
        <row r="3207">
          <cell r="S3207" t="str">
            <v>OPERAÇÕES APROPRIAÇÃO MÃO-DE-OBRA</v>
          </cell>
        </row>
        <row r="3208">
          <cell r="S3208" t="str">
            <v>OPERAÇÕES APROPRIAÇÃO MÃO-DE-OBRA</v>
          </cell>
        </row>
        <row r="3209">
          <cell r="S3209" t="str">
            <v>OPERAÇÕES APROPRIAÇÃO MÃO-DE-OBRA</v>
          </cell>
        </row>
        <row r="3210">
          <cell r="S3210" t="str">
            <v>OPERAÇÕES APROPRIAÇÃO MÃO-DE-OBRA</v>
          </cell>
        </row>
        <row r="3211">
          <cell r="S3211" t="str">
            <v>OPERAÇÕES APROPRIAÇÃO MÃO-DE-OBRA</v>
          </cell>
        </row>
        <row r="3212">
          <cell r="S3212" t="str">
            <v>OPERAÇÕES APROPRIAÇÃO MÃO-DE-OBRA</v>
          </cell>
        </row>
        <row r="3213">
          <cell r="S3213" t="str">
            <v>OPERAÇÕES APROPRIAÇÃO MÃO-DE-OBRA</v>
          </cell>
        </row>
        <row r="3214">
          <cell r="S3214" t="str">
            <v>OPERAÇÕES APROPRIAÇÃO MÃO-DE-OBRA</v>
          </cell>
        </row>
        <row r="3215">
          <cell r="S3215" t="str">
            <v>OPERAÇÕES APROPRIAÇÃO MÃO-DE-OBRA</v>
          </cell>
        </row>
        <row r="3216">
          <cell r="S3216" t="str">
            <v>OPERAÇÕES APROPRIAÇÃO MÃO-DE-OBRA</v>
          </cell>
        </row>
        <row r="3217">
          <cell r="S3217" t="str">
            <v>OPERAÇÕES APROPRIAÇÃO MÃO-DE-OBRA</v>
          </cell>
        </row>
        <row r="3218">
          <cell r="S3218" t="str">
            <v>OPERAÇÕES APROPRIAÇÃO MÃO-DE-OBRA</v>
          </cell>
        </row>
        <row r="3219">
          <cell r="S3219" t="str">
            <v>OPERAÇÕES APROPRIAÇÃO MÃO-DE-OBRA</v>
          </cell>
        </row>
        <row r="3220">
          <cell r="S3220" t="str">
            <v>OPERAÇÕES APROPRIAÇÃO MÃO-DE-OBRA</v>
          </cell>
        </row>
        <row r="3221">
          <cell r="S3221" t="str">
            <v>OPERAÇÕES APROPRIAÇÃO MÃO-DE-OBRA</v>
          </cell>
        </row>
        <row r="3222">
          <cell r="S3222" t="str">
            <v>OPERAÇÕES APROPRIAÇÃO MÃO-DE-OBRA</v>
          </cell>
        </row>
        <row r="3223">
          <cell r="S3223" t="str">
            <v>OPERAÇÕES APROPRIAÇÃO MÃO-DE-OBRA</v>
          </cell>
        </row>
        <row r="3224">
          <cell r="S3224" t="str">
            <v>OPERAÇÕES APROPRIAÇÃO MÃO-DE-OBRA</v>
          </cell>
        </row>
        <row r="3225">
          <cell r="S3225" t="str">
            <v>OPERAÇÕES APROPRIAÇÃO MÃO-DE-OBRA</v>
          </cell>
        </row>
        <row r="3226">
          <cell r="S3226" t="str">
            <v>OPERAÇÕES APROPRIAÇÃO MÃO-DE-OBRA</v>
          </cell>
        </row>
        <row r="3227">
          <cell r="S3227" t="str">
            <v>OPERAÇÕES APROPRIAÇÃO MÃO-DE-OBRA</v>
          </cell>
        </row>
        <row r="3228">
          <cell r="S3228" t="str">
            <v>OPERAÇÕES APROPRIAÇÃO MÃO-DE-OBRA</v>
          </cell>
        </row>
        <row r="3229">
          <cell r="S3229" t="str">
            <v>OPERAÇÕES APROPRIAÇÃO MÃO-DE-OBRA</v>
          </cell>
        </row>
        <row r="3230">
          <cell r="S3230" t="str">
            <v>OPERAÇÕES APROPRIAÇÃO MÃO-DE-OBRA</v>
          </cell>
        </row>
        <row r="3231">
          <cell r="S3231" t="str">
            <v>OPERAÇÕES APROPRIAÇÃO MÃO-DE-OBRA</v>
          </cell>
        </row>
        <row r="3232">
          <cell r="S3232" t="str">
            <v>OPERAÇÕES APROPRIAÇÃO MÃO-DE-OBRA</v>
          </cell>
        </row>
        <row r="3233">
          <cell r="S3233" t="str">
            <v>OPERAÇÕES APROPRIAÇÃO MÃO-DE-OBRA</v>
          </cell>
        </row>
        <row r="3234">
          <cell r="S3234" t="str">
            <v>OPERAÇÕES APROPRIAÇÃO MÃO-DE-OBRA</v>
          </cell>
        </row>
        <row r="3235">
          <cell r="S3235" t="str">
            <v>OPERAÇÕES APROPRIAÇÃO MÃO-DE-OBRA</v>
          </cell>
        </row>
        <row r="3236">
          <cell r="S3236" t="str">
            <v>OPERAÇÕES APROPRIAÇÃO MÃO-DE-OBRA</v>
          </cell>
        </row>
        <row r="3237">
          <cell r="S3237" t="str">
            <v>OPERAÇÕES APROPRIAÇÃO MÃO-DE-OBRA</v>
          </cell>
        </row>
        <row r="3238">
          <cell r="S3238" t="str">
            <v>OPERAÇÕES APROPRIAÇÃO MÃO-DE-OBRA</v>
          </cell>
        </row>
        <row r="3239">
          <cell r="S3239" t="str">
            <v>OPERAÇÕES APROPRIAÇÃO MÃO-DE-OBRA</v>
          </cell>
        </row>
        <row r="3240">
          <cell r="S3240" t="str">
            <v>OPERAÇÕES APROPRIAÇÃO MÃO-DE-OBRA</v>
          </cell>
        </row>
        <row r="3241">
          <cell r="S3241" t="str">
            <v>OPERAÇÕES APROPRIAÇÃO MÃO-DE-OBRA</v>
          </cell>
        </row>
        <row r="3242">
          <cell r="S3242" t="str">
            <v>OPERAÇÕES APROPRIAÇÃO MÃO-DE-OBRA</v>
          </cell>
        </row>
        <row r="3243">
          <cell r="S3243" t="str">
            <v>OPERAÇÕES APROPRIAÇÃO MÃO-DE-OBRA</v>
          </cell>
        </row>
        <row r="3244">
          <cell r="S3244" t="str">
            <v>OPERAÇÕES APROPRIAÇÃO MÃO-DE-OBRA</v>
          </cell>
        </row>
        <row r="3245">
          <cell r="S3245" t="str">
            <v>OPERAÇÕES APROPRIAÇÃO MÃO-DE-OBRA</v>
          </cell>
        </row>
        <row r="3246">
          <cell r="S3246" t="str">
            <v>OPERAÇÕES APROPRIAÇÃO MÃO-DE-OBRA</v>
          </cell>
        </row>
        <row r="3247">
          <cell r="S3247" t="str">
            <v>OPERAÇÕES APROPRIAÇÃO MÃO-DE-OBRA</v>
          </cell>
        </row>
        <row r="3248">
          <cell r="S3248" t="str">
            <v>OPERAÇÕES APROPRIAÇÃO MÃO-DE-OBRA</v>
          </cell>
        </row>
        <row r="3249">
          <cell r="S3249" t="str">
            <v>OPERAÇÕES APROPRIAÇÃO MÃO-DE-OBRA</v>
          </cell>
        </row>
        <row r="3250">
          <cell r="S3250" t="str">
            <v>OPERAÇÕES APROPRIAÇÃO MÃO-DE-OBRA</v>
          </cell>
        </row>
        <row r="3251">
          <cell r="S3251" t="str">
            <v>OPERAÇÕES APROPRIAÇÃO MÃO-DE-OBRA</v>
          </cell>
        </row>
        <row r="3252">
          <cell r="S3252" t="str">
            <v>OPERAÇÕES APROPRIAÇÃO MÃO-DE-OBRA</v>
          </cell>
        </row>
        <row r="3253">
          <cell r="S3253" t="str">
            <v>OPERAÇÕES APROPRIAÇÃO MÃO-DE-OBRA</v>
          </cell>
        </row>
        <row r="3254">
          <cell r="S3254" t="str">
            <v>OPERAÇÕES APROPRIAÇÃO MÃO-DE-OBRA</v>
          </cell>
        </row>
        <row r="3255">
          <cell r="S3255" t="str">
            <v>OPERAÇÕES APROPRIAÇÃO MÃO-DE-OBRA</v>
          </cell>
        </row>
        <row r="3256">
          <cell r="S3256" t="str">
            <v>OPERAÇÕES APROPRIAÇÃO MÃO-DE-OBRA</v>
          </cell>
        </row>
        <row r="3257">
          <cell r="S3257" t="str">
            <v>OPERAÇÕES APROPRIAÇÃO MÃO-DE-OBRA</v>
          </cell>
        </row>
        <row r="3258">
          <cell r="S3258" t="str">
            <v>OPERAÇÕES APROPRIAÇÃO MÃO-DE-OBRA</v>
          </cell>
        </row>
        <row r="3259">
          <cell r="S3259" t="str">
            <v>OPERAÇÕES APROPRIAÇÃO MÃO-DE-OBRA</v>
          </cell>
        </row>
        <row r="3260">
          <cell r="S3260" t="str">
            <v>OPERAÇÕES APROPRIAÇÃO MÃO-DE-OBRA</v>
          </cell>
        </row>
        <row r="3261">
          <cell r="S3261" t="str">
            <v>OPERAÇÕES APROPRIAÇÃO MÃO-DE-OBRA</v>
          </cell>
        </row>
        <row r="3262">
          <cell r="S3262" t="str">
            <v>OPERAÇÕES APROPRIAÇÃO MÃO-DE-OBRA</v>
          </cell>
        </row>
        <row r="3263">
          <cell r="S3263" t="str">
            <v>OPERAÇÕES APROPRIAÇÃO MÃO-DE-OBRA</v>
          </cell>
        </row>
        <row r="3264">
          <cell r="S3264" t="str">
            <v>OPERAÇÕES APROPRIAÇÃO MÃO-DE-OBRA</v>
          </cell>
        </row>
        <row r="3265">
          <cell r="S3265" t="str">
            <v>OPERAÇÕES APROPRIAÇÃO MÃO-DE-OBRA</v>
          </cell>
        </row>
        <row r="3266">
          <cell r="S3266" t="str">
            <v>OPERAÇÕES APROPRIAÇÃO MÃO-DE-OBRA</v>
          </cell>
        </row>
        <row r="3267">
          <cell r="S3267" t="str">
            <v>OPERAÇÕES APROPRIAÇÃO MÃO-DE-OBRA</v>
          </cell>
        </row>
        <row r="3268">
          <cell r="S3268" t="str">
            <v>OPERAÇÕES APROPRIAÇÃO MÃO-DE-OBRA</v>
          </cell>
        </row>
        <row r="3269">
          <cell r="S3269" t="str">
            <v>OPERAÇÕES APROPRIAÇÃO MÃO-DE-OBRA</v>
          </cell>
        </row>
        <row r="3270">
          <cell r="S3270" t="str">
            <v>OPERAÇÕES APROPRIAÇÃO MÃO-DE-OBRA</v>
          </cell>
        </row>
        <row r="3271">
          <cell r="S3271" t="str">
            <v>OPERAÇÕES APROPRIAÇÃO MÃO-DE-OBRA</v>
          </cell>
        </row>
        <row r="3272">
          <cell r="S3272" t="str">
            <v>OPERAÇÕES APROPRIAÇÃO MÃO-DE-OBRA</v>
          </cell>
        </row>
        <row r="3273">
          <cell r="S3273" t="str">
            <v>OPERAÇÕES APROPRIAÇÃO MÃO-DE-OBRA</v>
          </cell>
        </row>
        <row r="3274">
          <cell r="S3274" t="str">
            <v>OPERAÇÕES APROPRIAÇÃO MÃO-DE-OBRA</v>
          </cell>
        </row>
        <row r="3275">
          <cell r="S3275" t="str">
            <v>OPERAÇÕES APROPRIAÇÃO MÃO-DE-OBRA</v>
          </cell>
        </row>
        <row r="3276">
          <cell r="S3276" t="str">
            <v>OPERAÇÕES APROPRIAÇÃO MÃO-DE-OBRA</v>
          </cell>
        </row>
        <row r="3277">
          <cell r="S3277" t="str">
            <v>OPERAÇÕES APROPRIAÇÃO MÃO-DE-OBRA</v>
          </cell>
        </row>
        <row r="3278">
          <cell r="S3278" t="str">
            <v>OPERAÇÕES APROPRIAÇÃO MÃO-DE-OBRA</v>
          </cell>
        </row>
        <row r="3279">
          <cell r="S3279" t="str">
            <v>OPERAÇÕES APROPRIAÇÃO MÃO-DE-OBRA</v>
          </cell>
        </row>
        <row r="3280">
          <cell r="S3280" t="str">
            <v>OPERAÇÕES APROPRIAÇÃO MÃO-DE-OBRA</v>
          </cell>
        </row>
        <row r="3281">
          <cell r="S3281" t="str">
            <v>OPERAÇÕES APROPRIAÇÃO MÃO-DE-OBRA</v>
          </cell>
        </row>
        <row r="3282">
          <cell r="S3282" t="str">
            <v>OPERAÇÕES APROPRIAÇÃO MÃO-DE-OBRA</v>
          </cell>
        </row>
        <row r="3283">
          <cell r="S3283" t="str">
            <v>OPERAÇÕES APROPRIAÇÃO MÃO-DE-OBRA</v>
          </cell>
        </row>
        <row r="3284">
          <cell r="S3284" t="str">
            <v>OPERAÇÕES APROPRIAÇÃO MÃO-DE-OBRA</v>
          </cell>
        </row>
        <row r="3285">
          <cell r="S3285" t="str">
            <v>OPERAÇÕES APROPRIAÇÃO MÃO-DE-OBRA</v>
          </cell>
        </row>
        <row r="3286">
          <cell r="S3286" t="str">
            <v>OPERAÇÕES APROPRIAÇÃO MÃO-DE-OBRA</v>
          </cell>
        </row>
        <row r="3287">
          <cell r="S3287" t="str">
            <v>OPERAÇÕES APROPRIAÇÃO MÃO-DE-OBRA</v>
          </cell>
        </row>
        <row r="3288">
          <cell r="S3288" t="str">
            <v>OPERAÇÕES APROPRIAÇÃO MÃO-DE-OBRA</v>
          </cell>
        </row>
        <row r="3289">
          <cell r="S3289" t="str">
            <v>OPERAÇÕES APROPRIAÇÃO MÃO-DE-OBRA</v>
          </cell>
        </row>
        <row r="3290">
          <cell r="S3290" t="str">
            <v>OPERAÇÕES APROPRIAÇÃO MÃO-DE-OBRA</v>
          </cell>
        </row>
        <row r="3291">
          <cell r="S3291" t="str">
            <v>OPERAÇÕES APROPRIAÇÃO MÃO-DE-OBRA</v>
          </cell>
        </row>
        <row r="3292">
          <cell r="S3292" t="str">
            <v>OPERAÇÕES APROPRIAÇÃO MÃO-DE-OBRA</v>
          </cell>
        </row>
        <row r="3293">
          <cell r="S3293" t="str">
            <v>OPERAÇÕES APROPRIAÇÃO MÃO-DE-OBRA</v>
          </cell>
        </row>
        <row r="3294">
          <cell r="S3294" t="str">
            <v>OPERAÇÕES APROPRIAÇÃO MÃO-DE-OBRA</v>
          </cell>
        </row>
        <row r="3295">
          <cell r="S3295" t="str">
            <v>OPERAÇÕES APROPRIAÇÃO MÃO-DE-OBRA</v>
          </cell>
        </row>
        <row r="3296">
          <cell r="S3296" t="str">
            <v>OPERAÇÕES APROPRIAÇÃO MÃO-DE-OBRA</v>
          </cell>
        </row>
        <row r="3297">
          <cell r="S3297" t="str">
            <v>OPERAÇÕES APROPRIAÇÃO MÃO-DE-OBRA</v>
          </cell>
        </row>
        <row r="3298">
          <cell r="S3298" t="str">
            <v>OPERAÇÕES APROPRIAÇÃO MÃO-DE-OBRA</v>
          </cell>
        </row>
        <row r="3299">
          <cell r="S3299" t="str">
            <v>OPERAÇÕES APROPRIAÇÃO MÃO-DE-OBRA</v>
          </cell>
        </row>
        <row r="3300">
          <cell r="S3300" t="str">
            <v>OPERAÇÕES APROPRIAÇÃO MÃO-DE-OBRA</v>
          </cell>
        </row>
        <row r="3301">
          <cell r="S3301" t="str">
            <v>OPERAÇÕES APROPRIAÇÃO MÃO-DE-OBRA</v>
          </cell>
        </row>
        <row r="3302">
          <cell r="S3302" t="str">
            <v>OPERAÇÕES APROPRIAÇÃO MÃO-DE-OBRA</v>
          </cell>
        </row>
        <row r="3303">
          <cell r="S3303" t="str">
            <v>OPERAÇÕES APROPRIAÇÃO MÃO-DE-OBRA</v>
          </cell>
        </row>
        <row r="3304">
          <cell r="S3304" t="str">
            <v>OPERAÇÕES APROPRIAÇÃO MÃO-DE-OBRA</v>
          </cell>
        </row>
        <row r="3305">
          <cell r="S3305" t="str">
            <v>OPERAÇÕES APROPRIAÇÃO MÃO-DE-OBRA</v>
          </cell>
        </row>
        <row r="3306">
          <cell r="S3306" t="str">
            <v>OPERAÇÕES APROPRIAÇÃO MÃO-DE-OBRA</v>
          </cell>
        </row>
        <row r="3307">
          <cell r="S3307" t="str">
            <v>OPERAÇÕES APROPRIAÇÃO MÃO-DE-OBRA</v>
          </cell>
        </row>
        <row r="3308">
          <cell r="S3308" t="str">
            <v>OPERAÇÕES APROPRIAÇÃO MÃO-DE-OBRA</v>
          </cell>
        </row>
        <row r="3309">
          <cell r="S3309" t="str">
            <v>OPERAÇÕES APROPRIAÇÃO MÃO-DE-OBRA</v>
          </cell>
        </row>
        <row r="3310">
          <cell r="S3310" t="str">
            <v>OPERAÇÕES APROPRIAÇÃO MÃO-DE-OBRA</v>
          </cell>
        </row>
        <row r="3311">
          <cell r="S3311" t="str">
            <v>OPERAÇÕES APROPRIAÇÃO MÃO-DE-OBRA</v>
          </cell>
        </row>
        <row r="3312">
          <cell r="S3312" t="str">
            <v>OPERAÇÕES APROPRIAÇÃO MÃO-DE-OBRA</v>
          </cell>
        </row>
        <row r="3313">
          <cell r="S3313" t="str">
            <v>OPERAÇÕES APROPRIAÇÃO MÃO-DE-OBRA</v>
          </cell>
        </row>
        <row r="3314">
          <cell r="S3314" t="str">
            <v>OPERAÇÕES APROPRIAÇÃO MÃO-DE-OBRA</v>
          </cell>
        </row>
        <row r="3315">
          <cell r="S3315" t="str">
            <v>OPERAÇÕES APROPRIAÇÃO MÃO-DE-OBRA</v>
          </cell>
        </row>
        <row r="3316">
          <cell r="S3316" t="str">
            <v>OPERAÇÕES APROPRIAÇÃO MÃO-DE-OBRA</v>
          </cell>
        </row>
        <row r="3317">
          <cell r="S3317" t="str">
            <v>OPERAÇÕES APROPRIAÇÃO MÃO-DE-OBRA</v>
          </cell>
        </row>
        <row r="3318">
          <cell r="S3318" t="str">
            <v>OPERAÇÕES APROPRIAÇÃO MÃO-DE-OBRA</v>
          </cell>
        </row>
        <row r="3319">
          <cell r="S3319" t="str">
            <v>OPERAÇÕES APROPRIAÇÃO MÃO-DE-OBRA</v>
          </cell>
        </row>
        <row r="3320">
          <cell r="S3320" t="str">
            <v>OPERAÇÕES APROPRIAÇÃO MÃO-DE-OBRA</v>
          </cell>
        </row>
        <row r="3321">
          <cell r="S3321" t="str">
            <v>OPERAÇÕES APROPRIAÇÃO MÃO-DE-OBRA</v>
          </cell>
        </row>
        <row r="3322">
          <cell r="S3322" t="str">
            <v>OPERAÇÕES APROPRIAÇÃO MÃO-DE-OBRA</v>
          </cell>
        </row>
        <row r="3323">
          <cell r="S3323" t="str">
            <v>OPERAÇÕES APROPRIAÇÃO MÃO-DE-OBRA</v>
          </cell>
        </row>
        <row r="3324">
          <cell r="S3324" t="str">
            <v>OPERAÇÕES APROPRIAÇÃO MÃO-DE-OBRA</v>
          </cell>
        </row>
        <row r="3325">
          <cell r="S3325" t="str">
            <v>OPERAÇÕES APROPRIAÇÃO MÃO-DE-OBRA</v>
          </cell>
        </row>
        <row r="3326">
          <cell r="S3326" t="str">
            <v>OPERAÇÕES APROPRIAÇÃO MÃO-DE-OBRA</v>
          </cell>
        </row>
        <row r="3327">
          <cell r="S3327" t="str">
            <v>OPERAÇÕES APROPRIAÇÃO MÃO-DE-OBRA</v>
          </cell>
        </row>
        <row r="3328">
          <cell r="S3328" t="str">
            <v>OPERAÇÕES APROPRIAÇÃO MÃO-DE-OBRA</v>
          </cell>
        </row>
        <row r="3329">
          <cell r="S3329" t="str">
            <v>OPERAÇÕES APROPRIAÇÃO MÃO-DE-OBRA</v>
          </cell>
        </row>
        <row r="3330">
          <cell r="S3330" t="str">
            <v>OPERAÇÕES APROPRIAÇÃO MÃO-DE-OBRA</v>
          </cell>
        </row>
        <row r="3331">
          <cell r="S3331" t="str">
            <v>OPERAÇÕES APROPRIAÇÃO MÃO-DE-OBRA</v>
          </cell>
        </row>
        <row r="3332">
          <cell r="S3332" t="str">
            <v>OPERAÇÕES APROPRIAÇÃO MÃO-DE-OBRA</v>
          </cell>
        </row>
        <row r="3333">
          <cell r="S3333" t="str">
            <v>OPERAÇÕES APROPRIAÇÃO MÃO-DE-OBRA</v>
          </cell>
        </row>
        <row r="3334">
          <cell r="S3334" t="str">
            <v>OPERAÇÕES APROPRIAÇÃO MÃO-DE-OBRA</v>
          </cell>
        </row>
        <row r="3335">
          <cell r="S3335" t="str">
            <v>OPERAÇÕES APROPRIAÇÃO MÃO-DE-OBRA</v>
          </cell>
        </row>
        <row r="3336">
          <cell r="S3336" t="str">
            <v>OPERAÇÕES APROPRIAÇÃO MÃO-DE-OBRA</v>
          </cell>
        </row>
        <row r="3337">
          <cell r="S3337" t="str">
            <v>OPERAÇÕES APROPRIAÇÃO MÃO-DE-OBRA</v>
          </cell>
        </row>
        <row r="3338">
          <cell r="S3338" t="str">
            <v>OPERAÇÕES APROPRIAÇÃO MÃO-DE-OBRA</v>
          </cell>
        </row>
        <row r="3339">
          <cell r="S3339" t="str">
            <v>OPERAÇÕES APROPRIAÇÃO MÃO-DE-OBRA</v>
          </cell>
        </row>
        <row r="3340">
          <cell r="S3340" t="str">
            <v>OPERAÇÕES APROPRIAÇÃO MÃO-DE-OBRA</v>
          </cell>
        </row>
        <row r="3341">
          <cell r="S3341" t="str">
            <v>OPERAÇÕES APROPRIAÇÃO MÃO-DE-OBRA</v>
          </cell>
        </row>
        <row r="3342">
          <cell r="S3342" t="str">
            <v>OPERAÇÕES APROPRIAÇÃO MÃO-DE-OBRA</v>
          </cell>
        </row>
        <row r="3343">
          <cell r="S3343" t="str">
            <v>OPERAÇÕES APROPRIAÇÃO MÃO-DE-OBRA</v>
          </cell>
        </row>
        <row r="3344">
          <cell r="S3344" t="str">
            <v>OPERAÇÕES APROPRIAÇÃO MÃO-DE-OBRA</v>
          </cell>
        </row>
        <row r="3345">
          <cell r="S3345" t="str">
            <v>OPERAÇÕES APROPRIAÇÃO MÃO-DE-OBRA</v>
          </cell>
        </row>
        <row r="3346">
          <cell r="S3346" t="str">
            <v>OPERAÇÕES APROPRIAÇÃO MÃO-DE-OBRA</v>
          </cell>
        </row>
        <row r="3347">
          <cell r="S3347" t="str">
            <v>OPERAÇÕES APROPRIAÇÃO MÃO-DE-OBRA</v>
          </cell>
        </row>
        <row r="3348">
          <cell r="S3348" t="str">
            <v>OPERAÇÕES APROPRIAÇÃO MÃO-DE-OBRA</v>
          </cell>
        </row>
        <row r="3349">
          <cell r="S3349" t="str">
            <v>OPERAÇÕES APROPRIAÇÃO MÃO-DE-OBRA</v>
          </cell>
        </row>
        <row r="3350">
          <cell r="S3350" t="str">
            <v>OPERAÇÕES APROPRIAÇÃO MÃO-DE-OBRA</v>
          </cell>
        </row>
        <row r="3351">
          <cell r="S3351" t="str">
            <v>OPERAÇÕES APROPRIAÇÃO MÃO-DE-OBRA</v>
          </cell>
        </row>
        <row r="3352">
          <cell r="S3352" t="str">
            <v>OPERAÇÕES APROPRIAÇÃO MÃO-DE-OBRA</v>
          </cell>
        </row>
        <row r="3353">
          <cell r="S3353" t="str">
            <v>OPERAÇÕES APROPRIAÇÃO MÃO-DE-OBRA</v>
          </cell>
        </row>
        <row r="3354">
          <cell r="S3354" t="str">
            <v>OPERAÇÕES APROPRIAÇÃO MÃO-DE-OBRA</v>
          </cell>
        </row>
        <row r="3355">
          <cell r="S3355" t="str">
            <v>OPERAÇÕES APROPRIAÇÃO MÃO-DE-OBRA</v>
          </cell>
        </row>
        <row r="3356">
          <cell r="S3356" t="str">
            <v>OPERAÇÕES APROPRIAÇÃO MÃO-DE-OBRA</v>
          </cell>
        </row>
        <row r="3357">
          <cell r="S3357" t="str">
            <v>OPERAÇÕES APROPRIAÇÃO MÃO-DE-OBRA</v>
          </cell>
        </row>
        <row r="3358">
          <cell r="S3358" t="str">
            <v>OPERAÇÕES APROPRIAÇÃO MÃO-DE-OBRA</v>
          </cell>
        </row>
        <row r="3359">
          <cell r="S3359" t="str">
            <v>OPERAÇÕES APROPRIAÇÃO MÃO-DE-OBRA</v>
          </cell>
        </row>
        <row r="3360">
          <cell r="S3360" t="str">
            <v>OPERAÇÕES APROPRIAÇÃO MÃO-DE-OBRA</v>
          </cell>
        </row>
        <row r="3361">
          <cell r="S3361" t="str">
            <v>OPERAÇÕES APROPRIAÇÃO MÃO-DE-OBRA</v>
          </cell>
        </row>
        <row r="3362">
          <cell r="S3362" t="str">
            <v>OPERAÇÕES APROPRIAÇÃO MÃO-DE-OBRA</v>
          </cell>
        </row>
        <row r="3363">
          <cell r="S3363" t="str">
            <v>OPERAÇÕES APROPRIAÇÃO MÃO-DE-OBRA</v>
          </cell>
        </row>
        <row r="3364">
          <cell r="S3364" t="str">
            <v>OPERAÇÕES APROPRIAÇÃO MÃO-DE-OBRA</v>
          </cell>
        </row>
        <row r="3365">
          <cell r="S3365" t="str">
            <v>OPERAÇÕES APROPRIAÇÃO MÃO-DE-OBRA</v>
          </cell>
        </row>
        <row r="3366">
          <cell r="S3366" t="str">
            <v>OPERAÇÕES APROPRIAÇÃO MÃO-DE-OBRA</v>
          </cell>
        </row>
        <row r="3367">
          <cell r="S3367" t="str">
            <v>OPERAÇÕES APROPRIAÇÃO MÃO-DE-OBRA</v>
          </cell>
        </row>
        <row r="3368">
          <cell r="S3368" t="str">
            <v>OPERAÇÕES APROPRIAÇÃO MÃO-DE-OBRA</v>
          </cell>
        </row>
        <row r="3369">
          <cell r="S3369" t="str">
            <v>OPERAÇÕES APROPRIAÇÃO MÃO-DE-OBRA</v>
          </cell>
        </row>
        <row r="3370">
          <cell r="S3370" t="str">
            <v>OPERAÇÕES APROPRIAÇÃO MÃO-DE-OBRA</v>
          </cell>
        </row>
        <row r="3371">
          <cell r="S3371" t="str">
            <v>OPERAÇÕES APROPRIAÇÃO MÃO-DE-OBRA</v>
          </cell>
        </row>
        <row r="3372">
          <cell r="S3372" t="str">
            <v>OPERAÇÕES APROPRIAÇÃO MÃO-DE-OBRA</v>
          </cell>
        </row>
        <row r="3373">
          <cell r="S3373" t="str">
            <v>OPERAÇÕES APROPRIAÇÃO MÃO-DE-OBRA</v>
          </cell>
        </row>
        <row r="3374">
          <cell r="S3374" t="str">
            <v>OPERAÇÕES APROPRIAÇÃO MÃO-DE-OBRA</v>
          </cell>
        </row>
        <row r="3375">
          <cell r="S3375" t="str">
            <v>OPERAÇÕES APROPRIAÇÃO MÃO-DE-OBRA</v>
          </cell>
        </row>
        <row r="3376">
          <cell r="S3376" t="str">
            <v>OPERAÇÕES APROPRIAÇÃO MÃO-DE-OBRA</v>
          </cell>
        </row>
        <row r="3377">
          <cell r="S3377" t="str">
            <v>OPERAÇÕES APROPRIAÇÃO MÃO-DE-OBRA</v>
          </cell>
        </row>
        <row r="3378">
          <cell r="S3378" t="str">
            <v>OPERAÇÕES APROPRIAÇÃO MÃO-DE-OBRA</v>
          </cell>
        </row>
        <row r="3379">
          <cell r="S3379" t="str">
            <v>OPERAÇÕES APROPRIAÇÃO MÃO-DE-OBRA</v>
          </cell>
        </row>
        <row r="3380">
          <cell r="S3380" t="str">
            <v>OPERAÇÕES APROPRIAÇÃO MÃO-DE-OBRA</v>
          </cell>
        </row>
        <row r="3381">
          <cell r="S3381" t="str">
            <v>OPERAÇÕES APROPRIAÇÃO MÃO-DE-OBRA</v>
          </cell>
        </row>
        <row r="3382">
          <cell r="S3382" t="str">
            <v>OPERAÇÕES APROPRIAÇÃO MÃO-DE-OBRA</v>
          </cell>
        </row>
        <row r="3383">
          <cell r="S3383" t="str">
            <v>OPERAÇÕES APROPRIAÇÃO MÃO-DE-OBRA</v>
          </cell>
        </row>
        <row r="3384">
          <cell r="S3384" t="str">
            <v>OPERAÇÕES APROPRIAÇÃO MÃO-DE-OBRA</v>
          </cell>
        </row>
        <row r="3385">
          <cell r="S3385" t="str">
            <v>OPERAÇÕES APROPRIAÇÃO MÃO-DE-OBRA</v>
          </cell>
        </row>
        <row r="3386">
          <cell r="S3386" t="str">
            <v>OPERAÇÕES APROPRIAÇÃO MÃO-DE-OBRA</v>
          </cell>
        </row>
        <row r="3387">
          <cell r="S3387" t="str">
            <v>OPERAÇÕES APROPRIAÇÃO MÃO-DE-OBRA</v>
          </cell>
        </row>
        <row r="3388">
          <cell r="S3388" t="str">
            <v>OPERAÇÕES APROPRIAÇÃO MÃO-DE-OBRA</v>
          </cell>
        </row>
        <row r="3389">
          <cell r="S3389" t="str">
            <v>OPERAÇÕES APROPRIAÇÃO MÃO-DE-OBRA</v>
          </cell>
        </row>
        <row r="3390">
          <cell r="S3390" t="str">
            <v>OPERAÇÕES APROPRIAÇÃO MÃO-DE-OBRA</v>
          </cell>
        </row>
        <row r="3391">
          <cell r="S3391" t="str">
            <v>OPERAÇÕES APROPRIAÇÃO MÃO-DE-OBRA</v>
          </cell>
        </row>
        <row r="3392">
          <cell r="S3392" t="str">
            <v>OPERAÇÕES APROPRIAÇÃO MÃO-DE-OBRA</v>
          </cell>
        </row>
        <row r="3393">
          <cell r="S3393" t="str">
            <v>OPERAÇÕES APROPRIAÇÃO MÃO-DE-OBRA</v>
          </cell>
        </row>
        <row r="3394">
          <cell r="S3394" t="str">
            <v>OPERAÇÕES APROPRIAÇÃO MÃO-DE-OBRA</v>
          </cell>
        </row>
        <row r="3395">
          <cell r="S3395" t="str">
            <v>OPERAÇÕES APROPRIAÇÃO MÃO-DE-OBRA</v>
          </cell>
        </row>
        <row r="3396">
          <cell r="S3396" t="str">
            <v>OPERAÇÕES APROPRIAÇÃO MÃO-DE-OBRA</v>
          </cell>
        </row>
        <row r="3397">
          <cell r="S3397" t="str">
            <v>OPERAÇÕES APROPRIAÇÃO MÃO-DE-OBRA</v>
          </cell>
        </row>
        <row r="3398">
          <cell r="S3398" t="str">
            <v>OPERAÇÕES APROPRIAÇÃO MÃO-DE-OBRA</v>
          </cell>
        </row>
        <row r="3399">
          <cell r="S3399" t="str">
            <v>OPERAÇÕES APROPRIAÇÃO MÃO-DE-OBRA</v>
          </cell>
        </row>
        <row r="3400">
          <cell r="S3400" t="str">
            <v>OPERAÇÕES APROPRIAÇÃO MÃO-DE-OBRA</v>
          </cell>
        </row>
        <row r="3401">
          <cell r="S3401" t="str">
            <v>OPERAÇÕES APROPRIAÇÃO MÃO-DE-OBRA</v>
          </cell>
        </row>
        <row r="3402">
          <cell r="S3402" t="str">
            <v>OPERAÇÕES APROPRIAÇÃO MÃO-DE-OBRA</v>
          </cell>
        </row>
        <row r="3403">
          <cell r="S3403" t="str">
            <v>OPERAÇÕES APROPRIAÇÃO MÃO-DE-OBRA</v>
          </cell>
        </row>
        <row r="3404">
          <cell r="S3404" t="str">
            <v>OPERAÇÕES APROPRIAÇÃO MÃO-DE-OBRA</v>
          </cell>
        </row>
        <row r="3405">
          <cell r="S3405" t="str">
            <v>OPERAÇÕES APROPRIAÇÃO MÃO-DE-OBRA</v>
          </cell>
        </row>
        <row r="3406">
          <cell r="S3406" t="str">
            <v>OPERAÇÕES APROPRIAÇÃO MÃO-DE-OBRA</v>
          </cell>
        </row>
        <row r="3407">
          <cell r="S3407" t="str">
            <v>OPERAÇÕES APROPRIAÇÃO MÃO-DE-OBRA</v>
          </cell>
        </row>
        <row r="3408">
          <cell r="S3408" t="str">
            <v>OPERAÇÕES APROPRIAÇÃO MÃO-DE-OBRA</v>
          </cell>
        </row>
        <row r="3409">
          <cell r="S3409" t="str">
            <v>OPERAÇÕES APROPRIAÇÃO MÃO-DE-OBRA</v>
          </cell>
        </row>
        <row r="3410">
          <cell r="S3410" t="str">
            <v>OPERAÇÕES APROPRIAÇÃO MÃO-DE-OBRA</v>
          </cell>
        </row>
        <row r="3411">
          <cell r="S3411" t="str">
            <v>OPERAÇÕES APROPRIAÇÃO MÃO-DE-OBRA</v>
          </cell>
        </row>
        <row r="3412">
          <cell r="S3412" t="str">
            <v>OPERAÇÕES APROPRIAÇÃO MÃO-DE-OBRA</v>
          </cell>
        </row>
        <row r="3413">
          <cell r="S3413" t="str">
            <v>OPERAÇÕES APROPRIAÇÃO MÃO-DE-OBRA</v>
          </cell>
        </row>
        <row r="3414">
          <cell r="S3414" t="str">
            <v>OPERAÇÕES APROPRIAÇÃO MÃO-DE-OBRA</v>
          </cell>
        </row>
        <row r="3415">
          <cell r="S3415" t="str">
            <v>OPERAÇÕES APROPRIAÇÃO MÃO-DE-OBRA</v>
          </cell>
        </row>
        <row r="3416">
          <cell r="S3416" t="str">
            <v>OPERAÇÕES APROPRIAÇÃO MÃO-DE-OBRA</v>
          </cell>
        </row>
        <row r="3417">
          <cell r="S3417" t="str">
            <v>OPERAÇÕES APROPRIAÇÃO MÃO-DE-OBRA</v>
          </cell>
        </row>
        <row r="3418">
          <cell r="S3418" t="str">
            <v>OPERAÇÕES APROPRIAÇÃO MÃO-DE-OBRA</v>
          </cell>
        </row>
        <row r="3419">
          <cell r="S3419" t="str">
            <v>OPERAÇÕES APROPRIAÇÃO MÃO-DE-OBRA</v>
          </cell>
        </row>
        <row r="3420">
          <cell r="S3420" t="str">
            <v>OPERAÇÕES APROPRIAÇÃO MÃO-DE-OBRA</v>
          </cell>
        </row>
        <row r="3421">
          <cell r="S3421" t="str">
            <v>OPERAÇÕES APROPRIAÇÃO MÃO-DE-OBRA</v>
          </cell>
        </row>
        <row r="3422">
          <cell r="S3422" t="str">
            <v>OPERAÇÕES APROPRIAÇÃO MÃO-DE-OBRA</v>
          </cell>
        </row>
        <row r="3423">
          <cell r="S3423" t="str">
            <v>OPERAÇÕES APROPRIAÇÃO MÃO-DE-OBRA</v>
          </cell>
        </row>
        <row r="3424">
          <cell r="S3424" t="str">
            <v>OPERAÇÕES APROPRIAÇÃO MÃO-DE-OBRA</v>
          </cell>
        </row>
        <row r="3425">
          <cell r="S3425" t="str">
            <v>OPERAÇÕES APROPRIAÇÃO MÃO-DE-OBRA</v>
          </cell>
        </row>
        <row r="3426">
          <cell r="S3426" t="str">
            <v>OPERAÇÕES APROPRIAÇÃO MÃO-DE-OBRA</v>
          </cell>
        </row>
        <row r="3427">
          <cell r="S3427" t="str">
            <v>OPERAÇÕES APROPRIAÇÃO MÃO-DE-OBRA</v>
          </cell>
        </row>
        <row r="3428">
          <cell r="S3428" t="str">
            <v>OPERAÇÕES APROPRIAÇÃO MÃO-DE-OBRA</v>
          </cell>
        </row>
        <row r="3429">
          <cell r="S3429" t="str">
            <v>OPERAÇÕES APROPRIAÇÃO MÃO-DE-OBRA</v>
          </cell>
        </row>
        <row r="3430">
          <cell r="S3430" t="str">
            <v>OPERAÇÕES APROPRIAÇÃO MÃO-DE-OBRA</v>
          </cell>
        </row>
        <row r="3431">
          <cell r="S3431" t="str">
            <v>OPERAÇÕES APROPRIAÇÃO MÃO-DE-OBRA</v>
          </cell>
        </row>
        <row r="3432">
          <cell r="S3432" t="str">
            <v>OPERAÇÕES APROPRIAÇÃO MÃO-DE-OBRA</v>
          </cell>
        </row>
        <row r="3433">
          <cell r="S3433" t="str">
            <v>OPERAÇÕES APROPRIAÇÃO MÃO-DE-OBRA</v>
          </cell>
        </row>
        <row r="3434">
          <cell r="S3434" t="str">
            <v>OPERAÇÕES APROPRIAÇÃO MÃO-DE-OBRA</v>
          </cell>
        </row>
        <row r="3435">
          <cell r="S3435" t="str">
            <v>OPERAÇÕES APROPRIAÇÃO MÃO-DE-OBRA</v>
          </cell>
        </row>
        <row r="3436">
          <cell r="S3436" t="str">
            <v>OPERAÇÕES APROPRIAÇÃO MÃO-DE-OBRA</v>
          </cell>
        </row>
        <row r="3437">
          <cell r="S3437" t="str">
            <v>OPERAÇÕES APROPRIAÇÃO MÃO-DE-OBRA</v>
          </cell>
        </row>
        <row r="3438">
          <cell r="S3438" t="str">
            <v>OPERAÇÕES APROPRIAÇÃO MÃO-DE-OBRA</v>
          </cell>
        </row>
        <row r="3439">
          <cell r="S3439" t="str">
            <v>OPERAÇÕES APROPRIAÇÃO MÃO-DE-OBRA</v>
          </cell>
        </row>
        <row r="3440">
          <cell r="S3440" t="str">
            <v>OPERAÇÕES APROPRIAÇÃO MÃO-DE-OBRA</v>
          </cell>
        </row>
        <row r="3441">
          <cell r="S3441" t="str">
            <v>OPERAÇÕES APROPRIAÇÃO MÃO-DE-OBRA</v>
          </cell>
        </row>
        <row r="3442">
          <cell r="S3442" t="str">
            <v>OPERAÇÕES APROPRIAÇÃO MÃO-DE-OBRA</v>
          </cell>
        </row>
        <row r="3443">
          <cell r="S3443" t="str">
            <v>OPERAÇÕES APROPRIAÇÃO MÃO-DE-OBRA</v>
          </cell>
        </row>
        <row r="3444">
          <cell r="S3444" t="str">
            <v>OPERAÇÕES APROPRIAÇÃO MÃO-DE-OBRA</v>
          </cell>
        </row>
        <row r="3445">
          <cell r="S3445" t="str">
            <v>OPERAÇÕES APROPRIAÇÃO MÃO-DE-OBRA</v>
          </cell>
        </row>
        <row r="3446">
          <cell r="S3446" t="str">
            <v>OPERAÇÕES APROPRIAÇÃO MÃO-DE-OBRA</v>
          </cell>
        </row>
        <row r="3447">
          <cell r="S3447" t="str">
            <v>OPERAÇÕES APROPRIAÇÃO MÃO-DE-OBRA</v>
          </cell>
        </row>
        <row r="3448">
          <cell r="S3448" t="str">
            <v>OPERAÇÕES APROPRIAÇÃO MÃO-DE-OBRA</v>
          </cell>
        </row>
        <row r="3449">
          <cell r="S3449" t="str">
            <v>OPERAÇÕES APROPRIAÇÃO MÃO-DE-OBRA</v>
          </cell>
        </row>
        <row r="3450">
          <cell r="S3450" t="str">
            <v>OPERAÇÕES APROPRIAÇÃO MÃO-DE-OBRA</v>
          </cell>
        </row>
        <row r="3451">
          <cell r="S3451" t="str">
            <v>OPERAÇÕES APROPRIAÇÃO MÃO-DE-OBRA</v>
          </cell>
        </row>
        <row r="3452">
          <cell r="S3452" t="str">
            <v>OPERAÇÕES APROPRIAÇÃO MÃO-DE-OBRA</v>
          </cell>
        </row>
        <row r="3453">
          <cell r="S3453" t="str">
            <v>OPERAÇÕES APROPRIAÇÃO MÃO-DE-OBRA</v>
          </cell>
        </row>
        <row r="3454">
          <cell r="S3454" t="str">
            <v>OPERAÇÕES APROPRIAÇÃO MÃO-DE-OBRA</v>
          </cell>
        </row>
        <row r="3455">
          <cell r="S3455" t="str">
            <v>OPERAÇÕES APROPRIAÇÃO MÃO-DE-OBRA</v>
          </cell>
        </row>
        <row r="3456">
          <cell r="S3456" t="str">
            <v>OPERAÇÕES APROPRIAÇÃO MÃO-DE-OBRA</v>
          </cell>
        </row>
        <row r="3457">
          <cell r="S3457" t="str">
            <v>OPERAÇÕES APROPRIAÇÃO MÃO-DE-OBRA</v>
          </cell>
        </row>
        <row r="3458">
          <cell r="S3458" t="str">
            <v>OPERAÇÕES APROPRIAÇÃO MÃO-DE-OBRA</v>
          </cell>
        </row>
        <row r="3459">
          <cell r="S3459" t="str">
            <v>OPERAÇÕES APROPRIAÇÃO MÃO-DE-OBRA</v>
          </cell>
        </row>
        <row r="3460">
          <cell r="S3460" t="str">
            <v>OPERAÇÕES APROPRIAÇÃO MÃO-DE-OBRA</v>
          </cell>
        </row>
        <row r="3461">
          <cell r="S3461" t="str">
            <v>OPERAÇÕES APROPRIAÇÃO MÃO-DE-OBRA</v>
          </cell>
        </row>
        <row r="3462">
          <cell r="S3462" t="str">
            <v>OPERAÇÕES APROPRIAÇÃO MÃO-DE-OBRA</v>
          </cell>
        </row>
        <row r="3463">
          <cell r="S3463" t="str">
            <v>OPERAÇÕES APROPRIAÇÃO MÃO-DE-OBRA</v>
          </cell>
        </row>
        <row r="3464">
          <cell r="S3464" t="str">
            <v>OPERAÇÕES APROPRIAÇÃO MÃO-DE-OBRA</v>
          </cell>
        </row>
        <row r="3465">
          <cell r="S3465" t="str">
            <v>OPERAÇÕES APROPRIAÇÃO MÃO-DE-OBRA</v>
          </cell>
        </row>
        <row r="3466">
          <cell r="S3466" t="str">
            <v>OPERAÇÕES APROPRIAÇÃO MÃO-DE-OBRA</v>
          </cell>
        </row>
        <row r="3467">
          <cell r="S3467" t="str">
            <v>OPERAÇÕES APROPRIAÇÃO MÃO-DE-OBRA</v>
          </cell>
        </row>
        <row r="3468">
          <cell r="S3468" t="str">
            <v>OPERAÇÕES APROPRIAÇÃO MÃO-DE-OBRA</v>
          </cell>
        </row>
        <row r="3469">
          <cell r="S3469" t="str">
            <v>OPERAÇÕES APROPRIAÇÃO MÃO-DE-OBRA</v>
          </cell>
        </row>
        <row r="3470">
          <cell r="S3470" t="str">
            <v>OPERAÇÕES APROPRIAÇÃO MÃO-DE-OBRA</v>
          </cell>
        </row>
        <row r="3471">
          <cell r="S3471" t="str">
            <v>OPERAÇÕES APROPRIAÇÃO MÃO-DE-OBRA</v>
          </cell>
        </row>
        <row r="3472">
          <cell r="S3472" t="str">
            <v>OPERAÇÕES APROPRIAÇÃO MÃO-DE-OBRA</v>
          </cell>
        </row>
        <row r="3473">
          <cell r="S3473" t="str">
            <v>OPERAÇÕES APROPRIAÇÃO MÃO-DE-OBRA</v>
          </cell>
        </row>
        <row r="3474">
          <cell r="S3474" t="str">
            <v>OPERAÇÕES APROPRIAÇÃO MÃO-DE-OBRA</v>
          </cell>
        </row>
        <row r="3475">
          <cell r="S3475" t="str">
            <v>OPERAÇÕES APROPRIAÇÃO MÃO-DE-OBRA</v>
          </cell>
        </row>
        <row r="3476">
          <cell r="S3476" t="str">
            <v>OPERAÇÕES APROPRIAÇÃO MÃO-DE-OBRA</v>
          </cell>
        </row>
        <row r="3477">
          <cell r="S3477" t="str">
            <v>OPERAÇÕES APROPRIAÇÃO MÃO-DE-OBRA</v>
          </cell>
        </row>
        <row r="3478">
          <cell r="S3478" t="str">
            <v>OPERAÇÕES APROPRIAÇÃO MÃO-DE-OBRA</v>
          </cell>
        </row>
        <row r="3479">
          <cell r="S3479" t="str">
            <v>OPERAÇÕES APROPRIAÇÃO MÃO-DE-OBRA</v>
          </cell>
        </row>
        <row r="3480">
          <cell r="S3480" t="str">
            <v>OPERAÇÕES APROPRIAÇÃO MÃO-DE-OBRA</v>
          </cell>
        </row>
        <row r="3481">
          <cell r="S3481" t="str">
            <v>OPERAÇÕES APROPRIAÇÃO MÃO-DE-OBRA</v>
          </cell>
        </row>
        <row r="3482">
          <cell r="S3482" t="str">
            <v>OPERAÇÕES APROPRIAÇÃO MÃO-DE-OBRA</v>
          </cell>
        </row>
        <row r="3483">
          <cell r="S3483" t="str">
            <v>OPERAÇÕES APROPRIAÇÃO MÃO-DE-OBRA</v>
          </cell>
        </row>
        <row r="3484">
          <cell r="S3484" t="str">
            <v>OPERAÇÕES APROPRIAÇÃO MÃO-DE-OBRA</v>
          </cell>
        </row>
        <row r="3485">
          <cell r="S3485" t="str">
            <v>OPERAÇÕES APROPRIAÇÃO MÃO-DE-OBRA</v>
          </cell>
        </row>
        <row r="3486">
          <cell r="S3486" t="str">
            <v>OPERAÇÕES APROPRIAÇÃO MÃO-DE-OBRA</v>
          </cell>
        </row>
        <row r="3487">
          <cell r="S3487" t="str">
            <v>OPERAÇÕES APROPRIAÇÃO MÃO-DE-OBRA</v>
          </cell>
        </row>
        <row r="3488">
          <cell r="S3488" t="str">
            <v>OPERAÇÕES APROPRIAÇÃO MÃO-DE-OBRA</v>
          </cell>
        </row>
        <row r="3489">
          <cell r="S3489" t="str">
            <v>OPERAÇÕES APROPRIAÇÃO MÃO-DE-OBRA</v>
          </cell>
        </row>
        <row r="3490">
          <cell r="S3490" t="str">
            <v>OPERAÇÕES APROPRIAÇÃO MÃO-DE-OBRA</v>
          </cell>
        </row>
        <row r="3491">
          <cell r="S3491" t="str">
            <v>OPERAÇÕES APROPRIAÇÃO MÃO-DE-OBRA</v>
          </cell>
        </row>
        <row r="3492">
          <cell r="S3492" t="str">
            <v>OPERAÇÕES APROPRIAÇÃO MÃO-DE-OBRA</v>
          </cell>
        </row>
        <row r="3493">
          <cell r="S3493" t="str">
            <v>OPERAÇÕES APROPRIAÇÃO MÃO-DE-OBRA</v>
          </cell>
        </row>
        <row r="3494">
          <cell r="S3494" t="str">
            <v>OPERAÇÕES APROPRIAÇÃO MÃO-DE-OBRA</v>
          </cell>
        </row>
        <row r="3495">
          <cell r="S3495" t="str">
            <v>OPERAÇÕES APROPRIAÇÃO MÃO-DE-OBRA</v>
          </cell>
        </row>
        <row r="3496">
          <cell r="S3496" t="str">
            <v>OPERAÇÕES APROPRIAÇÃO MÃO-DE-OBRA</v>
          </cell>
        </row>
        <row r="3497">
          <cell r="S3497" t="str">
            <v>OPERAÇÕES APROPRIAÇÃO MÃO-DE-OBRA</v>
          </cell>
        </row>
        <row r="3498">
          <cell r="S3498" t="str">
            <v>OPERAÇÕES APROPRIAÇÃO MÃO-DE-OBRA</v>
          </cell>
        </row>
        <row r="3499">
          <cell r="S3499" t="str">
            <v>OPERAÇÕES APROPRIAÇÃO MÃO-DE-OBRA</v>
          </cell>
        </row>
        <row r="3500">
          <cell r="S3500" t="str">
            <v>OPERAÇÕES APROPRIAÇÃO MÃO-DE-OBRA</v>
          </cell>
        </row>
        <row r="3501">
          <cell r="S3501" t="str">
            <v>OPERAÇÕES APROPRIAÇÃO MÃO-DE-OBRA</v>
          </cell>
        </row>
        <row r="3502">
          <cell r="S3502" t="str">
            <v>OPERAÇÕES APROPRIAÇÃO MÃO-DE-OBRA</v>
          </cell>
        </row>
        <row r="3503">
          <cell r="S3503" t="str">
            <v>OPERAÇÕES APROPRIAÇÃO MÃO-DE-OBRA</v>
          </cell>
        </row>
        <row r="3504">
          <cell r="S3504" t="str">
            <v>OPERAÇÕES APROPRIAÇÃO MÃO-DE-OBRA</v>
          </cell>
        </row>
        <row r="3505">
          <cell r="S3505" t="str">
            <v>OPERAÇÕES APROPRIAÇÃO MÃO-DE-OBRA</v>
          </cell>
        </row>
        <row r="3506">
          <cell r="S3506" t="str">
            <v>OPERAÇÕES APROPRIAÇÃO MÃO-DE-OBRA</v>
          </cell>
        </row>
        <row r="3507">
          <cell r="S3507" t="str">
            <v>OPERAÇÕES APROPRIAÇÃO MÃO-DE-OBRA</v>
          </cell>
        </row>
        <row r="3508">
          <cell r="S3508" t="str">
            <v>OPERAÇÕES APROPRIAÇÃO MÃO-DE-OBRA</v>
          </cell>
        </row>
        <row r="3509">
          <cell r="S3509" t="str">
            <v>OPERAÇÕES APROPRIAÇÃO MÃO-DE-OBRA</v>
          </cell>
        </row>
        <row r="3510">
          <cell r="S3510" t="str">
            <v>OPERAÇÕES APROPRIAÇÃO MÃO-DE-OBRA</v>
          </cell>
        </row>
        <row r="3511">
          <cell r="S3511" t="str">
            <v>OPERAÇÕES APROPRIAÇÃO MÃO-DE-OBRA</v>
          </cell>
        </row>
        <row r="3512">
          <cell r="S3512" t="str">
            <v>OPERAÇÕES APROPRIAÇÃO MÃO-DE-OBRA</v>
          </cell>
        </row>
        <row r="3513">
          <cell r="S3513" t="str">
            <v>OPERAÇÕES APROPRIAÇÃO MÃO-DE-OBRA</v>
          </cell>
        </row>
        <row r="3514">
          <cell r="S3514" t="str">
            <v>OPERAÇÕES APROPRIAÇÃO MÃO-DE-OBRA</v>
          </cell>
        </row>
        <row r="3515">
          <cell r="S3515" t="str">
            <v>OPERAÇÕES APROPRIAÇÃO MÃO-DE-OBRA</v>
          </cell>
        </row>
        <row r="3516">
          <cell r="S3516" t="str">
            <v>OPERAÇÕES APROPRIAÇÃO MÃO-DE-OBRA</v>
          </cell>
        </row>
        <row r="3517">
          <cell r="S3517" t="str">
            <v>OPERAÇÕES APROPRIAÇÃO MÃO-DE-OBRA</v>
          </cell>
        </row>
        <row r="3518">
          <cell r="S3518" t="str">
            <v>OPERAÇÕES APROPRIAÇÃO MÃO-DE-OBRA</v>
          </cell>
        </row>
        <row r="3519">
          <cell r="S3519" t="str">
            <v>OPERAÇÕES APROPRIAÇÃO MÃO-DE-OBRA</v>
          </cell>
        </row>
        <row r="3520">
          <cell r="S3520" t="str">
            <v>OPERAÇÕES APROPRIAÇÃO MÃO-DE-OBRA</v>
          </cell>
        </row>
        <row r="3521">
          <cell r="S3521" t="str">
            <v>OPERAÇÕES APROPRIAÇÃO MÃO-DE-OBRA</v>
          </cell>
        </row>
        <row r="3522">
          <cell r="S3522" t="str">
            <v>OPERAÇÕES APROPRIAÇÃO MÃO-DE-OBRA</v>
          </cell>
        </row>
        <row r="3523">
          <cell r="S3523" t="str">
            <v>OPERAÇÕES APROPRIAÇÃO MÃO-DE-OBRA</v>
          </cell>
        </row>
        <row r="3524">
          <cell r="S3524" t="str">
            <v>OPERAÇÕES APROPRIAÇÃO MÃO-DE-OBRA</v>
          </cell>
        </row>
        <row r="3525">
          <cell r="S3525" t="str">
            <v>OPERAÇÕES APROPRIAÇÃO MÃO-DE-OBRA</v>
          </cell>
        </row>
        <row r="3526">
          <cell r="S3526" t="str">
            <v>OPERAÇÕES APROPRIAÇÃO MÃO-DE-OBRA</v>
          </cell>
        </row>
        <row r="3527">
          <cell r="S3527" t="str">
            <v>OPERAÇÕES APROPRIAÇÃO MÃO-DE-OBRA</v>
          </cell>
        </row>
        <row r="3528">
          <cell r="S3528" t="str">
            <v>OPERAÇÕES APROPRIAÇÃO MÃO-DE-OBRA</v>
          </cell>
        </row>
        <row r="3529">
          <cell r="S3529" t="str">
            <v>OPERAÇÕES APROPRIAÇÃO MÃO-DE-OBRA</v>
          </cell>
        </row>
        <row r="3530">
          <cell r="S3530" t="str">
            <v>OPERAÇÕES APROPRIAÇÃO MÃO-DE-OBRA</v>
          </cell>
        </row>
        <row r="3531">
          <cell r="S3531" t="str">
            <v>OPERAÇÕES APROPRIAÇÃO MÃO-DE-OBRA</v>
          </cell>
        </row>
        <row r="3532">
          <cell r="S3532" t="str">
            <v>OPERAÇÕES APROPRIAÇÃO MÃO-DE-OBRA</v>
          </cell>
        </row>
        <row r="3533">
          <cell r="S3533" t="str">
            <v>OPERAÇÕES APROPRIAÇÃO MÃO-DE-OBRA</v>
          </cell>
        </row>
        <row r="3534">
          <cell r="S3534" t="str">
            <v>OPERAÇÕES APROPRIAÇÃO MÃO-DE-OBRA</v>
          </cell>
        </row>
        <row r="3535">
          <cell r="S3535" t="str">
            <v>OPERAÇÕES APROPRIAÇÃO MÃO-DE-OBRA</v>
          </cell>
        </row>
        <row r="3536">
          <cell r="S3536" t="str">
            <v>OPERAÇÕES APROPRIAÇÃO MÃO-DE-OBRA</v>
          </cell>
        </row>
        <row r="3537">
          <cell r="S3537" t="str">
            <v>OPERAÇÕES APROPRIAÇÃO MÃO-DE-OBRA</v>
          </cell>
        </row>
        <row r="3538">
          <cell r="S3538" t="str">
            <v>OPERAÇÕES APROPRIAÇÃO MÃO-DE-OBRA</v>
          </cell>
        </row>
        <row r="3539">
          <cell r="S3539" t="str">
            <v>OPERAÇÕES APROPRIAÇÃO MÃO-DE-OBRA</v>
          </cell>
        </row>
        <row r="3540">
          <cell r="S3540" t="str">
            <v>OPERAÇÕES APROPRIAÇÃO MÃO-DE-OBRA</v>
          </cell>
        </row>
        <row r="3541">
          <cell r="S3541" t="str">
            <v>OPERAÇÕES APROPRIAÇÃO MÃO-DE-OBRA</v>
          </cell>
        </row>
        <row r="3542">
          <cell r="S3542" t="str">
            <v>OPERAÇÕES APROPRIAÇÃO MÃO-DE-OBRA</v>
          </cell>
        </row>
        <row r="3543">
          <cell r="S3543" t="str">
            <v>OPERAÇÕES APROPRIAÇÃO MÃO-DE-OBRA</v>
          </cell>
        </row>
        <row r="3544">
          <cell r="S3544" t="str">
            <v>OPERAÇÕES APROPRIAÇÃO MÃO-DE-OBRA</v>
          </cell>
        </row>
        <row r="3545">
          <cell r="S3545" t="str">
            <v>OPERAÇÕES APROPRIAÇÃO MÃO-DE-OBRA</v>
          </cell>
        </row>
        <row r="3546">
          <cell r="S3546" t="str">
            <v>OPERAÇÕES APROPRIAÇÃO MÃO-DE-OBRA</v>
          </cell>
        </row>
        <row r="3547">
          <cell r="S3547" t="str">
            <v>OPERAÇÕES APROPRIAÇÃO MÃO-DE-OBRA</v>
          </cell>
        </row>
        <row r="3548">
          <cell r="S3548" t="str">
            <v>OPERAÇÕES APROPRIAÇÃO MÃO-DE-OBRA</v>
          </cell>
        </row>
        <row r="3549">
          <cell r="S3549" t="str">
            <v>OPERAÇÕES APROPRIAÇÃO MÃO-DE-OBRA</v>
          </cell>
        </row>
        <row r="3550">
          <cell r="S3550" t="str">
            <v>OPERAÇÕES APROPRIAÇÃO MÃO-DE-OBRA</v>
          </cell>
        </row>
        <row r="3551">
          <cell r="S3551" t="str">
            <v>OPERAÇÕES APROPRIAÇÃO MÃO-DE-OBRA</v>
          </cell>
        </row>
        <row r="3552">
          <cell r="S3552" t="str">
            <v>OPERAÇÕES APROPRIAÇÃO MÃO-DE-OBRA</v>
          </cell>
        </row>
        <row r="3553">
          <cell r="S3553" t="str">
            <v>OPERAÇÕES APROPRIAÇÃO MÃO-DE-OBRA</v>
          </cell>
        </row>
        <row r="3554">
          <cell r="S3554" t="str">
            <v>OPERAÇÕES APROPRIAÇÃO MÃO-DE-OBRA</v>
          </cell>
        </row>
        <row r="3555">
          <cell r="S3555" t="str">
            <v>OPERAÇÕES APROPRIAÇÃO MÃO-DE-OBRA</v>
          </cell>
        </row>
        <row r="3556">
          <cell r="S3556" t="str">
            <v>OPERAÇÕES APROPRIAÇÃO MÃO-DE-OBRA</v>
          </cell>
        </row>
        <row r="3557">
          <cell r="S3557" t="str">
            <v>OPERAÇÕES APROPRIAÇÃO MÃO-DE-OBRA</v>
          </cell>
        </row>
        <row r="3558">
          <cell r="S3558" t="str">
            <v>OPERAÇÕES APROPRIAÇÃO MÃO-DE-OBRA</v>
          </cell>
        </row>
        <row r="3559">
          <cell r="S3559" t="str">
            <v>OPERAÇÕES APROPRIAÇÃO MÃO-DE-OBRA</v>
          </cell>
        </row>
        <row r="3560">
          <cell r="S3560" t="str">
            <v>OPERAÇÕES APROPRIAÇÃO MÃO-DE-OBRA</v>
          </cell>
        </row>
        <row r="3561">
          <cell r="S3561" t="str">
            <v>OPERAÇÕES APROPRIAÇÃO MÃO-DE-OBRA</v>
          </cell>
        </row>
        <row r="3562">
          <cell r="S3562" t="str">
            <v>OPERAÇÕES APROPRIAÇÃO MÃO-DE-OBRA</v>
          </cell>
        </row>
        <row r="3563">
          <cell r="S3563" t="str">
            <v>OPERAÇÕES APROPRIAÇÃO MÃO-DE-OBRA</v>
          </cell>
        </row>
        <row r="3564">
          <cell r="S3564" t="str">
            <v>OPERAÇÕES APROPRIAÇÃO MÃO-DE-OBRA</v>
          </cell>
        </row>
        <row r="3565">
          <cell r="S3565" t="str">
            <v>OPERAÇÕES APROPRIAÇÃO MÃO-DE-OBRA</v>
          </cell>
        </row>
        <row r="3566">
          <cell r="S3566" t="str">
            <v>OPERAÇÕES APROPRIAÇÃO MÃO-DE-OBRA</v>
          </cell>
        </row>
        <row r="3567">
          <cell r="S3567" t="str">
            <v>OPERAÇÕES APROPRIAÇÃO MÃO-DE-OBRA</v>
          </cell>
        </row>
        <row r="3568">
          <cell r="S3568" t="str">
            <v>OPERAÇÕES APROPRIAÇÃO MÃO-DE-OBRA</v>
          </cell>
        </row>
        <row r="3569">
          <cell r="S3569" t="str">
            <v>OPERAÇÕES APROPRIAÇÃO MÃO-DE-OBRA</v>
          </cell>
        </row>
        <row r="3570">
          <cell r="S3570" t="str">
            <v>OPERAÇÕES APROPRIAÇÃO MÃO-DE-OBRA</v>
          </cell>
        </row>
        <row r="3571">
          <cell r="S3571" t="str">
            <v>OPERAÇÕES APROPRIAÇÃO MÃO-DE-OBRA</v>
          </cell>
        </row>
        <row r="3572">
          <cell r="S3572" t="str">
            <v>OPERAÇÕES APROPRIAÇÃO MÃO-DE-OBRA</v>
          </cell>
        </row>
        <row r="3573">
          <cell r="S3573" t="str">
            <v>OPERAÇÕES APROPRIAÇÃO MÃO-DE-OBRA</v>
          </cell>
        </row>
        <row r="3574">
          <cell r="S3574" t="str">
            <v>OPERAÇÕES APROPRIAÇÃO MÃO-DE-OBRA</v>
          </cell>
        </row>
        <row r="3575">
          <cell r="S3575" t="str">
            <v>OPERAÇÕES APROPRIAÇÃO MÃO-DE-OBRA</v>
          </cell>
        </row>
        <row r="3576">
          <cell r="S3576" t="str">
            <v>OPERAÇÕES APROPRIAÇÃO MÃO-DE-OBRA</v>
          </cell>
        </row>
        <row r="3577">
          <cell r="S3577" t="str">
            <v>OPERAÇÕES APROPRIAÇÃO MÃO-DE-OBRA</v>
          </cell>
        </row>
        <row r="3578">
          <cell r="S3578" t="str">
            <v>OPERAÇÕES APROPRIAÇÃO MÃO-DE-OBRA</v>
          </cell>
        </row>
        <row r="3579">
          <cell r="S3579" t="str">
            <v>OPERAÇÕES APROPRIAÇÃO MÃO-DE-OBRA</v>
          </cell>
        </row>
        <row r="3580">
          <cell r="S3580" t="str">
            <v>OPERAÇÕES APROPRIAÇÃO MÃO-DE-OBRA</v>
          </cell>
        </row>
        <row r="3581">
          <cell r="S3581" t="str">
            <v>OPERAÇÕES APROPRIAÇÃO MÃO-DE-OBRA</v>
          </cell>
        </row>
        <row r="3582">
          <cell r="S3582" t="str">
            <v>OPERAÇÕES APROPRIAÇÃO MÃO-DE-OBRA</v>
          </cell>
        </row>
        <row r="3583">
          <cell r="S3583" t="str">
            <v>OPERAÇÕES APROPRIAÇÃO MÃO-DE-OBRA</v>
          </cell>
        </row>
        <row r="3584">
          <cell r="S3584" t="str">
            <v>OPERAÇÕES APROPRIAÇÃO MÃO-DE-OBRA</v>
          </cell>
        </row>
        <row r="3585">
          <cell r="S3585" t="str">
            <v>OPERAÇÕES APROPRIAÇÃO MÃO-DE-OBRA</v>
          </cell>
        </row>
        <row r="3586">
          <cell r="S3586" t="str">
            <v>OPERAÇÕES APROPRIAÇÃO MÃO-DE-OBRA</v>
          </cell>
        </row>
        <row r="3587">
          <cell r="S3587" t="str">
            <v>OPERAÇÕES APROPRIAÇÃO MÃO-DE-OBRA</v>
          </cell>
        </row>
        <row r="3588">
          <cell r="S3588" t="str">
            <v>OPERAÇÕES APROPRIAÇÃO MÃO-DE-OBRA</v>
          </cell>
        </row>
        <row r="3589">
          <cell r="S3589" t="str">
            <v>OPERAÇÕES APROPRIAÇÃO MÃO-DE-OBRA</v>
          </cell>
        </row>
        <row r="3590">
          <cell r="S3590" t="str">
            <v>OPERAÇÕES APROPRIAÇÃO MÃO-DE-OBRA</v>
          </cell>
        </row>
        <row r="3591">
          <cell r="S3591" t="str">
            <v>OPERAÇÕES APROPRIAÇÃO MÃO-DE-OBRA</v>
          </cell>
        </row>
        <row r="3592">
          <cell r="S3592" t="str">
            <v>OPERAÇÕES APROPRIAÇÃO MÃO-DE-OBRA</v>
          </cell>
        </row>
        <row r="3593">
          <cell r="S3593" t="str">
            <v>OPERAÇÕES APROPRIAÇÃO MÃO-DE-OBRA</v>
          </cell>
        </row>
        <row r="3594">
          <cell r="S3594" t="str">
            <v>OPERAÇÕES APROPRIAÇÃO MÃO-DE-OBRA</v>
          </cell>
        </row>
        <row r="3595">
          <cell r="S3595" t="str">
            <v>OPERAÇÕES APROPRIAÇÃO MÃO-DE-OBRA</v>
          </cell>
        </row>
        <row r="3596">
          <cell r="S3596" t="str">
            <v>OPERAÇÕES APROPRIAÇÃO MÃO-DE-OBRA</v>
          </cell>
        </row>
        <row r="3597">
          <cell r="S3597" t="str">
            <v>OPERAÇÕES APROPRIAÇÃO MÃO-DE-OBRA</v>
          </cell>
        </row>
        <row r="3598">
          <cell r="S3598" t="str">
            <v>OPERAÇÕES APROPRIAÇÃO MÃO-DE-OBRA</v>
          </cell>
        </row>
        <row r="3599">
          <cell r="S3599" t="str">
            <v>OPERAÇÕES APROPRIAÇÃO MÃO-DE-OBRA</v>
          </cell>
        </row>
        <row r="3600">
          <cell r="S3600" t="str">
            <v>OPERAÇÕES APROPRIAÇÃO MÃO-DE-OBRA</v>
          </cell>
        </row>
        <row r="3601">
          <cell r="S3601" t="str">
            <v>OPERAÇÕES APROPRIAÇÃO MÃO-DE-OBRA</v>
          </cell>
        </row>
        <row r="3602">
          <cell r="S3602" t="str">
            <v>OPERAÇÕES APROPRIAÇÃO MÃO-DE-OBRA</v>
          </cell>
        </row>
        <row r="3603">
          <cell r="S3603" t="str">
            <v>OPERAÇÕES APROPRIAÇÃO MÃO-DE-OBRA</v>
          </cell>
        </row>
        <row r="3604">
          <cell r="S3604" t="str">
            <v>OPERAÇÕES APROPRIAÇÃO MÃO-DE-OBRA</v>
          </cell>
        </row>
        <row r="3605">
          <cell r="S3605" t="str">
            <v>OPERAÇÕES APROPRIAÇÃO MÃO-DE-OBRA</v>
          </cell>
        </row>
        <row r="3606">
          <cell r="S3606" t="str">
            <v>OPERAÇÕES APROPRIAÇÃO MÃO-DE-OBRA</v>
          </cell>
        </row>
        <row r="3607">
          <cell r="S3607" t="str">
            <v>OPERAÇÕES APROPRIAÇÃO MÃO-DE-OBRA</v>
          </cell>
        </row>
        <row r="3608">
          <cell r="S3608" t="str">
            <v>OPERAÇÕES APROPRIAÇÃO MÃO-DE-OBRA</v>
          </cell>
        </row>
        <row r="3609">
          <cell r="S3609" t="str">
            <v>OPERAÇÕES APROPRIAÇÃO MÃO-DE-OBRA</v>
          </cell>
        </row>
        <row r="3610">
          <cell r="S3610" t="str">
            <v>OPERAÇÕES APROPRIAÇÃO MÃO-DE-OBRA</v>
          </cell>
        </row>
        <row r="3611">
          <cell r="S3611" t="str">
            <v>OPERAÇÕES APROPRIAÇÃO MÃO-DE-OBRA</v>
          </cell>
        </row>
        <row r="3612">
          <cell r="S3612" t="str">
            <v>OPERAÇÕES APROPRIAÇÃO MÃO-DE-OBRA</v>
          </cell>
        </row>
        <row r="3613">
          <cell r="S3613" t="str">
            <v>OPERAÇÕES APROPRIAÇÃO MÃO-DE-OBRA</v>
          </cell>
        </row>
        <row r="3614">
          <cell r="S3614" t="str">
            <v>OPERAÇÕES APROPRIAÇÃO MÃO-DE-OBRA</v>
          </cell>
        </row>
        <row r="3615">
          <cell r="S3615" t="str">
            <v>OPERAÇÕES APROPRIAÇÃO MÃO-DE-OBRA</v>
          </cell>
        </row>
        <row r="3616">
          <cell r="S3616" t="str">
            <v>OPERAÇÕES APROPRIAÇÃO MÃO-DE-OBRA</v>
          </cell>
        </row>
        <row r="3617">
          <cell r="S3617" t="str">
            <v>OPERAÇÕES APROPRIAÇÃO MÃO-DE-OBRA</v>
          </cell>
        </row>
        <row r="3618">
          <cell r="S3618" t="str">
            <v>OPERAÇÕES APROPRIAÇÃO MÃO-DE-OBRA</v>
          </cell>
        </row>
        <row r="3619">
          <cell r="S3619" t="str">
            <v>OPERAÇÕES APROPRIAÇÃO MÃO-DE-OBRA</v>
          </cell>
        </row>
        <row r="3620">
          <cell r="S3620" t="str">
            <v>OPERAÇÕES APROPRIAÇÃO MÃO-DE-OBRA</v>
          </cell>
        </row>
        <row r="3621">
          <cell r="S3621" t="str">
            <v>OPERAÇÕES APROPRIAÇÃO MÃO-DE-OBRA</v>
          </cell>
        </row>
        <row r="3622">
          <cell r="S3622" t="str">
            <v>OPERAÇÕES APROPRIAÇÃO MÃO-DE-OBRA</v>
          </cell>
        </row>
        <row r="3623">
          <cell r="S3623" t="str">
            <v>OPERAÇÕES APROPRIAÇÃO MÃO-DE-OBRA</v>
          </cell>
        </row>
        <row r="3624">
          <cell r="S3624" t="str">
            <v>OPERAÇÕES APROPRIAÇÃO MÃO-DE-OBRA</v>
          </cell>
        </row>
        <row r="3625">
          <cell r="S3625" t="str">
            <v>OPERAÇÕES APROPRIAÇÃO MÃO-DE-OBRA</v>
          </cell>
        </row>
        <row r="3626">
          <cell r="S3626" t="str">
            <v>OPERAÇÕES APROPRIAÇÃO MÃO-DE-OBRA</v>
          </cell>
        </row>
        <row r="3627">
          <cell r="S3627" t="str">
            <v>OPERAÇÕES APROPRIAÇÃO MÃO-DE-OBRA</v>
          </cell>
        </row>
        <row r="3628">
          <cell r="S3628" t="str">
            <v>OPERAÇÕES APROPRIAÇÃO MÃO-DE-OBRA</v>
          </cell>
        </row>
        <row r="3629">
          <cell r="S3629" t="str">
            <v>OPERAÇÕES APROPRIAÇÃO MÃO-DE-OBRA</v>
          </cell>
        </row>
        <row r="3630">
          <cell r="S3630" t="str">
            <v>OPERAÇÕES APROPRIAÇÃO MÃO-DE-OBRA</v>
          </cell>
        </row>
        <row r="3631">
          <cell r="S3631" t="str">
            <v>OPERAÇÕES APROPRIAÇÃO MÃO-DE-OBRA</v>
          </cell>
        </row>
        <row r="3632">
          <cell r="S3632" t="str">
            <v>OPERAÇÕES APROPRIAÇÃO MÃO-DE-OBRA</v>
          </cell>
        </row>
        <row r="3633">
          <cell r="S3633" t="str">
            <v>OPERAÇÕES APROPRIAÇÃO MÃO-DE-OBRA</v>
          </cell>
        </row>
        <row r="3634">
          <cell r="S3634" t="str">
            <v>OPERAÇÕES APROPRIAÇÃO MÃO-DE-OBRA</v>
          </cell>
        </row>
        <row r="3635">
          <cell r="S3635" t="str">
            <v>OPERAÇÕES APROPRIAÇÃO MÃO-DE-OBRA</v>
          </cell>
        </row>
        <row r="3636">
          <cell r="S3636" t="str">
            <v>OPERAÇÕES APROPRIAÇÃO MÃO-DE-OBRA</v>
          </cell>
        </row>
        <row r="3637">
          <cell r="S3637" t="str">
            <v>OPERAÇÕES APROPRIAÇÃO MÃO-DE-OBRA</v>
          </cell>
        </row>
        <row r="3638">
          <cell r="S3638" t="str">
            <v>OPERAÇÕES APROPRIAÇÃO MÃO-DE-OBRA</v>
          </cell>
        </row>
        <row r="3639">
          <cell r="S3639" t="str">
            <v>OPERAÇÕES APROPRIAÇÃO MÃO-DE-OBRA</v>
          </cell>
        </row>
        <row r="3640">
          <cell r="S3640" t="str">
            <v>OPERAÇÕES APROPRIAÇÃO MÃO-DE-OBRA</v>
          </cell>
        </row>
        <row r="3641">
          <cell r="S3641" t="str">
            <v>OPERAÇÕES APROPRIAÇÃO MÃO-DE-OBRA</v>
          </cell>
        </row>
        <row r="3642">
          <cell r="S3642" t="str">
            <v>OPERAÇÕES APROPRIAÇÃO MÃO-DE-OBRA</v>
          </cell>
        </row>
        <row r="3643">
          <cell r="S3643" t="str">
            <v>OPERAÇÕES APROPRIAÇÃO MÃO-DE-OBRA</v>
          </cell>
        </row>
        <row r="3644">
          <cell r="S3644" t="str">
            <v>OPERAÇÕES APROPRIAÇÃO MÃO-DE-OBRA</v>
          </cell>
        </row>
        <row r="3645">
          <cell r="S3645" t="str">
            <v>OPERAÇÕES APROPRIAÇÃO MÃO-DE-OBRA</v>
          </cell>
        </row>
        <row r="3646">
          <cell r="S3646" t="str">
            <v>OPERAÇÕES APROPRIAÇÃO MÃO-DE-OBRA</v>
          </cell>
        </row>
        <row r="3647">
          <cell r="S3647" t="str">
            <v>OPERAÇÕES APROPRIAÇÃO MÃO-DE-OBRA</v>
          </cell>
        </row>
        <row r="3648">
          <cell r="S3648" t="str">
            <v>OPERAÇÕES APROPRIAÇÃO MÃO-DE-OBRA</v>
          </cell>
        </row>
        <row r="3649">
          <cell r="S3649" t="str">
            <v>OPERAÇÕES APROPRIAÇÃO MÃO-DE-OBRA</v>
          </cell>
        </row>
        <row r="3650">
          <cell r="S3650" t="str">
            <v>OPERAÇÕES APROPRIAÇÃO MÃO-DE-OBRA</v>
          </cell>
        </row>
        <row r="3651">
          <cell r="S3651" t="str">
            <v>OPERAÇÕES APROPRIAÇÃO MÃO-DE-OBRA</v>
          </cell>
        </row>
        <row r="3652">
          <cell r="S3652" t="str">
            <v>OPERAÇÕES APROPRIAÇÃO MÃO-DE-OBRA</v>
          </cell>
        </row>
        <row r="3653">
          <cell r="S3653" t="str">
            <v>OPERAÇÕES APROPRIAÇÃO MÃO-DE-OBRA</v>
          </cell>
        </row>
        <row r="3654">
          <cell r="S3654" t="str">
            <v>OPERAÇÕES APROPRIAÇÃO MÃO-DE-OBRA</v>
          </cell>
        </row>
        <row r="3655">
          <cell r="S3655" t="str">
            <v>OPERAÇÕES APROPRIAÇÃO MÃO-DE-OBRA</v>
          </cell>
        </row>
        <row r="3656">
          <cell r="S3656" t="str">
            <v>OPERAÇÕES APROPRIAÇÃO MÃO-DE-OBRA</v>
          </cell>
        </row>
        <row r="3657">
          <cell r="S3657" t="str">
            <v>OPERAÇÕES APROPRIAÇÃO MÃO-DE-OBRA</v>
          </cell>
        </row>
        <row r="3658">
          <cell r="S3658" t="str">
            <v>OPERAÇÕES APROPRIAÇÃO MÃO-DE-OBRA</v>
          </cell>
        </row>
        <row r="3659">
          <cell r="S3659" t="str">
            <v>OPERAÇÕES APROPRIAÇÃO MÃO-DE-OBRA</v>
          </cell>
        </row>
        <row r="3660">
          <cell r="S3660" t="str">
            <v>OPERAÇÕES APROPRIAÇÃO MÃO-DE-OBRA</v>
          </cell>
        </row>
        <row r="3661">
          <cell r="S3661" t="str">
            <v>OPERAÇÕES APROPRIAÇÃO MÃO-DE-OBRA</v>
          </cell>
        </row>
        <row r="3662">
          <cell r="S3662" t="str">
            <v>OPERAÇÕES APROPRIAÇÃO MÃO-DE-OBRA</v>
          </cell>
        </row>
        <row r="3663">
          <cell r="S3663" t="str">
            <v>OPERAÇÕES APROPRIAÇÃO MÃO-DE-OBRA</v>
          </cell>
        </row>
        <row r="3664">
          <cell r="S3664" t="str">
            <v>OPERAÇÕES APROPRIAÇÃO MÃO-DE-OBRA</v>
          </cell>
        </row>
        <row r="3665">
          <cell r="S3665" t="str">
            <v>OPERAÇÕES APROPRIAÇÃO MÃO-DE-OBRA</v>
          </cell>
        </row>
        <row r="3666">
          <cell r="S3666" t="str">
            <v>OPERAÇÕES APROPRIAÇÃO MÃO-DE-OBRA</v>
          </cell>
        </row>
        <row r="3667">
          <cell r="S3667" t="str">
            <v>OPERAÇÕES APROPRIAÇÃO MÃO-DE-OBRA</v>
          </cell>
        </row>
        <row r="3668">
          <cell r="S3668" t="str">
            <v>OPERAÇÕES APROPRIAÇÃO MÃO-DE-OBRA</v>
          </cell>
        </row>
        <row r="3669">
          <cell r="S3669" t="str">
            <v>OPERAÇÕES APROPRIAÇÃO MÃO-DE-OBRA</v>
          </cell>
        </row>
        <row r="3670">
          <cell r="S3670" t="str">
            <v>OPERAÇÕES APROPRIAÇÃO MÃO-DE-OBRA</v>
          </cell>
        </row>
        <row r="3671">
          <cell r="S3671" t="str">
            <v>OPERAÇÕES APROPRIAÇÃO MÃO-DE-OBRA</v>
          </cell>
        </row>
        <row r="3672">
          <cell r="S3672" t="str">
            <v>OPERAÇÕES APROPRIAÇÃO MÃO-DE-OBRA</v>
          </cell>
        </row>
        <row r="3673">
          <cell r="S3673" t="str">
            <v>OPERAÇÕES APROPRIAÇÃO MÃO-DE-OBRA</v>
          </cell>
        </row>
        <row r="3674">
          <cell r="S3674" t="str">
            <v>OPERAÇÕES APROPRIAÇÃO MÃO-DE-OBRA</v>
          </cell>
        </row>
        <row r="3675">
          <cell r="S3675" t="str">
            <v>OPERAÇÕES APROPRIAÇÃO MÃO-DE-OBRA</v>
          </cell>
        </row>
        <row r="3676">
          <cell r="S3676" t="str">
            <v>OPERAÇÕES APROPRIAÇÃO MÃO-DE-OBRA</v>
          </cell>
        </row>
        <row r="3677">
          <cell r="S3677" t="str">
            <v>OPERAÇÕES APROPRIAÇÃO MÃO-DE-OBRA</v>
          </cell>
        </row>
        <row r="3678">
          <cell r="S3678" t="str">
            <v>OPERAÇÕES APROPRIAÇÃO MÃO-DE-OBRA</v>
          </cell>
        </row>
        <row r="3679">
          <cell r="S3679" t="str">
            <v>OPERAÇÕES APROPRIAÇÃO MÃO-DE-OBRA</v>
          </cell>
        </row>
        <row r="3680">
          <cell r="S3680" t="str">
            <v>OPERAÇÕES APROPRIAÇÃO MÃO-DE-OBRA</v>
          </cell>
        </row>
        <row r="3681">
          <cell r="S3681" t="str">
            <v>OPERAÇÕES APROPRIAÇÃO MÃO-DE-OBRA</v>
          </cell>
        </row>
        <row r="3682">
          <cell r="S3682" t="str">
            <v>OPERAÇÕES APROPRIAÇÃO MÃO-DE-OBRA</v>
          </cell>
        </row>
        <row r="3683">
          <cell r="S3683" t="str">
            <v>OPERAÇÕES APROPRIAÇÃO MÃO-DE-OBRA</v>
          </cell>
        </row>
        <row r="3684">
          <cell r="S3684" t="str">
            <v>OPERAÇÕES APROPRIAÇÃO MÃO-DE-OBRA</v>
          </cell>
        </row>
        <row r="3685">
          <cell r="S3685" t="str">
            <v>OPERAÇÕES APROPRIAÇÃO MÃO-DE-OBRA</v>
          </cell>
        </row>
        <row r="3686">
          <cell r="S3686" t="str">
            <v>OPERAÇÕES APROPRIAÇÃO MÃO-DE-OBRA</v>
          </cell>
        </row>
        <row r="3687">
          <cell r="S3687" t="str">
            <v>OPERAÇÕES APROPRIAÇÃO MÃO-DE-OBRA</v>
          </cell>
        </row>
        <row r="3688">
          <cell r="S3688" t="str">
            <v>OPERAÇÕES APROPRIAÇÃO MÃO-DE-OBRA</v>
          </cell>
        </row>
        <row r="3689">
          <cell r="S3689" t="str">
            <v>OPERAÇÕES APROPRIAÇÃO MÃO-DE-OBRA</v>
          </cell>
        </row>
        <row r="3690">
          <cell r="S3690" t="str">
            <v>OPERAÇÕES APROPRIAÇÃO MÃO-DE-OBRA</v>
          </cell>
        </row>
        <row r="3691">
          <cell r="S3691" t="str">
            <v>OPERAÇÕES APROPRIAÇÃO MÃO-DE-OBRA</v>
          </cell>
        </row>
        <row r="3692">
          <cell r="S3692" t="str">
            <v>OPERAÇÕES APROPRIAÇÃO MÃO-DE-OBRA</v>
          </cell>
        </row>
        <row r="3693">
          <cell r="S3693" t="str">
            <v>OPERAÇÕES APROPRIAÇÃO MÃO-DE-OBRA</v>
          </cell>
        </row>
        <row r="3694">
          <cell r="S3694" t="str">
            <v>OPERAÇÕES APROPRIAÇÃO MÃO-DE-OBRA</v>
          </cell>
        </row>
        <row r="3695">
          <cell r="S3695" t="str">
            <v>OPERAÇÕES APROPRIAÇÃO MÃO-DE-OBRA</v>
          </cell>
        </row>
        <row r="3696">
          <cell r="S3696" t="str">
            <v>OPERAÇÕES APROPRIAÇÃO MÃO-DE-OBRA</v>
          </cell>
        </row>
        <row r="3697">
          <cell r="S3697" t="str">
            <v>OPERAÇÕES APROPRIAÇÃO MÃO-DE-OBRA</v>
          </cell>
        </row>
        <row r="3698">
          <cell r="S3698" t="str">
            <v>OPERAÇÕES APROPRIAÇÃO MÃO-DE-OBRA</v>
          </cell>
        </row>
        <row r="3699">
          <cell r="S3699" t="str">
            <v>OPERAÇÕES APROPRIAÇÃO MÃO-DE-OBRA</v>
          </cell>
        </row>
        <row r="3700">
          <cell r="S3700" t="str">
            <v>OPERAÇÕES APROPRIAÇÃO MÃO-DE-OBRA</v>
          </cell>
        </row>
        <row r="3701">
          <cell r="S3701" t="str">
            <v>OPERAÇÕES APROPRIAÇÃO MÃO-DE-OBRA</v>
          </cell>
        </row>
        <row r="3702">
          <cell r="S3702" t="str">
            <v>OPERAÇÕES APROPRIAÇÃO MÃO-DE-OBRA</v>
          </cell>
        </row>
        <row r="3703">
          <cell r="S3703" t="str">
            <v>OPERAÇÕES APROPRIAÇÃO MÃO-DE-OBRA</v>
          </cell>
        </row>
        <row r="3704">
          <cell r="S3704" t="str">
            <v>OPERAÇÕES APROPRIAÇÃO MÃO-DE-OBRA</v>
          </cell>
        </row>
        <row r="3705">
          <cell r="S3705" t="str">
            <v>OPERAÇÕES APROPRIAÇÃO MÃO-DE-OBRA</v>
          </cell>
        </row>
        <row r="3706">
          <cell r="S3706" t="str">
            <v>OPERAÇÕES APROPRIAÇÃO MÃO-DE-OBRA</v>
          </cell>
        </row>
        <row r="3707">
          <cell r="S3707" t="str">
            <v>OPERAÇÕES APROPRIAÇÃO MÃO-DE-OBRA</v>
          </cell>
        </row>
        <row r="3708">
          <cell r="S3708" t="str">
            <v>OPERAÇÕES APROPRIAÇÃO MÃO-DE-OBRA</v>
          </cell>
        </row>
        <row r="3709">
          <cell r="S3709" t="str">
            <v>OPERAÇÕES APROPRIAÇÃO MÃO-DE-OBRA</v>
          </cell>
        </row>
        <row r="3710">
          <cell r="S3710" t="str">
            <v>OPERAÇÕES APROPRIAÇÃO MÃO-DE-OBRA</v>
          </cell>
        </row>
        <row r="3711">
          <cell r="S3711" t="str">
            <v>OPERAÇÕES APROPRIAÇÃO MÃO-DE-OBRA</v>
          </cell>
        </row>
        <row r="3712">
          <cell r="S3712" t="str">
            <v>OPERAÇÕES APROPRIAÇÃO MÃO-DE-OBRA</v>
          </cell>
        </row>
        <row r="3713">
          <cell r="S3713" t="str">
            <v>OPERAÇÕES APROPRIAÇÃO MÃO-DE-OBRA</v>
          </cell>
        </row>
        <row r="3714">
          <cell r="S3714" t="str">
            <v>OPERAÇÕES APROPRIAÇÃO MÃO-DE-OBRA</v>
          </cell>
        </row>
        <row r="3715">
          <cell r="S3715" t="str">
            <v>OPERAÇÕES APROPRIAÇÃO MÃO-DE-OBRA</v>
          </cell>
        </row>
        <row r="3716">
          <cell r="S3716" t="str">
            <v>OPERAÇÕES APROPRIAÇÃO MÃO-DE-OBRA</v>
          </cell>
        </row>
        <row r="3717">
          <cell r="S3717" t="str">
            <v>OPERAÇÕES APROPRIAÇÃO MÃO-DE-OBRA</v>
          </cell>
        </row>
        <row r="3718">
          <cell r="S3718" t="str">
            <v>OPERAÇÕES APROPRIAÇÃO MÃO-DE-OBRA</v>
          </cell>
        </row>
        <row r="3719">
          <cell r="S3719" t="str">
            <v>OPERAÇÕES APROPRIAÇÃO MÃO-DE-OBRA</v>
          </cell>
        </row>
        <row r="3720">
          <cell r="S3720" t="str">
            <v>OPERAÇÕES APROPRIAÇÃO MÃO-DE-OBRA</v>
          </cell>
        </row>
        <row r="3721">
          <cell r="S3721" t="str">
            <v>OPERAÇÕES APROPRIAÇÃO MÃO-DE-OBRA</v>
          </cell>
        </row>
        <row r="3722">
          <cell r="S3722" t="str">
            <v>OPERAÇÕES APROPRIAÇÃO MÃO-DE-OBRA</v>
          </cell>
        </row>
        <row r="3723">
          <cell r="S3723" t="str">
            <v>OPERAÇÕES APROPRIAÇÃO MÃO-DE-OBRA</v>
          </cell>
        </row>
        <row r="3724">
          <cell r="S3724" t="str">
            <v>OPERAÇÕES APROPRIAÇÃO MÃO-DE-OBRA</v>
          </cell>
        </row>
        <row r="3725">
          <cell r="S3725" t="str">
            <v>OPERAÇÕES APROPRIAÇÃO MÃO-DE-OBRA</v>
          </cell>
        </row>
        <row r="3726">
          <cell r="S3726" t="str">
            <v>OPERAÇÕES APROPRIAÇÃO MÃO-DE-OBRA</v>
          </cell>
        </row>
        <row r="3727">
          <cell r="S3727" t="str">
            <v>OPERAÇÕES APROPRIAÇÃO MÃO-DE-OBRA</v>
          </cell>
        </row>
        <row r="3728">
          <cell r="S3728" t="str">
            <v>OPERAÇÕES APROPRIAÇÃO MÃO-DE-OBRA</v>
          </cell>
        </row>
        <row r="3729">
          <cell r="S3729" t="str">
            <v>OPERAÇÕES APROPRIAÇÃO MÃO-DE-OBRA</v>
          </cell>
        </row>
        <row r="3730">
          <cell r="S3730" t="str">
            <v>OPERAÇÕES APROPRIAÇÃO MÃO-DE-OBRA</v>
          </cell>
        </row>
        <row r="3731">
          <cell r="S3731" t="str">
            <v>OPERAÇÕES APROPRIAÇÃO MÃO-DE-OBRA</v>
          </cell>
        </row>
        <row r="3732">
          <cell r="S3732" t="str">
            <v>OPERAÇÕES APROPRIAÇÃO MÃO-DE-OBRA</v>
          </cell>
        </row>
        <row r="3733">
          <cell r="S3733" t="str">
            <v>OPERAÇÕES APROPRIAÇÃO MÃO-DE-OBRA</v>
          </cell>
        </row>
        <row r="3734">
          <cell r="S3734" t="str">
            <v>OPERAÇÕES APROPRIAÇÃO MÃO-DE-OBRA</v>
          </cell>
        </row>
        <row r="3735">
          <cell r="S3735" t="str">
            <v>OPERAÇÕES APROPRIAÇÃO MÃO-DE-OBRA</v>
          </cell>
        </row>
        <row r="3736">
          <cell r="S3736" t="str">
            <v>OPERAÇÕES APROPRIAÇÃO MÃO-DE-OBRA</v>
          </cell>
        </row>
        <row r="3737">
          <cell r="S3737" t="str">
            <v>OPERAÇÕES APROPRIAÇÃO MÃO-DE-OBRA</v>
          </cell>
        </row>
        <row r="3738">
          <cell r="S3738" t="str">
            <v>OPERAÇÕES APROPRIAÇÃO MÃO-DE-OBRA</v>
          </cell>
        </row>
        <row r="3739">
          <cell r="S3739" t="str">
            <v>OPERAÇÕES APROPRIAÇÃO MÃO-DE-OBRA</v>
          </cell>
        </row>
        <row r="3740">
          <cell r="S3740" t="str">
            <v>OPERAÇÕES APROPRIAÇÃO MÃO-DE-OBRA</v>
          </cell>
        </row>
        <row r="3741">
          <cell r="S3741" t="str">
            <v>OPERAÇÕES APROPRIAÇÃO MÃO-DE-OBRA</v>
          </cell>
        </row>
        <row r="3742">
          <cell r="S3742" t="str">
            <v>OPERAÇÕES APROPRIAÇÃO MÃO-DE-OBRA</v>
          </cell>
        </row>
        <row r="3743">
          <cell r="S3743" t="str">
            <v>OPERAÇÕES APROPRIAÇÃO MÃO-DE-OBRA</v>
          </cell>
        </row>
        <row r="3744">
          <cell r="S3744" t="str">
            <v>OPERAÇÕES APROPRIAÇÃO MÃO-DE-OBRA</v>
          </cell>
        </row>
        <row r="3745">
          <cell r="S3745" t="str">
            <v>OPERAÇÕES APROPRIAÇÃO MÃO-DE-OBRA</v>
          </cell>
        </row>
        <row r="3746">
          <cell r="S3746" t="str">
            <v>OPERAÇÕES APROPRIAÇÃO MÃO-DE-OBRA</v>
          </cell>
        </row>
        <row r="3747">
          <cell r="S3747" t="str">
            <v>OPERAÇÕES APROPRIAÇÃO MÃO-DE-OBRA</v>
          </cell>
        </row>
        <row r="3748">
          <cell r="S3748" t="str">
            <v>OPERAÇÕES APROPRIAÇÃO MÃO-DE-OBRA</v>
          </cell>
        </row>
        <row r="3749">
          <cell r="S3749" t="str">
            <v>OPERAÇÕES APROPRIAÇÃO MÃO-DE-OBRA</v>
          </cell>
        </row>
        <row r="3750">
          <cell r="S3750" t="str">
            <v>OPERAÇÕES APROPRIAÇÃO MÃO-DE-OBRA</v>
          </cell>
        </row>
        <row r="3751">
          <cell r="S3751" t="str">
            <v>OPERAÇÕES APROPRIAÇÃO MÃO-DE-OBRA</v>
          </cell>
        </row>
        <row r="3752">
          <cell r="S3752" t="str">
            <v>OPERAÇÕES APROPRIAÇÃO MÃO-DE-OBRA</v>
          </cell>
        </row>
        <row r="3753">
          <cell r="S3753" t="str">
            <v>OPERAÇÕES APROPRIAÇÃO MÃO-DE-OBRA</v>
          </cell>
        </row>
        <row r="3754">
          <cell r="S3754" t="str">
            <v>OPERAÇÕES APROPRIAÇÃO MÃO-DE-OBRA</v>
          </cell>
        </row>
        <row r="3755">
          <cell r="S3755" t="str">
            <v>OPERAÇÕES APROPRIAÇÃO MÃO-DE-OBRA</v>
          </cell>
        </row>
        <row r="3756">
          <cell r="S3756" t="str">
            <v>OPERAÇÕES APROPRIAÇÃO MÃO-DE-OBRA</v>
          </cell>
        </row>
        <row r="3757">
          <cell r="S3757" t="str">
            <v>OPERAÇÕES APROPRIAÇÃO MÃO-DE-OBRA</v>
          </cell>
        </row>
        <row r="3758">
          <cell r="S3758" t="str">
            <v>OPERAÇÕES APROPRIAÇÃO MÃO-DE-OBRA</v>
          </cell>
        </row>
        <row r="3759">
          <cell r="S3759" t="str">
            <v>OPERAÇÕES APROPRIAÇÃO MÃO-DE-OBRA</v>
          </cell>
        </row>
        <row r="3760">
          <cell r="S3760" t="str">
            <v>OPERAÇÕES APROPRIAÇÃO MÃO-DE-OBRA</v>
          </cell>
        </row>
        <row r="3761">
          <cell r="S3761" t="str">
            <v>OPERAÇÕES APROPRIAÇÃO MÃO-DE-OBRA</v>
          </cell>
        </row>
        <row r="3762">
          <cell r="S3762" t="str">
            <v>OPERAÇÕES APROPRIAÇÃO MÃO-DE-OBRA</v>
          </cell>
        </row>
        <row r="3763">
          <cell r="S3763" t="str">
            <v>OPERAÇÕES APROPRIAÇÃO MÃO-DE-OBRA</v>
          </cell>
        </row>
        <row r="3764">
          <cell r="S3764" t="str">
            <v>OPERAÇÕES APROPRIAÇÃO MÃO-DE-OBRA</v>
          </cell>
        </row>
        <row r="3765">
          <cell r="S3765" t="str">
            <v>OPERAÇÕES APROPRIAÇÃO MÃO-DE-OBRA</v>
          </cell>
        </row>
        <row r="3766">
          <cell r="S3766" t="str">
            <v>OPERAÇÕES APROPRIAÇÃO MÃO-DE-OBRA</v>
          </cell>
        </row>
        <row r="3767">
          <cell r="S3767" t="str">
            <v>OPERAÇÕES APROPRIAÇÃO MÃO-DE-OBRA</v>
          </cell>
        </row>
        <row r="3768">
          <cell r="S3768" t="str">
            <v>OPERAÇÕES APROPRIAÇÃO MÃO-DE-OBRA</v>
          </cell>
        </row>
        <row r="3769">
          <cell r="S3769" t="str">
            <v>OPERAÇÕES APROPRIAÇÃO MÃO-DE-OBRA</v>
          </cell>
        </row>
        <row r="3770">
          <cell r="S3770" t="str">
            <v>OPERAÇÕES APROPRIAÇÃO MÃO-DE-OBRA</v>
          </cell>
        </row>
        <row r="3771">
          <cell r="S3771" t="str">
            <v>OPERAÇÕES APROPRIAÇÃO MÃO-DE-OBRA</v>
          </cell>
        </row>
        <row r="3772">
          <cell r="S3772" t="str">
            <v>OPERAÇÕES APROPRIAÇÃO MÃO-DE-OBRA</v>
          </cell>
        </row>
        <row r="3773">
          <cell r="S3773" t="str">
            <v>OPERAÇÕES APROPRIAÇÃO MÃO-DE-OBRA</v>
          </cell>
        </row>
        <row r="3774">
          <cell r="S3774" t="str">
            <v>OPERAÇÕES APROPRIAÇÃO MÃO-DE-OBRA</v>
          </cell>
        </row>
        <row r="3775">
          <cell r="S3775" t="str">
            <v>OPERAÇÕES APROPRIAÇÃO MÃO-DE-OBRA</v>
          </cell>
        </row>
        <row r="3776">
          <cell r="S3776" t="str">
            <v>OPERAÇÕES APROPRIAÇÃO MÃO-DE-OBRA</v>
          </cell>
        </row>
        <row r="3777">
          <cell r="S3777" t="str">
            <v>OPERAÇÕES APROPRIAÇÃO MÃO-DE-OBRA</v>
          </cell>
        </row>
        <row r="3778">
          <cell r="S3778" t="str">
            <v>OPERAÇÕES APROPRIAÇÃO MÃO-DE-OBRA</v>
          </cell>
        </row>
        <row r="3779">
          <cell r="S3779" t="str">
            <v>OPERAÇÕES APROPRIAÇÃO MÃO-DE-OBRA</v>
          </cell>
        </row>
        <row r="3780">
          <cell r="S3780" t="str">
            <v>OPERAÇÕES APROPRIAÇÃO MÃO-DE-OBRA</v>
          </cell>
        </row>
        <row r="3781">
          <cell r="S3781" t="str">
            <v>OPERAÇÕES APROPRIAÇÃO MÃO-DE-OBRA</v>
          </cell>
        </row>
        <row r="3782">
          <cell r="S3782" t="str">
            <v>OPERAÇÕES APROPRIAÇÃO MÃO-DE-OBRA</v>
          </cell>
        </row>
        <row r="3783">
          <cell r="S3783" t="str">
            <v>OPERAÇÕES APROPRIAÇÃO MÃO-DE-OBRA</v>
          </cell>
        </row>
        <row r="3784">
          <cell r="S3784" t="str">
            <v>OPERAÇÕES APROPRIAÇÃO MÃO-DE-OBRA</v>
          </cell>
        </row>
        <row r="3785">
          <cell r="S3785" t="str">
            <v>OPERAÇÕES APROPRIAÇÃO MÃO-DE-OBRA</v>
          </cell>
        </row>
        <row r="3786">
          <cell r="S3786" t="str">
            <v>OPERAÇÕES APROPRIAÇÃO MÃO-DE-OBRA</v>
          </cell>
        </row>
        <row r="3787">
          <cell r="S3787" t="str">
            <v>OPERAÇÕES APROPRIAÇÃO MÃO-DE-OBRA</v>
          </cell>
        </row>
        <row r="3788">
          <cell r="S3788" t="str">
            <v>OPERAÇÕES APROPRIAÇÃO MÃO-DE-OBRA</v>
          </cell>
        </row>
        <row r="3789">
          <cell r="S3789" t="str">
            <v>OPERAÇÕES APROPRIAÇÃO MÃO-DE-OBRA</v>
          </cell>
        </row>
        <row r="3790">
          <cell r="S3790" t="str">
            <v>OPERAÇÕES APROPRIAÇÃO MÃO-DE-OBRA</v>
          </cell>
        </row>
        <row r="3791">
          <cell r="S3791" t="str">
            <v>OPERAÇÕES APROPRIAÇÃO MÃO-DE-OBRA</v>
          </cell>
        </row>
        <row r="3792">
          <cell r="S3792" t="str">
            <v>OPERAÇÕES APROPRIAÇÃO MÃO-DE-OBRA</v>
          </cell>
        </row>
        <row r="3793">
          <cell r="S3793" t="str">
            <v>OPERAÇÕES APROPRIAÇÃO MÃO-DE-OBRA</v>
          </cell>
        </row>
        <row r="3794">
          <cell r="S3794" t="str">
            <v>OPERAÇÕES APROPRIAÇÃO MÃO-DE-OBRA</v>
          </cell>
        </row>
        <row r="3795">
          <cell r="S3795" t="str">
            <v>OPERAÇÕES APROPRIAÇÃO MÃO-DE-OBRA</v>
          </cell>
        </row>
        <row r="3796">
          <cell r="S3796" t="str">
            <v>OPERAÇÕES APROPRIAÇÃO MÃO-DE-OBRA</v>
          </cell>
        </row>
        <row r="3797">
          <cell r="S3797" t="str">
            <v>OPERAÇÕES APROPRIAÇÃO MÃO-DE-OBRA</v>
          </cell>
        </row>
        <row r="3798">
          <cell r="S3798" t="str">
            <v>OPERAÇÕES APROPRIAÇÃO MÃO-DE-OBRA</v>
          </cell>
        </row>
        <row r="3799">
          <cell r="S3799" t="str">
            <v>OPERAÇÕES APROPRIAÇÃO MÃO-DE-OBRA</v>
          </cell>
        </row>
        <row r="3800">
          <cell r="S3800" t="str">
            <v>OPERAÇÕES APROPRIAÇÃO MÃO-DE-OBRA</v>
          </cell>
        </row>
        <row r="3801">
          <cell r="S3801" t="str">
            <v>OPERAÇÕES APROPRIAÇÃO MÃO-DE-OBRA</v>
          </cell>
        </row>
        <row r="3802">
          <cell r="S3802" t="str">
            <v>OPERAÇÕES APROPRIAÇÃO MÃO-DE-OBRA</v>
          </cell>
        </row>
        <row r="3803">
          <cell r="S3803" t="str">
            <v>OPERAÇÕES APROPRIAÇÃO MÃO-DE-OBRA</v>
          </cell>
        </row>
        <row r="3804">
          <cell r="S3804" t="str">
            <v>OPERAÇÕES APROPRIAÇÃO MÃO-DE-OBRA</v>
          </cell>
        </row>
        <row r="3805">
          <cell r="S3805" t="str">
            <v>OPERAÇÕES APROPRIAÇÃO MÃO-DE-OBRA</v>
          </cell>
        </row>
        <row r="3806">
          <cell r="S3806" t="str">
            <v>OPERAÇÕES APROPRIAÇÃO MÃO-DE-OBRA</v>
          </cell>
        </row>
        <row r="3807">
          <cell r="S3807" t="str">
            <v>OPERAÇÕES APROPRIAÇÃO MÃO-DE-OBRA</v>
          </cell>
        </row>
        <row r="3808">
          <cell r="S3808" t="str">
            <v>OPERAÇÕES APROPRIAÇÃO MÃO-DE-OBRA</v>
          </cell>
        </row>
        <row r="3809">
          <cell r="S3809" t="str">
            <v>OPERAÇÕES APROPRIAÇÃO MÃO-DE-OBRA</v>
          </cell>
        </row>
        <row r="3810">
          <cell r="S3810" t="str">
            <v>OPERAÇÕES APROPRIAÇÃO MÃO-DE-OBRA</v>
          </cell>
        </row>
        <row r="3811">
          <cell r="S3811" t="str">
            <v>OPERAÇÕES APROPRIAÇÃO MÃO-DE-OBRA</v>
          </cell>
        </row>
        <row r="3812">
          <cell r="S3812" t="str">
            <v>OPERAÇÕES APROPRIAÇÃO MÃO-DE-OBRA</v>
          </cell>
        </row>
        <row r="3813">
          <cell r="S3813" t="str">
            <v>OPERAÇÕES APROPRIAÇÃO MÃO-DE-OBRA</v>
          </cell>
        </row>
        <row r="3814">
          <cell r="S3814" t="str">
            <v>OPERAÇÕES APROPRIAÇÃO MÃO-DE-OBRA</v>
          </cell>
        </row>
        <row r="3815">
          <cell r="S3815" t="str">
            <v>OPERAÇÕES APROPRIAÇÃO MÃO-DE-OBRA</v>
          </cell>
        </row>
        <row r="3816">
          <cell r="S3816" t="str">
            <v>OPERAÇÕES APROPRIAÇÃO MÃO-DE-OBRA</v>
          </cell>
        </row>
        <row r="3817">
          <cell r="S3817" t="str">
            <v>OPERAÇÕES APROPRIAÇÃO MÃO-DE-OBRA</v>
          </cell>
        </row>
        <row r="3818">
          <cell r="S3818" t="str">
            <v>OPERAÇÕES APROPRIAÇÃO MÃO-DE-OBRA</v>
          </cell>
        </row>
        <row r="3819">
          <cell r="S3819" t="str">
            <v>OPERAÇÕES APROPRIAÇÃO MÃO-DE-OBRA</v>
          </cell>
        </row>
        <row r="3820">
          <cell r="S3820" t="str">
            <v>OPERAÇÕES APROPRIAÇÃO MÃO-DE-OBRA</v>
          </cell>
        </row>
        <row r="3821">
          <cell r="S3821" t="str">
            <v>OPERAÇÕES APROPRIAÇÃO MÃO-DE-OBRA</v>
          </cell>
        </row>
        <row r="3822">
          <cell r="S3822" t="str">
            <v>OPERAÇÕES APROPRIAÇÃO MÃO-DE-OBRA</v>
          </cell>
        </row>
        <row r="3823">
          <cell r="S3823" t="str">
            <v>OPERAÇÕES APROPRIAÇÃO MÃO-DE-OBRA</v>
          </cell>
        </row>
        <row r="3824">
          <cell r="S3824" t="str">
            <v>OPERAÇÕES APROPRIAÇÃO MÃO-DE-OBRA</v>
          </cell>
        </row>
        <row r="3825">
          <cell r="S3825" t="str">
            <v>OPERAÇÕES APROPRIAÇÃO MÃO-DE-OBRA</v>
          </cell>
        </row>
        <row r="3826">
          <cell r="S3826" t="str">
            <v>OPERAÇÕES APROPRIAÇÃO MÃO-DE-OBRA</v>
          </cell>
        </row>
        <row r="3827">
          <cell r="S3827" t="str">
            <v>OPERAÇÕES APROPRIAÇÃO MÃO-DE-OBRA</v>
          </cell>
        </row>
        <row r="3828">
          <cell r="S3828" t="str">
            <v>OPERAÇÕES APROPRIAÇÃO MÃO-DE-OBRA</v>
          </cell>
        </row>
        <row r="3829">
          <cell r="S3829" t="str">
            <v>OPERAÇÕES APROPRIAÇÃO MÃO-DE-OBRA</v>
          </cell>
        </row>
        <row r="3830">
          <cell r="S3830" t="str">
            <v>OPERAÇÕES APROPRIAÇÃO MÃO-DE-OBRA</v>
          </cell>
        </row>
        <row r="3831">
          <cell r="S3831" t="str">
            <v>OPERAÇÕES APROPRIAÇÃO MÃO-DE-OBRA</v>
          </cell>
        </row>
        <row r="3832">
          <cell r="S3832" t="str">
            <v>OPERAÇÕES APROPRIAÇÃO MÃO-DE-OBRA</v>
          </cell>
        </row>
        <row r="3833">
          <cell r="S3833" t="str">
            <v>OPERAÇÕES APROPRIAÇÃO MÃO-DE-OBRA</v>
          </cell>
        </row>
        <row r="3834">
          <cell r="S3834" t="str">
            <v>OPERAÇÕES APROPRIAÇÃO MÃO-DE-OBRA</v>
          </cell>
        </row>
        <row r="3835">
          <cell r="S3835" t="str">
            <v>OPERAÇÕES APROPRIAÇÃO MÃO-DE-OBRA</v>
          </cell>
        </row>
        <row r="3836">
          <cell r="S3836" t="str">
            <v>OPERAÇÕES APROPRIAÇÃO MÃO-DE-OBRA</v>
          </cell>
        </row>
        <row r="3837">
          <cell r="S3837" t="str">
            <v>OPERAÇÕES APROPRIAÇÃO MÃO-DE-OBRA</v>
          </cell>
        </row>
        <row r="3838">
          <cell r="S3838" t="str">
            <v>OPERAÇÕES APROPRIAÇÃO MÃO-DE-OBRA</v>
          </cell>
        </row>
        <row r="3839">
          <cell r="S3839" t="str">
            <v>OPERAÇÕES APROPRIAÇÃO MÃO-DE-OBRA</v>
          </cell>
        </row>
        <row r="3840">
          <cell r="S3840" t="str">
            <v>OPERAÇÕES APROPRIAÇÃO MÃO-DE-OBRA</v>
          </cell>
        </row>
        <row r="3841">
          <cell r="S3841" t="str">
            <v>OPERAÇÕES APROPRIAÇÃO MÃO-DE-OBRA</v>
          </cell>
        </row>
        <row r="3842">
          <cell r="S3842" t="str">
            <v>OPERAÇÕES APROPRIAÇÃO MÃO-DE-OBRA</v>
          </cell>
        </row>
        <row r="3843">
          <cell r="S3843" t="str">
            <v>OPERAÇÕES APROPRIAÇÃO MÃO-DE-OBRA</v>
          </cell>
        </row>
        <row r="3844">
          <cell r="S3844" t="str">
            <v>OPERAÇÕES APROPRIAÇÃO MÃO-DE-OBRA</v>
          </cell>
        </row>
        <row r="3845">
          <cell r="S3845" t="str">
            <v>OPERAÇÕES APROPRIAÇÃO MÃO-DE-OBRA</v>
          </cell>
        </row>
        <row r="3846">
          <cell r="S3846" t="str">
            <v>OPERAÇÕES APROPRIAÇÃO MÃO-DE-OBRA</v>
          </cell>
        </row>
        <row r="3847">
          <cell r="S3847" t="str">
            <v>OPERAÇÕES APROPRIAÇÃO MÃO-DE-OBRA</v>
          </cell>
        </row>
        <row r="3848">
          <cell r="S3848" t="str">
            <v>OPERAÇÕES APROPRIAÇÃO MÃO-DE-OBRA</v>
          </cell>
        </row>
        <row r="3849">
          <cell r="S3849" t="str">
            <v>OPERAÇÕES APROPRIAÇÃO MÃO-DE-OBRA</v>
          </cell>
        </row>
        <row r="3850">
          <cell r="S3850" t="str">
            <v>OPERAÇÕES APROPRIAÇÃO MÃO-DE-OBRA</v>
          </cell>
        </row>
        <row r="3851">
          <cell r="S3851" t="str">
            <v>OPERAÇÕES APROPRIAÇÃO MÃO-DE-OBRA</v>
          </cell>
        </row>
        <row r="3852">
          <cell r="S3852" t="str">
            <v>OPERAÇÕES APROPRIAÇÃO MÃO-DE-OBRA</v>
          </cell>
        </row>
        <row r="3853">
          <cell r="S3853" t="str">
            <v>OPERAÇÕES APROPRIAÇÃO MÃO-DE-OBRA</v>
          </cell>
        </row>
        <row r="3854">
          <cell r="S3854" t="str">
            <v>OPERAÇÕES APROPRIAÇÃO MÃO-DE-OBRA</v>
          </cell>
        </row>
        <row r="3855">
          <cell r="S3855" t="str">
            <v>OPERAÇÕES APROPRIAÇÃO MÃO-DE-OBRA</v>
          </cell>
        </row>
        <row r="3856">
          <cell r="S3856" t="str">
            <v>OPERAÇÕES APROPRIAÇÃO MÃO-DE-OBRA</v>
          </cell>
        </row>
        <row r="3857">
          <cell r="S3857" t="str">
            <v>OPERAÇÕES APROPRIAÇÃO MÃO-DE-OBRA</v>
          </cell>
        </row>
        <row r="3858">
          <cell r="S3858" t="str">
            <v>OPERAÇÕES APROPRIAÇÃO MÃO-DE-OBRA</v>
          </cell>
        </row>
        <row r="3859">
          <cell r="S3859" t="str">
            <v>OPERAÇÕES APROPRIAÇÃO MÃO-DE-OBRA</v>
          </cell>
        </row>
        <row r="3860">
          <cell r="S3860" t="str">
            <v>OPERAÇÕES APROPRIAÇÃO MÃO-DE-OBRA</v>
          </cell>
        </row>
        <row r="3861">
          <cell r="S3861" t="str">
            <v>OPERAÇÕES APROPRIAÇÃO MÃO-DE-OBRA</v>
          </cell>
        </row>
        <row r="3862">
          <cell r="S3862" t="str">
            <v>OPERAÇÕES APROPRIAÇÃO MÃO-DE-OBRA</v>
          </cell>
        </row>
        <row r="3863">
          <cell r="S3863" t="str">
            <v>OPERAÇÕES APROPRIAÇÃO MÃO-DE-OBRA</v>
          </cell>
        </row>
        <row r="3864">
          <cell r="S3864" t="str">
            <v>OPERAÇÕES APROPRIAÇÃO MÃO-DE-OBRA</v>
          </cell>
        </row>
        <row r="3865">
          <cell r="S3865" t="str">
            <v>OPERAÇÕES APROPRIAÇÃO MÃO-DE-OBRA</v>
          </cell>
        </row>
        <row r="3866">
          <cell r="S3866" t="str">
            <v>OPERAÇÕES APROPRIAÇÃO MÃO-DE-OBRA</v>
          </cell>
        </row>
        <row r="3867">
          <cell r="S3867" t="str">
            <v>OPERAÇÕES APROPRIAÇÃO MÃO-DE-OBRA</v>
          </cell>
        </row>
        <row r="3868">
          <cell r="S3868" t="str">
            <v>OPERAÇÕES APROPRIAÇÃO MÃO-DE-OBRA</v>
          </cell>
        </row>
        <row r="3869">
          <cell r="S3869" t="str">
            <v>OPERAÇÕES APROPRIAÇÃO MÃO-DE-OBRA</v>
          </cell>
        </row>
        <row r="3870">
          <cell r="S3870" t="str">
            <v>OPERAÇÕES APROPRIAÇÃO MÃO-DE-OBRA</v>
          </cell>
        </row>
        <row r="3871">
          <cell r="S3871" t="str">
            <v>OPERAÇÕES APROPRIAÇÃO MÃO-DE-OBRA</v>
          </cell>
        </row>
        <row r="3872">
          <cell r="S3872" t="str">
            <v>OPERAÇÕES APROPRIAÇÃO MÃO-DE-OBRA</v>
          </cell>
        </row>
        <row r="3873">
          <cell r="S3873" t="str">
            <v>OPERAÇÕES APROPRIAÇÃO MÃO-DE-OBRA</v>
          </cell>
        </row>
        <row r="3874">
          <cell r="S3874" t="str">
            <v>OPERAÇÕES APROPRIAÇÃO MÃO-DE-OBRA</v>
          </cell>
        </row>
        <row r="3875">
          <cell r="S3875" t="str">
            <v>OPERAÇÕES APROPRIAÇÃO MÃO-DE-OBRA</v>
          </cell>
        </row>
        <row r="3876">
          <cell r="S3876" t="str">
            <v>OPERAÇÕES APROPRIAÇÃO MÃO-DE-OBRA</v>
          </cell>
        </row>
        <row r="3877">
          <cell r="S3877" t="str">
            <v>OPERAÇÕES APROPRIAÇÃO MÃO-DE-OBRA</v>
          </cell>
        </row>
        <row r="3878">
          <cell r="S3878" t="str">
            <v>OPERAÇÕES APROPRIAÇÃO MÃO-DE-OBRA</v>
          </cell>
        </row>
        <row r="3879">
          <cell r="S3879" t="str">
            <v>OPERAÇÕES APROPRIAÇÃO MÃO-DE-OBRA</v>
          </cell>
        </row>
        <row r="3880">
          <cell r="S3880" t="str">
            <v>OPERAÇÕES APROPRIAÇÃO MÃO-DE-OBRA</v>
          </cell>
        </row>
        <row r="3881">
          <cell r="S3881" t="str">
            <v>OPERAÇÕES APROPRIAÇÃO MÃO-DE-OBRA</v>
          </cell>
        </row>
        <row r="3882">
          <cell r="S3882" t="str">
            <v>OPERAÇÕES APROPRIAÇÃO MÃO-DE-OBRA</v>
          </cell>
        </row>
        <row r="3883">
          <cell r="S3883" t="str">
            <v>OPERAÇÕES APROPRIAÇÃO MÃO-DE-OBRA</v>
          </cell>
        </row>
        <row r="3884">
          <cell r="S3884" t="str">
            <v>OPERAÇÕES APROPRIAÇÃO MÃO-DE-OBRA</v>
          </cell>
        </row>
        <row r="3885">
          <cell r="S3885" t="str">
            <v>OPERAÇÕES APROPRIAÇÃO MÃO-DE-OBRA</v>
          </cell>
        </row>
        <row r="3886">
          <cell r="S3886" t="str">
            <v>OPERAÇÕES APROPRIAÇÃO MÃO-DE-OBRA</v>
          </cell>
        </row>
        <row r="3887">
          <cell r="S3887" t="str">
            <v>OPERAÇÕES APROPRIAÇÃO MÃO-DE-OBRA</v>
          </cell>
        </row>
        <row r="3888">
          <cell r="S3888" t="str">
            <v>OPERAÇÕES APROPRIAÇÃO MÃO-DE-OBRA</v>
          </cell>
        </row>
        <row r="3889">
          <cell r="S3889" t="str">
            <v>OPERAÇÕES APROPRIAÇÃO MÃO-DE-OBRA</v>
          </cell>
        </row>
        <row r="3890">
          <cell r="S3890" t="str">
            <v>OPERAÇÕES APROPRIAÇÃO MÃO-DE-OBRA</v>
          </cell>
        </row>
        <row r="3891">
          <cell r="S3891" t="str">
            <v>OPERAÇÕES APROPRIAÇÃO MÃO-DE-OBRA</v>
          </cell>
        </row>
        <row r="3892">
          <cell r="S3892" t="str">
            <v>OPERAÇÕES APROPRIAÇÃO MÃO-DE-OBRA</v>
          </cell>
        </row>
        <row r="3893">
          <cell r="S3893" t="str">
            <v>OPERAÇÕES APROPRIAÇÃO MÃO-DE-OBRA</v>
          </cell>
        </row>
        <row r="3894">
          <cell r="S3894" t="str">
            <v>OPERAÇÕES APROPRIAÇÃO MÃO-DE-OBRA</v>
          </cell>
        </row>
        <row r="3895">
          <cell r="S3895" t="str">
            <v>OPERAÇÕES APROPRIAÇÃO MÃO-DE-OBRA</v>
          </cell>
        </row>
        <row r="3896">
          <cell r="S3896" t="str">
            <v>OPERAÇÕES APROPRIAÇÃO MÃO-DE-OBRA</v>
          </cell>
        </row>
        <row r="3897">
          <cell r="S3897" t="str">
            <v>OPERAÇÕES APROPRIAÇÃO MÃO-DE-OBRA</v>
          </cell>
        </row>
        <row r="3898">
          <cell r="S3898" t="str">
            <v>OPERAÇÕES APROPRIAÇÃO MÃO-DE-OBRA</v>
          </cell>
        </row>
        <row r="3899">
          <cell r="S3899" t="str">
            <v>OPERAÇÕES APROPRIAÇÃO MÃO-DE-OBRA</v>
          </cell>
        </row>
        <row r="3900">
          <cell r="S3900" t="str">
            <v>OPERAÇÕES APROPRIAÇÃO MÃO-DE-OBRA</v>
          </cell>
        </row>
        <row r="3901">
          <cell r="S3901" t="str">
            <v>OPERAÇÕES APROPRIAÇÃO MÃO-DE-OBRA</v>
          </cell>
        </row>
        <row r="3902">
          <cell r="S3902" t="str">
            <v>OPERAÇÕES APROPRIAÇÃO MÃO-DE-OBRA</v>
          </cell>
        </row>
        <row r="3903">
          <cell r="S3903" t="str">
            <v>OPERAÇÕES APROPRIAÇÃO MÃO-DE-OBRA</v>
          </cell>
        </row>
        <row r="3904">
          <cell r="S3904" t="str">
            <v>OPERAÇÕES APROPRIAÇÃO MÃO-DE-OBRA</v>
          </cell>
        </row>
        <row r="3905">
          <cell r="S3905" t="str">
            <v>OPERAÇÕES APROPRIAÇÃO MÃO-DE-OBRA</v>
          </cell>
        </row>
        <row r="3906">
          <cell r="S3906" t="str">
            <v>OPERAÇÕES APROPRIAÇÃO MÃO-DE-OBRA</v>
          </cell>
        </row>
        <row r="3907">
          <cell r="S3907" t="str">
            <v>OPERAÇÕES APROPRIAÇÃO MÃO-DE-OBRA</v>
          </cell>
        </row>
        <row r="3908">
          <cell r="S3908" t="str">
            <v>OPERAÇÕES APROPRIAÇÃO MÃO-DE-OBRA</v>
          </cell>
        </row>
        <row r="3909">
          <cell r="S3909" t="str">
            <v>OPERAÇÕES APROPRIAÇÃO MÃO-DE-OBRA</v>
          </cell>
        </row>
        <row r="3910">
          <cell r="S3910" t="str">
            <v>OPERAÇÕES APROPRIAÇÃO MÃO-DE-OBRA</v>
          </cell>
        </row>
        <row r="3911">
          <cell r="S3911" t="str">
            <v>OPERAÇÕES APROPRIAÇÃO MÃO-DE-OBRA</v>
          </cell>
        </row>
        <row r="3912">
          <cell r="S3912" t="str">
            <v>OPERAÇÕES APROPRIAÇÃO MÃO-DE-OBRA</v>
          </cell>
        </row>
        <row r="3913">
          <cell r="S3913" t="str">
            <v>OPERAÇÕES APROPRIAÇÃO MÃO-DE-OBRA</v>
          </cell>
        </row>
        <row r="3914">
          <cell r="S3914" t="str">
            <v>OPERAÇÕES APROPRIAÇÃO MÃO-DE-OBRA</v>
          </cell>
        </row>
        <row r="3915">
          <cell r="S3915" t="str">
            <v>OPERAÇÕES APROPRIAÇÃO MÃO-DE-OBRA</v>
          </cell>
        </row>
        <row r="3916">
          <cell r="S3916" t="str">
            <v>OPERAÇÕES APROPRIAÇÃO MÃO-DE-OBRA</v>
          </cell>
        </row>
        <row r="3917">
          <cell r="S3917" t="str">
            <v>OPERAÇÕES APROPRIAÇÃO MÃO-DE-OBRA</v>
          </cell>
        </row>
        <row r="3918">
          <cell r="S3918" t="str">
            <v>OPERAÇÕES APROPRIAÇÃO MÃO-DE-OBRA</v>
          </cell>
        </row>
        <row r="3919">
          <cell r="S3919" t="str">
            <v>OPERAÇÕES APROPRIAÇÃO MÃO-DE-OBRA</v>
          </cell>
        </row>
        <row r="3920">
          <cell r="S3920" t="str">
            <v>OPERAÇÕES APROPRIAÇÃO MÃO-DE-OBRA</v>
          </cell>
        </row>
        <row r="3921">
          <cell r="S3921" t="str">
            <v>OPERAÇÕES APROPRIAÇÃO MÃO-DE-OBRA</v>
          </cell>
        </row>
        <row r="3922">
          <cell r="S3922" t="str">
            <v>OPERAÇÕES APROPRIAÇÃO MÃO-DE-OBRA</v>
          </cell>
        </row>
        <row r="3923">
          <cell r="S3923" t="str">
            <v>OPERAÇÕES APROPRIAÇÃO MÃO-DE-OBRA</v>
          </cell>
        </row>
        <row r="3924">
          <cell r="S3924" t="str">
            <v>OPERAÇÕES APROPRIAÇÃO MÃO-DE-OBRA</v>
          </cell>
        </row>
        <row r="3925">
          <cell r="S3925" t="str">
            <v>OPERAÇÕES APROPRIAÇÃO MÃO-DE-OBRA</v>
          </cell>
        </row>
        <row r="3926">
          <cell r="S3926" t="str">
            <v>OPERAÇÕES APROPRIAÇÃO MÃO-DE-OBRA</v>
          </cell>
        </row>
        <row r="3927">
          <cell r="S3927" t="str">
            <v>OPERAÇÕES APROPRIAÇÃO MÃO-DE-OBRA</v>
          </cell>
        </row>
        <row r="3928">
          <cell r="S3928" t="str">
            <v>OPERAÇÕES APROPRIAÇÃO MÃO-DE-OBRA</v>
          </cell>
        </row>
        <row r="3929">
          <cell r="S3929" t="str">
            <v>OPERAÇÕES APROPRIAÇÃO MÃO-DE-OBRA</v>
          </cell>
        </row>
        <row r="3930">
          <cell r="S3930" t="str">
            <v>OPERAÇÕES APROPRIAÇÃO MÃO-DE-OBRA</v>
          </cell>
        </row>
        <row r="3931">
          <cell r="S3931" t="str">
            <v>OPERAÇÕES APROPRIAÇÃO MÃO-DE-OBRA</v>
          </cell>
        </row>
        <row r="3932">
          <cell r="S3932" t="str">
            <v>OPERAÇÕES APROPRIAÇÃO MÃO-DE-OBRA</v>
          </cell>
        </row>
        <row r="3933">
          <cell r="S3933" t="str">
            <v>OPERAÇÕES APROPRIAÇÃO MÃO-DE-OBRA</v>
          </cell>
        </row>
        <row r="3934">
          <cell r="S3934" t="str">
            <v>OPERAÇÕES APROPRIAÇÃO MÃO-DE-OBRA</v>
          </cell>
        </row>
        <row r="3935">
          <cell r="S3935" t="str">
            <v>OPERAÇÕES APROPRIAÇÃO MÃO-DE-OBRA</v>
          </cell>
        </row>
        <row r="3936">
          <cell r="S3936" t="str">
            <v>OPERAÇÕES APROPRIAÇÃO MÃO-DE-OBRA</v>
          </cell>
        </row>
        <row r="3937">
          <cell r="S3937" t="str">
            <v>OPERAÇÕES APROPRIAÇÃO MÃO-DE-OBRA</v>
          </cell>
        </row>
        <row r="3938">
          <cell r="S3938" t="str">
            <v>OPERAÇÕES APROPRIAÇÃO MÃO-DE-OBRA</v>
          </cell>
        </row>
        <row r="3939">
          <cell r="S3939" t="str">
            <v>OPERAÇÕES APROPRIAÇÃO MÃO-DE-OBRA</v>
          </cell>
        </row>
        <row r="3940">
          <cell r="S3940" t="str">
            <v>OPERAÇÕES APROPRIAÇÃO MÃO-DE-OBRA</v>
          </cell>
        </row>
        <row r="3941">
          <cell r="S3941" t="str">
            <v>OPERAÇÕES APROPRIAÇÃO MÃO-DE-OBRA</v>
          </cell>
        </row>
        <row r="3942">
          <cell r="S3942" t="str">
            <v>OPERAÇÕES APROPRIAÇÃO MÃO-DE-OBRA</v>
          </cell>
        </row>
        <row r="3943">
          <cell r="S3943" t="str">
            <v>OPERAÇÕES APROPRIAÇÃO MÃO-DE-OBRA</v>
          </cell>
        </row>
        <row r="3944">
          <cell r="S3944" t="str">
            <v>OPERAÇÕES APROPRIAÇÃO MÃO-DE-OBRA</v>
          </cell>
        </row>
        <row r="3945">
          <cell r="S3945" t="str">
            <v>OPERAÇÕES APROPRIAÇÃO MÃO-DE-OBRA</v>
          </cell>
        </row>
        <row r="3946">
          <cell r="S3946" t="str">
            <v>OPERAÇÕES APROPRIAÇÃO MÃO-DE-OBRA</v>
          </cell>
        </row>
        <row r="3947">
          <cell r="S3947" t="str">
            <v>OPERAÇÕES APROPRIAÇÃO MÃO-DE-OBRA</v>
          </cell>
        </row>
        <row r="3948">
          <cell r="S3948" t="str">
            <v>OPERAÇÕES APROPRIAÇÃO MÃO-DE-OBRA</v>
          </cell>
        </row>
        <row r="3949">
          <cell r="S3949" t="str">
            <v>OPERAÇÕES APROPRIAÇÃO MÃO-DE-OBRA</v>
          </cell>
        </row>
        <row r="3950">
          <cell r="S3950" t="str">
            <v>OPERAÇÕES APROPRIAÇÃO MÃO-DE-OBRA</v>
          </cell>
        </row>
        <row r="3951">
          <cell r="S3951" t="str">
            <v>OPERAÇÕES APROPRIAÇÃO MÃO-DE-OBRA</v>
          </cell>
        </row>
        <row r="3952">
          <cell r="S3952" t="str">
            <v>OPERAÇÕES APROPRIAÇÃO MÃO-DE-OBRA</v>
          </cell>
        </row>
        <row r="3953">
          <cell r="S3953" t="str">
            <v>OPERAÇÕES APROPRIAÇÃO MÃO-DE-OBRA</v>
          </cell>
        </row>
        <row r="3954">
          <cell r="S3954" t="str">
            <v>OPERAÇÕES APROPRIAÇÃO MÃO-DE-OBRA</v>
          </cell>
        </row>
        <row r="3955">
          <cell r="S3955" t="str">
            <v>OPERAÇÕES APROPRIAÇÃO MÃO-DE-OBRA</v>
          </cell>
        </row>
        <row r="3956">
          <cell r="S3956" t="str">
            <v>OPERAÇÕES APROPRIAÇÃO MÃO-DE-OBRA</v>
          </cell>
        </row>
        <row r="3957">
          <cell r="S3957" t="str">
            <v>OPERAÇÕES APROPRIAÇÃO MÃO-DE-OBRA</v>
          </cell>
        </row>
        <row r="3958">
          <cell r="S3958" t="str">
            <v>OPERAÇÕES APROPRIAÇÃO MÃO-DE-OBRA</v>
          </cell>
        </row>
        <row r="3959">
          <cell r="S3959" t="str">
            <v>OPERAÇÕES APROPRIAÇÃO MÃO-DE-OBRA</v>
          </cell>
        </row>
        <row r="3960">
          <cell r="S3960" t="str">
            <v>OPERAÇÕES APROPRIAÇÃO MÃO-DE-OBRA</v>
          </cell>
        </row>
        <row r="3961">
          <cell r="S3961" t="str">
            <v>OPERAÇÕES APROPRIAÇÃO MÃO-DE-OBRA</v>
          </cell>
        </row>
        <row r="3962">
          <cell r="S3962" t="str">
            <v>OPERAÇÕES APROPRIAÇÃO MÃO-DE-OBRA</v>
          </cell>
        </row>
        <row r="3963">
          <cell r="S3963" t="str">
            <v>OPERAÇÕES APROPRIAÇÃO MÃO-DE-OBRA</v>
          </cell>
        </row>
        <row r="3964">
          <cell r="S3964" t="str">
            <v>OPERAÇÕES APROPRIAÇÃO MÃO-DE-OBRA</v>
          </cell>
        </row>
        <row r="3965">
          <cell r="S3965" t="str">
            <v>OPERAÇÕES APROPRIAÇÃO MÃO-DE-OBRA</v>
          </cell>
        </row>
        <row r="3966">
          <cell r="S3966" t="str">
            <v>OPERAÇÕES APROPRIAÇÃO MÃO-DE-OBRA</v>
          </cell>
        </row>
        <row r="3967">
          <cell r="S3967" t="str">
            <v>OPERAÇÕES APROPRIAÇÃO MÃO-DE-OBRA</v>
          </cell>
        </row>
        <row r="3968">
          <cell r="S3968" t="str">
            <v>OPERAÇÕES APROPRIAÇÃO MÃO-DE-OBRA</v>
          </cell>
        </row>
        <row r="3969">
          <cell r="S3969" t="str">
            <v>OPERAÇÕES APROPRIAÇÃO MÃO-DE-OBRA</v>
          </cell>
        </row>
        <row r="3970">
          <cell r="S3970" t="str">
            <v>OPERAÇÕES APROPRIAÇÃO MÃO-DE-OBRA</v>
          </cell>
        </row>
        <row r="3971">
          <cell r="S3971" t="str">
            <v>OPERAÇÕES APROPRIAÇÃO MÃO-DE-OBRA</v>
          </cell>
        </row>
        <row r="3972">
          <cell r="S3972" t="str">
            <v>OPERAÇÕES APROPRIAÇÃO MÃO-DE-OBRA</v>
          </cell>
        </row>
        <row r="3973">
          <cell r="S3973" t="str">
            <v>OPERAÇÕES APROPRIAÇÃO MÃO-DE-OBRA</v>
          </cell>
        </row>
        <row r="3974">
          <cell r="S3974" t="str">
            <v>OPERAÇÕES APROPRIAÇÃO MÃO-DE-OBRA</v>
          </cell>
        </row>
        <row r="3975">
          <cell r="S3975" t="str">
            <v>OPERAÇÕES APROPRIAÇÃO MÃO-DE-OBRA</v>
          </cell>
        </row>
        <row r="3976">
          <cell r="S3976" t="str">
            <v>OPERAÇÕES APROPRIAÇÃO MÃO-DE-OBRA</v>
          </cell>
        </row>
        <row r="3977">
          <cell r="S3977" t="str">
            <v>OPERAÇÕES APROPRIAÇÃO MÃO-DE-OBRA</v>
          </cell>
        </row>
        <row r="3978">
          <cell r="S3978" t="str">
            <v>OPERAÇÕES APROPRIAÇÃO MÃO-DE-OBRA</v>
          </cell>
        </row>
        <row r="3979">
          <cell r="S3979" t="str">
            <v>OPERAÇÕES APROPRIAÇÃO MÃO-DE-OBRA</v>
          </cell>
        </row>
        <row r="3980">
          <cell r="S3980" t="str">
            <v>OPERAÇÕES APROPRIAÇÃO MÃO-DE-OBRA</v>
          </cell>
        </row>
        <row r="3981">
          <cell r="S3981" t="str">
            <v>OPERAÇÕES APROPRIAÇÃO MÃO-DE-OBRA</v>
          </cell>
        </row>
        <row r="3982">
          <cell r="S3982" t="str">
            <v>OPERAÇÕES APROPRIAÇÃO MÃO-DE-OBRA</v>
          </cell>
        </row>
        <row r="3983">
          <cell r="S3983" t="str">
            <v>OPERAÇÕES APROPRIAÇÃO MÃO-DE-OBRA</v>
          </cell>
        </row>
        <row r="3984">
          <cell r="S3984" t="str">
            <v>OPERAÇÕES APROPRIAÇÃO MÃO-DE-OBRA</v>
          </cell>
        </row>
        <row r="3985">
          <cell r="S3985" t="str">
            <v>OPERAÇÕES APROPRIAÇÃO MÃO-DE-OBRA</v>
          </cell>
        </row>
        <row r="3986">
          <cell r="S3986" t="str">
            <v>OPERAÇÕES APROPRIAÇÃO MÃO-DE-OBRA</v>
          </cell>
        </row>
        <row r="3987">
          <cell r="S3987" t="str">
            <v>OPERAÇÕES APROPRIAÇÃO MÃO-DE-OBRA</v>
          </cell>
        </row>
        <row r="3988">
          <cell r="S3988" t="str">
            <v>OPERAÇÕES APROPRIAÇÃO MÃO-DE-OBRA</v>
          </cell>
        </row>
        <row r="3989">
          <cell r="S3989" t="str">
            <v>OPERAÇÕES APROPRIAÇÃO MÃO-DE-OBRA</v>
          </cell>
        </row>
        <row r="3990">
          <cell r="S3990" t="str">
            <v>OPERAÇÕES APROPRIAÇÃO MÃO-DE-OBRA</v>
          </cell>
        </row>
        <row r="3991">
          <cell r="S3991" t="str">
            <v>OPERAÇÕES APROPRIAÇÃO MÃO-DE-OBRA</v>
          </cell>
        </row>
        <row r="3992">
          <cell r="S3992" t="str">
            <v>OPERAÇÕES APROPRIAÇÃO MÃO-DE-OBRA</v>
          </cell>
        </row>
        <row r="3993">
          <cell r="S3993" t="str">
            <v>OPERAÇÕES APROPRIAÇÃO MÃO-DE-OBRA</v>
          </cell>
        </row>
        <row r="3994">
          <cell r="S3994" t="str">
            <v>OPERAÇÕES APROPRIAÇÃO MÃO-DE-OBRA</v>
          </cell>
        </row>
        <row r="3995">
          <cell r="S3995" t="str">
            <v>OPERAÇÕES APROPRIAÇÃO MÃO-DE-OBRA</v>
          </cell>
        </row>
        <row r="3996">
          <cell r="S3996" t="str">
            <v>OPERAÇÕES APROPRIAÇÃO MÃO-DE-OBRA</v>
          </cell>
        </row>
        <row r="3997">
          <cell r="S3997" t="str">
            <v>OPERAÇÕES APROPRIAÇÃO MÃO-DE-OBRA</v>
          </cell>
        </row>
        <row r="3998">
          <cell r="S3998" t="str">
            <v>OPERAÇÕES APROPRIAÇÃO MÃO-DE-OBRA</v>
          </cell>
        </row>
        <row r="3999">
          <cell r="S3999" t="str">
            <v>OPERAÇÕES APROPRIAÇÃO MÃO-DE-OBRA</v>
          </cell>
        </row>
        <row r="4000">
          <cell r="S4000" t="str">
            <v>OPERAÇÕES APROPRIAÇÃO MÃO-DE-OBRA</v>
          </cell>
        </row>
        <row r="4001">
          <cell r="S4001" t="str">
            <v>OPERAÇÕES APROPRIAÇÃO MÃO-DE-OBRA</v>
          </cell>
        </row>
        <row r="4002">
          <cell r="S4002" t="str">
            <v>OPERAÇÕES APROPRIAÇÃO MÃO-DE-OBRA</v>
          </cell>
        </row>
        <row r="4003">
          <cell r="S4003" t="str">
            <v>OPERAÇÕES APROPRIAÇÃO MÃO-DE-OBRA</v>
          </cell>
        </row>
        <row r="4004">
          <cell r="S4004" t="str">
            <v>OPERAÇÕES APROPRIAÇÃO MÃO-DE-OBRA</v>
          </cell>
        </row>
        <row r="4005">
          <cell r="S4005" t="str">
            <v>OPERAÇÕES APROPRIAÇÃO MÃO-DE-OBRA</v>
          </cell>
        </row>
        <row r="4006">
          <cell r="S4006" t="str">
            <v>OPERAÇÕES APROPRIAÇÃO MÃO-DE-OBRA</v>
          </cell>
        </row>
        <row r="4007">
          <cell r="S4007" t="str">
            <v>OPERAÇÕES APROPRIAÇÃO MÃO-DE-OBRA</v>
          </cell>
        </row>
        <row r="4008">
          <cell r="S4008" t="str">
            <v>OPERAÇÕES APROPRIAÇÃO MÃO-DE-OBRA</v>
          </cell>
        </row>
        <row r="4009">
          <cell r="S4009" t="str">
            <v>OPERAÇÕES APROPRIAÇÃO MÃO-DE-OBRA</v>
          </cell>
        </row>
        <row r="4010">
          <cell r="S4010" t="str">
            <v>OPERAÇÕES APROPRIAÇÃO MÃO-DE-OBRA</v>
          </cell>
        </row>
        <row r="4011">
          <cell r="S4011" t="str">
            <v>OPERAÇÕES APROPRIAÇÃO MÃO-DE-OBRA</v>
          </cell>
        </row>
        <row r="4012">
          <cell r="S4012" t="str">
            <v>OPERAÇÕES APROPRIAÇÃO MÃO-DE-OBRA</v>
          </cell>
        </row>
        <row r="4013">
          <cell r="S4013" t="str">
            <v>OPERAÇÕES APROPRIAÇÃO MÃO-DE-OBRA</v>
          </cell>
        </row>
        <row r="4014">
          <cell r="S4014" t="str">
            <v>OPERAÇÕES APROPRIAÇÃO MÃO-DE-OBRA</v>
          </cell>
        </row>
        <row r="4015">
          <cell r="S4015" t="str">
            <v>OPERAÇÕES APROPRIAÇÃO MÃO-DE-OBRA</v>
          </cell>
        </row>
        <row r="4016">
          <cell r="S4016" t="str">
            <v>OPERAÇÕES APROPRIAÇÃO MÃO-DE-OBRA</v>
          </cell>
        </row>
        <row r="4017">
          <cell r="S4017" t="str">
            <v>OPERAÇÕES APROPRIAÇÃO MÃO-DE-OBRA</v>
          </cell>
        </row>
        <row r="4018">
          <cell r="S4018" t="str">
            <v>OPERAÇÕES APROPRIAÇÃO MÃO-DE-OBRA</v>
          </cell>
        </row>
        <row r="4019">
          <cell r="S4019" t="str">
            <v>OPERAÇÕES APROPRIAÇÃO MÃO-DE-OBRA</v>
          </cell>
        </row>
        <row r="4020">
          <cell r="S4020" t="str">
            <v>OPERAÇÕES APROPRIAÇÃO MÃO-DE-OBRA</v>
          </cell>
        </row>
        <row r="4021">
          <cell r="S4021" t="str">
            <v>OPERAÇÕES APROPRIAÇÃO MÃO-DE-OBRA</v>
          </cell>
        </row>
        <row r="4022">
          <cell r="S4022" t="str">
            <v>OPERAÇÕES APROPRIAÇÃO MÃO-DE-OBRA</v>
          </cell>
        </row>
        <row r="4023">
          <cell r="S4023" t="str">
            <v>OPERAÇÕES APROPRIAÇÃO MÃO-DE-OBRA</v>
          </cell>
        </row>
        <row r="4024">
          <cell r="S4024" t="str">
            <v>OPERAÇÕES APROPRIAÇÃO MÃO-DE-OBRA</v>
          </cell>
        </row>
        <row r="4025">
          <cell r="S4025" t="str">
            <v>OPERAÇÕES APROPRIAÇÃO MÃO-DE-OBRA</v>
          </cell>
        </row>
        <row r="4026">
          <cell r="S4026" t="str">
            <v>OPERAÇÕES APROPRIAÇÃO MÃO-DE-OBRA</v>
          </cell>
        </row>
        <row r="4027">
          <cell r="S4027" t="str">
            <v>OPERAÇÕES APROPRIAÇÃO MÃO-DE-OBRA</v>
          </cell>
        </row>
        <row r="4028">
          <cell r="S4028" t="str">
            <v>OPERAÇÕES APROPRIAÇÃO MÃO-DE-OBRA</v>
          </cell>
        </row>
        <row r="4029">
          <cell r="S4029" t="str">
            <v>OPERAÇÕES APROPRIAÇÃO MÃO-DE-OBRA</v>
          </cell>
        </row>
        <row r="4030">
          <cell r="S4030" t="str">
            <v>OPERAÇÕES APROPRIAÇÃO MÃO-DE-OBRA</v>
          </cell>
        </row>
        <row r="4031">
          <cell r="S4031" t="str">
            <v>OPERAÇÕES APROPRIAÇÃO MÃO-DE-OBRA</v>
          </cell>
        </row>
        <row r="4032">
          <cell r="S4032" t="str">
            <v>OPERAÇÕES APROPRIAÇÃO MÃO-DE-OBRA</v>
          </cell>
        </row>
        <row r="4033">
          <cell r="S4033" t="str">
            <v>OPERAÇÕES APROPRIAÇÃO MÃO-DE-OBRA</v>
          </cell>
        </row>
        <row r="4034">
          <cell r="S4034" t="str">
            <v>OPERAÇÕES APROPRIAÇÃO MÃO-DE-OBRA</v>
          </cell>
        </row>
        <row r="4035">
          <cell r="S4035" t="str">
            <v>OPERAÇÕES APROPRIAÇÃO MÃO-DE-OBRA</v>
          </cell>
        </row>
        <row r="4036">
          <cell r="S4036" t="str">
            <v>OPERAÇÕES APROPRIAÇÃO MÃO-DE-OBRA</v>
          </cell>
        </row>
        <row r="4037">
          <cell r="S4037" t="str">
            <v>OPERAÇÕES APROPRIAÇÃO MÃO-DE-OBRA</v>
          </cell>
        </row>
        <row r="4038">
          <cell r="S4038" t="str">
            <v>OPERAÇÕES APROPRIAÇÃO MÃO-DE-OBRA</v>
          </cell>
        </row>
        <row r="4039">
          <cell r="S4039" t="str">
            <v>OPERAÇÕES APROPRIAÇÃO MÃO-DE-OBRA</v>
          </cell>
        </row>
        <row r="4040">
          <cell r="S4040" t="str">
            <v>OPERAÇÕES APROPRIAÇÃO MÃO-DE-OBRA</v>
          </cell>
        </row>
        <row r="4041">
          <cell r="S4041" t="str">
            <v>OPERAÇÕES APROPRIAÇÃO MÃO-DE-OBRA</v>
          </cell>
        </row>
        <row r="4042">
          <cell r="S4042" t="str">
            <v>OPERAÇÕES APROPRIAÇÃO MÃO-DE-OBRA</v>
          </cell>
        </row>
        <row r="4043">
          <cell r="S4043" t="str">
            <v>OPERAÇÕES APROPRIAÇÃO MÃO-DE-OBRA</v>
          </cell>
        </row>
        <row r="4044">
          <cell r="S4044" t="str">
            <v>OPERAÇÕES APROPRIAÇÃO MÃO-DE-OBRA</v>
          </cell>
        </row>
        <row r="4045">
          <cell r="S4045" t="str">
            <v>OPERAÇÕES APROPRIAÇÃO MÃO-DE-OBRA</v>
          </cell>
        </row>
        <row r="4046">
          <cell r="S4046" t="str">
            <v>OPERAÇÕES APROPRIAÇÃO MÃO-DE-OBRA</v>
          </cell>
        </row>
        <row r="4047">
          <cell r="S4047" t="str">
            <v>OPERAÇÕES APROPRIAÇÃO MÃO-DE-OBRA</v>
          </cell>
        </row>
        <row r="4048">
          <cell r="S4048" t="str">
            <v>OPERAÇÕES APROPRIAÇÃO MÃO-DE-OBRA</v>
          </cell>
        </row>
        <row r="4049">
          <cell r="S4049" t="str">
            <v>OPERAÇÕES APROPRIAÇÃO MÃO-DE-OBRA</v>
          </cell>
        </row>
        <row r="4050">
          <cell r="S4050" t="str">
            <v>OPERAÇÕES APROPRIAÇÃO MÃO-DE-OBRA</v>
          </cell>
        </row>
        <row r="4051">
          <cell r="S4051" t="str">
            <v>OPERAÇÕES APROPRIAÇÃO MÃO-DE-OBRA</v>
          </cell>
        </row>
        <row r="4052">
          <cell r="S4052" t="str">
            <v>OPERAÇÕES APROPRIAÇÃO MÃO-DE-OBRA</v>
          </cell>
        </row>
        <row r="4053">
          <cell r="S4053" t="str">
            <v>OPERAÇÕES APROPRIAÇÃO MÃO-DE-OBRA</v>
          </cell>
        </row>
        <row r="4054">
          <cell r="S4054" t="str">
            <v>OPERAÇÕES APROPRIAÇÃO MÃO-DE-OBRA</v>
          </cell>
        </row>
        <row r="4055">
          <cell r="S4055" t="str">
            <v>OPERAÇÕES APROPRIAÇÃO MÃO-DE-OBRA</v>
          </cell>
        </row>
        <row r="4056">
          <cell r="S4056" t="str">
            <v>OPERAÇÕES APROPRIAÇÃO MÃO-DE-OBRA</v>
          </cell>
        </row>
        <row r="4057">
          <cell r="S4057" t="str">
            <v>OPERAÇÕES APROPRIAÇÃO MÃO-DE-OBRA</v>
          </cell>
        </row>
        <row r="4058">
          <cell r="S4058" t="str">
            <v>OPERAÇÕES APROPRIAÇÃO MÃO-DE-OBRA</v>
          </cell>
        </row>
        <row r="4059">
          <cell r="S4059" t="str">
            <v>OPERAÇÕES APROPRIAÇÃO MÃO-DE-OBRA</v>
          </cell>
        </row>
        <row r="4060">
          <cell r="S4060" t="str">
            <v>OPERAÇÕES APROPRIAÇÃO MÃO-DE-OBRA</v>
          </cell>
        </row>
        <row r="4061">
          <cell r="S4061" t="str">
            <v>OPERAÇÕES APROPRIAÇÃO MÃO-DE-OBRA</v>
          </cell>
        </row>
        <row r="4062">
          <cell r="S4062" t="str">
            <v>OPERAÇÕES APROPRIAÇÃO MÃO-DE-OBRA</v>
          </cell>
        </row>
        <row r="4063">
          <cell r="S4063" t="str">
            <v>OPERAÇÕES APROPRIAÇÃO MÃO-DE-OBRA</v>
          </cell>
        </row>
        <row r="4064">
          <cell r="S4064" t="str">
            <v>OPERAÇÕES APROPRIAÇÃO MÃO-DE-OBRA</v>
          </cell>
        </row>
        <row r="4065">
          <cell r="S4065" t="str">
            <v>OPERAÇÕES APROPRIAÇÃO MÃO-DE-OBRA</v>
          </cell>
        </row>
        <row r="4066">
          <cell r="S4066" t="str">
            <v>OPERAÇÕES APROPRIAÇÃO MÃO-DE-OBRA</v>
          </cell>
        </row>
        <row r="4067">
          <cell r="S4067" t="str">
            <v>OPERAÇÕES APROPRIAÇÃO MÃO-DE-OBRA</v>
          </cell>
        </row>
        <row r="4068">
          <cell r="S4068" t="str">
            <v>OPERAÇÕES APROPRIAÇÃO MÃO-DE-OBRA</v>
          </cell>
        </row>
        <row r="4069">
          <cell r="S4069" t="str">
            <v>OPERAÇÕES APROPRIAÇÃO MÃO-DE-OBRA</v>
          </cell>
        </row>
        <row r="4070">
          <cell r="S4070" t="str">
            <v>OPERAÇÕES APROPRIAÇÃO MÃO-DE-OBRA</v>
          </cell>
        </row>
        <row r="4071">
          <cell r="S4071" t="str">
            <v>OPERAÇÕES APROPRIAÇÃO MÃO-DE-OBRA</v>
          </cell>
        </row>
        <row r="4072">
          <cell r="S4072" t="str">
            <v>OPERAÇÕES APROPRIAÇÃO MÃO-DE-OBRA</v>
          </cell>
        </row>
        <row r="4073">
          <cell r="S4073" t="str">
            <v>OPERAÇÕES APROPRIAÇÃO MÃO-DE-OBRA</v>
          </cell>
        </row>
        <row r="4074">
          <cell r="S4074" t="str">
            <v>OPERAÇÕES APROPRIAÇÃO MÃO-DE-OBRA</v>
          </cell>
        </row>
        <row r="4075">
          <cell r="S4075" t="str">
            <v>OPERAÇÕES APROPRIAÇÃO MÃO-DE-OBRA</v>
          </cell>
        </row>
        <row r="4076">
          <cell r="S4076" t="str">
            <v>OPERAÇÕES APROPRIAÇÃO MÃO-DE-OBRA</v>
          </cell>
        </row>
        <row r="4077">
          <cell r="S4077" t="str">
            <v>OPERAÇÕES APROPRIAÇÃO MÃO-DE-OBRA</v>
          </cell>
        </row>
        <row r="4078">
          <cell r="S4078" t="str">
            <v>OPERAÇÕES APROPRIAÇÃO MÃO-DE-OBRA</v>
          </cell>
        </row>
        <row r="4079">
          <cell r="S4079" t="str">
            <v>OPERAÇÕES APROPRIAÇÃO MÃO-DE-OBRA</v>
          </cell>
        </row>
        <row r="4080">
          <cell r="S4080" t="str">
            <v>OPERAÇÕES APROPRIAÇÃO MÃO-DE-OBRA</v>
          </cell>
        </row>
        <row r="4081">
          <cell r="S4081" t="str">
            <v>OPERAÇÕES APROPRIAÇÃO MÃO-DE-OBRA</v>
          </cell>
        </row>
        <row r="4082">
          <cell r="S4082" t="str">
            <v>OPERAÇÕES APROPRIAÇÃO MÃO-DE-OBRA</v>
          </cell>
        </row>
        <row r="4083">
          <cell r="S4083" t="str">
            <v>OPERAÇÕES APROPRIAÇÃO MÃO-DE-OBRA</v>
          </cell>
        </row>
        <row r="4084">
          <cell r="S4084" t="str">
            <v>OPERAÇÕES APROPRIAÇÃO MÃO-DE-OBRA</v>
          </cell>
        </row>
        <row r="4085">
          <cell r="S4085" t="str">
            <v>OPERAÇÕES APROPRIAÇÃO MÃO-DE-OBRA</v>
          </cell>
        </row>
        <row r="4086">
          <cell r="S4086" t="str">
            <v>OPERAÇÕES APROPRIAÇÃO MÃO-DE-OBRA</v>
          </cell>
        </row>
        <row r="4087">
          <cell r="S4087" t="str">
            <v>OPERAÇÕES APROPRIAÇÃO MÃO-DE-OBRA</v>
          </cell>
        </row>
        <row r="4088">
          <cell r="S4088" t="str">
            <v>OPERAÇÕES APROPRIAÇÃO MÃO-DE-OBRA</v>
          </cell>
        </row>
        <row r="4089">
          <cell r="S4089" t="str">
            <v>OPERAÇÕES APROPRIAÇÃO MÃO-DE-OBRA</v>
          </cell>
        </row>
        <row r="4090">
          <cell r="S4090" t="str">
            <v>OPERAÇÕES APROPRIAÇÃO MÃO-DE-OBRA</v>
          </cell>
        </row>
        <row r="4091">
          <cell r="S4091" t="str">
            <v>OPERAÇÕES APROPRIAÇÃO MÃO-DE-OBRA</v>
          </cell>
        </row>
        <row r="4092">
          <cell r="S4092" t="str">
            <v>OPERAÇÕES APROPRIAÇÃO MÃO-DE-OBRA</v>
          </cell>
        </row>
        <row r="4093">
          <cell r="S4093" t="str">
            <v>OPERAÇÕES APROPRIAÇÃO MÃO-DE-OBRA</v>
          </cell>
        </row>
        <row r="4094">
          <cell r="S4094" t="str">
            <v>OPERAÇÕES APROPRIAÇÃO MÃO-DE-OBRA</v>
          </cell>
        </row>
        <row r="4095">
          <cell r="S4095" t="str">
            <v>OPERAÇÕES APROPRIAÇÃO MÃO-DE-OBRA</v>
          </cell>
        </row>
        <row r="4096">
          <cell r="S4096" t="str">
            <v>OPERAÇÕES APROPRIAÇÃO MÃO-DE-OBRA</v>
          </cell>
        </row>
        <row r="4097">
          <cell r="S4097" t="str">
            <v>OPERAÇÕES APROPRIAÇÃO MÃO-DE-OBRA</v>
          </cell>
        </row>
        <row r="4098">
          <cell r="S4098" t="str">
            <v>OPERAÇÕES APROPRIAÇÃO MÃO-DE-OBRA</v>
          </cell>
        </row>
        <row r="4099">
          <cell r="S4099" t="str">
            <v>OPERAÇÕES APROPRIAÇÃO MÃO-DE-OBRA</v>
          </cell>
        </row>
        <row r="4100">
          <cell r="S4100" t="str">
            <v>OPERAÇÕES APROPRIAÇÃO MÃO-DE-OBRA</v>
          </cell>
        </row>
        <row r="4101">
          <cell r="S4101" t="str">
            <v>OPERAÇÕES APROPRIAÇÃO MÃO-DE-OBRA</v>
          </cell>
        </row>
        <row r="4102">
          <cell r="S4102" t="str">
            <v>OPERAÇÕES APROPRIAÇÃO MÃO-DE-OBRA</v>
          </cell>
        </row>
        <row r="4103">
          <cell r="S4103" t="str">
            <v>OPERAÇÕES APROPRIAÇÃO MÃO-DE-OBRA</v>
          </cell>
        </row>
        <row r="4104">
          <cell r="S4104" t="str">
            <v>OPERAÇÕES APROPRIAÇÃO MÃO-DE-OBRA</v>
          </cell>
        </row>
        <row r="4105">
          <cell r="S4105" t="str">
            <v>OPERAÇÕES APROPRIAÇÃO MÃO-DE-OBRA</v>
          </cell>
        </row>
        <row r="4106">
          <cell r="S4106" t="str">
            <v>OPERAÇÕES APROPRIAÇÃO MÃO-DE-OBRA</v>
          </cell>
        </row>
        <row r="4107">
          <cell r="S4107" t="str">
            <v>OPERAÇÕES APROPRIAÇÃO MÃO-DE-OBRA</v>
          </cell>
        </row>
        <row r="4108">
          <cell r="S4108" t="str">
            <v>OPERAÇÕES APROPRIAÇÃO MÃO-DE-OBRA</v>
          </cell>
        </row>
        <row r="4109">
          <cell r="S4109" t="str">
            <v>OPERAÇÕES APROPRIAÇÃO MÃO-DE-OBRA</v>
          </cell>
        </row>
        <row r="4110">
          <cell r="S4110" t="str">
            <v>OPERAÇÕES APROPRIAÇÃO MÃO-DE-OBRA</v>
          </cell>
        </row>
        <row r="4111">
          <cell r="S4111" t="str">
            <v>OPERAÇÕES APROPRIAÇÃO MÃO-DE-OBRA</v>
          </cell>
        </row>
        <row r="4112">
          <cell r="S4112" t="str">
            <v>OPERAÇÕES APROPRIAÇÃO MÃO-DE-OBRA</v>
          </cell>
        </row>
        <row r="4113">
          <cell r="S4113" t="str">
            <v>OPERAÇÕES APROPRIAÇÃO MÃO-DE-OBRA</v>
          </cell>
        </row>
        <row r="4114">
          <cell r="S4114" t="str">
            <v>OPERAÇÕES APROPRIAÇÃO MÃO-DE-OBRA</v>
          </cell>
        </row>
        <row r="4115">
          <cell r="S4115" t="str">
            <v>OPERAÇÕES APROPRIAÇÃO MÃO-DE-OBRA</v>
          </cell>
        </row>
        <row r="4116">
          <cell r="S4116" t="str">
            <v>OPERAÇÕES APROPRIAÇÃO MÃO-DE-OBRA</v>
          </cell>
        </row>
        <row r="4117">
          <cell r="S4117" t="str">
            <v>OPERAÇÕES APROPRIAÇÃO MÃO-DE-OBRA</v>
          </cell>
        </row>
        <row r="4118">
          <cell r="S4118" t="str">
            <v>OPERAÇÕES APROPRIAÇÃO MÃO-DE-OBRA</v>
          </cell>
        </row>
        <row r="4119">
          <cell r="S4119" t="str">
            <v>OPERAÇÕES APROPRIAÇÃO MÃO-DE-OBRA</v>
          </cell>
        </row>
        <row r="4120">
          <cell r="S4120" t="str">
            <v>OPERAÇÕES APROPRIAÇÃO MÃO-DE-OBRA</v>
          </cell>
        </row>
        <row r="4121">
          <cell r="S4121" t="str">
            <v>OPERAÇÕES APROPRIAÇÃO MÃO-DE-OBRA</v>
          </cell>
        </row>
        <row r="4122">
          <cell r="S4122" t="str">
            <v>OPERAÇÕES APROPRIAÇÃO MÃO-DE-OBRA</v>
          </cell>
        </row>
        <row r="4123">
          <cell r="S4123" t="str">
            <v>OPERAÇÕES APROPRIAÇÃO MÃO-DE-OBRA</v>
          </cell>
        </row>
        <row r="4124">
          <cell r="S4124" t="str">
            <v>OPERAÇÕES APROPRIAÇÃO MÃO-DE-OBRA</v>
          </cell>
        </row>
        <row r="4125">
          <cell r="S4125" t="str">
            <v>OPERAÇÕES APROPRIAÇÃO MÃO-DE-OBRA</v>
          </cell>
        </row>
        <row r="4126">
          <cell r="S4126" t="str">
            <v>OPERAÇÕES APROPRIAÇÃO MÃO-DE-OBRA</v>
          </cell>
        </row>
        <row r="4127">
          <cell r="S4127" t="str">
            <v>OPERAÇÕES APROPRIAÇÃO MÃO-DE-OBRA</v>
          </cell>
        </row>
        <row r="4128">
          <cell r="S4128" t="str">
            <v>OPERAÇÕES APROPRIAÇÃO MÃO-DE-OBRA</v>
          </cell>
        </row>
        <row r="4129">
          <cell r="S4129" t="str">
            <v>OPERAÇÕES APROPRIAÇÃO MÃO-DE-OBRA</v>
          </cell>
        </row>
        <row r="4130">
          <cell r="S4130" t="str">
            <v>OPERAÇÕES APROPRIAÇÃO MÃO-DE-OBRA</v>
          </cell>
        </row>
        <row r="4131">
          <cell r="S4131" t="str">
            <v>OPERAÇÕES APROPRIAÇÃO MÃO-DE-OBRA</v>
          </cell>
        </row>
        <row r="4132">
          <cell r="S4132" t="str">
            <v>OPERAÇÕES APROPRIAÇÃO MÃO-DE-OBRA</v>
          </cell>
        </row>
        <row r="4133">
          <cell r="S4133" t="str">
            <v>OPERAÇÕES APROPRIAÇÃO MÃO-DE-OBRA</v>
          </cell>
        </row>
        <row r="4134">
          <cell r="S4134" t="str">
            <v>OPERAÇÕES APROPRIAÇÃO MÃO-DE-OBRA</v>
          </cell>
        </row>
        <row r="4135">
          <cell r="S4135" t="str">
            <v>OPERAÇÕES APROPRIAÇÃO MÃO-DE-OBRA</v>
          </cell>
        </row>
        <row r="4136">
          <cell r="S4136" t="str">
            <v>OPERAÇÕES APROPRIAÇÃO MÃO-DE-OBRA</v>
          </cell>
        </row>
        <row r="4137">
          <cell r="S4137" t="str">
            <v>OPERAÇÕES APROPRIAÇÃO MÃO-DE-OBRA</v>
          </cell>
        </row>
        <row r="4138">
          <cell r="S4138" t="str">
            <v>OPERAÇÕES APROPRIAÇÃO MÃO-DE-OBRA</v>
          </cell>
        </row>
        <row r="4139">
          <cell r="S4139" t="str">
            <v>OPERAÇÕES APROPRIAÇÃO MÃO-DE-OBRA</v>
          </cell>
        </row>
        <row r="4140">
          <cell r="S4140" t="str">
            <v>OPERAÇÕES APROPRIAÇÃO MÃO-DE-OBRA</v>
          </cell>
        </row>
        <row r="4141">
          <cell r="S4141" t="str">
            <v>OPERAÇÕES APROPRIAÇÃO MÃO-DE-OBRA</v>
          </cell>
        </row>
        <row r="4142">
          <cell r="S4142" t="str">
            <v>OPERAÇÕES APROPRIAÇÃO MÃO-DE-OBRA</v>
          </cell>
        </row>
        <row r="4143">
          <cell r="S4143" t="str">
            <v>OPERAÇÕES APROPRIAÇÃO MÃO-DE-OBRA</v>
          </cell>
        </row>
        <row r="4144">
          <cell r="S4144" t="str">
            <v>OPERAÇÕES APROPRIAÇÃO MÃO-DE-OBRA</v>
          </cell>
        </row>
        <row r="4145">
          <cell r="S4145" t="str">
            <v>OPERAÇÕES APROPRIAÇÃO MÃO-DE-OBRA</v>
          </cell>
        </row>
        <row r="4146">
          <cell r="S4146" t="str">
            <v>OPERAÇÕES APROPRIAÇÃO MÃO-DE-OBRA</v>
          </cell>
        </row>
        <row r="4147">
          <cell r="S4147" t="str">
            <v>OPERAÇÕES APROPRIAÇÃO MÃO-DE-OBRA</v>
          </cell>
        </row>
        <row r="4148">
          <cell r="S4148" t="str">
            <v>OPERAÇÕES APROPRIAÇÃO MÃO-DE-OBRA</v>
          </cell>
        </row>
        <row r="4149">
          <cell r="S4149" t="str">
            <v>OPERAÇÕES APROPRIAÇÃO MÃO-DE-OBRA</v>
          </cell>
        </row>
        <row r="4150">
          <cell r="S4150" t="str">
            <v>OPERAÇÕES APROPRIAÇÃO MÃO-DE-OBRA</v>
          </cell>
        </row>
        <row r="4151">
          <cell r="S4151" t="str">
            <v>OPERAÇÕES APROPRIAÇÃO MÃO-DE-OBRA</v>
          </cell>
        </row>
        <row r="4152">
          <cell r="S4152" t="str">
            <v>OPERAÇÕES APROPRIAÇÃO MÃO-DE-OBRA</v>
          </cell>
        </row>
        <row r="4153">
          <cell r="S4153" t="str">
            <v>OPERAÇÕES APROPRIAÇÃO MÃO-DE-OBRA</v>
          </cell>
        </row>
        <row r="4154">
          <cell r="S4154" t="str">
            <v>OPERAÇÕES APROPRIAÇÃO MÃO-DE-OBRA</v>
          </cell>
        </row>
        <row r="4155">
          <cell r="S4155" t="str">
            <v>OPERAÇÕES APROPRIAÇÃO MÃO-DE-OBRA</v>
          </cell>
        </row>
        <row r="4156">
          <cell r="S4156" t="str">
            <v>OPERAÇÕES APROPRIAÇÃO MÃO-DE-OBRA</v>
          </cell>
        </row>
        <row r="4157">
          <cell r="S4157" t="str">
            <v>OPERAÇÕES APROPRIAÇÃO MÃO-DE-OBRA</v>
          </cell>
        </row>
        <row r="4158">
          <cell r="S4158" t="str">
            <v>OPERAÇÕES APROPRIAÇÃO MÃO-DE-OBRA</v>
          </cell>
        </row>
        <row r="4159">
          <cell r="S4159" t="str">
            <v>OPERAÇÕES APROPRIAÇÃO MÃO-DE-OBRA</v>
          </cell>
        </row>
        <row r="4160">
          <cell r="S4160" t="str">
            <v>OPERAÇÕES APROPRIAÇÃO MÃO-DE-OBRA</v>
          </cell>
        </row>
        <row r="4161">
          <cell r="S4161" t="str">
            <v>OPERAÇÕES APROPRIAÇÃO MÃO-DE-OBRA</v>
          </cell>
        </row>
        <row r="4162">
          <cell r="S4162" t="str">
            <v>OPERAÇÕES APROPRIAÇÃO MÃO-DE-OBRA</v>
          </cell>
        </row>
        <row r="4163">
          <cell r="S4163" t="str">
            <v>OPERAÇÕES APROPRIAÇÃO MÃO-DE-OBRA</v>
          </cell>
        </row>
        <row r="4164">
          <cell r="S4164" t="str">
            <v>OPERAÇÕES APROPRIAÇÃO MÃO-DE-OBRA</v>
          </cell>
        </row>
        <row r="4165">
          <cell r="S4165" t="str">
            <v>OPERAÇÕES APROPRIAÇÃO MÃO-DE-OBRA</v>
          </cell>
        </row>
        <row r="4166">
          <cell r="S4166" t="str">
            <v>OPERAÇÕES APROPRIAÇÃO MÃO-DE-OBRA</v>
          </cell>
        </row>
        <row r="4167">
          <cell r="S4167" t="str">
            <v>OPERAÇÕES APROPRIAÇÃO MÃO-DE-OBRA</v>
          </cell>
        </row>
        <row r="4168">
          <cell r="S4168" t="str">
            <v>OPERAÇÕES APROPRIAÇÃO MÃO-DE-OBRA</v>
          </cell>
        </row>
        <row r="4169">
          <cell r="S4169" t="str">
            <v>OPERAÇÕES APROPRIAÇÃO MÃO-DE-OBRA</v>
          </cell>
        </row>
        <row r="4170">
          <cell r="S4170" t="str">
            <v>OPERAÇÕES APROPRIAÇÃO MÃO-DE-OBRA</v>
          </cell>
        </row>
        <row r="4171">
          <cell r="S4171" t="str">
            <v>OPERAÇÕES APROPRIAÇÃO MÃO-DE-OBRA</v>
          </cell>
        </row>
        <row r="4172">
          <cell r="S4172" t="str">
            <v>OPERAÇÕES APROPRIAÇÃO MÃO-DE-OBRA</v>
          </cell>
        </row>
        <row r="4173">
          <cell r="S4173" t="str">
            <v>OPERAÇÕES APROPRIAÇÃO MÃO-DE-OBRA</v>
          </cell>
        </row>
        <row r="4174">
          <cell r="S4174" t="str">
            <v>OPERAÇÕES APROPRIAÇÃO MÃO-DE-OBRA</v>
          </cell>
        </row>
        <row r="4175">
          <cell r="S4175" t="str">
            <v>OPERAÇÕES APROPRIAÇÃO MÃO-DE-OBRA</v>
          </cell>
        </row>
        <row r="4176">
          <cell r="S4176" t="str">
            <v>OPERAÇÕES APROPRIAÇÃO MÃO-DE-OBRA</v>
          </cell>
        </row>
        <row r="4177">
          <cell r="S4177" t="str">
            <v>OPERAÇÕES APROPRIAÇÃO MÃO-DE-OBRA</v>
          </cell>
        </row>
        <row r="4178">
          <cell r="S4178" t="str">
            <v>OPERAÇÕES APROPRIAÇÃO MÃO-DE-OBRA</v>
          </cell>
        </row>
        <row r="4179">
          <cell r="S4179" t="str">
            <v>OPERAÇÕES APROPRIAÇÃO MÃO-DE-OBRA</v>
          </cell>
        </row>
        <row r="4180">
          <cell r="S4180" t="str">
            <v>OPERAÇÕES APROPRIAÇÃO MÃO-DE-OBRA</v>
          </cell>
        </row>
        <row r="4181">
          <cell r="S4181" t="str">
            <v>OPERAÇÕES APROPRIAÇÃO MÃO-DE-OBRA</v>
          </cell>
        </row>
        <row r="4182">
          <cell r="S4182" t="str">
            <v>OPERAÇÕES APROPRIAÇÃO MÃO-DE-OBRA</v>
          </cell>
        </row>
        <row r="4183">
          <cell r="S4183" t="str">
            <v>OPERAÇÕES APROPRIAÇÃO MÃO-DE-OBRA</v>
          </cell>
        </row>
        <row r="4184">
          <cell r="S4184" t="str">
            <v>OPERAÇÕES APROPRIAÇÃO MÃO-DE-OBRA</v>
          </cell>
        </row>
        <row r="4185">
          <cell r="S4185" t="str">
            <v>OPERAÇÕES APROPRIAÇÃO MÃO-DE-OBRA</v>
          </cell>
        </row>
        <row r="4186">
          <cell r="S4186" t="str">
            <v>OPERAÇÕES APROPRIAÇÃO MÃO-DE-OBRA</v>
          </cell>
        </row>
        <row r="4187">
          <cell r="S4187" t="str">
            <v>OPERAÇÕES APROPRIAÇÃO MÃO-DE-OBRA</v>
          </cell>
        </row>
        <row r="4188">
          <cell r="S4188" t="str">
            <v>OPERAÇÕES APROPRIAÇÃO MÃO-DE-OBRA</v>
          </cell>
        </row>
        <row r="4189">
          <cell r="S4189" t="str">
            <v>OPERAÇÕES APROPRIAÇÃO MÃO-DE-OBRA</v>
          </cell>
        </row>
        <row r="4190">
          <cell r="S4190" t="str">
            <v>OPERAÇÕES APROPRIAÇÃO MÃO-DE-OBRA</v>
          </cell>
        </row>
        <row r="4191">
          <cell r="S4191" t="str">
            <v>OPERAÇÕES APROPRIAÇÃO MÃO-DE-OBRA</v>
          </cell>
        </row>
        <row r="4192">
          <cell r="S4192" t="str">
            <v>OPERAÇÕES APROPRIAÇÃO MÃO-DE-OBRA</v>
          </cell>
        </row>
        <row r="4193">
          <cell r="S4193" t="str">
            <v>OPERAÇÕES APROPRIAÇÃO MÃO-DE-OBRA</v>
          </cell>
        </row>
        <row r="4194">
          <cell r="S4194" t="str">
            <v>OPERAÇÕES APROPRIAÇÃO MÃO-DE-OBRA</v>
          </cell>
        </row>
        <row r="4195">
          <cell r="S4195" t="str">
            <v>OPERAÇÕES APROPRIAÇÃO MÃO-DE-OBRA</v>
          </cell>
        </row>
        <row r="4196">
          <cell r="S4196" t="str">
            <v>OPERAÇÕES APROPRIAÇÃO MÃO-DE-OBRA</v>
          </cell>
        </row>
        <row r="4197">
          <cell r="S4197" t="str">
            <v>OPERAÇÕES APROPRIAÇÃO MÃO-DE-OBRA</v>
          </cell>
        </row>
        <row r="4198">
          <cell r="S4198" t="str">
            <v>OPERAÇÕES APROPRIAÇÃO MÃO-DE-OBRA</v>
          </cell>
        </row>
        <row r="4199">
          <cell r="S4199" t="str">
            <v>OPERAÇÕES APROPRIAÇÃO MÃO-DE-OBRA</v>
          </cell>
        </row>
        <row r="4200">
          <cell r="S4200" t="str">
            <v>OPERAÇÕES APROPRIAÇÃO MÃO-DE-OBRA</v>
          </cell>
        </row>
        <row r="4201">
          <cell r="S4201" t="str">
            <v>OPERAÇÕES APROPRIAÇÃO MÃO-DE-OBRA</v>
          </cell>
        </row>
        <row r="4202">
          <cell r="S4202" t="str">
            <v>OPERAÇÕES APROPRIAÇÃO MÃO-DE-OBRA</v>
          </cell>
        </row>
        <row r="4203">
          <cell r="S4203" t="str">
            <v>OPERAÇÕES APROPRIAÇÃO MÃO-DE-OBRA</v>
          </cell>
        </row>
        <row r="4204">
          <cell r="S4204" t="str">
            <v>OPERAÇÕES APROPRIAÇÃO MÃO-DE-OBRA</v>
          </cell>
        </row>
        <row r="4205">
          <cell r="S4205" t="str">
            <v>OPERAÇÕES APROPRIAÇÃO MÃO-DE-OBRA</v>
          </cell>
        </row>
        <row r="4206">
          <cell r="S4206" t="str">
            <v>OPERAÇÕES APROPRIAÇÃO MÃO-DE-OBRA</v>
          </cell>
        </row>
        <row r="4207">
          <cell r="S4207" t="str">
            <v>OPERAÇÕES APROPRIAÇÃO MÃO-DE-OBRA</v>
          </cell>
        </row>
        <row r="4208">
          <cell r="S4208" t="str">
            <v>OPERAÇÕES APROPRIAÇÃO MÃO-DE-OBRA</v>
          </cell>
        </row>
        <row r="4209">
          <cell r="S4209" t="str">
            <v>OPERAÇÕES APROPRIAÇÃO MÃO-DE-OBRA</v>
          </cell>
        </row>
        <row r="4210">
          <cell r="S4210" t="str">
            <v>OPERAÇÕES APROPRIAÇÃO MÃO-DE-OBRA</v>
          </cell>
        </row>
        <row r="4211">
          <cell r="S4211" t="str">
            <v>OPERAÇÕES APROPRIAÇÃO MÃO-DE-OBRA</v>
          </cell>
        </row>
        <row r="4212">
          <cell r="S4212" t="str">
            <v>OPERAÇÕES APROPRIAÇÃO MÃO-DE-OBRA</v>
          </cell>
        </row>
        <row r="4213">
          <cell r="S4213" t="str">
            <v>OPERAÇÕES APROPRIAÇÃO MÃO-DE-OBRA</v>
          </cell>
        </row>
        <row r="4214">
          <cell r="S4214" t="str">
            <v>OPERAÇÕES APROPRIAÇÃO MÃO-DE-OBRA</v>
          </cell>
        </row>
        <row r="4215">
          <cell r="S4215" t="str">
            <v>OPERAÇÕES APROPRIAÇÃO MÃO-DE-OBRA</v>
          </cell>
        </row>
        <row r="4216">
          <cell r="S4216" t="str">
            <v>OPERAÇÕES APROPRIAÇÃO MÃO-DE-OBRA</v>
          </cell>
        </row>
        <row r="4217">
          <cell r="S4217" t="str">
            <v>OPERAÇÕES APROPRIAÇÃO MÃO-DE-OBRA</v>
          </cell>
        </row>
        <row r="4218">
          <cell r="S4218" t="str">
            <v>OPERAÇÕES APROPRIAÇÃO MÃO-DE-OBRA</v>
          </cell>
        </row>
        <row r="4219">
          <cell r="S4219" t="str">
            <v>OPERAÇÕES APROPRIAÇÃO MÃO-DE-OBRA</v>
          </cell>
        </row>
        <row r="4220">
          <cell r="S4220" t="str">
            <v>OPERAÇÕES APROPRIAÇÃO MÃO-DE-OBRA</v>
          </cell>
        </row>
        <row r="4221">
          <cell r="S4221" t="str">
            <v>OPERAÇÕES APROPRIAÇÃO MÃO-DE-OBRA</v>
          </cell>
        </row>
        <row r="4222">
          <cell r="S4222" t="str">
            <v>OPERAÇÕES APROPRIAÇÃO MÃO-DE-OBRA</v>
          </cell>
        </row>
        <row r="4223">
          <cell r="S4223" t="str">
            <v>OPERAÇÕES APROPRIAÇÃO MÃO-DE-OBRA</v>
          </cell>
        </row>
        <row r="4224">
          <cell r="S4224" t="str">
            <v>OPERAÇÕES APROPRIAÇÃO MÃO-DE-OBRA</v>
          </cell>
        </row>
        <row r="4225">
          <cell r="S4225" t="str">
            <v>OPERAÇÕES APROPRIAÇÃO MÃO-DE-OBRA</v>
          </cell>
        </row>
        <row r="4226">
          <cell r="S4226" t="str">
            <v>OPERAÇÕES APROPRIAÇÃO MÃO-DE-OBRA</v>
          </cell>
        </row>
        <row r="4227">
          <cell r="S4227" t="str">
            <v>OPERAÇÕES APROPRIAÇÃO MÃO-DE-OBRA</v>
          </cell>
        </row>
        <row r="4228">
          <cell r="S4228" t="str">
            <v>OPERAÇÕES APROPRIAÇÃO MÃO-DE-OBRA</v>
          </cell>
        </row>
        <row r="4229">
          <cell r="S4229" t="str">
            <v>OPERAÇÕES APROPRIAÇÃO MÃO-DE-OBRA</v>
          </cell>
        </row>
        <row r="4230">
          <cell r="S4230" t="str">
            <v>OPERAÇÕES APROPRIAÇÃO MÃO-DE-OBRA</v>
          </cell>
        </row>
        <row r="4231">
          <cell r="S4231" t="str">
            <v>OPERAÇÕES APROPRIAÇÃO MÃO-DE-OBRA</v>
          </cell>
        </row>
        <row r="4232">
          <cell r="S4232" t="str">
            <v>OPERAÇÕES APROPRIAÇÃO MÃO-DE-OBRA</v>
          </cell>
        </row>
        <row r="4233">
          <cell r="S4233" t="str">
            <v>OPERAÇÕES APROPRIAÇÃO MÃO-DE-OBRA</v>
          </cell>
        </row>
        <row r="4234">
          <cell r="S4234" t="str">
            <v>OPERAÇÕES APROPRIAÇÃO MÃO-DE-OBRA</v>
          </cell>
        </row>
        <row r="4235">
          <cell r="S4235" t="str">
            <v>OPERAÇÕES APROPRIAÇÃO MÃO-DE-OBRA</v>
          </cell>
        </row>
        <row r="4236">
          <cell r="S4236" t="str">
            <v>OPERAÇÕES APROPRIAÇÃO MÃO-DE-OBRA</v>
          </cell>
        </row>
        <row r="4237">
          <cell r="S4237" t="str">
            <v>OPERAÇÕES APROPRIAÇÃO MÃO-DE-OBRA</v>
          </cell>
        </row>
        <row r="4238">
          <cell r="S4238" t="str">
            <v>OPERAÇÕES APROPRIAÇÃO MÃO-DE-OBRA</v>
          </cell>
        </row>
        <row r="4239">
          <cell r="S4239" t="str">
            <v>OPERAÇÕES APROPRIAÇÃO MÃO-DE-OBRA</v>
          </cell>
        </row>
        <row r="4240">
          <cell r="S4240" t="str">
            <v>OPERAÇÕES APROPRIAÇÃO MÃO-DE-OBRA</v>
          </cell>
        </row>
        <row r="4241">
          <cell r="S4241" t="str">
            <v>OPERAÇÕES APROPRIAÇÃO MÃO-DE-OBRA</v>
          </cell>
        </row>
        <row r="4242">
          <cell r="S4242" t="str">
            <v>OPERAÇÕES APROPRIAÇÃO MÃO-DE-OBRA</v>
          </cell>
        </row>
        <row r="4243">
          <cell r="S4243" t="str">
            <v>OPERAÇÕES APROPRIAÇÃO MÃO-DE-OBRA</v>
          </cell>
        </row>
        <row r="4244">
          <cell r="S4244" t="str">
            <v>OPERAÇÕES APROPRIAÇÃO MÃO-DE-OBRA</v>
          </cell>
        </row>
        <row r="4245">
          <cell r="S4245" t="str">
            <v>OPERAÇÕES APROPRIAÇÃO MÃO-DE-OBRA</v>
          </cell>
        </row>
        <row r="4246">
          <cell r="S4246" t="str">
            <v>OPERAÇÕES APROPRIAÇÃO MÃO-DE-OBRA</v>
          </cell>
        </row>
        <row r="4247">
          <cell r="S4247" t="str">
            <v>OPERAÇÕES APROPRIAÇÃO MÃO-DE-OBRA</v>
          </cell>
        </row>
        <row r="4248">
          <cell r="S4248" t="str">
            <v>OPERAÇÕES APROPRIAÇÃO MÃO-DE-OBRA</v>
          </cell>
        </row>
        <row r="4249">
          <cell r="S4249" t="str">
            <v>OPERAÇÕES APROPRIAÇÃO MÃO-DE-OBRA</v>
          </cell>
        </row>
        <row r="4250">
          <cell r="S4250" t="str">
            <v>OPERAÇÕES APROPRIAÇÃO MÃO-DE-OBRA</v>
          </cell>
        </row>
        <row r="4251">
          <cell r="S4251" t="str">
            <v>OPERAÇÕES APROPRIAÇÃO MÃO-DE-OBRA</v>
          </cell>
        </row>
        <row r="4252">
          <cell r="S4252" t="str">
            <v>OPERAÇÕES APROPRIAÇÃO MÃO-DE-OBRA</v>
          </cell>
        </row>
        <row r="4253">
          <cell r="S4253" t="str">
            <v>OPERAÇÕES APROPRIAÇÃO MÃO-DE-OBRA</v>
          </cell>
        </row>
        <row r="4254">
          <cell r="S4254" t="str">
            <v>OPERAÇÕES APROPRIAÇÃO MÃO-DE-OBRA</v>
          </cell>
        </row>
        <row r="4255">
          <cell r="S4255" t="str">
            <v>OPERAÇÕES APROPRIAÇÃO MÃO-DE-OBRA</v>
          </cell>
        </row>
        <row r="4256">
          <cell r="S4256" t="str">
            <v>OPERAÇÕES APROPRIAÇÃO MÃO-DE-OBRA</v>
          </cell>
        </row>
        <row r="4257">
          <cell r="S4257" t="str">
            <v>OPERAÇÕES APROPRIAÇÃO MÃO-DE-OBRA</v>
          </cell>
        </row>
        <row r="4258">
          <cell r="S4258" t="str">
            <v>OPERAÇÕES APROPRIAÇÃO MÃO-DE-OBRA</v>
          </cell>
        </row>
        <row r="4259">
          <cell r="S4259" t="str">
            <v>OPERAÇÕES APROPRIAÇÃO MÃO-DE-OBRA</v>
          </cell>
        </row>
        <row r="4260">
          <cell r="S4260" t="str">
            <v>OPERAÇÕES APROPRIAÇÃO MÃO-DE-OBRA</v>
          </cell>
        </row>
        <row r="4261">
          <cell r="S4261" t="str">
            <v>OPERAÇÕES APROPRIAÇÃO MÃO-DE-OBRA</v>
          </cell>
        </row>
        <row r="4262">
          <cell r="S4262" t="str">
            <v>OPERAÇÕES APROPRIAÇÃO MÃO-DE-OBRA</v>
          </cell>
        </row>
        <row r="4263">
          <cell r="S4263" t="str">
            <v>OPERAÇÕES APROPRIAÇÃO MÃO-DE-OBRA</v>
          </cell>
        </row>
        <row r="4264">
          <cell r="S4264" t="str">
            <v>OPERAÇÕES APROPRIAÇÃO MÃO-DE-OBRA</v>
          </cell>
        </row>
        <row r="4265">
          <cell r="S4265" t="str">
            <v>OPERAÇÕES APROPRIAÇÃO MÃO-DE-OBRA</v>
          </cell>
        </row>
        <row r="4266">
          <cell r="S4266" t="str">
            <v>OPERAÇÕES APROPRIAÇÃO MÃO-DE-OBRA</v>
          </cell>
        </row>
        <row r="4267">
          <cell r="S4267" t="str">
            <v>OPERAÇÕES APROPRIAÇÃO MÃO-DE-OBRA</v>
          </cell>
        </row>
        <row r="4268">
          <cell r="S4268" t="str">
            <v>OPERAÇÕES APROPRIAÇÃO MÃO-DE-OBRA</v>
          </cell>
        </row>
        <row r="4269">
          <cell r="S4269" t="str">
            <v>OPERAÇÕES APROPRIAÇÃO MÃO-DE-OBRA</v>
          </cell>
        </row>
        <row r="4270">
          <cell r="S4270" t="str">
            <v>OPERAÇÕES APROPRIAÇÃO MÃO-DE-OBRA</v>
          </cell>
        </row>
        <row r="4271">
          <cell r="S4271" t="str">
            <v>OPERAÇÕES APROPRIAÇÃO MÃO-DE-OBRA</v>
          </cell>
        </row>
        <row r="4272">
          <cell r="S4272" t="str">
            <v>OPERAÇÕES APROPRIAÇÃO MÃO-DE-OBRA</v>
          </cell>
        </row>
        <row r="4273">
          <cell r="S4273" t="str">
            <v>OPERAÇÕES APROPRIAÇÃO MÃO-DE-OBRA</v>
          </cell>
        </row>
        <row r="4274">
          <cell r="S4274" t="str">
            <v>OPERAÇÕES APROPRIAÇÃO MÃO-DE-OBRA</v>
          </cell>
        </row>
        <row r="4275">
          <cell r="S4275" t="str">
            <v>OPERAÇÕES APROPRIAÇÃO MÃO-DE-OBRA</v>
          </cell>
        </row>
        <row r="4276">
          <cell r="S4276" t="str">
            <v>OPERAÇÕES APROPRIAÇÃO MÃO-DE-OBRA</v>
          </cell>
        </row>
        <row r="4277">
          <cell r="S4277" t="str">
            <v>OPERAÇÕES APROPRIAÇÃO MÃO-DE-OBRA</v>
          </cell>
        </row>
        <row r="4278">
          <cell r="S4278" t="str">
            <v>OPERAÇÕES APROPRIAÇÃO MÃO-DE-OBRA</v>
          </cell>
        </row>
        <row r="4279">
          <cell r="S4279" t="str">
            <v>OPERAÇÕES APROPRIAÇÃO MÃO-DE-OBRA</v>
          </cell>
        </row>
        <row r="4280">
          <cell r="S4280" t="str">
            <v>OPERAÇÕES APROPRIAÇÃO MÃO-DE-OBRA</v>
          </cell>
        </row>
        <row r="4281">
          <cell r="S4281" t="str">
            <v>OPERAÇÕES APROPRIAÇÃO MÃO-DE-OBRA</v>
          </cell>
        </row>
        <row r="4282">
          <cell r="S4282" t="str">
            <v>OPERAÇÕES APROPRIAÇÃO MÃO-DE-OBRA</v>
          </cell>
        </row>
        <row r="4283">
          <cell r="S4283" t="str">
            <v>OPERAÇÕES APROPRIAÇÃO MÃO-DE-OBRA</v>
          </cell>
        </row>
        <row r="4284">
          <cell r="S4284" t="str">
            <v>OPERAÇÕES APROPRIAÇÃO MÃO-DE-OBRA</v>
          </cell>
        </row>
        <row r="4285">
          <cell r="S4285" t="str">
            <v>OPERAÇÕES APROPRIAÇÃO MÃO-DE-OBRA</v>
          </cell>
        </row>
        <row r="4286">
          <cell r="S4286" t="str">
            <v>OPERAÇÕES APROPRIAÇÃO MÃO-DE-OBRA</v>
          </cell>
        </row>
        <row r="4287">
          <cell r="S4287" t="str">
            <v>OPERAÇÕES APROPRIAÇÃO MÃO-DE-OBRA</v>
          </cell>
        </row>
        <row r="4288">
          <cell r="S4288" t="str">
            <v>OPERAÇÕES APROPRIAÇÃO MÃO-DE-OBRA</v>
          </cell>
        </row>
        <row r="4289">
          <cell r="S4289" t="str">
            <v>OPERAÇÕES APROPRIAÇÃO MÃO-DE-OBRA</v>
          </cell>
        </row>
        <row r="4290">
          <cell r="S4290" t="str">
            <v>OPERAÇÕES APROPRIAÇÃO MÃO-DE-OBRA</v>
          </cell>
        </row>
        <row r="4291">
          <cell r="S4291" t="str">
            <v>OPERAÇÕES APROPRIAÇÃO MÃO-DE-OBRA</v>
          </cell>
        </row>
        <row r="4292">
          <cell r="S4292" t="str">
            <v>OPERAÇÕES APROPRIAÇÃO MÃO-DE-OBRA</v>
          </cell>
        </row>
        <row r="4293">
          <cell r="S4293" t="str">
            <v>OPERAÇÕES APROPRIAÇÃO MÃO-DE-OBRA</v>
          </cell>
        </row>
        <row r="4294">
          <cell r="S4294" t="str">
            <v>OPERAÇÕES APROPRIAÇÃO MÃO-DE-OBRA</v>
          </cell>
        </row>
        <row r="4295">
          <cell r="S4295" t="str">
            <v>OPERAÇÕES APROPRIAÇÃO MÃO-DE-OBRA</v>
          </cell>
        </row>
        <row r="4296">
          <cell r="S4296" t="str">
            <v>OPERAÇÕES APROPRIAÇÃO MÃO-DE-OBRA</v>
          </cell>
        </row>
        <row r="4297">
          <cell r="S4297" t="str">
            <v>OPERAÇÕES APROPRIAÇÃO MÃO-DE-OBRA</v>
          </cell>
        </row>
        <row r="4298">
          <cell r="S4298" t="str">
            <v>OPERAÇÕES APROPRIAÇÃO MÃO-DE-OBRA</v>
          </cell>
        </row>
        <row r="4299">
          <cell r="S4299" t="str">
            <v>OPERAÇÕES APROPRIAÇÃO MÃO-DE-OBRA</v>
          </cell>
        </row>
        <row r="4300">
          <cell r="S4300" t="str">
            <v>OPERAÇÕES APROPRIAÇÃO MÃO-DE-OBRA</v>
          </cell>
        </row>
        <row r="4301">
          <cell r="S4301" t="str">
            <v>OPERAÇÕES APROPRIAÇÃO MÃO-DE-OBRA</v>
          </cell>
        </row>
        <row r="4302">
          <cell r="S4302" t="str">
            <v>OPERAÇÕES APROPRIAÇÃO MÃO-DE-OBRA</v>
          </cell>
        </row>
        <row r="4303">
          <cell r="S4303" t="str">
            <v>OPERAÇÕES APROPRIAÇÃO MÃO-DE-OBRA</v>
          </cell>
        </row>
        <row r="4304">
          <cell r="S4304" t="str">
            <v>OPERAÇÕES APROPRIAÇÃO MÃO-DE-OBRA</v>
          </cell>
        </row>
        <row r="4305">
          <cell r="S4305" t="str">
            <v>OPERAÇÕES APROPRIAÇÃO MÃO-DE-OBRA</v>
          </cell>
        </row>
        <row r="4306">
          <cell r="S4306" t="str">
            <v>OPERAÇÕES APROPRIAÇÃO MÃO-DE-OBRA</v>
          </cell>
        </row>
        <row r="4307">
          <cell r="S4307" t="str">
            <v>OPERAÇÕES APROPRIAÇÃO MÃO-DE-OBRA</v>
          </cell>
        </row>
        <row r="4308">
          <cell r="S4308" t="str">
            <v>OPERAÇÕES APROPRIAÇÃO MÃO-DE-OBRA</v>
          </cell>
        </row>
        <row r="4309">
          <cell r="S4309" t="str">
            <v>OPERAÇÕES APROPRIAÇÃO MÃO-DE-OBRA</v>
          </cell>
        </row>
        <row r="4310">
          <cell r="S4310" t="str">
            <v>OPERAÇÕES APROPRIAÇÃO MÃO-DE-OBRA</v>
          </cell>
        </row>
        <row r="4311">
          <cell r="S4311" t="str">
            <v>OPERAÇÕES APROPRIAÇÃO MÃO-DE-OBRA</v>
          </cell>
        </row>
        <row r="4312">
          <cell r="S4312" t="str">
            <v>OPERAÇÕES APROPRIAÇÃO MÃO-DE-OBRA</v>
          </cell>
        </row>
        <row r="4313">
          <cell r="S4313" t="str">
            <v>OPERAÇÕES APROPRIAÇÃO MÃO-DE-OBRA</v>
          </cell>
        </row>
        <row r="4314">
          <cell r="S4314" t="str">
            <v>OPERAÇÕES APROPRIAÇÃO MÃO-DE-OBRA</v>
          </cell>
        </row>
        <row r="4315">
          <cell r="S4315" t="str">
            <v>OPERAÇÕES APROPRIAÇÃO MÃO-DE-OBRA</v>
          </cell>
        </row>
        <row r="4316">
          <cell r="S4316" t="str">
            <v>OPERAÇÕES APROPRIAÇÃO MÃO-DE-OBRA</v>
          </cell>
        </row>
        <row r="4317">
          <cell r="S4317" t="str">
            <v>OPERAÇÕES APROPRIAÇÃO MÃO-DE-OBRA</v>
          </cell>
        </row>
        <row r="4318">
          <cell r="S4318" t="str">
            <v>OPERAÇÕES APROPRIAÇÃO MÃO-DE-OBRA</v>
          </cell>
        </row>
        <row r="4319">
          <cell r="S4319" t="str">
            <v>OPERAÇÕES APROPRIAÇÃO MÃO-DE-OBRA</v>
          </cell>
        </row>
        <row r="4320">
          <cell r="S4320" t="str">
            <v>OPERAÇÕES APROPRIAÇÃO MÃO-DE-OBRA</v>
          </cell>
        </row>
        <row r="4321">
          <cell r="S4321" t="str">
            <v>OPERAÇÕES APROPRIAÇÃO MÃO-DE-OBRA</v>
          </cell>
        </row>
        <row r="4322">
          <cell r="S4322" t="str">
            <v>OPERAÇÕES APROPRIAÇÃO MÃO-DE-OBRA</v>
          </cell>
        </row>
        <row r="4323">
          <cell r="S4323" t="str">
            <v>OPERAÇÕES APROPRIAÇÃO MÃO-DE-OBRA</v>
          </cell>
        </row>
        <row r="4324">
          <cell r="S4324" t="str">
            <v>OPERAÇÕES APROPRIAÇÃO MÃO-DE-OBRA</v>
          </cell>
        </row>
        <row r="4325">
          <cell r="S4325" t="str">
            <v>OPERAÇÕES APROPRIAÇÃO MÃO-DE-OBRA</v>
          </cell>
        </row>
        <row r="4326">
          <cell r="S4326" t="str">
            <v>OPERAÇÕES APROPRIAÇÃO MÃO-DE-OBRA</v>
          </cell>
        </row>
        <row r="4327">
          <cell r="S4327" t="str">
            <v>OPERAÇÕES APROPRIAÇÃO MÃO-DE-OBRA</v>
          </cell>
        </row>
        <row r="4328">
          <cell r="S4328" t="str">
            <v>OPERAÇÕES APROPRIAÇÃO MÃO-DE-OBRA</v>
          </cell>
        </row>
        <row r="4329">
          <cell r="S4329" t="str">
            <v>OPERAÇÕES APROPRIAÇÃO MÃO-DE-OBRA</v>
          </cell>
        </row>
        <row r="4330">
          <cell r="S4330" t="str">
            <v>OPERAÇÕES APROPRIAÇÃO MÃO-DE-OBRA</v>
          </cell>
        </row>
        <row r="4331">
          <cell r="S4331" t="str">
            <v>OPERAÇÕES APROPRIAÇÃO MÃO-DE-OBRA</v>
          </cell>
        </row>
        <row r="4332">
          <cell r="S4332" t="str">
            <v>OPERAÇÕES APROPRIAÇÃO MÃO-DE-OBRA</v>
          </cell>
        </row>
        <row r="4333">
          <cell r="S4333" t="str">
            <v>OPERAÇÕES APROPRIAÇÃO MÃO-DE-OBRA</v>
          </cell>
        </row>
        <row r="4334">
          <cell r="S4334" t="str">
            <v>OPERAÇÕES APROPRIAÇÃO MÃO-DE-OBRA</v>
          </cell>
        </row>
        <row r="4335">
          <cell r="S4335" t="str">
            <v>OPERAÇÕES APROPRIAÇÃO MÃO-DE-OBRA</v>
          </cell>
        </row>
        <row r="4336">
          <cell r="S4336" t="str">
            <v>OPERAÇÕES APROPRIAÇÃO MÃO-DE-OBRA</v>
          </cell>
        </row>
        <row r="4337">
          <cell r="S4337" t="str">
            <v>OPERAÇÕES APROPRIAÇÃO MÃO-DE-OBRA</v>
          </cell>
        </row>
        <row r="4338">
          <cell r="S4338" t="str">
            <v>OPERAÇÕES APROPRIAÇÃO MÃO-DE-OBRA</v>
          </cell>
        </row>
        <row r="4339">
          <cell r="S4339" t="str">
            <v>OPERAÇÕES APROPRIAÇÃO MÃO-DE-OBRA</v>
          </cell>
        </row>
        <row r="4340">
          <cell r="S4340" t="str">
            <v>OPERAÇÕES APROPRIAÇÃO MÃO-DE-OBRA</v>
          </cell>
        </row>
        <row r="4341">
          <cell r="S4341" t="str">
            <v>OPERAÇÕES APROPRIAÇÃO MÃO-DE-OBRA</v>
          </cell>
        </row>
        <row r="4342">
          <cell r="S4342" t="str">
            <v>OPERAÇÕES APROPRIAÇÃO MÃO-DE-OBRA</v>
          </cell>
        </row>
        <row r="4343">
          <cell r="S4343" t="str">
            <v>OPERAÇÕES APROPRIAÇÃO MÃO-DE-OBRA</v>
          </cell>
        </row>
        <row r="4344">
          <cell r="S4344" t="str">
            <v>OPERAÇÕES APROPRIAÇÃO MÃO-DE-OBRA</v>
          </cell>
        </row>
        <row r="4345">
          <cell r="S4345" t="str">
            <v>OPERAÇÕES APROPRIAÇÃO MÃO-DE-OBRA</v>
          </cell>
        </row>
        <row r="4346">
          <cell r="S4346" t="str">
            <v>OPERAÇÕES APROPRIAÇÃO MÃO-DE-OBRA</v>
          </cell>
        </row>
        <row r="4347">
          <cell r="S4347" t="str">
            <v>OPERAÇÕES APROPRIAÇÃO MÃO-DE-OBRA</v>
          </cell>
        </row>
        <row r="4348">
          <cell r="S4348" t="str">
            <v>OPERAÇÕES APROPRIAÇÃO MÃO-DE-OBRA</v>
          </cell>
        </row>
        <row r="4349">
          <cell r="S4349" t="str">
            <v>OPERAÇÕES APROPRIAÇÃO MÃO-DE-OBRA</v>
          </cell>
        </row>
        <row r="4350">
          <cell r="S4350" t="str">
            <v>OPERAÇÕES APROPRIAÇÃO MÃO-DE-OBRA</v>
          </cell>
        </row>
        <row r="4351">
          <cell r="S4351" t="str">
            <v>OPERAÇÕES APROPRIAÇÃO MÃO-DE-OBRA</v>
          </cell>
        </row>
        <row r="4352">
          <cell r="S4352" t="str">
            <v>OPERAÇÕES APROPRIAÇÃO MÃO-DE-OBRA</v>
          </cell>
        </row>
        <row r="4353">
          <cell r="S4353" t="str">
            <v>OPERAÇÕES APROPRIAÇÃO MÃO-DE-OBRA</v>
          </cell>
        </row>
        <row r="4354">
          <cell r="S4354" t="str">
            <v>OPERAÇÕES APROPRIAÇÃO MÃO-DE-OBRA</v>
          </cell>
        </row>
        <row r="4355">
          <cell r="S4355" t="str">
            <v>OPERAÇÕES APROPRIAÇÃO MÃO-DE-OBRA</v>
          </cell>
        </row>
        <row r="4356">
          <cell r="S4356" t="str">
            <v>OPERAÇÕES APROPRIAÇÃO MÃO-DE-OBRA</v>
          </cell>
        </row>
        <row r="4357">
          <cell r="S4357" t="str">
            <v>OPERAÇÕES APROPRIAÇÃO MÃO-DE-OBRA</v>
          </cell>
        </row>
        <row r="4358">
          <cell r="S4358" t="str">
            <v>OPERAÇÕES APROPRIAÇÃO MÃO-DE-OBRA</v>
          </cell>
        </row>
        <row r="4359">
          <cell r="S4359" t="str">
            <v>OPERAÇÕES APROPRIAÇÃO MÃO-DE-OBRA</v>
          </cell>
        </row>
        <row r="4360">
          <cell r="S4360" t="str">
            <v>OPERAÇÕES APROPRIAÇÃO MÃO-DE-OBRA</v>
          </cell>
        </row>
        <row r="4361">
          <cell r="S4361" t="str">
            <v>OPERAÇÕES APROPRIAÇÃO MÃO-DE-OBRA</v>
          </cell>
        </row>
        <row r="4362">
          <cell r="S4362" t="str">
            <v>OPERAÇÕES APROPRIAÇÃO MÃO-DE-OBRA</v>
          </cell>
        </row>
        <row r="4363">
          <cell r="S4363" t="str">
            <v>OPERAÇÕES APROPRIAÇÃO MÃO-DE-OBRA</v>
          </cell>
        </row>
        <row r="4364">
          <cell r="S4364" t="str">
            <v>OPERAÇÕES APROPRIAÇÃO MÃO-DE-OBRA</v>
          </cell>
        </row>
        <row r="4365">
          <cell r="S4365" t="str">
            <v>OPERAÇÕES APROPRIAÇÃO MÃO-DE-OBRA</v>
          </cell>
        </row>
        <row r="4366">
          <cell r="S4366" t="str">
            <v>OPERAÇÕES APROPRIAÇÃO MÃO-DE-OBRA</v>
          </cell>
        </row>
        <row r="4367">
          <cell r="S4367" t="str">
            <v>OPERAÇÕES APROPRIAÇÃO MÃO-DE-OBRA</v>
          </cell>
        </row>
        <row r="4368">
          <cell r="S4368" t="str">
            <v>OPERAÇÕES APROPRIAÇÃO MÃO-DE-OBRA</v>
          </cell>
        </row>
        <row r="4369">
          <cell r="S4369" t="str">
            <v>OPERAÇÕES APROPRIAÇÃO MÃO-DE-OBRA</v>
          </cell>
        </row>
        <row r="4370">
          <cell r="S4370" t="str">
            <v>OPERAÇÕES APROPRIAÇÃO MÃO-DE-OBRA</v>
          </cell>
        </row>
        <row r="4371">
          <cell r="S4371" t="str">
            <v>OPERAÇÕES APROPRIAÇÃO MÃO-DE-OBRA</v>
          </cell>
        </row>
        <row r="4372">
          <cell r="S4372" t="str">
            <v>OPERAÇÕES APROPRIAÇÃO MÃO-DE-OBRA</v>
          </cell>
        </row>
        <row r="4373">
          <cell r="S4373" t="str">
            <v>OPERAÇÕES APROPRIAÇÃO MÃO-DE-OBRA</v>
          </cell>
        </row>
        <row r="4374">
          <cell r="S4374" t="str">
            <v>OPERAÇÕES APROPRIAÇÃO MÃO-DE-OBRA</v>
          </cell>
        </row>
        <row r="4375">
          <cell r="S4375" t="str">
            <v>OPERAÇÕES APROPRIAÇÃO MÃO-DE-OBRA</v>
          </cell>
        </row>
        <row r="4376">
          <cell r="S4376" t="str">
            <v>OPERAÇÕES APROPRIAÇÃO MÃO-DE-OBRA</v>
          </cell>
        </row>
        <row r="4377">
          <cell r="S4377" t="str">
            <v>OPERAÇÕES APROPRIAÇÃO MÃO-DE-OBRA</v>
          </cell>
        </row>
        <row r="4378">
          <cell r="S4378" t="str">
            <v>OPERAÇÕES APROPRIAÇÃO MÃO-DE-OBRA</v>
          </cell>
        </row>
        <row r="4379">
          <cell r="S4379" t="str">
            <v>OPERAÇÕES APROPRIAÇÃO MÃO-DE-OBRA</v>
          </cell>
        </row>
        <row r="4380">
          <cell r="S4380" t="str">
            <v>OPERAÇÕES APROPRIAÇÃO MÃO-DE-OBRA</v>
          </cell>
        </row>
        <row r="4381">
          <cell r="S4381" t="str">
            <v>OPERAÇÕES APROPRIAÇÃO MÃO-DE-OBRA</v>
          </cell>
        </row>
        <row r="4382">
          <cell r="S4382" t="str">
            <v>OPERAÇÕES APROPRIAÇÃO MÃO-DE-OBRA</v>
          </cell>
        </row>
        <row r="4383">
          <cell r="S4383" t="str">
            <v>OPERAÇÕES APROPRIAÇÃO MÃO-DE-OBRA</v>
          </cell>
        </row>
        <row r="4384">
          <cell r="S4384" t="str">
            <v>OPERAÇÕES APROPRIAÇÃO MÃO-DE-OBRA</v>
          </cell>
        </row>
        <row r="4385">
          <cell r="S4385" t="str">
            <v>OPERAÇÕES APROPRIAÇÃO MÃO-DE-OBRA</v>
          </cell>
        </row>
        <row r="4386">
          <cell r="S4386" t="str">
            <v>OPERAÇÕES APROPRIAÇÃO MÃO-DE-OBRA</v>
          </cell>
        </row>
        <row r="4387">
          <cell r="S4387" t="str">
            <v>OPERAÇÕES APROPRIAÇÃO MÃO-DE-OBRA</v>
          </cell>
        </row>
        <row r="4388">
          <cell r="S4388" t="str">
            <v>OPERAÇÕES APROPRIAÇÃO MÃO-DE-OBRA</v>
          </cell>
        </row>
        <row r="4389">
          <cell r="S4389" t="str">
            <v>OPERAÇÕES APROPRIAÇÃO MÃO-DE-OBRA</v>
          </cell>
        </row>
        <row r="4390">
          <cell r="S4390" t="str">
            <v>OPERAÇÕES APROPRIAÇÃO MÃO-DE-OBRA</v>
          </cell>
        </row>
        <row r="4391">
          <cell r="S4391" t="str">
            <v>OPERAÇÕES APROPRIAÇÃO MÃO-DE-OBRA</v>
          </cell>
        </row>
        <row r="4392">
          <cell r="S4392" t="str">
            <v>OPERAÇÕES APROPRIAÇÃO MÃO-DE-OBRA</v>
          </cell>
        </row>
        <row r="4393">
          <cell r="S4393" t="str">
            <v>OPERAÇÕES APROPRIAÇÃO MÃO-DE-OBRA</v>
          </cell>
        </row>
        <row r="4394">
          <cell r="S4394" t="str">
            <v>OPERAÇÕES APROPRIAÇÃO MÃO-DE-OBRA</v>
          </cell>
        </row>
        <row r="4395">
          <cell r="S4395" t="str">
            <v>OPERAÇÕES APROPRIAÇÃO MÃO-DE-OBRA</v>
          </cell>
        </row>
        <row r="4396">
          <cell r="S4396" t="str">
            <v>OPERAÇÕES APROPRIAÇÃO MÃO-DE-OBRA</v>
          </cell>
        </row>
        <row r="4397">
          <cell r="S4397" t="str">
            <v>OPERAÇÕES APROPRIAÇÃO MÃO-DE-OBRA</v>
          </cell>
        </row>
        <row r="4398">
          <cell r="S4398" t="str">
            <v>OPERAÇÕES APROPRIAÇÃO MÃO-DE-OBRA</v>
          </cell>
        </row>
        <row r="4399">
          <cell r="S4399" t="str">
            <v>OPERAÇÕES APROPRIAÇÃO MÃO-DE-OBRA</v>
          </cell>
        </row>
        <row r="4400">
          <cell r="S4400" t="str">
            <v>OPERAÇÕES APROPRIAÇÃO MÃO-DE-OBRA</v>
          </cell>
        </row>
        <row r="4401">
          <cell r="S4401" t="str">
            <v>OPERAÇÕES APROPRIAÇÃO MÃO-DE-OBRA</v>
          </cell>
        </row>
        <row r="4402">
          <cell r="S4402" t="str">
            <v>OPERAÇÕES APROPRIAÇÃO MÃO-DE-OBRA</v>
          </cell>
        </row>
        <row r="4403">
          <cell r="S4403" t="str">
            <v>OPERAÇÕES APROPRIAÇÃO MÃO-DE-OBRA</v>
          </cell>
        </row>
        <row r="4404">
          <cell r="S4404" t="str">
            <v>OPERAÇÕES APROPRIAÇÃO MÃO-DE-OBRA</v>
          </cell>
        </row>
        <row r="4405">
          <cell r="S4405" t="str">
            <v>OPERAÇÕES APROPRIAÇÃO MÃO-DE-OBRA</v>
          </cell>
        </row>
        <row r="4406">
          <cell r="S4406" t="str">
            <v>OPERAÇÕES APROPRIAÇÃO MÃO-DE-OBRA</v>
          </cell>
        </row>
        <row r="4407">
          <cell r="S4407" t="str">
            <v>OPERAÇÕES APROPRIAÇÃO MÃO-DE-OBRA</v>
          </cell>
        </row>
        <row r="4408">
          <cell r="S4408" t="str">
            <v>OPERAÇÕES APROPRIAÇÃO MÃO-DE-OBRA</v>
          </cell>
        </row>
        <row r="4409">
          <cell r="S4409" t="str">
            <v>OPERAÇÕES APROPRIAÇÃO MÃO-DE-OBRA</v>
          </cell>
        </row>
        <row r="4410">
          <cell r="S4410" t="str">
            <v>OPERAÇÕES APROPRIAÇÃO MÃO-DE-OBRA</v>
          </cell>
        </row>
        <row r="4411">
          <cell r="S4411" t="str">
            <v>OPERAÇÕES APROPRIAÇÃO MÃO-DE-OBRA</v>
          </cell>
        </row>
        <row r="4412">
          <cell r="S4412" t="str">
            <v>OPERAÇÕES APROPRIAÇÃO MÃO-DE-OBRA</v>
          </cell>
        </row>
        <row r="4413">
          <cell r="S4413" t="str">
            <v>OPERAÇÕES APROPRIAÇÃO MÃO-DE-OBRA</v>
          </cell>
        </row>
        <row r="4414">
          <cell r="S4414" t="str">
            <v>OPERAÇÕES APROPRIAÇÃO MÃO-DE-OBRA</v>
          </cell>
        </row>
        <row r="4415">
          <cell r="S4415" t="str">
            <v>OPERAÇÕES APROPRIAÇÃO MÃO-DE-OBRA</v>
          </cell>
        </row>
        <row r="4416">
          <cell r="S4416" t="str">
            <v>OPERAÇÕES APROPRIAÇÃO MÃO-DE-OBRA</v>
          </cell>
        </row>
        <row r="4417">
          <cell r="S4417" t="str">
            <v>OPERAÇÕES APROPRIAÇÃO MÃO-DE-OBRA</v>
          </cell>
        </row>
        <row r="4418">
          <cell r="S4418" t="str">
            <v>OPERAÇÕES APROPRIAÇÃO MÃO-DE-OBRA</v>
          </cell>
        </row>
        <row r="4419">
          <cell r="S4419" t="str">
            <v>OPERAÇÕES APROPRIAÇÃO MÃO-DE-OBRA</v>
          </cell>
        </row>
        <row r="4420">
          <cell r="S4420" t="str">
            <v>OPERAÇÕES APROPRIAÇÃO MÃO-DE-OBRA</v>
          </cell>
        </row>
        <row r="4421">
          <cell r="S4421" t="str">
            <v>OPERAÇÕES APROPRIAÇÃO MÃO-DE-OBRA</v>
          </cell>
        </row>
        <row r="4422">
          <cell r="S4422" t="str">
            <v>OPERAÇÕES APROPRIAÇÃO MÃO-DE-OBRA</v>
          </cell>
        </row>
        <row r="4423">
          <cell r="S4423" t="str">
            <v>OPERAÇÕES APROPRIAÇÃO MÃO-DE-OBRA</v>
          </cell>
        </row>
        <row r="4424">
          <cell r="S4424" t="str">
            <v>OPERAÇÕES APROPRIAÇÃO MÃO-DE-OBRA</v>
          </cell>
        </row>
        <row r="4425">
          <cell r="S4425" t="str">
            <v>OPERAÇÕES APROPRIAÇÃO MÃO-DE-OBRA</v>
          </cell>
        </row>
        <row r="4426">
          <cell r="S4426" t="str">
            <v>OPERAÇÕES APROPRIAÇÃO MÃO-DE-OBRA</v>
          </cell>
        </row>
        <row r="4427">
          <cell r="S4427" t="str">
            <v>OPERAÇÕES APROPRIAÇÃO MÃO-DE-OBRA</v>
          </cell>
        </row>
        <row r="4428">
          <cell r="S4428" t="str">
            <v>OPERAÇÕES APROPRIAÇÃO MÃO-DE-OBRA</v>
          </cell>
        </row>
        <row r="4429">
          <cell r="S4429" t="str">
            <v>OPERAÇÕES APROPRIAÇÃO MÃO-DE-OBRA</v>
          </cell>
        </row>
        <row r="4430">
          <cell r="S4430" t="str">
            <v>OPERAÇÕES APROPRIAÇÃO MÃO-DE-OBRA</v>
          </cell>
        </row>
        <row r="4431">
          <cell r="S4431" t="str">
            <v>OPERAÇÕES APROPRIAÇÃO MÃO-DE-OBRA</v>
          </cell>
        </row>
        <row r="4432">
          <cell r="S4432" t="str">
            <v>OPERAÇÕES APROPRIAÇÃO MÃO-DE-OBRA</v>
          </cell>
        </row>
        <row r="4433">
          <cell r="S4433" t="str">
            <v>OPERAÇÕES APROPRIAÇÃO MÃO-DE-OBRA</v>
          </cell>
        </row>
        <row r="4434">
          <cell r="S4434" t="str">
            <v>OPERAÇÕES APROPRIAÇÃO MÃO-DE-OBRA</v>
          </cell>
        </row>
        <row r="4435">
          <cell r="S4435" t="str">
            <v>OPERAÇÕES APROPRIAÇÃO MÃO-DE-OBRA</v>
          </cell>
        </row>
        <row r="4436">
          <cell r="S4436" t="str">
            <v>OPERAÇÕES APROPRIAÇÃO MÃO-DE-OBRA</v>
          </cell>
        </row>
        <row r="4437">
          <cell r="S4437" t="str">
            <v>OPERAÇÕES APROPRIAÇÃO MÃO-DE-OBRA</v>
          </cell>
        </row>
        <row r="4438">
          <cell r="S4438" t="str">
            <v>OPERAÇÕES APROPRIAÇÃO MÃO-DE-OBRA</v>
          </cell>
        </row>
        <row r="4439">
          <cell r="S4439" t="str">
            <v>OPERAÇÕES APROPRIAÇÃO MÃO-DE-OBRA</v>
          </cell>
        </row>
        <row r="4440">
          <cell r="S4440" t="str">
            <v>OPERAÇÕES APROPRIAÇÃO MÃO-DE-OBRA</v>
          </cell>
        </row>
        <row r="4441">
          <cell r="S4441" t="str">
            <v>OPERAÇÕES APROPRIAÇÃO MÃO-DE-OBRA</v>
          </cell>
        </row>
        <row r="4442">
          <cell r="S4442" t="str">
            <v>OPERAÇÕES APROPRIAÇÃO MÃO-DE-OBRA</v>
          </cell>
        </row>
        <row r="4443">
          <cell r="S4443" t="str">
            <v>OPERAÇÕES APROPRIAÇÃO MÃO-DE-OBRA</v>
          </cell>
        </row>
        <row r="4444">
          <cell r="S4444" t="str">
            <v>OPERAÇÕES APROPRIAÇÃO MÃO-DE-OBRA</v>
          </cell>
        </row>
        <row r="4445">
          <cell r="S4445" t="str">
            <v>OPERAÇÕES APROPRIAÇÃO MÃO-DE-OBRA</v>
          </cell>
        </row>
        <row r="4446">
          <cell r="S4446" t="str">
            <v>OPERAÇÕES APROPRIAÇÃO MÃO-DE-OBRA</v>
          </cell>
        </row>
        <row r="4447">
          <cell r="S4447" t="str">
            <v>OPERAÇÕES APROPRIAÇÃO MÃO-DE-OBRA</v>
          </cell>
        </row>
        <row r="4448">
          <cell r="S4448" t="str">
            <v>OPERAÇÕES APROPRIAÇÃO MÃO-DE-OBRA</v>
          </cell>
        </row>
        <row r="4449">
          <cell r="S4449" t="str">
            <v>OPERAÇÕES APROPRIAÇÃO MÃO-DE-OBRA</v>
          </cell>
        </row>
        <row r="4450">
          <cell r="S4450" t="str">
            <v>OPERAÇÕES APROPRIAÇÃO MÃO-DE-OBRA</v>
          </cell>
        </row>
        <row r="4451">
          <cell r="S4451" t="str">
            <v>OPERAÇÕES APROPRIAÇÃO MÃO-DE-OBRA</v>
          </cell>
        </row>
        <row r="4452">
          <cell r="S4452" t="str">
            <v>OPERAÇÕES APROPRIAÇÃO MÃO-DE-OBRA</v>
          </cell>
        </row>
        <row r="4453">
          <cell r="S4453" t="str">
            <v>OPERAÇÕES APROPRIAÇÃO MÃO-DE-OBRA</v>
          </cell>
        </row>
        <row r="4454">
          <cell r="S4454" t="str">
            <v>OPERAÇÕES APROPRIAÇÃO MÃO-DE-OBRA</v>
          </cell>
        </row>
        <row r="4455">
          <cell r="S4455" t="str">
            <v>OPERAÇÕES APROPRIAÇÃO MÃO-DE-OBRA</v>
          </cell>
        </row>
        <row r="4456">
          <cell r="S4456" t="str">
            <v>OPERAÇÕES APROPRIAÇÃO MÃO-DE-OBRA</v>
          </cell>
        </row>
        <row r="4457">
          <cell r="S4457" t="str">
            <v>OPERAÇÕES APROPRIAÇÃO MÃO-DE-OBRA</v>
          </cell>
        </row>
        <row r="4458">
          <cell r="S4458" t="str">
            <v>OPERAÇÕES APROPRIAÇÃO MÃO-DE-OBRA</v>
          </cell>
        </row>
        <row r="4459">
          <cell r="S4459" t="str">
            <v>OPERAÇÕES APROPRIAÇÃO MÃO-DE-OBRA</v>
          </cell>
        </row>
        <row r="4460">
          <cell r="S4460" t="str">
            <v>OPERAÇÕES APROPRIAÇÃO MÃO-DE-OBRA</v>
          </cell>
        </row>
        <row r="4461">
          <cell r="S4461" t="str">
            <v>OPERAÇÕES APROPRIAÇÃO MÃO-DE-OBRA</v>
          </cell>
        </row>
        <row r="4462">
          <cell r="S4462" t="str">
            <v>OPERAÇÕES APROPRIAÇÃO MÃO-DE-OBRA</v>
          </cell>
        </row>
        <row r="4463">
          <cell r="S4463" t="str">
            <v>OPERAÇÕES APROPRIAÇÃO MÃO-DE-OBRA</v>
          </cell>
        </row>
        <row r="4464">
          <cell r="S4464" t="str">
            <v>OPERAÇÕES APROPRIAÇÃO MÃO-DE-OBRA</v>
          </cell>
        </row>
        <row r="4465">
          <cell r="S4465" t="str">
            <v>OPERAÇÕES APROPRIAÇÃO MÃO-DE-OBRA</v>
          </cell>
        </row>
        <row r="4466">
          <cell r="S4466" t="str">
            <v>OPERAÇÕES APROPRIAÇÃO MÃO-DE-OBRA</v>
          </cell>
        </row>
        <row r="4467">
          <cell r="S4467" t="str">
            <v>OPERAÇÕES APROPRIAÇÃO MÃO-DE-OBRA</v>
          </cell>
        </row>
        <row r="4468">
          <cell r="S4468" t="str">
            <v>OPERAÇÕES APROPRIAÇÃO MÃO-DE-OBRA</v>
          </cell>
        </row>
        <row r="4469">
          <cell r="S4469" t="str">
            <v>OPERAÇÕES APROPRIAÇÃO MÃO-DE-OBRA</v>
          </cell>
        </row>
        <row r="4470">
          <cell r="S4470" t="str">
            <v>OPERAÇÕES APROPRIAÇÃO MÃO-DE-OBRA</v>
          </cell>
        </row>
        <row r="4471">
          <cell r="S4471" t="str">
            <v>OPERAÇÕES APROPRIAÇÃO MÃO-DE-OBRA</v>
          </cell>
        </row>
        <row r="4472">
          <cell r="S4472" t="str">
            <v>OPERAÇÕES APROPRIAÇÃO MÃO-DE-OBRA</v>
          </cell>
        </row>
        <row r="4473">
          <cell r="S4473" t="str">
            <v>OPERAÇÕES APROPRIAÇÃO MÃO-DE-OBRA</v>
          </cell>
        </row>
        <row r="4474">
          <cell r="S4474" t="str">
            <v>OPERAÇÕES APROPRIAÇÃO MÃO-DE-OBRA</v>
          </cell>
        </row>
        <row r="4475">
          <cell r="S4475" t="str">
            <v>OPERAÇÕES APROPRIAÇÃO MÃO-DE-OBRA</v>
          </cell>
        </row>
        <row r="4476">
          <cell r="S4476" t="str">
            <v>OPERAÇÕES APROPRIAÇÃO MÃO-DE-OBRA</v>
          </cell>
        </row>
        <row r="4477">
          <cell r="S4477" t="str">
            <v>OPERAÇÕES APROPRIAÇÃO MÃO-DE-OBRA</v>
          </cell>
        </row>
        <row r="4478">
          <cell r="S4478" t="str">
            <v>OPERAÇÕES APROPRIAÇÃO MÃO-DE-OBRA</v>
          </cell>
        </row>
        <row r="4479">
          <cell r="S4479" t="str">
            <v>OPERAÇÕES APROPRIAÇÃO MÃO-DE-OBRA</v>
          </cell>
        </row>
        <row r="4480">
          <cell r="S4480" t="str">
            <v>OPERAÇÕES APROPRIAÇÃO MÃO-DE-OBRA</v>
          </cell>
        </row>
        <row r="4481">
          <cell r="S4481" t="str">
            <v>OPERAÇÕES APROPRIAÇÃO MÃO-DE-OBRA</v>
          </cell>
        </row>
        <row r="4482">
          <cell r="S4482" t="str">
            <v>OPERAÇÕES APROPRIAÇÃO MÃO-DE-OBRA</v>
          </cell>
        </row>
        <row r="4483">
          <cell r="S4483" t="str">
            <v>OPERAÇÕES APROPRIAÇÃO MÃO-DE-OBRA</v>
          </cell>
        </row>
        <row r="4484">
          <cell r="S4484" t="str">
            <v>OPERAÇÕES APROPRIAÇÃO MÃO-DE-OBRA</v>
          </cell>
        </row>
        <row r="4485">
          <cell r="S4485" t="str">
            <v>OPERAÇÕES APROPRIAÇÃO MÃO-DE-OBRA</v>
          </cell>
        </row>
        <row r="4486">
          <cell r="S4486" t="str">
            <v>OPERAÇÕES APROPRIAÇÃO MÃO-DE-OBRA</v>
          </cell>
        </row>
        <row r="4487">
          <cell r="S4487" t="str">
            <v>OPERAÇÕES APROPRIAÇÃO MÃO-DE-OBRA</v>
          </cell>
        </row>
        <row r="4488">
          <cell r="S4488" t="str">
            <v>OPERAÇÕES APROPRIAÇÃO MÃO-DE-OBRA</v>
          </cell>
        </row>
        <row r="4489">
          <cell r="S4489" t="str">
            <v>OPERAÇÕES APROPRIAÇÃO MÃO-DE-OBRA</v>
          </cell>
        </row>
        <row r="4490">
          <cell r="S4490" t="str">
            <v>OPERAÇÕES APROPRIAÇÃO MÃO-DE-OBRA</v>
          </cell>
        </row>
        <row r="4491">
          <cell r="S4491" t="str">
            <v>OPERAÇÕES APROPRIAÇÃO MÃO-DE-OBRA</v>
          </cell>
        </row>
        <row r="4492">
          <cell r="S4492" t="str">
            <v>OPERAÇÕES APROPRIAÇÃO MÃO-DE-OBRA</v>
          </cell>
        </row>
        <row r="4493">
          <cell r="S4493" t="str">
            <v>OPERAÇÕES APROPRIAÇÃO MÃO-DE-OBRA</v>
          </cell>
        </row>
        <row r="4494">
          <cell r="S4494" t="str">
            <v>OPERAÇÕES APROPRIAÇÃO MÃO-DE-OBRA</v>
          </cell>
        </row>
        <row r="4495">
          <cell r="S4495" t="str">
            <v>OPERAÇÕES APROPRIAÇÃO MÃO-DE-OBRA</v>
          </cell>
        </row>
        <row r="4496">
          <cell r="S4496" t="str">
            <v>OPERAÇÕES APROPRIAÇÃO MÃO-DE-OBRA</v>
          </cell>
        </row>
        <row r="4497">
          <cell r="S4497" t="str">
            <v>OPERAÇÕES APROPRIAÇÃO MÃO-DE-OBRA</v>
          </cell>
        </row>
        <row r="4498">
          <cell r="S4498" t="str">
            <v>OPERAÇÕES APROPRIAÇÃO MÃO-DE-OBRA</v>
          </cell>
        </row>
        <row r="4499">
          <cell r="S4499" t="str">
            <v>OPERAÇÕES APROPRIAÇÃO MÃO-DE-OBRA</v>
          </cell>
        </row>
        <row r="4500">
          <cell r="S4500" t="str">
            <v>OPERAÇÕES APROPRIAÇÃO MÃO-DE-OBRA</v>
          </cell>
        </row>
        <row r="4501">
          <cell r="S4501" t="str">
            <v>OPERAÇÕES APROPRIAÇÃO MÃO-DE-OBRA</v>
          </cell>
        </row>
        <row r="4502">
          <cell r="S4502" t="str">
            <v>OPERAÇÕES APROPRIAÇÃO MÃO-DE-OBRA</v>
          </cell>
        </row>
        <row r="4503">
          <cell r="S4503" t="str">
            <v>OPERAÇÕES APROPRIAÇÃO MÃO-DE-OBRA</v>
          </cell>
        </row>
        <row r="4504">
          <cell r="S4504" t="str">
            <v>OPERAÇÕES APROPRIAÇÃO MÃO-DE-OBRA</v>
          </cell>
        </row>
        <row r="4505">
          <cell r="S4505" t="str">
            <v>OPERAÇÕES APROPRIAÇÃO MÃO-DE-OBRA</v>
          </cell>
        </row>
        <row r="4506">
          <cell r="S4506" t="str">
            <v>OPERAÇÕES APROPRIAÇÃO MÃO-DE-OBRA</v>
          </cell>
        </row>
        <row r="4507">
          <cell r="S4507" t="str">
            <v>OPERAÇÕES APROPRIAÇÃO MÃO-DE-OBRA</v>
          </cell>
        </row>
        <row r="4508">
          <cell r="S4508" t="str">
            <v>OPERAÇÕES APROPRIAÇÃO MÃO-DE-OBRA</v>
          </cell>
        </row>
        <row r="4509">
          <cell r="S4509" t="str">
            <v>OPERAÇÕES APROPRIAÇÃO MÃO-DE-OBRA</v>
          </cell>
        </row>
        <row r="4510">
          <cell r="S4510" t="str">
            <v>OPERAÇÕES APROPRIAÇÃO MÃO-DE-OBRA</v>
          </cell>
        </row>
        <row r="4511">
          <cell r="S4511" t="str">
            <v>OPERAÇÕES APROPRIAÇÃO MÃO-DE-OBRA</v>
          </cell>
        </row>
        <row r="4512">
          <cell r="S4512" t="str">
            <v>OPERAÇÕES APROPRIAÇÃO MÃO-DE-OBRA</v>
          </cell>
        </row>
        <row r="4513">
          <cell r="S4513" t="str">
            <v>OPERAÇÕES APROPRIAÇÃO MÃO-DE-OBRA</v>
          </cell>
        </row>
        <row r="4514">
          <cell r="S4514" t="str">
            <v>OPERAÇÕES APROPRIAÇÃO MÃO-DE-OBRA</v>
          </cell>
        </row>
        <row r="4515">
          <cell r="S4515" t="str">
            <v>OPERAÇÕES APROPRIAÇÃO MÃO-DE-OBRA</v>
          </cell>
        </row>
        <row r="4516">
          <cell r="S4516" t="str">
            <v>OPERAÇÕES APROPRIAÇÃO MÃO-DE-OBRA</v>
          </cell>
        </row>
        <row r="4517">
          <cell r="S4517" t="str">
            <v>OPERAÇÕES APROPRIAÇÃO MÃO-DE-OBRA</v>
          </cell>
        </row>
        <row r="4518">
          <cell r="S4518" t="str">
            <v>OPERAÇÕES APROPRIAÇÃO MÃO-DE-OBRA</v>
          </cell>
        </row>
        <row r="4519">
          <cell r="S4519" t="str">
            <v>OPERAÇÕES APROPRIAÇÃO MÃO-DE-OBRA</v>
          </cell>
        </row>
        <row r="4520">
          <cell r="S4520" t="str">
            <v>OPERAÇÕES APROPRIAÇÃO MÃO-DE-OBRA</v>
          </cell>
        </row>
        <row r="4521">
          <cell r="S4521" t="str">
            <v>OPERAÇÕES APROPRIAÇÃO MÃO-DE-OBRA</v>
          </cell>
        </row>
        <row r="4522">
          <cell r="S4522" t="str">
            <v>OPERAÇÕES APROPRIAÇÃO MÃO-DE-OBRA</v>
          </cell>
        </row>
        <row r="4523">
          <cell r="S4523" t="str">
            <v>OPERAÇÕES APROPRIAÇÃO MÃO-DE-OBRA</v>
          </cell>
        </row>
        <row r="4524">
          <cell r="S4524" t="str">
            <v>OPERAÇÕES APROPRIAÇÃO MÃO-DE-OBRA</v>
          </cell>
        </row>
        <row r="4525">
          <cell r="S4525" t="str">
            <v>OPERAÇÕES APROPRIAÇÃO MÃO-DE-OBRA</v>
          </cell>
        </row>
        <row r="4526">
          <cell r="S4526" t="str">
            <v>OPERAÇÕES APROPRIAÇÃO MÃO-DE-OBRA</v>
          </cell>
        </row>
        <row r="4527">
          <cell r="S4527" t="str">
            <v>OPERAÇÕES APROPRIAÇÃO MÃO-DE-OBRA</v>
          </cell>
        </row>
        <row r="4528">
          <cell r="S4528" t="str">
            <v>OPERAÇÕES APROPRIAÇÃO MÃO-DE-OBRA</v>
          </cell>
        </row>
        <row r="4529">
          <cell r="S4529" t="str">
            <v>OPERAÇÕES APROPRIAÇÃO MÃO-DE-OBRA</v>
          </cell>
        </row>
        <row r="4530">
          <cell r="S4530" t="str">
            <v>OPERAÇÕES APROPRIAÇÃO MÃO-DE-OBRA</v>
          </cell>
        </row>
        <row r="4531">
          <cell r="S4531" t="str">
            <v>OPERAÇÕES APROPRIAÇÃO MÃO-DE-OBRA</v>
          </cell>
        </row>
        <row r="4532">
          <cell r="S4532" t="str">
            <v>OPERAÇÕES APROPRIAÇÃO MÃO-DE-OBRA</v>
          </cell>
        </row>
        <row r="4533">
          <cell r="S4533" t="str">
            <v>OPERAÇÕES APROPRIAÇÃO MÃO-DE-OBRA</v>
          </cell>
        </row>
        <row r="4534">
          <cell r="S4534" t="str">
            <v>OPERAÇÕES APROPRIAÇÃO MÃO-DE-OBRA</v>
          </cell>
        </row>
        <row r="4535">
          <cell r="S4535" t="str">
            <v>OPERAÇÕES APROPRIAÇÃO MÃO-DE-OBRA</v>
          </cell>
        </row>
        <row r="4536">
          <cell r="S4536" t="str">
            <v>OPERAÇÕES APROPRIAÇÃO MÃO-DE-OBRA</v>
          </cell>
        </row>
        <row r="4537">
          <cell r="S4537" t="str">
            <v>OPERAÇÕES APROPRIAÇÃO MÃO-DE-OBRA</v>
          </cell>
        </row>
        <row r="4538">
          <cell r="S4538" t="str">
            <v>OPERAÇÕES APROPRIAÇÃO MÃO-DE-OBRA</v>
          </cell>
        </row>
        <row r="4539">
          <cell r="S4539" t="str">
            <v>OPERAÇÕES APROPRIAÇÃO MÃO-DE-OBRA</v>
          </cell>
        </row>
        <row r="4540">
          <cell r="S4540" t="str">
            <v>OPERAÇÕES APROPRIAÇÃO MÃO-DE-OBRA</v>
          </cell>
        </row>
        <row r="4541">
          <cell r="S4541" t="str">
            <v>OPERAÇÕES APROPRIAÇÃO MÃO-DE-OBRA</v>
          </cell>
        </row>
        <row r="4542">
          <cell r="S4542" t="str">
            <v>OPERAÇÕES APROPRIAÇÃO MÃO-DE-OBRA</v>
          </cell>
        </row>
        <row r="4543">
          <cell r="S4543" t="str">
            <v>OPERAÇÕES APROPRIAÇÃO MÃO-DE-OBRA</v>
          </cell>
        </row>
        <row r="4544">
          <cell r="S4544" t="str">
            <v>OPERAÇÕES APROPRIAÇÃO MÃO-DE-OBRA</v>
          </cell>
        </row>
        <row r="4545">
          <cell r="S4545" t="str">
            <v>OPERAÇÕES APROPRIAÇÃO MÃO-DE-OBRA</v>
          </cell>
        </row>
        <row r="4546">
          <cell r="S4546" t="str">
            <v>OPERAÇÕES APROPRIAÇÃO MÃO-DE-OBRA</v>
          </cell>
        </row>
        <row r="4547">
          <cell r="S4547" t="str">
            <v>OPERAÇÕES APROPRIAÇÃO MÃO-DE-OBRA</v>
          </cell>
        </row>
        <row r="4548">
          <cell r="S4548" t="str">
            <v>OPERAÇÕES APROPRIAÇÃO MÃO-DE-OBRA</v>
          </cell>
        </row>
        <row r="4549">
          <cell r="S4549" t="str">
            <v>OPERAÇÕES APROPRIAÇÃO MÃO-DE-OBRA</v>
          </cell>
        </row>
        <row r="4550">
          <cell r="S4550" t="str">
            <v>OPERAÇÕES APROPRIAÇÃO MÃO-DE-OBRA</v>
          </cell>
        </row>
        <row r="4551">
          <cell r="S4551" t="str">
            <v>OPERAÇÕES APROPRIAÇÃO MÃO-DE-OBRA</v>
          </cell>
        </row>
        <row r="4552">
          <cell r="S4552" t="str">
            <v>OPERAÇÕES APROPRIAÇÃO MÃO-DE-OBRA</v>
          </cell>
        </row>
        <row r="4553">
          <cell r="S4553" t="str">
            <v>OPERAÇÕES APROPRIAÇÃO MÃO-DE-OBRA</v>
          </cell>
        </row>
        <row r="4554">
          <cell r="S4554" t="str">
            <v>OPERAÇÕES APROPRIAÇÃO MÃO-DE-OBRA</v>
          </cell>
        </row>
        <row r="4555">
          <cell r="S4555" t="str">
            <v>OPERAÇÕES APROPRIAÇÃO MÃO-DE-OBRA</v>
          </cell>
        </row>
        <row r="4556">
          <cell r="S4556" t="str">
            <v>OPERAÇÕES APROPRIAÇÃO MÃO-DE-OBRA</v>
          </cell>
        </row>
        <row r="4557">
          <cell r="S4557" t="str">
            <v>OPERAÇÕES APROPRIAÇÃO MÃO-DE-OBRA</v>
          </cell>
        </row>
        <row r="4558">
          <cell r="S4558" t="str">
            <v>OPERAÇÕES APROPRIAÇÃO MÃO-DE-OBRA</v>
          </cell>
        </row>
        <row r="4559">
          <cell r="S4559" t="str">
            <v>OPERAÇÕES APROPRIAÇÃO MÃO-DE-OBRA</v>
          </cell>
        </row>
        <row r="4560">
          <cell r="S4560" t="str">
            <v>OPERAÇÕES APROPRIAÇÃO MÃO-DE-OBRA</v>
          </cell>
        </row>
        <row r="4561">
          <cell r="S4561" t="str">
            <v>OPERAÇÕES APROPRIAÇÃO MÃO-DE-OBRA</v>
          </cell>
        </row>
        <row r="4562">
          <cell r="S4562" t="str">
            <v>OPERAÇÕES APROPRIAÇÃO MÃO-DE-OBRA</v>
          </cell>
        </row>
        <row r="4563">
          <cell r="S4563" t="str">
            <v>OPERAÇÕES APROPRIAÇÃO MÃO-DE-OBRA</v>
          </cell>
        </row>
        <row r="4564">
          <cell r="S4564" t="str">
            <v>OPERAÇÕES APROPRIAÇÃO MÃO-DE-OBRA</v>
          </cell>
        </row>
        <row r="4565">
          <cell r="S4565" t="str">
            <v>OPERAÇÕES APROPRIAÇÃO MÃO-DE-OBRA</v>
          </cell>
        </row>
        <row r="4566">
          <cell r="S4566" t="str">
            <v>OPERAÇÕES APROPRIAÇÃO MÃO-DE-OBRA</v>
          </cell>
        </row>
        <row r="4567">
          <cell r="S4567" t="str">
            <v>OPERAÇÕES APROPRIAÇÃO MÃO-DE-OBRA</v>
          </cell>
        </row>
        <row r="4568">
          <cell r="S4568" t="str">
            <v>OPERAÇÕES APROPRIAÇÃO MÃO-DE-OBRA</v>
          </cell>
        </row>
        <row r="4569">
          <cell r="S4569" t="str">
            <v>OPERAÇÕES APROPRIAÇÃO MÃO-DE-OBRA</v>
          </cell>
        </row>
        <row r="4570">
          <cell r="S4570" t="str">
            <v>OPERAÇÕES APROPRIAÇÃO MÃO-DE-OBRA</v>
          </cell>
        </row>
        <row r="4571">
          <cell r="S4571" t="str">
            <v>OPERAÇÕES APROPRIAÇÃO MÃO-DE-OBRA</v>
          </cell>
        </row>
        <row r="4572">
          <cell r="S4572" t="str">
            <v>OPERAÇÕES APROPRIAÇÃO MÃO-DE-OBRA</v>
          </cell>
        </row>
        <row r="4573">
          <cell r="S4573" t="str">
            <v>OPERAÇÕES APROPRIAÇÃO MÃO-DE-OBRA</v>
          </cell>
        </row>
        <row r="4574">
          <cell r="S4574" t="str">
            <v>OPERAÇÕES APROPRIAÇÃO MÃO-DE-OBRA</v>
          </cell>
        </row>
        <row r="4575">
          <cell r="S4575" t="str">
            <v>OPERAÇÕES APROPRIAÇÃO MÃO-DE-OBRA</v>
          </cell>
        </row>
        <row r="4576">
          <cell r="S4576" t="str">
            <v>OPERAÇÕES APROPRIAÇÃO MÃO-DE-OBRA</v>
          </cell>
        </row>
        <row r="4577">
          <cell r="S4577" t="str">
            <v>OPERAÇÕES APROPRIAÇÃO MÃO-DE-OBRA</v>
          </cell>
        </row>
        <row r="4578">
          <cell r="S4578" t="str">
            <v>OPERAÇÕES APROPRIAÇÃO MÃO-DE-OBRA</v>
          </cell>
        </row>
        <row r="4579">
          <cell r="S4579" t="str">
            <v>OPERAÇÕES APROPRIAÇÃO MÃO-DE-OBRA</v>
          </cell>
        </row>
        <row r="4580">
          <cell r="S4580" t="str">
            <v>OPERAÇÕES APROPRIAÇÃO MÃO-DE-OBRA</v>
          </cell>
        </row>
        <row r="4581">
          <cell r="S4581" t="str">
            <v>OPERAÇÕES APROPRIAÇÃO MÃO-DE-OBRA</v>
          </cell>
        </row>
        <row r="4582">
          <cell r="S4582" t="str">
            <v>OPERAÇÕES APROPRIAÇÃO MÃO-DE-OBRA</v>
          </cell>
        </row>
        <row r="4583">
          <cell r="S4583" t="str">
            <v>OPERAÇÕES APROPRIAÇÃO MÃO-DE-OBRA</v>
          </cell>
        </row>
        <row r="4584">
          <cell r="S4584" t="str">
            <v>OPERAÇÕES APROPRIAÇÃO MÃO-DE-OBRA</v>
          </cell>
        </row>
        <row r="4585">
          <cell r="S4585" t="str">
            <v>OPERAÇÕES APROPRIAÇÃO MÃO-DE-OBRA</v>
          </cell>
        </row>
        <row r="4586">
          <cell r="S4586" t="str">
            <v>OPERAÇÕES APROPRIAÇÃO MÃO-DE-OBRA</v>
          </cell>
        </row>
        <row r="4587">
          <cell r="S4587" t="str">
            <v>OPERAÇÕES APROPRIAÇÃO MÃO-DE-OBRA</v>
          </cell>
        </row>
        <row r="4588">
          <cell r="S4588" t="str">
            <v>OPERAÇÕES APROPRIAÇÃO MÃO-DE-OBRA</v>
          </cell>
        </row>
        <row r="4589">
          <cell r="S4589" t="str">
            <v>OPERAÇÕES APROPRIAÇÃO MÃO-DE-OBRA</v>
          </cell>
        </row>
        <row r="4590">
          <cell r="S4590" t="str">
            <v>OPERAÇÕES APROPRIAÇÃO MÃO-DE-OBRA</v>
          </cell>
        </row>
        <row r="4591">
          <cell r="S4591" t="str">
            <v>OPERAÇÕES APROPRIAÇÃO MÃO-DE-OBRA</v>
          </cell>
        </row>
        <row r="4592">
          <cell r="S4592" t="str">
            <v>OPERAÇÕES APROPRIAÇÃO MÃO-DE-OBRA</v>
          </cell>
        </row>
        <row r="4593">
          <cell r="S4593" t="str">
            <v>OPERAÇÕES APROPRIAÇÃO MÃO-DE-OBRA</v>
          </cell>
        </row>
        <row r="4594">
          <cell r="S4594" t="str">
            <v>OPERAÇÕES APROPRIAÇÃO MÃO-DE-OBRA</v>
          </cell>
        </row>
        <row r="4595">
          <cell r="S4595" t="str">
            <v>OPERAÇÕES APROPRIAÇÃO MÃO-DE-OBRA</v>
          </cell>
        </row>
        <row r="4596">
          <cell r="S4596" t="str">
            <v>OPERAÇÕES APROPRIAÇÃO MÃO-DE-OBRA</v>
          </cell>
        </row>
        <row r="4597">
          <cell r="S4597" t="str">
            <v>OPERAÇÕES APROPRIAÇÃO MÃO-DE-OBRA</v>
          </cell>
        </row>
        <row r="4598">
          <cell r="S4598" t="str">
            <v>OPERAÇÕES APROPRIAÇÃO MÃO-DE-OBRA</v>
          </cell>
        </row>
        <row r="4599">
          <cell r="S4599" t="str">
            <v>OPERAÇÕES APROPRIAÇÃO MÃO-DE-OBRA</v>
          </cell>
        </row>
        <row r="4600">
          <cell r="S4600" t="str">
            <v>OPERAÇÕES APROPRIAÇÃO MÃO-DE-OBRA</v>
          </cell>
        </row>
        <row r="4601">
          <cell r="S4601" t="str">
            <v>OPERAÇÕES APROPRIAÇÃO MÃO-DE-OBRA</v>
          </cell>
        </row>
        <row r="4602">
          <cell r="S4602" t="str">
            <v>OPERAÇÕES APROPRIAÇÃO MÃO-DE-OBRA</v>
          </cell>
        </row>
        <row r="4603">
          <cell r="S4603" t="str">
            <v>OPERAÇÕES APROPRIAÇÃO MÃO-DE-OBRA</v>
          </cell>
        </row>
        <row r="4604">
          <cell r="S4604" t="str">
            <v>OPERAÇÕES APROPRIAÇÃO MÃO-DE-OBRA</v>
          </cell>
        </row>
        <row r="4605">
          <cell r="S4605" t="str">
            <v>OPERAÇÕES APROPRIAÇÃO MÃO-DE-OBRA</v>
          </cell>
        </row>
        <row r="4606">
          <cell r="S4606" t="str">
            <v>OPERAÇÕES APROPRIAÇÃO MÃO-DE-OBRA</v>
          </cell>
        </row>
        <row r="4607">
          <cell r="S4607" t="str">
            <v>OPERAÇÕES APROPRIAÇÃO MÃO-DE-OBRA</v>
          </cell>
        </row>
        <row r="4608">
          <cell r="S4608" t="str">
            <v>OPERAÇÕES APROPRIAÇÃO MÃO-DE-OBRA</v>
          </cell>
        </row>
        <row r="4609">
          <cell r="S4609" t="str">
            <v>OPERAÇÕES APROPRIAÇÃO MÃO-DE-OBRA</v>
          </cell>
        </row>
        <row r="4610">
          <cell r="S4610" t="str">
            <v>OPERAÇÕES APROPRIAÇÃO MÃO-DE-OBRA</v>
          </cell>
        </row>
        <row r="4611">
          <cell r="S4611" t="str">
            <v>OPERAÇÕES APROPRIAÇÃO MÃO-DE-OBRA</v>
          </cell>
        </row>
        <row r="4612">
          <cell r="S4612" t="str">
            <v>OPERAÇÕES APROPRIAÇÃO MÃO-DE-OBRA</v>
          </cell>
        </row>
        <row r="4613">
          <cell r="S4613" t="str">
            <v>OPERAÇÕES APROPRIAÇÃO MÃO-DE-OBRA</v>
          </cell>
        </row>
        <row r="4614">
          <cell r="S4614" t="str">
            <v>OPERAÇÕES APROPRIAÇÃO MÃO-DE-OBRA</v>
          </cell>
        </row>
        <row r="4615">
          <cell r="S4615" t="str">
            <v>OPERAÇÕES APROPRIAÇÃO MÃO-DE-OBRA</v>
          </cell>
        </row>
        <row r="4616">
          <cell r="S4616" t="str">
            <v>OPERAÇÕES APROPRIAÇÃO MÃO-DE-OBRA</v>
          </cell>
        </row>
        <row r="4617">
          <cell r="S4617" t="str">
            <v>OPERAÇÕES APROPRIAÇÃO MÃO-DE-OBRA</v>
          </cell>
        </row>
        <row r="4618">
          <cell r="S4618" t="str">
            <v>OPERAÇÕES APROPRIAÇÃO MÃO-DE-OBRA</v>
          </cell>
        </row>
        <row r="4619">
          <cell r="S4619" t="str">
            <v>OPERAÇÕES APROPRIAÇÃO MÃO-DE-OBRA</v>
          </cell>
        </row>
        <row r="4620">
          <cell r="S4620" t="str">
            <v>OPERAÇÕES APROPRIAÇÃO MÃO-DE-OBRA</v>
          </cell>
        </row>
        <row r="4621">
          <cell r="S4621" t="str">
            <v>OPERAÇÕES APROPRIAÇÃO MÃO-DE-OBRA</v>
          </cell>
        </row>
        <row r="4622">
          <cell r="S4622" t="str">
            <v>OPERAÇÕES APROPRIAÇÃO MÃO-DE-OBRA</v>
          </cell>
        </row>
        <row r="4623">
          <cell r="S4623" t="str">
            <v>OPERAÇÕES APROPRIAÇÃO MÃO-DE-OBRA</v>
          </cell>
        </row>
        <row r="4624">
          <cell r="S4624" t="str">
            <v>OPERAÇÕES APROPRIAÇÃO MÃO-DE-OBRA</v>
          </cell>
        </row>
        <row r="4625">
          <cell r="S4625" t="str">
            <v>OPERAÇÕES APROPRIAÇÃO MÃO-DE-OBRA</v>
          </cell>
        </row>
        <row r="4626">
          <cell r="S4626" t="str">
            <v>OPERAÇÕES APROPRIAÇÃO MÃO-DE-OBRA</v>
          </cell>
        </row>
        <row r="4627">
          <cell r="S4627" t="str">
            <v>OPERAÇÕES APROPRIAÇÃO MÃO-DE-OBRA</v>
          </cell>
        </row>
        <row r="4628">
          <cell r="S4628" t="str">
            <v>OPERAÇÕES APROPRIAÇÃO MÃO-DE-OBRA</v>
          </cell>
        </row>
        <row r="4629">
          <cell r="S4629" t="str">
            <v>OPERAÇÕES APROPRIAÇÃO MÃO-DE-OBRA</v>
          </cell>
        </row>
        <row r="4630">
          <cell r="S4630" t="str">
            <v>OPERAÇÕES APROPRIAÇÃO MÃO-DE-OBRA</v>
          </cell>
        </row>
        <row r="4631">
          <cell r="S4631" t="str">
            <v>OPERAÇÕES APROPRIAÇÃO MÃO-DE-OBRA</v>
          </cell>
        </row>
        <row r="4632">
          <cell r="S4632" t="str">
            <v>OPERAÇÕES APROPRIAÇÃO MÃO-DE-OBRA</v>
          </cell>
        </row>
        <row r="4633">
          <cell r="S4633" t="str">
            <v>OPERAÇÕES APROPRIAÇÃO MÃO-DE-OBRA</v>
          </cell>
        </row>
        <row r="4634">
          <cell r="S4634" t="str">
            <v>OPERAÇÕES APROPRIAÇÃO MÃO-DE-OBRA</v>
          </cell>
        </row>
        <row r="4635">
          <cell r="S4635" t="str">
            <v>OPERAÇÕES APROPRIAÇÃO MÃO-DE-OBRA</v>
          </cell>
        </row>
        <row r="4636">
          <cell r="S4636" t="str">
            <v>OPERAÇÕES APROPRIAÇÃO MÃO-DE-OBRA</v>
          </cell>
        </row>
        <row r="4637">
          <cell r="S4637" t="str">
            <v>OPERAÇÕES APROPRIAÇÃO MÃO-DE-OBRA</v>
          </cell>
        </row>
        <row r="4638">
          <cell r="S4638" t="str">
            <v>OPERAÇÕES APROPRIAÇÃO MÃO-DE-OBRA</v>
          </cell>
        </row>
        <row r="4639">
          <cell r="S4639" t="str">
            <v>OPERAÇÕES APROPRIAÇÃO MÃO-DE-OBRA</v>
          </cell>
        </row>
        <row r="4640">
          <cell r="S4640" t="str">
            <v>OPERAÇÕES APROPRIAÇÃO MÃO-DE-OBRA</v>
          </cell>
        </row>
        <row r="4641">
          <cell r="S4641" t="str">
            <v>OPERAÇÕES APROPRIAÇÃO MÃO-DE-OBRA</v>
          </cell>
        </row>
        <row r="4642">
          <cell r="S4642" t="str">
            <v>OPERAÇÕES APROPRIAÇÃO MÃO-DE-OBRA</v>
          </cell>
        </row>
        <row r="4643">
          <cell r="S4643" t="str">
            <v>OPERAÇÕES APROPRIAÇÃO MÃO-DE-OBRA</v>
          </cell>
        </row>
        <row r="4644">
          <cell r="S4644" t="str">
            <v>OPERAÇÕES APROPRIAÇÃO MÃO-DE-OBRA</v>
          </cell>
        </row>
        <row r="4645">
          <cell r="S4645" t="str">
            <v>OPERAÇÕES APROPRIAÇÃO MÃO-DE-OBRA</v>
          </cell>
        </row>
        <row r="4646">
          <cell r="S4646" t="str">
            <v>OPERAÇÕES APROPRIAÇÃO MÃO-DE-OBRA</v>
          </cell>
        </row>
        <row r="4647">
          <cell r="S4647" t="str">
            <v>OPERAÇÕES APROPRIAÇÃO MÃO-DE-OBRA</v>
          </cell>
        </row>
        <row r="4648">
          <cell r="S4648" t="str">
            <v>OPERAÇÕES APROPRIAÇÃO MÃO-DE-OBRA</v>
          </cell>
        </row>
        <row r="4649">
          <cell r="S4649" t="str">
            <v>OPERAÇÕES APROPRIAÇÃO MÃO-DE-OBRA</v>
          </cell>
        </row>
        <row r="4650">
          <cell r="S4650" t="str">
            <v>OPERAÇÕES APROPRIAÇÃO MÃO-DE-OBRA</v>
          </cell>
        </row>
        <row r="4651">
          <cell r="S4651" t="str">
            <v>OPERAÇÕES APROPRIAÇÃO MÃO-DE-OBRA</v>
          </cell>
        </row>
        <row r="4652">
          <cell r="S4652" t="str">
            <v>OPERAÇÕES APROPRIAÇÃO MÃO-DE-OBRA</v>
          </cell>
        </row>
        <row r="4653">
          <cell r="S4653" t="str">
            <v>OPERAÇÕES APROPRIAÇÃO MÃO-DE-OBRA</v>
          </cell>
        </row>
        <row r="4654">
          <cell r="S4654" t="str">
            <v>OPERAÇÕES APROPRIAÇÃO MÃO-DE-OBRA</v>
          </cell>
        </row>
        <row r="4655">
          <cell r="S4655" t="str">
            <v>OPERAÇÕES APROPRIAÇÃO MÃO-DE-OBRA</v>
          </cell>
        </row>
        <row r="4656">
          <cell r="S4656" t="str">
            <v>OPERAÇÕES APROPRIAÇÃO MÃO-DE-OBRA</v>
          </cell>
        </row>
        <row r="4657">
          <cell r="S4657" t="str">
            <v>OPERAÇÕES APROPRIAÇÃO MÃO-DE-OBRA</v>
          </cell>
        </row>
        <row r="4658">
          <cell r="S4658" t="str">
            <v>OPERAÇÕES APROPRIAÇÃO MÃO-DE-OBRA</v>
          </cell>
        </row>
        <row r="4659">
          <cell r="S4659" t="str">
            <v>OPERAÇÕES APROPRIAÇÃO MÃO-DE-OBRA</v>
          </cell>
        </row>
        <row r="4660">
          <cell r="S4660" t="str">
            <v>OPERAÇÕES APROPRIAÇÃO MÃO-DE-OBRA</v>
          </cell>
        </row>
        <row r="4661">
          <cell r="S4661" t="str">
            <v>OPERAÇÕES APROPRIAÇÃO MÃO-DE-OBRA</v>
          </cell>
        </row>
        <row r="4662">
          <cell r="S4662" t="str">
            <v>OPERAÇÕES APROPRIAÇÃO MÃO-DE-OBRA</v>
          </cell>
        </row>
        <row r="4663">
          <cell r="S4663" t="str">
            <v>OPERAÇÕES APROPRIAÇÃO MÃO-DE-OBRA</v>
          </cell>
        </row>
        <row r="4664">
          <cell r="S4664" t="str">
            <v>OPERAÇÕES APROPRIAÇÃO MÃO-DE-OBRA</v>
          </cell>
        </row>
        <row r="4665">
          <cell r="S4665" t="str">
            <v>OPERAÇÕES APROPRIAÇÃO MÃO-DE-OBRA</v>
          </cell>
        </row>
        <row r="4666">
          <cell r="S4666" t="str">
            <v>OPERAÇÕES APROPRIAÇÃO MÃO-DE-OBRA</v>
          </cell>
        </row>
        <row r="4667">
          <cell r="S4667" t="str">
            <v>OPERAÇÕES APROPRIAÇÃO MÃO-DE-OBRA</v>
          </cell>
        </row>
        <row r="4668">
          <cell r="S4668" t="str">
            <v>OPERAÇÕES APROPRIAÇÃO MÃO-DE-OBRA</v>
          </cell>
        </row>
        <row r="4669">
          <cell r="S4669" t="str">
            <v>OPERAÇÕES APROPRIAÇÃO MÃO-DE-OBRA</v>
          </cell>
        </row>
        <row r="4670">
          <cell r="S4670" t="str">
            <v>OPERAÇÕES APROPRIAÇÃO MÃO-DE-OBRA</v>
          </cell>
        </row>
        <row r="4671">
          <cell r="S4671" t="str">
            <v>OPERAÇÕES APROPRIAÇÃO MÃO-DE-OBRA</v>
          </cell>
        </row>
        <row r="4672">
          <cell r="S4672" t="str">
            <v>OPERAÇÕES APROPRIAÇÃO MÃO-DE-OBRA</v>
          </cell>
        </row>
        <row r="4673">
          <cell r="S4673" t="str">
            <v>OPERAÇÕES APROPRIAÇÃO MÃO-DE-OBRA</v>
          </cell>
        </row>
        <row r="4674">
          <cell r="S4674" t="str">
            <v>OPERAÇÕES APROPRIAÇÃO MÃO-DE-OBRA</v>
          </cell>
        </row>
        <row r="4675">
          <cell r="S4675" t="str">
            <v>OPERAÇÕES APROPRIAÇÃO MÃO-DE-OBRA</v>
          </cell>
        </row>
        <row r="4676">
          <cell r="S4676" t="str">
            <v>OPERAÇÕES APROPRIAÇÃO MÃO-DE-OBRA</v>
          </cell>
        </row>
        <row r="4677">
          <cell r="S4677" t="str">
            <v>OPERAÇÕES APROPRIAÇÃO MÃO-DE-OBRA</v>
          </cell>
        </row>
        <row r="4678">
          <cell r="S4678" t="str">
            <v>OPERAÇÕES APROPRIAÇÃO MÃO-DE-OBRA</v>
          </cell>
        </row>
        <row r="4679">
          <cell r="S4679" t="str">
            <v>OPERAÇÕES APROPRIAÇÃO MÃO-DE-OBRA</v>
          </cell>
        </row>
        <row r="4680">
          <cell r="S4680" t="str">
            <v>OPERAÇÕES APROPRIAÇÃO MÃO-DE-OBRA</v>
          </cell>
        </row>
        <row r="4681">
          <cell r="S4681" t="str">
            <v>OPERAÇÕES APROPRIAÇÃO MÃO-DE-OBRA</v>
          </cell>
        </row>
        <row r="4682">
          <cell r="S4682" t="str">
            <v>OPERAÇÕES APROPRIAÇÃO MÃO-DE-OBRA</v>
          </cell>
        </row>
        <row r="4683">
          <cell r="S4683" t="str">
            <v>OPERAÇÕES APROPRIAÇÃO MÃO-DE-OBRA</v>
          </cell>
        </row>
        <row r="4684">
          <cell r="S4684" t="str">
            <v>OPERAÇÕES APROPRIAÇÃO MÃO-DE-OBRA</v>
          </cell>
        </row>
        <row r="4685">
          <cell r="S4685" t="str">
            <v>OPERAÇÕES APROPRIAÇÃO MÃO-DE-OBRA</v>
          </cell>
        </row>
        <row r="4686">
          <cell r="S4686" t="str">
            <v>OPERAÇÕES APROPRIAÇÃO MÃO-DE-OBRA</v>
          </cell>
        </row>
        <row r="4687">
          <cell r="S4687" t="str">
            <v>OPERAÇÕES APROPRIAÇÃO MÃO-DE-OBRA</v>
          </cell>
        </row>
        <row r="4688">
          <cell r="S4688" t="str">
            <v>OPERAÇÕES APROPRIAÇÃO MÃO-DE-OBRA</v>
          </cell>
        </row>
        <row r="4689">
          <cell r="S4689" t="str">
            <v>OPERAÇÕES APROPRIAÇÃO MÃO-DE-OBRA</v>
          </cell>
        </row>
        <row r="4690">
          <cell r="S4690" t="str">
            <v>OPERAÇÕES APROPRIAÇÃO MÃO-DE-OBRA</v>
          </cell>
        </row>
        <row r="4691">
          <cell r="S4691" t="str">
            <v>OPERAÇÕES APROPRIAÇÃO MÃO-DE-OBRA</v>
          </cell>
        </row>
        <row r="4692">
          <cell r="S4692" t="str">
            <v>OPERAÇÕES APROPRIAÇÃO MÃO-DE-OBRA</v>
          </cell>
        </row>
        <row r="4693">
          <cell r="S4693" t="str">
            <v>OPERAÇÕES APROPRIAÇÃO MÃO-DE-OBRA</v>
          </cell>
        </row>
        <row r="4694">
          <cell r="S4694" t="str">
            <v>OPERAÇÕES APROPRIAÇÃO MÃO-DE-OBRA</v>
          </cell>
        </row>
        <row r="4695">
          <cell r="S4695" t="str">
            <v>OPERAÇÕES APROPRIAÇÃO MÃO-DE-OBRA</v>
          </cell>
        </row>
        <row r="4696">
          <cell r="S4696" t="str">
            <v>OPERAÇÕES APROPRIAÇÃO MÃO-DE-OBRA</v>
          </cell>
        </row>
        <row r="4697">
          <cell r="S4697" t="str">
            <v>OPERAÇÕES APROPRIAÇÃO MÃO-DE-OBRA</v>
          </cell>
        </row>
        <row r="4698">
          <cell r="S4698" t="str">
            <v>OPERAÇÕES APROPRIAÇÃO MÃO-DE-OBRA</v>
          </cell>
        </row>
        <row r="4699">
          <cell r="S4699" t="str">
            <v>OPERAÇÕES APROPRIAÇÃO MÃO-DE-OBRA</v>
          </cell>
        </row>
        <row r="4700">
          <cell r="S4700" t="str">
            <v>OPERAÇÕES APROPRIAÇÃO MÃO-DE-OBRA</v>
          </cell>
        </row>
        <row r="4701">
          <cell r="S4701" t="str">
            <v>OPERAÇÕES APROPRIAÇÃO MÃO-DE-OBRA</v>
          </cell>
        </row>
        <row r="4702">
          <cell r="S4702" t="str">
            <v>OPERAÇÕES APROPRIAÇÃO MÃO-DE-OBRA</v>
          </cell>
        </row>
        <row r="4703">
          <cell r="S4703" t="str">
            <v>OPERAÇÕES APROPRIAÇÃO MÃO-DE-OBRA</v>
          </cell>
        </row>
        <row r="4704">
          <cell r="S4704" t="str">
            <v>OPERAÇÕES APROPRIAÇÃO MÃO-DE-OBRA</v>
          </cell>
        </row>
        <row r="4705">
          <cell r="S4705" t="str">
            <v>OPERAÇÕES APROPRIAÇÃO MÃO-DE-OBRA</v>
          </cell>
        </row>
        <row r="4706">
          <cell r="S4706" t="str">
            <v>OPERAÇÕES APROPRIAÇÃO MÃO-DE-OBRA</v>
          </cell>
        </row>
        <row r="4707">
          <cell r="S4707" t="str">
            <v>OPERAÇÕES APROPRIAÇÃO MÃO-DE-OBRA</v>
          </cell>
        </row>
        <row r="4708">
          <cell r="S4708" t="str">
            <v>OPERAÇÕES APROPRIAÇÃO MÃO-DE-OBRA</v>
          </cell>
        </row>
        <row r="4709">
          <cell r="S4709" t="str">
            <v>OPERAÇÕES APROPRIAÇÃO MÃO-DE-OBRA</v>
          </cell>
        </row>
        <row r="4710">
          <cell r="S4710" t="str">
            <v>OPERAÇÕES APROPRIAÇÃO MÃO-DE-OBRA</v>
          </cell>
        </row>
        <row r="4711">
          <cell r="S4711" t="str">
            <v>OPERAÇÕES APROPRIAÇÃO MÃO-DE-OBRA</v>
          </cell>
        </row>
        <row r="4712">
          <cell r="S4712" t="str">
            <v>OPERAÇÕES APROPRIAÇÃO MÃO-DE-OBRA</v>
          </cell>
        </row>
        <row r="4713">
          <cell r="S4713" t="str">
            <v>EMPREENDIMENTOS APROPRIAÇÃO MÃO-DE-OBRA</v>
          </cell>
        </row>
        <row r="4714">
          <cell r="S4714" t="str">
            <v>EMPREENDIMENTOS APROPRIAÇÃO MÃO-DE-OBRA</v>
          </cell>
        </row>
        <row r="4715">
          <cell r="S4715" t="str">
            <v>OPERAÇÕES APROPRIAÇÃO MÃO-DE-OBRA</v>
          </cell>
        </row>
        <row r="4716">
          <cell r="S4716" t="str">
            <v>OPERAÇÕES APROPRIAÇÃO MÃO-DE-OBRA</v>
          </cell>
        </row>
        <row r="4717">
          <cell r="S4717" t="str">
            <v>OPERAÇÕES APROPRIAÇÃO MÃO-DE-OBRA</v>
          </cell>
        </row>
        <row r="4718">
          <cell r="S4718" t="str">
            <v>OPERAÇÕES APROPRIAÇÃO MÃO-DE-OBRA</v>
          </cell>
        </row>
        <row r="4719">
          <cell r="S4719" t="str">
            <v>OPERAÇÕES APROPRIAÇÃO MÃO-DE-OBRA</v>
          </cell>
        </row>
        <row r="4720">
          <cell r="S4720" t="str">
            <v>OPERAÇÕES APROPRIAÇÃO MÃO-DE-OBRA</v>
          </cell>
        </row>
        <row r="4721">
          <cell r="S4721" t="str">
            <v>OPERAÇÕES APROPRIAÇÃO MÃO-DE-OBRA</v>
          </cell>
        </row>
        <row r="4722">
          <cell r="S4722" t="str">
            <v>OPERAÇÕES APROPRIAÇÃO MÃO-DE-OBRA</v>
          </cell>
        </row>
        <row r="4723">
          <cell r="S4723" t="str">
            <v>ADMINISTRATIVA APROPRIAÇÃO MÃO-DE-OBRA</v>
          </cell>
        </row>
        <row r="4724">
          <cell r="S4724" t="str">
            <v>CASOS ESPECIAIS APROPRIAÇÃO MÃO-DE-OBRA</v>
          </cell>
        </row>
        <row r="4725">
          <cell r="S4725" t="str">
            <v>ADMINISTRATIVA RECUPERAÇÃO DESPESAS</v>
          </cell>
        </row>
        <row r="4726">
          <cell r="S4726" t="str">
            <v>ADMINISTRATIVA RECUPERAÇÃO DESPESAS</v>
          </cell>
        </row>
        <row r="4727">
          <cell r="S4727" t="str">
            <v>CASOS ESPECIAIS RECUPERAÇÃO DESPESAS</v>
          </cell>
        </row>
        <row r="4728">
          <cell r="S4728" t="str">
            <v>OPERAÇÕES RATEIOS</v>
          </cell>
        </row>
        <row r="4729">
          <cell r="S4729" t="str">
            <v>OPERAÇÕES RATEIOS</v>
          </cell>
        </row>
        <row r="4730">
          <cell r="S4730" t="str">
            <v>OPERAÇÕES RATEIOS</v>
          </cell>
        </row>
        <row r="4731">
          <cell r="S4731" t="str">
            <v>OPERAÇÕES RATEIOS</v>
          </cell>
        </row>
        <row r="4732">
          <cell r="S4732" t="str">
            <v>OPERAÇÕES RATEIOS</v>
          </cell>
        </row>
        <row r="4733">
          <cell r="S4733" t="str">
            <v>OPERAÇÕES RATEIOS</v>
          </cell>
        </row>
        <row r="4734">
          <cell r="S4734" t="str">
            <v>OPERAÇÕES RATEIOS</v>
          </cell>
        </row>
        <row r="4735">
          <cell r="S4735" t="str">
            <v>OPERAÇÕES RATEIOS</v>
          </cell>
        </row>
        <row r="4736">
          <cell r="S4736" t="str">
            <v>OPERAÇÕES RATEIOS</v>
          </cell>
        </row>
        <row r="4737">
          <cell r="S4737" t="str">
            <v>OPERAÇÕES RATEIOS</v>
          </cell>
        </row>
        <row r="4738">
          <cell r="S4738" t="str">
            <v>OPERAÇÕES RATEIOS</v>
          </cell>
        </row>
        <row r="4739">
          <cell r="S4739" t="str">
            <v>OPERAÇÕES RATEIOS</v>
          </cell>
        </row>
        <row r="4740">
          <cell r="S4740" t="str">
            <v>OPERAÇÕES RATEIOS</v>
          </cell>
        </row>
        <row r="4741">
          <cell r="S4741" t="str">
            <v>OPERAÇÕES RATEIOS</v>
          </cell>
        </row>
        <row r="4742">
          <cell r="S4742" t="str">
            <v>OPERAÇÕES RATEIOS</v>
          </cell>
        </row>
        <row r="4743">
          <cell r="S4743" t="str">
            <v>OPERAÇÕES RATEIOS</v>
          </cell>
        </row>
        <row r="4744">
          <cell r="S4744" t="str">
            <v>OPERAÇÕES RATEIOS</v>
          </cell>
        </row>
        <row r="4745">
          <cell r="S4745" t="str">
            <v>OPERAÇÕES RATEIOS</v>
          </cell>
        </row>
        <row r="4746">
          <cell r="S4746" t="str">
            <v>OPERAÇÕES RATEIOS</v>
          </cell>
        </row>
        <row r="4747">
          <cell r="S4747" t="str">
            <v>OPERAÇÕES RATEIOS</v>
          </cell>
        </row>
        <row r="4748">
          <cell r="S4748" t="str">
            <v>OPERAÇÕES RATEIOS</v>
          </cell>
        </row>
        <row r="4749">
          <cell r="S4749" t="str">
            <v>OPERAÇÕES RATEIOS</v>
          </cell>
        </row>
        <row r="4750">
          <cell r="S4750" t="str">
            <v>OPERAÇÕES RATEIOS</v>
          </cell>
        </row>
        <row r="4751">
          <cell r="S4751" t="str">
            <v>OPERAÇÕES RATEIOS</v>
          </cell>
        </row>
        <row r="4752">
          <cell r="S4752" t="str">
            <v>OPERAÇÕES RATEIOS</v>
          </cell>
        </row>
        <row r="4753">
          <cell r="S4753" t="str">
            <v>OPERAÇÕES RATEIOS</v>
          </cell>
        </row>
        <row r="4754">
          <cell r="S4754" t="str">
            <v>OPERAÇÕES RATEIOS</v>
          </cell>
        </row>
        <row r="4755">
          <cell r="S4755" t="str">
            <v>OPERAÇÕES RATEIOS</v>
          </cell>
        </row>
        <row r="4756">
          <cell r="S4756" t="str">
            <v>OPERAÇÕES RATEIOS</v>
          </cell>
        </row>
        <row r="4757">
          <cell r="S4757" t="str">
            <v>OPERAÇÕES RATEIOS</v>
          </cell>
        </row>
        <row r="4758">
          <cell r="S4758" t="str">
            <v>OPERAÇÕES RATEIOS</v>
          </cell>
        </row>
        <row r="4759">
          <cell r="S4759" t="str">
            <v>OPERAÇÕES RATEIOS</v>
          </cell>
        </row>
        <row r="4760">
          <cell r="S4760" t="str">
            <v>OPERAÇÕES RATEIOS</v>
          </cell>
        </row>
        <row r="4761">
          <cell r="S4761" t="str">
            <v>OPERAÇÕES RATEIOS</v>
          </cell>
        </row>
        <row r="4762">
          <cell r="S4762" t="str">
            <v>OPERAÇÕES RATEIOS</v>
          </cell>
        </row>
        <row r="4763">
          <cell r="S4763" t="str">
            <v>OPERAÇÕES RATEIOS</v>
          </cell>
        </row>
        <row r="4764">
          <cell r="S4764" t="str">
            <v>OPERAÇÕES RATEIOS</v>
          </cell>
        </row>
        <row r="4765">
          <cell r="S4765" t="str">
            <v>OPERAÇÕES RATEIOS</v>
          </cell>
        </row>
        <row r="4766">
          <cell r="S4766" t="str">
            <v>OPERAÇÕES RATEIOS</v>
          </cell>
        </row>
        <row r="4767">
          <cell r="S4767" t="str">
            <v>OPERAÇÕES RATEIOS</v>
          </cell>
        </row>
        <row r="4768">
          <cell r="S4768" t="str">
            <v>OPERAÇÕES RATEIOS</v>
          </cell>
        </row>
        <row r="4769">
          <cell r="S4769" t="str">
            <v>OPERAÇÕES RATEIOS</v>
          </cell>
        </row>
        <row r="4770">
          <cell r="S4770" t="str">
            <v>OPERAÇÕES RATEIOS</v>
          </cell>
        </row>
        <row r="4771">
          <cell r="S4771" t="str">
            <v>OPERAÇÕES RATEIOS</v>
          </cell>
        </row>
        <row r="4772">
          <cell r="S4772" t="str">
            <v>OPERAÇÕES RATEIOS</v>
          </cell>
        </row>
        <row r="4773">
          <cell r="S4773" t="str">
            <v>OPERAÇÕES RATEIOS</v>
          </cell>
        </row>
        <row r="4774">
          <cell r="S4774" t="str">
            <v>OPERAÇÕES RATEIOS</v>
          </cell>
        </row>
        <row r="4775">
          <cell r="S4775" t="str">
            <v>OPERAÇÕES RATEIOS</v>
          </cell>
        </row>
        <row r="4776">
          <cell r="S4776" t="str">
            <v>OPERAÇÕES RATEIOS</v>
          </cell>
        </row>
        <row r="4777">
          <cell r="S4777" t="str">
            <v>OPERAÇÕES RATEIOS</v>
          </cell>
        </row>
        <row r="4778">
          <cell r="S4778" t="str">
            <v>OPERAÇÕES RATEIOS</v>
          </cell>
        </row>
        <row r="4779">
          <cell r="S4779" t="str">
            <v>OPERAÇÕES RATEIOS</v>
          </cell>
        </row>
        <row r="4780">
          <cell r="S4780" t="str">
            <v>OPERAÇÕES RATEIOS</v>
          </cell>
        </row>
        <row r="4781">
          <cell r="S4781" t="str">
            <v>OPERAÇÕES RATEIOS</v>
          </cell>
        </row>
        <row r="4782">
          <cell r="S4782" t="str">
            <v>OPERAÇÕES RATEIOS</v>
          </cell>
        </row>
        <row r="4783">
          <cell r="S4783" t="str">
            <v>OPERAÇÕES RATEIOS</v>
          </cell>
        </row>
        <row r="4784">
          <cell r="S4784" t="str">
            <v>OPERAÇÕES RATEIOS</v>
          </cell>
        </row>
        <row r="4785">
          <cell r="S4785" t="str">
            <v>OPERAÇÕES RATEIOS</v>
          </cell>
        </row>
        <row r="4786">
          <cell r="S4786" t="str">
            <v>OPERAÇÕES RATEIOS</v>
          </cell>
        </row>
        <row r="4787">
          <cell r="S4787" t="str">
            <v>OPERAÇÕES RATEIOS</v>
          </cell>
        </row>
        <row r="4788">
          <cell r="S4788" t="str">
            <v>OPERAÇÕES RATEIOS</v>
          </cell>
        </row>
        <row r="4789">
          <cell r="S4789" t="str">
            <v>OPERAÇÕES RATEIOS</v>
          </cell>
        </row>
        <row r="4790">
          <cell r="S4790" t="str">
            <v>OPERAÇÕES RATEIOS</v>
          </cell>
        </row>
        <row r="4791">
          <cell r="S4791" t="str">
            <v>OPERAÇÕES RATEIOS</v>
          </cell>
        </row>
        <row r="4792">
          <cell r="S4792" t="str">
            <v>OPERAÇÕES RATEIOS</v>
          </cell>
        </row>
        <row r="4793">
          <cell r="S4793" t="str">
            <v>OPERAÇÕES RATEIOS</v>
          </cell>
        </row>
        <row r="4794">
          <cell r="S4794" t="str">
            <v>OPERAÇÕES RATEIOS</v>
          </cell>
        </row>
        <row r="4795">
          <cell r="S4795" t="str">
            <v>OPERAÇÕES RATEIOS</v>
          </cell>
        </row>
        <row r="4796">
          <cell r="S4796" t="str">
            <v>OPERAÇÕES RATEIOS</v>
          </cell>
        </row>
        <row r="4797">
          <cell r="S4797" t="str">
            <v>OPERAÇÕES RATEIOS</v>
          </cell>
        </row>
        <row r="4798">
          <cell r="S4798" t="str">
            <v>OPERAÇÕES RATEIOS</v>
          </cell>
        </row>
        <row r="4799">
          <cell r="S4799" t="str">
            <v>OPERAÇÕES RATEIOS</v>
          </cell>
        </row>
        <row r="4800">
          <cell r="S4800" t="str">
            <v>OPERAÇÕES RATEIOS</v>
          </cell>
        </row>
        <row r="4801">
          <cell r="S4801" t="str">
            <v>OPERAÇÕES RATEIOS</v>
          </cell>
        </row>
        <row r="4802">
          <cell r="S4802" t="str">
            <v>OPERAÇÕES RATEIOS</v>
          </cell>
        </row>
        <row r="4803">
          <cell r="S4803" t="str">
            <v>OPERAÇÕES RATEIOS</v>
          </cell>
        </row>
        <row r="4804">
          <cell r="S4804" t="str">
            <v>OPERAÇÕES RATEIOS</v>
          </cell>
        </row>
        <row r="4805">
          <cell r="S4805" t="str">
            <v>OPERAÇÕES RATEIOS</v>
          </cell>
        </row>
        <row r="4806">
          <cell r="S4806" t="str">
            <v>OPERAÇÕES RATEIOS</v>
          </cell>
        </row>
        <row r="4807">
          <cell r="S4807" t="str">
            <v>OPERAÇÕES RATEIOS</v>
          </cell>
        </row>
        <row r="4808">
          <cell r="S4808" t="str">
            <v>OPERAÇÕES RATEIOS</v>
          </cell>
        </row>
        <row r="4809">
          <cell r="S4809" t="str">
            <v>OPERAÇÕES RATEIOS</v>
          </cell>
        </row>
        <row r="4810">
          <cell r="S4810" t="str">
            <v>OPERAÇÕES RATEIOS</v>
          </cell>
        </row>
        <row r="4811">
          <cell r="S4811" t="str">
            <v>OPERAÇÕES RATEIOS</v>
          </cell>
        </row>
        <row r="4812">
          <cell r="S4812" t="str">
            <v>OPERAÇÕES RATEIOS</v>
          </cell>
        </row>
        <row r="4813">
          <cell r="S4813" t="str">
            <v>OPERAÇÕES RATEIOS</v>
          </cell>
        </row>
        <row r="4814">
          <cell r="S4814" t="str">
            <v>OPERAÇÕES RATEIOS</v>
          </cell>
        </row>
        <row r="4815">
          <cell r="S4815" t="str">
            <v>OPERAÇÕES RATEIOS</v>
          </cell>
        </row>
        <row r="4816">
          <cell r="S4816" t="str">
            <v>OPERAÇÕES RATEIOS</v>
          </cell>
        </row>
        <row r="4817">
          <cell r="S4817" t="str">
            <v>OPERAÇÕES RATEIOS</v>
          </cell>
        </row>
        <row r="4818">
          <cell r="S4818" t="str">
            <v>OPERAÇÕES RATEIOS</v>
          </cell>
        </row>
        <row r="4819">
          <cell r="S4819" t="str">
            <v>OPERAÇÕES RATEIOS</v>
          </cell>
        </row>
        <row r="4820">
          <cell r="S4820" t="str">
            <v>OPERAÇÕES RATEIOS</v>
          </cell>
        </row>
        <row r="4821">
          <cell r="S4821" t="str">
            <v>OPERAÇÕES RATEIOS</v>
          </cell>
        </row>
        <row r="4822">
          <cell r="S4822" t="str">
            <v>OPERAÇÕES RATEIOS</v>
          </cell>
        </row>
        <row r="4823">
          <cell r="S4823" t="str">
            <v>OPERAÇÕES RATEIOS</v>
          </cell>
        </row>
        <row r="4824">
          <cell r="S4824" t="str">
            <v>OPERAÇÕES RATEIOS</v>
          </cell>
        </row>
        <row r="4825">
          <cell r="S4825" t="str">
            <v>OPERAÇÕES RATEIOS</v>
          </cell>
        </row>
        <row r="4826">
          <cell r="S4826" t="str">
            <v>OPERAÇÕES RATEIOS</v>
          </cell>
        </row>
        <row r="4827">
          <cell r="S4827" t="str">
            <v>OPERAÇÕES RATEIOS</v>
          </cell>
        </row>
        <row r="4828">
          <cell r="S4828" t="str">
            <v>OPERAÇÕES RATEIOS</v>
          </cell>
        </row>
        <row r="4829">
          <cell r="S4829" t="str">
            <v>OPERAÇÕES RATEIOS</v>
          </cell>
        </row>
        <row r="4830">
          <cell r="S4830" t="str">
            <v>OPERAÇÕES RATEIOS</v>
          </cell>
        </row>
        <row r="4831">
          <cell r="S4831" t="str">
            <v>OPERAÇÕES RATEIOS</v>
          </cell>
        </row>
        <row r="4832">
          <cell r="S4832" t="str">
            <v>OPERAÇÕES RATEIOS</v>
          </cell>
        </row>
        <row r="4833">
          <cell r="S4833" t="str">
            <v>OPERAÇÕES RATEIOS</v>
          </cell>
        </row>
        <row r="4834">
          <cell r="S4834" t="str">
            <v>OPERAÇÕES RATEIOS</v>
          </cell>
        </row>
        <row r="4835">
          <cell r="S4835" t="str">
            <v>OPERAÇÕES RATEIOS</v>
          </cell>
        </row>
        <row r="4836">
          <cell r="S4836" t="str">
            <v>OPERAÇÕES RATEIOS</v>
          </cell>
        </row>
        <row r="4837">
          <cell r="S4837" t="str">
            <v>OPERAÇÕES RATEIOS</v>
          </cell>
        </row>
        <row r="4838">
          <cell r="S4838" t="str">
            <v>OPERAÇÕES RATEIOS</v>
          </cell>
        </row>
        <row r="4839">
          <cell r="S4839" t="str">
            <v>OPERAÇÕES RATEIOS</v>
          </cell>
        </row>
        <row r="4840">
          <cell r="S4840" t="str">
            <v>OPERAÇÕES RATEIOS</v>
          </cell>
        </row>
        <row r="4841">
          <cell r="S4841" t="str">
            <v>OPERAÇÕES RATEIOS</v>
          </cell>
        </row>
        <row r="4842">
          <cell r="S4842" t="str">
            <v>OPERAÇÕES RATEIOS</v>
          </cell>
        </row>
        <row r="4843">
          <cell r="S4843" t="str">
            <v>OPERAÇÕES RATEIOS</v>
          </cell>
        </row>
        <row r="4844">
          <cell r="S4844" t="str">
            <v>OPERAÇÕES RATEIOS</v>
          </cell>
        </row>
        <row r="4845">
          <cell r="S4845" t="str">
            <v>OPERAÇÕES RATEIOS</v>
          </cell>
        </row>
        <row r="4846">
          <cell r="S4846" t="str">
            <v>OPERAÇÕES RATEIOS</v>
          </cell>
        </row>
        <row r="4847">
          <cell r="S4847" t="str">
            <v>OPERAÇÕES RATEIOS</v>
          </cell>
        </row>
        <row r="4848">
          <cell r="S4848" t="str">
            <v>OPERAÇÕES RATEIOS</v>
          </cell>
        </row>
        <row r="4849">
          <cell r="S4849" t="str">
            <v>OPERAÇÕES RATEIOS</v>
          </cell>
        </row>
        <row r="4850">
          <cell r="S4850" t="str">
            <v>OPERAÇÕES RATEIOS</v>
          </cell>
        </row>
        <row r="4851">
          <cell r="S4851" t="str">
            <v>OPERAÇÕES RATEIOS</v>
          </cell>
        </row>
        <row r="4852">
          <cell r="S4852" t="str">
            <v>OPERAÇÕES RATEIOS</v>
          </cell>
        </row>
        <row r="4853">
          <cell r="S4853" t="str">
            <v>OPERAÇÕES RATEIOS</v>
          </cell>
        </row>
        <row r="4854">
          <cell r="S4854" t="str">
            <v>OPERAÇÕES RATEIOS</v>
          </cell>
        </row>
        <row r="4855">
          <cell r="S4855" t="str">
            <v>OPERAÇÕES RATEIOS</v>
          </cell>
        </row>
        <row r="4856">
          <cell r="S4856" t="str">
            <v>OPERAÇÕES RATEIOS</v>
          </cell>
        </row>
        <row r="4857">
          <cell r="S4857" t="str">
            <v>OPERAÇÕES RATEIOS</v>
          </cell>
        </row>
        <row r="4858">
          <cell r="S4858" t="str">
            <v>OPERAÇÕES RATEIOS</v>
          </cell>
        </row>
        <row r="4859">
          <cell r="S4859" t="str">
            <v>OPERAÇÕES RATEIOS</v>
          </cell>
        </row>
        <row r="4860">
          <cell r="S4860" t="str">
            <v>OPERAÇÕES RATEIOS</v>
          </cell>
        </row>
        <row r="4861">
          <cell r="S4861" t="str">
            <v>OPERAÇÕES RATEIOS</v>
          </cell>
        </row>
        <row r="4862">
          <cell r="S4862" t="str">
            <v>OPERAÇÕES RATEIOS</v>
          </cell>
        </row>
        <row r="4863">
          <cell r="S4863" t="str">
            <v>OPERAÇÕES RATEIOS</v>
          </cell>
        </row>
        <row r="4864">
          <cell r="S4864" t="str">
            <v>OPERAÇÕES RATEIOS</v>
          </cell>
        </row>
        <row r="4865">
          <cell r="S4865" t="str">
            <v>OPERAÇÕES RATEIOS</v>
          </cell>
        </row>
        <row r="4866">
          <cell r="S4866" t="str">
            <v>OPERAÇÕES RATEIOS</v>
          </cell>
        </row>
        <row r="4867">
          <cell r="S4867" t="str">
            <v>OPERAÇÕES RATEIOS</v>
          </cell>
        </row>
        <row r="4868">
          <cell r="S4868" t="str">
            <v>OPERAÇÕES RATEIOS</v>
          </cell>
        </row>
        <row r="4869">
          <cell r="S4869" t="str">
            <v>OPERAÇÕES RATEIOS</v>
          </cell>
        </row>
        <row r="4870">
          <cell r="S4870" t="str">
            <v>OPERAÇÕES RATEIOS</v>
          </cell>
        </row>
        <row r="4871">
          <cell r="S4871" t="str">
            <v>OPERAÇÕES RATEIOS</v>
          </cell>
        </row>
        <row r="4872">
          <cell r="S4872" t="str">
            <v>OPERAÇÕES RATEIOS</v>
          </cell>
        </row>
        <row r="4873">
          <cell r="S4873" t="str">
            <v>OPERAÇÕES RATEIOS</v>
          </cell>
        </row>
        <row r="4874">
          <cell r="S4874" t="str">
            <v>OPERAÇÕES RATEIOS</v>
          </cell>
        </row>
        <row r="4875">
          <cell r="S4875" t="str">
            <v>OPERAÇÕES RATEIOS</v>
          </cell>
        </row>
        <row r="4876">
          <cell r="S4876" t="str">
            <v>OPERAÇÕES RATEIOS</v>
          </cell>
        </row>
        <row r="4877">
          <cell r="S4877" t="str">
            <v>OPERAÇÕES RATEIOS</v>
          </cell>
        </row>
        <row r="4878">
          <cell r="S4878" t="str">
            <v>OPERAÇÕES RATEIOS</v>
          </cell>
        </row>
        <row r="4879">
          <cell r="S4879" t="str">
            <v>OPERAÇÕES RATEIOS</v>
          </cell>
        </row>
        <row r="4880">
          <cell r="S4880" t="str">
            <v>OPERAÇÕES RATEIOS</v>
          </cell>
        </row>
        <row r="4881">
          <cell r="S4881" t="str">
            <v>OPERAÇÕES RATEIOS</v>
          </cell>
        </row>
        <row r="4882">
          <cell r="S4882" t="str">
            <v>OPERAÇÕES RATEIOS</v>
          </cell>
        </row>
        <row r="4883">
          <cell r="S4883" t="str">
            <v>OPERAÇÕES RATEIOS</v>
          </cell>
        </row>
        <row r="4884">
          <cell r="S4884" t="str">
            <v>OPERAÇÕES RATEIOS</v>
          </cell>
        </row>
        <row r="4885">
          <cell r="S4885" t="str">
            <v>OPERAÇÕES RATEIOS</v>
          </cell>
        </row>
        <row r="4886">
          <cell r="S4886" t="str">
            <v>OPERAÇÕES RATEIOS</v>
          </cell>
        </row>
        <row r="4887">
          <cell r="S4887" t="str">
            <v>OPERAÇÕES RATEIOS</v>
          </cell>
        </row>
        <row r="4888">
          <cell r="S4888" t="str">
            <v>OPERAÇÕES RATEIOS</v>
          </cell>
        </row>
        <row r="4889">
          <cell r="S4889" t="str">
            <v>OPERAÇÕES RATEIOS</v>
          </cell>
        </row>
        <row r="4890">
          <cell r="S4890" t="str">
            <v>OPERAÇÕES RATEIOS</v>
          </cell>
        </row>
        <row r="4891">
          <cell r="S4891" t="str">
            <v>OPERAÇÕES RATEIOS</v>
          </cell>
        </row>
        <row r="4892">
          <cell r="S4892" t="str">
            <v>OPERAÇÕES RATEIOS</v>
          </cell>
        </row>
        <row r="4893">
          <cell r="S4893" t="str">
            <v>OPERAÇÕES RATEIOS</v>
          </cell>
        </row>
        <row r="4894">
          <cell r="S4894" t="str">
            <v>OPERAÇÕES RATEIOS</v>
          </cell>
        </row>
        <row r="4895">
          <cell r="S4895" t="str">
            <v>OPERAÇÕES RATEIOS</v>
          </cell>
        </row>
        <row r="4896">
          <cell r="S4896" t="str">
            <v>OPERAÇÕES RATEIOS</v>
          </cell>
        </row>
        <row r="4897">
          <cell r="S4897" t="str">
            <v>OPERAÇÕES RATEIOS</v>
          </cell>
        </row>
        <row r="4898">
          <cell r="S4898" t="str">
            <v>OPERAÇÕES RATEIOS</v>
          </cell>
        </row>
        <row r="4899">
          <cell r="S4899" t="str">
            <v>OPERAÇÕES RATEIOS</v>
          </cell>
        </row>
        <row r="4900">
          <cell r="S4900" t="str">
            <v>OPERAÇÕES RATEIOS</v>
          </cell>
        </row>
        <row r="4901">
          <cell r="S4901" t="str">
            <v>OPERAÇÕES RATEIOS</v>
          </cell>
        </row>
        <row r="4902">
          <cell r="S4902" t="str">
            <v>OPERAÇÕES RATEIOS</v>
          </cell>
        </row>
        <row r="4903">
          <cell r="S4903" t="str">
            <v>OPERAÇÕES RATEIOS</v>
          </cell>
        </row>
        <row r="4904">
          <cell r="S4904" t="str">
            <v>OPERAÇÕES RATEIOS</v>
          </cell>
        </row>
        <row r="4905">
          <cell r="S4905" t="str">
            <v>OPERAÇÕES RATEIOS</v>
          </cell>
        </row>
        <row r="4906">
          <cell r="S4906" t="str">
            <v>OPERAÇÕES RATEIOS</v>
          </cell>
        </row>
        <row r="4907">
          <cell r="S4907" t="str">
            <v>OPERAÇÕES RATEIOS</v>
          </cell>
        </row>
        <row r="4908">
          <cell r="S4908" t="str">
            <v>OPERAÇÕES RATEIOS</v>
          </cell>
        </row>
        <row r="4909">
          <cell r="S4909" t="str">
            <v>OPERAÇÕES RATEIOS</v>
          </cell>
        </row>
        <row r="4910">
          <cell r="S4910" t="str">
            <v>OPERAÇÕES RATEIOS</v>
          </cell>
        </row>
        <row r="4911">
          <cell r="S4911" t="str">
            <v>OPERAÇÕES RATEIOS</v>
          </cell>
        </row>
        <row r="4912">
          <cell r="S4912" t="str">
            <v>OPERAÇÕES RATEIOS</v>
          </cell>
        </row>
        <row r="4913">
          <cell r="S4913" t="str">
            <v>OPERAÇÕES RATEIOS</v>
          </cell>
        </row>
        <row r="4914">
          <cell r="S4914" t="str">
            <v>OPERAÇÕES RATEIOS</v>
          </cell>
        </row>
        <row r="4915">
          <cell r="S4915" t="str">
            <v>OPERAÇÕES RATEIOS</v>
          </cell>
        </row>
        <row r="4916">
          <cell r="S4916" t="str">
            <v>OPERAÇÕES RATEIOS</v>
          </cell>
        </row>
        <row r="4917">
          <cell r="S4917" t="str">
            <v>OPERAÇÕES RATEIOS</v>
          </cell>
        </row>
        <row r="4918">
          <cell r="S4918" t="str">
            <v>OPERAÇÕES RATEIOS</v>
          </cell>
        </row>
        <row r="4919">
          <cell r="S4919" t="str">
            <v>OPERAÇÕES RATEIOS</v>
          </cell>
        </row>
        <row r="4920">
          <cell r="S4920" t="str">
            <v>OPERAÇÕES RATEIOS</v>
          </cell>
        </row>
        <row r="4921">
          <cell r="S4921" t="str">
            <v>OPERAÇÕES RATEIOS</v>
          </cell>
        </row>
        <row r="4922">
          <cell r="S4922" t="str">
            <v>OPERAÇÕES RATEIOS</v>
          </cell>
        </row>
        <row r="4923">
          <cell r="S4923" t="str">
            <v>OPERAÇÕES RATEIOS</v>
          </cell>
        </row>
        <row r="4924">
          <cell r="S4924" t="str">
            <v>OPERAÇÕES RATEIOS</v>
          </cell>
        </row>
        <row r="4925">
          <cell r="S4925" t="str">
            <v>OPERAÇÕES RATEIOS</v>
          </cell>
        </row>
        <row r="4926">
          <cell r="S4926" t="str">
            <v>OPERAÇÕES RATEIOS</v>
          </cell>
        </row>
        <row r="4927">
          <cell r="S4927" t="str">
            <v>OPERAÇÕES RATEIOS</v>
          </cell>
        </row>
        <row r="4928">
          <cell r="S4928" t="str">
            <v>OPERAÇÕES RATEIOS</v>
          </cell>
        </row>
        <row r="4929">
          <cell r="S4929" t="str">
            <v>OPERAÇÕES RATEIOS</v>
          </cell>
        </row>
        <row r="4930">
          <cell r="S4930" t="str">
            <v>OPERAÇÕES RATEIOS</v>
          </cell>
        </row>
        <row r="4931">
          <cell r="S4931" t="str">
            <v>OPERAÇÕES RATEIOS</v>
          </cell>
        </row>
        <row r="4932">
          <cell r="S4932" t="str">
            <v>OPERAÇÕES RATEIOS</v>
          </cell>
        </row>
        <row r="4933">
          <cell r="S4933" t="str">
            <v>OPERAÇÕES RATEIOS</v>
          </cell>
        </row>
        <row r="4934">
          <cell r="S4934" t="str">
            <v>OPERAÇÕES RATEIOS</v>
          </cell>
        </row>
        <row r="4935">
          <cell r="S4935" t="str">
            <v>OPERAÇÕES RATEIOS</v>
          </cell>
        </row>
        <row r="4936">
          <cell r="S4936" t="str">
            <v>OPERAÇÕES RATEIOS</v>
          </cell>
        </row>
        <row r="4937">
          <cell r="S4937" t="str">
            <v>OPERAÇÕES RATEIOS</v>
          </cell>
        </row>
        <row r="4938">
          <cell r="S4938" t="str">
            <v>OPERAÇÕES RATEIOS</v>
          </cell>
        </row>
        <row r="4939">
          <cell r="S4939" t="str">
            <v>OPERAÇÕES RATEIOS</v>
          </cell>
        </row>
        <row r="4940">
          <cell r="S4940" t="str">
            <v>OPERAÇÕES RATEIOS</v>
          </cell>
        </row>
        <row r="4941">
          <cell r="S4941" t="str">
            <v>OPERAÇÕES RATEIOS</v>
          </cell>
        </row>
        <row r="4942">
          <cell r="S4942" t="str">
            <v>OPERAÇÕES RATEIOS</v>
          </cell>
        </row>
        <row r="4943">
          <cell r="S4943" t="str">
            <v>OPERAÇÕES RATEIOS</v>
          </cell>
        </row>
        <row r="4944">
          <cell r="S4944" t="str">
            <v>OPERAÇÕES RATEIOS</v>
          </cell>
        </row>
        <row r="4945">
          <cell r="S4945" t="str">
            <v>OPERAÇÕES RATEIOS</v>
          </cell>
        </row>
        <row r="4946">
          <cell r="S4946" t="str">
            <v>OPERAÇÕES RATEIOS</v>
          </cell>
        </row>
        <row r="4947">
          <cell r="S4947" t="str">
            <v>OPERAÇÕES RATEIOS</v>
          </cell>
        </row>
        <row r="4948">
          <cell r="S4948" t="str">
            <v>OPERAÇÕES RATEIOS</v>
          </cell>
        </row>
        <row r="4949">
          <cell r="S4949" t="str">
            <v>OPERAÇÕES RATEIOS</v>
          </cell>
        </row>
        <row r="4950">
          <cell r="S4950" t="str">
            <v>OPERAÇÕES RATEIOS</v>
          </cell>
        </row>
        <row r="4951">
          <cell r="S4951" t="str">
            <v>OPERAÇÕES RATEIOS</v>
          </cell>
        </row>
        <row r="4952">
          <cell r="S4952" t="str">
            <v>OPERAÇÕES RATEIOS</v>
          </cell>
        </row>
        <row r="4953">
          <cell r="S4953" t="str">
            <v>OPERAÇÕES RATEIOS</v>
          </cell>
        </row>
        <row r="4954">
          <cell r="S4954" t="str">
            <v>OPERAÇÕES RATEIOS</v>
          </cell>
        </row>
        <row r="4955">
          <cell r="S4955" t="str">
            <v>OPERAÇÕES RATEIOS</v>
          </cell>
        </row>
        <row r="4956">
          <cell r="S4956" t="str">
            <v>OPERAÇÕES RATEIOS</v>
          </cell>
        </row>
        <row r="4957">
          <cell r="S4957" t="str">
            <v>OPERAÇÕES RATEIOS</v>
          </cell>
        </row>
        <row r="4958">
          <cell r="S4958" t="str">
            <v>OPERAÇÕES RATEIOS</v>
          </cell>
        </row>
        <row r="4959">
          <cell r="S4959" t="str">
            <v>OPERAÇÕES RATEIOS</v>
          </cell>
        </row>
        <row r="4960">
          <cell r="S4960" t="str">
            <v>OPERAÇÕES RATEIOS</v>
          </cell>
        </row>
        <row r="4961">
          <cell r="S4961" t="str">
            <v>OPERAÇÕES RATEIOS</v>
          </cell>
        </row>
        <row r="4962">
          <cell r="S4962" t="str">
            <v>OPERAÇÕES RATEIOS</v>
          </cell>
        </row>
        <row r="4963">
          <cell r="S4963" t="str">
            <v>OPERAÇÕES RATEIOS</v>
          </cell>
        </row>
        <row r="4964">
          <cell r="S4964" t="str">
            <v>OPERAÇÕES RATEIOS</v>
          </cell>
        </row>
        <row r="4965">
          <cell r="S4965" t="str">
            <v>OPERAÇÕES RATEIOS</v>
          </cell>
        </row>
        <row r="4966">
          <cell r="S4966" t="str">
            <v>OPERAÇÕES RATEIOS</v>
          </cell>
        </row>
        <row r="4967">
          <cell r="S4967" t="str">
            <v>OPERAÇÕES RATEIOS</v>
          </cell>
        </row>
        <row r="4968">
          <cell r="S4968" t="str">
            <v>OPERAÇÕES RATEIOS</v>
          </cell>
        </row>
        <row r="4969">
          <cell r="S4969" t="str">
            <v>OPERAÇÕES RATEIOS</v>
          </cell>
        </row>
        <row r="4970">
          <cell r="S4970" t="str">
            <v>OPERAÇÕES RATEIOS</v>
          </cell>
        </row>
        <row r="4971">
          <cell r="S4971" t="str">
            <v>OPERAÇÕES RATEIOS</v>
          </cell>
        </row>
        <row r="4972">
          <cell r="S4972" t="str">
            <v>OPERAÇÕES RATEIOS</v>
          </cell>
        </row>
        <row r="4973">
          <cell r="S4973" t="str">
            <v>OPERAÇÕES RATEIOS</v>
          </cell>
        </row>
        <row r="4974">
          <cell r="S4974" t="str">
            <v>OPERAÇÕES RATEIOS</v>
          </cell>
        </row>
        <row r="4975">
          <cell r="S4975" t="str">
            <v>OPERAÇÕES RATEIOS</v>
          </cell>
        </row>
        <row r="4976">
          <cell r="S4976" t="str">
            <v>OPERAÇÕES RATEIOS</v>
          </cell>
        </row>
        <row r="4977">
          <cell r="S4977" t="str">
            <v>OPERAÇÕES RATEIOS</v>
          </cell>
        </row>
        <row r="4978">
          <cell r="S4978" t="str">
            <v>OPERAÇÕES RATEIOS</v>
          </cell>
        </row>
        <row r="4979">
          <cell r="S4979" t="str">
            <v>OPERAÇÕES RATEIOS</v>
          </cell>
        </row>
        <row r="4980">
          <cell r="S4980" t="str">
            <v>OPERAÇÕES RATEIOS</v>
          </cell>
        </row>
        <row r="4981">
          <cell r="S4981" t="str">
            <v>OPERAÇÕES RATEIOS</v>
          </cell>
        </row>
        <row r="4982">
          <cell r="S4982" t="str">
            <v>OPERAÇÕES RATEIOS</v>
          </cell>
        </row>
        <row r="4983">
          <cell r="S4983" t="str">
            <v>OPERAÇÕES RATEIOS</v>
          </cell>
        </row>
        <row r="4984">
          <cell r="S4984" t="str">
            <v>OPERAÇÕES RATEIOS</v>
          </cell>
        </row>
        <row r="4985">
          <cell r="S4985" t="str">
            <v>OPERAÇÕES RATEIOS</v>
          </cell>
        </row>
        <row r="4986">
          <cell r="S4986" t="str">
            <v>OPERAÇÕES RATEIOS</v>
          </cell>
        </row>
        <row r="4987">
          <cell r="S4987" t="str">
            <v>OPERAÇÕES RATEIOS</v>
          </cell>
        </row>
        <row r="4988">
          <cell r="S4988" t="str">
            <v>OPERAÇÕES RATEIOS</v>
          </cell>
        </row>
        <row r="4989">
          <cell r="S4989" t="str">
            <v>OPERAÇÕES RATEIOS</v>
          </cell>
        </row>
        <row r="4990">
          <cell r="S4990" t="str">
            <v>OPERAÇÕES RATEIOS</v>
          </cell>
        </row>
        <row r="4991">
          <cell r="S4991" t="str">
            <v>OPERAÇÕES RATEIOS</v>
          </cell>
        </row>
        <row r="4992">
          <cell r="S4992" t="str">
            <v>OPERAÇÕES RATEIOS</v>
          </cell>
        </row>
        <row r="4993">
          <cell r="S4993" t="str">
            <v>OPERAÇÕES RATEIOS</v>
          </cell>
        </row>
        <row r="4994">
          <cell r="S4994" t="str">
            <v>OPERAÇÕES RATEIOS</v>
          </cell>
        </row>
        <row r="4995">
          <cell r="S4995" t="str">
            <v>OPERAÇÕES RATEIOS</v>
          </cell>
        </row>
        <row r="4996">
          <cell r="S4996" t="str">
            <v>OPERAÇÕES RATEIOS</v>
          </cell>
        </row>
        <row r="4997">
          <cell r="S4997" t="str">
            <v>OPERAÇÕES RATEIOS</v>
          </cell>
        </row>
        <row r="4998">
          <cell r="S4998" t="str">
            <v>OPERAÇÕES RATEIOS</v>
          </cell>
        </row>
        <row r="4999">
          <cell r="S4999" t="str">
            <v>OPERAÇÕES RATEIOS</v>
          </cell>
        </row>
        <row r="5000">
          <cell r="S5000" t="str">
            <v>OPERAÇÕES RATEIOS</v>
          </cell>
        </row>
        <row r="5001">
          <cell r="S5001" t="str">
            <v>OPERAÇÕES RATEIOS</v>
          </cell>
        </row>
        <row r="5002">
          <cell r="S5002" t="str">
            <v>OPERAÇÕES RATEIOS</v>
          </cell>
        </row>
        <row r="5003">
          <cell r="S5003" t="str">
            <v>OPERAÇÕES RATEIOS</v>
          </cell>
        </row>
        <row r="5004">
          <cell r="S5004" t="str">
            <v>OPERAÇÕES RATEIOS</v>
          </cell>
        </row>
        <row r="5005">
          <cell r="S5005" t="str">
            <v>OPERAÇÕES RATEIOS</v>
          </cell>
        </row>
        <row r="5006">
          <cell r="S5006" t="str">
            <v>OPERAÇÕES RATEIOS</v>
          </cell>
        </row>
        <row r="5007">
          <cell r="S5007" t="str">
            <v>OPERAÇÕES RATEIOS</v>
          </cell>
        </row>
        <row r="5008">
          <cell r="S5008" t="str">
            <v>OPERAÇÕES RATEIOS</v>
          </cell>
        </row>
        <row r="5009">
          <cell r="S5009" t="str">
            <v>OPERAÇÕES RATEIOS</v>
          </cell>
        </row>
        <row r="5010">
          <cell r="S5010" t="str">
            <v>OPERAÇÕES RATEIOS</v>
          </cell>
        </row>
        <row r="5011">
          <cell r="S5011" t="str">
            <v>OPERAÇÕES RATEIOS</v>
          </cell>
        </row>
        <row r="5012">
          <cell r="S5012" t="str">
            <v>OPERAÇÕES RATEIOS</v>
          </cell>
        </row>
        <row r="5013">
          <cell r="S5013" t="str">
            <v>OPERAÇÕES RATEIOS</v>
          </cell>
        </row>
        <row r="5014">
          <cell r="S5014" t="str">
            <v>OPERAÇÕES RATEIOS</v>
          </cell>
        </row>
        <row r="5015">
          <cell r="S5015" t="str">
            <v>OPERAÇÕES RATEIOS</v>
          </cell>
        </row>
        <row r="5016">
          <cell r="S5016" t="str">
            <v>OPERAÇÕES RATEIOS</v>
          </cell>
        </row>
        <row r="5017">
          <cell r="S5017" t="str">
            <v>OPERAÇÕES RATEIOS</v>
          </cell>
        </row>
        <row r="5018">
          <cell r="S5018" t="str">
            <v>OPERAÇÕES RATEIOS</v>
          </cell>
        </row>
        <row r="5019">
          <cell r="S5019" t="str">
            <v>OPERAÇÕES RATEIOS</v>
          </cell>
        </row>
        <row r="5020">
          <cell r="S5020" t="str">
            <v>OPERAÇÕES RATEIOS</v>
          </cell>
        </row>
        <row r="5021">
          <cell r="S5021" t="str">
            <v>OPERAÇÕES RATEIOS</v>
          </cell>
        </row>
        <row r="5022">
          <cell r="S5022" t="str">
            <v>OPERAÇÕES RATEIOS</v>
          </cell>
        </row>
        <row r="5023">
          <cell r="S5023" t="str">
            <v>OPERAÇÕES RATEIOS</v>
          </cell>
        </row>
        <row r="5024">
          <cell r="S5024" t="str">
            <v>OPERAÇÕES RATEIOS</v>
          </cell>
        </row>
        <row r="5025">
          <cell r="S5025" t="str">
            <v>OPERAÇÕES RATEIOS</v>
          </cell>
        </row>
        <row r="5026">
          <cell r="S5026" t="str">
            <v>OPERAÇÕES RATEIOS</v>
          </cell>
        </row>
        <row r="5027">
          <cell r="S5027" t="str">
            <v>OPERAÇÕES RATEIOS</v>
          </cell>
        </row>
        <row r="5028">
          <cell r="S5028" t="str">
            <v>OPERAÇÕES RATEIOS</v>
          </cell>
        </row>
        <row r="5029">
          <cell r="S5029" t="str">
            <v>OPERAÇÕES RATEIOS</v>
          </cell>
        </row>
        <row r="5030">
          <cell r="S5030" t="str">
            <v>OPERAÇÕES RATEIOS</v>
          </cell>
        </row>
        <row r="5031">
          <cell r="S5031" t="str">
            <v>OPERAÇÕES RATEIOS</v>
          </cell>
        </row>
        <row r="5032">
          <cell r="S5032" t="str">
            <v>OPERAÇÕES RATEIOS</v>
          </cell>
        </row>
        <row r="5033">
          <cell r="S5033" t="str">
            <v>OPERAÇÕES RATEIOS</v>
          </cell>
        </row>
        <row r="5034">
          <cell r="S5034" t="str">
            <v>OPERAÇÕES RATEIOS</v>
          </cell>
        </row>
        <row r="5035">
          <cell r="S5035" t="str">
            <v>OPERAÇÕES RATEIOS</v>
          </cell>
        </row>
        <row r="5036">
          <cell r="S5036" t="str">
            <v>OPERAÇÕES RATEIOS</v>
          </cell>
        </row>
        <row r="5037">
          <cell r="S5037" t="str">
            <v>OPERAÇÕES RATEIOS</v>
          </cell>
        </row>
        <row r="5038">
          <cell r="S5038" t="str">
            <v>OPERAÇÕES RATEIOS</v>
          </cell>
        </row>
        <row r="5039">
          <cell r="S5039" t="str">
            <v>OPERAÇÕES RATEIOS</v>
          </cell>
        </row>
        <row r="5040">
          <cell r="S5040" t="str">
            <v>OPERAÇÕES RATEIOS</v>
          </cell>
        </row>
        <row r="5041">
          <cell r="S5041" t="str">
            <v>OPERAÇÕES RATEIOS</v>
          </cell>
        </row>
        <row r="5042">
          <cell r="S5042" t="str">
            <v>OPERAÇÕES RATEIOS</v>
          </cell>
        </row>
        <row r="5043">
          <cell r="S5043" t="str">
            <v>OPERAÇÕES RATEIOS</v>
          </cell>
        </row>
        <row r="5044">
          <cell r="S5044" t="str">
            <v>OPERAÇÕES RATEIOS</v>
          </cell>
        </row>
        <row r="5045">
          <cell r="S5045" t="str">
            <v>OPERAÇÕES RATEIOS</v>
          </cell>
        </row>
        <row r="5046">
          <cell r="S5046" t="str">
            <v>OPERAÇÕES RATEIOS</v>
          </cell>
        </row>
        <row r="5047">
          <cell r="S5047" t="str">
            <v>OPERAÇÕES RATEIOS</v>
          </cell>
        </row>
        <row r="5048">
          <cell r="S5048" t="str">
            <v>OPERAÇÕES RATEIOS</v>
          </cell>
        </row>
        <row r="5049">
          <cell r="S5049" t="str">
            <v>OPERAÇÕES RATEIOS</v>
          </cell>
        </row>
        <row r="5050">
          <cell r="S5050" t="str">
            <v>OPERAÇÕES RATEIOS</v>
          </cell>
        </row>
        <row r="5051">
          <cell r="S5051" t="str">
            <v>OPERAÇÕES RATEIOS</v>
          </cell>
        </row>
        <row r="5052">
          <cell r="S5052" t="str">
            <v>OPERAÇÕES RATEIOS</v>
          </cell>
        </row>
        <row r="5053">
          <cell r="S5053" t="str">
            <v>OPERAÇÕES RATEIOS</v>
          </cell>
        </row>
        <row r="5054">
          <cell r="S5054" t="str">
            <v>OPERAÇÕES RATEIOS</v>
          </cell>
        </row>
        <row r="5055">
          <cell r="S5055" t="str">
            <v>OPERAÇÕES RATEIOS</v>
          </cell>
        </row>
        <row r="5056">
          <cell r="S5056" t="str">
            <v>OPERAÇÕES RATEIOS</v>
          </cell>
        </row>
        <row r="5057">
          <cell r="S5057" t="str">
            <v>OPERAÇÕES RATEIOS</v>
          </cell>
        </row>
        <row r="5058">
          <cell r="S5058" t="str">
            <v>OPERAÇÕES RATEIOS</v>
          </cell>
        </row>
        <row r="5059">
          <cell r="S5059" t="str">
            <v>OPERAÇÕES RATEIOS</v>
          </cell>
        </row>
        <row r="5060">
          <cell r="S5060" t="str">
            <v>OPERAÇÕES RATEIOS</v>
          </cell>
        </row>
        <row r="5061">
          <cell r="S5061" t="str">
            <v>OPERAÇÕES RATEIOS</v>
          </cell>
        </row>
        <row r="5062">
          <cell r="S5062" t="str">
            <v>OPERAÇÕES RATEIOS</v>
          </cell>
        </row>
        <row r="5063">
          <cell r="S5063" t="str">
            <v>OPERAÇÕES RATEIOS</v>
          </cell>
        </row>
        <row r="5064">
          <cell r="S5064" t="str">
            <v>OPERAÇÕES RATEIOS</v>
          </cell>
        </row>
        <row r="5065">
          <cell r="S5065" t="str">
            <v>OPERAÇÕES RATEIOS</v>
          </cell>
        </row>
        <row r="5066">
          <cell r="S5066" t="str">
            <v>OPERAÇÕES RATEIOS</v>
          </cell>
        </row>
        <row r="5067">
          <cell r="S5067" t="str">
            <v>OPERAÇÕES RATEIOS</v>
          </cell>
        </row>
        <row r="5068">
          <cell r="S5068" t="str">
            <v>OPERAÇÕES RATEIOS</v>
          </cell>
        </row>
        <row r="5069">
          <cell r="S5069" t="str">
            <v>OPERAÇÕES RATEIOS</v>
          </cell>
        </row>
        <row r="5070">
          <cell r="S5070" t="str">
            <v>OPERAÇÕES RATEIOS</v>
          </cell>
        </row>
        <row r="5071">
          <cell r="S5071" t="str">
            <v>OPERAÇÕES RATEIOS</v>
          </cell>
        </row>
        <row r="5072">
          <cell r="S5072" t="str">
            <v>OPERAÇÕES RATEIOS</v>
          </cell>
        </row>
        <row r="5073">
          <cell r="S5073" t="str">
            <v>OPERAÇÕES RATEIOS</v>
          </cell>
        </row>
        <row r="5074">
          <cell r="S5074" t="str">
            <v>OPERAÇÕES RATEIOS</v>
          </cell>
        </row>
        <row r="5075">
          <cell r="S5075" t="str">
            <v>OPERAÇÕES RATEIOS</v>
          </cell>
        </row>
        <row r="5076">
          <cell r="S5076" t="str">
            <v>OPERAÇÕES RATEIOS</v>
          </cell>
        </row>
        <row r="5077">
          <cell r="S5077" t="str">
            <v>OPERAÇÕES RATEIOS</v>
          </cell>
        </row>
        <row r="5078">
          <cell r="S5078" t="str">
            <v>OPERAÇÕES RATEIOS</v>
          </cell>
        </row>
        <row r="5079">
          <cell r="S5079" t="str">
            <v>OPERAÇÕES RATEIOS</v>
          </cell>
        </row>
        <row r="5080">
          <cell r="S5080" t="str">
            <v>OPERAÇÕES RATEIOS</v>
          </cell>
        </row>
        <row r="5081">
          <cell r="S5081" t="str">
            <v>OPERAÇÕES RATEIOS</v>
          </cell>
        </row>
        <row r="5082">
          <cell r="S5082" t="str">
            <v>OPERAÇÕES RATEIOS</v>
          </cell>
        </row>
        <row r="5083">
          <cell r="S5083" t="str">
            <v>OPERAÇÕES RATEIOS</v>
          </cell>
        </row>
        <row r="5084">
          <cell r="S5084" t="str">
            <v>OPERAÇÕES RATEIOS</v>
          </cell>
        </row>
        <row r="5085">
          <cell r="S5085" t="str">
            <v>OPERAÇÕES RATEIOS</v>
          </cell>
        </row>
        <row r="5086">
          <cell r="S5086" t="str">
            <v>OPERAÇÕES RATEIOS</v>
          </cell>
        </row>
        <row r="5087">
          <cell r="S5087" t="str">
            <v>OPERAÇÕES RATEIOS</v>
          </cell>
        </row>
        <row r="5088">
          <cell r="S5088" t="str">
            <v>OPERAÇÕES RATEIOS</v>
          </cell>
        </row>
        <row r="5089">
          <cell r="S5089" t="str">
            <v>OPERAÇÕES RATEIOS</v>
          </cell>
        </row>
        <row r="5090">
          <cell r="S5090" t="str">
            <v>OPERAÇÕES RATEIOS</v>
          </cell>
        </row>
        <row r="5091">
          <cell r="S5091" t="str">
            <v>OPERAÇÕES RATEIOS</v>
          </cell>
        </row>
        <row r="5092">
          <cell r="S5092" t="str">
            <v>OPERAÇÕES RATEIOS</v>
          </cell>
        </row>
        <row r="5093">
          <cell r="S5093" t="str">
            <v>OPERAÇÕES RATEIOS</v>
          </cell>
        </row>
        <row r="5094">
          <cell r="S5094" t="str">
            <v>OPERAÇÕES RATEIOS</v>
          </cell>
        </row>
        <row r="5095">
          <cell r="S5095" t="str">
            <v>OPERAÇÕES RATEIOS</v>
          </cell>
        </row>
        <row r="5096">
          <cell r="S5096" t="str">
            <v>OPERAÇÕES RATEIOS</v>
          </cell>
        </row>
        <row r="5097">
          <cell r="S5097" t="str">
            <v>OPERAÇÕES RATEIOS</v>
          </cell>
        </row>
        <row r="5098">
          <cell r="S5098" t="str">
            <v>OPERAÇÕES RATEIOS</v>
          </cell>
        </row>
        <row r="5099">
          <cell r="S5099" t="str">
            <v>OPERAÇÕES RATEIOS</v>
          </cell>
        </row>
        <row r="5100">
          <cell r="S5100" t="str">
            <v>OPERAÇÕES RATEIOS</v>
          </cell>
        </row>
        <row r="5101">
          <cell r="S5101" t="str">
            <v>OPERAÇÕES RATEIOS</v>
          </cell>
        </row>
        <row r="5102">
          <cell r="S5102" t="str">
            <v>OPERAÇÕES RATEIOS</v>
          </cell>
        </row>
        <row r="5103">
          <cell r="S5103" t="str">
            <v>OPERAÇÕES RATEIOS</v>
          </cell>
        </row>
        <row r="5104">
          <cell r="S5104" t="str">
            <v>OPERAÇÕES RATEIOS</v>
          </cell>
        </row>
        <row r="5105">
          <cell r="S5105" t="str">
            <v>OPERAÇÕES RATEIOS</v>
          </cell>
        </row>
        <row r="5106">
          <cell r="S5106" t="str">
            <v>OPERAÇÕES RATEIOS</v>
          </cell>
        </row>
        <row r="5107">
          <cell r="S5107" t="str">
            <v>OPERAÇÕES RATEIOS</v>
          </cell>
        </row>
        <row r="5108">
          <cell r="S5108" t="str">
            <v>OPERAÇÕES RATEIOS</v>
          </cell>
        </row>
        <row r="5109">
          <cell r="S5109" t="str">
            <v>OPERAÇÕES RATEIOS</v>
          </cell>
        </row>
        <row r="5110">
          <cell r="S5110" t="str">
            <v>OPERAÇÕES RATEIOS</v>
          </cell>
        </row>
        <row r="5111">
          <cell r="S5111" t="str">
            <v>OPERAÇÕES RATEIOS</v>
          </cell>
        </row>
        <row r="5112">
          <cell r="S5112" t="str">
            <v>OPERAÇÕES RATEIOS</v>
          </cell>
        </row>
        <row r="5113">
          <cell r="S5113" t="str">
            <v>OPERAÇÕES RATEIOS</v>
          </cell>
        </row>
        <row r="5114">
          <cell r="S5114" t="str">
            <v>OPERAÇÕES RATEIOS</v>
          </cell>
        </row>
        <row r="5115">
          <cell r="S5115" t="str">
            <v>OPERAÇÕES RATEIOS</v>
          </cell>
        </row>
        <row r="5116">
          <cell r="S5116" t="str">
            <v>OPERAÇÕES RATEIOS</v>
          </cell>
        </row>
        <row r="5117">
          <cell r="S5117" t="str">
            <v>OPERAÇÕES RATEIOS</v>
          </cell>
        </row>
        <row r="5118">
          <cell r="S5118" t="str">
            <v>OPERAÇÕES RATEIOS</v>
          </cell>
        </row>
        <row r="5119">
          <cell r="S5119" t="str">
            <v>OPERAÇÕES RATEIOS</v>
          </cell>
        </row>
        <row r="5120">
          <cell r="S5120" t="str">
            <v>OPERAÇÕES RATEIOS</v>
          </cell>
        </row>
        <row r="5121">
          <cell r="S5121" t="str">
            <v>OPERAÇÕES RATEIOS</v>
          </cell>
        </row>
        <row r="5122">
          <cell r="S5122" t="str">
            <v>OPERAÇÕES RATEIOS</v>
          </cell>
        </row>
        <row r="5123">
          <cell r="S5123" t="str">
            <v>OPERAÇÕES RATEIOS</v>
          </cell>
        </row>
        <row r="5124">
          <cell r="S5124" t="str">
            <v>OPERAÇÕES RATEIOS</v>
          </cell>
        </row>
        <row r="5125">
          <cell r="S5125" t="str">
            <v>OPERAÇÕES RATEIOS</v>
          </cell>
        </row>
        <row r="5126">
          <cell r="S5126" t="str">
            <v>OPERAÇÕES RATEIOS</v>
          </cell>
        </row>
        <row r="5127">
          <cell r="S5127" t="str">
            <v>OPERAÇÕES RATEIOS</v>
          </cell>
        </row>
        <row r="5128">
          <cell r="S5128" t="str">
            <v>OPERAÇÕES RATEIOS</v>
          </cell>
        </row>
        <row r="5129">
          <cell r="S5129" t="str">
            <v>OPERAÇÕES RATEIOS</v>
          </cell>
        </row>
        <row r="5130">
          <cell r="S5130" t="str">
            <v>OPERAÇÕES RATEIOS</v>
          </cell>
        </row>
        <row r="5131">
          <cell r="S5131" t="str">
            <v>OPERAÇÕES RATEIOS</v>
          </cell>
        </row>
        <row r="5132">
          <cell r="S5132" t="str">
            <v>OPERAÇÕES RATEIOS</v>
          </cell>
        </row>
        <row r="5133">
          <cell r="S5133" t="str">
            <v>OPERAÇÕES RATEIOS</v>
          </cell>
        </row>
        <row r="5134">
          <cell r="S5134" t="str">
            <v>OPERAÇÕES RATEIOS</v>
          </cell>
        </row>
        <row r="5135">
          <cell r="S5135" t="str">
            <v>OPERAÇÕES RATEIOS</v>
          </cell>
        </row>
        <row r="5136">
          <cell r="S5136" t="str">
            <v>OPERAÇÕES RATEIOS</v>
          </cell>
        </row>
        <row r="5137">
          <cell r="S5137" t="str">
            <v>OPERAÇÕES RATEIOS</v>
          </cell>
        </row>
        <row r="5138">
          <cell r="S5138" t="str">
            <v>OPERAÇÕES RATEIOS</v>
          </cell>
        </row>
        <row r="5139">
          <cell r="S5139" t="str">
            <v>OPERAÇÕES RATEIOS</v>
          </cell>
        </row>
        <row r="5140">
          <cell r="S5140" t="str">
            <v>OPERAÇÕES RATEIOS</v>
          </cell>
        </row>
        <row r="5141">
          <cell r="S5141" t="str">
            <v>OPERAÇÕES RATEIOS</v>
          </cell>
        </row>
        <row r="5142">
          <cell r="S5142" t="str">
            <v>OPERAÇÕES RATEIOS</v>
          </cell>
        </row>
        <row r="5143">
          <cell r="S5143" t="str">
            <v>OPERAÇÕES RATEIOS</v>
          </cell>
        </row>
        <row r="5144">
          <cell r="S5144" t="str">
            <v>OPERAÇÕES RATEIOS</v>
          </cell>
        </row>
        <row r="5145">
          <cell r="S5145" t="str">
            <v>OPERAÇÕES RATEIOS</v>
          </cell>
        </row>
        <row r="5146">
          <cell r="S5146" t="str">
            <v>OPERAÇÕES RATEIOS</v>
          </cell>
        </row>
        <row r="5147">
          <cell r="S5147" t="str">
            <v>OPERAÇÕES RATEIOS</v>
          </cell>
        </row>
        <row r="5148">
          <cell r="S5148" t="str">
            <v>OPERAÇÕES RATEIOS</v>
          </cell>
        </row>
        <row r="5149">
          <cell r="S5149" t="str">
            <v>OPERAÇÕES RATEIOS</v>
          </cell>
        </row>
        <row r="5150">
          <cell r="S5150" t="str">
            <v>OPERAÇÕES RATEIOS</v>
          </cell>
        </row>
        <row r="5151">
          <cell r="S5151" t="str">
            <v>OPERAÇÕES RATEIOS</v>
          </cell>
        </row>
        <row r="5152">
          <cell r="S5152" t="str">
            <v>OPERAÇÕES RATEIOS</v>
          </cell>
        </row>
        <row r="5153">
          <cell r="S5153" t="str">
            <v>OPERAÇÕES RATEIOS</v>
          </cell>
        </row>
        <row r="5154">
          <cell r="S5154" t="str">
            <v>OPERAÇÕES RATEIOS</v>
          </cell>
        </row>
        <row r="5155">
          <cell r="S5155" t="str">
            <v>OPERAÇÕES RATEIOS</v>
          </cell>
        </row>
        <row r="5156">
          <cell r="S5156" t="str">
            <v>OPERAÇÕES RATEIOS</v>
          </cell>
        </row>
        <row r="5157">
          <cell r="S5157" t="str">
            <v>OPERAÇÕES RATEIOS</v>
          </cell>
        </row>
        <row r="5158">
          <cell r="S5158" t="str">
            <v>OPERAÇÕES RATEIOS</v>
          </cell>
        </row>
        <row r="5159">
          <cell r="S5159" t="str">
            <v>OPERAÇÕES RATEIOS</v>
          </cell>
        </row>
        <row r="5160">
          <cell r="S5160" t="str">
            <v>OPERAÇÕES RATEIOS</v>
          </cell>
        </row>
        <row r="5161">
          <cell r="S5161" t="str">
            <v>OPERAÇÕES RATEIOS</v>
          </cell>
        </row>
        <row r="5162">
          <cell r="S5162" t="str">
            <v>OPERAÇÕES RATEIOS</v>
          </cell>
        </row>
        <row r="5163">
          <cell r="S5163" t="str">
            <v>OPERAÇÕES RATEIOS</v>
          </cell>
        </row>
        <row r="5164">
          <cell r="S5164" t="str">
            <v>OPERAÇÕES RATEIOS</v>
          </cell>
        </row>
        <row r="5165">
          <cell r="S5165" t="str">
            <v>OPERAÇÕES RATEIOS</v>
          </cell>
        </row>
        <row r="5166">
          <cell r="S5166" t="str">
            <v>OPERAÇÕES RATEIOS</v>
          </cell>
        </row>
        <row r="5167">
          <cell r="S5167" t="str">
            <v>OPERAÇÕES RATEIOS</v>
          </cell>
        </row>
        <row r="5168">
          <cell r="S5168" t="str">
            <v>OPERAÇÕES RATEIOS</v>
          </cell>
        </row>
        <row r="5169">
          <cell r="S5169" t="str">
            <v>OPERAÇÕES RATEIOS</v>
          </cell>
        </row>
        <row r="5170">
          <cell r="S5170" t="str">
            <v>OPERAÇÕES RATEIOS</v>
          </cell>
        </row>
        <row r="5171">
          <cell r="S5171" t="str">
            <v>OPERAÇÕES RATEIOS</v>
          </cell>
        </row>
        <row r="5172">
          <cell r="S5172" t="str">
            <v>OPERAÇÕES RATEIOS</v>
          </cell>
        </row>
        <row r="5173">
          <cell r="S5173" t="str">
            <v>OPERAÇÕES RATEIOS</v>
          </cell>
        </row>
        <row r="5174">
          <cell r="S5174" t="str">
            <v>OPERAÇÕES RATEIOS</v>
          </cell>
        </row>
        <row r="5175">
          <cell r="S5175" t="str">
            <v>OPERAÇÕES RATEIOS</v>
          </cell>
        </row>
        <row r="5176">
          <cell r="S5176" t="str">
            <v>OPERAÇÕES RATEIOS</v>
          </cell>
        </row>
        <row r="5177">
          <cell r="S5177" t="str">
            <v>OPERAÇÕES RATEIOS</v>
          </cell>
        </row>
        <row r="5178">
          <cell r="S5178" t="str">
            <v>OPERAÇÕES RATEIOS</v>
          </cell>
        </row>
        <row r="5179">
          <cell r="S5179" t="str">
            <v>OPERAÇÕES RATEIOS</v>
          </cell>
        </row>
        <row r="5180">
          <cell r="S5180" t="str">
            <v>OPERAÇÕES RATEIOS</v>
          </cell>
        </row>
        <row r="5181">
          <cell r="S5181" t="str">
            <v>OPERAÇÕES RATEIOS</v>
          </cell>
        </row>
        <row r="5182">
          <cell r="S5182" t="str">
            <v>OPERAÇÕES RATEIOS</v>
          </cell>
        </row>
        <row r="5183">
          <cell r="S5183" t="str">
            <v>OPERAÇÕES RATEIOS</v>
          </cell>
        </row>
        <row r="5184">
          <cell r="S5184" t="str">
            <v>OPERAÇÕES RATEIOS</v>
          </cell>
        </row>
        <row r="5185">
          <cell r="S5185" t="str">
            <v>OPERAÇÕES RATEIOS</v>
          </cell>
        </row>
        <row r="5186">
          <cell r="S5186" t="str">
            <v>OPERAÇÕES RATEIOS</v>
          </cell>
        </row>
        <row r="5187">
          <cell r="S5187" t="str">
            <v>OPERAÇÕES RATEIOS</v>
          </cell>
        </row>
        <row r="5188">
          <cell r="S5188" t="str">
            <v>OPERAÇÕES RATEIOS</v>
          </cell>
        </row>
        <row r="5189">
          <cell r="S5189" t="str">
            <v>OPERAÇÕES RATEIOS</v>
          </cell>
        </row>
        <row r="5190">
          <cell r="S5190" t="str">
            <v>OPERAÇÕES RATEIOS</v>
          </cell>
        </row>
        <row r="5191">
          <cell r="S5191" t="str">
            <v>OPERAÇÕES RATEIOS</v>
          </cell>
        </row>
        <row r="5192">
          <cell r="S5192" t="str">
            <v>OPERAÇÕES RATEIOS</v>
          </cell>
        </row>
        <row r="5193">
          <cell r="S5193" t="str">
            <v>OPERAÇÕES RATEIOS</v>
          </cell>
        </row>
        <row r="5194">
          <cell r="S5194" t="str">
            <v>OPERAÇÕES RATEIOS</v>
          </cell>
        </row>
        <row r="5195">
          <cell r="S5195" t="str">
            <v>OPERAÇÕES RATEIOS</v>
          </cell>
        </row>
        <row r="5196">
          <cell r="S5196" t="str">
            <v>OPERAÇÕES RATEIOS</v>
          </cell>
        </row>
        <row r="5197">
          <cell r="S5197" t="str">
            <v>OPERAÇÕES RATEIOS</v>
          </cell>
        </row>
        <row r="5198">
          <cell r="S5198" t="str">
            <v>OPERAÇÕES RATEIOS</v>
          </cell>
        </row>
        <row r="5199">
          <cell r="S5199" t="str">
            <v>OPERAÇÕES RATEIOS</v>
          </cell>
        </row>
        <row r="5200">
          <cell r="S5200" t="str">
            <v>OPERAÇÕES RATEIOS</v>
          </cell>
        </row>
        <row r="5201">
          <cell r="S5201" t="str">
            <v>OPERAÇÕES RATEIOS</v>
          </cell>
        </row>
        <row r="5202">
          <cell r="S5202" t="str">
            <v>OPERAÇÕES RATEIOS</v>
          </cell>
        </row>
        <row r="5203">
          <cell r="S5203" t="str">
            <v>OPERAÇÕES RATEIOS</v>
          </cell>
        </row>
        <row r="5204">
          <cell r="S5204" t="str">
            <v>OPERAÇÕES RATEIOS</v>
          </cell>
        </row>
        <row r="5205">
          <cell r="S5205" t="str">
            <v>OPERAÇÕES RATEIOS</v>
          </cell>
        </row>
        <row r="5206">
          <cell r="S5206" t="str">
            <v>OPERAÇÕES RATEIOS</v>
          </cell>
        </row>
        <row r="5207">
          <cell r="S5207" t="str">
            <v>OPERAÇÕES RATEIOS</v>
          </cell>
        </row>
        <row r="5208">
          <cell r="S5208" t="str">
            <v>OPERAÇÕES RATEIOS</v>
          </cell>
        </row>
        <row r="5209">
          <cell r="S5209" t="str">
            <v>OPERAÇÕES RATEIOS</v>
          </cell>
        </row>
        <row r="5210">
          <cell r="S5210" t="str">
            <v>OPERAÇÕES RATEIOS</v>
          </cell>
        </row>
        <row r="5211">
          <cell r="S5211" t="str">
            <v>OPERAÇÕES RATEIOS</v>
          </cell>
        </row>
        <row r="5212">
          <cell r="S5212" t="str">
            <v>OPERAÇÕES RATEIOS</v>
          </cell>
        </row>
        <row r="5213">
          <cell r="S5213" t="str">
            <v>OPERAÇÕES RATEIOS</v>
          </cell>
        </row>
        <row r="5214">
          <cell r="S5214" t="str">
            <v>OPERAÇÕES RATEIOS</v>
          </cell>
        </row>
        <row r="5215">
          <cell r="S5215" t="str">
            <v>OPERAÇÕES RATEIOS</v>
          </cell>
        </row>
        <row r="5216">
          <cell r="S5216" t="str">
            <v>OPERAÇÕES RATEIOS</v>
          </cell>
        </row>
        <row r="5217">
          <cell r="S5217" t="str">
            <v>OPERAÇÕES RATEIOS</v>
          </cell>
        </row>
        <row r="5218">
          <cell r="S5218" t="str">
            <v>OPERAÇÕES RATEIOS</v>
          </cell>
        </row>
        <row r="5219">
          <cell r="S5219" t="str">
            <v>OPERAÇÕES RATEIOS</v>
          </cell>
        </row>
        <row r="5220">
          <cell r="S5220" t="str">
            <v>OPERAÇÕES RATEIOS</v>
          </cell>
        </row>
        <row r="5221">
          <cell r="S5221" t="str">
            <v>OPERAÇÕES RATEIOS</v>
          </cell>
        </row>
        <row r="5222">
          <cell r="S5222" t="str">
            <v>OPERAÇÕES RATEIOS</v>
          </cell>
        </row>
        <row r="5223">
          <cell r="S5223" t="str">
            <v>OPERAÇÕES RATEIOS</v>
          </cell>
        </row>
        <row r="5224">
          <cell r="S5224" t="str">
            <v>OPERAÇÕES RATEIOS</v>
          </cell>
        </row>
        <row r="5225">
          <cell r="S5225" t="str">
            <v>OPERAÇÕES RATEIOS</v>
          </cell>
        </row>
        <row r="5226">
          <cell r="S5226" t="str">
            <v>OPERAÇÕES RATEIOS</v>
          </cell>
        </row>
        <row r="5227">
          <cell r="S5227" t="str">
            <v>OPERAÇÕES RATEIOS</v>
          </cell>
        </row>
        <row r="5228">
          <cell r="S5228" t="str">
            <v>OPERAÇÕES RATEIOS</v>
          </cell>
        </row>
        <row r="5229">
          <cell r="S5229" t="str">
            <v>OPERAÇÕES RATEIOS</v>
          </cell>
        </row>
        <row r="5230">
          <cell r="S5230" t="str">
            <v>OPERAÇÕES RATEIOS</v>
          </cell>
        </row>
        <row r="5231">
          <cell r="S5231" t="str">
            <v>OPERAÇÕES RATEIOS</v>
          </cell>
        </row>
        <row r="5232">
          <cell r="S5232" t="str">
            <v>OPERAÇÕES RATEIOS</v>
          </cell>
        </row>
        <row r="5233">
          <cell r="S5233" t="str">
            <v>OPERAÇÕES RATEIOS</v>
          </cell>
        </row>
        <row r="5234">
          <cell r="S5234" t="str">
            <v>OPERAÇÕES RATEIOS</v>
          </cell>
        </row>
        <row r="5235">
          <cell r="S5235" t="str">
            <v>OPERAÇÕES RATEIOS</v>
          </cell>
        </row>
        <row r="5236">
          <cell r="S5236" t="str">
            <v>OPERAÇÕES RATEIOS</v>
          </cell>
        </row>
        <row r="5237">
          <cell r="S5237" t="str">
            <v>OPERAÇÕES RATEIOS</v>
          </cell>
        </row>
        <row r="5238">
          <cell r="S5238" t="str">
            <v>OPERAÇÕES RATEIOS</v>
          </cell>
        </row>
        <row r="5239">
          <cell r="S5239" t="str">
            <v>OPERAÇÕES RATEIOS</v>
          </cell>
        </row>
        <row r="5240">
          <cell r="S5240" t="str">
            <v>OPERAÇÕES RATEIOS</v>
          </cell>
        </row>
        <row r="5241">
          <cell r="S5241" t="str">
            <v>OPERAÇÕES RATEIOS</v>
          </cell>
        </row>
        <row r="5242">
          <cell r="S5242" t="str">
            <v>OPERAÇÕES RATEIOS</v>
          </cell>
        </row>
        <row r="5243">
          <cell r="S5243" t="str">
            <v>OPERAÇÕES RATEIOS</v>
          </cell>
        </row>
        <row r="5244">
          <cell r="S5244" t="str">
            <v>OPERAÇÕES RATEIOS</v>
          </cell>
        </row>
        <row r="5245">
          <cell r="S5245" t="str">
            <v>OPERAÇÕES RATEIOS</v>
          </cell>
        </row>
        <row r="5246">
          <cell r="S5246" t="str">
            <v>OPERAÇÕES RATEIOS</v>
          </cell>
        </row>
        <row r="5247">
          <cell r="S5247" t="str">
            <v>OPERAÇÕES RATEIOS</v>
          </cell>
        </row>
        <row r="5248">
          <cell r="S5248" t="str">
            <v>OPERAÇÕES RATEIOS</v>
          </cell>
        </row>
        <row r="5249">
          <cell r="S5249" t="str">
            <v>OPERAÇÕES RATEIOS</v>
          </cell>
        </row>
        <row r="5250">
          <cell r="S5250" t="str">
            <v>OPERAÇÕES RATEIOS</v>
          </cell>
        </row>
        <row r="5251">
          <cell r="S5251" t="str">
            <v>OPERAÇÕES RATEIOS</v>
          </cell>
        </row>
        <row r="5252">
          <cell r="S5252" t="str">
            <v>OPERAÇÕES RATEIOS</v>
          </cell>
        </row>
        <row r="5253">
          <cell r="S5253" t="str">
            <v>OPERAÇÕES RATEIOS</v>
          </cell>
        </row>
        <row r="5254">
          <cell r="S5254" t="str">
            <v>OPERAÇÕES RATEIOS</v>
          </cell>
        </row>
        <row r="5255">
          <cell r="S5255" t="str">
            <v>OPERAÇÕES RATEIOS</v>
          </cell>
        </row>
        <row r="5256">
          <cell r="S5256" t="str">
            <v>OPERAÇÕES RATEIOS</v>
          </cell>
        </row>
        <row r="5257">
          <cell r="S5257" t="str">
            <v>OPERAÇÕES RATEIOS</v>
          </cell>
        </row>
        <row r="5258">
          <cell r="S5258" t="str">
            <v>OPERAÇÕES RATEIOS</v>
          </cell>
        </row>
        <row r="5259">
          <cell r="S5259" t="str">
            <v>OPERAÇÕES RATEIOS</v>
          </cell>
        </row>
        <row r="5260">
          <cell r="S5260" t="str">
            <v>OPERAÇÕES RATEIOS</v>
          </cell>
        </row>
        <row r="5261">
          <cell r="S5261" t="str">
            <v>OPERAÇÕES RATEIOS</v>
          </cell>
        </row>
        <row r="5262">
          <cell r="S5262" t="str">
            <v>OPERAÇÕES RATEIOS</v>
          </cell>
        </row>
        <row r="5263">
          <cell r="S5263" t="str">
            <v>OPERAÇÕES RATEIOS</v>
          </cell>
        </row>
        <row r="5264">
          <cell r="S5264" t="str">
            <v>OPERAÇÕES RATEIOS</v>
          </cell>
        </row>
        <row r="5265">
          <cell r="S5265" t="str">
            <v>OPERAÇÕES RATEIOS</v>
          </cell>
        </row>
        <row r="5266">
          <cell r="S5266" t="str">
            <v>OPERAÇÕES RATEIOS</v>
          </cell>
        </row>
        <row r="5267">
          <cell r="S5267" t="str">
            <v>OPERAÇÕES RATEIOS</v>
          </cell>
        </row>
        <row r="5268">
          <cell r="S5268" t="str">
            <v>OPERAÇÕES RATEIOS</v>
          </cell>
        </row>
        <row r="5269">
          <cell r="S5269" t="str">
            <v>OPERAÇÕES RATEIOS</v>
          </cell>
        </row>
        <row r="5270">
          <cell r="S5270" t="str">
            <v>OPERAÇÕES RATEIOS</v>
          </cell>
        </row>
        <row r="5271">
          <cell r="S5271" t="str">
            <v>OPERAÇÕES RATEIOS</v>
          </cell>
        </row>
        <row r="5272">
          <cell r="S5272" t="str">
            <v>OPERAÇÕES RATEIOS</v>
          </cell>
        </row>
        <row r="5273">
          <cell r="S5273" t="str">
            <v>OPERAÇÕES RATEIOS</v>
          </cell>
        </row>
        <row r="5274">
          <cell r="S5274" t="str">
            <v>OPERAÇÕES RATEIOS</v>
          </cell>
        </row>
        <row r="5275">
          <cell r="S5275" t="str">
            <v>OPERAÇÕES RATEIOS</v>
          </cell>
        </row>
        <row r="5276">
          <cell r="S5276" t="str">
            <v>OPERAÇÕES RATEIOS</v>
          </cell>
        </row>
        <row r="5277">
          <cell r="S5277" t="str">
            <v>OPERAÇÕES RATEIOS</v>
          </cell>
        </row>
        <row r="5278">
          <cell r="S5278" t="str">
            <v>OPERAÇÕES RATEIOS</v>
          </cell>
        </row>
        <row r="5279">
          <cell r="S5279" t="str">
            <v>OPERAÇÕES RATEIOS</v>
          </cell>
        </row>
        <row r="5280">
          <cell r="S5280" t="str">
            <v>OPERAÇÕES RATEIOS</v>
          </cell>
        </row>
        <row r="5281">
          <cell r="S5281" t="str">
            <v>OPERAÇÕES RATEIOS</v>
          </cell>
        </row>
        <row r="5282">
          <cell r="S5282" t="str">
            <v>OPERAÇÕES RATEIOS</v>
          </cell>
        </row>
        <row r="5283">
          <cell r="S5283" t="str">
            <v>OPERAÇÕES RATEIOS</v>
          </cell>
        </row>
        <row r="5284">
          <cell r="S5284" t="str">
            <v>OPERAÇÕES RATEIOS</v>
          </cell>
        </row>
        <row r="5285">
          <cell r="S5285" t="str">
            <v>OPERAÇÕES RATEIOS</v>
          </cell>
        </row>
        <row r="5286">
          <cell r="S5286" t="str">
            <v>OPERAÇÕES RATEIOS</v>
          </cell>
        </row>
        <row r="5287">
          <cell r="S5287" t="str">
            <v>OPERAÇÕES RATEIOS</v>
          </cell>
        </row>
        <row r="5288">
          <cell r="S5288" t="str">
            <v>OPERAÇÕES RATEIOS</v>
          </cell>
        </row>
        <row r="5289">
          <cell r="S5289" t="str">
            <v>OPERAÇÕES RATEIOS</v>
          </cell>
        </row>
        <row r="5290">
          <cell r="S5290" t="str">
            <v>OPERAÇÕES RATEIOS</v>
          </cell>
        </row>
        <row r="5291">
          <cell r="S5291" t="str">
            <v>OPERAÇÕES RATEIOS</v>
          </cell>
        </row>
        <row r="5292">
          <cell r="S5292" t="str">
            <v>OPERAÇÕES RATEIOS</v>
          </cell>
        </row>
        <row r="5293">
          <cell r="S5293" t="str">
            <v>OPERAÇÕES RATEIOS</v>
          </cell>
        </row>
        <row r="5294">
          <cell r="S5294" t="str">
            <v>OPERAÇÕES RATEIOS</v>
          </cell>
        </row>
        <row r="5295">
          <cell r="S5295" t="str">
            <v>OPERAÇÕES RATEIOS</v>
          </cell>
        </row>
        <row r="5296">
          <cell r="S5296" t="str">
            <v>OPERAÇÕES RATEIOS</v>
          </cell>
        </row>
        <row r="5297">
          <cell r="S5297" t="str">
            <v>OPERAÇÕES RATEIOS</v>
          </cell>
        </row>
        <row r="5298">
          <cell r="S5298" t="str">
            <v>OPERAÇÕES RATEIOS</v>
          </cell>
        </row>
        <row r="5299">
          <cell r="S5299" t="str">
            <v>OPERAÇÕES RATEIOS</v>
          </cell>
        </row>
        <row r="5300">
          <cell r="S5300" t="str">
            <v>OPERAÇÕES RATEIOS</v>
          </cell>
        </row>
        <row r="5301">
          <cell r="S5301" t="str">
            <v>OPERAÇÕES RATEIOS</v>
          </cell>
        </row>
        <row r="5302">
          <cell r="S5302" t="str">
            <v>OPERAÇÕES RATEIOS</v>
          </cell>
        </row>
        <row r="5303">
          <cell r="S5303" t="str">
            <v>OPERAÇÕES RATEIOS</v>
          </cell>
        </row>
        <row r="5304">
          <cell r="S5304" t="str">
            <v>OPERAÇÕES RATEIOS</v>
          </cell>
        </row>
        <row r="5305">
          <cell r="S5305" t="str">
            <v>OPERAÇÕES RATEIOS</v>
          </cell>
        </row>
        <row r="5306">
          <cell r="S5306" t="str">
            <v>OPERAÇÕES RATEIOS</v>
          </cell>
        </row>
        <row r="5307">
          <cell r="S5307" t="str">
            <v>OPERAÇÕES RATEIOS</v>
          </cell>
        </row>
        <row r="5308">
          <cell r="S5308" t="str">
            <v>OPERAÇÕES RATEIOS</v>
          </cell>
        </row>
        <row r="5309">
          <cell r="S5309" t="str">
            <v>OPERAÇÕES RATEIOS</v>
          </cell>
        </row>
        <row r="5310">
          <cell r="S5310" t="str">
            <v>OPERAÇÕES RATEIOS</v>
          </cell>
        </row>
        <row r="5311">
          <cell r="S5311" t="str">
            <v>OPERAÇÕES RATEIOS</v>
          </cell>
        </row>
        <row r="5312">
          <cell r="S5312" t="str">
            <v>OPERAÇÕES RATEIOS</v>
          </cell>
        </row>
        <row r="5313">
          <cell r="S5313" t="str">
            <v>OPERAÇÕES RATEIOS</v>
          </cell>
        </row>
        <row r="5314">
          <cell r="S5314" t="str">
            <v>OPERAÇÕES RATEIOS</v>
          </cell>
        </row>
        <row r="5315">
          <cell r="S5315" t="str">
            <v>OPERAÇÕES RATEIOS</v>
          </cell>
        </row>
        <row r="5316">
          <cell r="S5316" t="str">
            <v>OPERAÇÕES RATEIOS</v>
          </cell>
        </row>
        <row r="5317">
          <cell r="S5317" t="str">
            <v>OPERAÇÕES RATEIOS</v>
          </cell>
        </row>
        <row r="5318">
          <cell r="S5318" t="str">
            <v>OPERAÇÕES RATEIOS</v>
          </cell>
        </row>
        <row r="5319">
          <cell r="S5319" t="str">
            <v>OPERAÇÕES RATEIOS</v>
          </cell>
        </row>
        <row r="5320">
          <cell r="S5320" t="str">
            <v>OPERAÇÕES RATEIOS</v>
          </cell>
        </row>
        <row r="5321">
          <cell r="S5321" t="str">
            <v>OPERAÇÕES RATEIOS</v>
          </cell>
        </row>
        <row r="5322">
          <cell r="S5322" t="str">
            <v>OPERAÇÕES RATEIOS</v>
          </cell>
        </row>
        <row r="5323">
          <cell r="S5323" t="str">
            <v>OPERAÇÕES RATEIOS</v>
          </cell>
        </row>
        <row r="5324">
          <cell r="S5324" t="str">
            <v>OPERAÇÕES RATEIOS</v>
          </cell>
        </row>
        <row r="5325">
          <cell r="S5325" t="str">
            <v>OPERAÇÕES RATEIOS</v>
          </cell>
        </row>
        <row r="5326">
          <cell r="S5326" t="str">
            <v>OPERAÇÕES RATEIOS</v>
          </cell>
        </row>
        <row r="5327">
          <cell r="S5327" t="str">
            <v>OPERAÇÕES RATEIOS</v>
          </cell>
        </row>
        <row r="5328">
          <cell r="S5328" t="str">
            <v>OPERAÇÕES RATEIOS</v>
          </cell>
        </row>
        <row r="5329">
          <cell r="S5329" t="str">
            <v>OPERAÇÕES RATEIOS</v>
          </cell>
        </row>
        <row r="5330">
          <cell r="S5330" t="str">
            <v>OPERAÇÕES RATEIOS</v>
          </cell>
        </row>
        <row r="5331">
          <cell r="S5331" t="str">
            <v>OPERAÇÕES RATEIOS</v>
          </cell>
        </row>
        <row r="5332">
          <cell r="S5332" t="str">
            <v>OPERAÇÕES RATEIOS</v>
          </cell>
        </row>
        <row r="5333">
          <cell r="S5333" t="str">
            <v>OPERAÇÕES RATEIOS</v>
          </cell>
        </row>
        <row r="5334">
          <cell r="S5334" t="str">
            <v>OPERAÇÕES RATEIOS</v>
          </cell>
        </row>
        <row r="5335">
          <cell r="S5335" t="str">
            <v>OPERAÇÕES RATEIOS</v>
          </cell>
        </row>
        <row r="5336">
          <cell r="S5336" t="str">
            <v>OPERAÇÕES RATEIOS</v>
          </cell>
        </row>
        <row r="5337">
          <cell r="S5337" t="str">
            <v>OPERAÇÕES RATEIOS</v>
          </cell>
        </row>
        <row r="5338">
          <cell r="S5338" t="str">
            <v>OPERAÇÕES RATEIOS</v>
          </cell>
        </row>
        <row r="5339">
          <cell r="S5339" t="str">
            <v>OPERAÇÕES RATEIOS</v>
          </cell>
        </row>
        <row r="5340">
          <cell r="S5340" t="str">
            <v>OPERAÇÕES RATEIOS</v>
          </cell>
        </row>
        <row r="5341">
          <cell r="S5341" t="str">
            <v>OPERAÇÕES RATEIOS</v>
          </cell>
        </row>
        <row r="5342">
          <cell r="S5342" t="str">
            <v>OPERAÇÕES RATEIOS</v>
          </cell>
        </row>
        <row r="5343">
          <cell r="S5343" t="str">
            <v>OPERAÇÕES RATEIOS</v>
          </cell>
        </row>
        <row r="5344">
          <cell r="S5344" t="str">
            <v>OPERAÇÕES RATEIOS</v>
          </cell>
        </row>
        <row r="5345">
          <cell r="S5345" t="str">
            <v>OPERAÇÕES RATEIOS</v>
          </cell>
        </row>
        <row r="5346">
          <cell r="S5346" t="str">
            <v>OPERAÇÕES RATEIOS</v>
          </cell>
        </row>
        <row r="5347">
          <cell r="S5347" t="str">
            <v>OPERAÇÕES RATEIOS</v>
          </cell>
        </row>
        <row r="5348">
          <cell r="S5348" t="str">
            <v>OPERAÇÕES RATEIOS</v>
          </cell>
        </row>
        <row r="5349">
          <cell r="S5349" t="str">
            <v>OPERAÇÕES RATEIOS</v>
          </cell>
        </row>
        <row r="5350">
          <cell r="S5350" t="str">
            <v>OPERAÇÕES RATEIOS</v>
          </cell>
        </row>
        <row r="5351">
          <cell r="S5351" t="str">
            <v>OPERAÇÕES RATEIOS</v>
          </cell>
        </row>
        <row r="5352">
          <cell r="S5352" t="str">
            <v>OPERAÇÕES RATEIOS</v>
          </cell>
        </row>
        <row r="5353">
          <cell r="S5353" t="str">
            <v>OPERAÇÕES RATEIOS</v>
          </cell>
        </row>
        <row r="5354">
          <cell r="S5354" t="str">
            <v>OPERAÇÕES RATEIOS</v>
          </cell>
        </row>
        <row r="5355">
          <cell r="S5355" t="str">
            <v>OPERAÇÕES RATEIOS</v>
          </cell>
        </row>
        <row r="5356">
          <cell r="S5356" t="str">
            <v>OPERAÇÕES RATEIOS</v>
          </cell>
        </row>
        <row r="5357">
          <cell r="S5357" t="str">
            <v>OPERAÇÕES RATEIOS</v>
          </cell>
        </row>
        <row r="5358">
          <cell r="S5358" t="str">
            <v>OPERAÇÕES RATEIOS</v>
          </cell>
        </row>
        <row r="5359">
          <cell r="S5359" t="str">
            <v>OPERAÇÕES RATEIOS</v>
          </cell>
        </row>
        <row r="5360">
          <cell r="S5360" t="str">
            <v>OPERAÇÕES RATEIOS</v>
          </cell>
        </row>
        <row r="5361">
          <cell r="S5361" t="str">
            <v>OPERAÇÕES RATEIOS</v>
          </cell>
        </row>
        <row r="5362">
          <cell r="S5362" t="str">
            <v>OPERAÇÕES RATEIOS</v>
          </cell>
        </row>
        <row r="5363">
          <cell r="S5363" t="str">
            <v>OPERAÇÕES RATEIOS</v>
          </cell>
        </row>
        <row r="5364">
          <cell r="S5364" t="str">
            <v>OPERAÇÕES RATEIOS</v>
          </cell>
        </row>
        <row r="5365">
          <cell r="S5365" t="str">
            <v>OPERAÇÕES RATEIOS</v>
          </cell>
        </row>
        <row r="5366">
          <cell r="S5366" t="str">
            <v>OPERAÇÕES RATEIOS</v>
          </cell>
        </row>
        <row r="5367">
          <cell r="S5367" t="str">
            <v>OPERAÇÕES RATEIOS</v>
          </cell>
        </row>
        <row r="5368">
          <cell r="S5368" t="str">
            <v>OPERAÇÕES RATEIOS</v>
          </cell>
        </row>
        <row r="5369">
          <cell r="S5369" t="str">
            <v>OPERAÇÕES RATEIOS</v>
          </cell>
        </row>
        <row r="5370">
          <cell r="S5370" t="str">
            <v>OPERAÇÕES RATEIOS</v>
          </cell>
        </row>
        <row r="5371">
          <cell r="S5371" t="str">
            <v>OPERAÇÕES RATEIOS</v>
          </cell>
        </row>
        <row r="5372">
          <cell r="S5372" t="str">
            <v>OPERAÇÕES RATEIOS</v>
          </cell>
        </row>
        <row r="5373">
          <cell r="S5373" t="str">
            <v>OPERAÇÕES RATEIOS</v>
          </cell>
        </row>
        <row r="5374">
          <cell r="S5374" t="str">
            <v>OPERAÇÕES RATEIOS</v>
          </cell>
        </row>
        <row r="5375">
          <cell r="S5375" t="str">
            <v>OPERAÇÕES RATEIOS</v>
          </cell>
        </row>
        <row r="5376">
          <cell r="S5376" t="str">
            <v>OPERAÇÕES RATEIOS</v>
          </cell>
        </row>
        <row r="5377">
          <cell r="S5377" t="str">
            <v>OPERAÇÕES RATEIOS</v>
          </cell>
        </row>
        <row r="5378">
          <cell r="S5378" t="str">
            <v>OPERAÇÕES RATEIOS</v>
          </cell>
        </row>
        <row r="5379">
          <cell r="S5379" t="str">
            <v>OPERAÇÕES RATEIOS</v>
          </cell>
        </row>
        <row r="5380">
          <cell r="S5380" t="str">
            <v>OPERAÇÕES RATEIOS</v>
          </cell>
        </row>
        <row r="5381">
          <cell r="S5381" t="str">
            <v>OPERAÇÕES RATEIOS</v>
          </cell>
        </row>
        <row r="5382">
          <cell r="S5382" t="str">
            <v>OPERAÇÕES RATEIOS</v>
          </cell>
        </row>
        <row r="5383">
          <cell r="S5383" t="str">
            <v>OPERAÇÕES RATEIOS</v>
          </cell>
        </row>
        <row r="5384">
          <cell r="S5384" t="str">
            <v>OPERAÇÕES RATEIOS</v>
          </cell>
        </row>
        <row r="5385">
          <cell r="S5385" t="str">
            <v>OPERAÇÕES RATEIOS</v>
          </cell>
        </row>
        <row r="5386">
          <cell r="S5386" t="str">
            <v>OPERAÇÕES RATEIOS</v>
          </cell>
        </row>
        <row r="5387">
          <cell r="S5387" t="str">
            <v>OPERAÇÕES RATEIOS</v>
          </cell>
        </row>
        <row r="5388">
          <cell r="S5388" t="str">
            <v>OPERAÇÕES RATEIOS</v>
          </cell>
        </row>
        <row r="5389">
          <cell r="S5389" t="str">
            <v>OPERAÇÕES RATEIOS</v>
          </cell>
        </row>
        <row r="5390">
          <cell r="S5390" t="str">
            <v>OPERAÇÕES RATEIOS</v>
          </cell>
        </row>
        <row r="5391">
          <cell r="S5391" t="str">
            <v>OPERAÇÕES RATEIOS</v>
          </cell>
        </row>
        <row r="5392">
          <cell r="S5392" t="str">
            <v>OPERAÇÕES RATEIOS</v>
          </cell>
        </row>
        <row r="5393">
          <cell r="S5393" t="str">
            <v>OPERAÇÕES RATEIOS</v>
          </cell>
        </row>
        <row r="5394">
          <cell r="S5394" t="str">
            <v>OPERAÇÕES RATEIOS</v>
          </cell>
        </row>
        <row r="5395">
          <cell r="S5395" t="str">
            <v>OPERAÇÕES RATEIOS</v>
          </cell>
        </row>
        <row r="5396">
          <cell r="S5396" t="str">
            <v>OPERAÇÕES RATEIOS</v>
          </cell>
        </row>
        <row r="5397">
          <cell r="S5397" t="str">
            <v>OPERAÇÕES RATEIOS</v>
          </cell>
        </row>
        <row r="5398">
          <cell r="S5398" t="str">
            <v>OPERAÇÕES RATEIOS</v>
          </cell>
        </row>
        <row r="5399">
          <cell r="S5399" t="str">
            <v>OPERAÇÕES RATEIOS</v>
          </cell>
        </row>
        <row r="5400">
          <cell r="S5400" t="str">
            <v>OPERAÇÕES RATEIOS</v>
          </cell>
        </row>
        <row r="5401">
          <cell r="S5401" t="str">
            <v>OPERAÇÕES RATEIOS</v>
          </cell>
        </row>
        <row r="5402">
          <cell r="S5402" t="str">
            <v>OPERAÇÕES RATEIOS</v>
          </cell>
        </row>
        <row r="5403">
          <cell r="S5403" t="str">
            <v>OPERAÇÕES RATEIOS</v>
          </cell>
        </row>
        <row r="5404">
          <cell r="S5404" t="str">
            <v>OPERAÇÕES RATEIOS</v>
          </cell>
        </row>
        <row r="5405">
          <cell r="S5405" t="str">
            <v>OPERAÇÕES RATEIOS</v>
          </cell>
        </row>
        <row r="5406">
          <cell r="S5406" t="str">
            <v>OPERAÇÕES RATEIOS</v>
          </cell>
        </row>
        <row r="5407">
          <cell r="S5407" t="str">
            <v>OPERAÇÕES RATEIOS</v>
          </cell>
        </row>
        <row r="5408">
          <cell r="S5408" t="str">
            <v>OPERAÇÕES RATEIOS</v>
          </cell>
        </row>
        <row r="5409">
          <cell r="S5409" t="str">
            <v>OPERAÇÕES RATEIOS</v>
          </cell>
        </row>
        <row r="5410">
          <cell r="S5410" t="str">
            <v>OPERAÇÕES RATEIOS</v>
          </cell>
        </row>
        <row r="5411">
          <cell r="S5411" t="str">
            <v>OPERAÇÕES RATEIOS</v>
          </cell>
        </row>
        <row r="5412">
          <cell r="S5412" t="str">
            <v>OPERAÇÕES RATEIOS</v>
          </cell>
        </row>
        <row r="5413">
          <cell r="S5413" t="str">
            <v>OPERAÇÕES RATEIOS</v>
          </cell>
        </row>
        <row r="5414">
          <cell r="S5414" t="str">
            <v>OPERAÇÕES RATEIOS</v>
          </cell>
        </row>
        <row r="5415">
          <cell r="S5415" t="str">
            <v>OPERAÇÕES RATEIOS</v>
          </cell>
        </row>
        <row r="5416">
          <cell r="S5416" t="str">
            <v>OPERAÇÕES RATEIOS</v>
          </cell>
        </row>
        <row r="5417">
          <cell r="S5417" t="str">
            <v>OPERAÇÕES RATEIOS</v>
          </cell>
        </row>
        <row r="5418">
          <cell r="S5418" t="str">
            <v>OPERAÇÕES RATEIOS</v>
          </cell>
        </row>
        <row r="5419">
          <cell r="S5419" t="str">
            <v>OPERAÇÕES RATEIOS</v>
          </cell>
        </row>
        <row r="5420">
          <cell r="S5420" t="str">
            <v>OPERAÇÕES RATEIOS</v>
          </cell>
        </row>
        <row r="5421">
          <cell r="S5421" t="str">
            <v>OPERAÇÕES RATEIOS</v>
          </cell>
        </row>
        <row r="5422">
          <cell r="S5422" t="str">
            <v>OPERAÇÕES RATEIOS</v>
          </cell>
        </row>
        <row r="5423">
          <cell r="S5423" t="str">
            <v>OPERAÇÕES RATEIOS</v>
          </cell>
        </row>
        <row r="5424">
          <cell r="S5424" t="str">
            <v>OPERAÇÕES RATEIOS</v>
          </cell>
        </row>
        <row r="5425">
          <cell r="S5425" t="str">
            <v>OPERAÇÕES RATEIOS</v>
          </cell>
        </row>
        <row r="5426">
          <cell r="S5426" t="str">
            <v>OPERAÇÕES RATEIOS</v>
          </cell>
        </row>
        <row r="5427">
          <cell r="S5427" t="str">
            <v>OPERAÇÕES RATEIOS</v>
          </cell>
        </row>
        <row r="5428">
          <cell r="S5428" t="str">
            <v>OPERAÇÕES RATEIOS</v>
          </cell>
        </row>
        <row r="5429">
          <cell r="S5429" t="str">
            <v>OPERAÇÕES RATEIOS</v>
          </cell>
        </row>
        <row r="5430">
          <cell r="S5430" t="str">
            <v>OPERAÇÕES RATEIOS</v>
          </cell>
        </row>
        <row r="5431">
          <cell r="S5431" t="str">
            <v>OPERAÇÕES RATEIOS</v>
          </cell>
        </row>
        <row r="5432">
          <cell r="S5432" t="str">
            <v>OPERAÇÕES RATEIOS</v>
          </cell>
        </row>
        <row r="5433">
          <cell r="S5433" t="str">
            <v>OPERAÇÕES RATEIOS</v>
          </cell>
        </row>
        <row r="5434">
          <cell r="S5434" t="str">
            <v>OPERAÇÕES RATEIOS</v>
          </cell>
        </row>
        <row r="5435">
          <cell r="S5435" t="str">
            <v>OPERAÇÕES RATEIOS</v>
          </cell>
        </row>
        <row r="5436">
          <cell r="S5436" t="str">
            <v>OPERAÇÕES RATEIOS</v>
          </cell>
        </row>
        <row r="5437">
          <cell r="S5437" t="str">
            <v>OPERAÇÕES RATEIOS</v>
          </cell>
        </row>
        <row r="5438">
          <cell r="S5438" t="str">
            <v>OPERAÇÕES RATEIOS</v>
          </cell>
        </row>
        <row r="5439">
          <cell r="S5439" t="str">
            <v>OPERAÇÕES RATEIOS</v>
          </cell>
        </row>
        <row r="5440">
          <cell r="S5440" t="str">
            <v>OPERAÇÕES RATEIOS</v>
          </cell>
        </row>
        <row r="5441">
          <cell r="S5441" t="str">
            <v>OPERAÇÕES RATEIOS</v>
          </cell>
        </row>
        <row r="5442">
          <cell r="S5442" t="str">
            <v>OPERAÇÕES RATEIOS</v>
          </cell>
        </row>
        <row r="5443">
          <cell r="S5443" t="str">
            <v>OPERAÇÕES RATEIOS</v>
          </cell>
        </row>
        <row r="5444">
          <cell r="S5444" t="str">
            <v>OPERAÇÕES RATEIOS</v>
          </cell>
        </row>
        <row r="5445">
          <cell r="S5445" t="str">
            <v>OPERAÇÕES RATEIOS</v>
          </cell>
        </row>
        <row r="5446">
          <cell r="S5446" t="str">
            <v>OPERAÇÕES RATEIOS</v>
          </cell>
        </row>
        <row r="5447">
          <cell r="S5447" t="str">
            <v>OPERAÇÕES RATEIOS</v>
          </cell>
        </row>
        <row r="5448">
          <cell r="S5448" t="str">
            <v>OPERAÇÕES RATEIOS</v>
          </cell>
        </row>
        <row r="5449">
          <cell r="S5449" t="str">
            <v>OPERAÇÕES RATEIOS</v>
          </cell>
        </row>
        <row r="5450">
          <cell r="S5450" t="str">
            <v>OPERAÇÕES RATEIOS</v>
          </cell>
        </row>
        <row r="5451">
          <cell r="S5451" t="str">
            <v>OPERAÇÕES RATEIOS</v>
          </cell>
        </row>
        <row r="5452">
          <cell r="S5452" t="str">
            <v>OPERAÇÕES RATEIOS</v>
          </cell>
        </row>
        <row r="5453">
          <cell r="S5453" t="str">
            <v>OPERAÇÕES RATEIOS</v>
          </cell>
        </row>
        <row r="5454">
          <cell r="S5454" t="str">
            <v>OPERAÇÕES RATEIOS</v>
          </cell>
        </row>
        <row r="5455">
          <cell r="S5455" t="str">
            <v>OPERAÇÕES RATEIOS</v>
          </cell>
        </row>
        <row r="5456">
          <cell r="S5456" t="str">
            <v>OPERAÇÕES RATEIOS</v>
          </cell>
        </row>
        <row r="5457">
          <cell r="S5457" t="str">
            <v>OPERAÇÕES RATEIOS</v>
          </cell>
        </row>
        <row r="5458">
          <cell r="S5458" t="str">
            <v>OPERAÇÕES RATEIOS</v>
          </cell>
        </row>
        <row r="5459">
          <cell r="S5459" t="str">
            <v>OPERAÇÕES RATEIOS</v>
          </cell>
        </row>
        <row r="5460">
          <cell r="S5460" t="str">
            <v>OPERAÇÕES RATEIOS</v>
          </cell>
        </row>
        <row r="5461">
          <cell r="S5461" t="str">
            <v>OPERAÇÕES RATEIOS</v>
          </cell>
        </row>
        <row r="5462">
          <cell r="S5462" t="str">
            <v>OPERAÇÕES RATEIOS</v>
          </cell>
        </row>
        <row r="5463">
          <cell r="S5463" t="str">
            <v>OPERAÇÕES RATEIOS</v>
          </cell>
        </row>
        <row r="5464">
          <cell r="S5464" t="str">
            <v>OPERAÇÕES RATEIOS</v>
          </cell>
        </row>
        <row r="5465">
          <cell r="S5465" t="str">
            <v>OPERAÇÕES RATEIOS</v>
          </cell>
        </row>
        <row r="5466">
          <cell r="S5466" t="str">
            <v>OPERAÇÕES RATEIOS</v>
          </cell>
        </row>
        <row r="5467">
          <cell r="S5467" t="str">
            <v>OPERAÇÕES RATEIOS</v>
          </cell>
        </row>
        <row r="5468">
          <cell r="S5468" t="str">
            <v>OPERAÇÕES RATEIOS</v>
          </cell>
        </row>
        <row r="5469">
          <cell r="S5469" t="str">
            <v>OPERAÇÕES RATEIOS</v>
          </cell>
        </row>
        <row r="5470">
          <cell r="S5470" t="str">
            <v>OPERAÇÕES RATEIOS</v>
          </cell>
        </row>
        <row r="5471">
          <cell r="S5471" t="str">
            <v>OPERAÇÕES RATEIOS</v>
          </cell>
        </row>
        <row r="5472">
          <cell r="S5472" t="str">
            <v>OPERAÇÕES RATEIOS</v>
          </cell>
        </row>
        <row r="5473">
          <cell r="S5473" t="str">
            <v>OPERAÇÕES RATEIOS</v>
          </cell>
        </row>
        <row r="5474">
          <cell r="S5474" t="str">
            <v>OPERAÇÕES RATEIOS</v>
          </cell>
        </row>
        <row r="5475">
          <cell r="S5475" t="str">
            <v>OPERAÇÕES RATEIOS</v>
          </cell>
        </row>
        <row r="5476">
          <cell r="S5476" t="str">
            <v>OPERAÇÕES RATEIOS</v>
          </cell>
        </row>
        <row r="5477">
          <cell r="S5477" t="str">
            <v>OPERAÇÕES RATEIOS</v>
          </cell>
        </row>
        <row r="5478">
          <cell r="S5478" t="str">
            <v>OPERAÇÕES RATEIOS</v>
          </cell>
        </row>
        <row r="5479">
          <cell r="S5479" t="str">
            <v>OPERAÇÕES RATEIOS</v>
          </cell>
        </row>
        <row r="5480">
          <cell r="S5480" t="str">
            <v>OPERAÇÕES RATEIOS</v>
          </cell>
        </row>
        <row r="5481">
          <cell r="S5481" t="str">
            <v>OPERAÇÕES RATEIOS</v>
          </cell>
        </row>
        <row r="5482">
          <cell r="S5482" t="str">
            <v>OPERAÇÕES RATEIOS</v>
          </cell>
        </row>
        <row r="5483">
          <cell r="S5483" t="str">
            <v>OPERAÇÕES RATEIOS</v>
          </cell>
        </row>
        <row r="5484">
          <cell r="S5484" t="str">
            <v>OPERAÇÕES RATEIOS</v>
          </cell>
        </row>
        <row r="5485">
          <cell r="S5485" t="str">
            <v>OPERAÇÕES RATEIOS</v>
          </cell>
        </row>
        <row r="5486">
          <cell r="S5486" t="str">
            <v>OPERAÇÕES RATEIOS</v>
          </cell>
        </row>
        <row r="5487">
          <cell r="S5487" t="str">
            <v>OPERAÇÕES RATEIOS</v>
          </cell>
        </row>
        <row r="5488">
          <cell r="S5488" t="str">
            <v>OPERAÇÕES RATEIOS</v>
          </cell>
        </row>
        <row r="5489">
          <cell r="S5489" t="str">
            <v>OPERAÇÕES RATEIOS</v>
          </cell>
        </row>
        <row r="5490">
          <cell r="S5490" t="str">
            <v>OPERAÇÕES RATEIOS</v>
          </cell>
        </row>
        <row r="5491">
          <cell r="S5491" t="str">
            <v>OPERAÇÕES RATEIOS</v>
          </cell>
        </row>
        <row r="5492">
          <cell r="S5492" t="str">
            <v>OPERAÇÕES RATEIOS</v>
          </cell>
        </row>
        <row r="5493">
          <cell r="S5493" t="str">
            <v>OPERAÇÕES RATEIOS</v>
          </cell>
        </row>
        <row r="5494">
          <cell r="S5494" t="str">
            <v>OPERAÇÕES RATEIOS</v>
          </cell>
        </row>
        <row r="5495">
          <cell r="S5495" t="str">
            <v>OPERAÇÕES RATEIOS</v>
          </cell>
        </row>
        <row r="5496">
          <cell r="S5496" t="str">
            <v>OPERAÇÕES RATEIOS</v>
          </cell>
        </row>
        <row r="5497">
          <cell r="S5497" t="str">
            <v>OPERAÇÕES RATEIOS</v>
          </cell>
        </row>
        <row r="5498">
          <cell r="S5498" t="str">
            <v>OPERAÇÕES RATEIOS</v>
          </cell>
        </row>
        <row r="5499">
          <cell r="S5499" t="str">
            <v>OPERAÇÕES RATEIOS</v>
          </cell>
        </row>
        <row r="5500">
          <cell r="S5500" t="str">
            <v>OPERAÇÕES RATEIOS</v>
          </cell>
        </row>
        <row r="5501">
          <cell r="S5501" t="str">
            <v>OPERAÇÕES RATEIOS</v>
          </cell>
        </row>
        <row r="5502">
          <cell r="S5502" t="str">
            <v>OPERAÇÕES RATEIOS</v>
          </cell>
        </row>
        <row r="5503">
          <cell r="S5503" t="str">
            <v>OPERAÇÕES RATEIOS</v>
          </cell>
        </row>
        <row r="5504">
          <cell r="S5504" t="str">
            <v>OPERAÇÕES RATEIOS</v>
          </cell>
        </row>
        <row r="5505">
          <cell r="S5505" t="str">
            <v>OPERAÇÕES RATEIOS</v>
          </cell>
        </row>
        <row r="5506">
          <cell r="S5506" t="str">
            <v>OPERAÇÕES RATEIOS</v>
          </cell>
        </row>
        <row r="5507">
          <cell r="S5507" t="str">
            <v>OPERAÇÕES RATEIOS</v>
          </cell>
        </row>
        <row r="5508">
          <cell r="S5508" t="str">
            <v>OPERAÇÕES RATEIOS</v>
          </cell>
        </row>
        <row r="5509">
          <cell r="S5509" t="str">
            <v>OPERAÇÕES RATEIOS</v>
          </cell>
        </row>
        <row r="5510">
          <cell r="S5510" t="str">
            <v>OPERAÇÕES RATEIOS</v>
          </cell>
        </row>
        <row r="5511">
          <cell r="S5511" t="str">
            <v>OPERAÇÕES RATEIOS</v>
          </cell>
        </row>
        <row r="5512">
          <cell r="S5512" t="str">
            <v>OPERAÇÕES RATEIOS</v>
          </cell>
        </row>
        <row r="5513">
          <cell r="S5513" t="str">
            <v>OPERAÇÕES RATEIOS</v>
          </cell>
        </row>
        <row r="5514">
          <cell r="S5514" t="str">
            <v>OPERAÇÕES RATEIOS</v>
          </cell>
        </row>
        <row r="5515">
          <cell r="S5515" t="str">
            <v>OPERAÇÕES RATEIOS</v>
          </cell>
        </row>
        <row r="5516">
          <cell r="S5516" t="str">
            <v>OPERAÇÕES RATEIOS</v>
          </cell>
        </row>
        <row r="5517">
          <cell r="S5517" t="str">
            <v>OPERAÇÕES RATEIOS</v>
          </cell>
        </row>
        <row r="5518">
          <cell r="S5518" t="str">
            <v>OPERAÇÕES RATEIOS</v>
          </cell>
        </row>
        <row r="5519">
          <cell r="S5519" t="str">
            <v>OPERAÇÕES RATEIOS</v>
          </cell>
        </row>
        <row r="5520">
          <cell r="S5520" t="str">
            <v>OPERAÇÕES RATEIOS</v>
          </cell>
        </row>
        <row r="5521">
          <cell r="S5521" t="str">
            <v>OPERAÇÕES RATEIOS</v>
          </cell>
        </row>
        <row r="5522">
          <cell r="S5522" t="str">
            <v>OPERAÇÕES RATEIOS</v>
          </cell>
        </row>
        <row r="5523">
          <cell r="S5523" t="str">
            <v>OPERAÇÕES RATEIOS</v>
          </cell>
        </row>
        <row r="5524">
          <cell r="S5524" t="str">
            <v>OPERAÇÕES RATEIOS</v>
          </cell>
        </row>
        <row r="5525">
          <cell r="S5525" t="str">
            <v>OPERAÇÕES RATEIOS</v>
          </cell>
        </row>
        <row r="5526">
          <cell r="S5526" t="str">
            <v>OPERAÇÕES RATEIOS</v>
          </cell>
        </row>
        <row r="5527">
          <cell r="S5527" t="str">
            <v>OPERAÇÕES RATEIOS</v>
          </cell>
        </row>
        <row r="5528">
          <cell r="S5528" t="str">
            <v>OPERAÇÕES RATEIOS</v>
          </cell>
        </row>
        <row r="5529">
          <cell r="S5529" t="str">
            <v>OPERAÇÕES RATEIOS</v>
          </cell>
        </row>
        <row r="5530">
          <cell r="S5530" t="str">
            <v>OPERAÇÕES RATEIOS</v>
          </cell>
        </row>
        <row r="5531">
          <cell r="S5531" t="str">
            <v>OPERAÇÕES RATEIOS</v>
          </cell>
        </row>
        <row r="5532">
          <cell r="S5532" t="str">
            <v>OPERAÇÕES RATEIOS</v>
          </cell>
        </row>
        <row r="5533">
          <cell r="S5533" t="str">
            <v>OPERAÇÕES RATEIOS</v>
          </cell>
        </row>
        <row r="5534">
          <cell r="S5534" t="str">
            <v>OPERAÇÕES RATEIOS</v>
          </cell>
        </row>
        <row r="5535">
          <cell r="S5535" t="str">
            <v>OPERAÇÕES RATEIOS</v>
          </cell>
        </row>
        <row r="5536">
          <cell r="S5536" t="str">
            <v>OPERAÇÕES RATEIOS</v>
          </cell>
        </row>
        <row r="5537">
          <cell r="S5537" t="str">
            <v>OPERAÇÕES RATEIOS</v>
          </cell>
        </row>
        <row r="5538">
          <cell r="S5538" t="str">
            <v>OPERAÇÕES RATEIOS</v>
          </cell>
        </row>
        <row r="5539">
          <cell r="S5539" t="str">
            <v>OPERAÇÕES RATEIOS</v>
          </cell>
        </row>
        <row r="5540">
          <cell r="S5540" t="str">
            <v>OPERAÇÕES RATEIOS</v>
          </cell>
        </row>
        <row r="5541">
          <cell r="S5541" t="str">
            <v>OPERAÇÕES RATEIOS</v>
          </cell>
        </row>
        <row r="5542">
          <cell r="S5542" t="str">
            <v>OPERAÇÕES RATEIOS</v>
          </cell>
        </row>
        <row r="5543">
          <cell r="S5543" t="str">
            <v>OPERAÇÕES RATEIOS</v>
          </cell>
        </row>
        <row r="5544">
          <cell r="S5544" t="str">
            <v>OPERAÇÕES RATEIOS</v>
          </cell>
        </row>
        <row r="5545">
          <cell r="S5545" t="str">
            <v>OPERAÇÕES RATEIOS</v>
          </cell>
        </row>
        <row r="5546">
          <cell r="S5546" t="str">
            <v>OPERAÇÕES RATEIOS</v>
          </cell>
        </row>
        <row r="5547">
          <cell r="S5547" t="str">
            <v>OPERAÇÕES RATEIOS</v>
          </cell>
        </row>
        <row r="5548">
          <cell r="S5548" t="str">
            <v>OPERAÇÕES RATEIOS</v>
          </cell>
        </row>
        <row r="5549">
          <cell r="S5549" t="str">
            <v>OPERAÇÕES RATEIOS</v>
          </cell>
        </row>
        <row r="5550">
          <cell r="S5550" t="str">
            <v>OPERAÇÕES RATEIOS</v>
          </cell>
        </row>
        <row r="5551">
          <cell r="S5551" t="str">
            <v>OPERAÇÕES RATEIOS</v>
          </cell>
        </row>
        <row r="5552">
          <cell r="S5552" t="str">
            <v>OPERAÇÕES RATEIOS</v>
          </cell>
        </row>
        <row r="5553">
          <cell r="S5553" t="str">
            <v>OPERAÇÕES RATEIOS</v>
          </cell>
        </row>
        <row r="5554">
          <cell r="S5554" t="str">
            <v>OPERAÇÕES RATEIOS</v>
          </cell>
        </row>
        <row r="5555">
          <cell r="S5555" t="str">
            <v>OPERAÇÕES RATEIOS</v>
          </cell>
        </row>
        <row r="5556">
          <cell r="S5556" t="str">
            <v>OPERAÇÕES RATEIOS</v>
          </cell>
        </row>
        <row r="5557">
          <cell r="S5557" t="str">
            <v>OPERAÇÕES RATEIOS</v>
          </cell>
        </row>
        <row r="5558">
          <cell r="S5558" t="str">
            <v>OPERAÇÕES RATEIOS</v>
          </cell>
        </row>
        <row r="5559">
          <cell r="S5559" t="str">
            <v>OPERAÇÕES RATEIOS</v>
          </cell>
        </row>
        <row r="5560">
          <cell r="S5560" t="str">
            <v>OPERAÇÕES RATEIOS</v>
          </cell>
        </row>
        <row r="5561">
          <cell r="S5561" t="str">
            <v>OPERAÇÕES RATEIOS</v>
          </cell>
        </row>
        <row r="5562">
          <cell r="S5562" t="str">
            <v>OPERAÇÕES RATEIOS</v>
          </cell>
        </row>
        <row r="5563">
          <cell r="S5563" t="str">
            <v>OPERAÇÕES RATEIOS</v>
          </cell>
        </row>
        <row r="5564">
          <cell r="S5564" t="str">
            <v>OPERAÇÕES RATEIOS</v>
          </cell>
        </row>
        <row r="5565">
          <cell r="S5565" t="str">
            <v>OPERAÇÕES RATEIOS</v>
          </cell>
        </row>
        <row r="5566">
          <cell r="S5566" t="str">
            <v>OPERAÇÕES RATEIOS</v>
          </cell>
        </row>
        <row r="5567">
          <cell r="S5567" t="str">
            <v>OPERAÇÕES RATEIOS</v>
          </cell>
        </row>
        <row r="5568">
          <cell r="S5568" t="str">
            <v>OPERAÇÕES RATEIOS</v>
          </cell>
        </row>
        <row r="5569">
          <cell r="S5569" t="str">
            <v>OPERAÇÕES RATEIOS</v>
          </cell>
        </row>
        <row r="5570">
          <cell r="S5570" t="str">
            <v>OPERAÇÕES RATEIOS</v>
          </cell>
        </row>
        <row r="5571">
          <cell r="S5571" t="str">
            <v>OPERAÇÕES RATEIOS</v>
          </cell>
        </row>
        <row r="5572">
          <cell r="S5572" t="str">
            <v>OPERAÇÕES RATEIOS</v>
          </cell>
        </row>
        <row r="5573">
          <cell r="S5573" t="str">
            <v>OPERAÇÕES RATEIOS</v>
          </cell>
        </row>
        <row r="5574">
          <cell r="S5574" t="str">
            <v>OPERAÇÕES RATEIOS</v>
          </cell>
        </row>
        <row r="5575">
          <cell r="S5575" t="str">
            <v>OPERAÇÕES RATEIOS</v>
          </cell>
        </row>
        <row r="5576">
          <cell r="S5576" t="str">
            <v>OPERAÇÕES RATEIOS</v>
          </cell>
        </row>
        <row r="5577">
          <cell r="S5577" t="str">
            <v>OPERAÇÕES RATEIOS</v>
          </cell>
        </row>
        <row r="5578">
          <cell r="S5578" t="str">
            <v>OPERAÇÕES RATEIOS</v>
          </cell>
        </row>
        <row r="5579">
          <cell r="S5579" t="str">
            <v>OPERAÇÕES RATEIOS</v>
          </cell>
        </row>
        <row r="5580">
          <cell r="S5580" t="str">
            <v>OPERAÇÕES RATEIOS</v>
          </cell>
        </row>
        <row r="5581">
          <cell r="S5581" t="str">
            <v>OPERAÇÕES RATEIOS</v>
          </cell>
        </row>
        <row r="5582">
          <cell r="S5582" t="str">
            <v>OPERAÇÕES RATEIOS</v>
          </cell>
        </row>
        <row r="5583">
          <cell r="S5583" t="str">
            <v>OPERAÇÕES RATEIOS</v>
          </cell>
        </row>
        <row r="5584">
          <cell r="S5584" t="str">
            <v>OPERAÇÕES RATEIOS</v>
          </cell>
        </row>
        <row r="5585">
          <cell r="S5585" t="str">
            <v>OPERAÇÕES RATEIOS</v>
          </cell>
        </row>
        <row r="5586">
          <cell r="S5586" t="str">
            <v>OPERAÇÕES RATEIOS</v>
          </cell>
        </row>
        <row r="5587">
          <cell r="S5587" t="str">
            <v>OPERAÇÕES RATEIOS</v>
          </cell>
        </row>
        <row r="5588">
          <cell r="S5588" t="str">
            <v>OPERAÇÕES RATEIOS</v>
          </cell>
        </row>
        <row r="5589">
          <cell r="S5589" t="str">
            <v>OPERAÇÕES RATEIOS</v>
          </cell>
        </row>
        <row r="5590">
          <cell r="S5590" t="str">
            <v>OPERAÇÕES RATEIOS</v>
          </cell>
        </row>
        <row r="5591">
          <cell r="S5591" t="str">
            <v>OPERAÇÕES RATEIOS</v>
          </cell>
        </row>
        <row r="5592">
          <cell r="S5592" t="str">
            <v>OPERAÇÕES RATEIOS</v>
          </cell>
        </row>
        <row r="5593">
          <cell r="S5593" t="str">
            <v>OPERAÇÕES RATEIOS</v>
          </cell>
        </row>
        <row r="5594">
          <cell r="S5594" t="str">
            <v>OPERAÇÕES RATEIOS</v>
          </cell>
        </row>
        <row r="5595">
          <cell r="S5595" t="str">
            <v>OPERAÇÕES RATEIOS</v>
          </cell>
        </row>
        <row r="5596">
          <cell r="S5596" t="str">
            <v>OPERAÇÕES RATEIOS</v>
          </cell>
        </row>
        <row r="5597">
          <cell r="S5597" t="str">
            <v>OPERAÇÕES RATEIOS</v>
          </cell>
        </row>
        <row r="5598">
          <cell r="S5598" t="str">
            <v>OPERAÇÕES RATEIOS</v>
          </cell>
        </row>
        <row r="5599">
          <cell r="S5599" t="str">
            <v>OPERAÇÕES RATEIOS</v>
          </cell>
        </row>
        <row r="5600">
          <cell r="S5600" t="str">
            <v>OPERAÇÕES RATEIOS</v>
          </cell>
        </row>
        <row r="5601">
          <cell r="S5601" t="str">
            <v>OPERAÇÕES RATEIOS</v>
          </cell>
        </row>
        <row r="5602">
          <cell r="S5602" t="str">
            <v>OPERAÇÕES RATEIOS</v>
          </cell>
        </row>
        <row r="5603">
          <cell r="S5603" t="str">
            <v>OPERAÇÕES RATEIOS</v>
          </cell>
        </row>
        <row r="5604">
          <cell r="S5604" t="str">
            <v>OPERAÇÕES RATEIOS</v>
          </cell>
        </row>
        <row r="5605">
          <cell r="S5605" t="str">
            <v>OPERAÇÕES RATEIOS</v>
          </cell>
        </row>
        <row r="5606">
          <cell r="S5606" t="str">
            <v>OPERAÇÕES RATEIOS</v>
          </cell>
        </row>
        <row r="5607">
          <cell r="S5607" t="str">
            <v>OPERAÇÕES RATEIOS</v>
          </cell>
        </row>
        <row r="5608">
          <cell r="S5608" t="str">
            <v>OPERAÇÕES RATEIOS</v>
          </cell>
        </row>
        <row r="5609">
          <cell r="S5609" t="str">
            <v>OPERAÇÕES RATEIOS</v>
          </cell>
        </row>
        <row r="5610">
          <cell r="S5610" t="str">
            <v>OPERAÇÕES RATEIOS</v>
          </cell>
        </row>
        <row r="5611">
          <cell r="S5611" t="str">
            <v>OPERAÇÕES RATEIOS</v>
          </cell>
        </row>
        <row r="5612">
          <cell r="S5612" t="str">
            <v>OPERAÇÕES RATEIOS</v>
          </cell>
        </row>
        <row r="5613">
          <cell r="S5613" t="str">
            <v>OPERAÇÕES RATEIOS</v>
          </cell>
        </row>
        <row r="5614">
          <cell r="S5614" t="str">
            <v>OPERAÇÕES RATEIOS</v>
          </cell>
        </row>
        <row r="5615">
          <cell r="S5615" t="str">
            <v>OPERAÇÕES RATEIOS</v>
          </cell>
        </row>
        <row r="5616">
          <cell r="S5616" t="str">
            <v>OPERAÇÕES RATEIOS</v>
          </cell>
        </row>
        <row r="5617">
          <cell r="S5617" t="str">
            <v>OPERAÇÕES RATEIOS</v>
          </cell>
        </row>
        <row r="5618">
          <cell r="S5618" t="str">
            <v>OPERAÇÕES RATEIOS</v>
          </cell>
        </row>
        <row r="5619">
          <cell r="S5619" t="str">
            <v>OPERAÇÕES RATEIOS</v>
          </cell>
        </row>
        <row r="5620">
          <cell r="S5620" t="str">
            <v>OPERAÇÕES RATEIOS</v>
          </cell>
        </row>
        <row r="5621">
          <cell r="S5621" t="str">
            <v>OPERAÇÕES RATEIOS</v>
          </cell>
        </row>
        <row r="5622">
          <cell r="S5622" t="str">
            <v>OPERAÇÕES RATEIOS</v>
          </cell>
        </row>
        <row r="5623">
          <cell r="S5623" t="str">
            <v>OPERAÇÕES RATEIOS</v>
          </cell>
        </row>
        <row r="5624">
          <cell r="S5624" t="str">
            <v>OPERAÇÕES RATEIOS</v>
          </cell>
        </row>
        <row r="5625">
          <cell r="S5625" t="str">
            <v>OPERAÇÕES RATEIOS</v>
          </cell>
        </row>
        <row r="5626">
          <cell r="S5626" t="str">
            <v>OPERAÇÕES RATEIOS</v>
          </cell>
        </row>
        <row r="5627">
          <cell r="S5627" t="str">
            <v>OPERAÇÕES RATEIOS</v>
          </cell>
        </row>
        <row r="5628">
          <cell r="S5628" t="str">
            <v>OPERAÇÕES RATEIOS</v>
          </cell>
        </row>
        <row r="5629">
          <cell r="S5629" t="str">
            <v>OPERAÇÕES RATEIOS</v>
          </cell>
        </row>
        <row r="5630">
          <cell r="S5630" t="str">
            <v>OPERAÇÕES RATEIOS</v>
          </cell>
        </row>
        <row r="5631">
          <cell r="S5631" t="str">
            <v>OPERAÇÕES RATEIOS</v>
          </cell>
        </row>
        <row r="5632">
          <cell r="S5632" t="str">
            <v>OPERAÇÕES RATEIOS</v>
          </cell>
        </row>
        <row r="5633">
          <cell r="S5633" t="str">
            <v>OPERAÇÕES RATEIOS</v>
          </cell>
        </row>
        <row r="5634">
          <cell r="S5634" t="str">
            <v>OPERAÇÕES RATEIOS</v>
          </cell>
        </row>
        <row r="5635">
          <cell r="S5635" t="str">
            <v>OPERAÇÕES RATEIOS</v>
          </cell>
        </row>
        <row r="5636">
          <cell r="S5636" t="str">
            <v>OPERAÇÕES RATEIOS</v>
          </cell>
        </row>
        <row r="5637">
          <cell r="S5637" t="str">
            <v>OPERAÇÕES RATEIOS</v>
          </cell>
        </row>
        <row r="5638">
          <cell r="S5638" t="str">
            <v>OPERAÇÕES RATEIOS</v>
          </cell>
        </row>
        <row r="5639">
          <cell r="S5639" t="str">
            <v>OPERAÇÕES RATEIOS</v>
          </cell>
        </row>
        <row r="5640">
          <cell r="S5640" t="str">
            <v>OPERAÇÕES RATEIOS</v>
          </cell>
        </row>
        <row r="5641">
          <cell r="S5641" t="str">
            <v>OPERAÇÕES RATEIOS</v>
          </cell>
        </row>
        <row r="5642">
          <cell r="S5642" t="str">
            <v>OPERAÇÕES RATEIOS</v>
          </cell>
        </row>
        <row r="5643">
          <cell r="S5643" t="str">
            <v>OPERAÇÕES RATEIOS</v>
          </cell>
        </row>
        <row r="5644">
          <cell r="S5644" t="str">
            <v>OPERAÇÕES RATEIOS</v>
          </cell>
        </row>
        <row r="5645">
          <cell r="S5645" t="str">
            <v>OPERAÇÕES RATEIOS</v>
          </cell>
        </row>
        <row r="5646">
          <cell r="S5646" t="str">
            <v>OPERAÇÕES RATEIOS</v>
          </cell>
        </row>
        <row r="5647">
          <cell r="S5647" t="str">
            <v>OPERAÇÕES RATEIOS</v>
          </cell>
        </row>
        <row r="5648">
          <cell r="S5648" t="str">
            <v>OPERAÇÕES RATEIOS</v>
          </cell>
        </row>
        <row r="5649">
          <cell r="S5649" t="str">
            <v>OPERAÇÕES RATEIOS</v>
          </cell>
        </row>
        <row r="5650">
          <cell r="S5650" t="str">
            <v>OPERAÇÕES RATEIOS</v>
          </cell>
        </row>
        <row r="5651">
          <cell r="S5651" t="str">
            <v>OPERAÇÕES RATEIOS</v>
          </cell>
        </row>
        <row r="5652">
          <cell r="S5652" t="str">
            <v>OPERAÇÕES RATEIOS</v>
          </cell>
        </row>
        <row r="5653">
          <cell r="S5653" t="str">
            <v>OPERAÇÕES RATEIOS</v>
          </cell>
        </row>
        <row r="5654">
          <cell r="S5654" t="str">
            <v>OPERAÇÕES RATEIOS</v>
          </cell>
        </row>
        <row r="5655">
          <cell r="S5655" t="str">
            <v>OPERAÇÕES RATEIOS</v>
          </cell>
        </row>
        <row r="5656">
          <cell r="S5656" t="str">
            <v>OPERAÇÕES RATEIOS</v>
          </cell>
        </row>
        <row r="5657">
          <cell r="S5657" t="str">
            <v>OPERAÇÕES RATEIOS</v>
          </cell>
        </row>
        <row r="5658">
          <cell r="S5658" t="str">
            <v>OPERAÇÕES RATEIOS</v>
          </cell>
        </row>
        <row r="5659">
          <cell r="S5659" t="str">
            <v>OPERAÇÕES RATEIOS</v>
          </cell>
        </row>
        <row r="5660">
          <cell r="S5660" t="str">
            <v>OPERAÇÕES RATEIOS</v>
          </cell>
        </row>
        <row r="5661">
          <cell r="S5661" t="str">
            <v>OPERAÇÕES RATEIOS</v>
          </cell>
        </row>
        <row r="5662">
          <cell r="S5662" t="str">
            <v>OPERAÇÕES RATEIOS</v>
          </cell>
        </row>
        <row r="5663">
          <cell r="S5663" t="str">
            <v>OPERAÇÕES RATEIOS</v>
          </cell>
        </row>
        <row r="5664">
          <cell r="S5664" t="str">
            <v>OPERAÇÕES RATEIOS</v>
          </cell>
        </row>
        <row r="5665">
          <cell r="S5665" t="str">
            <v>OPERAÇÕES RATEIOS</v>
          </cell>
        </row>
        <row r="5666">
          <cell r="S5666" t="str">
            <v>OPERAÇÕES RATEIOS</v>
          </cell>
        </row>
        <row r="5667">
          <cell r="S5667" t="str">
            <v>OPERAÇÕES RATEIOS</v>
          </cell>
        </row>
        <row r="5668">
          <cell r="S5668" t="str">
            <v>OPERAÇÕES RATEIOS</v>
          </cell>
        </row>
        <row r="5669">
          <cell r="S5669" t="str">
            <v>OPERAÇÕES RATEIOS</v>
          </cell>
        </row>
        <row r="5670">
          <cell r="S5670" t="str">
            <v>OPERAÇÕES RATEIOS</v>
          </cell>
        </row>
        <row r="5671">
          <cell r="S5671" t="str">
            <v>OPERAÇÕES RATEIOS</v>
          </cell>
        </row>
        <row r="5672">
          <cell r="S5672" t="str">
            <v>OPERAÇÕES RATEIOS</v>
          </cell>
        </row>
        <row r="5673">
          <cell r="S5673" t="str">
            <v>OPERAÇÕES RATEIOS</v>
          </cell>
        </row>
        <row r="5674">
          <cell r="S5674" t="str">
            <v>OPERAÇÕES RATEIOS</v>
          </cell>
        </row>
        <row r="5675">
          <cell r="S5675" t="str">
            <v>OPERAÇÕES RATEIOS</v>
          </cell>
        </row>
        <row r="5676">
          <cell r="S5676" t="str">
            <v>OPERAÇÕES RATEIOS</v>
          </cell>
        </row>
        <row r="5677">
          <cell r="S5677" t="str">
            <v>OPERAÇÕES RATEIOS</v>
          </cell>
        </row>
        <row r="5678">
          <cell r="S5678" t="str">
            <v>OPERAÇÕES RATEIOS</v>
          </cell>
        </row>
        <row r="5679">
          <cell r="S5679" t="str">
            <v>OPERAÇÕES RATEIOS</v>
          </cell>
        </row>
        <row r="5680">
          <cell r="S5680" t="str">
            <v>OPERAÇÕES RATEIOS</v>
          </cell>
        </row>
        <row r="5681">
          <cell r="S5681" t="str">
            <v>OPERAÇÕES RATEIOS</v>
          </cell>
        </row>
        <row r="5682">
          <cell r="S5682" t="str">
            <v>OPERAÇÕES RATEIOS</v>
          </cell>
        </row>
        <row r="5683">
          <cell r="S5683" t="str">
            <v>OPERAÇÕES RATEIOS</v>
          </cell>
        </row>
        <row r="5684">
          <cell r="S5684" t="str">
            <v>OPERAÇÕES RATEIOS</v>
          </cell>
        </row>
        <row r="5685">
          <cell r="S5685" t="str">
            <v>OPERAÇÕES RATEIOS</v>
          </cell>
        </row>
        <row r="5686">
          <cell r="S5686" t="str">
            <v>OPERAÇÕES RATEIOS</v>
          </cell>
        </row>
        <row r="5687">
          <cell r="S5687" t="str">
            <v>OPERAÇÕES RATEIOS</v>
          </cell>
        </row>
        <row r="5688">
          <cell r="S5688" t="str">
            <v>OPERAÇÕES RATEIOS</v>
          </cell>
        </row>
        <row r="5689">
          <cell r="S5689" t="str">
            <v>OPERAÇÕES RATEIOS</v>
          </cell>
        </row>
        <row r="5690">
          <cell r="S5690" t="str">
            <v>OPERAÇÕES RATEIOS</v>
          </cell>
        </row>
        <row r="5691">
          <cell r="S5691" t="str">
            <v>OPERAÇÕES RATEIOS</v>
          </cell>
        </row>
        <row r="5692">
          <cell r="S5692" t="str">
            <v>OPERAÇÕES RATEIOS</v>
          </cell>
        </row>
        <row r="5693">
          <cell r="S5693" t="str">
            <v>OPERAÇÕES RATEIOS</v>
          </cell>
        </row>
        <row r="5694">
          <cell r="S5694" t="str">
            <v>OPERAÇÕES RATEIOS</v>
          </cell>
        </row>
        <row r="5695">
          <cell r="S5695" t="str">
            <v>OPERAÇÕES RATEIOS</v>
          </cell>
        </row>
        <row r="5696">
          <cell r="S5696" t="str">
            <v>OPERAÇÕES RATEIOS</v>
          </cell>
        </row>
        <row r="5697">
          <cell r="S5697" t="str">
            <v>OPERAÇÕES RATEIOS</v>
          </cell>
        </row>
        <row r="5698">
          <cell r="S5698" t="str">
            <v>OPERAÇÕES RATEIOS</v>
          </cell>
        </row>
        <row r="5699">
          <cell r="S5699" t="str">
            <v>OPERAÇÕES RATEIOS</v>
          </cell>
        </row>
        <row r="5700">
          <cell r="S5700" t="str">
            <v>OPERAÇÕES RATEIOS</v>
          </cell>
        </row>
        <row r="5701">
          <cell r="S5701" t="str">
            <v>OPERAÇÕES RATEIOS</v>
          </cell>
        </row>
        <row r="5702">
          <cell r="S5702" t="str">
            <v>OPERAÇÕES RATEIOS</v>
          </cell>
        </row>
        <row r="5703">
          <cell r="S5703" t="str">
            <v>OPERAÇÕES RATEIOS</v>
          </cell>
        </row>
        <row r="5704">
          <cell r="S5704" t="str">
            <v>OPERAÇÕES RATEIOS</v>
          </cell>
        </row>
        <row r="5705">
          <cell r="S5705" t="str">
            <v>OPERAÇÕES RATEIOS</v>
          </cell>
        </row>
        <row r="5706">
          <cell r="S5706" t="str">
            <v>OPERAÇÕES RATEIOS</v>
          </cell>
        </row>
        <row r="5707">
          <cell r="S5707" t="str">
            <v>OPERAÇÕES RATEIOS</v>
          </cell>
        </row>
        <row r="5708">
          <cell r="S5708" t="str">
            <v>OPERAÇÕES RATEIOS</v>
          </cell>
        </row>
        <row r="5709">
          <cell r="S5709" t="str">
            <v>OPERAÇÕES RATEIOS</v>
          </cell>
        </row>
        <row r="5710">
          <cell r="S5710" t="str">
            <v>OPERAÇÕES RATEIOS</v>
          </cell>
        </row>
        <row r="5711">
          <cell r="S5711" t="str">
            <v>OPERAÇÕES RATEIOS</v>
          </cell>
        </row>
        <row r="5712">
          <cell r="S5712" t="str">
            <v>OPERAÇÕES RATEIOS</v>
          </cell>
        </row>
        <row r="5713">
          <cell r="S5713" t="str">
            <v>OPERAÇÕES RATEIOS</v>
          </cell>
        </row>
        <row r="5714">
          <cell r="S5714" t="str">
            <v>OPERAÇÕES RATEIOS</v>
          </cell>
        </row>
        <row r="5715">
          <cell r="S5715" t="str">
            <v>OPERAÇÕES RATEIOS</v>
          </cell>
        </row>
        <row r="5716">
          <cell r="S5716" t="str">
            <v>OPERAÇÕES RATEIOS</v>
          </cell>
        </row>
        <row r="5717">
          <cell r="S5717" t="str">
            <v>OPERAÇÕES RATEIOS</v>
          </cell>
        </row>
        <row r="5718">
          <cell r="S5718" t="str">
            <v>OPERAÇÕES RATEIOS</v>
          </cell>
        </row>
        <row r="5719">
          <cell r="S5719" t="str">
            <v>OPERAÇÕES RATEIOS</v>
          </cell>
        </row>
        <row r="5720">
          <cell r="S5720" t="str">
            <v>OPERAÇÕES RATEIOS</v>
          </cell>
        </row>
        <row r="5721">
          <cell r="S5721" t="str">
            <v>OPERAÇÕES RATEIOS</v>
          </cell>
        </row>
        <row r="5722">
          <cell r="S5722" t="str">
            <v>OPERAÇÕES RATEIOS</v>
          </cell>
        </row>
        <row r="5723">
          <cell r="S5723" t="str">
            <v>OPERAÇÕES RATEIOS</v>
          </cell>
        </row>
        <row r="5724">
          <cell r="S5724" t="str">
            <v>OPERAÇÕES RATEIOS</v>
          </cell>
        </row>
        <row r="5725">
          <cell r="S5725" t="str">
            <v>OPERAÇÕES RATEIOS</v>
          </cell>
        </row>
        <row r="5726">
          <cell r="S5726" t="str">
            <v>OPERAÇÕES RATEIOS</v>
          </cell>
        </row>
        <row r="5727">
          <cell r="S5727" t="str">
            <v>OPERAÇÕES RATEIOS</v>
          </cell>
        </row>
        <row r="5728">
          <cell r="S5728" t="str">
            <v>OPERAÇÕES RATEIOS</v>
          </cell>
        </row>
        <row r="5729">
          <cell r="S5729" t="str">
            <v>OPERAÇÕES RATEIOS</v>
          </cell>
        </row>
        <row r="5730">
          <cell r="S5730" t="str">
            <v>OPERAÇÕES RATEIOS</v>
          </cell>
        </row>
        <row r="5731">
          <cell r="S5731" t="str">
            <v>OPERAÇÕES RATEIOS</v>
          </cell>
        </row>
        <row r="5732">
          <cell r="S5732" t="str">
            <v>OPERAÇÕES RATEIOS</v>
          </cell>
        </row>
        <row r="5733">
          <cell r="S5733" t="str">
            <v>OPERAÇÕES RATEIOS</v>
          </cell>
        </row>
        <row r="5734">
          <cell r="S5734" t="str">
            <v>OPERAÇÕES RATEIOS</v>
          </cell>
        </row>
        <row r="5735">
          <cell r="S5735" t="str">
            <v>OPERAÇÕES RATEIOS</v>
          </cell>
        </row>
        <row r="5736">
          <cell r="S5736" t="str">
            <v>OPERAÇÕES RATEIOS</v>
          </cell>
        </row>
        <row r="5737">
          <cell r="S5737" t="str">
            <v>OPERAÇÕES RATEIOS</v>
          </cell>
        </row>
        <row r="5738">
          <cell r="S5738" t="str">
            <v>OPERAÇÕES RATEIOS</v>
          </cell>
        </row>
        <row r="5739">
          <cell r="S5739" t="str">
            <v>OPERAÇÕES RATEIOS</v>
          </cell>
        </row>
        <row r="5740">
          <cell r="S5740" t="str">
            <v>OPERAÇÕES RATEIOS</v>
          </cell>
        </row>
        <row r="5741">
          <cell r="S5741" t="str">
            <v>OPERAÇÕES RATEIOS</v>
          </cell>
        </row>
        <row r="5742">
          <cell r="S5742" t="str">
            <v>OPERAÇÕES RATEIOS</v>
          </cell>
        </row>
        <row r="5743">
          <cell r="S5743" t="str">
            <v>OPERAÇÕES RATEIOS</v>
          </cell>
        </row>
        <row r="5744">
          <cell r="S5744" t="str">
            <v>OPERAÇÕES RATEIOS</v>
          </cell>
        </row>
        <row r="5745">
          <cell r="S5745" t="str">
            <v>OPERAÇÕES RATEIOS</v>
          </cell>
        </row>
        <row r="5746">
          <cell r="S5746" t="str">
            <v>OPERAÇÕES RATEIOS</v>
          </cell>
        </row>
        <row r="5747">
          <cell r="S5747" t="str">
            <v>OPERAÇÕES RATEIOS</v>
          </cell>
        </row>
        <row r="5748">
          <cell r="S5748" t="str">
            <v>OPERAÇÕES RATEIOS</v>
          </cell>
        </row>
        <row r="5749">
          <cell r="S5749" t="str">
            <v>OPERAÇÕES RATEIOS</v>
          </cell>
        </row>
        <row r="5750">
          <cell r="S5750" t="str">
            <v>OPERAÇÕES RATEIOS</v>
          </cell>
        </row>
        <row r="5751">
          <cell r="S5751" t="str">
            <v>OPERAÇÕES RATEIOS</v>
          </cell>
        </row>
        <row r="5752">
          <cell r="S5752" t="str">
            <v>OPERAÇÕES RATEIOS</v>
          </cell>
        </row>
        <row r="5753">
          <cell r="S5753" t="str">
            <v>OPERAÇÕES RATEIOS</v>
          </cell>
        </row>
        <row r="5754">
          <cell r="S5754" t="str">
            <v>OPERAÇÕES RATEIOS</v>
          </cell>
        </row>
        <row r="5755">
          <cell r="S5755" t="str">
            <v>OPERAÇÕES RATEIOS</v>
          </cell>
        </row>
        <row r="5756">
          <cell r="S5756" t="str">
            <v>OPERAÇÕES RATEIOS</v>
          </cell>
        </row>
        <row r="5757">
          <cell r="S5757" t="str">
            <v>OPERAÇÕES RATEIOS</v>
          </cell>
        </row>
        <row r="5758">
          <cell r="S5758" t="str">
            <v>OPERAÇÕES RATEIOS</v>
          </cell>
        </row>
        <row r="5759">
          <cell r="S5759" t="str">
            <v>OPERAÇÕES RATEIOS</v>
          </cell>
        </row>
        <row r="5760">
          <cell r="S5760" t="str">
            <v>OPERAÇÕES RATEIOS</v>
          </cell>
        </row>
        <row r="5761">
          <cell r="S5761" t="str">
            <v>OPERAÇÕES RATEIOS</v>
          </cell>
        </row>
        <row r="5762">
          <cell r="S5762" t="str">
            <v>OPERAÇÕES RATEIOS</v>
          </cell>
        </row>
        <row r="5763">
          <cell r="S5763" t="str">
            <v>OPERAÇÕES RATEIOS</v>
          </cell>
        </row>
        <row r="5764">
          <cell r="S5764" t="str">
            <v>OPERAÇÕES RATEIOS</v>
          </cell>
        </row>
        <row r="5765">
          <cell r="S5765" t="str">
            <v>OPERAÇÕES RATEIOS</v>
          </cell>
        </row>
        <row r="5766">
          <cell r="S5766" t="str">
            <v>OPERAÇÕES RATEIOS</v>
          </cell>
        </row>
        <row r="5767">
          <cell r="S5767" t="str">
            <v>OPERAÇÕES RATEIOS</v>
          </cell>
        </row>
        <row r="5768">
          <cell r="S5768" t="str">
            <v>OPERAÇÕES RATEIOS</v>
          </cell>
        </row>
        <row r="5769">
          <cell r="S5769" t="str">
            <v>OPERAÇÕES RATEIOS</v>
          </cell>
        </row>
        <row r="5770">
          <cell r="S5770" t="str">
            <v>OPERAÇÕES RATEIOS</v>
          </cell>
        </row>
        <row r="5771">
          <cell r="S5771" t="str">
            <v>OPERAÇÕES RATEIOS</v>
          </cell>
        </row>
        <row r="5772">
          <cell r="S5772" t="str">
            <v>OPERAÇÕES RATEIOS</v>
          </cell>
        </row>
        <row r="5773">
          <cell r="S5773" t="str">
            <v>OPERAÇÕES RATEIOS</v>
          </cell>
        </row>
        <row r="5774">
          <cell r="S5774" t="str">
            <v>OPERAÇÕES RATEIOS</v>
          </cell>
        </row>
        <row r="5775">
          <cell r="S5775" t="str">
            <v>OPERAÇÕES RATEIOS</v>
          </cell>
        </row>
        <row r="5776">
          <cell r="S5776" t="str">
            <v>OPERAÇÕES RATEIOS</v>
          </cell>
        </row>
        <row r="5777">
          <cell r="S5777" t="str">
            <v>OPERAÇÕES RATEIOS</v>
          </cell>
        </row>
        <row r="5778">
          <cell r="S5778" t="str">
            <v>OPERAÇÕES RATEIOS</v>
          </cell>
        </row>
        <row r="5779">
          <cell r="S5779" t="str">
            <v>OPERAÇÕES RATEIOS</v>
          </cell>
        </row>
        <row r="5780">
          <cell r="S5780" t="str">
            <v>OPERAÇÕES RATEIOS</v>
          </cell>
        </row>
        <row r="5781">
          <cell r="S5781" t="str">
            <v>OPERAÇÕES RATEIOS</v>
          </cell>
        </row>
        <row r="5782">
          <cell r="S5782" t="str">
            <v>OPERAÇÕES RATEIOS</v>
          </cell>
        </row>
        <row r="5783">
          <cell r="S5783" t="str">
            <v>OPERAÇÕES RATEIOS</v>
          </cell>
        </row>
        <row r="5784">
          <cell r="S5784" t="str">
            <v>OPERAÇÕES RATEIOS</v>
          </cell>
        </row>
        <row r="5785">
          <cell r="S5785" t="str">
            <v>OPERAÇÕES RATEIOS</v>
          </cell>
        </row>
        <row r="5786">
          <cell r="S5786" t="str">
            <v>OPERAÇÕES RATEIOS</v>
          </cell>
        </row>
        <row r="5787">
          <cell r="S5787" t="str">
            <v>OPERAÇÕES RATEIOS</v>
          </cell>
        </row>
        <row r="5788">
          <cell r="S5788" t="str">
            <v>OPERAÇÕES RATEIOS</v>
          </cell>
        </row>
        <row r="5789">
          <cell r="S5789" t="str">
            <v>OPERAÇÕES RATEIOS</v>
          </cell>
        </row>
        <row r="5790">
          <cell r="S5790" t="str">
            <v>OPERAÇÕES RATEIOS</v>
          </cell>
        </row>
        <row r="5791">
          <cell r="S5791" t="str">
            <v>OPERAÇÕES RATEIOS</v>
          </cell>
        </row>
        <row r="5792">
          <cell r="S5792" t="str">
            <v>OPERAÇÕES RATEIOS</v>
          </cell>
        </row>
        <row r="5793">
          <cell r="S5793" t="str">
            <v>OPERAÇÕES RATEIOS</v>
          </cell>
        </row>
        <row r="5794">
          <cell r="S5794" t="str">
            <v>OPERAÇÕES RATEIOS</v>
          </cell>
        </row>
        <row r="5795">
          <cell r="S5795" t="str">
            <v>OPERAÇÕES RATEIOS</v>
          </cell>
        </row>
        <row r="5796">
          <cell r="S5796" t="str">
            <v>OPERAÇÕES RATEIOS</v>
          </cell>
        </row>
        <row r="5797">
          <cell r="S5797" t="str">
            <v>OPERAÇÕES RATEIOS</v>
          </cell>
        </row>
        <row r="5798">
          <cell r="S5798" t="str">
            <v>OPERAÇÕES RATEIOS</v>
          </cell>
        </row>
        <row r="5799">
          <cell r="S5799" t="str">
            <v>OPERAÇÕES RATEIOS</v>
          </cell>
        </row>
        <row r="5800">
          <cell r="S5800" t="str">
            <v>OPERAÇÕES RATEIOS</v>
          </cell>
        </row>
        <row r="5801">
          <cell r="S5801" t="str">
            <v>OPERAÇÕES RATEIOS</v>
          </cell>
        </row>
        <row r="5802">
          <cell r="S5802" t="str">
            <v>OPERAÇÕES RATEIOS</v>
          </cell>
        </row>
        <row r="5803">
          <cell r="S5803" t="str">
            <v>OPERAÇÕES RATEIOS</v>
          </cell>
        </row>
        <row r="5804">
          <cell r="S5804" t="str">
            <v>OPERAÇÕES RATEIOS</v>
          </cell>
        </row>
        <row r="5805">
          <cell r="S5805" t="str">
            <v>OPERAÇÕES RATEIOS</v>
          </cell>
        </row>
        <row r="5806">
          <cell r="S5806" t="str">
            <v>OPERAÇÕES RATEIOS</v>
          </cell>
        </row>
        <row r="5807">
          <cell r="S5807" t="str">
            <v>OPERAÇÕES RATEIOS</v>
          </cell>
        </row>
        <row r="5808">
          <cell r="S5808" t="str">
            <v>OPERAÇÕES RATEIOS</v>
          </cell>
        </row>
        <row r="5809">
          <cell r="S5809" t="str">
            <v>OPERAÇÕES RATEIOS</v>
          </cell>
        </row>
        <row r="5810">
          <cell r="S5810" t="str">
            <v>OPERAÇÕES RATEIOS</v>
          </cell>
        </row>
        <row r="5811">
          <cell r="S5811" t="str">
            <v>OPERAÇÕES RATEIOS</v>
          </cell>
        </row>
        <row r="5812">
          <cell r="S5812" t="str">
            <v>OPERAÇÕES RATEIOS</v>
          </cell>
        </row>
        <row r="5813">
          <cell r="S5813" t="str">
            <v>OPERAÇÕES RATEIOS</v>
          </cell>
        </row>
        <row r="5814">
          <cell r="S5814" t="str">
            <v>OPERAÇÕES RATEIOS</v>
          </cell>
        </row>
        <row r="5815">
          <cell r="S5815" t="str">
            <v>OPERAÇÕES RATEIOS</v>
          </cell>
        </row>
        <row r="5816">
          <cell r="S5816" t="str">
            <v>OPERAÇÕES RATEIOS</v>
          </cell>
        </row>
        <row r="5817">
          <cell r="S5817" t="str">
            <v>OPERAÇÕES RATEIOS</v>
          </cell>
        </row>
        <row r="5818">
          <cell r="S5818" t="str">
            <v>OPERAÇÕES RATEIOS</v>
          </cell>
        </row>
        <row r="5819">
          <cell r="S5819" t="str">
            <v>OPERAÇÕES RATEIOS</v>
          </cell>
        </row>
        <row r="5820">
          <cell r="S5820" t="str">
            <v>OPERAÇÕES RATEIOS</v>
          </cell>
        </row>
        <row r="5821">
          <cell r="S5821" t="str">
            <v>OPERAÇÕES RATEIOS</v>
          </cell>
        </row>
        <row r="5822">
          <cell r="S5822" t="str">
            <v>OPERAÇÕES RATEIOS</v>
          </cell>
        </row>
        <row r="5823">
          <cell r="S5823" t="str">
            <v>OPERAÇÕES RATEIOS</v>
          </cell>
        </row>
        <row r="5824">
          <cell r="S5824" t="str">
            <v>OPERAÇÕES RATEIOS</v>
          </cell>
        </row>
        <row r="5825">
          <cell r="S5825" t="str">
            <v>OPERAÇÕES RATEIOS</v>
          </cell>
        </row>
        <row r="5826">
          <cell r="S5826" t="str">
            <v>OPERAÇÕES RATEIOS</v>
          </cell>
        </row>
        <row r="5827">
          <cell r="S5827" t="str">
            <v>OPERAÇÕES RATEIOS</v>
          </cell>
        </row>
        <row r="5828">
          <cell r="S5828" t="str">
            <v>OPERAÇÕES RATEIOS</v>
          </cell>
        </row>
        <row r="5829">
          <cell r="S5829" t="str">
            <v>OPERAÇÕES RATEIOS</v>
          </cell>
        </row>
        <row r="5830">
          <cell r="S5830" t="str">
            <v>OPERAÇÕES RATEIOS</v>
          </cell>
        </row>
        <row r="5831">
          <cell r="S5831" t="str">
            <v>OPERAÇÕES RATEIOS</v>
          </cell>
        </row>
        <row r="5832">
          <cell r="S5832" t="str">
            <v>OPERAÇÕES RATEIOS</v>
          </cell>
        </row>
        <row r="5833">
          <cell r="S5833" t="str">
            <v>OPERAÇÕES RATEIOS</v>
          </cell>
        </row>
        <row r="5834">
          <cell r="S5834" t="str">
            <v>OPERAÇÕES RATEIOS</v>
          </cell>
        </row>
        <row r="5835">
          <cell r="S5835" t="str">
            <v>OPERAÇÕES RATEIOS</v>
          </cell>
        </row>
        <row r="5836">
          <cell r="S5836" t="str">
            <v>OPERAÇÕES RATEIOS</v>
          </cell>
        </row>
        <row r="5837">
          <cell r="S5837" t="str">
            <v>OPERAÇÕES RATEIOS</v>
          </cell>
        </row>
        <row r="5838">
          <cell r="S5838" t="str">
            <v>OPERAÇÕES RATEIOS</v>
          </cell>
        </row>
        <row r="5839">
          <cell r="S5839" t="str">
            <v>OPERAÇÕES RATEIOS</v>
          </cell>
        </row>
        <row r="5840">
          <cell r="S5840" t="str">
            <v>OPERAÇÕES RATEIOS</v>
          </cell>
        </row>
        <row r="5841">
          <cell r="S5841" t="str">
            <v>OPERAÇÕES RATEIOS</v>
          </cell>
        </row>
        <row r="5842">
          <cell r="S5842" t="str">
            <v>OPERAÇÕES RATEIOS</v>
          </cell>
        </row>
        <row r="5843">
          <cell r="S5843" t="str">
            <v>OPERAÇÕES RATEIOS</v>
          </cell>
        </row>
        <row r="5844">
          <cell r="S5844" t="str">
            <v>OPERAÇÕES RATEIOS</v>
          </cell>
        </row>
        <row r="5845">
          <cell r="S5845" t="str">
            <v>OPERAÇÕES RATEIOS</v>
          </cell>
        </row>
        <row r="5846">
          <cell r="S5846" t="str">
            <v>OPERAÇÕES RATEIOS</v>
          </cell>
        </row>
        <row r="5847">
          <cell r="S5847" t="str">
            <v>OPERAÇÕES RATEIOS</v>
          </cell>
        </row>
        <row r="5848">
          <cell r="S5848" t="str">
            <v>OPERAÇÕES RATEIOS</v>
          </cell>
        </row>
        <row r="5849">
          <cell r="S5849" t="str">
            <v>OPERAÇÕES RATEIOS</v>
          </cell>
        </row>
        <row r="5850">
          <cell r="S5850" t="str">
            <v>OPERAÇÕES RATEIOS</v>
          </cell>
        </row>
        <row r="5851">
          <cell r="S5851" t="str">
            <v>OPERAÇÕES RATEIOS</v>
          </cell>
        </row>
        <row r="5852">
          <cell r="S5852" t="str">
            <v>OPERAÇÕES RATEIOS</v>
          </cell>
        </row>
        <row r="5853">
          <cell r="S5853" t="str">
            <v>OPERAÇÕES RATEIOS</v>
          </cell>
        </row>
        <row r="5854">
          <cell r="S5854" t="str">
            <v>OPERAÇÕES RATEIOS</v>
          </cell>
        </row>
        <row r="5855">
          <cell r="S5855" t="str">
            <v>OPERAÇÕES RATEIOS</v>
          </cell>
        </row>
        <row r="5856">
          <cell r="S5856" t="str">
            <v>OPERAÇÕES RATEIOS</v>
          </cell>
        </row>
        <row r="5857">
          <cell r="S5857" t="str">
            <v>OPERAÇÕES RATEIOS</v>
          </cell>
        </row>
        <row r="5858">
          <cell r="S5858" t="str">
            <v>OPERAÇÕES RATEIOS</v>
          </cell>
        </row>
        <row r="5859">
          <cell r="S5859" t="str">
            <v>OPERAÇÕES RATEIOS</v>
          </cell>
        </row>
        <row r="5860">
          <cell r="S5860" t="str">
            <v>OPERAÇÕES RATEIOS</v>
          </cell>
        </row>
        <row r="5861">
          <cell r="S5861" t="str">
            <v>OPERAÇÕES RATEIOS</v>
          </cell>
        </row>
        <row r="5862">
          <cell r="S5862" t="str">
            <v>OPERAÇÕES RATEIOS</v>
          </cell>
        </row>
        <row r="5863">
          <cell r="S5863" t="str">
            <v>OPERAÇÕES RATEIOS</v>
          </cell>
        </row>
        <row r="5864">
          <cell r="S5864" t="str">
            <v>OPERAÇÕES RATEIOS</v>
          </cell>
        </row>
        <row r="5865">
          <cell r="S5865" t="str">
            <v>OPERAÇÕES RATEIOS</v>
          </cell>
        </row>
        <row r="5866">
          <cell r="S5866" t="str">
            <v>OPERAÇÕES RATEIOS</v>
          </cell>
        </row>
        <row r="5867">
          <cell r="S5867" t="str">
            <v>OPERAÇÕES RATEIOS</v>
          </cell>
        </row>
        <row r="5868">
          <cell r="S5868" t="str">
            <v>OPERAÇÕES RATEIOS</v>
          </cell>
        </row>
        <row r="5869">
          <cell r="S5869" t="str">
            <v>OPERAÇÕES RATEIOS</v>
          </cell>
        </row>
        <row r="5870">
          <cell r="S5870" t="str">
            <v>OPERAÇÕES RATEIOS</v>
          </cell>
        </row>
        <row r="5871">
          <cell r="S5871" t="str">
            <v>OPERAÇÕES RATEIOS</v>
          </cell>
        </row>
        <row r="5872">
          <cell r="S5872" t="str">
            <v>OPERAÇÕES RATEIOS</v>
          </cell>
        </row>
        <row r="5873">
          <cell r="S5873" t="str">
            <v>OPERAÇÕES RATEIOS</v>
          </cell>
        </row>
        <row r="5874">
          <cell r="S5874" t="str">
            <v>OPERAÇÕES RATEIOS</v>
          </cell>
        </row>
        <row r="5875">
          <cell r="S5875" t="str">
            <v>OPERAÇÕES RATEIOS</v>
          </cell>
        </row>
        <row r="5876">
          <cell r="S5876" t="str">
            <v>OPERAÇÕES RATEIOS</v>
          </cell>
        </row>
        <row r="5877">
          <cell r="S5877" t="str">
            <v>OPERAÇÕES RATEIOS</v>
          </cell>
        </row>
        <row r="5878">
          <cell r="S5878" t="str">
            <v>OPERAÇÕES RATEIOS</v>
          </cell>
        </row>
        <row r="5879">
          <cell r="S5879" t="str">
            <v>OPERAÇÕES RATEIOS</v>
          </cell>
        </row>
        <row r="5880">
          <cell r="S5880" t="str">
            <v>OPERAÇÕES RATEIOS</v>
          </cell>
        </row>
        <row r="5881">
          <cell r="S5881" t="str">
            <v>OPERAÇÕES RATEIOS</v>
          </cell>
        </row>
        <row r="5882">
          <cell r="S5882" t="str">
            <v>OPERAÇÕES RATEIOS</v>
          </cell>
        </row>
        <row r="5883">
          <cell r="S5883" t="str">
            <v>OPERAÇÕES RATEIOS</v>
          </cell>
        </row>
        <row r="5884">
          <cell r="S5884" t="str">
            <v>OPERAÇÕES RATEIOS</v>
          </cell>
        </row>
        <row r="5885">
          <cell r="S5885" t="str">
            <v>OPERAÇÕES RATEIOS</v>
          </cell>
        </row>
        <row r="5886">
          <cell r="S5886" t="str">
            <v>OPERAÇÕES RATEIOS</v>
          </cell>
        </row>
        <row r="5887">
          <cell r="S5887" t="str">
            <v>OPERAÇÕES RATEIOS</v>
          </cell>
        </row>
        <row r="5888">
          <cell r="S5888" t="str">
            <v>OPERAÇÕES RATEIOS</v>
          </cell>
        </row>
        <row r="5889">
          <cell r="S5889" t="str">
            <v>OPERAÇÕES RATEIOS</v>
          </cell>
        </row>
        <row r="5890">
          <cell r="S5890" t="str">
            <v>OPERAÇÕES RATEIOS</v>
          </cell>
        </row>
        <row r="5891">
          <cell r="S5891" t="str">
            <v>OPERAÇÕES RATEIOS</v>
          </cell>
        </row>
        <row r="5892">
          <cell r="S5892" t="str">
            <v>OPERAÇÕES RATEIOS</v>
          </cell>
        </row>
        <row r="5893">
          <cell r="S5893" t="str">
            <v>OPERAÇÕES RATEIOS</v>
          </cell>
        </row>
        <row r="5894">
          <cell r="S5894" t="str">
            <v>OPERAÇÕES RATEIOS</v>
          </cell>
        </row>
        <row r="5895">
          <cell r="S5895" t="str">
            <v>OPERAÇÕES RATEIOS</v>
          </cell>
        </row>
        <row r="5896">
          <cell r="S5896" t="str">
            <v>OPERAÇÕES RATEIOS</v>
          </cell>
        </row>
        <row r="5897">
          <cell r="S5897" t="str">
            <v>OPERAÇÕES RATEIOS</v>
          </cell>
        </row>
        <row r="5898">
          <cell r="S5898" t="str">
            <v>OPERAÇÕES RATEIOS</v>
          </cell>
        </row>
        <row r="5899">
          <cell r="S5899" t="str">
            <v>OPERAÇÕES RATEIOS</v>
          </cell>
        </row>
        <row r="5900">
          <cell r="S5900" t="str">
            <v>OPERAÇÕES RATEIOS</v>
          </cell>
        </row>
        <row r="5901">
          <cell r="S5901" t="str">
            <v>OPERAÇÕES RATEIOS</v>
          </cell>
        </row>
        <row r="5902">
          <cell r="S5902" t="str">
            <v>OPERAÇÕES RATEIOS</v>
          </cell>
        </row>
        <row r="5903">
          <cell r="S5903" t="str">
            <v>OPERAÇÕES RATEIOS</v>
          </cell>
        </row>
        <row r="5904">
          <cell r="S5904" t="str">
            <v>OPERAÇÕES RATEIOS</v>
          </cell>
        </row>
        <row r="5905">
          <cell r="S5905" t="str">
            <v>OPERAÇÕES RATEIOS</v>
          </cell>
        </row>
        <row r="5906">
          <cell r="S5906" t="str">
            <v>OPERAÇÕES RATEIOS</v>
          </cell>
        </row>
        <row r="5907">
          <cell r="S5907" t="str">
            <v>OPERAÇÕES RATEIOS</v>
          </cell>
        </row>
        <row r="5908">
          <cell r="S5908" t="str">
            <v>OPERAÇÕES RATEIOS</v>
          </cell>
        </row>
        <row r="5909">
          <cell r="S5909" t="str">
            <v>OPERAÇÕES RATEIOS</v>
          </cell>
        </row>
        <row r="5910">
          <cell r="S5910" t="str">
            <v>OPERAÇÕES RATEIOS</v>
          </cell>
        </row>
        <row r="5911">
          <cell r="S5911" t="str">
            <v>OPERAÇÕES RATEIOS</v>
          </cell>
        </row>
        <row r="5912">
          <cell r="S5912" t="str">
            <v>OPERAÇÕES RATEIOS</v>
          </cell>
        </row>
        <row r="5913">
          <cell r="S5913" t="str">
            <v>OPERAÇÕES RATEIOS</v>
          </cell>
        </row>
        <row r="5914">
          <cell r="S5914" t="str">
            <v>OPERAÇÕES RATEIOS</v>
          </cell>
        </row>
        <row r="5915">
          <cell r="S5915" t="str">
            <v>OPERAÇÕES RATEIOS</v>
          </cell>
        </row>
        <row r="5916">
          <cell r="S5916" t="str">
            <v>OPERAÇÕES RATEIOS</v>
          </cell>
        </row>
        <row r="5917">
          <cell r="S5917" t="str">
            <v>OPERAÇÕES RATEIOS</v>
          </cell>
        </row>
        <row r="5918">
          <cell r="S5918" t="str">
            <v>OPERAÇÕES RATEIOS</v>
          </cell>
        </row>
        <row r="5919">
          <cell r="S5919" t="str">
            <v>OPERAÇÕES RATEIOS</v>
          </cell>
        </row>
        <row r="5920">
          <cell r="S5920" t="str">
            <v>OPERAÇÕES RATEIOS</v>
          </cell>
        </row>
        <row r="5921">
          <cell r="S5921" t="str">
            <v>OPERAÇÕES RATEIOS</v>
          </cell>
        </row>
        <row r="5922">
          <cell r="S5922" t="str">
            <v>OPERAÇÕES RATEIOS</v>
          </cell>
        </row>
        <row r="5923">
          <cell r="S5923" t="str">
            <v>OPERAÇÕES RATEIOS</v>
          </cell>
        </row>
        <row r="5924">
          <cell r="S5924" t="str">
            <v>OPERAÇÕES RATEIOS</v>
          </cell>
        </row>
        <row r="5925">
          <cell r="S5925" t="str">
            <v>OPERAÇÕES RATEIOS</v>
          </cell>
        </row>
        <row r="5926">
          <cell r="S5926" t="str">
            <v>OPERAÇÕES RATEIOS</v>
          </cell>
        </row>
        <row r="5927">
          <cell r="S5927" t="str">
            <v>OPERAÇÕES RATEIOS</v>
          </cell>
        </row>
        <row r="5928">
          <cell r="S5928" t="str">
            <v>OPERAÇÕES RATEIOS</v>
          </cell>
        </row>
        <row r="5929">
          <cell r="S5929" t="str">
            <v>OPERAÇÕES RATEIOS</v>
          </cell>
        </row>
        <row r="5930">
          <cell r="S5930" t="str">
            <v>OPERAÇÕES RATEIOS</v>
          </cell>
        </row>
        <row r="5931">
          <cell r="S5931" t="str">
            <v>OPERAÇÕES RATEIOS</v>
          </cell>
        </row>
        <row r="5932">
          <cell r="S5932" t="str">
            <v>OPERAÇÕES RATEIOS</v>
          </cell>
        </row>
        <row r="5933">
          <cell r="S5933" t="str">
            <v>OPERAÇÕES RATEIOS</v>
          </cell>
        </row>
        <row r="5934">
          <cell r="S5934" t="str">
            <v>OPERAÇÕES RATEIOS</v>
          </cell>
        </row>
        <row r="5935">
          <cell r="S5935" t="str">
            <v>OPERAÇÕES RATEIOS</v>
          </cell>
        </row>
        <row r="5936">
          <cell r="S5936" t="str">
            <v>OPERAÇÕES RATEIOS</v>
          </cell>
        </row>
        <row r="5937">
          <cell r="S5937" t="str">
            <v>OPERAÇÕES RATEIOS</v>
          </cell>
        </row>
        <row r="5938">
          <cell r="S5938" t="str">
            <v>OPERAÇÕES RATEIOS</v>
          </cell>
        </row>
        <row r="5939">
          <cell r="S5939" t="str">
            <v>OPERAÇÕES RATEIOS</v>
          </cell>
        </row>
        <row r="5940">
          <cell r="S5940" t="str">
            <v>OPERAÇÕES RATEIOS</v>
          </cell>
        </row>
        <row r="5941">
          <cell r="S5941" t="str">
            <v>OPERAÇÕES RATEIOS</v>
          </cell>
        </row>
        <row r="5942">
          <cell r="S5942" t="str">
            <v>OPERAÇÕES RATEIOS</v>
          </cell>
        </row>
        <row r="5943">
          <cell r="S5943" t="str">
            <v>OPERAÇÕES RATEIOS</v>
          </cell>
        </row>
        <row r="5944">
          <cell r="S5944" t="str">
            <v>OPERAÇÕES RATEIOS</v>
          </cell>
        </row>
        <row r="5945">
          <cell r="S5945" t="str">
            <v>OPERAÇÕES RATEIOS</v>
          </cell>
        </row>
        <row r="5946">
          <cell r="S5946" t="str">
            <v>OPERAÇÕES RATEIOS</v>
          </cell>
        </row>
        <row r="5947">
          <cell r="S5947" t="str">
            <v>OPERAÇÕES RATEIOS</v>
          </cell>
        </row>
        <row r="5948">
          <cell r="S5948" t="str">
            <v>OPERAÇÕES RATEIOS</v>
          </cell>
        </row>
        <row r="5949">
          <cell r="S5949" t="str">
            <v>OPERAÇÕES RATEIOS</v>
          </cell>
        </row>
        <row r="5950">
          <cell r="S5950" t="str">
            <v>OPERAÇÕES RATEIOS</v>
          </cell>
        </row>
        <row r="5951">
          <cell r="S5951" t="str">
            <v>OPERAÇÕES RATEIOS</v>
          </cell>
        </row>
        <row r="5952">
          <cell r="S5952" t="str">
            <v>OPERAÇÕES RATEIOS</v>
          </cell>
        </row>
        <row r="5953">
          <cell r="S5953" t="str">
            <v>OPERAÇÕES RATEIOS</v>
          </cell>
        </row>
        <row r="5954">
          <cell r="S5954" t="str">
            <v>OPERAÇÕES RATEIOS</v>
          </cell>
        </row>
        <row r="5955">
          <cell r="S5955" t="str">
            <v>OPERAÇÕES RATEIOS</v>
          </cell>
        </row>
        <row r="5956">
          <cell r="S5956" t="str">
            <v>OPERAÇÕES RATEIOS</v>
          </cell>
        </row>
        <row r="5957">
          <cell r="S5957" t="str">
            <v>OPERAÇÕES RATEIOS</v>
          </cell>
        </row>
        <row r="5958">
          <cell r="S5958" t="str">
            <v>OPERAÇÕES RATEIOS</v>
          </cell>
        </row>
        <row r="5959">
          <cell r="S5959" t="str">
            <v>OPERAÇÕES RATEIOS</v>
          </cell>
        </row>
        <row r="5960">
          <cell r="S5960" t="str">
            <v>OPERAÇÕES RATEIOS</v>
          </cell>
        </row>
        <row r="5961">
          <cell r="S5961" t="str">
            <v>OPERAÇÕES RATEIOS</v>
          </cell>
        </row>
        <row r="5962">
          <cell r="S5962" t="str">
            <v>OPERAÇÕES RATEIOS</v>
          </cell>
        </row>
        <row r="5963">
          <cell r="S5963" t="str">
            <v>OPERAÇÕES RATEIOS</v>
          </cell>
        </row>
        <row r="5964">
          <cell r="S5964" t="str">
            <v>OPERAÇÕES RATEIOS</v>
          </cell>
        </row>
        <row r="5965">
          <cell r="S5965" t="str">
            <v>OPERAÇÕES RATEIOS</v>
          </cell>
        </row>
        <row r="5966">
          <cell r="S5966" t="str">
            <v>OPERAÇÕES RATEIOS</v>
          </cell>
        </row>
        <row r="5967">
          <cell r="S5967" t="str">
            <v>OPERAÇÕES RATEIOS</v>
          </cell>
        </row>
        <row r="5968">
          <cell r="S5968" t="str">
            <v>OPERAÇÕES RATEIOS</v>
          </cell>
        </row>
        <row r="5969">
          <cell r="S5969" t="str">
            <v>OPERAÇÕES RATEIOS</v>
          </cell>
        </row>
        <row r="5970">
          <cell r="S5970" t="str">
            <v>OPERAÇÕES RATEIOS</v>
          </cell>
        </row>
        <row r="5971">
          <cell r="S5971" t="str">
            <v>OPERAÇÕES RATEIOS</v>
          </cell>
        </row>
        <row r="5972">
          <cell r="S5972" t="str">
            <v>OPERAÇÕES RATEIOS</v>
          </cell>
        </row>
        <row r="5973">
          <cell r="S5973" t="str">
            <v>OPERAÇÕES RATEIOS</v>
          </cell>
        </row>
        <row r="5974">
          <cell r="S5974" t="str">
            <v>OPERAÇÕES RATEIOS</v>
          </cell>
        </row>
        <row r="5975">
          <cell r="S5975" t="str">
            <v>OPERAÇÕES RATEIOS</v>
          </cell>
        </row>
        <row r="5976">
          <cell r="S5976" t="str">
            <v>OPERAÇÕES RATEIOS</v>
          </cell>
        </row>
        <row r="5977">
          <cell r="S5977" t="str">
            <v>OPERAÇÕES RATEIOS</v>
          </cell>
        </row>
        <row r="5978">
          <cell r="S5978" t="str">
            <v>OPERAÇÕES RATEIOS</v>
          </cell>
        </row>
        <row r="5979">
          <cell r="S5979" t="str">
            <v>OPERAÇÕES RATEIOS</v>
          </cell>
        </row>
        <row r="5980">
          <cell r="S5980" t="str">
            <v>OPERAÇÕES RATEIOS</v>
          </cell>
        </row>
        <row r="5981">
          <cell r="S5981" t="str">
            <v>OPERAÇÕES RATEIOS</v>
          </cell>
        </row>
        <row r="5982">
          <cell r="S5982" t="str">
            <v>OPERAÇÕES RATEIOS</v>
          </cell>
        </row>
        <row r="5983">
          <cell r="S5983" t="str">
            <v>OPERAÇÕES RATEIOS</v>
          </cell>
        </row>
        <row r="5984">
          <cell r="S5984" t="str">
            <v>OPERAÇÕES RATEIOS</v>
          </cell>
        </row>
        <row r="5985">
          <cell r="S5985" t="str">
            <v>OPERAÇÕES RATEIOS</v>
          </cell>
        </row>
        <row r="5986">
          <cell r="S5986" t="str">
            <v>OPERAÇÕES RATEIOS</v>
          </cell>
        </row>
        <row r="5987">
          <cell r="S5987" t="str">
            <v>OPERAÇÕES RATEIOS</v>
          </cell>
        </row>
        <row r="5988">
          <cell r="S5988" t="str">
            <v>OPERAÇÕES RATEIOS</v>
          </cell>
        </row>
        <row r="5989">
          <cell r="S5989" t="str">
            <v>OPERAÇÕES RATEIOS</v>
          </cell>
        </row>
        <row r="5990">
          <cell r="S5990" t="str">
            <v>OPERAÇÕES RATEIOS</v>
          </cell>
        </row>
        <row r="5991">
          <cell r="S5991" t="str">
            <v>OPERAÇÕES RATEIOS</v>
          </cell>
        </row>
        <row r="5992">
          <cell r="S5992" t="str">
            <v>OPERAÇÕES RATEIOS</v>
          </cell>
        </row>
        <row r="5993">
          <cell r="S5993" t="str">
            <v>OPERAÇÕES RATEIOS</v>
          </cell>
        </row>
        <row r="5994">
          <cell r="S5994" t="str">
            <v>OPERAÇÕES RATEIOS</v>
          </cell>
        </row>
        <row r="5995">
          <cell r="S5995" t="str">
            <v>OPERAÇÕES RATEIOS</v>
          </cell>
        </row>
        <row r="5996">
          <cell r="S5996" t="str">
            <v>OPERAÇÕES RATEIOS</v>
          </cell>
        </row>
        <row r="5997">
          <cell r="S5997" t="str">
            <v>OPERAÇÕES RATEIOS</v>
          </cell>
        </row>
        <row r="5998">
          <cell r="S5998" t="str">
            <v>OPERAÇÕES RATEIOS</v>
          </cell>
        </row>
        <row r="5999">
          <cell r="S5999" t="str">
            <v>OPERAÇÕES RATEIOS</v>
          </cell>
        </row>
        <row r="6000">
          <cell r="S6000" t="str">
            <v>OPERAÇÕES RATEIOS</v>
          </cell>
        </row>
        <row r="6001">
          <cell r="S6001" t="str">
            <v>OPERAÇÕES RATEIOS</v>
          </cell>
        </row>
        <row r="6002">
          <cell r="S6002" t="str">
            <v>OPERAÇÕES RATEIOS</v>
          </cell>
        </row>
        <row r="6003">
          <cell r="S6003" t="str">
            <v>OPERAÇÕES RATEIOS</v>
          </cell>
        </row>
        <row r="6004">
          <cell r="S6004" t="str">
            <v>OPERAÇÕES RATEIOS</v>
          </cell>
        </row>
        <row r="6005">
          <cell r="S6005" t="str">
            <v>OPERAÇÕES RATEIOS</v>
          </cell>
        </row>
        <row r="6006">
          <cell r="S6006" t="str">
            <v>OPERAÇÕES RATEIOS</v>
          </cell>
        </row>
        <row r="6007">
          <cell r="S6007" t="str">
            <v>OPERAÇÕES RATEIOS</v>
          </cell>
        </row>
        <row r="6008">
          <cell r="S6008" t="str">
            <v>OPERAÇÕES RATEIOS</v>
          </cell>
        </row>
        <row r="6009">
          <cell r="S6009" t="str">
            <v>OPERAÇÕES RATEIOS</v>
          </cell>
        </row>
        <row r="6010">
          <cell r="S6010" t="str">
            <v>OPERAÇÕES RATEIOS</v>
          </cell>
        </row>
        <row r="6011">
          <cell r="S6011" t="str">
            <v>OPERAÇÕES RATEIOS</v>
          </cell>
        </row>
        <row r="6012">
          <cell r="S6012" t="str">
            <v>OPERAÇÕES RATEIOS</v>
          </cell>
        </row>
        <row r="6013">
          <cell r="S6013" t="str">
            <v>OPERAÇÕES RATEIOS</v>
          </cell>
        </row>
        <row r="6014">
          <cell r="S6014" t="str">
            <v>OPERAÇÕES RATEIOS</v>
          </cell>
        </row>
        <row r="6015">
          <cell r="S6015" t="str">
            <v>OPERAÇÕES RATEIOS</v>
          </cell>
        </row>
        <row r="6016">
          <cell r="S6016" t="str">
            <v>OPERAÇÕES RATEIOS</v>
          </cell>
        </row>
        <row r="6017">
          <cell r="S6017" t="str">
            <v>OPERAÇÕES RATEIOS</v>
          </cell>
        </row>
        <row r="6018">
          <cell r="S6018" t="str">
            <v>OPERAÇÕES RATEIOS</v>
          </cell>
        </row>
        <row r="6019">
          <cell r="S6019" t="str">
            <v>OPERAÇÕES RATEIOS</v>
          </cell>
        </row>
        <row r="6020">
          <cell r="S6020" t="str">
            <v>OPERAÇÕES RATEIOS</v>
          </cell>
        </row>
        <row r="6021">
          <cell r="S6021" t="str">
            <v>OPERAÇÕES RATEIOS</v>
          </cell>
        </row>
        <row r="6022">
          <cell r="S6022" t="str">
            <v>OPERAÇÕES RATEIOS</v>
          </cell>
        </row>
        <row r="6023">
          <cell r="S6023" t="str">
            <v>OPERAÇÕES RATEIOS</v>
          </cell>
        </row>
        <row r="6024">
          <cell r="S6024" t="str">
            <v>OPERAÇÕES RATEIOS</v>
          </cell>
        </row>
        <row r="6025">
          <cell r="S6025" t="str">
            <v>OPERAÇÕES RATEIOS</v>
          </cell>
        </row>
        <row r="6026">
          <cell r="S6026" t="str">
            <v>OPERAÇÕES RATEIOS</v>
          </cell>
        </row>
        <row r="6027">
          <cell r="S6027" t="str">
            <v>OPERAÇÕES RATEIOS</v>
          </cell>
        </row>
        <row r="6028">
          <cell r="S6028" t="str">
            <v>OPERAÇÕES RATEIOS</v>
          </cell>
        </row>
        <row r="6029">
          <cell r="S6029" t="str">
            <v>OPERAÇÕES RATEIOS</v>
          </cell>
        </row>
        <row r="6030">
          <cell r="S6030" t="str">
            <v>OPERAÇÕES RATEIOS</v>
          </cell>
        </row>
        <row r="6031">
          <cell r="S6031" t="str">
            <v>OPERAÇÕES RATEIOS</v>
          </cell>
        </row>
        <row r="6032">
          <cell r="S6032" t="str">
            <v>OPERAÇÕES RATEIOS</v>
          </cell>
        </row>
        <row r="6033">
          <cell r="S6033" t="str">
            <v>OPERAÇÕES RATEIOS</v>
          </cell>
        </row>
        <row r="6034">
          <cell r="S6034" t="str">
            <v>OPERAÇÕES RATEIOS</v>
          </cell>
        </row>
        <row r="6035">
          <cell r="S6035" t="str">
            <v>OPERAÇÕES RATEIOS</v>
          </cell>
        </row>
        <row r="6036">
          <cell r="S6036" t="str">
            <v>OPERAÇÕES RATEIOS</v>
          </cell>
        </row>
        <row r="6037">
          <cell r="S6037" t="str">
            <v>OPERAÇÕES RATEIOS</v>
          </cell>
        </row>
        <row r="6038">
          <cell r="S6038" t="str">
            <v>OPERAÇÕES RATEIOS</v>
          </cell>
        </row>
        <row r="6039">
          <cell r="S6039" t="str">
            <v>OPERAÇÕES RATEIOS</v>
          </cell>
        </row>
        <row r="6040">
          <cell r="S6040" t="str">
            <v>OPERAÇÕES RATEIOS</v>
          </cell>
        </row>
        <row r="6041">
          <cell r="S6041" t="str">
            <v>OPERAÇÕES RATEIOS</v>
          </cell>
        </row>
        <row r="6042">
          <cell r="S6042" t="str">
            <v>OPERAÇÕES RATEIOS</v>
          </cell>
        </row>
        <row r="6043">
          <cell r="S6043" t="str">
            <v>OPERAÇÕES RATEIOS</v>
          </cell>
        </row>
        <row r="6044">
          <cell r="S6044" t="str">
            <v>OPERAÇÕES RATEIOS</v>
          </cell>
        </row>
        <row r="6045">
          <cell r="S6045" t="str">
            <v>OPERAÇÕES RATEIOS</v>
          </cell>
        </row>
        <row r="6046">
          <cell r="S6046" t="str">
            <v>OPERAÇÕES RATEIOS</v>
          </cell>
        </row>
        <row r="6047">
          <cell r="S6047" t="str">
            <v>OPERAÇÕES RATEIOS</v>
          </cell>
        </row>
        <row r="6048">
          <cell r="S6048" t="str">
            <v>OPERAÇÕES RATEIOS</v>
          </cell>
        </row>
        <row r="6049">
          <cell r="S6049" t="str">
            <v>OPERAÇÕES RATEIOS</v>
          </cell>
        </row>
        <row r="6050">
          <cell r="S6050" t="str">
            <v>OPERAÇÕES RATEIOS</v>
          </cell>
        </row>
        <row r="6051">
          <cell r="S6051" t="str">
            <v>OPERAÇÕES RATEIOS</v>
          </cell>
        </row>
        <row r="6052">
          <cell r="S6052" t="str">
            <v>OPERAÇÕES RATEIOS</v>
          </cell>
        </row>
        <row r="6053">
          <cell r="S6053" t="str">
            <v>OPERAÇÕES RATEIOS</v>
          </cell>
        </row>
        <row r="6054">
          <cell r="S6054" t="str">
            <v>OPERAÇÕES RATEIOS</v>
          </cell>
        </row>
        <row r="6055">
          <cell r="S6055" t="str">
            <v>OPERAÇÕES RATEIOS</v>
          </cell>
        </row>
        <row r="6056">
          <cell r="S6056" t="str">
            <v>OPERAÇÕES RATEIOS</v>
          </cell>
        </row>
        <row r="6057">
          <cell r="S6057" t="str">
            <v>OPERAÇÕES RATEIOS</v>
          </cell>
        </row>
        <row r="6058">
          <cell r="S6058" t="str">
            <v>OPERAÇÕES RATEIOS</v>
          </cell>
        </row>
        <row r="6059">
          <cell r="S6059" t="str">
            <v>OPERAÇÕES RATEIOS</v>
          </cell>
        </row>
        <row r="6060">
          <cell r="S6060" t="str">
            <v>OPERAÇÕES RATEIOS</v>
          </cell>
        </row>
        <row r="6061">
          <cell r="S6061" t="str">
            <v>OPERAÇÕES RATEIOS</v>
          </cell>
        </row>
        <row r="6062">
          <cell r="S6062" t="str">
            <v>OPERAÇÕES RATEIOS</v>
          </cell>
        </row>
        <row r="6063">
          <cell r="S6063" t="str">
            <v>OPERAÇÕES RATEIOS</v>
          </cell>
        </row>
        <row r="6064">
          <cell r="S6064" t="str">
            <v>OPERAÇÕES RATEIOS</v>
          </cell>
        </row>
        <row r="6065">
          <cell r="S6065" t="str">
            <v>OPERAÇÕES RATEIOS</v>
          </cell>
        </row>
        <row r="6066">
          <cell r="S6066" t="str">
            <v>OPERAÇÕES RATEIOS</v>
          </cell>
        </row>
        <row r="6067">
          <cell r="S6067" t="str">
            <v>OPERAÇÕES RATEIOS</v>
          </cell>
        </row>
        <row r="6068">
          <cell r="S6068" t="str">
            <v>OPERAÇÕES RATEIOS</v>
          </cell>
        </row>
        <row r="6069">
          <cell r="S6069" t="str">
            <v>OPERAÇÕES RATEIOS</v>
          </cell>
        </row>
        <row r="6070">
          <cell r="S6070" t="str">
            <v>OPERAÇÕES RATEIOS</v>
          </cell>
        </row>
        <row r="6071">
          <cell r="S6071" t="str">
            <v>OPERAÇÕES RATEIOS</v>
          </cell>
        </row>
        <row r="6072">
          <cell r="S6072" t="str">
            <v>OPERAÇÕES RATEIOS</v>
          </cell>
        </row>
        <row r="6073">
          <cell r="S6073" t="str">
            <v>OPERAÇÕES RATEIOS</v>
          </cell>
        </row>
        <row r="6074">
          <cell r="S6074" t="str">
            <v>OPERAÇÕES RATEIOS</v>
          </cell>
        </row>
        <row r="6075">
          <cell r="S6075" t="str">
            <v>OPERAÇÕES RATEIOS</v>
          </cell>
        </row>
        <row r="6076">
          <cell r="S6076" t="str">
            <v>OPERAÇÕES RATEIOS</v>
          </cell>
        </row>
        <row r="6077">
          <cell r="S6077" t="str">
            <v>OPERAÇÕES RATEIOS</v>
          </cell>
        </row>
        <row r="6078">
          <cell r="S6078" t="str">
            <v>OPERAÇÕES RATEIOS</v>
          </cell>
        </row>
        <row r="6079">
          <cell r="S6079" t="str">
            <v>OPERAÇÕES RATEIOS</v>
          </cell>
        </row>
        <row r="6080">
          <cell r="S6080" t="str">
            <v>OPERAÇÕES RATEIOS</v>
          </cell>
        </row>
        <row r="6081">
          <cell r="S6081" t="str">
            <v>OPERAÇÕES RATEIOS</v>
          </cell>
        </row>
        <row r="6082">
          <cell r="S6082" t="str">
            <v>OPERAÇÕES RATEIOS</v>
          </cell>
        </row>
        <row r="6083">
          <cell r="S6083" t="str">
            <v>OPERAÇÕES RATEIOS</v>
          </cell>
        </row>
        <row r="6084">
          <cell r="S6084" t="str">
            <v>OPERAÇÕES RATEIOS</v>
          </cell>
        </row>
        <row r="6085">
          <cell r="S6085" t="str">
            <v>OPERAÇÕES RATEIOS</v>
          </cell>
        </row>
        <row r="6086">
          <cell r="S6086" t="str">
            <v>OPERAÇÕES RATEIOS</v>
          </cell>
        </row>
        <row r="6087">
          <cell r="S6087" t="str">
            <v>OPERAÇÕES RATEIOS</v>
          </cell>
        </row>
        <row r="6088">
          <cell r="S6088" t="str">
            <v>OPERAÇÕES RATEIOS</v>
          </cell>
        </row>
        <row r="6089">
          <cell r="S6089" t="str">
            <v>OPERAÇÕES RATEIOS</v>
          </cell>
        </row>
        <row r="6090">
          <cell r="S6090" t="str">
            <v>OPERAÇÕES RATEIOS</v>
          </cell>
        </row>
        <row r="6091">
          <cell r="S6091" t="str">
            <v>OPERAÇÕES RATEIOS</v>
          </cell>
        </row>
        <row r="6092">
          <cell r="S6092" t="str">
            <v>OPERAÇÕES RATEIOS</v>
          </cell>
        </row>
        <row r="6093">
          <cell r="S6093" t="str">
            <v>OPERAÇÕES RATEIOS</v>
          </cell>
        </row>
        <row r="6094">
          <cell r="S6094" t="str">
            <v>OPERAÇÕES RATEIOS</v>
          </cell>
        </row>
        <row r="6095">
          <cell r="S6095" t="str">
            <v>OPERAÇÕES RATEIOS</v>
          </cell>
        </row>
        <row r="6096">
          <cell r="S6096" t="str">
            <v>OPERAÇÕES RATEIOS</v>
          </cell>
        </row>
        <row r="6097">
          <cell r="S6097" t="str">
            <v>OPERAÇÕES RATEIOS</v>
          </cell>
        </row>
        <row r="6098">
          <cell r="S6098" t="str">
            <v>OPERAÇÕES RATEIOS</v>
          </cell>
        </row>
        <row r="6099">
          <cell r="S6099" t="str">
            <v>OPERAÇÕES RATEIOS</v>
          </cell>
        </row>
        <row r="6100">
          <cell r="S6100" t="str">
            <v>OPERAÇÕES RATEIOS</v>
          </cell>
        </row>
        <row r="6101">
          <cell r="S6101" t="str">
            <v>OPERAÇÕES RATEIOS</v>
          </cell>
        </row>
        <row r="6102">
          <cell r="S6102" t="str">
            <v>OPERAÇÕES RATEIOS</v>
          </cell>
        </row>
        <row r="6103">
          <cell r="S6103" t="str">
            <v>OPERAÇÕES RATEIOS</v>
          </cell>
        </row>
        <row r="6104">
          <cell r="S6104" t="str">
            <v>OPERAÇÕES RATEIOS</v>
          </cell>
        </row>
        <row r="6105">
          <cell r="S6105" t="str">
            <v>OPERAÇÕES RATEIOS</v>
          </cell>
        </row>
        <row r="6106">
          <cell r="S6106" t="str">
            <v>OPERAÇÕES RATEIOS</v>
          </cell>
        </row>
        <row r="6107">
          <cell r="S6107" t="str">
            <v>OPERAÇÕES RATEIOS</v>
          </cell>
        </row>
        <row r="6108">
          <cell r="S6108" t="str">
            <v>OPERAÇÕES RATEIOS</v>
          </cell>
        </row>
        <row r="6109">
          <cell r="S6109" t="str">
            <v>OPERAÇÕES RATEIOS</v>
          </cell>
        </row>
        <row r="6110">
          <cell r="S6110" t="str">
            <v>OPERAÇÕES RATEIOS</v>
          </cell>
        </row>
        <row r="6111">
          <cell r="S6111" t="str">
            <v>OPERAÇÕES RATEIOS</v>
          </cell>
        </row>
        <row r="6112">
          <cell r="S6112" t="str">
            <v>OPERAÇÕES RATEIOS</v>
          </cell>
        </row>
        <row r="6113">
          <cell r="S6113" t="str">
            <v>OPERAÇÕES RATEIOS</v>
          </cell>
        </row>
        <row r="6114">
          <cell r="S6114" t="str">
            <v>OPERAÇÕES RATEIOS</v>
          </cell>
        </row>
        <row r="6115">
          <cell r="S6115" t="str">
            <v>OPERAÇÕES RATEIOS</v>
          </cell>
        </row>
        <row r="6116">
          <cell r="S6116" t="str">
            <v>OPERAÇÕES RATEIOS</v>
          </cell>
        </row>
        <row r="6117">
          <cell r="S6117" t="str">
            <v>OPERAÇÕES RATEIOS</v>
          </cell>
        </row>
        <row r="6118">
          <cell r="S6118" t="str">
            <v>OPERAÇÕES RATEIOS</v>
          </cell>
        </row>
        <row r="6119">
          <cell r="S6119" t="str">
            <v>OPERAÇÕES RATEIOS</v>
          </cell>
        </row>
        <row r="6120">
          <cell r="S6120" t="str">
            <v>OPERAÇÕES RATEIOS</v>
          </cell>
        </row>
        <row r="6121">
          <cell r="S6121" t="str">
            <v>OPERAÇÕES RATEIOS</v>
          </cell>
        </row>
        <row r="6122">
          <cell r="S6122" t="str">
            <v>OPERAÇÕES RATEIOS</v>
          </cell>
        </row>
        <row r="6123">
          <cell r="S6123" t="str">
            <v>OPERAÇÕES RATEIOS</v>
          </cell>
        </row>
        <row r="6124">
          <cell r="S6124" t="str">
            <v>OPERAÇÕES RATEIOS</v>
          </cell>
        </row>
        <row r="6125">
          <cell r="S6125" t="str">
            <v>OPERAÇÕES RATEIOS</v>
          </cell>
        </row>
        <row r="6126">
          <cell r="S6126" t="str">
            <v>OPERAÇÕES RATEIOS</v>
          </cell>
        </row>
        <row r="6127">
          <cell r="S6127" t="str">
            <v>OPERAÇÕES RATEIOS</v>
          </cell>
        </row>
        <row r="6128">
          <cell r="S6128" t="str">
            <v>OPERAÇÕES RATEIOS</v>
          </cell>
        </row>
        <row r="6129">
          <cell r="S6129" t="str">
            <v>OPERAÇÕES RATEIOS</v>
          </cell>
        </row>
        <row r="6130">
          <cell r="S6130" t="str">
            <v>OPERAÇÕES RATEIOS</v>
          </cell>
        </row>
        <row r="6131">
          <cell r="S6131" t="str">
            <v>OPERAÇÕES RATEIOS</v>
          </cell>
        </row>
        <row r="6132">
          <cell r="S6132" t="str">
            <v>OPERAÇÕES RATEIOS</v>
          </cell>
        </row>
        <row r="6133">
          <cell r="S6133" t="str">
            <v>OPERAÇÕES RATEIOS</v>
          </cell>
        </row>
        <row r="6134">
          <cell r="S6134" t="str">
            <v>OPERAÇÕES RATEIOS</v>
          </cell>
        </row>
        <row r="6135">
          <cell r="S6135" t="str">
            <v>OPERAÇÕES RATEIOS</v>
          </cell>
        </row>
        <row r="6136">
          <cell r="S6136" t="str">
            <v>OPERAÇÕES RATEIOS</v>
          </cell>
        </row>
        <row r="6137">
          <cell r="S6137" t="str">
            <v>OPERAÇÕES RATEIOS</v>
          </cell>
        </row>
        <row r="6138">
          <cell r="S6138" t="str">
            <v>OPERAÇÕES RATEIOS</v>
          </cell>
        </row>
        <row r="6139">
          <cell r="S6139" t="str">
            <v>OPERAÇÕES RATEIOS</v>
          </cell>
        </row>
        <row r="6140">
          <cell r="S6140" t="str">
            <v>OPERAÇÕES RATEIOS</v>
          </cell>
        </row>
        <row r="6141">
          <cell r="S6141" t="str">
            <v>OPERAÇÕES RATEIOS</v>
          </cell>
        </row>
        <row r="6142">
          <cell r="S6142" t="str">
            <v>OPERAÇÕES RATEIOS</v>
          </cell>
        </row>
        <row r="6143">
          <cell r="S6143" t="str">
            <v>OPERAÇÕES RATEIOS</v>
          </cell>
        </row>
        <row r="6144">
          <cell r="S6144" t="str">
            <v>OPERAÇÕES RATEIOS</v>
          </cell>
        </row>
        <row r="6145">
          <cell r="S6145" t="str">
            <v>OPERAÇÕES RATEIOS</v>
          </cell>
        </row>
        <row r="6146">
          <cell r="S6146" t="str">
            <v>OPERAÇÕES RATEIOS</v>
          </cell>
        </row>
        <row r="6147">
          <cell r="S6147" t="str">
            <v>OPERAÇÕES RATEIOS</v>
          </cell>
        </row>
        <row r="6148">
          <cell r="S6148" t="str">
            <v>OPERAÇÕES RATEIOS</v>
          </cell>
        </row>
        <row r="6149">
          <cell r="S6149" t="str">
            <v>OPERAÇÕES RATEIOS</v>
          </cell>
        </row>
        <row r="6150">
          <cell r="S6150" t="str">
            <v>OPERAÇÕES RATEIOS</v>
          </cell>
        </row>
        <row r="6151">
          <cell r="S6151" t="str">
            <v>OPERAÇÕES RATEIOS</v>
          </cell>
        </row>
        <row r="6152">
          <cell r="S6152" t="str">
            <v>OPERAÇÕES RATEIOS</v>
          </cell>
        </row>
        <row r="6153">
          <cell r="S6153" t="str">
            <v>OPERAÇÕES RATEIOS</v>
          </cell>
        </row>
        <row r="6154">
          <cell r="S6154" t="str">
            <v>OPERAÇÕES RATEIOS</v>
          </cell>
        </row>
        <row r="6155">
          <cell r="S6155" t="str">
            <v>OPERAÇÕES RATEIOS</v>
          </cell>
        </row>
        <row r="6156">
          <cell r="S6156" t="str">
            <v>OPERAÇÕES RATEIOS</v>
          </cell>
        </row>
        <row r="6157">
          <cell r="S6157" t="str">
            <v>OPERAÇÕES RATEIOS</v>
          </cell>
        </row>
        <row r="6158">
          <cell r="S6158" t="str">
            <v>OPERAÇÕES RATEIOS</v>
          </cell>
        </row>
        <row r="6159">
          <cell r="S6159" t="str">
            <v>OPERAÇÕES RATEIOS</v>
          </cell>
        </row>
        <row r="6160">
          <cell r="S6160" t="str">
            <v>OPERAÇÕES RATEIOS</v>
          </cell>
        </row>
        <row r="6161">
          <cell r="S6161" t="str">
            <v>OPERAÇÕES RATEIOS</v>
          </cell>
        </row>
        <row r="6162">
          <cell r="S6162" t="str">
            <v>OPERAÇÕES RATEIOS</v>
          </cell>
        </row>
        <row r="6163">
          <cell r="S6163" t="str">
            <v>OPERAÇÕES RATEIOS</v>
          </cell>
        </row>
        <row r="6164">
          <cell r="S6164" t="str">
            <v>OPERAÇÕES RATEIOS</v>
          </cell>
        </row>
        <row r="6165">
          <cell r="S6165" t="str">
            <v>OPERAÇÕES RATEIOS</v>
          </cell>
        </row>
        <row r="6166">
          <cell r="S6166" t="str">
            <v>OPERAÇÕES RATEIOS</v>
          </cell>
        </row>
        <row r="6167">
          <cell r="S6167" t="str">
            <v>OPERAÇÕES RATEIOS</v>
          </cell>
        </row>
        <row r="6168">
          <cell r="S6168" t="str">
            <v>OPERAÇÕES RATEIOS</v>
          </cell>
        </row>
        <row r="6169">
          <cell r="S6169" t="str">
            <v>OPERAÇÕES RATEIOS</v>
          </cell>
        </row>
        <row r="6170">
          <cell r="S6170" t="str">
            <v>OPERAÇÕES RATEIOS</v>
          </cell>
        </row>
        <row r="6171">
          <cell r="S6171" t="str">
            <v>OPERAÇÕES RATEIOS</v>
          </cell>
        </row>
        <row r="6172">
          <cell r="S6172" t="str">
            <v>OPERAÇÕES RATEIOS</v>
          </cell>
        </row>
        <row r="6173">
          <cell r="S6173" t="str">
            <v>OPERAÇÕES RATEIOS</v>
          </cell>
        </row>
        <row r="6174">
          <cell r="S6174" t="str">
            <v>OPERAÇÕES RATEIOS</v>
          </cell>
        </row>
        <row r="6175">
          <cell r="S6175" t="str">
            <v>OPERAÇÕES RATEIOS</v>
          </cell>
        </row>
        <row r="6176">
          <cell r="S6176" t="str">
            <v>OPERAÇÕES RATEIOS</v>
          </cell>
        </row>
        <row r="6177">
          <cell r="S6177" t="str">
            <v>OPERAÇÕES RATEIOS</v>
          </cell>
        </row>
        <row r="6178">
          <cell r="S6178" t="str">
            <v>OPERAÇÕES RATEIOS</v>
          </cell>
        </row>
        <row r="6179">
          <cell r="S6179" t="str">
            <v>OPERAÇÕES RATEIOS</v>
          </cell>
        </row>
        <row r="6180">
          <cell r="S6180" t="str">
            <v>OPERAÇÕES RATEIOS</v>
          </cell>
        </row>
        <row r="6181">
          <cell r="S6181" t="str">
            <v>OPERAÇÕES RATEIOS</v>
          </cell>
        </row>
        <row r="6182">
          <cell r="S6182" t="str">
            <v>OPERAÇÕES RATEIOS</v>
          </cell>
        </row>
        <row r="6183">
          <cell r="S6183" t="str">
            <v>OPERAÇÕES RATEIOS</v>
          </cell>
        </row>
        <row r="6184">
          <cell r="S6184" t="str">
            <v>OPERAÇÕES RATEIOS</v>
          </cell>
        </row>
        <row r="6185">
          <cell r="S6185" t="str">
            <v>OPERAÇÕES RATEIOS</v>
          </cell>
        </row>
        <row r="6186">
          <cell r="S6186" t="str">
            <v>OPERAÇÕES RATEIOS</v>
          </cell>
        </row>
        <row r="6187">
          <cell r="S6187" t="str">
            <v>OPERAÇÕES RATEIOS</v>
          </cell>
        </row>
        <row r="6188">
          <cell r="S6188" t="str">
            <v>OPERAÇÕES RATEIOS</v>
          </cell>
        </row>
        <row r="6189">
          <cell r="S6189" t="str">
            <v>OPERAÇÕES RATEIOS</v>
          </cell>
        </row>
        <row r="6190">
          <cell r="S6190" t="str">
            <v>OPERAÇÕES RATEIOS</v>
          </cell>
        </row>
        <row r="6191">
          <cell r="S6191" t="str">
            <v>OPERAÇÕES RATEIOS</v>
          </cell>
        </row>
        <row r="6192">
          <cell r="S6192" t="str">
            <v>OPERAÇÕES RATEIOS</v>
          </cell>
        </row>
        <row r="6193">
          <cell r="S6193" t="str">
            <v>OPERAÇÕES RATEIOS</v>
          </cell>
        </row>
        <row r="6194">
          <cell r="S6194" t="str">
            <v>OPERAÇÕES RATEIOS</v>
          </cell>
        </row>
        <row r="6195">
          <cell r="S6195" t="str">
            <v>OPERAÇÕES RATEIOS</v>
          </cell>
        </row>
        <row r="6196">
          <cell r="S6196" t="str">
            <v>OPERAÇÕES RATEIOS</v>
          </cell>
        </row>
        <row r="6197">
          <cell r="S6197" t="str">
            <v>OPERAÇÕES RATEIOS</v>
          </cell>
        </row>
        <row r="6198">
          <cell r="S6198" t="str">
            <v>OPERAÇÕES RATEIOS</v>
          </cell>
        </row>
        <row r="6199">
          <cell r="S6199" t="str">
            <v>OPERAÇÕES RATEIOS</v>
          </cell>
        </row>
        <row r="6200">
          <cell r="S6200" t="str">
            <v>OPERAÇÕES RATEIOS</v>
          </cell>
        </row>
        <row r="6201">
          <cell r="S6201" t="str">
            <v>OPERAÇÕES RATEIOS</v>
          </cell>
        </row>
        <row r="6202">
          <cell r="S6202" t="str">
            <v>OPERAÇÕES RATEIOS</v>
          </cell>
        </row>
        <row r="6203">
          <cell r="S6203" t="str">
            <v>OPERAÇÕES RATEIOS</v>
          </cell>
        </row>
        <row r="6204">
          <cell r="S6204" t="str">
            <v>OPERAÇÕES RATEIOS</v>
          </cell>
        </row>
        <row r="6205">
          <cell r="S6205" t="str">
            <v>OPERAÇÕES RATEIOS</v>
          </cell>
        </row>
        <row r="6206">
          <cell r="S6206" t="str">
            <v>OPERAÇÕES RATEIOS</v>
          </cell>
        </row>
        <row r="6207">
          <cell r="S6207" t="str">
            <v>OPERAÇÕES RATEIOS</v>
          </cell>
        </row>
        <row r="6208">
          <cell r="S6208" t="str">
            <v>OPERAÇÕES RATEIOS</v>
          </cell>
        </row>
        <row r="6209">
          <cell r="S6209" t="str">
            <v>OPERAÇÕES RATEIOS</v>
          </cell>
        </row>
        <row r="6210">
          <cell r="S6210" t="str">
            <v>OPERAÇÕES RATEIOS</v>
          </cell>
        </row>
        <row r="6211">
          <cell r="S6211" t="str">
            <v>OPERAÇÕES RATEIOS</v>
          </cell>
        </row>
        <row r="6212">
          <cell r="S6212" t="str">
            <v>OPERAÇÕES RATEIOS</v>
          </cell>
        </row>
        <row r="6213">
          <cell r="S6213" t="str">
            <v>OPERAÇÕES RATEIOS</v>
          </cell>
        </row>
        <row r="6214">
          <cell r="S6214" t="str">
            <v>OPERAÇÕES RATEIOS</v>
          </cell>
        </row>
        <row r="6215">
          <cell r="S6215" t="str">
            <v>OPERAÇÕES RATEIOS</v>
          </cell>
        </row>
        <row r="6216">
          <cell r="S6216" t="str">
            <v>OPERAÇÕES RATEIOS</v>
          </cell>
        </row>
        <row r="6217">
          <cell r="S6217" t="str">
            <v>OPERAÇÕES RATEIOS</v>
          </cell>
        </row>
        <row r="6218">
          <cell r="S6218" t="str">
            <v>OPERAÇÕES RATEIOS</v>
          </cell>
        </row>
        <row r="6219">
          <cell r="S6219" t="str">
            <v>OPERAÇÕES RATEIOS</v>
          </cell>
        </row>
        <row r="6220">
          <cell r="S6220" t="str">
            <v>OPERAÇÕES RATEIOS</v>
          </cell>
        </row>
        <row r="6221">
          <cell r="S6221" t="str">
            <v>OPERAÇÕES RATEIOS</v>
          </cell>
        </row>
        <row r="6222">
          <cell r="S6222" t="str">
            <v>OPERAÇÕES RATEIOS</v>
          </cell>
        </row>
        <row r="6223">
          <cell r="S6223" t="str">
            <v>OPERAÇÕES RATEIOS</v>
          </cell>
        </row>
        <row r="6224">
          <cell r="S6224" t="str">
            <v>OPERAÇÕES RATEIOS</v>
          </cell>
        </row>
        <row r="6225">
          <cell r="S6225" t="str">
            <v>OPERAÇÕES RATEIOS</v>
          </cell>
        </row>
        <row r="6226">
          <cell r="S6226" t="str">
            <v>OPERAÇÕES RATEIOS</v>
          </cell>
        </row>
        <row r="6227">
          <cell r="S6227" t="str">
            <v>OPERAÇÕES RATEIOS</v>
          </cell>
        </row>
        <row r="6228">
          <cell r="S6228" t="str">
            <v>OPERAÇÕES RATEIOS</v>
          </cell>
        </row>
        <row r="6229">
          <cell r="S6229" t="str">
            <v>OPERAÇÕES RATEIOS</v>
          </cell>
        </row>
        <row r="6230">
          <cell r="S6230" t="str">
            <v>OPERAÇÕES RATEIOS</v>
          </cell>
        </row>
        <row r="6231">
          <cell r="S6231" t="str">
            <v>OPERAÇÕES RATEIOS</v>
          </cell>
        </row>
        <row r="6232">
          <cell r="S6232" t="str">
            <v>OPERAÇÕES RATEIOS</v>
          </cell>
        </row>
        <row r="6233">
          <cell r="S6233" t="str">
            <v>OPERAÇÕES RATEIOS</v>
          </cell>
        </row>
        <row r="6234">
          <cell r="S6234" t="str">
            <v>OPERAÇÕES RATEIOS</v>
          </cell>
        </row>
        <row r="6235">
          <cell r="S6235" t="str">
            <v>OPERAÇÕES RATEIOS</v>
          </cell>
        </row>
        <row r="6236">
          <cell r="S6236" t="str">
            <v>OPERAÇÕES RATEIOS</v>
          </cell>
        </row>
        <row r="6237">
          <cell r="S6237" t="str">
            <v>OPERAÇÕES RATEIOS</v>
          </cell>
        </row>
        <row r="6238">
          <cell r="S6238" t="str">
            <v>OPERAÇÕES RATEIOS</v>
          </cell>
        </row>
        <row r="6239">
          <cell r="S6239" t="str">
            <v>OPERAÇÕES RATEIOS</v>
          </cell>
        </row>
        <row r="6240">
          <cell r="S6240" t="str">
            <v>OPERAÇÕES RATEIOS</v>
          </cell>
        </row>
        <row r="6241">
          <cell r="S6241" t="str">
            <v>OPERAÇÕES RATEIOS</v>
          </cell>
        </row>
        <row r="6242">
          <cell r="S6242" t="str">
            <v>OPERAÇÕES RATEIOS</v>
          </cell>
        </row>
        <row r="6243">
          <cell r="S6243" t="str">
            <v>OPERAÇÕES RATEIOS</v>
          </cell>
        </row>
        <row r="6244">
          <cell r="S6244" t="str">
            <v>OPERAÇÕES RATEIOS</v>
          </cell>
        </row>
        <row r="6245">
          <cell r="S6245" t="str">
            <v>OPERAÇÕES RATEIOS</v>
          </cell>
        </row>
        <row r="6246">
          <cell r="S6246" t="str">
            <v>OPERAÇÕES RATEIOS</v>
          </cell>
        </row>
        <row r="6247">
          <cell r="S6247" t="str">
            <v>OPERAÇÕES RATEIOS</v>
          </cell>
        </row>
        <row r="6248">
          <cell r="S6248" t="str">
            <v>OPERAÇÕES RATEIOS</v>
          </cell>
        </row>
        <row r="6249">
          <cell r="S6249" t="str">
            <v>OPERAÇÕES RATEIOS</v>
          </cell>
        </row>
        <row r="6250">
          <cell r="S6250" t="str">
            <v>OPERAÇÕES RATEIOS</v>
          </cell>
        </row>
        <row r="6251">
          <cell r="S6251" t="str">
            <v>OPERAÇÕES RATEIOS</v>
          </cell>
        </row>
        <row r="6252">
          <cell r="S6252" t="str">
            <v>OPERAÇÕES RATEIOS</v>
          </cell>
        </row>
        <row r="6253">
          <cell r="S6253" t="str">
            <v>OPERAÇÕES RATEIOS</v>
          </cell>
        </row>
        <row r="6254">
          <cell r="S6254" t="str">
            <v>OPERAÇÕES RATEIOS</v>
          </cell>
        </row>
        <row r="6255">
          <cell r="S6255" t="str">
            <v>OPERAÇÕES RATEIOS</v>
          </cell>
        </row>
        <row r="6256">
          <cell r="S6256" t="str">
            <v>OPERAÇÕES RATEIOS</v>
          </cell>
        </row>
        <row r="6257">
          <cell r="S6257" t="str">
            <v>OPERAÇÕES RATEIOS</v>
          </cell>
        </row>
        <row r="6258">
          <cell r="S6258" t="str">
            <v>OPERAÇÕES RATEIOS</v>
          </cell>
        </row>
        <row r="6259">
          <cell r="S6259" t="str">
            <v>OPERAÇÕES RATEIOS</v>
          </cell>
        </row>
        <row r="6260">
          <cell r="S6260" t="str">
            <v>OPERAÇÕES RATEIOS</v>
          </cell>
        </row>
        <row r="6261">
          <cell r="S6261" t="str">
            <v>OPERAÇÕES RATEIOS</v>
          </cell>
        </row>
        <row r="6262">
          <cell r="S6262" t="str">
            <v>OPERAÇÕES RATEIOS</v>
          </cell>
        </row>
        <row r="6263">
          <cell r="S6263" t="str">
            <v>OPERAÇÕES RATEIOS</v>
          </cell>
        </row>
        <row r="6264">
          <cell r="S6264" t="str">
            <v>OPERAÇÕES RATEIOS</v>
          </cell>
        </row>
        <row r="6265">
          <cell r="S6265" t="str">
            <v>OPERAÇÕES RATEIOS</v>
          </cell>
        </row>
        <row r="6266">
          <cell r="S6266" t="str">
            <v>OPERAÇÕES RATEIOS</v>
          </cell>
        </row>
        <row r="6267">
          <cell r="S6267" t="str">
            <v>OPERAÇÕES RATEIOS</v>
          </cell>
        </row>
        <row r="6268">
          <cell r="S6268" t="str">
            <v>OPERAÇÕES RATEIOS</v>
          </cell>
        </row>
        <row r="6269">
          <cell r="S6269" t="str">
            <v>OPERAÇÕES RATEIOS</v>
          </cell>
        </row>
        <row r="6270">
          <cell r="S6270" t="str">
            <v>OPERAÇÕES RATEIOS</v>
          </cell>
        </row>
        <row r="6271">
          <cell r="S6271" t="str">
            <v>OPERAÇÕES RATEIOS</v>
          </cell>
        </row>
        <row r="6272">
          <cell r="S6272" t="str">
            <v>OPERAÇÕES RATEIOS</v>
          </cell>
        </row>
        <row r="6273">
          <cell r="S6273" t="str">
            <v>OPERAÇÕES RATEIOS</v>
          </cell>
        </row>
        <row r="6274">
          <cell r="S6274" t="str">
            <v>OPERAÇÕES RATEIOS</v>
          </cell>
        </row>
        <row r="6275">
          <cell r="S6275" t="str">
            <v>OPERAÇÕES RATEIOS</v>
          </cell>
        </row>
        <row r="6276">
          <cell r="S6276" t="str">
            <v>OPERAÇÕES RATEIOS</v>
          </cell>
        </row>
        <row r="6277">
          <cell r="S6277" t="str">
            <v>OPERAÇÕES RATEIOS</v>
          </cell>
        </row>
        <row r="6278">
          <cell r="S6278" t="str">
            <v>OPERAÇÕES RATEIOS</v>
          </cell>
        </row>
        <row r="6279">
          <cell r="S6279" t="str">
            <v>OPERAÇÕES RATEIOS</v>
          </cell>
        </row>
        <row r="6280">
          <cell r="S6280" t="str">
            <v>OPERAÇÕES RATEIOS</v>
          </cell>
        </row>
        <row r="6281">
          <cell r="S6281" t="str">
            <v>OPERAÇÕES RATEIOS</v>
          </cell>
        </row>
        <row r="6282">
          <cell r="S6282" t="str">
            <v>OPERAÇÕES RATEIOS</v>
          </cell>
        </row>
        <row r="6283">
          <cell r="S6283" t="str">
            <v>OPERAÇÕES RATEIOS</v>
          </cell>
        </row>
        <row r="6284">
          <cell r="S6284" t="str">
            <v>OPERAÇÕES RATEIOS</v>
          </cell>
        </row>
        <row r="6285">
          <cell r="S6285" t="str">
            <v>OPERAÇÕES RATEIOS</v>
          </cell>
        </row>
        <row r="6286">
          <cell r="S6286" t="str">
            <v>OPERAÇÕES RATEIOS</v>
          </cell>
        </row>
        <row r="6287">
          <cell r="S6287" t="str">
            <v>OPERAÇÕES RATEIOS</v>
          </cell>
        </row>
        <row r="6288">
          <cell r="S6288" t="str">
            <v>OPERAÇÕES RATEIOS</v>
          </cell>
        </row>
        <row r="6289">
          <cell r="S6289" t="str">
            <v>OPERAÇÕES RATEIOS</v>
          </cell>
        </row>
        <row r="6290">
          <cell r="S6290" t="str">
            <v>OPERAÇÕES RATEIOS</v>
          </cell>
        </row>
        <row r="6291">
          <cell r="S6291" t="str">
            <v>OPERAÇÕES RATEIOS</v>
          </cell>
        </row>
        <row r="6292">
          <cell r="S6292" t="str">
            <v>OPERAÇÕES RATEIOS</v>
          </cell>
        </row>
        <row r="6293">
          <cell r="S6293" t="str">
            <v>OPERAÇÕES RATEIOS</v>
          </cell>
        </row>
        <row r="6294">
          <cell r="S6294" t="str">
            <v>OPERAÇÕES RATEIOS</v>
          </cell>
        </row>
        <row r="6295">
          <cell r="S6295" t="str">
            <v>OPERAÇÕES RATEIOS</v>
          </cell>
        </row>
        <row r="6296">
          <cell r="S6296" t="str">
            <v>OPERAÇÕES RATEIOS</v>
          </cell>
        </row>
        <row r="6297">
          <cell r="S6297" t="str">
            <v>OPERAÇÕES RATEIOS</v>
          </cell>
        </row>
        <row r="6298">
          <cell r="S6298" t="str">
            <v>OPERAÇÕES RATEIOS</v>
          </cell>
        </row>
        <row r="6299">
          <cell r="S6299" t="str">
            <v>OPERAÇÕES RATEIOS</v>
          </cell>
        </row>
        <row r="6300">
          <cell r="S6300" t="str">
            <v>OPERAÇÕES RATEIOS</v>
          </cell>
        </row>
        <row r="6301">
          <cell r="S6301" t="str">
            <v>OPERAÇÕES RATEIOS</v>
          </cell>
        </row>
        <row r="6302">
          <cell r="S6302" t="str">
            <v>OPERAÇÕES RATEIOS</v>
          </cell>
        </row>
        <row r="6303">
          <cell r="S6303" t="str">
            <v>OPERAÇÕES RATEIOS</v>
          </cell>
        </row>
        <row r="6304">
          <cell r="S6304" t="str">
            <v>OPERAÇÕES RATEIOS</v>
          </cell>
        </row>
        <row r="6305">
          <cell r="S6305" t="str">
            <v>OPERAÇÕES RATEIOS</v>
          </cell>
        </row>
        <row r="6306">
          <cell r="S6306" t="str">
            <v>OPERAÇÕES RATEIOS</v>
          </cell>
        </row>
        <row r="6307">
          <cell r="S6307" t="str">
            <v>OPERAÇÕES RATEIOS</v>
          </cell>
        </row>
        <row r="6308">
          <cell r="S6308" t="str">
            <v>OPERAÇÕES RATEIOS</v>
          </cell>
        </row>
        <row r="6309">
          <cell r="S6309" t="str">
            <v>OPERAÇÕES RATEIOS</v>
          </cell>
        </row>
        <row r="6310">
          <cell r="S6310" t="str">
            <v>OPERAÇÕES RATEIOS</v>
          </cell>
        </row>
        <row r="6311">
          <cell r="S6311" t="str">
            <v>OPERAÇÕES RATEIOS</v>
          </cell>
        </row>
        <row r="6312">
          <cell r="S6312" t="str">
            <v>OPERAÇÕES RATEIOS</v>
          </cell>
        </row>
        <row r="6313">
          <cell r="S6313" t="str">
            <v>OPERAÇÕES RATEIOS</v>
          </cell>
        </row>
        <row r="6314">
          <cell r="S6314" t="str">
            <v>OPERAÇÕES RATEIOS</v>
          </cell>
        </row>
        <row r="6315">
          <cell r="S6315" t="str">
            <v>OPERAÇÕES RATEIOS</v>
          </cell>
        </row>
        <row r="6316">
          <cell r="S6316" t="str">
            <v>OPERAÇÕES RATEIOS</v>
          </cell>
        </row>
        <row r="6317">
          <cell r="S6317" t="str">
            <v>OPERAÇÕES RATEIOS</v>
          </cell>
        </row>
        <row r="6318">
          <cell r="S6318" t="str">
            <v>OPERAÇÕES RATEIOS</v>
          </cell>
        </row>
        <row r="6319">
          <cell r="S6319" t="str">
            <v>OPERAÇÕES RATEIOS</v>
          </cell>
        </row>
        <row r="6320">
          <cell r="S6320" t="str">
            <v>OPERAÇÕES RATEIOS</v>
          </cell>
        </row>
        <row r="6321">
          <cell r="S6321" t="str">
            <v>OPERAÇÕES RATEIOS</v>
          </cell>
        </row>
        <row r="6322">
          <cell r="S6322" t="str">
            <v>OPERAÇÕES RATEIOS</v>
          </cell>
        </row>
        <row r="6323">
          <cell r="S6323" t="str">
            <v>OPERAÇÕES RATEIOS</v>
          </cell>
        </row>
        <row r="6324">
          <cell r="S6324" t="str">
            <v>OPERAÇÕES RATEIOS</v>
          </cell>
        </row>
        <row r="6325">
          <cell r="S6325" t="str">
            <v>OPERAÇÕES RATEIOS</v>
          </cell>
        </row>
        <row r="6326">
          <cell r="S6326" t="str">
            <v>OPERAÇÕES RATEIOS</v>
          </cell>
        </row>
        <row r="6327">
          <cell r="S6327" t="str">
            <v>OPERAÇÕES RATEIOS</v>
          </cell>
        </row>
        <row r="6328">
          <cell r="S6328" t="str">
            <v>OPERAÇÕES RATEIOS</v>
          </cell>
        </row>
        <row r="6329">
          <cell r="S6329" t="str">
            <v>OPERAÇÕES RATEIOS</v>
          </cell>
        </row>
        <row r="6330">
          <cell r="S6330" t="str">
            <v>OPERAÇÕES RATEIOS</v>
          </cell>
        </row>
        <row r="6331">
          <cell r="S6331" t="str">
            <v>OPERAÇÕES RATEIOS</v>
          </cell>
        </row>
        <row r="6332">
          <cell r="S6332" t="str">
            <v>OPERAÇÕES RATEIOS</v>
          </cell>
        </row>
        <row r="6333">
          <cell r="S6333" t="str">
            <v>OPERAÇÕES RATEIOS</v>
          </cell>
        </row>
        <row r="6334">
          <cell r="S6334" t="str">
            <v>OPERAÇÕES RATEIOS</v>
          </cell>
        </row>
        <row r="6335">
          <cell r="S6335" t="str">
            <v>OPERAÇÕES RATEIOS</v>
          </cell>
        </row>
        <row r="6336">
          <cell r="S6336" t="str">
            <v>OPERAÇÕES RATEIOS</v>
          </cell>
        </row>
        <row r="6337">
          <cell r="S6337" t="str">
            <v>OPERAÇÕES RATEIOS</v>
          </cell>
        </row>
        <row r="6338">
          <cell r="S6338" t="str">
            <v>OPERAÇÕES RATEIOS</v>
          </cell>
        </row>
        <row r="6339">
          <cell r="S6339" t="str">
            <v>OPERAÇÕES RATEIOS</v>
          </cell>
        </row>
        <row r="6340">
          <cell r="S6340" t="str">
            <v>OPERAÇÕES RATEIOS</v>
          </cell>
        </row>
        <row r="6341">
          <cell r="S6341" t="str">
            <v>OPERAÇÕES RATEIOS</v>
          </cell>
        </row>
        <row r="6342">
          <cell r="S6342" t="str">
            <v>OPERAÇÕES RATEIOS</v>
          </cell>
        </row>
        <row r="6343">
          <cell r="S6343" t="str">
            <v>OPERAÇÕES RATEIOS</v>
          </cell>
        </row>
        <row r="6344">
          <cell r="S6344" t="str">
            <v>OPERAÇÕES RATEIOS</v>
          </cell>
        </row>
        <row r="6345">
          <cell r="S6345" t="str">
            <v>OPERAÇÕES RATEIOS</v>
          </cell>
        </row>
        <row r="6346">
          <cell r="S6346" t="str">
            <v>OPERAÇÕES RATEIOS</v>
          </cell>
        </row>
        <row r="6347">
          <cell r="S6347" t="str">
            <v>OPERAÇÕES RATEIOS</v>
          </cell>
        </row>
        <row r="6348">
          <cell r="S6348" t="str">
            <v>OPERAÇÕES RATEIOS</v>
          </cell>
        </row>
        <row r="6349">
          <cell r="S6349" t="str">
            <v>OPERAÇÕES RATEIOS</v>
          </cell>
        </row>
        <row r="6350">
          <cell r="S6350" t="str">
            <v>OPERAÇÕES RATEIOS</v>
          </cell>
        </row>
        <row r="6351">
          <cell r="S6351" t="str">
            <v>OPERAÇÕES RATEIOS</v>
          </cell>
        </row>
        <row r="6352">
          <cell r="S6352" t="str">
            <v>OPERAÇÕES RATEIOS</v>
          </cell>
        </row>
        <row r="6353">
          <cell r="S6353" t="str">
            <v>OPERAÇÕES RATEIOS</v>
          </cell>
        </row>
        <row r="6354">
          <cell r="S6354" t="str">
            <v>OPERAÇÕES RATEIOS</v>
          </cell>
        </row>
        <row r="6355">
          <cell r="S6355" t="str">
            <v>OPERAÇÕES RATEIOS</v>
          </cell>
        </row>
        <row r="6356">
          <cell r="S6356" t="str">
            <v>OPERAÇÕES RATEIOS</v>
          </cell>
        </row>
        <row r="6357">
          <cell r="S6357" t="str">
            <v>OPERAÇÕES RATEIOS</v>
          </cell>
        </row>
        <row r="6358">
          <cell r="S6358" t="str">
            <v>OPERAÇÕES RATEIOS</v>
          </cell>
        </row>
        <row r="6359">
          <cell r="S6359" t="str">
            <v>OPERAÇÕES RATEIOS</v>
          </cell>
        </row>
        <row r="6360">
          <cell r="S6360" t="str">
            <v>OPERAÇÕES RATEIOS</v>
          </cell>
        </row>
        <row r="6361">
          <cell r="S6361" t="str">
            <v>OPERAÇÕES RATEIOS</v>
          </cell>
        </row>
        <row r="6362">
          <cell r="S6362" t="str">
            <v>OPERAÇÕES RATEIOS</v>
          </cell>
        </row>
        <row r="6363">
          <cell r="S6363" t="str">
            <v>OPERAÇÕES RATEIOS</v>
          </cell>
        </row>
        <row r="6364">
          <cell r="S6364" t="str">
            <v>OPERAÇÕES RATEIOS</v>
          </cell>
        </row>
        <row r="6365">
          <cell r="S6365" t="str">
            <v>OPERAÇÕES RATEIOS</v>
          </cell>
        </row>
        <row r="6366">
          <cell r="S6366" t="str">
            <v>OPERAÇÕES RATEIOS</v>
          </cell>
        </row>
        <row r="6367">
          <cell r="S6367" t="str">
            <v>OPERAÇÕES RATEIOS</v>
          </cell>
        </row>
        <row r="6368">
          <cell r="S6368" t="str">
            <v>OPERAÇÕES RATEIOS</v>
          </cell>
        </row>
        <row r="6369">
          <cell r="S6369" t="str">
            <v>OPERAÇÕES RATEIOS</v>
          </cell>
        </row>
        <row r="6370">
          <cell r="S6370" t="str">
            <v>OPERAÇÕES RATEIOS</v>
          </cell>
        </row>
        <row r="6371">
          <cell r="S6371" t="str">
            <v>OPERAÇÕES RATEIOS</v>
          </cell>
        </row>
        <row r="6372">
          <cell r="S6372" t="str">
            <v>OPERAÇÕES RATEIOS</v>
          </cell>
        </row>
        <row r="6373">
          <cell r="S6373" t="str">
            <v>OPERAÇÕES RATEIOS</v>
          </cell>
        </row>
        <row r="6374">
          <cell r="S6374" t="str">
            <v>OPERAÇÕES RATEIOS</v>
          </cell>
        </row>
        <row r="6375">
          <cell r="S6375" t="str">
            <v>OPERAÇÕES RATEIOS</v>
          </cell>
        </row>
        <row r="6376">
          <cell r="S6376" t="str">
            <v>OPERAÇÕES RATEIOS</v>
          </cell>
        </row>
        <row r="6377">
          <cell r="S6377" t="str">
            <v>OPERAÇÕES RATEIOS</v>
          </cell>
        </row>
        <row r="6378">
          <cell r="S6378" t="str">
            <v>OPERAÇÕES RATEIOS</v>
          </cell>
        </row>
        <row r="6379">
          <cell r="S6379" t="str">
            <v>OPERAÇÕES RATEIOS</v>
          </cell>
        </row>
        <row r="6380">
          <cell r="S6380" t="str">
            <v>OPERAÇÕES RATEIOS</v>
          </cell>
        </row>
        <row r="6381">
          <cell r="S6381" t="str">
            <v>OPERAÇÕES RATEIOS</v>
          </cell>
        </row>
        <row r="6382">
          <cell r="S6382" t="str">
            <v>OPERAÇÕES RATEIOS</v>
          </cell>
        </row>
        <row r="6383">
          <cell r="S6383" t="str">
            <v>OPERAÇÕES RATEIOS</v>
          </cell>
        </row>
        <row r="6384">
          <cell r="S6384" t="str">
            <v>OPERAÇÕES RATEIOS</v>
          </cell>
        </row>
        <row r="6385">
          <cell r="S6385" t="str">
            <v>OPERAÇÕES RATEIOS</v>
          </cell>
        </row>
        <row r="6386">
          <cell r="S6386" t="str">
            <v>OPERAÇÕES RATEIOS</v>
          </cell>
        </row>
        <row r="6387">
          <cell r="S6387" t="str">
            <v>OPERAÇÕES RATEIOS</v>
          </cell>
        </row>
        <row r="6388">
          <cell r="S6388" t="str">
            <v>OPERAÇÕES RATEIOS</v>
          </cell>
        </row>
        <row r="6389">
          <cell r="S6389" t="str">
            <v>OPERAÇÕES RATEIOS</v>
          </cell>
        </row>
        <row r="6390">
          <cell r="S6390" t="str">
            <v>OPERAÇÕES RATEIOS</v>
          </cell>
        </row>
        <row r="6391">
          <cell r="S6391" t="str">
            <v>OPERAÇÕES RATEIOS</v>
          </cell>
        </row>
        <row r="6392">
          <cell r="S6392" t="str">
            <v>OPERAÇÕES RATEIOS</v>
          </cell>
        </row>
        <row r="6393">
          <cell r="S6393" t="str">
            <v>OPERAÇÕES RATEIOS</v>
          </cell>
        </row>
        <row r="6394">
          <cell r="S6394" t="str">
            <v>OPERAÇÕES RATEIOS</v>
          </cell>
        </row>
        <row r="6395">
          <cell r="S6395" t="str">
            <v>OPERAÇÕES RATEIOS</v>
          </cell>
        </row>
        <row r="6396">
          <cell r="S6396" t="str">
            <v>OPERAÇÕES RATEIOS</v>
          </cell>
        </row>
        <row r="6397">
          <cell r="S6397" t="str">
            <v>OPERAÇÕES RATEIOS</v>
          </cell>
        </row>
        <row r="6398">
          <cell r="S6398" t="str">
            <v>OPERAÇÕES RATEIOS</v>
          </cell>
        </row>
        <row r="6399">
          <cell r="S6399" t="str">
            <v>OPERAÇÕES RATEIOS</v>
          </cell>
        </row>
        <row r="6400">
          <cell r="S6400" t="str">
            <v>OPERAÇÕES RATEIOS</v>
          </cell>
        </row>
        <row r="6401">
          <cell r="S6401" t="str">
            <v>OPERAÇÕES RATEIOS</v>
          </cell>
        </row>
        <row r="6402">
          <cell r="S6402" t="str">
            <v>OPERAÇÕES RATEIOS</v>
          </cell>
        </row>
        <row r="6403">
          <cell r="S6403" t="str">
            <v>OPERAÇÕES RATEIOS</v>
          </cell>
        </row>
        <row r="6404">
          <cell r="S6404" t="str">
            <v>OPERAÇÕES RATEIOS</v>
          </cell>
        </row>
        <row r="6405">
          <cell r="S6405" t="str">
            <v>OPERAÇÕES RATEIOS</v>
          </cell>
        </row>
        <row r="6406">
          <cell r="S6406" t="str">
            <v>OPERAÇÕES RATEIOS</v>
          </cell>
        </row>
        <row r="6407">
          <cell r="S6407" t="str">
            <v>OPERAÇÕES RATEIOS</v>
          </cell>
        </row>
        <row r="6408">
          <cell r="S6408" t="str">
            <v>OPERAÇÕES RATEIOS</v>
          </cell>
        </row>
        <row r="6409">
          <cell r="S6409" t="str">
            <v>OPERAÇÕES RATEIOS</v>
          </cell>
        </row>
        <row r="6410">
          <cell r="S6410" t="str">
            <v>OPERAÇÕES RATEIOS</v>
          </cell>
        </row>
        <row r="6411">
          <cell r="S6411" t="str">
            <v>OPERAÇÕES RATEIOS</v>
          </cell>
        </row>
        <row r="6412">
          <cell r="S6412" t="str">
            <v>OPERAÇÕES RATEIOS</v>
          </cell>
        </row>
        <row r="6413">
          <cell r="S6413" t="str">
            <v>OPERAÇÕES RATEIOS</v>
          </cell>
        </row>
        <row r="6414">
          <cell r="S6414" t="str">
            <v>OPERAÇÕES RATEIOS</v>
          </cell>
        </row>
        <row r="6415">
          <cell r="S6415" t="str">
            <v>OPERAÇÕES RATEIOS</v>
          </cell>
        </row>
        <row r="6416">
          <cell r="S6416" t="str">
            <v>OPERAÇÕES RATEIOS</v>
          </cell>
        </row>
        <row r="6417">
          <cell r="S6417" t="str">
            <v>OPERAÇÕES RATEIOS</v>
          </cell>
        </row>
        <row r="6418">
          <cell r="S6418" t="str">
            <v>OPERAÇÕES RATEIOS</v>
          </cell>
        </row>
        <row r="6419">
          <cell r="S6419" t="str">
            <v>OPERAÇÕES RATEIOS</v>
          </cell>
        </row>
        <row r="6420">
          <cell r="S6420" t="str">
            <v>OPERAÇÕES RATEIOS</v>
          </cell>
        </row>
        <row r="6421">
          <cell r="S6421" t="str">
            <v>OPERAÇÕES RATEIOS</v>
          </cell>
        </row>
        <row r="6422">
          <cell r="S6422" t="str">
            <v>OPERAÇÕES RATEIOS</v>
          </cell>
        </row>
        <row r="6423">
          <cell r="S6423" t="str">
            <v>OPERAÇÕES RATEIOS</v>
          </cell>
        </row>
        <row r="6424">
          <cell r="S6424" t="str">
            <v>OPERAÇÕES RATEIOS</v>
          </cell>
        </row>
        <row r="6425">
          <cell r="S6425" t="str">
            <v>OPERAÇÕES RATEIOS</v>
          </cell>
        </row>
        <row r="6426">
          <cell r="S6426" t="str">
            <v>OPERAÇÕES RATEIOS</v>
          </cell>
        </row>
        <row r="6427">
          <cell r="S6427" t="str">
            <v>OPERAÇÕES RATEIOS</v>
          </cell>
        </row>
        <row r="6428">
          <cell r="S6428" t="str">
            <v>OPERAÇÕES RATEIOS</v>
          </cell>
        </row>
        <row r="6429">
          <cell r="S6429" t="str">
            <v>OPERAÇÕES RATEIOS</v>
          </cell>
        </row>
        <row r="6430">
          <cell r="S6430" t="str">
            <v>OPERAÇÕES RATEIOS</v>
          </cell>
        </row>
        <row r="6431">
          <cell r="S6431" t="str">
            <v>OPERAÇÕES RATEIOS</v>
          </cell>
        </row>
        <row r="6432">
          <cell r="S6432" t="str">
            <v>OPERAÇÕES RATEIOS</v>
          </cell>
        </row>
        <row r="6433">
          <cell r="S6433" t="str">
            <v>OPERAÇÕES RATEIOS</v>
          </cell>
        </row>
        <row r="6434">
          <cell r="S6434" t="str">
            <v>OPERAÇÕES RATEIOS</v>
          </cell>
        </row>
        <row r="6435">
          <cell r="S6435" t="str">
            <v>OPERAÇÕES RATEIOS</v>
          </cell>
        </row>
        <row r="6436">
          <cell r="S6436" t="str">
            <v>OPERAÇÕES RATEIOS</v>
          </cell>
        </row>
        <row r="6437">
          <cell r="S6437" t="str">
            <v>OPERAÇÕES RATEIOS</v>
          </cell>
        </row>
        <row r="6438">
          <cell r="S6438" t="str">
            <v>OPERAÇÕES RATEIOS</v>
          </cell>
        </row>
        <row r="6439">
          <cell r="S6439" t="str">
            <v>OPERAÇÕES RATEIOS</v>
          </cell>
        </row>
        <row r="6440">
          <cell r="S6440" t="str">
            <v>OPERAÇÕES RATEIOS</v>
          </cell>
        </row>
        <row r="6441">
          <cell r="S6441" t="str">
            <v>OPERAÇÕES RATEIOS</v>
          </cell>
        </row>
        <row r="6442">
          <cell r="S6442" t="str">
            <v>OPERAÇÕES RATEIOS</v>
          </cell>
        </row>
        <row r="6443">
          <cell r="S6443" t="str">
            <v>OPERAÇÕES RATEIOS</v>
          </cell>
        </row>
        <row r="6444">
          <cell r="S6444" t="str">
            <v>OPERAÇÕES RATEIOS</v>
          </cell>
        </row>
        <row r="6445">
          <cell r="S6445" t="str">
            <v>OPERAÇÕES RATEIOS</v>
          </cell>
        </row>
        <row r="6446">
          <cell r="S6446" t="str">
            <v>OPERAÇÕES RATEIOS</v>
          </cell>
        </row>
        <row r="6447">
          <cell r="S6447" t="str">
            <v>OPERAÇÕES RATEIOS</v>
          </cell>
        </row>
        <row r="6448">
          <cell r="S6448" t="str">
            <v>OPERAÇÕES RATEIOS</v>
          </cell>
        </row>
        <row r="6449">
          <cell r="S6449" t="str">
            <v>OPERAÇÕES RATEIOS</v>
          </cell>
        </row>
        <row r="6450">
          <cell r="S6450" t="str">
            <v>OPERAÇÕES RATEIOS</v>
          </cell>
        </row>
        <row r="6451">
          <cell r="S6451" t="str">
            <v>OPERAÇÕES RATEIOS</v>
          </cell>
        </row>
        <row r="6452">
          <cell r="S6452" t="str">
            <v>OPERAÇÕES RATEIOS</v>
          </cell>
        </row>
        <row r="6453">
          <cell r="S6453" t="str">
            <v>OPERAÇÕES RATEIOS</v>
          </cell>
        </row>
        <row r="6454">
          <cell r="S6454" t="str">
            <v>OPERAÇÕES RATEIOS</v>
          </cell>
        </row>
        <row r="6455">
          <cell r="S6455" t="str">
            <v>OPERAÇÕES RATEIOS</v>
          </cell>
        </row>
        <row r="6456">
          <cell r="S6456" t="str">
            <v>OPERAÇÕES RATEIOS</v>
          </cell>
        </row>
        <row r="6457">
          <cell r="S6457" t="str">
            <v>OPERAÇÕES RATEIOS</v>
          </cell>
        </row>
        <row r="6458">
          <cell r="S6458" t="str">
            <v>OPERAÇÕES RATEIOS</v>
          </cell>
        </row>
        <row r="6459">
          <cell r="S6459" t="str">
            <v>OPERAÇÕES RATEIOS</v>
          </cell>
        </row>
        <row r="6460">
          <cell r="S6460" t="str">
            <v>OPERAÇÕES RATEIOS</v>
          </cell>
        </row>
        <row r="6461">
          <cell r="S6461" t="str">
            <v>OPERAÇÕES RATEIOS</v>
          </cell>
        </row>
        <row r="6462">
          <cell r="S6462" t="str">
            <v>OPERAÇÕES RATEIOS</v>
          </cell>
        </row>
        <row r="6463">
          <cell r="S6463" t="str">
            <v>OPERAÇÕES RATEIOS</v>
          </cell>
        </row>
        <row r="6464">
          <cell r="S6464" t="str">
            <v>OPERAÇÕES RATEIOS</v>
          </cell>
        </row>
        <row r="6465">
          <cell r="S6465" t="str">
            <v>OPERAÇÕES RATEIOS</v>
          </cell>
        </row>
        <row r="6466">
          <cell r="S6466" t="str">
            <v>OPERAÇÕES RATEIOS</v>
          </cell>
        </row>
        <row r="6467">
          <cell r="S6467" t="str">
            <v>OPERAÇÕES RATEIOS</v>
          </cell>
        </row>
        <row r="6468">
          <cell r="S6468" t="str">
            <v>OPERAÇÕES RATEIOS</v>
          </cell>
        </row>
        <row r="6469">
          <cell r="S6469" t="str">
            <v>OPERAÇÕES RATEIOS</v>
          </cell>
        </row>
        <row r="6470">
          <cell r="S6470" t="str">
            <v>OPERAÇÕES RATEIOS</v>
          </cell>
        </row>
        <row r="6471">
          <cell r="S6471" t="str">
            <v>OPERAÇÕES RATEIOS</v>
          </cell>
        </row>
        <row r="6472">
          <cell r="S6472" t="str">
            <v>OPERAÇÕES RATEIOS</v>
          </cell>
        </row>
        <row r="6473">
          <cell r="S6473" t="str">
            <v>OPERAÇÕES RATEIOS</v>
          </cell>
        </row>
        <row r="6474">
          <cell r="S6474" t="str">
            <v>OPERAÇÕES RATEIOS</v>
          </cell>
        </row>
        <row r="6475">
          <cell r="S6475" t="str">
            <v>OPERAÇÕES RATEIOS</v>
          </cell>
        </row>
        <row r="6476">
          <cell r="S6476" t="str">
            <v>OPERAÇÕES RATEIOS</v>
          </cell>
        </row>
        <row r="6477">
          <cell r="S6477" t="str">
            <v>OPERAÇÕES RATEIOS</v>
          </cell>
        </row>
        <row r="6478">
          <cell r="S6478" t="str">
            <v>OPERAÇÕES RATEIOS</v>
          </cell>
        </row>
        <row r="6479">
          <cell r="S6479" t="str">
            <v>OPERAÇÕES RATEIOS</v>
          </cell>
        </row>
        <row r="6480">
          <cell r="S6480" t="str">
            <v>OPERAÇÕES RATEIOS</v>
          </cell>
        </row>
        <row r="6481">
          <cell r="S6481" t="str">
            <v>OPERAÇÕES RATEIOS</v>
          </cell>
        </row>
        <row r="6482">
          <cell r="S6482" t="str">
            <v>OPERAÇÕES RATEIOS</v>
          </cell>
        </row>
        <row r="6483">
          <cell r="S6483" t="str">
            <v>OPERAÇÕES RATEIOS</v>
          </cell>
        </row>
        <row r="6484">
          <cell r="S6484" t="str">
            <v>OPERAÇÕES RATEIOS</v>
          </cell>
        </row>
        <row r="6485">
          <cell r="S6485" t="str">
            <v>OPERAÇÕES RATEIOS</v>
          </cell>
        </row>
        <row r="6486">
          <cell r="S6486" t="str">
            <v>OPERAÇÕES RATEIOS</v>
          </cell>
        </row>
        <row r="6487">
          <cell r="S6487" t="str">
            <v>OPERAÇÕES RATEIOS</v>
          </cell>
        </row>
        <row r="6488">
          <cell r="S6488" t="str">
            <v>OPERAÇÕES RATEIOS</v>
          </cell>
        </row>
        <row r="6489">
          <cell r="S6489" t="str">
            <v>OPERAÇÕES RATEIOS</v>
          </cell>
        </row>
        <row r="6490">
          <cell r="S6490" t="str">
            <v>OPERAÇÕES RATEIOS</v>
          </cell>
        </row>
        <row r="6491">
          <cell r="S6491" t="str">
            <v>OPERAÇÕES RATEIOS</v>
          </cell>
        </row>
        <row r="6492">
          <cell r="S6492" t="str">
            <v>OPERAÇÕES RATEIOS</v>
          </cell>
        </row>
        <row r="6493">
          <cell r="S6493" t="str">
            <v>OPERAÇÕES RATEIOS</v>
          </cell>
        </row>
        <row r="6494">
          <cell r="S6494" t="str">
            <v>OPERAÇÕES RATEIOS</v>
          </cell>
        </row>
        <row r="6495">
          <cell r="S6495" t="str">
            <v>OPERAÇÕES RATEIOS</v>
          </cell>
        </row>
        <row r="6496">
          <cell r="S6496" t="str">
            <v>OPERAÇÕES RATEIOS</v>
          </cell>
        </row>
        <row r="6497">
          <cell r="S6497" t="str">
            <v>OPERAÇÕES RATEIOS</v>
          </cell>
        </row>
        <row r="6498">
          <cell r="S6498" t="str">
            <v>OPERAÇÕES RATEIOS</v>
          </cell>
        </row>
        <row r="6499">
          <cell r="S6499" t="str">
            <v>OPERAÇÕES RATEIOS</v>
          </cell>
        </row>
        <row r="6500">
          <cell r="S6500" t="str">
            <v>OPERAÇÕES RATEIOS</v>
          </cell>
        </row>
        <row r="6501">
          <cell r="S6501" t="str">
            <v>OPERAÇÕES RATEIOS</v>
          </cell>
        </row>
        <row r="6502">
          <cell r="S6502" t="str">
            <v>OPERAÇÕES RATEIOS</v>
          </cell>
        </row>
        <row r="6503">
          <cell r="S6503" t="str">
            <v>OPERAÇÕES RATEIOS</v>
          </cell>
        </row>
        <row r="6504">
          <cell r="S6504" t="str">
            <v>OPERAÇÕES RATEIOS</v>
          </cell>
        </row>
        <row r="6505">
          <cell r="S6505" t="str">
            <v>OPERAÇÕES RATEIOS</v>
          </cell>
        </row>
        <row r="6506">
          <cell r="S6506" t="str">
            <v>OPERAÇÕES RATEIOS</v>
          </cell>
        </row>
        <row r="6507">
          <cell r="S6507" t="str">
            <v>OPERAÇÕES RATEIOS</v>
          </cell>
        </row>
        <row r="6508">
          <cell r="S6508" t="str">
            <v>OPERAÇÕES RATEIOS</v>
          </cell>
        </row>
        <row r="6509">
          <cell r="S6509" t="str">
            <v>OPERAÇÕES RATEIOS</v>
          </cell>
        </row>
        <row r="6510">
          <cell r="S6510" t="str">
            <v>OPERAÇÕES RATEIOS</v>
          </cell>
        </row>
        <row r="6511">
          <cell r="S6511" t="str">
            <v>OPERAÇÕES RATEIOS</v>
          </cell>
        </row>
        <row r="6512">
          <cell r="S6512" t="str">
            <v>OPERAÇÕES RATEIOS</v>
          </cell>
        </row>
        <row r="6513">
          <cell r="S6513" t="str">
            <v>OPERAÇÕES RATEIOS</v>
          </cell>
        </row>
        <row r="6514">
          <cell r="S6514" t="str">
            <v>OPERAÇÕES RATEIOS</v>
          </cell>
        </row>
        <row r="6515">
          <cell r="S6515" t="str">
            <v>OPERAÇÕES RATEIOS</v>
          </cell>
        </row>
        <row r="6516">
          <cell r="S6516" t="str">
            <v>OPERAÇÕES RATEIOS</v>
          </cell>
        </row>
        <row r="6517">
          <cell r="S6517" t="str">
            <v>OPERAÇÕES RATEIOS</v>
          </cell>
        </row>
        <row r="6518">
          <cell r="S6518" t="str">
            <v>OPERAÇÕES RATEIOS</v>
          </cell>
        </row>
        <row r="6519">
          <cell r="S6519" t="str">
            <v>OPERAÇÕES RATEIOS</v>
          </cell>
        </row>
        <row r="6520">
          <cell r="S6520" t="str">
            <v>OPERAÇÕES RATEIOS</v>
          </cell>
        </row>
        <row r="6521">
          <cell r="S6521" t="str">
            <v>OPERAÇÕES RATEIOS</v>
          </cell>
        </row>
        <row r="6522">
          <cell r="S6522" t="str">
            <v>OPERAÇÕES RATEIOS</v>
          </cell>
        </row>
        <row r="6523">
          <cell r="S6523" t="str">
            <v>OPERAÇÕES RATEIOS</v>
          </cell>
        </row>
        <row r="6524">
          <cell r="S6524" t="str">
            <v>OPERAÇÕES RATEIOS</v>
          </cell>
        </row>
        <row r="6525">
          <cell r="S6525" t="str">
            <v>OPERAÇÕES RATEIOS</v>
          </cell>
        </row>
        <row r="6526">
          <cell r="S6526" t="str">
            <v>OPERAÇÕES RATEIOS</v>
          </cell>
        </row>
        <row r="6527">
          <cell r="S6527" t="str">
            <v>OPERAÇÕES RATEIOS</v>
          </cell>
        </row>
        <row r="6528">
          <cell r="S6528" t="str">
            <v>OPERAÇÕES RATEIOS</v>
          </cell>
        </row>
        <row r="6529">
          <cell r="S6529" t="str">
            <v>OPERAÇÕES RATEIOS</v>
          </cell>
        </row>
        <row r="6530">
          <cell r="S6530" t="str">
            <v>OPERAÇÕES RATEIOS</v>
          </cell>
        </row>
        <row r="6531">
          <cell r="S6531" t="str">
            <v>OPERAÇÕES RATEIOS</v>
          </cell>
        </row>
        <row r="6532">
          <cell r="S6532" t="str">
            <v>OPERAÇÕES RATEIOS</v>
          </cell>
        </row>
        <row r="6533">
          <cell r="S6533" t="str">
            <v>OPERAÇÕES RATEIOS</v>
          </cell>
        </row>
        <row r="6534">
          <cell r="S6534" t="str">
            <v>OPERAÇÕES RATEIOS</v>
          </cell>
        </row>
        <row r="6535">
          <cell r="S6535" t="str">
            <v>OPERAÇÕES RATEIOS</v>
          </cell>
        </row>
        <row r="6536">
          <cell r="S6536" t="str">
            <v>OPERAÇÕES RATEIOS</v>
          </cell>
        </row>
        <row r="6537">
          <cell r="S6537" t="str">
            <v>OPERAÇÕES RATEIOS</v>
          </cell>
        </row>
        <row r="6538">
          <cell r="S6538" t="str">
            <v>OPERAÇÕES RATEIOS</v>
          </cell>
        </row>
        <row r="6539">
          <cell r="S6539" t="str">
            <v>OPERAÇÕES RATEIOS</v>
          </cell>
        </row>
        <row r="6540">
          <cell r="S6540" t="str">
            <v>OPERAÇÕES RATEIOS</v>
          </cell>
        </row>
        <row r="6541">
          <cell r="S6541" t="str">
            <v>OPERAÇÕES RATEIOS</v>
          </cell>
        </row>
        <row r="6542">
          <cell r="S6542" t="str">
            <v>OPERAÇÕES RATEIOS</v>
          </cell>
        </row>
        <row r="6543">
          <cell r="S6543" t="str">
            <v>OPERAÇÕES RATEIOS</v>
          </cell>
        </row>
        <row r="6544">
          <cell r="S6544" t="str">
            <v>OPERAÇÕES RATEIOS</v>
          </cell>
        </row>
        <row r="6545">
          <cell r="S6545" t="str">
            <v>OPERAÇÕES RATEIOS</v>
          </cell>
        </row>
        <row r="6546">
          <cell r="S6546" t="str">
            <v>OPERAÇÕES RATEIOS</v>
          </cell>
        </row>
        <row r="6547">
          <cell r="S6547" t="str">
            <v>OPERAÇÕES RATEIOS</v>
          </cell>
        </row>
        <row r="6548">
          <cell r="S6548" t="str">
            <v>OPERAÇÕES RATEIOS</v>
          </cell>
        </row>
        <row r="6549">
          <cell r="S6549" t="str">
            <v>OPERAÇÕES RATEIOS</v>
          </cell>
        </row>
        <row r="6550">
          <cell r="S6550" t="str">
            <v>OPERAÇÕES RATEIOS</v>
          </cell>
        </row>
        <row r="6551">
          <cell r="S6551" t="str">
            <v>OPERAÇÕES RATEIOS</v>
          </cell>
        </row>
        <row r="6552">
          <cell r="S6552" t="str">
            <v>OPERAÇÕES RATEIOS</v>
          </cell>
        </row>
        <row r="6553">
          <cell r="S6553" t="str">
            <v>OPERAÇÕES RATEIOS</v>
          </cell>
        </row>
        <row r="6554">
          <cell r="S6554" t="str">
            <v>OPERAÇÕES RATEIOS</v>
          </cell>
        </row>
        <row r="6555">
          <cell r="S6555" t="str">
            <v>OPERAÇÕES RATEIOS</v>
          </cell>
        </row>
        <row r="6556">
          <cell r="S6556" t="str">
            <v>OPERAÇÕES RATEIOS</v>
          </cell>
        </row>
        <row r="6557">
          <cell r="S6557" t="str">
            <v>OPERAÇÕES RATEIOS</v>
          </cell>
        </row>
        <row r="6558">
          <cell r="S6558" t="str">
            <v>OPERAÇÕES RATEIOS</v>
          </cell>
        </row>
        <row r="6559">
          <cell r="S6559" t="str">
            <v>OPERAÇÕES RATEIOS</v>
          </cell>
        </row>
        <row r="6560">
          <cell r="S6560" t="str">
            <v>OPERAÇÕES RATEIOS</v>
          </cell>
        </row>
        <row r="6561">
          <cell r="S6561" t="str">
            <v>OPERAÇÕES RATEIOS</v>
          </cell>
        </row>
        <row r="6562">
          <cell r="S6562" t="str">
            <v>OPERAÇÕES RATEIOS</v>
          </cell>
        </row>
        <row r="6563">
          <cell r="S6563" t="str">
            <v>OPERAÇÕES RATEIOS</v>
          </cell>
        </row>
        <row r="6564">
          <cell r="S6564" t="str">
            <v>OPERAÇÕES RATEIOS</v>
          </cell>
        </row>
        <row r="6565">
          <cell r="S6565" t="str">
            <v>OPERAÇÕES RATEIOS</v>
          </cell>
        </row>
        <row r="6566">
          <cell r="S6566" t="str">
            <v>OPERAÇÕES RATEIOS</v>
          </cell>
        </row>
        <row r="6567">
          <cell r="S6567" t="str">
            <v>OPERAÇÕES RATEIOS</v>
          </cell>
        </row>
        <row r="6568">
          <cell r="S6568" t="str">
            <v>OPERAÇÕES RATEIOS</v>
          </cell>
        </row>
        <row r="6569">
          <cell r="S6569" t="str">
            <v>OPERAÇÕES RATEIOS</v>
          </cell>
        </row>
        <row r="6570">
          <cell r="S6570" t="str">
            <v>OPERAÇÕES RATEIOS</v>
          </cell>
        </row>
        <row r="6571">
          <cell r="S6571" t="str">
            <v>OPERAÇÕES RATEIOS</v>
          </cell>
        </row>
        <row r="6572">
          <cell r="S6572" t="str">
            <v>OPERAÇÕES RATEIOS</v>
          </cell>
        </row>
        <row r="6573">
          <cell r="S6573" t="str">
            <v>OPERAÇÕES RATEIOS</v>
          </cell>
        </row>
        <row r="6574">
          <cell r="S6574" t="str">
            <v>OPERAÇÕES RATEIOS</v>
          </cell>
        </row>
        <row r="6575">
          <cell r="S6575" t="str">
            <v>OPERAÇÕES RATEIOS</v>
          </cell>
        </row>
        <row r="6576">
          <cell r="S6576" t="str">
            <v>OPERAÇÕES RATEIOS</v>
          </cell>
        </row>
        <row r="6577">
          <cell r="S6577" t="str">
            <v>OPERAÇÕES RATEIOS</v>
          </cell>
        </row>
        <row r="6578">
          <cell r="S6578" t="str">
            <v>OPERAÇÕES RATEIOS</v>
          </cell>
        </row>
        <row r="6579">
          <cell r="S6579" t="str">
            <v>OPERAÇÕES RATEIOS</v>
          </cell>
        </row>
        <row r="6580">
          <cell r="S6580" t="str">
            <v>OPERAÇÕES RATEIOS</v>
          </cell>
        </row>
        <row r="6581">
          <cell r="S6581" t="str">
            <v>OPERAÇÕES RATEIOS</v>
          </cell>
        </row>
        <row r="6582">
          <cell r="S6582" t="str">
            <v>OPERAÇÕES RATEIOS</v>
          </cell>
        </row>
        <row r="6583">
          <cell r="S6583" t="str">
            <v>OPERAÇÕES RATEIOS</v>
          </cell>
        </row>
        <row r="6584">
          <cell r="S6584" t="str">
            <v>OPERAÇÕES RATEIOS</v>
          </cell>
        </row>
        <row r="6585">
          <cell r="S6585" t="str">
            <v>OPERAÇÕES RATEIOS</v>
          </cell>
        </row>
        <row r="6586">
          <cell r="S6586" t="str">
            <v>OPERAÇÕES RATEIOS</v>
          </cell>
        </row>
        <row r="6587">
          <cell r="S6587" t="str">
            <v>OPERAÇÕES RATEIOS</v>
          </cell>
        </row>
        <row r="6588">
          <cell r="S6588" t="str">
            <v>OPERAÇÕES RATEIOS</v>
          </cell>
        </row>
        <row r="6589">
          <cell r="S6589" t="str">
            <v>OPERAÇÕES RATEIOS</v>
          </cell>
        </row>
        <row r="6590">
          <cell r="S6590" t="str">
            <v>OPERAÇÕES RATEIOS</v>
          </cell>
        </row>
        <row r="6591">
          <cell r="S6591" t="str">
            <v>OPERAÇÕES RATEIOS</v>
          </cell>
        </row>
        <row r="6592">
          <cell r="S6592" t="str">
            <v>OPERAÇÕES RATEIOS</v>
          </cell>
        </row>
        <row r="6593">
          <cell r="S6593" t="str">
            <v>OPERAÇÕES RATEIOS</v>
          </cell>
        </row>
        <row r="6594">
          <cell r="S6594" t="str">
            <v>OPERAÇÕES RATEIOS</v>
          </cell>
        </row>
        <row r="6595">
          <cell r="S6595" t="str">
            <v>OPERAÇÕES RATEIOS</v>
          </cell>
        </row>
        <row r="6596">
          <cell r="S6596" t="str">
            <v>OPERAÇÕES RATEIOS</v>
          </cell>
        </row>
        <row r="6597">
          <cell r="S6597" t="str">
            <v>OPERAÇÕES RATEIOS</v>
          </cell>
        </row>
        <row r="6598">
          <cell r="S6598" t="str">
            <v>OPERAÇÕES RATEIOS</v>
          </cell>
        </row>
        <row r="6599">
          <cell r="S6599" t="str">
            <v>OPERAÇÕES RATEIOS</v>
          </cell>
        </row>
        <row r="6600">
          <cell r="S6600" t="str">
            <v>OPERAÇÕES RATEIOS</v>
          </cell>
        </row>
        <row r="6601">
          <cell r="S6601" t="str">
            <v>OPERAÇÕES RATEIOS</v>
          </cell>
        </row>
        <row r="6602">
          <cell r="S6602" t="str">
            <v>OPERAÇÕES RATEIOS</v>
          </cell>
        </row>
        <row r="6603">
          <cell r="S6603" t="str">
            <v>OPERAÇÕES RATEIOS</v>
          </cell>
        </row>
        <row r="6604">
          <cell r="S6604" t="str">
            <v>OPERAÇÕES RATEIOS</v>
          </cell>
        </row>
        <row r="6605">
          <cell r="S6605" t="str">
            <v>OPERAÇÕES RATEIOS</v>
          </cell>
        </row>
        <row r="6606">
          <cell r="S6606" t="str">
            <v>OPERAÇÕES RATEIOS</v>
          </cell>
        </row>
        <row r="6607">
          <cell r="S6607" t="str">
            <v>OPERAÇÕES RATEIOS</v>
          </cell>
        </row>
        <row r="6608">
          <cell r="S6608" t="str">
            <v>OPERAÇÕES RATEIOS</v>
          </cell>
        </row>
        <row r="6609">
          <cell r="S6609" t="str">
            <v>OPERAÇÕES RATEIOS</v>
          </cell>
        </row>
        <row r="6610">
          <cell r="S6610" t="str">
            <v>OPERAÇÕES RATEIOS</v>
          </cell>
        </row>
        <row r="6611">
          <cell r="S6611" t="str">
            <v>OPERAÇÕES RATEIOS</v>
          </cell>
        </row>
        <row r="6612">
          <cell r="S6612" t="str">
            <v>OPERAÇÕES RATEIOS</v>
          </cell>
        </row>
        <row r="6613">
          <cell r="S6613" t="str">
            <v>OPERAÇÕES RATEIOS</v>
          </cell>
        </row>
        <row r="6614">
          <cell r="S6614" t="str">
            <v>OPERAÇÕES RATEIOS</v>
          </cell>
        </row>
        <row r="6615">
          <cell r="S6615" t="str">
            <v>OPERAÇÕES RATEIOS</v>
          </cell>
        </row>
        <row r="6616">
          <cell r="S6616" t="str">
            <v>OPERAÇÕES RATEIOS</v>
          </cell>
        </row>
        <row r="6617">
          <cell r="S6617" t="str">
            <v>OPERAÇÕES RATEIOS</v>
          </cell>
        </row>
        <row r="6618">
          <cell r="S6618" t="str">
            <v>OPERAÇÕES RATEIOS</v>
          </cell>
        </row>
        <row r="6619">
          <cell r="S6619" t="str">
            <v>OPERAÇÕES RATEIOS</v>
          </cell>
        </row>
        <row r="6620">
          <cell r="S6620" t="str">
            <v>OPERAÇÕES RATEIOS</v>
          </cell>
        </row>
        <row r="6621">
          <cell r="S6621" t="str">
            <v>OPERAÇÕES RATEIOS</v>
          </cell>
        </row>
        <row r="6622">
          <cell r="S6622" t="str">
            <v>OPERAÇÕES RATEIOS</v>
          </cell>
        </row>
        <row r="6623">
          <cell r="S6623" t="str">
            <v>OPERAÇÕES RATEIOS</v>
          </cell>
        </row>
        <row r="6624">
          <cell r="S6624" t="str">
            <v>OPERAÇÕES RATEIOS</v>
          </cell>
        </row>
        <row r="6625">
          <cell r="S6625" t="str">
            <v>OPERAÇÕES RATEIOS</v>
          </cell>
        </row>
        <row r="6626">
          <cell r="S6626" t="str">
            <v>OPERAÇÕES RATEIOS</v>
          </cell>
        </row>
        <row r="6627">
          <cell r="S6627" t="str">
            <v>OPERAÇÕES RATEIOS</v>
          </cell>
        </row>
        <row r="6628">
          <cell r="S6628" t="str">
            <v>OPERAÇÕES RATEIOS</v>
          </cell>
        </row>
        <row r="6629">
          <cell r="S6629" t="str">
            <v>OPERAÇÕES RATEIOS</v>
          </cell>
        </row>
        <row r="6630">
          <cell r="S6630" t="str">
            <v>OPERAÇÕES RATEIOS</v>
          </cell>
        </row>
        <row r="6631">
          <cell r="S6631" t="str">
            <v>OPERAÇÕES RATEIOS</v>
          </cell>
        </row>
        <row r="6632">
          <cell r="S6632" t="str">
            <v>OPERAÇÕES RATEIOS</v>
          </cell>
        </row>
        <row r="6633">
          <cell r="S6633" t="str">
            <v>OPERAÇÕES RATEIOS</v>
          </cell>
        </row>
        <row r="6634">
          <cell r="S6634" t="str">
            <v>OPERAÇÕES RATEIOS</v>
          </cell>
        </row>
        <row r="6635">
          <cell r="S6635" t="str">
            <v>OPERAÇÕES RATEIOS</v>
          </cell>
        </row>
        <row r="6636">
          <cell r="S6636" t="str">
            <v>OPERAÇÕES RATEIOS</v>
          </cell>
        </row>
        <row r="6637">
          <cell r="S6637" t="str">
            <v>OPERAÇÕES RATEIOS</v>
          </cell>
        </row>
        <row r="6638">
          <cell r="S6638" t="str">
            <v>OPERAÇÕES RATEIOS</v>
          </cell>
        </row>
        <row r="6639">
          <cell r="S6639" t="str">
            <v>OPERAÇÕES RATEIOS</v>
          </cell>
        </row>
        <row r="6640">
          <cell r="S6640" t="str">
            <v>OPERAÇÕES RATEIOS</v>
          </cell>
        </row>
        <row r="6641">
          <cell r="S6641" t="str">
            <v>OPERAÇÕES RATEIOS</v>
          </cell>
        </row>
        <row r="6642">
          <cell r="S6642" t="str">
            <v>OPERAÇÕES RATEIOS</v>
          </cell>
        </row>
        <row r="6643">
          <cell r="S6643" t="str">
            <v>OPERAÇÕES RATEIOS</v>
          </cell>
        </row>
        <row r="6644">
          <cell r="S6644" t="str">
            <v>OPERAÇÕES RATEIOS</v>
          </cell>
        </row>
        <row r="6645">
          <cell r="S6645" t="str">
            <v>OPERAÇÕES RATEIOS</v>
          </cell>
        </row>
        <row r="6646">
          <cell r="S6646" t="str">
            <v>OPERAÇÕES RATEIOS</v>
          </cell>
        </row>
        <row r="6647">
          <cell r="S6647" t="str">
            <v>OPERAÇÕES RATEIOS</v>
          </cell>
        </row>
        <row r="6648">
          <cell r="S6648" t="str">
            <v>OPERAÇÕES RATEIOS</v>
          </cell>
        </row>
        <row r="6649">
          <cell r="S6649" t="str">
            <v>OPERAÇÕES RATEIOS</v>
          </cell>
        </row>
        <row r="6650">
          <cell r="S6650" t="str">
            <v>OPERAÇÕES RATEIOS</v>
          </cell>
        </row>
        <row r="6651">
          <cell r="S6651" t="str">
            <v>OPERAÇÕES RATEIOS</v>
          </cell>
        </row>
        <row r="6652">
          <cell r="S6652" t="str">
            <v>OPERAÇÕES RATEIOS</v>
          </cell>
        </row>
        <row r="6653">
          <cell r="S6653" t="str">
            <v>OPERAÇÕES RATEIOS</v>
          </cell>
        </row>
        <row r="6654">
          <cell r="S6654" t="str">
            <v>OPERAÇÕES RATEIOS</v>
          </cell>
        </row>
        <row r="6655">
          <cell r="S6655" t="str">
            <v>OPERAÇÕES RATEIOS</v>
          </cell>
        </row>
        <row r="6656">
          <cell r="S6656" t="str">
            <v>OPERAÇÕES RATEIOS</v>
          </cell>
        </row>
        <row r="6657">
          <cell r="S6657" t="str">
            <v>OPERAÇÕES RATEIOS</v>
          </cell>
        </row>
        <row r="6658">
          <cell r="S6658" t="str">
            <v>OPERAÇÕES RATEIOS</v>
          </cell>
        </row>
        <row r="6659">
          <cell r="S6659" t="str">
            <v>OPERAÇÕES RATEIOS</v>
          </cell>
        </row>
        <row r="6660">
          <cell r="S6660" t="str">
            <v>OPERAÇÕES RATEIOS</v>
          </cell>
        </row>
        <row r="6661">
          <cell r="S6661" t="str">
            <v>OPERAÇÕES RATEIOS</v>
          </cell>
        </row>
        <row r="6662">
          <cell r="S6662" t="str">
            <v>OPERAÇÕES RATEIOS</v>
          </cell>
        </row>
        <row r="6663">
          <cell r="S6663" t="str">
            <v>OPERAÇÕES RATEIOS</v>
          </cell>
        </row>
        <row r="6664">
          <cell r="S6664" t="str">
            <v>OPERAÇÕES RATEIOS</v>
          </cell>
        </row>
        <row r="6665">
          <cell r="S6665" t="str">
            <v>OPERAÇÕES RATEIOS</v>
          </cell>
        </row>
        <row r="6666">
          <cell r="S6666" t="str">
            <v>OPERAÇÕES RATEIOS</v>
          </cell>
        </row>
        <row r="6667">
          <cell r="S6667" t="str">
            <v>OPERAÇÕES RATEIOS</v>
          </cell>
        </row>
        <row r="6668">
          <cell r="S6668" t="str">
            <v>OPERAÇÕES RATEIOS</v>
          </cell>
        </row>
        <row r="6669">
          <cell r="S6669" t="str">
            <v>OPERAÇÕES RATEIOS</v>
          </cell>
        </row>
        <row r="6670">
          <cell r="S6670" t="str">
            <v>OPERAÇÕES RATEIOS</v>
          </cell>
        </row>
        <row r="6671">
          <cell r="S6671" t="str">
            <v>OPERAÇÕES RATEIOS</v>
          </cell>
        </row>
        <row r="6672">
          <cell r="S6672" t="str">
            <v>OPERAÇÕES RATEIOS</v>
          </cell>
        </row>
        <row r="6673">
          <cell r="S6673" t="str">
            <v>OPERAÇÕES RATEIOS</v>
          </cell>
        </row>
        <row r="6674">
          <cell r="S6674" t="str">
            <v>OPERAÇÕES RATEIOS</v>
          </cell>
        </row>
        <row r="6675">
          <cell r="S6675" t="str">
            <v>OPERAÇÕES RATEIOS</v>
          </cell>
        </row>
        <row r="6676">
          <cell r="S6676" t="str">
            <v>OPERAÇÕES RATEIOS</v>
          </cell>
        </row>
        <row r="6677">
          <cell r="S6677" t="str">
            <v>OPERAÇÕES RATEIOS</v>
          </cell>
        </row>
        <row r="6678">
          <cell r="S6678" t="str">
            <v>OPERAÇÕES RATEIOS</v>
          </cell>
        </row>
        <row r="6679">
          <cell r="S6679" t="str">
            <v>OPERAÇÕES RATEIOS</v>
          </cell>
        </row>
        <row r="6680">
          <cell r="S6680" t="str">
            <v>OPERAÇÕES RATEIOS</v>
          </cell>
        </row>
        <row r="6681">
          <cell r="S6681" t="str">
            <v>OPERAÇÕES RATEIOS</v>
          </cell>
        </row>
        <row r="6682">
          <cell r="S6682" t="str">
            <v>OPERAÇÕES RATEIOS</v>
          </cell>
        </row>
        <row r="6683">
          <cell r="S6683" t="str">
            <v>OPERAÇÕES RATEIOS</v>
          </cell>
        </row>
        <row r="6684">
          <cell r="S6684" t="str">
            <v>OPERAÇÕES RATEIOS</v>
          </cell>
        </row>
        <row r="6685">
          <cell r="S6685" t="str">
            <v>OPERAÇÕES RATEIOS</v>
          </cell>
        </row>
        <row r="6686">
          <cell r="S6686" t="str">
            <v>OPERAÇÕES RATEIOS</v>
          </cell>
        </row>
        <row r="6687">
          <cell r="S6687" t="str">
            <v>OPERAÇÕES RATEIOS</v>
          </cell>
        </row>
        <row r="6688">
          <cell r="S6688" t="str">
            <v>OPERAÇÕES RATEIOS</v>
          </cell>
        </row>
        <row r="6689">
          <cell r="S6689" t="str">
            <v>OPERAÇÕES RATEIOS</v>
          </cell>
        </row>
        <row r="6690">
          <cell r="S6690" t="str">
            <v>OPERAÇÕES RATEIOS</v>
          </cell>
        </row>
        <row r="6691">
          <cell r="S6691" t="str">
            <v>OPERAÇÕES RATEIOS</v>
          </cell>
        </row>
        <row r="6692">
          <cell r="S6692" t="str">
            <v>OPERAÇÕES RATEIOS</v>
          </cell>
        </row>
        <row r="6693">
          <cell r="S6693" t="str">
            <v>OPERAÇÕES RATEIOS</v>
          </cell>
        </row>
        <row r="6694">
          <cell r="S6694" t="str">
            <v>OPERAÇÕES RATEIOS</v>
          </cell>
        </row>
        <row r="6695">
          <cell r="S6695" t="str">
            <v>OPERAÇÕES RATEIOS</v>
          </cell>
        </row>
        <row r="6696">
          <cell r="S6696" t="str">
            <v>OPERAÇÕES RATEIOS</v>
          </cell>
        </row>
        <row r="6697">
          <cell r="S6697" t="str">
            <v>OPERAÇÕES RATEIOS</v>
          </cell>
        </row>
        <row r="6698">
          <cell r="S6698" t="str">
            <v>OPERAÇÕES RATEIOS</v>
          </cell>
        </row>
        <row r="6699">
          <cell r="S6699" t="str">
            <v>OPERAÇÕES RATEIOS</v>
          </cell>
        </row>
        <row r="6700">
          <cell r="S6700" t="str">
            <v>OPERAÇÕES RATEIOS</v>
          </cell>
        </row>
        <row r="6701">
          <cell r="S6701" t="str">
            <v>OPERAÇÕES RATEIOS</v>
          </cell>
        </row>
        <row r="6702">
          <cell r="S6702" t="str">
            <v>OPERAÇÕES RATEIOS</v>
          </cell>
        </row>
        <row r="6703">
          <cell r="S6703" t="str">
            <v>OPERAÇÕES RATEIOS</v>
          </cell>
        </row>
        <row r="6704">
          <cell r="S6704" t="str">
            <v>OPERAÇÕES RATEIOS</v>
          </cell>
        </row>
        <row r="6705">
          <cell r="S6705" t="str">
            <v>OPERAÇÕES RATEIOS</v>
          </cell>
        </row>
        <row r="6706">
          <cell r="S6706" t="str">
            <v>OPERAÇÕES RATEIOS</v>
          </cell>
        </row>
        <row r="6707">
          <cell r="S6707" t="str">
            <v>OPERAÇÕES RATEIOS</v>
          </cell>
        </row>
        <row r="6708">
          <cell r="S6708" t="str">
            <v>OPERAÇÕES RATEIOS</v>
          </cell>
        </row>
        <row r="6709">
          <cell r="S6709" t="str">
            <v>OPERAÇÕES RATEIOS</v>
          </cell>
        </row>
        <row r="6710">
          <cell r="S6710" t="str">
            <v>OPERAÇÕES RATEIOS</v>
          </cell>
        </row>
        <row r="6711">
          <cell r="S6711" t="str">
            <v>OPERAÇÕES RATEIOS</v>
          </cell>
        </row>
        <row r="6712">
          <cell r="S6712" t="str">
            <v>OPERAÇÕES RATEIOS</v>
          </cell>
        </row>
        <row r="6713">
          <cell r="S6713" t="str">
            <v>OPERAÇÕES RATEIOS</v>
          </cell>
        </row>
        <row r="6714">
          <cell r="S6714" t="str">
            <v>OPERAÇÕES RATEIOS</v>
          </cell>
        </row>
        <row r="6715">
          <cell r="S6715" t="str">
            <v>OPERAÇÕES RATEIOS</v>
          </cell>
        </row>
        <row r="6716">
          <cell r="S6716" t="str">
            <v>OPERAÇÕES RATEIOS</v>
          </cell>
        </row>
        <row r="6717">
          <cell r="S6717" t="str">
            <v>OPERAÇÕES RATEIOS</v>
          </cell>
        </row>
        <row r="6718">
          <cell r="S6718" t="str">
            <v>OPERAÇÕES RATEIOS</v>
          </cell>
        </row>
        <row r="6719">
          <cell r="S6719" t="str">
            <v>OPERAÇÕES RATEIOS</v>
          </cell>
        </row>
        <row r="6720">
          <cell r="S6720" t="str">
            <v>OPERAÇÕES RATEIOS</v>
          </cell>
        </row>
        <row r="6721">
          <cell r="S6721" t="str">
            <v>OPERAÇÕES RATEIOS</v>
          </cell>
        </row>
        <row r="6722">
          <cell r="S6722" t="str">
            <v>OPERAÇÕES RATEIOS</v>
          </cell>
        </row>
        <row r="6723">
          <cell r="S6723" t="str">
            <v>OPERAÇÕES RATEIOS</v>
          </cell>
        </row>
        <row r="6724">
          <cell r="S6724" t="str">
            <v>OPERAÇÕES RATEIOS</v>
          </cell>
        </row>
        <row r="6725">
          <cell r="S6725" t="str">
            <v>OPERAÇÕES RATEIOS</v>
          </cell>
        </row>
        <row r="6726">
          <cell r="S6726" t="str">
            <v>OPERAÇÕES RATEIOS</v>
          </cell>
        </row>
        <row r="6727">
          <cell r="S6727" t="str">
            <v>OPERAÇÕES RATEIOS</v>
          </cell>
        </row>
        <row r="6728">
          <cell r="S6728" t="str">
            <v>OPERAÇÕES RATEIOS</v>
          </cell>
        </row>
        <row r="6729">
          <cell r="S6729" t="str">
            <v>OPERAÇÕES RATEIOS</v>
          </cell>
        </row>
        <row r="6730">
          <cell r="S6730" t="str">
            <v>OPERAÇÕES RATEIOS</v>
          </cell>
        </row>
        <row r="6731">
          <cell r="S6731" t="str">
            <v>OPERAÇÕES RATEIOS</v>
          </cell>
        </row>
        <row r="6732">
          <cell r="S6732" t="str">
            <v>OPERAÇÕES RATEIOS</v>
          </cell>
        </row>
        <row r="6733">
          <cell r="S6733" t="str">
            <v>OPERAÇÕES RATEIOS</v>
          </cell>
        </row>
        <row r="6734">
          <cell r="S6734" t="str">
            <v>OPERAÇÕES RATEIOS</v>
          </cell>
        </row>
        <row r="6735">
          <cell r="S6735" t="str">
            <v>OPERAÇÕES RATEIOS</v>
          </cell>
        </row>
        <row r="6736">
          <cell r="S6736" t="str">
            <v>OPERAÇÕES RATEIOS</v>
          </cell>
        </row>
        <row r="6737">
          <cell r="S6737" t="str">
            <v>OPERAÇÕES RATEIOS</v>
          </cell>
        </row>
        <row r="6738">
          <cell r="S6738" t="str">
            <v>OPERAÇÕES RATEIOS</v>
          </cell>
        </row>
        <row r="6739">
          <cell r="S6739" t="str">
            <v>OPERAÇÕES RATEIOS</v>
          </cell>
        </row>
        <row r="6740">
          <cell r="S6740" t="str">
            <v>OPERAÇÕES RATEIOS</v>
          </cell>
        </row>
        <row r="6741">
          <cell r="S6741" t="str">
            <v>OPERAÇÕES RATEIOS</v>
          </cell>
        </row>
        <row r="6742">
          <cell r="S6742" t="str">
            <v>OPERAÇÕES RATEIOS</v>
          </cell>
        </row>
        <row r="6743">
          <cell r="S6743" t="str">
            <v>OPERAÇÕES RATEIOS</v>
          </cell>
        </row>
        <row r="6744">
          <cell r="S6744" t="str">
            <v>OPERAÇÕES RATEIOS</v>
          </cell>
        </row>
        <row r="6745">
          <cell r="S6745" t="str">
            <v>OPERAÇÕES RATEIOS</v>
          </cell>
        </row>
        <row r="6746">
          <cell r="S6746" t="str">
            <v>OPERAÇÕES RATEIOS</v>
          </cell>
        </row>
        <row r="6747">
          <cell r="S6747" t="str">
            <v>OPERAÇÕES RATEIOS</v>
          </cell>
        </row>
        <row r="6748">
          <cell r="S6748" t="str">
            <v>OPERAÇÕES RATEIOS</v>
          </cell>
        </row>
        <row r="6749">
          <cell r="S6749" t="str">
            <v>OPERAÇÕES RATEIOS</v>
          </cell>
        </row>
        <row r="6750">
          <cell r="S6750" t="str">
            <v>OPERAÇÕES RATEIOS</v>
          </cell>
        </row>
        <row r="6751">
          <cell r="S6751" t="str">
            <v>OPERAÇÕES RATEIOS</v>
          </cell>
        </row>
        <row r="6752">
          <cell r="S6752" t="str">
            <v>OPERAÇÕES RATEIOS</v>
          </cell>
        </row>
        <row r="6753">
          <cell r="S6753" t="str">
            <v>OPERAÇÕES RATEIOS</v>
          </cell>
        </row>
        <row r="6754">
          <cell r="S6754" t="str">
            <v>OPERAÇÕES RATEIOS</v>
          </cell>
        </row>
        <row r="6755">
          <cell r="S6755" t="str">
            <v>OPERAÇÕES RATEIOS</v>
          </cell>
        </row>
        <row r="6756">
          <cell r="S6756" t="str">
            <v>OPERAÇÕES RATEIOS</v>
          </cell>
        </row>
        <row r="6757">
          <cell r="S6757" t="str">
            <v>OPERAÇÕES RATEIOS</v>
          </cell>
        </row>
        <row r="6758">
          <cell r="S6758" t="str">
            <v>OPERAÇÕES RATEIOS</v>
          </cell>
        </row>
        <row r="6759">
          <cell r="S6759" t="str">
            <v>OPERAÇÕES RATEIOS</v>
          </cell>
        </row>
        <row r="6760">
          <cell r="S6760" t="str">
            <v>OPERAÇÕES RATEIOS</v>
          </cell>
        </row>
        <row r="6761">
          <cell r="S6761" t="str">
            <v>OPERAÇÕES RATEIOS</v>
          </cell>
        </row>
        <row r="6762">
          <cell r="S6762" t="str">
            <v>OPERAÇÕES RATEIOS</v>
          </cell>
        </row>
        <row r="6763">
          <cell r="S6763" t="str">
            <v>OPERAÇÕES RATEIOS</v>
          </cell>
        </row>
        <row r="6764">
          <cell r="S6764" t="str">
            <v>OPERAÇÕES RATEIOS</v>
          </cell>
        </row>
        <row r="6765">
          <cell r="S6765" t="str">
            <v>OPERAÇÕES RATEIOS</v>
          </cell>
        </row>
        <row r="6766">
          <cell r="S6766" t="str">
            <v>OPERAÇÕES RATEIOS</v>
          </cell>
        </row>
        <row r="6767">
          <cell r="S6767" t="str">
            <v>OPERAÇÕES RATEIOS</v>
          </cell>
        </row>
        <row r="6768">
          <cell r="S6768" t="str">
            <v>OPERAÇÕES RATEIOS</v>
          </cell>
        </row>
        <row r="6769">
          <cell r="S6769" t="str">
            <v>OPERAÇÕES RATEIOS</v>
          </cell>
        </row>
        <row r="6770">
          <cell r="S6770" t="str">
            <v>OPERAÇÕES RATEIOS</v>
          </cell>
        </row>
        <row r="6771">
          <cell r="S6771" t="str">
            <v>OPERAÇÕES RATEIOS</v>
          </cell>
        </row>
        <row r="6772">
          <cell r="S6772" t="str">
            <v>OPERAÇÕES RATEIOS</v>
          </cell>
        </row>
        <row r="6773">
          <cell r="S6773" t="str">
            <v>OPERAÇÕES RATEIOS</v>
          </cell>
        </row>
        <row r="6774">
          <cell r="S6774" t="str">
            <v>OPERAÇÕES RATEIOS</v>
          </cell>
        </row>
        <row r="6775">
          <cell r="S6775" t="str">
            <v>OPERAÇÕES RATEIOS</v>
          </cell>
        </row>
        <row r="6776">
          <cell r="S6776" t="str">
            <v>OPERAÇÕES RATEIOS</v>
          </cell>
        </row>
        <row r="6777">
          <cell r="S6777" t="str">
            <v>OPERAÇÕES RATEIOS</v>
          </cell>
        </row>
        <row r="6778">
          <cell r="S6778" t="str">
            <v>OPERAÇÕES RATEIOS</v>
          </cell>
        </row>
        <row r="6779">
          <cell r="S6779" t="str">
            <v>OPERAÇÕES RATEIOS</v>
          </cell>
        </row>
        <row r="6780">
          <cell r="S6780" t="str">
            <v>OPERAÇÕES RATEIOS</v>
          </cell>
        </row>
        <row r="6781">
          <cell r="S6781" t="str">
            <v>OPERAÇÕES RATEIOS</v>
          </cell>
        </row>
        <row r="6782">
          <cell r="S6782" t="str">
            <v>OPERAÇÕES RATEIOS</v>
          </cell>
        </row>
        <row r="6783">
          <cell r="S6783" t="str">
            <v>OPERAÇÕES RATEIOS</v>
          </cell>
        </row>
        <row r="6784">
          <cell r="S6784" t="str">
            <v>OPERAÇÕES RATEIOS</v>
          </cell>
        </row>
        <row r="6785">
          <cell r="S6785" t="str">
            <v>OPERAÇÕES RATEIOS</v>
          </cell>
        </row>
        <row r="6786">
          <cell r="S6786" t="str">
            <v>OPERAÇÕES RATEIOS</v>
          </cell>
        </row>
        <row r="6787">
          <cell r="S6787" t="str">
            <v>OPERAÇÕES RATEIOS</v>
          </cell>
        </row>
        <row r="6788">
          <cell r="S6788" t="str">
            <v>OPERAÇÕES RATEIOS</v>
          </cell>
        </row>
        <row r="6789">
          <cell r="S6789" t="str">
            <v>OPERAÇÕES RATEIOS</v>
          </cell>
        </row>
        <row r="6790">
          <cell r="S6790" t="str">
            <v>OPERAÇÕES RATEIOS</v>
          </cell>
        </row>
        <row r="6791">
          <cell r="S6791" t="str">
            <v>OPERAÇÕES RATEIOS</v>
          </cell>
        </row>
        <row r="6792">
          <cell r="S6792" t="str">
            <v>OPERAÇÕES RATEIOS</v>
          </cell>
        </row>
        <row r="6793">
          <cell r="S6793" t="str">
            <v>OPERAÇÕES RATEIOS</v>
          </cell>
        </row>
        <row r="6794">
          <cell r="S6794" t="str">
            <v>OPERAÇÕES RATEIOS</v>
          </cell>
        </row>
        <row r="6795">
          <cell r="S6795" t="str">
            <v>OPERAÇÕES RATEIOS</v>
          </cell>
        </row>
        <row r="6796">
          <cell r="S6796" t="str">
            <v>OPERAÇÕES RATEIOS</v>
          </cell>
        </row>
        <row r="6797">
          <cell r="S6797" t="str">
            <v>OPERAÇÕES RATEIOS</v>
          </cell>
        </row>
        <row r="6798">
          <cell r="S6798" t="str">
            <v>OPERAÇÕES RATEIOS</v>
          </cell>
        </row>
        <row r="6799">
          <cell r="S6799" t="str">
            <v>OPERAÇÕES RATEIOS</v>
          </cell>
        </row>
        <row r="6800">
          <cell r="S6800" t="str">
            <v>OPERAÇÕES RATEIOS</v>
          </cell>
        </row>
        <row r="6801">
          <cell r="S6801" t="str">
            <v>OPERAÇÕES RATEIOS</v>
          </cell>
        </row>
        <row r="6802">
          <cell r="S6802" t="str">
            <v>OPERAÇÕES RATEIOS</v>
          </cell>
        </row>
        <row r="6803">
          <cell r="S6803" t="str">
            <v>OPERAÇÕES RATEIOS</v>
          </cell>
        </row>
        <row r="6804">
          <cell r="S6804" t="str">
            <v>OPERAÇÕES RATEIOS</v>
          </cell>
        </row>
        <row r="6805">
          <cell r="S6805" t="str">
            <v>OPERAÇÕES RATEIOS</v>
          </cell>
        </row>
        <row r="6806">
          <cell r="S6806" t="str">
            <v>OPERAÇÕES RATEIOS</v>
          </cell>
        </row>
        <row r="6807">
          <cell r="S6807" t="str">
            <v>OPERAÇÕES RATEIOS</v>
          </cell>
        </row>
        <row r="6808">
          <cell r="S6808" t="str">
            <v>OPERAÇÕES RATEIOS</v>
          </cell>
        </row>
        <row r="6809">
          <cell r="S6809" t="str">
            <v>OPERAÇÕES RATEIOS</v>
          </cell>
        </row>
        <row r="6810">
          <cell r="S6810" t="str">
            <v>OPERAÇÕES RATEIOS</v>
          </cell>
        </row>
        <row r="6811">
          <cell r="S6811" t="str">
            <v>OPERAÇÕES RATEIOS</v>
          </cell>
        </row>
        <row r="6812">
          <cell r="S6812" t="str">
            <v>OPERAÇÕES RATEIOS</v>
          </cell>
        </row>
        <row r="6813">
          <cell r="S6813" t="str">
            <v>OPERAÇÕES RATEIOS</v>
          </cell>
        </row>
        <row r="6814">
          <cell r="S6814" t="str">
            <v>OPERAÇÕES RATEIOS</v>
          </cell>
        </row>
        <row r="6815">
          <cell r="S6815" t="str">
            <v>OPERAÇÕES RATEIOS</v>
          </cell>
        </row>
        <row r="6816">
          <cell r="S6816" t="str">
            <v>OPERAÇÕES RATEIOS</v>
          </cell>
        </row>
        <row r="6817">
          <cell r="S6817" t="str">
            <v>OPERAÇÕES RATEIOS</v>
          </cell>
        </row>
        <row r="6818">
          <cell r="S6818" t="str">
            <v>OPERAÇÕES RATEIOS</v>
          </cell>
        </row>
        <row r="6819">
          <cell r="S6819" t="str">
            <v>OPERAÇÕES RATEIOS</v>
          </cell>
        </row>
        <row r="6820">
          <cell r="S6820" t="str">
            <v>OPERAÇÕES RATEIOS</v>
          </cell>
        </row>
        <row r="6821">
          <cell r="S6821" t="str">
            <v>OPERAÇÕES RATEIOS</v>
          </cell>
        </row>
        <row r="6822">
          <cell r="S6822" t="str">
            <v>OPERAÇÕES RATEIOS</v>
          </cell>
        </row>
        <row r="6823">
          <cell r="S6823" t="str">
            <v>OPERAÇÕES RATEIOS</v>
          </cell>
        </row>
        <row r="6824">
          <cell r="S6824" t="str">
            <v>OPERAÇÕES RATEIOS</v>
          </cell>
        </row>
        <row r="6825">
          <cell r="S6825" t="str">
            <v>OPERAÇÕES RATEIOS</v>
          </cell>
        </row>
        <row r="6826">
          <cell r="S6826" t="str">
            <v>OPERAÇÕES RATEIOS</v>
          </cell>
        </row>
        <row r="6827">
          <cell r="S6827" t="str">
            <v>OPERAÇÕES RATEIOS</v>
          </cell>
        </row>
        <row r="6828">
          <cell r="S6828" t="str">
            <v>OPERAÇÕES RATEIOS</v>
          </cell>
        </row>
        <row r="6829">
          <cell r="S6829" t="str">
            <v>OPERAÇÕES RATEIOS</v>
          </cell>
        </row>
        <row r="6830">
          <cell r="S6830" t="str">
            <v>OPERAÇÕES RATEIOS</v>
          </cell>
        </row>
        <row r="6831">
          <cell r="S6831" t="str">
            <v>OPERAÇÕES RATEIOS</v>
          </cell>
        </row>
        <row r="6832">
          <cell r="S6832" t="str">
            <v>OPERAÇÕES RATEIOS</v>
          </cell>
        </row>
        <row r="6833">
          <cell r="S6833" t="str">
            <v>OPERAÇÕES RATEIOS</v>
          </cell>
        </row>
        <row r="6834">
          <cell r="S6834" t="str">
            <v>OPERAÇÕES RATEIOS</v>
          </cell>
        </row>
        <row r="6835">
          <cell r="S6835" t="str">
            <v>OPERAÇÕES RATEIOS</v>
          </cell>
        </row>
        <row r="6836">
          <cell r="S6836" t="str">
            <v>OPERAÇÕES RATEIOS</v>
          </cell>
        </row>
        <row r="6837">
          <cell r="S6837" t="str">
            <v>OPERAÇÕES RATEIOS</v>
          </cell>
        </row>
        <row r="6838">
          <cell r="S6838" t="str">
            <v>OPERAÇÕES RATEIOS</v>
          </cell>
        </row>
        <row r="6839">
          <cell r="S6839" t="str">
            <v>OPERAÇÕES RATEIOS</v>
          </cell>
        </row>
        <row r="6840">
          <cell r="S6840" t="str">
            <v>OPERAÇÕES RATEIOS</v>
          </cell>
        </row>
        <row r="6841">
          <cell r="S6841" t="str">
            <v>OPERAÇÕES RATEIOS</v>
          </cell>
        </row>
        <row r="6842">
          <cell r="S6842" t="str">
            <v>OPERAÇÕES RATEIOS</v>
          </cell>
        </row>
        <row r="6843">
          <cell r="S6843" t="str">
            <v>OPERAÇÕES RATEIOS</v>
          </cell>
        </row>
        <row r="6844">
          <cell r="S6844" t="str">
            <v>OPERAÇÕES RATEIOS</v>
          </cell>
        </row>
        <row r="6845">
          <cell r="S6845" t="str">
            <v>OPERAÇÕES RATEIOS</v>
          </cell>
        </row>
        <row r="6846">
          <cell r="S6846" t="str">
            <v>OPERAÇÕES RATEIOS</v>
          </cell>
        </row>
        <row r="6847">
          <cell r="S6847" t="str">
            <v>OPERAÇÕES RATEIOS</v>
          </cell>
        </row>
        <row r="6848">
          <cell r="S6848" t="str">
            <v>OPERAÇÕES RATEIOS</v>
          </cell>
        </row>
        <row r="6849">
          <cell r="S6849" t="str">
            <v>OPERAÇÕES RATEIOS</v>
          </cell>
        </row>
        <row r="6850">
          <cell r="S6850" t="str">
            <v>OPERAÇÕES RATEIOS</v>
          </cell>
        </row>
        <row r="6851">
          <cell r="S6851" t="str">
            <v>OPERAÇÕES RATEIOS</v>
          </cell>
        </row>
        <row r="6852">
          <cell r="S6852" t="str">
            <v>OPERAÇÕES RATEIOS</v>
          </cell>
        </row>
        <row r="6853">
          <cell r="S6853" t="str">
            <v>OPERAÇÕES RATEIOS</v>
          </cell>
        </row>
        <row r="6854">
          <cell r="S6854" t="str">
            <v>OPERAÇÕES RATEIOS</v>
          </cell>
        </row>
        <row r="6855">
          <cell r="S6855" t="str">
            <v>OPERAÇÕES RATEIOS</v>
          </cell>
        </row>
        <row r="6856">
          <cell r="S6856" t="str">
            <v>OPERAÇÕES RATEIOS</v>
          </cell>
        </row>
        <row r="6857">
          <cell r="S6857" t="str">
            <v>OPERAÇÕES RATEIOS</v>
          </cell>
        </row>
        <row r="6858">
          <cell r="S6858" t="str">
            <v>OPERAÇÕES RATEIOS</v>
          </cell>
        </row>
        <row r="6859">
          <cell r="S6859" t="str">
            <v>OPERAÇÕES RATEIOS</v>
          </cell>
        </row>
        <row r="6860">
          <cell r="S6860" t="str">
            <v>OPERAÇÕES RATEIOS</v>
          </cell>
        </row>
        <row r="6861">
          <cell r="S6861" t="str">
            <v>OPERAÇÕES RATEIOS</v>
          </cell>
        </row>
        <row r="6862">
          <cell r="S6862" t="str">
            <v>OPERAÇÕES RATEIOS</v>
          </cell>
        </row>
        <row r="6863">
          <cell r="S6863" t="str">
            <v>OPERAÇÕES RATEIOS</v>
          </cell>
        </row>
        <row r="6864">
          <cell r="S6864" t="str">
            <v>OPERAÇÕES RATEIOS</v>
          </cell>
        </row>
        <row r="6865">
          <cell r="S6865" t="str">
            <v>OPERAÇÕES RATEIOS</v>
          </cell>
        </row>
        <row r="6866">
          <cell r="S6866" t="str">
            <v>OPERAÇÕES RATEIOS</v>
          </cell>
        </row>
        <row r="6867">
          <cell r="S6867" t="str">
            <v>OPERAÇÕES RATEIOS</v>
          </cell>
        </row>
        <row r="6868">
          <cell r="S6868" t="str">
            <v>OPERAÇÕES RATEIOS</v>
          </cell>
        </row>
        <row r="6869">
          <cell r="S6869" t="str">
            <v>OPERAÇÕES RATEIOS</v>
          </cell>
        </row>
        <row r="6870">
          <cell r="S6870" t="str">
            <v>OPERAÇÕES RATEIOS</v>
          </cell>
        </row>
        <row r="6871">
          <cell r="S6871" t="str">
            <v>OPERAÇÕES RATEIOS</v>
          </cell>
        </row>
        <row r="6872">
          <cell r="S6872" t="str">
            <v>OPERAÇÕES RATEIOS</v>
          </cell>
        </row>
        <row r="6873">
          <cell r="S6873" t="str">
            <v>OPERAÇÕES RATEIOS</v>
          </cell>
        </row>
        <row r="6874">
          <cell r="S6874" t="str">
            <v>OPERAÇÕES RATEIOS</v>
          </cell>
        </row>
        <row r="6875">
          <cell r="S6875" t="str">
            <v>OPERAÇÕES RATEIOS</v>
          </cell>
        </row>
        <row r="6876">
          <cell r="S6876" t="str">
            <v>OPERAÇÕES RATEIOS</v>
          </cell>
        </row>
        <row r="6877">
          <cell r="S6877" t="str">
            <v>OPERAÇÕES RATEIOS</v>
          </cell>
        </row>
        <row r="6878">
          <cell r="S6878" t="str">
            <v>OPERAÇÕES RATEIOS</v>
          </cell>
        </row>
        <row r="6879">
          <cell r="S6879" t="str">
            <v>OPERAÇÕES RATEIOS</v>
          </cell>
        </row>
        <row r="6880">
          <cell r="S6880" t="str">
            <v>OPERAÇÕES RATEIOS</v>
          </cell>
        </row>
        <row r="6881">
          <cell r="S6881" t="str">
            <v>OPERAÇÕES RATEIOS</v>
          </cell>
        </row>
        <row r="6882">
          <cell r="S6882" t="str">
            <v>OPERAÇÕES RATEIOS</v>
          </cell>
        </row>
        <row r="6883">
          <cell r="S6883" t="str">
            <v>OPERAÇÕES RATEIOS</v>
          </cell>
        </row>
        <row r="6884">
          <cell r="S6884" t="str">
            <v>OPERAÇÕES RATEIOS</v>
          </cell>
        </row>
        <row r="6885">
          <cell r="S6885" t="str">
            <v>OPERAÇÕES RATEIOS</v>
          </cell>
        </row>
        <row r="6886">
          <cell r="S6886" t="str">
            <v>OPERAÇÕES RATEIOS</v>
          </cell>
        </row>
        <row r="6887">
          <cell r="S6887" t="str">
            <v>OPERAÇÕES RATEIOS</v>
          </cell>
        </row>
        <row r="6888">
          <cell r="S6888" t="str">
            <v>OPERAÇÕES RATEIOS</v>
          </cell>
        </row>
        <row r="6889">
          <cell r="S6889" t="str">
            <v>OPERAÇÕES RATEIOS</v>
          </cell>
        </row>
        <row r="6890">
          <cell r="S6890" t="str">
            <v>OPERAÇÕES RATEIOS</v>
          </cell>
        </row>
        <row r="6891">
          <cell r="S6891" t="str">
            <v>OPERAÇÕES RATEIOS</v>
          </cell>
        </row>
        <row r="6892">
          <cell r="S6892" t="str">
            <v>OPERAÇÕES RATEIOS</v>
          </cell>
        </row>
        <row r="6893">
          <cell r="S6893" t="str">
            <v>OPERAÇÕES RATEIOS</v>
          </cell>
        </row>
        <row r="6894">
          <cell r="S6894" t="str">
            <v>OPERAÇÕES RATEIOS</v>
          </cell>
        </row>
        <row r="6895">
          <cell r="S6895" t="str">
            <v>OPERAÇÕES RATEIOS</v>
          </cell>
        </row>
        <row r="6896">
          <cell r="S6896" t="str">
            <v>OPERAÇÕES RATEIOS</v>
          </cell>
        </row>
        <row r="6897">
          <cell r="S6897" t="str">
            <v>OPERAÇÕES RATEIOS</v>
          </cell>
        </row>
        <row r="6898">
          <cell r="S6898" t="str">
            <v>OPERAÇÕES RATEIOS</v>
          </cell>
        </row>
        <row r="6899">
          <cell r="S6899" t="str">
            <v>OPERAÇÕES RATEIOS</v>
          </cell>
        </row>
        <row r="6900">
          <cell r="S6900" t="str">
            <v>OPERAÇÕES RATEIOS</v>
          </cell>
        </row>
        <row r="6901">
          <cell r="S6901" t="str">
            <v>OPERAÇÕES RATEIOS</v>
          </cell>
        </row>
        <row r="6902">
          <cell r="S6902" t="str">
            <v>OPERAÇÕES RATEIOS</v>
          </cell>
        </row>
        <row r="6903">
          <cell r="S6903" t="str">
            <v>OPERAÇÕES RATEIOS</v>
          </cell>
        </row>
        <row r="6904">
          <cell r="S6904" t="str">
            <v>OPERAÇÕES RATEIOS</v>
          </cell>
        </row>
        <row r="6905">
          <cell r="S6905" t="str">
            <v>OPERAÇÕES RATEIOS</v>
          </cell>
        </row>
        <row r="6906">
          <cell r="S6906" t="str">
            <v>OPERAÇÕES RATEIOS</v>
          </cell>
        </row>
        <row r="6907">
          <cell r="S6907" t="str">
            <v>OPERAÇÕES RATEIOS</v>
          </cell>
        </row>
        <row r="6908">
          <cell r="S6908" t="str">
            <v>OPERAÇÕES RATEIOS</v>
          </cell>
        </row>
        <row r="6909">
          <cell r="S6909" t="str">
            <v>OPERAÇÕES RATEIOS</v>
          </cell>
        </row>
        <row r="6910">
          <cell r="S6910" t="str">
            <v>OPERAÇÕES RATEIOS</v>
          </cell>
        </row>
        <row r="6911">
          <cell r="S6911" t="str">
            <v>OPERAÇÕES RATEIOS</v>
          </cell>
        </row>
        <row r="6912">
          <cell r="S6912" t="str">
            <v>OPERAÇÕES RATEIOS</v>
          </cell>
        </row>
        <row r="6913">
          <cell r="S6913" t="str">
            <v>OPERAÇÕES RATEIOS</v>
          </cell>
        </row>
        <row r="6914">
          <cell r="S6914" t="str">
            <v>OPERAÇÕES RATEIOS</v>
          </cell>
        </row>
        <row r="6915">
          <cell r="S6915" t="str">
            <v>OPERAÇÕES RATEIOS</v>
          </cell>
        </row>
        <row r="6916">
          <cell r="S6916" t="str">
            <v>OPERAÇÕES RATEIOS</v>
          </cell>
        </row>
        <row r="6917">
          <cell r="S6917" t="str">
            <v>OPERAÇÕES RATEIOS</v>
          </cell>
        </row>
        <row r="6918">
          <cell r="S6918" t="str">
            <v>OPERAÇÕES RATEIOS</v>
          </cell>
        </row>
        <row r="6919">
          <cell r="S6919" t="str">
            <v>OPERAÇÕES RATEIOS</v>
          </cell>
        </row>
        <row r="6920">
          <cell r="S6920" t="str">
            <v>OPERAÇÕES RATEIOS</v>
          </cell>
        </row>
        <row r="6921">
          <cell r="S6921" t="str">
            <v>OPERAÇÕES RATEIOS</v>
          </cell>
        </row>
        <row r="6922">
          <cell r="S6922" t="str">
            <v>OPERAÇÕES RATEIOS</v>
          </cell>
        </row>
        <row r="6923">
          <cell r="S6923" t="str">
            <v>OPERAÇÕES RATEIOS</v>
          </cell>
        </row>
        <row r="6924">
          <cell r="S6924" t="str">
            <v>OPERAÇÕES RATEIOS</v>
          </cell>
        </row>
        <row r="6925">
          <cell r="S6925" t="str">
            <v>OPERAÇÕES RATEIOS</v>
          </cell>
        </row>
        <row r="6926">
          <cell r="S6926" t="str">
            <v>OPERAÇÕES RATEIOS</v>
          </cell>
        </row>
        <row r="6927">
          <cell r="S6927" t="str">
            <v>OPERAÇÕES RATEIOS</v>
          </cell>
        </row>
        <row r="6928">
          <cell r="S6928" t="str">
            <v>OPERAÇÕES RATEIOS</v>
          </cell>
        </row>
        <row r="6929">
          <cell r="S6929" t="str">
            <v>OPERAÇÕES RATEIOS</v>
          </cell>
        </row>
        <row r="6930">
          <cell r="S6930" t="str">
            <v>OPERAÇÕES RATEIOS</v>
          </cell>
        </row>
        <row r="6931">
          <cell r="S6931" t="str">
            <v>OPERAÇÕES RATEIOS</v>
          </cell>
        </row>
        <row r="6932">
          <cell r="S6932" t="str">
            <v>OPERAÇÕES RATEIOS</v>
          </cell>
        </row>
        <row r="6933">
          <cell r="S6933" t="str">
            <v>OPERAÇÕES RATEIOS</v>
          </cell>
        </row>
        <row r="6934">
          <cell r="S6934" t="str">
            <v>OPERAÇÕES RATEIOS</v>
          </cell>
        </row>
        <row r="6935">
          <cell r="S6935" t="str">
            <v>OPERAÇÕES RATEIOS</v>
          </cell>
        </row>
        <row r="6936">
          <cell r="S6936" t="str">
            <v>OPERAÇÕES RATEIOS</v>
          </cell>
        </row>
        <row r="6937">
          <cell r="S6937" t="str">
            <v>OPERAÇÕES RATEIOS</v>
          </cell>
        </row>
        <row r="6938">
          <cell r="S6938" t="str">
            <v>OPERAÇÕES RATEIOS</v>
          </cell>
        </row>
        <row r="6939">
          <cell r="S6939" t="str">
            <v>OPERAÇÕES RATEIOS</v>
          </cell>
        </row>
        <row r="6940">
          <cell r="S6940" t="str">
            <v>OPERAÇÕES RATEIOS</v>
          </cell>
        </row>
        <row r="6941">
          <cell r="S6941" t="str">
            <v>OPERAÇÕES RATEIOS</v>
          </cell>
        </row>
        <row r="6942">
          <cell r="S6942" t="str">
            <v>OPERAÇÕES RATEIOS</v>
          </cell>
        </row>
        <row r="6943">
          <cell r="S6943" t="str">
            <v>OPERAÇÕES RATEIOS</v>
          </cell>
        </row>
        <row r="6944">
          <cell r="S6944" t="str">
            <v>OPERAÇÕES RATEIOS</v>
          </cell>
        </row>
        <row r="6945">
          <cell r="S6945" t="str">
            <v>OPERAÇÕES RATEIOS</v>
          </cell>
        </row>
        <row r="6946">
          <cell r="S6946" t="str">
            <v>OPERAÇÕES RATEIOS</v>
          </cell>
        </row>
        <row r="6947">
          <cell r="S6947" t="str">
            <v>OPERAÇÕES RATEIOS</v>
          </cell>
        </row>
        <row r="6948">
          <cell r="S6948" t="str">
            <v>OPERAÇÕES RATEIOS</v>
          </cell>
        </row>
        <row r="6949">
          <cell r="S6949" t="str">
            <v>OPERAÇÕES RATEIOS</v>
          </cell>
        </row>
        <row r="6950">
          <cell r="S6950" t="str">
            <v>OPERAÇÕES RATEIOS</v>
          </cell>
        </row>
        <row r="6951">
          <cell r="S6951" t="str">
            <v>OPERAÇÕES RATEIOS</v>
          </cell>
        </row>
        <row r="6952">
          <cell r="S6952" t="str">
            <v>OPERAÇÕES RATEIOS</v>
          </cell>
        </row>
        <row r="6953">
          <cell r="S6953" t="str">
            <v>OPERAÇÕES RATEIOS</v>
          </cell>
        </row>
        <row r="6954">
          <cell r="S6954" t="str">
            <v>OPERAÇÕES RATEIOS</v>
          </cell>
        </row>
        <row r="6955">
          <cell r="S6955" t="str">
            <v>OPERAÇÕES RATEIOS</v>
          </cell>
        </row>
        <row r="6956">
          <cell r="S6956" t="str">
            <v>OPERAÇÕES RATEIOS</v>
          </cell>
        </row>
        <row r="6957">
          <cell r="S6957" t="str">
            <v>OPERAÇÕES RATEIOS</v>
          </cell>
        </row>
        <row r="6958">
          <cell r="S6958" t="str">
            <v>OPERAÇÕES RATEIOS</v>
          </cell>
        </row>
        <row r="6959">
          <cell r="S6959" t="str">
            <v>OPERAÇÕES RATEIOS</v>
          </cell>
        </row>
        <row r="6960">
          <cell r="S6960" t="str">
            <v>OPERAÇÕES RATEIOS</v>
          </cell>
        </row>
        <row r="6961">
          <cell r="S6961" t="str">
            <v>OPERAÇÕES RATEIOS</v>
          </cell>
        </row>
        <row r="6962">
          <cell r="S6962" t="str">
            <v>OPERAÇÕES RATEIOS</v>
          </cell>
        </row>
        <row r="6963">
          <cell r="S6963" t="str">
            <v>OPERAÇÕES RATEIOS</v>
          </cell>
        </row>
        <row r="6964">
          <cell r="S6964" t="str">
            <v>OPERAÇÕES RATEIOS</v>
          </cell>
        </row>
        <row r="6965">
          <cell r="S6965" t="str">
            <v>OPERAÇÕES RATEIOS</v>
          </cell>
        </row>
        <row r="6966">
          <cell r="S6966" t="str">
            <v>OPERAÇÕES RATEIOS</v>
          </cell>
        </row>
        <row r="6967">
          <cell r="S6967" t="str">
            <v>OPERAÇÕES RATEIOS</v>
          </cell>
        </row>
        <row r="6968">
          <cell r="S6968" t="str">
            <v>OPERAÇÕES RATEIOS</v>
          </cell>
        </row>
        <row r="6969">
          <cell r="S6969" t="str">
            <v>OPERAÇÕES RATEIOS</v>
          </cell>
        </row>
        <row r="6970">
          <cell r="S6970" t="str">
            <v>OPERAÇÕES RATEIOS</v>
          </cell>
        </row>
        <row r="6971">
          <cell r="S6971" t="str">
            <v>OPERAÇÕES RATEIOS</v>
          </cell>
        </row>
        <row r="6972">
          <cell r="S6972" t="str">
            <v>OPERAÇÕES RATEIOS</v>
          </cell>
        </row>
        <row r="6973">
          <cell r="S6973" t="str">
            <v>OPERAÇÕES RATEIOS</v>
          </cell>
        </row>
        <row r="6974">
          <cell r="S6974" t="str">
            <v>OPERAÇÕES RATEIOS</v>
          </cell>
        </row>
        <row r="6975">
          <cell r="S6975" t="str">
            <v>OPERAÇÕES RATEIOS</v>
          </cell>
        </row>
        <row r="6976">
          <cell r="S6976" t="str">
            <v>OPERAÇÕES RATEIOS</v>
          </cell>
        </row>
        <row r="6977">
          <cell r="S6977" t="str">
            <v>OPERAÇÕES RATEIOS</v>
          </cell>
        </row>
        <row r="6978">
          <cell r="S6978" t="str">
            <v>OPERAÇÕES RATEIOS</v>
          </cell>
        </row>
        <row r="6979">
          <cell r="S6979" t="str">
            <v>OPERAÇÕES RATEIOS</v>
          </cell>
        </row>
        <row r="6980">
          <cell r="S6980" t="str">
            <v>OPERAÇÕES RATEIOS</v>
          </cell>
        </row>
        <row r="6981">
          <cell r="S6981" t="str">
            <v>OPERAÇÕES RATEIOS</v>
          </cell>
        </row>
        <row r="6982">
          <cell r="S6982" t="str">
            <v>OPERAÇÕES RATEIOS</v>
          </cell>
        </row>
        <row r="6983">
          <cell r="S6983" t="str">
            <v>OPERAÇÕES RATEIOS</v>
          </cell>
        </row>
        <row r="6984">
          <cell r="S6984" t="str">
            <v>OPERAÇÕES RATEIOS</v>
          </cell>
        </row>
        <row r="6985">
          <cell r="S6985" t="str">
            <v>OPERAÇÕES RATEIOS</v>
          </cell>
        </row>
        <row r="6986">
          <cell r="S6986" t="str">
            <v>OPERAÇÕES RATEIOS</v>
          </cell>
        </row>
        <row r="6987">
          <cell r="S6987" t="str">
            <v>OPERAÇÕES RATEIOS</v>
          </cell>
        </row>
        <row r="6988">
          <cell r="S6988" t="str">
            <v>OPERAÇÕES RATEIOS</v>
          </cell>
        </row>
        <row r="6989">
          <cell r="S6989" t="str">
            <v>OPERAÇÕES RATEIOS</v>
          </cell>
        </row>
        <row r="6990">
          <cell r="S6990" t="str">
            <v>OPERAÇÕES RATEIOS</v>
          </cell>
        </row>
        <row r="6991">
          <cell r="S6991" t="str">
            <v>OPERAÇÕES RATEIOS</v>
          </cell>
        </row>
        <row r="6992">
          <cell r="S6992" t="str">
            <v>OPERAÇÕES RATEIOS</v>
          </cell>
        </row>
        <row r="6993">
          <cell r="S6993" t="str">
            <v>OPERAÇÕES RATEIOS</v>
          </cell>
        </row>
        <row r="6994">
          <cell r="S6994" t="str">
            <v>OPERAÇÕES RATEIOS</v>
          </cell>
        </row>
        <row r="6995">
          <cell r="S6995" t="str">
            <v>OPERAÇÕES RATEIOS</v>
          </cell>
        </row>
        <row r="6996">
          <cell r="S6996" t="str">
            <v>OPERAÇÕES RATEIOS</v>
          </cell>
        </row>
        <row r="6997">
          <cell r="S6997" t="str">
            <v>OPERAÇÕES RATEIOS</v>
          </cell>
        </row>
        <row r="6998">
          <cell r="S6998" t="str">
            <v>OPERAÇÕES RATEIOS</v>
          </cell>
        </row>
        <row r="6999">
          <cell r="S6999" t="str">
            <v>OPERAÇÕES RATEIOS</v>
          </cell>
        </row>
        <row r="7000">
          <cell r="S7000" t="str">
            <v>OPERAÇÕES RATEIOS</v>
          </cell>
        </row>
        <row r="7001">
          <cell r="S7001" t="str">
            <v>OPERAÇÕES RATEIOS</v>
          </cell>
        </row>
        <row r="7002">
          <cell r="S7002" t="str">
            <v>OPERAÇÕES RATEIOS</v>
          </cell>
        </row>
        <row r="7003">
          <cell r="S7003" t="str">
            <v>OPERAÇÕES RATEIOS</v>
          </cell>
        </row>
        <row r="7004">
          <cell r="S7004" t="str">
            <v>OPERAÇÕES RATEIOS</v>
          </cell>
        </row>
        <row r="7005">
          <cell r="S7005" t="str">
            <v>OPERAÇÕES RATEIOS</v>
          </cell>
        </row>
        <row r="7006">
          <cell r="S7006" t="str">
            <v>OPERAÇÕES RATEIOS</v>
          </cell>
        </row>
        <row r="7007">
          <cell r="S7007" t="str">
            <v>OPERAÇÕES RATEIOS</v>
          </cell>
        </row>
        <row r="7008">
          <cell r="S7008" t="str">
            <v>OPERAÇÕES RATEIOS</v>
          </cell>
        </row>
        <row r="7009">
          <cell r="S7009" t="str">
            <v>OPERAÇÕES RATEIOS</v>
          </cell>
        </row>
        <row r="7010">
          <cell r="S7010" t="str">
            <v>OPERAÇÕES RATEIOS</v>
          </cell>
        </row>
        <row r="7011">
          <cell r="S7011" t="str">
            <v>OPERAÇÕES RATEIOS</v>
          </cell>
        </row>
        <row r="7012">
          <cell r="S7012" t="str">
            <v>OPERAÇÕES RATEIOS</v>
          </cell>
        </row>
        <row r="7013">
          <cell r="S7013" t="str">
            <v>OPERAÇÕES RATEIOS</v>
          </cell>
        </row>
        <row r="7014">
          <cell r="S7014" t="str">
            <v>OPERAÇÕES RATEIOS</v>
          </cell>
        </row>
        <row r="7015">
          <cell r="S7015" t="str">
            <v>OPERAÇÕES RATEIOS</v>
          </cell>
        </row>
        <row r="7016">
          <cell r="S7016" t="str">
            <v>OPERAÇÕES RATEIOS</v>
          </cell>
        </row>
        <row r="7017">
          <cell r="S7017" t="str">
            <v>OPERAÇÕES RATEIOS</v>
          </cell>
        </row>
        <row r="7018">
          <cell r="S7018" t="str">
            <v>OPERAÇÕES RATEIOS</v>
          </cell>
        </row>
        <row r="7019">
          <cell r="S7019" t="str">
            <v>OPERAÇÕES RATEIOS</v>
          </cell>
        </row>
        <row r="7020">
          <cell r="S7020" t="str">
            <v>OPERAÇÕES RATEIOS</v>
          </cell>
        </row>
        <row r="7021">
          <cell r="S7021" t="str">
            <v>OPERAÇÕES RATEIOS</v>
          </cell>
        </row>
        <row r="7022">
          <cell r="S7022" t="str">
            <v>OPERAÇÕES RATEIOS</v>
          </cell>
        </row>
        <row r="7023">
          <cell r="S7023" t="str">
            <v>OPERAÇÕES RATEIOS</v>
          </cell>
        </row>
        <row r="7024">
          <cell r="S7024" t="str">
            <v>OPERAÇÕES RATEIOS</v>
          </cell>
        </row>
        <row r="7025">
          <cell r="S7025" t="str">
            <v>OPERAÇÕES RATEIOS</v>
          </cell>
        </row>
        <row r="7026">
          <cell r="S7026" t="str">
            <v>OPERAÇÕES RATEIOS</v>
          </cell>
        </row>
        <row r="7027">
          <cell r="S7027" t="str">
            <v>OPERAÇÕES RATEIOS</v>
          </cell>
        </row>
        <row r="7028">
          <cell r="S7028" t="str">
            <v>OPERAÇÕES RATEIOS</v>
          </cell>
        </row>
        <row r="7029">
          <cell r="S7029" t="str">
            <v>OPERAÇÕES RATEIOS</v>
          </cell>
        </row>
        <row r="7030">
          <cell r="S7030" t="str">
            <v>OPERAÇÕES RATEIOS</v>
          </cell>
        </row>
        <row r="7031">
          <cell r="S7031" t="str">
            <v>OPERAÇÕES RATEIOS</v>
          </cell>
        </row>
        <row r="7032">
          <cell r="S7032" t="str">
            <v>OPERAÇÕES RATEIOS</v>
          </cell>
        </row>
        <row r="7033">
          <cell r="S7033" t="str">
            <v>OPERAÇÕES RATEIOS</v>
          </cell>
        </row>
        <row r="7034">
          <cell r="S7034" t="str">
            <v>OPERAÇÕES RATEIOS</v>
          </cell>
        </row>
        <row r="7035">
          <cell r="S7035" t="str">
            <v>OPERAÇÕES RATEIOS</v>
          </cell>
        </row>
        <row r="7036">
          <cell r="S7036" t="str">
            <v>OPERAÇÕES RATEIOS</v>
          </cell>
        </row>
        <row r="7037">
          <cell r="S7037" t="str">
            <v>OPERAÇÕES RATEIOS</v>
          </cell>
        </row>
        <row r="7038">
          <cell r="S7038" t="str">
            <v>OPERAÇÕES RATEIOS</v>
          </cell>
        </row>
        <row r="7039">
          <cell r="S7039" t="str">
            <v>OPERAÇÕES RATEIOS</v>
          </cell>
        </row>
        <row r="7040">
          <cell r="S7040" t="str">
            <v>OPERAÇÕES RATEIOS</v>
          </cell>
        </row>
        <row r="7041">
          <cell r="S7041" t="str">
            <v>OPERAÇÕES RATEIOS</v>
          </cell>
        </row>
        <row r="7042">
          <cell r="S7042" t="str">
            <v>OPERAÇÕES RATEIOS</v>
          </cell>
        </row>
        <row r="7043">
          <cell r="S7043" t="str">
            <v>OPERAÇÕES RATEIOS</v>
          </cell>
        </row>
        <row r="7044">
          <cell r="S7044" t="str">
            <v>OPERAÇÕES RATEIOS</v>
          </cell>
        </row>
        <row r="7045">
          <cell r="S7045" t="str">
            <v>OPERAÇÕES RATEIOS</v>
          </cell>
        </row>
        <row r="7046">
          <cell r="S7046" t="str">
            <v>OPERAÇÕES RATEIOS</v>
          </cell>
        </row>
        <row r="7047">
          <cell r="S7047" t="str">
            <v>OPERAÇÕES RATEIOS</v>
          </cell>
        </row>
        <row r="7048">
          <cell r="S7048" t="str">
            <v>OPERAÇÕES RATEIOS</v>
          </cell>
        </row>
        <row r="7049">
          <cell r="S7049" t="str">
            <v>OPERAÇÕES RATEIOS</v>
          </cell>
        </row>
        <row r="7050">
          <cell r="S7050" t="str">
            <v>OPERAÇÕES RATEIOS</v>
          </cell>
        </row>
        <row r="7051">
          <cell r="S7051" t="str">
            <v>OPERAÇÕES RATEIOS</v>
          </cell>
        </row>
        <row r="7052">
          <cell r="S7052" t="str">
            <v>OPERAÇÕES RATEIOS</v>
          </cell>
        </row>
        <row r="7053">
          <cell r="S7053" t="str">
            <v>OPERAÇÕES RATEIOS</v>
          </cell>
        </row>
        <row r="7054">
          <cell r="S7054" t="str">
            <v>OPERAÇÕES RATEIOS</v>
          </cell>
        </row>
        <row r="7055">
          <cell r="S7055" t="str">
            <v>OPERAÇÕES RATEIOS</v>
          </cell>
        </row>
        <row r="7056">
          <cell r="S7056" t="str">
            <v>OPERAÇÕES RATEIOS</v>
          </cell>
        </row>
        <row r="7057">
          <cell r="S7057" t="str">
            <v>OPERAÇÕES RATEIOS</v>
          </cell>
        </row>
        <row r="7058">
          <cell r="S7058" t="str">
            <v>OPERAÇÕES RATEIOS</v>
          </cell>
        </row>
        <row r="7059">
          <cell r="S7059" t="str">
            <v>OPERAÇÕES RATEIOS</v>
          </cell>
        </row>
        <row r="7060">
          <cell r="S7060" t="str">
            <v>OPERAÇÕES RATEIOS</v>
          </cell>
        </row>
        <row r="7061">
          <cell r="S7061" t="str">
            <v>OPERAÇÕES RATEIOS</v>
          </cell>
        </row>
        <row r="7062">
          <cell r="S7062" t="str">
            <v>OPERAÇÕES RATEIOS</v>
          </cell>
        </row>
        <row r="7063">
          <cell r="S7063" t="str">
            <v>OPERAÇÕES RATEIOS</v>
          </cell>
        </row>
        <row r="7064">
          <cell r="S7064" t="str">
            <v>OPERAÇÕES RATEIOS</v>
          </cell>
        </row>
        <row r="7065">
          <cell r="S7065" t="str">
            <v>OPERAÇÕES RATEIOS</v>
          </cell>
        </row>
        <row r="7066">
          <cell r="S7066" t="str">
            <v>OPERAÇÕES RATEIOS</v>
          </cell>
        </row>
        <row r="7067">
          <cell r="S7067" t="str">
            <v>OPERAÇÕES RATEIOS</v>
          </cell>
        </row>
        <row r="7068">
          <cell r="S7068" t="str">
            <v>OPERAÇÕES RATEIOS</v>
          </cell>
        </row>
        <row r="7069">
          <cell r="S7069" t="str">
            <v>OPERAÇÕES RATEIOS</v>
          </cell>
        </row>
        <row r="7070">
          <cell r="S7070" t="str">
            <v>OPERAÇÕES RATEIOS</v>
          </cell>
        </row>
        <row r="7071">
          <cell r="S7071" t="str">
            <v>OPERAÇÕES RATEIOS</v>
          </cell>
        </row>
        <row r="7072">
          <cell r="S7072" t="str">
            <v>OPERAÇÕES RATEIOS</v>
          </cell>
        </row>
        <row r="7073">
          <cell r="S7073" t="str">
            <v>OPERAÇÕES RATEIOS</v>
          </cell>
        </row>
        <row r="7074">
          <cell r="S7074" t="str">
            <v>OPERAÇÕES RATEIOS</v>
          </cell>
        </row>
        <row r="7075">
          <cell r="S7075" t="str">
            <v>OPERAÇÕES RATEIOS</v>
          </cell>
        </row>
        <row r="7076">
          <cell r="S7076" t="str">
            <v>OPERAÇÕES RATEIOS</v>
          </cell>
        </row>
        <row r="7077">
          <cell r="S7077" t="str">
            <v>OPERAÇÕES RATEIOS</v>
          </cell>
        </row>
        <row r="7078">
          <cell r="S7078" t="str">
            <v>OPERAÇÕES RATEIOS</v>
          </cell>
        </row>
        <row r="7079">
          <cell r="S7079" t="str">
            <v>OPERAÇÕES RATEIOS</v>
          </cell>
        </row>
        <row r="7080">
          <cell r="S7080" t="str">
            <v>OPERAÇÕES RATEIOS</v>
          </cell>
        </row>
        <row r="7081">
          <cell r="S7081" t="str">
            <v>OPERAÇÕES RATEIOS</v>
          </cell>
        </row>
        <row r="7082">
          <cell r="S7082" t="str">
            <v>OPERAÇÕES RATEIOS</v>
          </cell>
        </row>
        <row r="7083">
          <cell r="S7083" t="str">
            <v>OPERAÇÕES RATEIOS</v>
          </cell>
        </row>
        <row r="7084">
          <cell r="S7084" t="str">
            <v>OPERAÇÕES RATEIOS</v>
          </cell>
        </row>
        <row r="7085">
          <cell r="S7085" t="str">
            <v>OPERAÇÕES RATEIOS</v>
          </cell>
        </row>
        <row r="7086">
          <cell r="S7086" t="str">
            <v>OPERAÇÕES RATEIOS</v>
          </cell>
        </row>
        <row r="7087">
          <cell r="S7087" t="str">
            <v>OPERAÇÕES RATEIOS</v>
          </cell>
        </row>
        <row r="7088">
          <cell r="S7088" t="str">
            <v>OPERAÇÕES RATEIOS</v>
          </cell>
        </row>
        <row r="7089">
          <cell r="S7089" t="str">
            <v>OPERAÇÕES RATEIOS</v>
          </cell>
        </row>
        <row r="7090">
          <cell r="S7090" t="str">
            <v>OPERAÇÕES RATEIOS</v>
          </cell>
        </row>
        <row r="7091">
          <cell r="S7091" t="str">
            <v>OPERAÇÕES RATEIOS</v>
          </cell>
        </row>
        <row r="7092">
          <cell r="S7092" t="str">
            <v>OPERAÇÕES RATEIOS</v>
          </cell>
        </row>
        <row r="7093">
          <cell r="S7093" t="str">
            <v>OPERAÇÕES RATEIOS</v>
          </cell>
        </row>
        <row r="7094">
          <cell r="S7094" t="str">
            <v>OPERAÇÕES RATEIOS</v>
          </cell>
        </row>
        <row r="7095">
          <cell r="S7095" t="str">
            <v>OPERAÇÕES RATEIOS</v>
          </cell>
        </row>
        <row r="7096">
          <cell r="S7096" t="str">
            <v>OPERAÇÕES RATEIOS</v>
          </cell>
        </row>
        <row r="7097">
          <cell r="S7097" t="str">
            <v>OPERAÇÕES RATEIOS</v>
          </cell>
        </row>
        <row r="7098">
          <cell r="S7098" t="str">
            <v>OPERAÇÕES RATEIOS</v>
          </cell>
        </row>
        <row r="7099">
          <cell r="S7099" t="str">
            <v>OPERAÇÕES RATEIOS</v>
          </cell>
        </row>
        <row r="7100">
          <cell r="S7100" t="str">
            <v>OPERAÇÕES RATEIOS</v>
          </cell>
        </row>
        <row r="7101">
          <cell r="S7101" t="str">
            <v>OPERAÇÕES RATEIOS</v>
          </cell>
        </row>
        <row r="7102">
          <cell r="S7102" t="str">
            <v>OPERAÇÕES RATEIOS</v>
          </cell>
        </row>
        <row r="7103">
          <cell r="S7103" t="str">
            <v>OPERAÇÕES RATEIOS</v>
          </cell>
        </row>
        <row r="7104">
          <cell r="S7104" t="str">
            <v>OPERAÇÕES RATEIOS</v>
          </cell>
        </row>
        <row r="7105">
          <cell r="S7105" t="str">
            <v>OPERAÇÕES RATEIOS</v>
          </cell>
        </row>
        <row r="7106">
          <cell r="S7106" t="str">
            <v>OPERAÇÕES RATEIOS</v>
          </cell>
        </row>
        <row r="7107">
          <cell r="S7107" t="str">
            <v>OPERAÇÕES RATEIOS</v>
          </cell>
        </row>
        <row r="7108">
          <cell r="S7108" t="str">
            <v>OPERAÇÕES RATEIOS</v>
          </cell>
        </row>
        <row r="7109">
          <cell r="S7109" t="str">
            <v>OPERAÇÕES RATEIOS</v>
          </cell>
        </row>
        <row r="7110">
          <cell r="S7110" t="str">
            <v>OPERAÇÕES RATEIOS</v>
          </cell>
        </row>
        <row r="7111">
          <cell r="S7111" t="str">
            <v>OPERAÇÕES RATEIOS</v>
          </cell>
        </row>
        <row r="7112">
          <cell r="S7112" t="str">
            <v>OPERAÇÕES RATEIOS</v>
          </cell>
        </row>
        <row r="7113">
          <cell r="S7113" t="str">
            <v>OPERAÇÕES RATEIOS</v>
          </cell>
        </row>
        <row r="7114">
          <cell r="S7114" t="str">
            <v>OPERAÇÕES RATEIOS</v>
          </cell>
        </row>
        <row r="7115">
          <cell r="S7115" t="str">
            <v>OPERAÇÕES RATEIOS</v>
          </cell>
        </row>
        <row r="7116">
          <cell r="S7116" t="str">
            <v>OPERAÇÕES RATEIOS</v>
          </cell>
        </row>
        <row r="7117">
          <cell r="S7117" t="str">
            <v>OPERAÇÕES RATEIOS</v>
          </cell>
        </row>
        <row r="7118">
          <cell r="S7118" t="str">
            <v>OPERAÇÕES RATEIOS</v>
          </cell>
        </row>
        <row r="7119">
          <cell r="S7119" t="str">
            <v>OPERAÇÕES RATEIOS</v>
          </cell>
        </row>
        <row r="7120">
          <cell r="S7120" t="str">
            <v>OPERAÇÕES RATEIOS</v>
          </cell>
        </row>
        <row r="7121">
          <cell r="S7121" t="str">
            <v>OPERAÇÕES RATEIOS</v>
          </cell>
        </row>
        <row r="7122">
          <cell r="S7122" t="str">
            <v>OPERAÇÕES RATEIOS</v>
          </cell>
        </row>
        <row r="7123">
          <cell r="S7123" t="str">
            <v>OPERAÇÕES RATEIOS</v>
          </cell>
        </row>
        <row r="7124">
          <cell r="S7124" t="str">
            <v>OPERAÇÕES RATEIOS</v>
          </cell>
        </row>
        <row r="7125">
          <cell r="S7125" t="str">
            <v>OPERAÇÕES RATEIOS</v>
          </cell>
        </row>
        <row r="7126">
          <cell r="S7126" t="str">
            <v>OPERAÇÕES RATEIOS</v>
          </cell>
        </row>
        <row r="7127">
          <cell r="S7127" t="str">
            <v>OPERAÇÕES RATEIOS</v>
          </cell>
        </row>
        <row r="7128">
          <cell r="S7128" t="str">
            <v>OPERAÇÕES RATEIOS</v>
          </cell>
        </row>
        <row r="7129">
          <cell r="S7129" t="str">
            <v>OPERAÇÕES RATEIOS</v>
          </cell>
        </row>
        <row r="7130">
          <cell r="S7130" t="str">
            <v>OPERAÇÕES RATEIOS</v>
          </cell>
        </row>
        <row r="7131">
          <cell r="S7131" t="str">
            <v>OPERAÇÕES RATEIOS</v>
          </cell>
        </row>
        <row r="7132">
          <cell r="S7132" t="str">
            <v>OPERAÇÕES RATEIOS</v>
          </cell>
        </row>
        <row r="7133">
          <cell r="S7133" t="str">
            <v>OPERAÇÕES RATEIOS</v>
          </cell>
        </row>
        <row r="7134">
          <cell r="S7134" t="str">
            <v>OPERAÇÕES RATEIOS</v>
          </cell>
        </row>
        <row r="7135">
          <cell r="S7135" t="str">
            <v>OPERAÇÕES RATEIOS</v>
          </cell>
        </row>
        <row r="7136">
          <cell r="S7136" t="str">
            <v>OPERAÇÕES RATEIOS</v>
          </cell>
        </row>
        <row r="7137">
          <cell r="S7137" t="str">
            <v>OPERAÇÕES RATEIOS</v>
          </cell>
        </row>
        <row r="7138">
          <cell r="S7138" t="str">
            <v>OPERAÇÕES RATEIOS</v>
          </cell>
        </row>
        <row r="7139">
          <cell r="S7139" t="str">
            <v>OPERAÇÕES RATEIOS</v>
          </cell>
        </row>
        <row r="7140">
          <cell r="S7140" t="str">
            <v>OPERAÇÕES RATEIOS</v>
          </cell>
        </row>
        <row r="7141">
          <cell r="S7141" t="str">
            <v>OPERAÇÕES RATEIOS</v>
          </cell>
        </row>
        <row r="7142">
          <cell r="S7142" t="str">
            <v>OPERAÇÕES RATEIOS</v>
          </cell>
        </row>
        <row r="7143">
          <cell r="S7143" t="str">
            <v>OPERAÇÕES RATEIOS</v>
          </cell>
        </row>
        <row r="7144">
          <cell r="S7144" t="str">
            <v>OPERAÇÕES RATEIOS</v>
          </cell>
        </row>
        <row r="7145">
          <cell r="S7145" t="str">
            <v>OPERAÇÕES RATEIOS</v>
          </cell>
        </row>
        <row r="7146">
          <cell r="S7146" t="str">
            <v>OPERAÇÕES RATEIOS</v>
          </cell>
        </row>
        <row r="7147">
          <cell r="S7147" t="str">
            <v>OPERAÇÕES RATEIOS</v>
          </cell>
        </row>
        <row r="7148">
          <cell r="S7148" t="str">
            <v>OPERAÇÕES RATEIOS</v>
          </cell>
        </row>
        <row r="7149">
          <cell r="S7149" t="str">
            <v>OPERAÇÕES RATEIOS</v>
          </cell>
        </row>
        <row r="7150">
          <cell r="S7150" t="str">
            <v>OPERAÇÕES RATEIOS</v>
          </cell>
        </row>
        <row r="7151">
          <cell r="S7151" t="str">
            <v>OPERAÇÕES RATEIOS</v>
          </cell>
        </row>
        <row r="7152">
          <cell r="S7152" t="str">
            <v>OPERAÇÕES RATEIOS</v>
          </cell>
        </row>
        <row r="7153">
          <cell r="S7153" t="str">
            <v>OPERAÇÕES RATEIOS</v>
          </cell>
        </row>
        <row r="7154">
          <cell r="S7154" t="str">
            <v>OPERAÇÕES RATEIOS</v>
          </cell>
        </row>
        <row r="7155">
          <cell r="S7155" t="str">
            <v>OPERAÇÕES RATEIOS</v>
          </cell>
        </row>
        <row r="7156">
          <cell r="S7156" t="str">
            <v>OPERAÇÕES RATEIOS</v>
          </cell>
        </row>
        <row r="7157">
          <cell r="S7157" t="str">
            <v>OPERAÇÕES RATEIOS</v>
          </cell>
        </row>
        <row r="7158">
          <cell r="S7158" t="str">
            <v>OPERAÇÕES RATEIOS</v>
          </cell>
        </row>
        <row r="7159">
          <cell r="S7159" t="str">
            <v>OPERAÇÕES RATEIOS</v>
          </cell>
        </row>
        <row r="7160">
          <cell r="S7160" t="str">
            <v>OPERAÇÕES RATEIOS</v>
          </cell>
        </row>
        <row r="7161">
          <cell r="S7161" t="str">
            <v>OPERAÇÕES RATEIOS</v>
          </cell>
        </row>
        <row r="7162">
          <cell r="S7162" t="str">
            <v>OPERAÇÕES RATEIOS</v>
          </cell>
        </row>
        <row r="7163">
          <cell r="S7163" t="str">
            <v>OPERAÇÕES RATEIOS</v>
          </cell>
        </row>
        <row r="7164">
          <cell r="S7164" t="str">
            <v>OPERAÇÕES RATEIOS</v>
          </cell>
        </row>
        <row r="7165">
          <cell r="S7165" t="str">
            <v>OPERAÇÕES RATEIOS</v>
          </cell>
        </row>
        <row r="7166">
          <cell r="S7166" t="str">
            <v>OPERAÇÕES RATEIOS</v>
          </cell>
        </row>
        <row r="7167">
          <cell r="S7167" t="str">
            <v>OPERAÇÕES RATEIOS</v>
          </cell>
        </row>
        <row r="7168">
          <cell r="S7168" t="str">
            <v>OPERAÇÕES RATEIOS</v>
          </cell>
        </row>
        <row r="7169">
          <cell r="S7169" t="str">
            <v>OPERAÇÕES RATEIOS</v>
          </cell>
        </row>
        <row r="7170">
          <cell r="S7170" t="str">
            <v>OPERAÇÕES RATEIOS</v>
          </cell>
        </row>
        <row r="7171">
          <cell r="S7171" t="str">
            <v>OPERAÇÕES RATEIOS</v>
          </cell>
        </row>
        <row r="7172">
          <cell r="S7172" t="str">
            <v>OPERAÇÕES RATEIOS</v>
          </cell>
        </row>
        <row r="7173">
          <cell r="S7173" t="str">
            <v>OPERAÇÕES RATEIOS</v>
          </cell>
        </row>
        <row r="7174">
          <cell r="S7174" t="str">
            <v>OPERAÇÕES RATEIOS</v>
          </cell>
        </row>
        <row r="7175">
          <cell r="S7175" t="str">
            <v>OPERAÇÕES RATEIOS</v>
          </cell>
        </row>
        <row r="7176">
          <cell r="S7176" t="str">
            <v>OPERAÇÕES RATEIOS</v>
          </cell>
        </row>
        <row r="7177">
          <cell r="S7177" t="str">
            <v>OPERAÇÕES RATEIOS</v>
          </cell>
        </row>
        <row r="7178">
          <cell r="S7178" t="str">
            <v>OPERAÇÕES RATEIOS</v>
          </cell>
        </row>
        <row r="7179">
          <cell r="S7179" t="str">
            <v>OPERAÇÕES RATEIOS</v>
          </cell>
        </row>
        <row r="7180">
          <cell r="S7180" t="str">
            <v>OPERAÇÕES RATEIOS</v>
          </cell>
        </row>
        <row r="7181">
          <cell r="S7181" t="str">
            <v>OPERAÇÕES RATEIOS</v>
          </cell>
        </row>
        <row r="7182">
          <cell r="S7182" t="str">
            <v>OPERAÇÕES RATEIOS</v>
          </cell>
        </row>
        <row r="7183">
          <cell r="S7183" t="str">
            <v>OPERAÇÕES RATEIOS</v>
          </cell>
        </row>
        <row r="7184">
          <cell r="S7184" t="str">
            <v>OPERAÇÕES RATEIOS</v>
          </cell>
        </row>
        <row r="7185">
          <cell r="S7185" t="str">
            <v>OPERAÇÕES RATEIOS</v>
          </cell>
        </row>
        <row r="7186">
          <cell r="S7186" t="str">
            <v>OPERAÇÕES RATEIOS</v>
          </cell>
        </row>
        <row r="7187">
          <cell r="S7187" t="str">
            <v>OPERAÇÕES RATEIOS</v>
          </cell>
        </row>
        <row r="7188">
          <cell r="S7188" t="str">
            <v>OPERAÇÕES RATEIOS</v>
          </cell>
        </row>
        <row r="7189">
          <cell r="S7189" t="str">
            <v>OPERAÇÕES RATEIOS</v>
          </cell>
        </row>
        <row r="7190">
          <cell r="S7190" t="str">
            <v>OPERAÇÕES RATEIOS</v>
          </cell>
        </row>
        <row r="7191">
          <cell r="S7191" t="str">
            <v>OPERAÇÕES RATEIOS</v>
          </cell>
        </row>
        <row r="7192">
          <cell r="S7192" t="str">
            <v>OPERAÇÕES RATEIOS</v>
          </cell>
        </row>
        <row r="7193">
          <cell r="S7193" t="str">
            <v>OPERAÇÕES RATEIOS</v>
          </cell>
        </row>
        <row r="7194">
          <cell r="S7194" t="str">
            <v>OPERAÇÕES RATEIOS</v>
          </cell>
        </row>
        <row r="7195">
          <cell r="S7195" t="str">
            <v>OPERAÇÕES RATEIOS</v>
          </cell>
        </row>
        <row r="7196">
          <cell r="S7196" t="str">
            <v>OPERAÇÕES RATEIOS</v>
          </cell>
        </row>
        <row r="7197">
          <cell r="S7197" t="str">
            <v>OPERAÇÕES RATEIOS</v>
          </cell>
        </row>
        <row r="7198">
          <cell r="S7198" t="str">
            <v>OPERAÇÕES RATEIOS</v>
          </cell>
        </row>
        <row r="7199">
          <cell r="S7199" t="str">
            <v>OPERAÇÕES RATEIOS</v>
          </cell>
        </row>
        <row r="7200">
          <cell r="S7200" t="str">
            <v>OPERAÇÕES RATEIOS</v>
          </cell>
        </row>
        <row r="7201">
          <cell r="S7201" t="str">
            <v>OPERAÇÕES RATEIOS</v>
          </cell>
        </row>
        <row r="7202">
          <cell r="S7202" t="str">
            <v>OPERAÇÕES RATEIOS</v>
          </cell>
        </row>
        <row r="7203">
          <cell r="S7203" t="str">
            <v>OPERAÇÕES RATEIOS</v>
          </cell>
        </row>
        <row r="7204">
          <cell r="S7204" t="str">
            <v>OPERAÇÕES RATEIOS</v>
          </cell>
        </row>
        <row r="7205">
          <cell r="S7205" t="str">
            <v>OPERAÇÕES RATEIOS</v>
          </cell>
        </row>
        <row r="7206">
          <cell r="S7206" t="str">
            <v>OPERAÇÕES RATEIOS</v>
          </cell>
        </row>
        <row r="7207">
          <cell r="S7207" t="str">
            <v>OPERAÇÕES RATEIOS</v>
          </cell>
        </row>
        <row r="7208">
          <cell r="S7208" t="str">
            <v>OPERAÇÕES RATEIOS</v>
          </cell>
        </row>
        <row r="7209">
          <cell r="S7209" t="str">
            <v>OPERAÇÕES RATEIOS</v>
          </cell>
        </row>
        <row r="7210">
          <cell r="S7210" t="str">
            <v>OPERAÇÕES RATEIOS</v>
          </cell>
        </row>
        <row r="7211">
          <cell r="S7211" t="str">
            <v>OPERAÇÕES RATEIOS</v>
          </cell>
        </row>
        <row r="7212">
          <cell r="S7212" t="str">
            <v>OPERAÇÕES RATEIOS</v>
          </cell>
        </row>
        <row r="7213">
          <cell r="S7213" t="str">
            <v>OPERAÇÕES RATEIOS</v>
          </cell>
        </row>
        <row r="7214">
          <cell r="S7214" t="str">
            <v>OPERAÇÕES RATEIOS</v>
          </cell>
        </row>
        <row r="7215">
          <cell r="S7215" t="str">
            <v>OPERAÇÕES RATEIOS</v>
          </cell>
        </row>
        <row r="7216">
          <cell r="S7216" t="str">
            <v>OPERAÇÕES RATEIOS</v>
          </cell>
        </row>
        <row r="7217">
          <cell r="S7217" t="str">
            <v>OPERAÇÕES RATEIOS</v>
          </cell>
        </row>
        <row r="7218">
          <cell r="S7218" t="str">
            <v>OPERAÇÕES RATEIOS</v>
          </cell>
        </row>
        <row r="7219">
          <cell r="S7219" t="str">
            <v>OPERAÇÕES RATEIOS</v>
          </cell>
        </row>
        <row r="7220">
          <cell r="S7220" t="str">
            <v>OPERAÇÕES RATEIOS</v>
          </cell>
        </row>
        <row r="7221">
          <cell r="S7221" t="str">
            <v>OPERAÇÕES RATEIOS</v>
          </cell>
        </row>
        <row r="7222">
          <cell r="S7222" t="str">
            <v>OPERAÇÕES RATEIOS</v>
          </cell>
        </row>
        <row r="7223">
          <cell r="S7223" t="str">
            <v>OPERAÇÕES RATEIOS</v>
          </cell>
        </row>
        <row r="7224">
          <cell r="S7224" t="str">
            <v>OPERAÇÕES RATEIOS</v>
          </cell>
        </row>
        <row r="7225">
          <cell r="S7225" t="str">
            <v>OPERAÇÕES RATEIOS</v>
          </cell>
        </row>
        <row r="7226">
          <cell r="S7226" t="str">
            <v>OPERAÇÕES RATEIOS</v>
          </cell>
        </row>
        <row r="7227">
          <cell r="S7227" t="str">
            <v>OPERAÇÕES RATEIOS</v>
          </cell>
        </row>
        <row r="7228">
          <cell r="S7228" t="str">
            <v>OPERAÇÕES RATEIOS</v>
          </cell>
        </row>
        <row r="7229">
          <cell r="S7229" t="str">
            <v>OPERAÇÕES RATEIOS</v>
          </cell>
        </row>
        <row r="7230">
          <cell r="S7230" t="str">
            <v>OPERAÇÕES RATEIOS</v>
          </cell>
        </row>
        <row r="7231">
          <cell r="S7231" t="str">
            <v>OPERAÇÕES RATEIOS</v>
          </cell>
        </row>
        <row r="7232">
          <cell r="S7232" t="str">
            <v>OPERAÇÕES RATEIOS</v>
          </cell>
        </row>
        <row r="7233">
          <cell r="S7233" t="str">
            <v>OPERAÇÕES RATEIOS</v>
          </cell>
        </row>
        <row r="7234">
          <cell r="S7234" t="str">
            <v>OPERAÇÕES RATEIOS</v>
          </cell>
        </row>
        <row r="7235">
          <cell r="S7235" t="str">
            <v>OPERAÇÕES RATEIOS</v>
          </cell>
        </row>
        <row r="7236">
          <cell r="S7236" t="str">
            <v>OPERAÇÕES RATEIOS</v>
          </cell>
        </row>
        <row r="7237">
          <cell r="S7237" t="str">
            <v>OPERAÇÕES RATEIOS</v>
          </cell>
        </row>
        <row r="7238">
          <cell r="S7238" t="str">
            <v>OPERAÇÕES RATEIOS</v>
          </cell>
        </row>
        <row r="7239">
          <cell r="S7239" t="str">
            <v>OPERAÇÕES RATEIOS</v>
          </cell>
        </row>
        <row r="7240">
          <cell r="S7240" t="str">
            <v>OPERAÇÕES RATEIOS</v>
          </cell>
        </row>
        <row r="7241">
          <cell r="S7241" t="str">
            <v>OPERAÇÕES RATEIOS</v>
          </cell>
        </row>
        <row r="7242">
          <cell r="S7242" t="str">
            <v>OPERAÇÕES RATEIOS</v>
          </cell>
        </row>
        <row r="7243">
          <cell r="S7243" t="str">
            <v>OPERAÇÕES RATEIOS</v>
          </cell>
        </row>
        <row r="7244">
          <cell r="S7244" t="str">
            <v>OPERAÇÕES RATEIOS</v>
          </cell>
        </row>
        <row r="7245">
          <cell r="S7245" t="str">
            <v>OPERAÇÕES RATEIOS</v>
          </cell>
        </row>
        <row r="7246">
          <cell r="S7246" t="str">
            <v>OPERAÇÕES RATEIOS</v>
          </cell>
        </row>
        <row r="7247">
          <cell r="S7247" t="str">
            <v>OPERAÇÕES RATEIOS</v>
          </cell>
        </row>
        <row r="7248">
          <cell r="S7248" t="str">
            <v>OPERAÇÕES RATEIOS</v>
          </cell>
        </row>
        <row r="7249">
          <cell r="S7249" t="str">
            <v>OPERAÇÕES RATEIOS</v>
          </cell>
        </row>
        <row r="7250">
          <cell r="S7250" t="str">
            <v>OPERAÇÕES RATEIOS</v>
          </cell>
        </row>
        <row r="7251">
          <cell r="S7251" t="str">
            <v>OPERAÇÕES RATEIOS</v>
          </cell>
        </row>
        <row r="7252">
          <cell r="S7252" t="str">
            <v>OPERAÇÕES RATEIOS</v>
          </cell>
        </row>
        <row r="7253">
          <cell r="S7253" t="str">
            <v>OPERAÇÕES RATEIOS</v>
          </cell>
        </row>
        <row r="7254">
          <cell r="S7254" t="str">
            <v>OPERAÇÕES RATEIOS</v>
          </cell>
        </row>
        <row r="7255">
          <cell r="S7255" t="str">
            <v>OPERAÇÕES RATEIOS</v>
          </cell>
        </row>
        <row r="7256">
          <cell r="S7256" t="str">
            <v>OPERAÇÕES RATEIOS</v>
          </cell>
        </row>
        <row r="7257">
          <cell r="S7257" t="str">
            <v>OPERAÇÕES RATEIOS</v>
          </cell>
        </row>
        <row r="7258">
          <cell r="S7258" t="str">
            <v>OPERAÇÕES RATEIOS</v>
          </cell>
        </row>
        <row r="7259">
          <cell r="S7259" t="str">
            <v>OPERAÇÕES RATEIOS</v>
          </cell>
        </row>
        <row r="7260">
          <cell r="S7260" t="str">
            <v>OPERAÇÕES RATEIOS</v>
          </cell>
        </row>
        <row r="7261">
          <cell r="S7261" t="str">
            <v>OPERAÇÕES RATEIOS</v>
          </cell>
        </row>
        <row r="7262">
          <cell r="S7262" t="str">
            <v>OPERAÇÕES RATEIOS</v>
          </cell>
        </row>
        <row r="7263">
          <cell r="S7263" t="str">
            <v>OPERAÇÕES RATEIOS</v>
          </cell>
        </row>
        <row r="7264">
          <cell r="S7264" t="str">
            <v>OPERAÇÕES RATEIOS</v>
          </cell>
        </row>
        <row r="7265">
          <cell r="S7265" t="str">
            <v>OPERAÇÕES RATEIOS</v>
          </cell>
        </row>
        <row r="7266">
          <cell r="S7266" t="str">
            <v>OPERAÇÕES RATEIOS</v>
          </cell>
        </row>
        <row r="7267">
          <cell r="S7267" t="str">
            <v>OPERAÇÕES RATEIOS</v>
          </cell>
        </row>
        <row r="7268">
          <cell r="S7268" t="str">
            <v>OPERAÇÕES RATEIOS</v>
          </cell>
        </row>
        <row r="7269">
          <cell r="S7269" t="str">
            <v>OPERAÇÕES RATEIOS</v>
          </cell>
        </row>
        <row r="7270">
          <cell r="S7270" t="str">
            <v>OPERAÇÕES RATEIOS</v>
          </cell>
        </row>
        <row r="7271">
          <cell r="S7271" t="str">
            <v>OPERAÇÕES RATEIOS</v>
          </cell>
        </row>
        <row r="7272">
          <cell r="S7272" t="str">
            <v>OPERAÇÕES RATEIOS</v>
          </cell>
        </row>
        <row r="7273">
          <cell r="S7273" t="str">
            <v>OPERAÇÕES RATEIOS</v>
          </cell>
        </row>
        <row r="7274">
          <cell r="S7274" t="str">
            <v>OPERAÇÕES RATEIOS</v>
          </cell>
        </row>
        <row r="7275">
          <cell r="S7275" t="str">
            <v>OPERAÇÕES RATEIOS</v>
          </cell>
        </row>
        <row r="7276">
          <cell r="S7276" t="str">
            <v>OPERAÇÕES RATEIOS</v>
          </cell>
        </row>
        <row r="7277">
          <cell r="S7277" t="str">
            <v>OPERAÇÕES RATEIOS</v>
          </cell>
        </row>
        <row r="7278">
          <cell r="S7278" t="str">
            <v>OPERAÇÕES RATEIOS</v>
          </cell>
        </row>
        <row r="7279">
          <cell r="S7279" t="str">
            <v>OPERAÇÕES RATEIOS</v>
          </cell>
        </row>
        <row r="7280">
          <cell r="S7280" t="str">
            <v>OPERAÇÕES RATEIOS</v>
          </cell>
        </row>
        <row r="7281">
          <cell r="S7281" t="str">
            <v>OPERAÇÕES RATEIOS</v>
          </cell>
        </row>
        <row r="7282">
          <cell r="S7282" t="str">
            <v>OPERAÇÕES RATEIOS</v>
          </cell>
        </row>
        <row r="7283">
          <cell r="S7283" t="str">
            <v>OPERAÇÕES RATEIOS</v>
          </cell>
        </row>
        <row r="7284">
          <cell r="S7284" t="str">
            <v>OPERAÇÕES RATEIOS</v>
          </cell>
        </row>
        <row r="7285">
          <cell r="S7285" t="str">
            <v>OPERAÇÕES RATEIOS</v>
          </cell>
        </row>
        <row r="7286">
          <cell r="S7286" t="str">
            <v>OPERAÇÕES RATEIOS</v>
          </cell>
        </row>
        <row r="7287">
          <cell r="S7287" t="str">
            <v>OPERAÇÕES RATEIOS</v>
          </cell>
        </row>
        <row r="7288">
          <cell r="S7288" t="str">
            <v>OPERAÇÕES RATEIOS</v>
          </cell>
        </row>
        <row r="7289">
          <cell r="S7289" t="str">
            <v>OPERAÇÕES RATEIOS</v>
          </cell>
        </row>
        <row r="7290">
          <cell r="S7290" t="str">
            <v>OPERAÇÕES RATEIOS</v>
          </cell>
        </row>
        <row r="7291">
          <cell r="S7291" t="str">
            <v>OPERAÇÕES RATEIOS</v>
          </cell>
        </row>
        <row r="7292">
          <cell r="S7292" t="str">
            <v>OPERAÇÕES RATEIOS</v>
          </cell>
        </row>
        <row r="7293">
          <cell r="S7293" t="str">
            <v>OPERAÇÕES RATEIOS</v>
          </cell>
        </row>
        <row r="7294">
          <cell r="S7294" t="str">
            <v>OPERAÇÕES RATEIOS</v>
          </cell>
        </row>
        <row r="7295">
          <cell r="S7295" t="str">
            <v>OPERAÇÕES RATEIOS</v>
          </cell>
        </row>
        <row r="7296">
          <cell r="S7296" t="str">
            <v>OPERAÇÕES RATEIOS</v>
          </cell>
        </row>
        <row r="7297">
          <cell r="S7297" t="str">
            <v>OPERAÇÕES RATEIOS</v>
          </cell>
        </row>
        <row r="7298">
          <cell r="S7298" t="str">
            <v>OPERAÇÕES RATEIOS</v>
          </cell>
        </row>
        <row r="7299">
          <cell r="S7299" t="str">
            <v>OPERAÇÕES RATEIOS</v>
          </cell>
        </row>
        <row r="7300">
          <cell r="S7300" t="str">
            <v>OPERAÇÕES RATEIOS</v>
          </cell>
        </row>
        <row r="7301">
          <cell r="S7301" t="str">
            <v>OPERAÇÕES RATEIOS</v>
          </cell>
        </row>
        <row r="7302">
          <cell r="S7302" t="str">
            <v>OPERAÇÕES RATEIOS</v>
          </cell>
        </row>
        <row r="7303">
          <cell r="S7303" t="str">
            <v>OPERAÇÕES RATEIOS</v>
          </cell>
        </row>
        <row r="7304">
          <cell r="S7304" t="str">
            <v>OPERAÇÕES RATEIOS</v>
          </cell>
        </row>
        <row r="7305">
          <cell r="S7305" t="str">
            <v>OPERAÇÕES RATEIOS</v>
          </cell>
        </row>
        <row r="7306">
          <cell r="S7306" t="str">
            <v>OPERAÇÕES RATEIOS</v>
          </cell>
        </row>
        <row r="7307">
          <cell r="S7307" t="str">
            <v>OPERAÇÕES RATEIOS</v>
          </cell>
        </row>
        <row r="7308">
          <cell r="S7308" t="str">
            <v>OPERAÇÕES RATEIOS</v>
          </cell>
        </row>
        <row r="7309">
          <cell r="S7309" t="str">
            <v>OPERAÇÕES RATEIOS</v>
          </cell>
        </row>
        <row r="7310">
          <cell r="S7310" t="str">
            <v>OPERAÇÕES RATEIOS</v>
          </cell>
        </row>
        <row r="7311">
          <cell r="S7311" t="str">
            <v>OPERAÇÕES RATEIOS</v>
          </cell>
        </row>
        <row r="7312">
          <cell r="S7312" t="str">
            <v>OPERAÇÕES RATEIOS</v>
          </cell>
        </row>
        <row r="7313">
          <cell r="S7313" t="str">
            <v>OPERAÇÕES RATEIOS</v>
          </cell>
        </row>
        <row r="7314">
          <cell r="S7314" t="str">
            <v>OPERAÇÕES RATEIOS</v>
          </cell>
        </row>
        <row r="7315">
          <cell r="S7315" t="str">
            <v>OPERAÇÕES RATEIOS</v>
          </cell>
        </row>
        <row r="7316">
          <cell r="S7316" t="str">
            <v>OPERAÇÕES RATEIOS</v>
          </cell>
        </row>
        <row r="7317">
          <cell r="S7317" t="str">
            <v>OPERAÇÕES RATEIOS</v>
          </cell>
        </row>
        <row r="7318">
          <cell r="S7318" t="str">
            <v>OPERAÇÕES RATEIOS</v>
          </cell>
        </row>
        <row r="7319">
          <cell r="S7319" t="str">
            <v>OPERAÇÕES RATEIOS</v>
          </cell>
        </row>
        <row r="7320">
          <cell r="S7320" t="str">
            <v>OPERAÇÕES RATEIOS</v>
          </cell>
        </row>
        <row r="7321">
          <cell r="S7321" t="str">
            <v>OPERAÇÕES RATEIOS</v>
          </cell>
        </row>
        <row r="7322">
          <cell r="S7322" t="str">
            <v>OPERAÇÕES RATEIOS</v>
          </cell>
        </row>
        <row r="7323">
          <cell r="S7323" t="str">
            <v>OPERAÇÕES RATEIOS</v>
          </cell>
        </row>
        <row r="7324">
          <cell r="S7324" t="str">
            <v>OPERAÇÕES RATEIOS</v>
          </cell>
        </row>
        <row r="7325">
          <cell r="S7325" t="str">
            <v>OPERAÇÕES RATEIOS</v>
          </cell>
        </row>
        <row r="7326">
          <cell r="S7326" t="str">
            <v>OPERAÇÕES RATEIOS</v>
          </cell>
        </row>
        <row r="7327">
          <cell r="S7327" t="str">
            <v>OPERAÇÕES RATEIOS</v>
          </cell>
        </row>
        <row r="7328">
          <cell r="S7328" t="str">
            <v>OPERAÇÕES RATEIOS</v>
          </cell>
        </row>
        <row r="7329">
          <cell r="S7329" t="str">
            <v>OPERAÇÕES RATEIOS</v>
          </cell>
        </row>
        <row r="7330">
          <cell r="S7330" t="str">
            <v>OPERAÇÕES RATEIOS</v>
          </cell>
        </row>
        <row r="7331">
          <cell r="S7331" t="str">
            <v>OPERAÇÕES RATEIOS</v>
          </cell>
        </row>
        <row r="7332">
          <cell r="S7332" t="str">
            <v>OPERAÇÕES RATEIOS</v>
          </cell>
        </row>
        <row r="7333">
          <cell r="S7333" t="str">
            <v>OPERAÇÕES RATEIOS</v>
          </cell>
        </row>
        <row r="7334">
          <cell r="S7334" t="str">
            <v>OPERAÇÕES RATEIOS</v>
          </cell>
        </row>
        <row r="7335">
          <cell r="S7335" t="str">
            <v>OPERAÇÕES RATEIOS</v>
          </cell>
        </row>
        <row r="7336">
          <cell r="S7336" t="str">
            <v>OPERAÇÕES RATEIOS</v>
          </cell>
        </row>
        <row r="7337">
          <cell r="S7337" t="str">
            <v>OPERAÇÕES RATEIOS</v>
          </cell>
        </row>
        <row r="7338">
          <cell r="S7338" t="str">
            <v>OPERAÇÕES RATEIOS</v>
          </cell>
        </row>
        <row r="7339">
          <cell r="S7339" t="str">
            <v>OPERAÇÕES RATEIOS</v>
          </cell>
        </row>
        <row r="7340">
          <cell r="S7340" t="str">
            <v>OPERAÇÕES RATEIOS</v>
          </cell>
        </row>
        <row r="7341">
          <cell r="S7341" t="str">
            <v>OPERAÇÕES RATEIOS</v>
          </cell>
        </row>
        <row r="7342">
          <cell r="S7342" t="str">
            <v>OPERAÇÕES RATEIOS</v>
          </cell>
        </row>
        <row r="7343">
          <cell r="S7343" t="str">
            <v>OPERAÇÕES RATEIOS</v>
          </cell>
        </row>
        <row r="7344">
          <cell r="S7344" t="str">
            <v>OPERAÇÕES RATEIOS</v>
          </cell>
        </row>
        <row r="7345">
          <cell r="S7345" t="str">
            <v>OPERAÇÕES RATEIOS</v>
          </cell>
        </row>
        <row r="7346">
          <cell r="S7346" t="str">
            <v>OPERAÇÕES RATEIOS</v>
          </cell>
        </row>
        <row r="7347">
          <cell r="S7347" t="str">
            <v>OPERAÇÕES RATEIOS</v>
          </cell>
        </row>
        <row r="7348">
          <cell r="S7348" t="str">
            <v>OPERAÇÕES RATEIOS</v>
          </cell>
        </row>
        <row r="7349">
          <cell r="S7349" t="str">
            <v>OPERAÇÕES RATEIOS</v>
          </cell>
        </row>
        <row r="7350">
          <cell r="S7350" t="str">
            <v>OPERAÇÕES RATEIOS</v>
          </cell>
        </row>
        <row r="7351">
          <cell r="S7351" t="str">
            <v>OPERAÇÕES RATEIOS</v>
          </cell>
        </row>
        <row r="7352">
          <cell r="S7352" t="str">
            <v>OPERAÇÕES RATEIOS</v>
          </cell>
        </row>
        <row r="7353">
          <cell r="S7353" t="str">
            <v>OPERAÇÕES RATEIOS</v>
          </cell>
        </row>
        <row r="7354">
          <cell r="S7354" t="str">
            <v>OPERAÇÕES RATEIOS</v>
          </cell>
        </row>
        <row r="7355">
          <cell r="S7355" t="str">
            <v>OPERAÇÕES RATEIOS</v>
          </cell>
        </row>
        <row r="7356">
          <cell r="S7356" t="str">
            <v>OPERAÇÕES RATEIOS</v>
          </cell>
        </row>
        <row r="7357">
          <cell r="S7357" t="str">
            <v>OPERAÇÕES RATEIOS</v>
          </cell>
        </row>
        <row r="7358">
          <cell r="S7358" t="str">
            <v>OPERAÇÕES RATEIOS</v>
          </cell>
        </row>
        <row r="7359">
          <cell r="S7359" t="str">
            <v>OPERAÇÕES RATEIOS</v>
          </cell>
        </row>
        <row r="7360">
          <cell r="S7360" t="str">
            <v>OPERAÇÕES RATEIOS</v>
          </cell>
        </row>
        <row r="7361">
          <cell r="S7361" t="str">
            <v>OPERAÇÕES RATEIOS</v>
          </cell>
        </row>
        <row r="7362">
          <cell r="S7362" t="str">
            <v>OPERAÇÕES RATEIOS</v>
          </cell>
        </row>
        <row r="7363">
          <cell r="S7363" t="str">
            <v>OPERAÇÕES RATEIOS</v>
          </cell>
        </row>
        <row r="7364">
          <cell r="S7364" t="str">
            <v>OPERAÇÕES RATEIOS</v>
          </cell>
        </row>
        <row r="7365">
          <cell r="S7365" t="str">
            <v>OPERAÇÕES RATEIOS</v>
          </cell>
        </row>
        <row r="7366">
          <cell r="S7366" t="str">
            <v>OPERAÇÕES RATEIOS</v>
          </cell>
        </row>
        <row r="7367">
          <cell r="S7367" t="str">
            <v>OPERAÇÕES RATEIOS</v>
          </cell>
        </row>
        <row r="7368">
          <cell r="S7368" t="str">
            <v>OPERAÇÕES RATEIOS</v>
          </cell>
        </row>
        <row r="7369">
          <cell r="S7369" t="str">
            <v>OPERAÇÕES RATEIOS</v>
          </cell>
        </row>
        <row r="7370">
          <cell r="S7370" t="str">
            <v>OPERAÇÕES RATEIOS</v>
          </cell>
        </row>
        <row r="7371">
          <cell r="S7371" t="str">
            <v>OPERAÇÕES RATEIOS</v>
          </cell>
        </row>
        <row r="7372">
          <cell r="S7372" t="str">
            <v>OPERAÇÕES RATEIOS</v>
          </cell>
        </row>
        <row r="7373">
          <cell r="S7373" t="str">
            <v>OPERAÇÕES RATEIOS</v>
          </cell>
        </row>
        <row r="7374">
          <cell r="S7374" t="str">
            <v>OPERAÇÕES RATEIOS</v>
          </cell>
        </row>
        <row r="7375">
          <cell r="S7375" t="str">
            <v>OPERAÇÕES RATEIOS</v>
          </cell>
        </row>
        <row r="7376">
          <cell r="S7376" t="str">
            <v>OPERAÇÕES RATEIOS</v>
          </cell>
        </row>
        <row r="7377">
          <cell r="S7377" t="str">
            <v>OPERAÇÕES RATEIOS</v>
          </cell>
        </row>
        <row r="7378">
          <cell r="S7378" t="str">
            <v>OPERAÇÕES RATEIOS</v>
          </cell>
        </row>
        <row r="7379">
          <cell r="S7379" t="str">
            <v>OPERAÇÕES RATEIOS</v>
          </cell>
        </row>
        <row r="7380">
          <cell r="S7380" t="str">
            <v>OPERAÇÕES RATEIOS</v>
          </cell>
        </row>
        <row r="7381">
          <cell r="S7381" t="str">
            <v>OPERAÇÕES RATEIOS</v>
          </cell>
        </row>
        <row r="7382">
          <cell r="S7382" t="str">
            <v>OPERAÇÕES RATEIOS</v>
          </cell>
        </row>
        <row r="7383">
          <cell r="S7383" t="str">
            <v>OPERAÇÕES RATEIOS</v>
          </cell>
        </row>
        <row r="7384">
          <cell r="S7384" t="str">
            <v>OPERAÇÕES RATEIOS</v>
          </cell>
        </row>
        <row r="7385">
          <cell r="S7385" t="str">
            <v>OPERAÇÕES RATEIOS</v>
          </cell>
        </row>
        <row r="7386">
          <cell r="S7386" t="str">
            <v>OPERAÇÕES RATEIOS</v>
          </cell>
        </row>
        <row r="7387">
          <cell r="S7387" t="str">
            <v>OPERAÇÕES RATEIOS</v>
          </cell>
        </row>
        <row r="7388">
          <cell r="S7388" t="str">
            <v>OPERAÇÕES RATEIOS</v>
          </cell>
        </row>
        <row r="7389">
          <cell r="S7389" t="str">
            <v>OPERAÇÕES RATEIOS</v>
          </cell>
        </row>
        <row r="7390">
          <cell r="S7390" t="str">
            <v>OPERAÇÕES RATEIOS</v>
          </cell>
        </row>
        <row r="7391">
          <cell r="S7391" t="str">
            <v>OPERAÇÕES RATEIOS</v>
          </cell>
        </row>
        <row r="7392">
          <cell r="S7392" t="str">
            <v>OPERAÇÕES RATEIOS</v>
          </cell>
        </row>
        <row r="7393">
          <cell r="S7393" t="str">
            <v>OPERAÇÕES RATEIOS</v>
          </cell>
        </row>
        <row r="7394">
          <cell r="S7394" t="str">
            <v>OPERAÇÕES RATEIOS</v>
          </cell>
        </row>
        <row r="7395">
          <cell r="S7395" t="str">
            <v>OPERAÇÕES RATEIOS</v>
          </cell>
        </row>
        <row r="7396">
          <cell r="S7396" t="str">
            <v>OPERAÇÕES RATEIOS</v>
          </cell>
        </row>
        <row r="7397">
          <cell r="S7397" t="str">
            <v>OPERAÇÕES RATEIOS</v>
          </cell>
        </row>
        <row r="7398">
          <cell r="S7398" t="str">
            <v>OPERAÇÕES RATEIOS</v>
          </cell>
        </row>
        <row r="7399">
          <cell r="S7399" t="str">
            <v>OPERAÇÕES RATEIOS</v>
          </cell>
        </row>
        <row r="7400">
          <cell r="S7400" t="str">
            <v>OPERAÇÕES RATEIOS</v>
          </cell>
        </row>
        <row r="7401">
          <cell r="S7401" t="str">
            <v>OPERAÇÕES RATEIOS</v>
          </cell>
        </row>
        <row r="7402">
          <cell r="S7402" t="str">
            <v>OPERAÇÕES RATEIOS</v>
          </cell>
        </row>
        <row r="7403">
          <cell r="S7403" t="str">
            <v>OPERAÇÕES RATEIOS</v>
          </cell>
        </row>
        <row r="7404">
          <cell r="S7404" t="str">
            <v>OPERAÇÕES RATEIOS</v>
          </cell>
        </row>
        <row r="7405">
          <cell r="S7405" t="str">
            <v>OPERAÇÕES RATEIOS</v>
          </cell>
        </row>
        <row r="7406">
          <cell r="S7406" t="str">
            <v>OPERAÇÕES RATEIOS</v>
          </cell>
        </row>
        <row r="7407">
          <cell r="S7407" t="str">
            <v>OPERAÇÕES RATEIOS</v>
          </cell>
        </row>
        <row r="7408">
          <cell r="S7408" t="str">
            <v>OPERAÇÕES RATEIOS</v>
          </cell>
        </row>
        <row r="7409">
          <cell r="S7409" t="str">
            <v>OPERAÇÕES RATEIOS</v>
          </cell>
        </row>
        <row r="7410">
          <cell r="S7410" t="str">
            <v>OPERAÇÕES RATEIOS</v>
          </cell>
        </row>
        <row r="7411">
          <cell r="S7411" t="str">
            <v>OPERAÇÕES RATEIOS</v>
          </cell>
        </row>
        <row r="7412">
          <cell r="S7412" t="str">
            <v>OPERAÇÕES RATEIOS</v>
          </cell>
        </row>
        <row r="7413">
          <cell r="S7413" t="str">
            <v>OPERAÇÕES RATEIOS</v>
          </cell>
        </row>
        <row r="7414">
          <cell r="S7414" t="str">
            <v>OPERAÇÕES RATEIOS</v>
          </cell>
        </row>
        <row r="7415">
          <cell r="S7415" t="str">
            <v>OPERAÇÕES RATEIOS</v>
          </cell>
        </row>
        <row r="7416">
          <cell r="S7416" t="str">
            <v>OPERAÇÕES RATEIOS</v>
          </cell>
        </row>
        <row r="7417">
          <cell r="S7417" t="str">
            <v>OPERAÇÕES RATEIOS</v>
          </cell>
        </row>
        <row r="7418">
          <cell r="S7418" t="str">
            <v>OPERAÇÕES RATEIOS</v>
          </cell>
        </row>
        <row r="7419">
          <cell r="S7419" t="str">
            <v>OPERAÇÕES RATEIOS</v>
          </cell>
        </row>
        <row r="7420">
          <cell r="S7420" t="str">
            <v>OPERAÇÕES RATEIOS</v>
          </cell>
        </row>
        <row r="7421">
          <cell r="S7421" t="str">
            <v>OPERAÇÕES RATEIOS</v>
          </cell>
        </row>
        <row r="7422">
          <cell r="S7422" t="str">
            <v>OPERAÇÕES RATEIOS</v>
          </cell>
        </row>
        <row r="7423">
          <cell r="S7423" t="str">
            <v>OPERAÇÕES RATEIOS</v>
          </cell>
        </row>
        <row r="7424">
          <cell r="S7424" t="str">
            <v>OPERAÇÕES RATEIOS</v>
          </cell>
        </row>
        <row r="7425">
          <cell r="S7425" t="str">
            <v>OPERAÇÕES RATEIOS</v>
          </cell>
        </row>
        <row r="7426">
          <cell r="S7426" t="str">
            <v>OPERAÇÕES RATEIOS</v>
          </cell>
        </row>
        <row r="7427">
          <cell r="S7427" t="str">
            <v>OPERAÇÕES RATEIOS</v>
          </cell>
        </row>
        <row r="7428">
          <cell r="S7428" t="str">
            <v>OPERAÇÕES RATEIOS</v>
          </cell>
        </row>
        <row r="7429">
          <cell r="S7429" t="str">
            <v>OPERAÇÕES RATEIOS</v>
          </cell>
        </row>
        <row r="7430">
          <cell r="S7430" t="str">
            <v>OPERAÇÕES RATEIOS</v>
          </cell>
        </row>
        <row r="7431">
          <cell r="S7431" t="str">
            <v>OPERAÇÕES RATEIOS</v>
          </cell>
        </row>
        <row r="7432">
          <cell r="S7432" t="str">
            <v>OPERAÇÕES RATEIOS</v>
          </cell>
        </row>
        <row r="7433">
          <cell r="S7433" t="str">
            <v>OPERAÇÕES RATEIOS</v>
          </cell>
        </row>
        <row r="7434">
          <cell r="S7434" t="str">
            <v>OPERAÇÕES RATEIOS</v>
          </cell>
        </row>
        <row r="7435">
          <cell r="S7435" t="str">
            <v>OPERAÇÕES RATEIOS</v>
          </cell>
        </row>
        <row r="7436">
          <cell r="S7436" t="str">
            <v>OPERAÇÕES RATEIOS</v>
          </cell>
        </row>
        <row r="7437">
          <cell r="S7437" t="str">
            <v>OPERAÇÕES RATEIOS</v>
          </cell>
        </row>
        <row r="7438">
          <cell r="S7438" t="str">
            <v>OPERAÇÕES RATEIOS</v>
          </cell>
        </row>
        <row r="7439">
          <cell r="S7439" t="str">
            <v>OPERAÇÕES RATEIOS</v>
          </cell>
        </row>
        <row r="7440">
          <cell r="S7440" t="str">
            <v>OPERAÇÕES RATEIOS</v>
          </cell>
        </row>
        <row r="7441">
          <cell r="S7441" t="str">
            <v>OPERAÇÕES RATEIOS</v>
          </cell>
        </row>
        <row r="7442">
          <cell r="S7442" t="str">
            <v>OPERAÇÕES RATEIOS</v>
          </cell>
        </row>
        <row r="7443">
          <cell r="S7443" t="str">
            <v>OPERAÇÕES RATEIOS</v>
          </cell>
        </row>
        <row r="7444">
          <cell r="S7444" t="str">
            <v>OPERAÇÕES RATEIOS</v>
          </cell>
        </row>
        <row r="7445">
          <cell r="S7445" t="str">
            <v>OPERAÇÕES RATEIOS</v>
          </cell>
        </row>
        <row r="7446">
          <cell r="S7446" t="str">
            <v>OPERAÇÕES RATEIOS</v>
          </cell>
        </row>
        <row r="7447">
          <cell r="S7447" t="str">
            <v>OPERAÇÕES RATEIOS</v>
          </cell>
        </row>
        <row r="7448">
          <cell r="S7448" t="str">
            <v>OPERAÇÕES RATEIOS</v>
          </cell>
        </row>
        <row r="7449">
          <cell r="S7449" t="str">
            <v>OPERAÇÕES RATEIOS</v>
          </cell>
        </row>
        <row r="7450">
          <cell r="S7450" t="str">
            <v>OPERAÇÕES RATEIOS</v>
          </cell>
        </row>
        <row r="7451">
          <cell r="S7451" t="str">
            <v>OPERAÇÕES RATEIOS</v>
          </cell>
        </row>
        <row r="7452">
          <cell r="S7452" t="str">
            <v>OPERAÇÕES RATEIOS</v>
          </cell>
        </row>
        <row r="7453">
          <cell r="S7453" t="str">
            <v>OPERAÇÕES RATEIOS</v>
          </cell>
        </row>
        <row r="7454">
          <cell r="S7454" t="str">
            <v>OPERAÇÕES RATEIOS</v>
          </cell>
        </row>
        <row r="7455">
          <cell r="S7455" t="str">
            <v>OPERAÇÕES RATEIOS</v>
          </cell>
        </row>
        <row r="7456">
          <cell r="S7456" t="str">
            <v>OPERAÇÕES RATEIOS</v>
          </cell>
        </row>
        <row r="7457">
          <cell r="S7457" t="str">
            <v>OPERAÇÕES RATEIOS</v>
          </cell>
        </row>
        <row r="7458">
          <cell r="S7458" t="str">
            <v>OPERAÇÕES RATEIOS</v>
          </cell>
        </row>
        <row r="7459">
          <cell r="S7459" t="str">
            <v>OPERAÇÕES RATEIOS</v>
          </cell>
        </row>
        <row r="7460">
          <cell r="S7460" t="str">
            <v>OPERAÇÕES RATEIOS</v>
          </cell>
        </row>
        <row r="7461">
          <cell r="S7461" t="str">
            <v>OPERAÇÕES RATEIOS</v>
          </cell>
        </row>
        <row r="7462">
          <cell r="S7462" t="str">
            <v>OPERAÇÕES RATEIOS</v>
          </cell>
        </row>
        <row r="7463">
          <cell r="S7463" t="str">
            <v>OPERAÇÕES RATEIOS</v>
          </cell>
        </row>
        <row r="7464">
          <cell r="S7464" t="str">
            <v>OPERAÇÕES RATEIOS</v>
          </cell>
        </row>
        <row r="7465">
          <cell r="S7465" t="str">
            <v>OPERAÇÕES RATEIOS</v>
          </cell>
        </row>
        <row r="7466">
          <cell r="S7466" t="str">
            <v>OPERAÇÕES RATEIOS</v>
          </cell>
        </row>
        <row r="7467">
          <cell r="S7467" t="str">
            <v>OPERAÇÕES RATEIOS</v>
          </cell>
        </row>
        <row r="7468">
          <cell r="S7468" t="str">
            <v>OPERAÇÕES RATEIOS</v>
          </cell>
        </row>
        <row r="7469">
          <cell r="S7469" t="str">
            <v>OPERAÇÕES RATEIOS</v>
          </cell>
        </row>
        <row r="7470">
          <cell r="S7470" t="str">
            <v>OPERAÇÕES RATEIOS</v>
          </cell>
        </row>
        <row r="7471">
          <cell r="S7471" t="str">
            <v>OPERAÇÕES RATEIOS</v>
          </cell>
        </row>
        <row r="7472">
          <cell r="S7472" t="str">
            <v>OPERAÇÕES RATEIOS</v>
          </cell>
        </row>
        <row r="7473">
          <cell r="S7473" t="str">
            <v>OPERAÇÕES RATEIOS</v>
          </cell>
        </row>
        <row r="7474">
          <cell r="S7474" t="str">
            <v>OPERAÇÕES RATEIOS</v>
          </cell>
        </row>
        <row r="7475">
          <cell r="S7475" t="str">
            <v>OPERAÇÕES RATEIOS</v>
          </cell>
        </row>
        <row r="7476">
          <cell r="S7476" t="str">
            <v>OPERAÇÕES RATEIOS</v>
          </cell>
        </row>
        <row r="7477">
          <cell r="S7477" t="str">
            <v>OPERAÇÕES RATEIOS</v>
          </cell>
        </row>
        <row r="7478">
          <cell r="S7478" t="str">
            <v>OPERAÇÕES RATEIOS</v>
          </cell>
        </row>
        <row r="7479">
          <cell r="S7479" t="str">
            <v>OPERAÇÕES RATEIOS</v>
          </cell>
        </row>
        <row r="7480">
          <cell r="S7480" t="str">
            <v>OPERAÇÕES RATEIOS</v>
          </cell>
        </row>
        <row r="7481">
          <cell r="S7481" t="str">
            <v>OPERAÇÕES RATEIOS</v>
          </cell>
        </row>
        <row r="7482">
          <cell r="S7482" t="str">
            <v>OPERAÇÕES RATEIOS</v>
          </cell>
        </row>
        <row r="7483">
          <cell r="S7483" t="str">
            <v>OPERAÇÕES RATEIOS</v>
          </cell>
        </row>
        <row r="7484">
          <cell r="S7484" t="str">
            <v>OPERAÇÕES RATEIOS</v>
          </cell>
        </row>
        <row r="7485">
          <cell r="S7485" t="str">
            <v>OPERAÇÕES RATEIOS</v>
          </cell>
        </row>
        <row r="7486">
          <cell r="S7486" t="str">
            <v>OPERAÇÕES RATEIOS</v>
          </cell>
        </row>
        <row r="7487">
          <cell r="S7487" t="str">
            <v>OPERAÇÕES RATEIOS</v>
          </cell>
        </row>
        <row r="7488">
          <cell r="S7488" t="str">
            <v>OPERAÇÕES RATEIOS</v>
          </cell>
        </row>
        <row r="7489">
          <cell r="S7489" t="str">
            <v>OPERAÇÕES RATEIOS</v>
          </cell>
        </row>
        <row r="7490">
          <cell r="S7490" t="str">
            <v>OPERAÇÕES RATEIOS</v>
          </cell>
        </row>
        <row r="7491">
          <cell r="S7491" t="str">
            <v>OPERAÇÕES RATEIOS</v>
          </cell>
        </row>
        <row r="7492">
          <cell r="S7492" t="str">
            <v>OPERAÇÕES RATEIOS</v>
          </cell>
        </row>
        <row r="7493">
          <cell r="S7493" t="str">
            <v>OPERAÇÕES RATEIOS</v>
          </cell>
        </row>
        <row r="7494">
          <cell r="S7494" t="str">
            <v>OPERAÇÕES RATEIOS</v>
          </cell>
        </row>
        <row r="7495">
          <cell r="S7495" t="str">
            <v>OPERAÇÕES RATEIOS</v>
          </cell>
        </row>
        <row r="7496">
          <cell r="S7496" t="str">
            <v>OPERAÇÕES RATEIOS</v>
          </cell>
        </row>
        <row r="7497">
          <cell r="S7497" t="str">
            <v>OPERAÇÕES RATEIOS</v>
          </cell>
        </row>
        <row r="7498">
          <cell r="S7498" t="str">
            <v>OPERAÇÕES RATEIOS</v>
          </cell>
        </row>
        <row r="7499">
          <cell r="S7499" t="str">
            <v>OPERAÇÕES RATEIOS</v>
          </cell>
        </row>
        <row r="7500">
          <cell r="S7500" t="str">
            <v>OPERAÇÕES RATEIOS</v>
          </cell>
        </row>
        <row r="7501">
          <cell r="S7501" t="str">
            <v>OPERAÇÕES RATEIOS</v>
          </cell>
        </row>
        <row r="7502">
          <cell r="S7502" t="str">
            <v>OPERAÇÕES RATEIOS</v>
          </cell>
        </row>
        <row r="7503">
          <cell r="S7503" t="str">
            <v>OPERAÇÕES RATEIOS</v>
          </cell>
        </row>
        <row r="7504">
          <cell r="S7504" t="str">
            <v>OPERAÇÕES RATEIOS</v>
          </cell>
        </row>
        <row r="7505">
          <cell r="S7505" t="str">
            <v>OPERAÇÕES RATEIOS</v>
          </cell>
        </row>
        <row r="7506">
          <cell r="S7506" t="str">
            <v>OPERAÇÕES RATEIOS</v>
          </cell>
        </row>
        <row r="7507">
          <cell r="S7507" t="str">
            <v>OPERAÇÕES RATEIOS</v>
          </cell>
        </row>
        <row r="7508">
          <cell r="S7508" t="str">
            <v>OPERAÇÕES RATEIOS</v>
          </cell>
        </row>
        <row r="7509">
          <cell r="S7509" t="str">
            <v>OPERAÇÕES RATEIOS</v>
          </cell>
        </row>
        <row r="7510">
          <cell r="S7510" t="str">
            <v>OPERAÇÕES RATEIOS</v>
          </cell>
        </row>
        <row r="7511">
          <cell r="S7511" t="str">
            <v>OPERAÇÕES RATEIOS</v>
          </cell>
        </row>
        <row r="7512">
          <cell r="S7512" t="str">
            <v>OPERAÇÕES RATEIOS</v>
          </cell>
        </row>
        <row r="7513">
          <cell r="S7513" t="str">
            <v>OPERAÇÕES RATEIOS</v>
          </cell>
        </row>
        <row r="7514">
          <cell r="S7514" t="str">
            <v>OPERAÇÕES RATEIOS</v>
          </cell>
        </row>
        <row r="7515">
          <cell r="S7515" t="str">
            <v>OPERAÇÕES RATEIOS</v>
          </cell>
        </row>
        <row r="7516">
          <cell r="S7516" t="str">
            <v>OPERAÇÕES RATEIOS</v>
          </cell>
        </row>
        <row r="7517">
          <cell r="S7517" t="str">
            <v>OPERAÇÕES RATEIOS</v>
          </cell>
        </row>
        <row r="7518">
          <cell r="S7518" t="str">
            <v>OPERAÇÕES RATEIOS</v>
          </cell>
        </row>
        <row r="7519">
          <cell r="S7519" t="str">
            <v>OPERAÇÕES RATEIOS</v>
          </cell>
        </row>
        <row r="7520">
          <cell r="S7520" t="str">
            <v>OPERAÇÕES RATEIOS</v>
          </cell>
        </row>
        <row r="7521">
          <cell r="S7521" t="str">
            <v>OPERAÇÕES RATEIOS</v>
          </cell>
        </row>
        <row r="7522">
          <cell r="S7522" t="str">
            <v>OPERAÇÕES RATEIOS</v>
          </cell>
        </row>
        <row r="7523">
          <cell r="S7523" t="str">
            <v>OPERAÇÕES RATEIOS</v>
          </cell>
        </row>
        <row r="7524">
          <cell r="S7524" t="str">
            <v>OPERAÇÕES RATEIOS</v>
          </cell>
        </row>
        <row r="7525">
          <cell r="S7525" t="str">
            <v>OPERAÇÕES RATEIOS</v>
          </cell>
        </row>
        <row r="7526">
          <cell r="S7526" t="str">
            <v>OPERAÇÕES RATEIOS</v>
          </cell>
        </row>
        <row r="7527">
          <cell r="S7527" t="str">
            <v>OPERAÇÕES RATEIOS</v>
          </cell>
        </row>
        <row r="7528">
          <cell r="S7528" t="str">
            <v>OPERAÇÕES RATEIOS</v>
          </cell>
        </row>
        <row r="7529">
          <cell r="S7529" t="str">
            <v>OPERAÇÕES RATEIOS</v>
          </cell>
        </row>
        <row r="7530">
          <cell r="S7530" t="str">
            <v>OPERAÇÕES RATEIOS</v>
          </cell>
        </row>
        <row r="7531">
          <cell r="S7531" t="str">
            <v>OPERAÇÕES RATEIOS</v>
          </cell>
        </row>
        <row r="7532">
          <cell r="S7532" t="str">
            <v>OPERAÇÕES RATEIOS</v>
          </cell>
        </row>
        <row r="7533">
          <cell r="S7533" t="str">
            <v>OPERAÇÕES RATEIOS</v>
          </cell>
        </row>
        <row r="7534">
          <cell r="S7534" t="str">
            <v>OPERAÇÕES RATEIOS</v>
          </cell>
        </row>
        <row r="7535">
          <cell r="S7535" t="str">
            <v>OPERAÇÕES RATEIOS</v>
          </cell>
        </row>
        <row r="7536">
          <cell r="S7536" t="str">
            <v>OPERAÇÕES RATEIOS</v>
          </cell>
        </row>
        <row r="7537">
          <cell r="S7537" t="str">
            <v>OPERAÇÕES RATEIOS</v>
          </cell>
        </row>
        <row r="7538">
          <cell r="S7538" t="str">
            <v>OPERAÇÕES RATEIOS</v>
          </cell>
        </row>
        <row r="7539">
          <cell r="S7539" t="str">
            <v>OPERAÇÕES RATEIOS</v>
          </cell>
        </row>
        <row r="7540">
          <cell r="S7540" t="str">
            <v>OPERAÇÕES RATEIOS</v>
          </cell>
        </row>
        <row r="7541">
          <cell r="S7541" t="str">
            <v>OPERAÇÕES RATEIOS</v>
          </cell>
        </row>
        <row r="7542">
          <cell r="S7542" t="str">
            <v>OPERAÇÕES RATEIOS</v>
          </cell>
        </row>
        <row r="7543">
          <cell r="S7543" t="str">
            <v>OPERAÇÕES RATEIOS</v>
          </cell>
        </row>
        <row r="7544">
          <cell r="S7544" t="str">
            <v>OPERAÇÕES RATEIOS</v>
          </cell>
        </row>
        <row r="7545">
          <cell r="S7545" t="str">
            <v>OPERAÇÕES RATEIOS</v>
          </cell>
        </row>
        <row r="7546">
          <cell r="S7546" t="str">
            <v>OPERAÇÕES RATEIOS</v>
          </cell>
        </row>
        <row r="7547">
          <cell r="S7547" t="str">
            <v>OPERAÇÕES RATEIOS</v>
          </cell>
        </row>
        <row r="7548">
          <cell r="S7548" t="str">
            <v>OPERAÇÕES RATEIOS</v>
          </cell>
        </row>
        <row r="7549">
          <cell r="S7549" t="str">
            <v>OPERAÇÕES RATEIOS</v>
          </cell>
        </row>
        <row r="7550">
          <cell r="S7550" t="str">
            <v>OPERAÇÕES RATEIOS</v>
          </cell>
        </row>
        <row r="7551">
          <cell r="S7551" t="str">
            <v>OPERAÇÕES RATEIOS</v>
          </cell>
        </row>
        <row r="7552">
          <cell r="S7552" t="str">
            <v>OPERAÇÕES RATEIOS</v>
          </cell>
        </row>
        <row r="7553">
          <cell r="S7553" t="str">
            <v>OPERAÇÕES RATEIOS</v>
          </cell>
        </row>
        <row r="7554">
          <cell r="S7554" t="str">
            <v>OPERAÇÕES RATEIOS</v>
          </cell>
        </row>
        <row r="7555">
          <cell r="S7555" t="str">
            <v>OPERAÇÕES RATEIOS</v>
          </cell>
        </row>
        <row r="7556">
          <cell r="S7556" t="str">
            <v>OPERAÇÕES RATEIOS</v>
          </cell>
        </row>
        <row r="7557">
          <cell r="S7557" t="str">
            <v>OPERAÇÕES RATEIOS</v>
          </cell>
        </row>
        <row r="7558">
          <cell r="S7558" t="str">
            <v>OPERAÇÕES RATEIOS</v>
          </cell>
        </row>
        <row r="7559">
          <cell r="S7559" t="str">
            <v>OPERAÇÕES RATEIOS</v>
          </cell>
        </row>
        <row r="7560">
          <cell r="S7560" t="str">
            <v>OPERAÇÕES RATEIOS</v>
          </cell>
        </row>
        <row r="7561">
          <cell r="S7561" t="str">
            <v>OPERAÇÕES RATEIOS</v>
          </cell>
        </row>
        <row r="7562">
          <cell r="S7562" t="str">
            <v>OPERAÇÕES RATEIOS</v>
          </cell>
        </row>
        <row r="7563">
          <cell r="S7563" t="str">
            <v>OPERAÇÕES RATEIOS</v>
          </cell>
        </row>
        <row r="7564">
          <cell r="S7564" t="str">
            <v>OPERAÇÕES RATEIOS</v>
          </cell>
        </row>
        <row r="7565">
          <cell r="S7565" t="str">
            <v>OPERAÇÕES RATEIOS</v>
          </cell>
        </row>
        <row r="7566">
          <cell r="S7566" t="str">
            <v>OPERAÇÕES RATEIOS</v>
          </cell>
        </row>
        <row r="7567">
          <cell r="S7567" t="str">
            <v>OPERAÇÕES RATEIOS</v>
          </cell>
        </row>
        <row r="7568">
          <cell r="S7568" t="str">
            <v>OPERAÇÕES RATEIOS</v>
          </cell>
        </row>
        <row r="7569">
          <cell r="S7569" t="str">
            <v>OPERAÇÕES RATEIOS</v>
          </cell>
        </row>
        <row r="7570">
          <cell r="S7570" t="str">
            <v>OPERAÇÕES RATEIOS</v>
          </cell>
        </row>
        <row r="7571">
          <cell r="S7571" t="str">
            <v>OPERAÇÕES RATEIOS</v>
          </cell>
        </row>
        <row r="7572">
          <cell r="S7572" t="str">
            <v>OPERAÇÕES RATEIOS</v>
          </cell>
        </row>
        <row r="7573">
          <cell r="S7573" t="str">
            <v>OPERAÇÕES RATEIOS</v>
          </cell>
        </row>
        <row r="7574">
          <cell r="S7574" t="str">
            <v>OPERAÇÕES RATEIOS</v>
          </cell>
        </row>
        <row r="7575">
          <cell r="S7575" t="str">
            <v>OPERAÇÕES RATEIOS</v>
          </cell>
        </row>
        <row r="7576">
          <cell r="S7576" t="str">
            <v>OPERAÇÕES RATEIOS</v>
          </cell>
        </row>
        <row r="7577">
          <cell r="S7577" t="str">
            <v>OPERAÇÕES RATEIOS</v>
          </cell>
        </row>
        <row r="7578">
          <cell r="S7578" t="str">
            <v>OPERAÇÕES RATEIOS</v>
          </cell>
        </row>
        <row r="7579">
          <cell r="S7579" t="str">
            <v>OPERAÇÕES RATEIOS</v>
          </cell>
        </row>
        <row r="7580">
          <cell r="S7580" t="str">
            <v>OPERAÇÕES RATEIOS</v>
          </cell>
        </row>
        <row r="7581">
          <cell r="S7581" t="str">
            <v>OPERAÇÕES RATEIOS</v>
          </cell>
        </row>
        <row r="7582">
          <cell r="S7582" t="str">
            <v>OPERAÇÕES RATEIOS</v>
          </cell>
        </row>
        <row r="7583">
          <cell r="S7583" t="str">
            <v>OPERAÇÕES RATEIOS</v>
          </cell>
        </row>
        <row r="7584">
          <cell r="S7584" t="str">
            <v>OPERAÇÕES RATEIOS</v>
          </cell>
        </row>
        <row r="7585">
          <cell r="S7585" t="str">
            <v>OPERAÇÕES RATEIOS</v>
          </cell>
        </row>
        <row r="7586">
          <cell r="S7586" t="str">
            <v>OPERAÇÕES RATEIOS</v>
          </cell>
        </row>
        <row r="7587">
          <cell r="S7587" t="str">
            <v>OPERAÇÕES RATEIOS</v>
          </cell>
        </row>
        <row r="7588">
          <cell r="S7588" t="str">
            <v>OPERAÇÕES RATEIOS</v>
          </cell>
        </row>
        <row r="7589">
          <cell r="S7589" t="str">
            <v>OPERAÇÕES RATEIOS</v>
          </cell>
        </row>
        <row r="7590">
          <cell r="S7590" t="str">
            <v>OPERAÇÕES RATEIOS</v>
          </cell>
        </row>
        <row r="7591">
          <cell r="S7591" t="str">
            <v>OPERAÇÕES RATEIOS</v>
          </cell>
        </row>
        <row r="7592">
          <cell r="S7592" t="str">
            <v>OPERAÇÕES RATEIOS</v>
          </cell>
        </row>
        <row r="7593">
          <cell r="S7593" t="str">
            <v>OPERAÇÕES RATEIOS</v>
          </cell>
        </row>
        <row r="7594">
          <cell r="S7594" t="str">
            <v>OPERAÇÕES RATEIOS</v>
          </cell>
        </row>
        <row r="7595">
          <cell r="S7595" t="str">
            <v>OPERAÇÕES RATEIOS</v>
          </cell>
        </row>
        <row r="7596">
          <cell r="S7596" t="str">
            <v>OPERAÇÕES RATEIOS</v>
          </cell>
        </row>
        <row r="7597">
          <cell r="S7597" t="str">
            <v>OPERAÇÕES RATEIOS</v>
          </cell>
        </row>
        <row r="7598">
          <cell r="S7598" t="str">
            <v>OPERAÇÕES RATEIOS</v>
          </cell>
        </row>
        <row r="7599">
          <cell r="S7599" t="str">
            <v>OPERAÇÕES RATEIOS</v>
          </cell>
        </row>
        <row r="7600">
          <cell r="S7600" t="str">
            <v>OPERAÇÕES RATEIOS</v>
          </cell>
        </row>
        <row r="7601">
          <cell r="S7601" t="str">
            <v>OPERAÇÕES RATEIOS</v>
          </cell>
        </row>
        <row r="7602">
          <cell r="S7602" t="str">
            <v>OPERAÇÕES RATEIOS</v>
          </cell>
        </row>
        <row r="7603">
          <cell r="S7603" t="str">
            <v>OPERAÇÕES RATEIOS</v>
          </cell>
        </row>
        <row r="7604">
          <cell r="S7604" t="str">
            <v>OPERAÇÕES RATEIOS</v>
          </cell>
        </row>
        <row r="7605">
          <cell r="S7605" t="str">
            <v>OPERAÇÕES RATEIOS</v>
          </cell>
        </row>
        <row r="7606">
          <cell r="S7606" t="str">
            <v>OPERAÇÕES RATEIOS</v>
          </cell>
        </row>
        <row r="7607">
          <cell r="S7607" t="str">
            <v>OPERAÇÕES RATEIOS</v>
          </cell>
        </row>
        <row r="7608">
          <cell r="S7608" t="str">
            <v>OPERAÇÕES RATEIOS</v>
          </cell>
        </row>
        <row r="7609">
          <cell r="S7609" t="str">
            <v>OPERAÇÕES RATEIOS</v>
          </cell>
        </row>
        <row r="7610">
          <cell r="S7610" t="str">
            <v>OPERAÇÕES RATEIOS</v>
          </cell>
        </row>
        <row r="7611">
          <cell r="S7611" t="str">
            <v>OPERAÇÕES RATEIOS</v>
          </cell>
        </row>
        <row r="7612">
          <cell r="S7612" t="str">
            <v>OPERAÇÕES RATEIOS</v>
          </cell>
        </row>
        <row r="7613">
          <cell r="S7613" t="str">
            <v>OPERAÇÕES RATEIOS</v>
          </cell>
        </row>
        <row r="7614">
          <cell r="S7614" t="str">
            <v>OPERAÇÕES RATEIOS</v>
          </cell>
        </row>
        <row r="7615">
          <cell r="S7615" t="str">
            <v>OPERAÇÕES RATEIOS</v>
          </cell>
        </row>
        <row r="7616">
          <cell r="S7616" t="str">
            <v>OPERAÇÕES RATEIOS</v>
          </cell>
        </row>
        <row r="7617">
          <cell r="S7617" t="str">
            <v>OPERAÇÕES RATEIOS</v>
          </cell>
        </row>
        <row r="7618">
          <cell r="S7618" t="str">
            <v>OPERAÇÕES RATEIOS</v>
          </cell>
        </row>
        <row r="7619">
          <cell r="S7619" t="str">
            <v>OPERAÇÕES RATEIOS</v>
          </cell>
        </row>
        <row r="7620">
          <cell r="S7620" t="str">
            <v>OPERAÇÕES RATEIOS</v>
          </cell>
        </row>
        <row r="7621">
          <cell r="S7621" t="str">
            <v>OPERAÇÕES RATEIOS</v>
          </cell>
        </row>
        <row r="7622">
          <cell r="S7622" t="str">
            <v>OPERAÇÕES RATEIOS</v>
          </cell>
        </row>
        <row r="7623">
          <cell r="S7623" t="str">
            <v>OPERAÇÕES RATEIOS</v>
          </cell>
        </row>
        <row r="7624">
          <cell r="S7624" t="str">
            <v>OPERAÇÕES RATEIOS</v>
          </cell>
        </row>
        <row r="7625">
          <cell r="S7625" t="str">
            <v>OPERAÇÕES RATEIOS</v>
          </cell>
        </row>
        <row r="7626">
          <cell r="S7626" t="str">
            <v>OPERAÇÕES RATEIOS</v>
          </cell>
        </row>
        <row r="7627">
          <cell r="S7627" t="str">
            <v>OPERAÇÕES RATEIOS</v>
          </cell>
        </row>
        <row r="7628">
          <cell r="S7628" t="str">
            <v>OPERAÇÕES RATEIOS</v>
          </cell>
        </row>
        <row r="7629">
          <cell r="S7629" t="str">
            <v>OPERAÇÕES RATEIOS</v>
          </cell>
        </row>
        <row r="7630">
          <cell r="S7630" t="str">
            <v>OPERAÇÕES RATEIOS</v>
          </cell>
        </row>
        <row r="7631">
          <cell r="S7631" t="str">
            <v>OPERAÇÕES RATEIOS</v>
          </cell>
        </row>
        <row r="7632">
          <cell r="S7632" t="str">
            <v>OPERAÇÕES RATEIOS</v>
          </cell>
        </row>
        <row r="7633">
          <cell r="S7633" t="str">
            <v>OPERAÇÕES RATEIOS</v>
          </cell>
        </row>
        <row r="7634">
          <cell r="S7634" t="str">
            <v>OPERAÇÕES RATEIOS</v>
          </cell>
        </row>
        <row r="7635">
          <cell r="S7635" t="str">
            <v>OPERAÇÕES RATEIOS</v>
          </cell>
        </row>
        <row r="7636">
          <cell r="S7636" t="str">
            <v>OPERAÇÕES RATEIOS</v>
          </cell>
        </row>
        <row r="7637">
          <cell r="S7637" t="str">
            <v>OPERAÇÕES RATEIOS</v>
          </cell>
        </row>
        <row r="7638">
          <cell r="S7638" t="str">
            <v>OPERAÇÕES RATEIOS</v>
          </cell>
        </row>
        <row r="7639">
          <cell r="S7639" t="str">
            <v>OPERAÇÕES RATEIOS</v>
          </cell>
        </row>
        <row r="7640">
          <cell r="S7640" t="str">
            <v>OPERAÇÕES RATEIOS</v>
          </cell>
        </row>
        <row r="7641">
          <cell r="S7641" t="str">
            <v>OPERAÇÕES RATEIOS</v>
          </cell>
        </row>
        <row r="7642">
          <cell r="S7642" t="str">
            <v>OPERAÇÕES RATEIOS</v>
          </cell>
        </row>
        <row r="7643">
          <cell r="S7643" t="str">
            <v>OPERAÇÕES RATEIOS</v>
          </cell>
        </row>
        <row r="7644">
          <cell r="S7644" t="str">
            <v>OPERAÇÕES RATEIOS</v>
          </cell>
        </row>
        <row r="7645">
          <cell r="S7645" t="str">
            <v>OPERAÇÕES RATEIOS</v>
          </cell>
        </row>
        <row r="7646">
          <cell r="S7646" t="str">
            <v>OPERAÇÕES RATEIOS</v>
          </cell>
        </row>
        <row r="7647">
          <cell r="S7647" t="str">
            <v>OPERAÇÕES RATEIOS</v>
          </cell>
        </row>
        <row r="7648">
          <cell r="S7648" t="str">
            <v>OPERAÇÕES RATEIOS</v>
          </cell>
        </row>
        <row r="7649">
          <cell r="S7649" t="str">
            <v>OPERAÇÕES RATEIOS</v>
          </cell>
        </row>
        <row r="7650">
          <cell r="S7650" t="str">
            <v>OPERAÇÕES RATEIOS</v>
          </cell>
        </row>
        <row r="7651">
          <cell r="S7651" t="str">
            <v>OPERAÇÕES RATEIOS</v>
          </cell>
        </row>
        <row r="7652">
          <cell r="S7652" t="str">
            <v>OPERAÇÕES RATEIOS</v>
          </cell>
        </row>
        <row r="7653">
          <cell r="S7653" t="str">
            <v>OPERAÇÕES RATEIOS</v>
          </cell>
        </row>
        <row r="7654">
          <cell r="S7654" t="str">
            <v>OPERAÇÕES RATEIOS</v>
          </cell>
        </row>
        <row r="7655">
          <cell r="S7655" t="str">
            <v>OPERAÇÕES RATEIOS</v>
          </cell>
        </row>
        <row r="7656">
          <cell r="S7656" t="str">
            <v>OPERAÇÕES RATEIOS</v>
          </cell>
        </row>
        <row r="7657">
          <cell r="S7657" t="str">
            <v>OPERAÇÕES RATEIOS</v>
          </cell>
        </row>
        <row r="7658">
          <cell r="S7658" t="str">
            <v>OPERAÇÕES RATEIOS</v>
          </cell>
        </row>
        <row r="7659">
          <cell r="S7659" t="str">
            <v>OPERAÇÕES RATEIOS</v>
          </cell>
        </row>
        <row r="7660">
          <cell r="S7660" t="str">
            <v>OPERAÇÕES RATEIOS</v>
          </cell>
        </row>
        <row r="7661">
          <cell r="S7661" t="str">
            <v>OPERAÇÕES RATEIOS</v>
          </cell>
        </row>
        <row r="7662">
          <cell r="S7662" t="str">
            <v>OPERAÇÕES RATEIOS</v>
          </cell>
        </row>
        <row r="7663">
          <cell r="S7663" t="str">
            <v>OPERAÇÕES RATEIOS</v>
          </cell>
        </row>
        <row r="7664">
          <cell r="S7664" t="str">
            <v>OPERAÇÕES RATEIOS</v>
          </cell>
        </row>
        <row r="7665">
          <cell r="S7665" t="str">
            <v>OPERAÇÕES RATEIOS</v>
          </cell>
        </row>
        <row r="7666">
          <cell r="S7666" t="str">
            <v>OPERAÇÕES RATEIOS</v>
          </cell>
        </row>
        <row r="7667">
          <cell r="S7667" t="str">
            <v>OPERAÇÕES RATEIOS</v>
          </cell>
        </row>
        <row r="7668">
          <cell r="S7668" t="str">
            <v>OPERAÇÕES RATEIOS</v>
          </cell>
        </row>
        <row r="7669">
          <cell r="S7669" t="str">
            <v>OPERAÇÕES RATEIOS</v>
          </cell>
        </row>
        <row r="7670">
          <cell r="S7670" t="str">
            <v>OPERAÇÕES RATEIOS</v>
          </cell>
        </row>
        <row r="7671">
          <cell r="S7671" t="str">
            <v>OPERAÇÕES RATEIOS</v>
          </cell>
        </row>
        <row r="7672">
          <cell r="S7672" t="str">
            <v>OPERAÇÕES RATEIOS</v>
          </cell>
        </row>
        <row r="7673">
          <cell r="S7673" t="str">
            <v>OPERAÇÕES RATEIOS</v>
          </cell>
        </row>
        <row r="7674">
          <cell r="S7674" t="str">
            <v>OPERAÇÕES RATEIOS</v>
          </cell>
        </row>
        <row r="7675">
          <cell r="S7675" t="str">
            <v>OPERAÇÕES RATEIOS</v>
          </cell>
        </row>
        <row r="7676">
          <cell r="S7676" t="str">
            <v>OPERAÇÕES RATEIOS</v>
          </cell>
        </row>
        <row r="7677">
          <cell r="S7677" t="str">
            <v>OPERAÇÕES RATEIOS</v>
          </cell>
        </row>
        <row r="7678">
          <cell r="S7678" t="str">
            <v>OPERAÇÕES RATEIOS</v>
          </cell>
        </row>
        <row r="7679">
          <cell r="S7679" t="str">
            <v>OPERAÇÕES RATEIOS</v>
          </cell>
        </row>
        <row r="7680">
          <cell r="S7680" t="str">
            <v>OPERAÇÕES RATEIOS</v>
          </cell>
        </row>
        <row r="7681">
          <cell r="S7681" t="str">
            <v>OPERAÇÕES RATEIOS</v>
          </cell>
        </row>
        <row r="7682">
          <cell r="S7682" t="str">
            <v>OPERAÇÕES RATEIOS</v>
          </cell>
        </row>
        <row r="7683">
          <cell r="S7683" t="str">
            <v>OPERAÇÕES RATEIOS</v>
          </cell>
        </row>
        <row r="7684">
          <cell r="S7684" t="str">
            <v>OPERAÇÕES RATEIOS</v>
          </cell>
        </row>
        <row r="7685">
          <cell r="S7685" t="str">
            <v>OPERAÇÕES RATEIOS</v>
          </cell>
        </row>
        <row r="7686">
          <cell r="S7686" t="str">
            <v>OPERAÇÕES RATEIOS</v>
          </cell>
        </row>
        <row r="7687">
          <cell r="S7687" t="str">
            <v>OPERAÇÕES RATEIOS</v>
          </cell>
        </row>
        <row r="7688">
          <cell r="S7688" t="str">
            <v>OPERAÇÕES RATEIOS</v>
          </cell>
        </row>
        <row r="7689">
          <cell r="S7689" t="str">
            <v>OPERAÇÕES RATEIOS</v>
          </cell>
        </row>
        <row r="7690">
          <cell r="S7690" t="str">
            <v>OPERAÇÕES RATEIOS</v>
          </cell>
        </row>
        <row r="7691">
          <cell r="S7691" t="str">
            <v>OPERAÇÕES RATEIOS</v>
          </cell>
        </row>
        <row r="7692">
          <cell r="S7692" t="str">
            <v>OPERAÇÕES RATEIOS</v>
          </cell>
        </row>
        <row r="7693">
          <cell r="S7693" t="str">
            <v>OPERAÇÕES RATEIOS</v>
          </cell>
        </row>
        <row r="7694">
          <cell r="S7694" t="str">
            <v>OPERAÇÕES RATEIOS</v>
          </cell>
        </row>
        <row r="7695">
          <cell r="S7695" t="str">
            <v>OPERAÇÕES RATEIOS</v>
          </cell>
        </row>
        <row r="7696">
          <cell r="S7696" t="str">
            <v>OPERAÇÕES RATEIOS</v>
          </cell>
        </row>
        <row r="7697">
          <cell r="S7697" t="str">
            <v>OPERAÇÕES RATEIOS</v>
          </cell>
        </row>
        <row r="7698">
          <cell r="S7698" t="str">
            <v>OPERAÇÕES RATEIOS</v>
          </cell>
        </row>
        <row r="7699">
          <cell r="S7699" t="str">
            <v>OPERAÇÕES RATEIOS</v>
          </cell>
        </row>
        <row r="7700">
          <cell r="S7700" t="str">
            <v>OPERAÇÕES RATEIOS</v>
          </cell>
        </row>
        <row r="7701">
          <cell r="S7701" t="str">
            <v>OPERAÇÕES RATEIOS</v>
          </cell>
        </row>
        <row r="7702">
          <cell r="S7702" t="str">
            <v>OPERAÇÕES RATEIOS</v>
          </cell>
        </row>
        <row r="7703">
          <cell r="S7703" t="str">
            <v>OPERAÇÕES RATEIOS</v>
          </cell>
        </row>
        <row r="7704">
          <cell r="S7704" t="str">
            <v>OPERAÇÕES RATEIOS</v>
          </cell>
        </row>
        <row r="7705">
          <cell r="S7705" t="str">
            <v>OPERAÇÕES RATEIOS</v>
          </cell>
        </row>
        <row r="7706">
          <cell r="S7706" t="str">
            <v>OPERAÇÕES RATEIOS</v>
          </cell>
        </row>
        <row r="7707">
          <cell r="S7707" t="str">
            <v>OPERAÇÕES RATEIOS</v>
          </cell>
        </row>
        <row r="7708">
          <cell r="S7708" t="str">
            <v>OPERAÇÕES RATEIOS</v>
          </cell>
        </row>
        <row r="7709">
          <cell r="S7709" t="str">
            <v>OPERAÇÕES RATEIOS</v>
          </cell>
        </row>
        <row r="7710">
          <cell r="S7710" t="str">
            <v>OPERAÇÕES RATEIOS</v>
          </cell>
        </row>
        <row r="7711">
          <cell r="S7711" t="str">
            <v>OPERAÇÕES RATEIOS</v>
          </cell>
        </row>
        <row r="7712">
          <cell r="S7712" t="str">
            <v>OPERAÇÕES RATEIOS</v>
          </cell>
        </row>
        <row r="7713">
          <cell r="S7713" t="str">
            <v>OPERAÇÕES RATEIOS</v>
          </cell>
        </row>
        <row r="7714">
          <cell r="S7714" t="str">
            <v>OPERAÇÕES RATEIOS</v>
          </cell>
        </row>
        <row r="7715">
          <cell r="S7715" t="str">
            <v>OPERAÇÕES RATEIOS</v>
          </cell>
        </row>
        <row r="7716">
          <cell r="S7716" t="str">
            <v>OPERAÇÕES RATEIOS</v>
          </cell>
        </row>
        <row r="7717">
          <cell r="S7717" t="str">
            <v>OPERAÇÕES RATEIOS</v>
          </cell>
        </row>
        <row r="7718">
          <cell r="S7718" t="str">
            <v>OPERAÇÕES RATEIOS</v>
          </cell>
        </row>
        <row r="7719">
          <cell r="S7719" t="str">
            <v>OPERAÇÕES RATEIOS</v>
          </cell>
        </row>
        <row r="7720">
          <cell r="S7720" t="str">
            <v>OPERAÇÕES RATEIOS</v>
          </cell>
        </row>
        <row r="7721">
          <cell r="S7721" t="str">
            <v>OPERAÇÕES RATEIOS</v>
          </cell>
        </row>
        <row r="7722">
          <cell r="S7722" t="str">
            <v>OPERAÇÕES RATEIOS</v>
          </cell>
        </row>
        <row r="7723">
          <cell r="S7723" t="str">
            <v>OPERAÇÕES RATEIOS</v>
          </cell>
        </row>
        <row r="7724">
          <cell r="S7724" t="str">
            <v>OPERAÇÕES RATEIOS</v>
          </cell>
        </row>
        <row r="7725">
          <cell r="S7725" t="str">
            <v>OPERAÇÕES RATEIOS</v>
          </cell>
        </row>
        <row r="7726">
          <cell r="S7726" t="str">
            <v>OPERAÇÕES RATEIOS</v>
          </cell>
        </row>
        <row r="7727">
          <cell r="S7727" t="str">
            <v>OPERAÇÕES RATEIOS</v>
          </cell>
        </row>
        <row r="7728">
          <cell r="S7728" t="str">
            <v>OPERAÇÕES RATEIOS</v>
          </cell>
        </row>
        <row r="7729">
          <cell r="S7729" t="str">
            <v>OPERAÇÕES RATEIOS</v>
          </cell>
        </row>
        <row r="7730">
          <cell r="S7730" t="str">
            <v>OPERAÇÕES RATEIOS</v>
          </cell>
        </row>
        <row r="7731">
          <cell r="S7731" t="str">
            <v>OPERAÇÕES RATEIOS</v>
          </cell>
        </row>
        <row r="7732">
          <cell r="S7732" t="str">
            <v>OPERAÇÕES RATEIOS</v>
          </cell>
        </row>
        <row r="7733">
          <cell r="S7733" t="str">
            <v>OPERAÇÕES RATEIOS</v>
          </cell>
        </row>
        <row r="7734">
          <cell r="S7734" t="str">
            <v>OPERAÇÕES RATEIOS</v>
          </cell>
        </row>
        <row r="7735">
          <cell r="S7735" t="str">
            <v>OPERAÇÕES RATEIOS</v>
          </cell>
        </row>
        <row r="7736">
          <cell r="S7736" t="str">
            <v>OPERAÇÕES RATEIOS</v>
          </cell>
        </row>
        <row r="7737">
          <cell r="S7737" t="str">
            <v>OPERAÇÕES RATEIOS</v>
          </cell>
        </row>
        <row r="7738">
          <cell r="S7738" t="str">
            <v>OPERAÇÕES RATEIOS</v>
          </cell>
        </row>
        <row r="7739">
          <cell r="S7739" t="str">
            <v>OPERAÇÕES RATEIOS</v>
          </cell>
        </row>
        <row r="7740">
          <cell r="S7740" t="str">
            <v>OPERAÇÕES RATEIOS</v>
          </cell>
        </row>
        <row r="7741">
          <cell r="S7741" t="str">
            <v>OPERAÇÕES RATEIOS</v>
          </cell>
        </row>
        <row r="7742">
          <cell r="S7742" t="str">
            <v>OPERAÇÕES RATEIOS</v>
          </cell>
        </row>
        <row r="7743">
          <cell r="S7743" t="str">
            <v>OPERAÇÕES RATEIOS</v>
          </cell>
        </row>
        <row r="7744">
          <cell r="S7744" t="str">
            <v>OPERAÇÕES RATEIOS</v>
          </cell>
        </row>
        <row r="7745">
          <cell r="S7745" t="str">
            <v>OPERAÇÕES RATEIOS</v>
          </cell>
        </row>
        <row r="7746">
          <cell r="S7746" t="str">
            <v>OPERAÇÕES RATEIOS</v>
          </cell>
        </row>
        <row r="7747">
          <cell r="S7747" t="str">
            <v>OPERAÇÕES RATEIOS</v>
          </cell>
        </row>
        <row r="7748">
          <cell r="S7748" t="str">
            <v>OPERAÇÕES RATEIOS</v>
          </cell>
        </row>
        <row r="7749">
          <cell r="S7749" t="str">
            <v>OPERAÇÕES RATEIOS</v>
          </cell>
        </row>
        <row r="7750">
          <cell r="S7750" t="str">
            <v>OPERAÇÕES RATEIOS</v>
          </cell>
        </row>
        <row r="7751">
          <cell r="S7751" t="str">
            <v>OPERAÇÕES RATEIOS</v>
          </cell>
        </row>
        <row r="7752">
          <cell r="S7752" t="str">
            <v>OPERAÇÕES RATEIOS</v>
          </cell>
        </row>
        <row r="7753">
          <cell r="S7753" t="str">
            <v>OPERAÇÕES RATEIOS</v>
          </cell>
        </row>
        <row r="7754">
          <cell r="S7754" t="str">
            <v>OPERAÇÕES RATEIOS</v>
          </cell>
        </row>
        <row r="7755">
          <cell r="S7755" t="str">
            <v>OPERAÇÕES RATEIOS</v>
          </cell>
        </row>
        <row r="7756">
          <cell r="S7756" t="str">
            <v>OPERAÇÕES RATEIOS</v>
          </cell>
        </row>
        <row r="7757">
          <cell r="S7757" t="str">
            <v>OPERAÇÕES RATEIOS</v>
          </cell>
        </row>
        <row r="7758">
          <cell r="S7758" t="str">
            <v>OPERAÇÕES RATEIOS</v>
          </cell>
        </row>
        <row r="7759">
          <cell r="S7759" t="str">
            <v>OPERAÇÕES RATEIOS</v>
          </cell>
        </row>
        <row r="7760">
          <cell r="S7760" t="str">
            <v>OPERAÇÕES RATEIOS</v>
          </cell>
        </row>
        <row r="7761">
          <cell r="S7761" t="str">
            <v>OPERAÇÕES RATEIOS</v>
          </cell>
        </row>
        <row r="7762">
          <cell r="S7762" t="str">
            <v>OPERAÇÕES RATEIOS</v>
          </cell>
        </row>
        <row r="7763">
          <cell r="S7763" t="str">
            <v>OPERAÇÕES RATEIOS</v>
          </cell>
        </row>
        <row r="7764">
          <cell r="S7764" t="str">
            <v>OPERAÇÕES RATEIOS</v>
          </cell>
        </row>
        <row r="7765">
          <cell r="S7765" t="str">
            <v>OPERAÇÕES RATEIOS</v>
          </cell>
        </row>
        <row r="7766">
          <cell r="S7766" t="str">
            <v>OPERAÇÕES RATEIOS</v>
          </cell>
        </row>
        <row r="7767">
          <cell r="S7767" t="str">
            <v>OPERAÇÕES RATEIOS</v>
          </cell>
        </row>
        <row r="7768">
          <cell r="S7768" t="str">
            <v>OPERAÇÕES RATEIOS</v>
          </cell>
        </row>
        <row r="7769">
          <cell r="S7769" t="str">
            <v>OPERAÇÕES RATEIOS</v>
          </cell>
        </row>
        <row r="7770">
          <cell r="S7770" t="str">
            <v>OPERAÇÕES RATEIOS</v>
          </cell>
        </row>
        <row r="7771">
          <cell r="S7771" t="str">
            <v>OPERAÇÕES RATEIOS</v>
          </cell>
        </row>
        <row r="7772">
          <cell r="S7772" t="str">
            <v>OPERAÇÕES RATEIOS</v>
          </cell>
        </row>
        <row r="7773">
          <cell r="S7773" t="str">
            <v>OPERAÇÕES RATEIOS</v>
          </cell>
        </row>
        <row r="7774">
          <cell r="S7774" t="str">
            <v>OPERAÇÕES RATEIOS</v>
          </cell>
        </row>
        <row r="7775">
          <cell r="S7775" t="str">
            <v>OPERAÇÕES RATEIOS</v>
          </cell>
        </row>
        <row r="7776">
          <cell r="S7776" t="str">
            <v>OPERAÇÕES RATEIOS</v>
          </cell>
        </row>
        <row r="7777">
          <cell r="S7777" t="str">
            <v>OPERAÇÕES RATEIOS</v>
          </cell>
        </row>
        <row r="7778">
          <cell r="S7778" t="str">
            <v>OPERAÇÕES RATEIOS</v>
          </cell>
        </row>
        <row r="7779">
          <cell r="S7779" t="str">
            <v>OPERAÇÕES RATEIOS</v>
          </cell>
        </row>
        <row r="7780">
          <cell r="S7780" t="str">
            <v>OPERAÇÕES RATEIOS</v>
          </cell>
        </row>
        <row r="7781">
          <cell r="S7781" t="str">
            <v>OPERAÇÕES RATEIOS</v>
          </cell>
        </row>
        <row r="7782">
          <cell r="S7782" t="str">
            <v>OPERAÇÕES RATEIOS</v>
          </cell>
        </row>
        <row r="7783">
          <cell r="S7783" t="str">
            <v>OPERAÇÕES RATEIOS</v>
          </cell>
        </row>
        <row r="7784">
          <cell r="S7784" t="str">
            <v>OPERAÇÕES RATEIOS</v>
          </cell>
        </row>
        <row r="7785">
          <cell r="S7785" t="str">
            <v>OPERAÇÕES RATEIOS</v>
          </cell>
        </row>
        <row r="7786">
          <cell r="S7786" t="str">
            <v>OPERAÇÕES RATEIOS</v>
          </cell>
        </row>
        <row r="7787">
          <cell r="S7787" t="str">
            <v>OPERAÇÕES RATEIOS</v>
          </cell>
        </row>
        <row r="7788">
          <cell r="S7788" t="str">
            <v>OPERAÇÕES RATEIOS</v>
          </cell>
        </row>
        <row r="7789">
          <cell r="S7789" t="str">
            <v>OPERAÇÕES RATEIOS</v>
          </cell>
        </row>
        <row r="7790">
          <cell r="S7790" t="str">
            <v>OPERAÇÕES RATEIOS</v>
          </cell>
        </row>
        <row r="7791">
          <cell r="S7791" t="str">
            <v>OPERAÇÕES RATEIOS</v>
          </cell>
        </row>
        <row r="7792">
          <cell r="S7792" t="str">
            <v>OPERAÇÕES RATEIOS</v>
          </cell>
        </row>
        <row r="7793">
          <cell r="S7793" t="str">
            <v>OPERAÇÕES RATEIOS</v>
          </cell>
        </row>
        <row r="7794">
          <cell r="S7794" t="str">
            <v>OPERAÇÕES RATEIOS</v>
          </cell>
        </row>
        <row r="7795">
          <cell r="S7795" t="str">
            <v>OPERAÇÕES RATEIOS</v>
          </cell>
        </row>
        <row r="7796">
          <cell r="S7796" t="str">
            <v>OPERAÇÕES RATEIOS</v>
          </cell>
        </row>
        <row r="7797">
          <cell r="S7797" t="str">
            <v>OPERAÇÕES RATEIOS</v>
          </cell>
        </row>
        <row r="7798">
          <cell r="S7798" t="str">
            <v>OPERAÇÕES RATEIOS</v>
          </cell>
        </row>
        <row r="7799">
          <cell r="S7799" t="str">
            <v>OPERAÇÕES RATEIOS</v>
          </cell>
        </row>
        <row r="7800">
          <cell r="S7800" t="str">
            <v>OPERAÇÕES RATEIOS</v>
          </cell>
        </row>
        <row r="7801">
          <cell r="S7801" t="str">
            <v>OPERAÇÕES RATEIOS</v>
          </cell>
        </row>
        <row r="7802">
          <cell r="S7802" t="str">
            <v>OPERAÇÕES RATEIOS</v>
          </cell>
        </row>
        <row r="7803">
          <cell r="S7803" t="str">
            <v>OPERAÇÕES RATEIOS</v>
          </cell>
        </row>
        <row r="7804">
          <cell r="S7804" t="str">
            <v>OPERAÇÕES RATEIOS</v>
          </cell>
        </row>
        <row r="7805">
          <cell r="S7805" t="str">
            <v>OPERAÇÕES RATEIOS</v>
          </cell>
        </row>
        <row r="7806">
          <cell r="S7806" t="str">
            <v>OPERAÇÕES RATEIOS</v>
          </cell>
        </row>
        <row r="7807">
          <cell r="S7807" t="str">
            <v>OPERAÇÕES RATEIOS</v>
          </cell>
        </row>
        <row r="7808">
          <cell r="S7808" t="str">
            <v>OPERAÇÕES RATEIOS</v>
          </cell>
        </row>
        <row r="7809">
          <cell r="S7809" t="str">
            <v>OPERAÇÕES RATEIOS</v>
          </cell>
        </row>
        <row r="7810">
          <cell r="S7810" t="str">
            <v>OPERAÇÕES RATEIOS</v>
          </cell>
        </row>
        <row r="7811">
          <cell r="S7811" t="str">
            <v>OPERAÇÕES RATEIOS</v>
          </cell>
        </row>
        <row r="7812">
          <cell r="S7812" t="str">
            <v>OPERAÇÕES RATEIOS</v>
          </cell>
        </row>
        <row r="7813">
          <cell r="S7813" t="str">
            <v>OPERAÇÕES RATEIOS</v>
          </cell>
        </row>
        <row r="7814">
          <cell r="S7814" t="str">
            <v>OPERAÇÕES RATEIOS</v>
          </cell>
        </row>
        <row r="7815">
          <cell r="S7815" t="str">
            <v>OPERAÇÕES RATEIOS</v>
          </cell>
        </row>
        <row r="7816">
          <cell r="S7816" t="str">
            <v>OPERAÇÕES RATEIOS</v>
          </cell>
        </row>
        <row r="7817">
          <cell r="S7817" t="str">
            <v>OPERAÇÕES RATEIOS</v>
          </cell>
        </row>
        <row r="7818">
          <cell r="S7818" t="str">
            <v>OPERAÇÕES RATEIOS</v>
          </cell>
        </row>
        <row r="7819">
          <cell r="S7819" t="str">
            <v>OPERAÇÕES RATEIOS</v>
          </cell>
        </row>
        <row r="7820">
          <cell r="S7820" t="str">
            <v>OPERAÇÕES RATEIOS</v>
          </cell>
        </row>
        <row r="7821">
          <cell r="S7821" t="str">
            <v>OPERAÇÕES RATEIOS</v>
          </cell>
        </row>
        <row r="7822">
          <cell r="S7822" t="str">
            <v>OPERAÇÕES RATEIOS</v>
          </cell>
        </row>
        <row r="7823">
          <cell r="S7823" t="str">
            <v>OPERAÇÕES RATEIOS</v>
          </cell>
        </row>
        <row r="7824">
          <cell r="S7824" t="str">
            <v>OPERAÇÕES RATEIOS</v>
          </cell>
        </row>
        <row r="7825">
          <cell r="S7825" t="str">
            <v>OPERAÇÕES RATEIOS</v>
          </cell>
        </row>
        <row r="7826">
          <cell r="S7826" t="str">
            <v>OPERAÇÕES RATEIOS</v>
          </cell>
        </row>
        <row r="7827">
          <cell r="S7827" t="str">
            <v>OPERAÇÕES RATEIOS</v>
          </cell>
        </row>
        <row r="7828">
          <cell r="S7828" t="str">
            <v>OPERAÇÕES RATEIOS</v>
          </cell>
        </row>
        <row r="7829">
          <cell r="S7829" t="str">
            <v>OPERAÇÕES RATEIOS</v>
          </cell>
        </row>
        <row r="7830">
          <cell r="S7830" t="str">
            <v>OPERAÇÕES RATEIOS</v>
          </cell>
        </row>
        <row r="7831">
          <cell r="S7831" t="str">
            <v>OPERAÇÕES RATEIOS</v>
          </cell>
        </row>
        <row r="7832">
          <cell r="S7832" t="str">
            <v>OPERAÇÕES RATEIOS</v>
          </cell>
        </row>
        <row r="7833">
          <cell r="S7833" t="str">
            <v>OPERAÇÕES RATEIOS</v>
          </cell>
        </row>
        <row r="7834">
          <cell r="S7834" t="str">
            <v>OPERAÇÕES RATEIOS</v>
          </cell>
        </row>
        <row r="7835">
          <cell r="S7835" t="str">
            <v>OPERAÇÕES RATEIOS</v>
          </cell>
        </row>
        <row r="7836">
          <cell r="S7836" t="str">
            <v>OPERAÇÕES RATEIOS</v>
          </cell>
        </row>
        <row r="7837">
          <cell r="S7837" t="str">
            <v>OPERAÇÕES RATEIOS</v>
          </cell>
        </row>
        <row r="7838">
          <cell r="S7838" t="str">
            <v>OPERAÇÕES RATEIOS</v>
          </cell>
        </row>
        <row r="7839">
          <cell r="S7839" t="str">
            <v>OPERAÇÕES RATEIOS</v>
          </cell>
        </row>
        <row r="7840">
          <cell r="S7840" t="str">
            <v>OPERAÇÕES RATEIOS</v>
          </cell>
        </row>
        <row r="7841">
          <cell r="S7841" t="str">
            <v>OPERAÇÕES RATEIOS</v>
          </cell>
        </row>
        <row r="7842">
          <cell r="S7842" t="str">
            <v>OPERAÇÕES RATEIOS</v>
          </cell>
        </row>
        <row r="7843">
          <cell r="S7843" t="str">
            <v>OPERAÇÕES RATEIOS</v>
          </cell>
        </row>
        <row r="7844">
          <cell r="S7844" t="str">
            <v>OPERAÇÕES RATEIOS</v>
          </cell>
        </row>
        <row r="7845">
          <cell r="S7845" t="str">
            <v>OPERAÇÕES RATEIOS</v>
          </cell>
        </row>
        <row r="7846">
          <cell r="S7846" t="str">
            <v>OPERAÇÕES RATEIOS</v>
          </cell>
        </row>
        <row r="7847">
          <cell r="S7847" t="str">
            <v>OPERAÇÕES RATEIOS</v>
          </cell>
        </row>
        <row r="7848">
          <cell r="S7848" t="str">
            <v>OPERAÇÕES RATEIOS</v>
          </cell>
        </row>
        <row r="7849">
          <cell r="S7849" t="str">
            <v>OPERAÇÕES RATEIOS</v>
          </cell>
        </row>
        <row r="7850">
          <cell r="S7850" t="str">
            <v>OPERAÇÕES RATEIOS</v>
          </cell>
        </row>
        <row r="7851">
          <cell r="S7851" t="str">
            <v>OPERAÇÕES RATEIOS</v>
          </cell>
        </row>
        <row r="7852">
          <cell r="S7852" t="str">
            <v>OPERAÇÕES RATEIOS</v>
          </cell>
        </row>
        <row r="7853">
          <cell r="S7853" t="str">
            <v>OPERAÇÕES RATEIOS</v>
          </cell>
        </row>
        <row r="7854">
          <cell r="S7854" t="str">
            <v>OPERAÇÕES RATEIOS</v>
          </cell>
        </row>
        <row r="7855">
          <cell r="S7855" t="str">
            <v>OPERAÇÕES RATEIOS</v>
          </cell>
        </row>
        <row r="7856">
          <cell r="S7856" t="str">
            <v>OPERAÇÕES RATEIOS</v>
          </cell>
        </row>
        <row r="7857">
          <cell r="S7857" t="str">
            <v>OPERAÇÕES RATEIOS</v>
          </cell>
        </row>
        <row r="7858">
          <cell r="S7858" t="str">
            <v>OPERAÇÕES RATEIOS</v>
          </cell>
        </row>
        <row r="7859">
          <cell r="S7859" t="str">
            <v>OPERAÇÕES RATEIOS</v>
          </cell>
        </row>
        <row r="7860">
          <cell r="S7860" t="str">
            <v>OPERAÇÕES RATEIOS</v>
          </cell>
        </row>
        <row r="7861">
          <cell r="S7861" t="str">
            <v>OPERAÇÕES RATEIOS</v>
          </cell>
        </row>
        <row r="7862">
          <cell r="S7862" t="str">
            <v>OPERAÇÕES RATEIOS</v>
          </cell>
        </row>
        <row r="7863">
          <cell r="S7863" t="str">
            <v>OPERAÇÕES RATEIOS</v>
          </cell>
        </row>
        <row r="7864">
          <cell r="S7864" t="str">
            <v>OPERAÇÕES RATEIOS</v>
          </cell>
        </row>
        <row r="7865">
          <cell r="S7865" t="str">
            <v>OPERAÇÕES RATEIOS</v>
          </cell>
        </row>
        <row r="7866">
          <cell r="S7866" t="str">
            <v>OPERAÇÕES RATEIOS</v>
          </cell>
        </row>
        <row r="7867">
          <cell r="S7867" t="str">
            <v>OPERAÇÕES RATEIOS</v>
          </cell>
        </row>
        <row r="7868">
          <cell r="S7868" t="str">
            <v>OPERAÇÕES RATEIOS</v>
          </cell>
        </row>
        <row r="7869">
          <cell r="S7869" t="str">
            <v>OPERAÇÕES RATEIOS</v>
          </cell>
        </row>
        <row r="7870">
          <cell r="S7870" t="str">
            <v>OPERAÇÕES RATEIOS</v>
          </cell>
        </row>
        <row r="7871">
          <cell r="S7871" t="str">
            <v>OPERAÇÕES RATEIOS</v>
          </cell>
        </row>
        <row r="7872">
          <cell r="S7872" t="str">
            <v>OPERAÇÕES RATEIOS</v>
          </cell>
        </row>
        <row r="7873">
          <cell r="S7873" t="str">
            <v>OPERAÇÕES RATEIOS</v>
          </cell>
        </row>
        <row r="7874">
          <cell r="S7874" t="str">
            <v>OPERAÇÕES RATEIOS</v>
          </cell>
        </row>
        <row r="7875">
          <cell r="S7875" t="str">
            <v>OPERAÇÕES RATEIOS</v>
          </cell>
        </row>
        <row r="7876">
          <cell r="S7876" t="str">
            <v>OPERAÇÕES RATEIOS</v>
          </cell>
        </row>
        <row r="7877">
          <cell r="S7877" t="str">
            <v>OPERAÇÕES RATEIOS</v>
          </cell>
        </row>
        <row r="7878">
          <cell r="S7878" t="str">
            <v>OPERAÇÕES RATEIOS</v>
          </cell>
        </row>
        <row r="7879">
          <cell r="S7879" t="str">
            <v>OPERAÇÕES RATEIOS</v>
          </cell>
        </row>
        <row r="7880">
          <cell r="S7880" t="str">
            <v>OPERAÇÕES RATEIOS</v>
          </cell>
        </row>
        <row r="7881">
          <cell r="S7881" t="str">
            <v>OPERAÇÕES RATEIOS</v>
          </cell>
        </row>
        <row r="7882">
          <cell r="S7882" t="str">
            <v>OPERAÇÕES RATEIOS</v>
          </cell>
        </row>
        <row r="7883">
          <cell r="S7883" t="str">
            <v>OPERAÇÕES RATEIOS</v>
          </cell>
        </row>
        <row r="7884">
          <cell r="S7884" t="str">
            <v>OPERAÇÕES RATEIOS</v>
          </cell>
        </row>
        <row r="7885">
          <cell r="S7885" t="str">
            <v>OPERAÇÕES RATEIOS</v>
          </cell>
        </row>
        <row r="7886">
          <cell r="S7886" t="str">
            <v>OPERAÇÕES RATEIOS</v>
          </cell>
        </row>
        <row r="7887">
          <cell r="S7887" t="str">
            <v>OPERAÇÕES RATEIOS</v>
          </cell>
        </row>
        <row r="7888">
          <cell r="S7888" t="str">
            <v>OPERAÇÕES RATEIOS</v>
          </cell>
        </row>
        <row r="7889">
          <cell r="S7889" t="str">
            <v>OPERAÇÕES RATEIOS</v>
          </cell>
        </row>
        <row r="7890">
          <cell r="S7890" t="str">
            <v>OPERAÇÕES RATEIOS</v>
          </cell>
        </row>
        <row r="7891">
          <cell r="S7891" t="str">
            <v>OPERAÇÕES RATEIOS</v>
          </cell>
        </row>
        <row r="7892">
          <cell r="S7892" t="str">
            <v>OPERAÇÕES RATEIOS</v>
          </cell>
        </row>
        <row r="7893">
          <cell r="S7893" t="str">
            <v>OPERAÇÕES RATEIOS</v>
          </cell>
        </row>
        <row r="7894">
          <cell r="S7894" t="str">
            <v>OPERAÇÕES RATEIOS</v>
          </cell>
        </row>
        <row r="7895">
          <cell r="S7895" t="str">
            <v>OPERAÇÕES RATEIOS</v>
          </cell>
        </row>
        <row r="7896">
          <cell r="S7896" t="str">
            <v>OPERAÇÕES RATEIOS</v>
          </cell>
        </row>
        <row r="7897">
          <cell r="S7897" t="str">
            <v>OPERAÇÕES RATEIOS</v>
          </cell>
        </row>
        <row r="7898">
          <cell r="S7898" t="str">
            <v>OPERAÇÕES RATEIOS</v>
          </cell>
        </row>
        <row r="7899">
          <cell r="S7899" t="str">
            <v>OPERAÇÕES RATEIOS</v>
          </cell>
        </row>
        <row r="7900">
          <cell r="S7900" t="str">
            <v>OPERAÇÕES RATEIOS</v>
          </cell>
        </row>
        <row r="7901">
          <cell r="S7901" t="str">
            <v>OPERAÇÕES RATEIOS</v>
          </cell>
        </row>
        <row r="7902">
          <cell r="S7902" t="str">
            <v>OPERAÇÕES RATEIOS</v>
          </cell>
        </row>
        <row r="7903">
          <cell r="S7903" t="str">
            <v>OPERAÇÕES RATEIOS</v>
          </cell>
        </row>
        <row r="7904">
          <cell r="S7904" t="str">
            <v>OPERAÇÕES RATEIOS</v>
          </cell>
        </row>
        <row r="7905">
          <cell r="S7905" t="str">
            <v>OPERAÇÕES RATEIOS</v>
          </cell>
        </row>
        <row r="7906">
          <cell r="S7906" t="str">
            <v>OPERAÇÕES RATEIOS</v>
          </cell>
        </row>
        <row r="7907">
          <cell r="S7907" t="str">
            <v>OPERAÇÕES RATEIOS</v>
          </cell>
        </row>
        <row r="7908">
          <cell r="S7908" t="str">
            <v>OPERAÇÕES RATEIOS</v>
          </cell>
        </row>
        <row r="7909">
          <cell r="S7909" t="str">
            <v>OPERAÇÕES RATEIOS</v>
          </cell>
        </row>
        <row r="7910">
          <cell r="S7910" t="str">
            <v>OPERAÇÕES RATEIOS</v>
          </cell>
        </row>
        <row r="7911">
          <cell r="S7911" t="str">
            <v>OPERAÇÕES RATEIOS</v>
          </cell>
        </row>
        <row r="7912">
          <cell r="S7912" t="str">
            <v>OPERAÇÕES RATEIOS</v>
          </cell>
        </row>
        <row r="7913">
          <cell r="S7913" t="str">
            <v>OPERAÇÕES RATEIOS</v>
          </cell>
        </row>
        <row r="7914">
          <cell r="S7914" t="str">
            <v>OPERAÇÕES RATEIOS</v>
          </cell>
        </row>
        <row r="7915">
          <cell r="S7915" t="str">
            <v>OPERAÇÕES RATEIOS</v>
          </cell>
        </row>
        <row r="7916">
          <cell r="S7916" t="str">
            <v>OPERAÇÕES RATEIOS</v>
          </cell>
        </row>
        <row r="7917">
          <cell r="S7917" t="str">
            <v>OPERAÇÕES RATEIOS</v>
          </cell>
        </row>
        <row r="7918">
          <cell r="S7918" t="str">
            <v>OPERAÇÕES RATEIOS</v>
          </cell>
        </row>
        <row r="7919">
          <cell r="S7919" t="str">
            <v>OPERAÇÕES RATEIOS</v>
          </cell>
        </row>
        <row r="7920">
          <cell r="S7920" t="str">
            <v>OPERAÇÕES RATEIOS</v>
          </cell>
        </row>
        <row r="7921">
          <cell r="S7921" t="str">
            <v>OPERAÇÕES RATEIOS</v>
          </cell>
        </row>
        <row r="7922">
          <cell r="S7922" t="str">
            <v>OPERAÇÕES RATEIOS</v>
          </cell>
        </row>
        <row r="7923">
          <cell r="S7923" t="str">
            <v>OPERAÇÕES RATEIOS</v>
          </cell>
        </row>
        <row r="7924">
          <cell r="S7924" t="str">
            <v>OPERAÇÕES RATEIOS</v>
          </cell>
        </row>
        <row r="7925">
          <cell r="S7925" t="str">
            <v>OPERAÇÕES RATEIOS</v>
          </cell>
        </row>
        <row r="7926">
          <cell r="S7926" t="str">
            <v>OPERAÇÕES RATEIOS</v>
          </cell>
        </row>
        <row r="7927">
          <cell r="S7927" t="str">
            <v>OPERAÇÕES RATEIOS</v>
          </cell>
        </row>
        <row r="7928">
          <cell r="S7928" t="str">
            <v>OPERAÇÕES RATEIOS</v>
          </cell>
        </row>
        <row r="7929">
          <cell r="S7929" t="str">
            <v>OPERAÇÕES RATEIOS</v>
          </cell>
        </row>
        <row r="7930">
          <cell r="S7930" t="str">
            <v>OPERAÇÕES RATEIOS</v>
          </cell>
        </row>
        <row r="7931">
          <cell r="S7931" t="str">
            <v>OPERAÇÕES RATEIOS</v>
          </cell>
        </row>
        <row r="7932">
          <cell r="S7932" t="str">
            <v>OPERAÇÕES RATEIOS</v>
          </cell>
        </row>
        <row r="7933">
          <cell r="S7933" t="str">
            <v>OPERAÇÕES RATEIOS</v>
          </cell>
        </row>
        <row r="7934">
          <cell r="S7934" t="str">
            <v>OPERAÇÕES RATEIOS</v>
          </cell>
        </row>
        <row r="7935">
          <cell r="S7935" t="str">
            <v>OPERAÇÕES RATEIOS</v>
          </cell>
        </row>
        <row r="7936">
          <cell r="S7936" t="str">
            <v>OPERAÇÕES RATEIOS</v>
          </cell>
        </row>
        <row r="7937">
          <cell r="S7937" t="str">
            <v>OPERAÇÕES RATEIOS</v>
          </cell>
        </row>
        <row r="7938">
          <cell r="S7938" t="str">
            <v>OPERAÇÕES RATEIOS</v>
          </cell>
        </row>
        <row r="7939">
          <cell r="S7939" t="str">
            <v>OPERAÇÕES RATEIOS</v>
          </cell>
        </row>
        <row r="7940">
          <cell r="S7940" t="str">
            <v>OPERAÇÕES RATEIOS</v>
          </cell>
        </row>
        <row r="7941">
          <cell r="S7941" t="str">
            <v>OPERAÇÕES RATEIOS</v>
          </cell>
        </row>
        <row r="7942">
          <cell r="S7942" t="str">
            <v>OPERAÇÕES RATEIOS</v>
          </cell>
        </row>
        <row r="7943">
          <cell r="S7943" t="str">
            <v>OPERAÇÕES RATEIOS</v>
          </cell>
        </row>
        <row r="7944">
          <cell r="S7944" t="str">
            <v>OPERAÇÕES RATEIOS</v>
          </cell>
        </row>
        <row r="7945">
          <cell r="S7945" t="str">
            <v>OPERAÇÕES RATEIOS</v>
          </cell>
        </row>
        <row r="7946">
          <cell r="S7946" t="str">
            <v>OPERAÇÕES RATEIOS</v>
          </cell>
        </row>
        <row r="7947">
          <cell r="S7947" t="str">
            <v>OPERAÇÕES RATEIOS</v>
          </cell>
        </row>
        <row r="7948">
          <cell r="S7948" t="str">
            <v>OPERAÇÕES RATEIOS</v>
          </cell>
        </row>
        <row r="7949">
          <cell r="S7949" t="str">
            <v>OPERAÇÕES RATEIOS</v>
          </cell>
        </row>
        <row r="7950">
          <cell r="S7950" t="str">
            <v>OPERAÇÕES RATEIOS</v>
          </cell>
        </row>
        <row r="7951">
          <cell r="S7951" t="str">
            <v>OPERAÇÕES RATEIOS</v>
          </cell>
        </row>
        <row r="7952">
          <cell r="S7952" t="str">
            <v>OPERAÇÕES RATEIOS</v>
          </cell>
        </row>
        <row r="7953">
          <cell r="S7953" t="str">
            <v>OPERAÇÕES RATEIOS</v>
          </cell>
        </row>
        <row r="7954">
          <cell r="S7954" t="str">
            <v>OPERAÇÕES RATEIOS</v>
          </cell>
        </row>
        <row r="7955">
          <cell r="S7955" t="str">
            <v>OPERAÇÕES RATEIOS</v>
          </cell>
        </row>
        <row r="7956">
          <cell r="S7956" t="str">
            <v>OPERAÇÕES RATEIOS</v>
          </cell>
        </row>
        <row r="7957">
          <cell r="S7957" t="str">
            <v>OPERAÇÕES RATEIOS</v>
          </cell>
        </row>
        <row r="7958">
          <cell r="S7958" t="str">
            <v>OPERAÇÕES RATEIOS</v>
          </cell>
        </row>
        <row r="7959">
          <cell r="S7959" t="str">
            <v>OPERAÇÕES RATEIOS</v>
          </cell>
        </row>
        <row r="7960">
          <cell r="S7960" t="str">
            <v>OPERAÇÕES RATEIOS</v>
          </cell>
        </row>
        <row r="7961">
          <cell r="S7961" t="str">
            <v>OPERAÇÕES RATEIOS</v>
          </cell>
        </row>
        <row r="7962">
          <cell r="S7962" t="str">
            <v>OPERAÇÕES RATEIOS</v>
          </cell>
        </row>
        <row r="7963">
          <cell r="S7963" t="str">
            <v>OPERAÇÕES RATEIOS</v>
          </cell>
        </row>
        <row r="7964">
          <cell r="S7964" t="str">
            <v>OPERAÇÕES RATEIOS</v>
          </cell>
        </row>
        <row r="7965">
          <cell r="S7965" t="str">
            <v>OPERAÇÕES RATEIOS</v>
          </cell>
        </row>
        <row r="7966">
          <cell r="S7966" t="str">
            <v>OPERAÇÕES RATEIOS</v>
          </cell>
        </row>
        <row r="7967">
          <cell r="S7967" t="str">
            <v>OPERAÇÕES RATEIOS</v>
          </cell>
        </row>
        <row r="7968">
          <cell r="S7968" t="str">
            <v>OPERAÇÕES RATEIOS</v>
          </cell>
        </row>
        <row r="7969">
          <cell r="S7969" t="str">
            <v>OPERAÇÕES RATEIOS</v>
          </cell>
        </row>
        <row r="7970">
          <cell r="S7970" t="str">
            <v>OPERAÇÕES RATEIOS</v>
          </cell>
        </row>
        <row r="7971">
          <cell r="S7971" t="str">
            <v>OPERAÇÕES RATEIOS</v>
          </cell>
        </row>
        <row r="7972">
          <cell r="S7972" t="str">
            <v>OPERAÇÕES RATEIOS</v>
          </cell>
        </row>
        <row r="7973">
          <cell r="S7973" t="str">
            <v>OPERAÇÕES RATEIOS</v>
          </cell>
        </row>
        <row r="7974">
          <cell r="S7974" t="str">
            <v>OPERAÇÕES RATEIOS</v>
          </cell>
        </row>
        <row r="7975">
          <cell r="S7975" t="str">
            <v>OPERAÇÕES RATEIOS</v>
          </cell>
        </row>
        <row r="7976">
          <cell r="S7976" t="str">
            <v>OPERAÇÕES RATEIOS</v>
          </cell>
        </row>
        <row r="7977">
          <cell r="S7977" t="str">
            <v>OPERAÇÕES RATEIOS</v>
          </cell>
        </row>
        <row r="7978">
          <cell r="S7978" t="str">
            <v>OPERAÇÕES RATEIOS</v>
          </cell>
        </row>
        <row r="7979">
          <cell r="S7979" t="str">
            <v>OPERAÇÕES RATEIOS</v>
          </cell>
        </row>
        <row r="7980">
          <cell r="S7980" t="str">
            <v>OPERAÇÕES RATEIOS</v>
          </cell>
        </row>
        <row r="7981">
          <cell r="S7981" t="str">
            <v>OPERAÇÕES RATEIOS</v>
          </cell>
        </row>
        <row r="7982">
          <cell r="S7982" t="str">
            <v>OPERAÇÕES RATEIOS</v>
          </cell>
        </row>
        <row r="7983">
          <cell r="S7983" t="str">
            <v>OPERAÇÕES RATEIOS</v>
          </cell>
        </row>
        <row r="7984">
          <cell r="S7984" t="str">
            <v>OPERAÇÕES RATEIOS</v>
          </cell>
        </row>
        <row r="7985">
          <cell r="S7985" t="str">
            <v>OPERAÇÕES RATEIOS</v>
          </cell>
        </row>
        <row r="7986">
          <cell r="S7986" t="str">
            <v>OPERAÇÕES RATEIOS</v>
          </cell>
        </row>
        <row r="7987">
          <cell r="S7987" t="str">
            <v>OPERAÇÕES RATEIOS</v>
          </cell>
        </row>
        <row r="7988">
          <cell r="S7988" t="str">
            <v>OPERAÇÕES RATEIOS</v>
          </cell>
        </row>
        <row r="7989">
          <cell r="S7989" t="str">
            <v>OPERAÇÕES RATEIOS</v>
          </cell>
        </row>
        <row r="7990">
          <cell r="S7990" t="str">
            <v>OPERAÇÕES RATEIOS</v>
          </cell>
        </row>
        <row r="7991">
          <cell r="S7991" t="str">
            <v>OPERAÇÕES RATEIOS</v>
          </cell>
        </row>
        <row r="7992">
          <cell r="S7992" t="str">
            <v>OPERAÇÕES RATEIOS</v>
          </cell>
        </row>
        <row r="7993">
          <cell r="S7993" t="str">
            <v>OPERAÇÕES RATEIOS</v>
          </cell>
        </row>
        <row r="7994">
          <cell r="S7994" t="str">
            <v>OPERAÇÕES RATEIOS</v>
          </cell>
        </row>
        <row r="7995">
          <cell r="S7995" t="str">
            <v>OPERAÇÕES RATEIOS</v>
          </cell>
        </row>
        <row r="7996">
          <cell r="S7996" t="str">
            <v>OPERAÇÕES RATEIOS</v>
          </cell>
        </row>
        <row r="7997">
          <cell r="S7997" t="str">
            <v>OPERAÇÕES RATEIOS</v>
          </cell>
        </row>
        <row r="7998">
          <cell r="S7998" t="str">
            <v>OPERAÇÕES RATEIOS</v>
          </cell>
        </row>
        <row r="7999">
          <cell r="S7999" t="str">
            <v>OPERAÇÕES RATEIOS</v>
          </cell>
        </row>
        <row r="8000">
          <cell r="S8000" t="str">
            <v>OPERAÇÕES RATEIOS</v>
          </cell>
        </row>
        <row r="8001">
          <cell r="S8001" t="str">
            <v>OPERAÇÕES RATEIOS</v>
          </cell>
        </row>
        <row r="8002">
          <cell r="S8002" t="str">
            <v>OPERAÇÕES RATEIOS</v>
          </cell>
        </row>
        <row r="8003">
          <cell r="S8003" t="str">
            <v>OPERAÇÕES RATEIOS</v>
          </cell>
        </row>
        <row r="8004">
          <cell r="S8004" t="str">
            <v>OPERAÇÕES RATEIOS</v>
          </cell>
        </row>
        <row r="8005">
          <cell r="S8005" t="str">
            <v>OPERAÇÕES RATEIOS</v>
          </cell>
        </row>
        <row r="8006">
          <cell r="S8006" t="str">
            <v>OPERAÇÕES RATEIOS</v>
          </cell>
        </row>
        <row r="8007">
          <cell r="S8007" t="str">
            <v>OPERAÇÕES RATEIOS</v>
          </cell>
        </row>
        <row r="8008">
          <cell r="S8008" t="str">
            <v>OPERAÇÕES RATEIOS</v>
          </cell>
        </row>
        <row r="8009">
          <cell r="S8009" t="str">
            <v>OPERAÇÕES RATEIOS</v>
          </cell>
        </row>
        <row r="8010">
          <cell r="S8010" t="str">
            <v>OPERAÇÕES RATEIOS</v>
          </cell>
        </row>
        <row r="8011">
          <cell r="S8011" t="str">
            <v>OPERAÇÕES RATEIOS</v>
          </cell>
        </row>
        <row r="8012">
          <cell r="S8012" t="str">
            <v>OPERAÇÕES RATEIOS</v>
          </cell>
        </row>
        <row r="8013">
          <cell r="S8013" t="str">
            <v>OPERAÇÕES RATEIOS</v>
          </cell>
        </row>
        <row r="8014">
          <cell r="S8014" t="str">
            <v>OPERAÇÕES RATEIOS</v>
          </cell>
        </row>
        <row r="8015">
          <cell r="S8015" t="str">
            <v>OPERAÇÕES RATEIOS</v>
          </cell>
        </row>
        <row r="8016">
          <cell r="S8016" t="str">
            <v>OPERAÇÕES RATEIOS</v>
          </cell>
        </row>
        <row r="8017">
          <cell r="S8017" t="str">
            <v>OPERAÇÕES RATEIOS</v>
          </cell>
        </row>
        <row r="8018">
          <cell r="S8018" t="str">
            <v>OPERAÇÕES RATEIOS</v>
          </cell>
        </row>
        <row r="8019">
          <cell r="S8019" t="str">
            <v>OPERAÇÕES RATEIOS</v>
          </cell>
        </row>
        <row r="8020">
          <cell r="S8020" t="str">
            <v>OPERAÇÕES RATEIOS</v>
          </cell>
        </row>
        <row r="8021">
          <cell r="S8021" t="str">
            <v>OPERAÇÕES RATEIOS</v>
          </cell>
        </row>
        <row r="8022">
          <cell r="S8022" t="str">
            <v>OPERAÇÕES RATEIOS</v>
          </cell>
        </row>
        <row r="8023">
          <cell r="S8023" t="str">
            <v>OPERAÇÕES RATEIOS</v>
          </cell>
        </row>
        <row r="8024">
          <cell r="S8024" t="str">
            <v>OPERAÇÕES RATEIOS</v>
          </cell>
        </row>
        <row r="8025">
          <cell r="S8025" t="str">
            <v>OPERAÇÕES RATEIOS</v>
          </cell>
        </row>
        <row r="8026">
          <cell r="S8026" t="str">
            <v>OPERAÇÕES RATEIOS</v>
          </cell>
        </row>
        <row r="8027">
          <cell r="S8027" t="str">
            <v>OPERAÇÕES RATEIOS</v>
          </cell>
        </row>
        <row r="8028">
          <cell r="S8028" t="str">
            <v>OPERAÇÕES RATEIOS</v>
          </cell>
        </row>
        <row r="8029">
          <cell r="S8029" t="str">
            <v>OPERAÇÕES RATEIOS</v>
          </cell>
        </row>
        <row r="8030">
          <cell r="S8030" t="str">
            <v>OPERAÇÕES RATEIOS</v>
          </cell>
        </row>
        <row r="8031">
          <cell r="S8031" t="str">
            <v>OPERAÇÕES RATEIOS</v>
          </cell>
        </row>
        <row r="8032">
          <cell r="S8032" t="str">
            <v>OPERAÇÕES RATEIOS</v>
          </cell>
        </row>
        <row r="8033">
          <cell r="S8033" t="str">
            <v>OPERAÇÕES RATEIOS</v>
          </cell>
        </row>
        <row r="8034">
          <cell r="S8034" t="str">
            <v>OPERAÇÕES RATEIOS</v>
          </cell>
        </row>
        <row r="8035">
          <cell r="S8035" t="str">
            <v>OPERAÇÕES RATEIOS</v>
          </cell>
        </row>
        <row r="8036">
          <cell r="S8036" t="str">
            <v>OPERAÇÕES RATEIOS</v>
          </cell>
        </row>
        <row r="8037">
          <cell r="S8037" t="str">
            <v>OPERAÇÕES RATEIOS</v>
          </cell>
        </row>
        <row r="8038">
          <cell r="S8038" t="str">
            <v>OPERAÇÕES RATEIOS</v>
          </cell>
        </row>
        <row r="8039">
          <cell r="S8039" t="str">
            <v>OPERAÇÕES RATEIOS</v>
          </cell>
        </row>
        <row r="8040">
          <cell r="S8040" t="str">
            <v>OPERAÇÕES RATEIOS</v>
          </cell>
        </row>
        <row r="8041">
          <cell r="S8041" t="str">
            <v>OPERAÇÕES RATEIOS</v>
          </cell>
        </row>
        <row r="8042">
          <cell r="S8042" t="str">
            <v>OPERAÇÕES RATEIOS</v>
          </cell>
        </row>
        <row r="8043">
          <cell r="S8043" t="str">
            <v>OPERAÇÕES RATEIOS</v>
          </cell>
        </row>
        <row r="8044">
          <cell r="S8044" t="str">
            <v>OPERAÇÕES RATEIOS</v>
          </cell>
        </row>
        <row r="8045">
          <cell r="S8045" t="str">
            <v>OPERAÇÕES RATEIOS</v>
          </cell>
        </row>
        <row r="8046">
          <cell r="S8046" t="str">
            <v>OPERAÇÕES RATEIOS</v>
          </cell>
        </row>
        <row r="8047">
          <cell r="S8047" t="str">
            <v>OPERAÇÕES RATEIOS</v>
          </cell>
        </row>
        <row r="8048">
          <cell r="S8048" t="str">
            <v>OPERAÇÕES RATEIOS</v>
          </cell>
        </row>
        <row r="8049">
          <cell r="S8049" t="str">
            <v>OPERAÇÕES RATEIOS</v>
          </cell>
        </row>
        <row r="8050">
          <cell r="S8050" t="str">
            <v>OPERAÇÕES RATEIOS</v>
          </cell>
        </row>
        <row r="8051">
          <cell r="S8051" t="str">
            <v>OPERAÇÕES RATEIOS</v>
          </cell>
        </row>
        <row r="8052">
          <cell r="S8052" t="str">
            <v>OPERAÇÕES RATEIOS</v>
          </cell>
        </row>
        <row r="8053">
          <cell r="S8053" t="str">
            <v>OPERAÇÕES RATEIOS</v>
          </cell>
        </row>
        <row r="8054">
          <cell r="S8054" t="str">
            <v>OPERAÇÕES RATEIOS</v>
          </cell>
        </row>
        <row r="8055">
          <cell r="S8055" t="str">
            <v>OPERAÇÕES RATEIOS</v>
          </cell>
        </row>
        <row r="8056">
          <cell r="S8056" t="str">
            <v>OPERAÇÕES RATEIOS</v>
          </cell>
        </row>
        <row r="8057">
          <cell r="S8057" t="str">
            <v>OPERAÇÕES RATEIOS</v>
          </cell>
        </row>
        <row r="8058">
          <cell r="S8058" t="str">
            <v>OPERAÇÕES RATEIOS</v>
          </cell>
        </row>
        <row r="8059">
          <cell r="S8059" t="str">
            <v>OPERAÇÕES RATEIOS</v>
          </cell>
        </row>
        <row r="8060">
          <cell r="S8060" t="str">
            <v>OPERAÇÕES RATEIOS</v>
          </cell>
        </row>
        <row r="8061">
          <cell r="S8061" t="str">
            <v>OPERAÇÕES RATEIOS</v>
          </cell>
        </row>
        <row r="8062">
          <cell r="S8062" t="str">
            <v>OPERAÇÕES RATEIOS</v>
          </cell>
        </row>
        <row r="8063">
          <cell r="S8063" t="str">
            <v>OPERAÇÕES RATEIOS</v>
          </cell>
        </row>
        <row r="8064">
          <cell r="S8064" t="str">
            <v>OPERAÇÕES RATEIOS</v>
          </cell>
        </row>
        <row r="8065">
          <cell r="S8065" t="str">
            <v>OPERAÇÕES RATEIOS</v>
          </cell>
        </row>
        <row r="8066">
          <cell r="S8066" t="str">
            <v>OPERAÇÕES RATEIOS</v>
          </cell>
        </row>
        <row r="8067">
          <cell r="S8067" t="str">
            <v>OPERAÇÕES RATEIOS</v>
          </cell>
        </row>
        <row r="8068">
          <cell r="S8068" t="str">
            <v>OPERAÇÕES RATEIOS</v>
          </cell>
        </row>
        <row r="8069">
          <cell r="S8069" t="str">
            <v>OPERAÇÕES RATEIOS</v>
          </cell>
        </row>
        <row r="8070">
          <cell r="S8070" t="str">
            <v>OPERAÇÕES RATEIOS</v>
          </cell>
        </row>
        <row r="8071">
          <cell r="S8071" t="str">
            <v>OPERAÇÕES RATEIOS</v>
          </cell>
        </row>
        <row r="8072">
          <cell r="S8072" t="str">
            <v>OPERAÇÕES RATEIOS</v>
          </cell>
        </row>
        <row r="8073">
          <cell r="S8073" t="str">
            <v>OPERAÇÕES RATEIOS</v>
          </cell>
        </row>
        <row r="8074">
          <cell r="S8074" t="str">
            <v>OPERAÇÕES RATEIOS</v>
          </cell>
        </row>
        <row r="8075">
          <cell r="S8075" t="str">
            <v>OPERAÇÕES RATEIOS</v>
          </cell>
        </row>
        <row r="8076">
          <cell r="S8076" t="str">
            <v>OPERAÇÕES RATEIOS</v>
          </cell>
        </row>
        <row r="8077">
          <cell r="S8077" t="str">
            <v>OPERAÇÕES RATEIOS</v>
          </cell>
        </row>
        <row r="8078">
          <cell r="S8078" t="str">
            <v>OPERAÇÕES RATEIOS</v>
          </cell>
        </row>
        <row r="8079">
          <cell r="S8079" t="str">
            <v>OPERAÇÕES RATEIOS</v>
          </cell>
        </row>
        <row r="8080">
          <cell r="S8080" t="str">
            <v>OPERAÇÕES RATEIOS</v>
          </cell>
        </row>
        <row r="8081">
          <cell r="S8081" t="str">
            <v>OPERAÇÕES RATEIOS</v>
          </cell>
        </row>
        <row r="8082">
          <cell r="S8082" t="str">
            <v>OPERAÇÕES RATEIOS</v>
          </cell>
        </row>
        <row r="8083">
          <cell r="S8083" t="str">
            <v>OPERAÇÕES RATEIOS</v>
          </cell>
        </row>
        <row r="8084">
          <cell r="S8084" t="str">
            <v>OPERAÇÕES RATEIOS</v>
          </cell>
        </row>
        <row r="8085">
          <cell r="S8085" t="str">
            <v>OPERAÇÕES RATEIOS</v>
          </cell>
        </row>
        <row r="8086">
          <cell r="S8086" t="str">
            <v>OPERAÇÕES RATEIOS</v>
          </cell>
        </row>
        <row r="8087">
          <cell r="S8087" t="str">
            <v>OPERAÇÕES RATEIOS</v>
          </cell>
        </row>
        <row r="8088">
          <cell r="S8088" t="str">
            <v>OPERAÇÕES RATEIOS</v>
          </cell>
        </row>
        <row r="8089">
          <cell r="S8089" t="str">
            <v>OPERAÇÕES RATEIOS</v>
          </cell>
        </row>
        <row r="8090">
          <cell r="S8090" t="str">
            <v>OPERAÇÕES RATEIOS</v>
          </cell>
        </row>
        <row r="8091">
          <cell r="S8091" t="str">
            <v>OPERAÇÕES RATEIOS</v>
          </cell>
        </row>
        <row r="8092">
          <cell r="S8092" t="str">
            <v>OPERAÇÕES RATEIOS</v>
          </cell>
        </row>
        <row r="8093">
          <cell r="S8093" t="str">
            <v>OPERAÇÕES RATEIOS</v>
          </cell>
        </row>
        <row r="8094">
          <cell r="S8094" t="str">
            <v>OPERAÇÕES RATEIOS</v>
          </cell>
        </row>
        <row r="8095">
          <cell r="S8095" t="str">
            <v>OPERAÇÕES RATEIOS</v>
          </cell>
        </row>
        <row r="8096">
          <cell r="S8096" t="str">
            <v>OPERAÇÕES RATEIOS</v>
          </cell>
        </row>
        <row r="8097">
          <cell r="S8097" t="str">
            <v>OPERAÇÕES RATEIOS</v>
          </cell>
        </row>
        <row r="8098">
          <cell r="S8098" t="str">
            <v>OPERAÇÕES RATEIOS</v>
          </cell>
        </row>
        <row r="8099">
          <cell r="S8099" t="str">
            <v>OPERAÇÕES RATEIOS</v>
          </cell>
        </row>
        <row r="8100">
          <cell r="S8100" t="str">
            <v>OPERAÇÕES RATEIOS</v>
          </cell>
        </row>
        <row r="8101">
          <cell r="S8101" t="str">
            <v>OPERAÇÕES RATEIOS</v>
          </cell>
        </row>
        <row r="8102">
          <cell r="S8102" t="str">
            <v>OPERAÇÕES RATEIOS</v>
          </cell>
        </row>
        <row r="8103">
          <cell r="S8103" t="str">
            <v>OPERAÇÕES RATEIOS</v>
          </cell>
        </row>
        <row r="8104">
          <cell r="S8104" t="str">
            <v>OPERAÇÕES RATEIOS</v>
          </cell>
        </row>
        <row r="8105">
          <cell r="S8105" t="str">
            <v>OPERAÇÕES RATEIOS</v>
          </cell>
        </row>
        <row r="8106">
          <cell r="S8106" t="str">
            <v>OPERAÇÕES RATEIOS</v>
          </cell>
        </row>
        <row r="8107">
          <cell r="S8107" t="str">
            <v>OPERAÇÕES RATEIOS</v>
          </cell>
        </row>
        <row r="8108">
          <cell r="S8108" t="str">
            <v>OPERAÇÕES RATEIOS</v>
          </cell>
        </row>
        <row r="8109">
          <cell r="S8109" t="str">
            <v>OPERAÇÕES RATEIOS</v>
          </cell>
        </row>
        <row r="8110">
          <cell r="S8110" t="str">
            <v>OPERAÇÕES RATEIOS</v>
          </cell>
        </row>
        <row r="8111">
          <cell r="S8111" t="str">
            <v>OPERAÇÕES RATEIOS</v>
          </cell>
        </row>
        <row r="8112">
          <cell r="S8112" t="str">
            <v>OPERAÇÕES RATEIOS</v>
          </cell>
        </row>
        <row r="8113">
          <cell r="S8113" t="str">
            <v>OPERAÇÕES RATEIOS</v>
          </cell>
        </row>
        <row r="8114">
          <cell r="S8114" t="str">
            <v>OPERAÇÕES RATEIOS</v>
          </cell>
        </row>
        <row r="8115">
          <cell r="S8115" t="str">
            <v>OPERAÇÕES RATEIOS</v>
          </cell>
        </row>
        <row r="8116">
          <cell r="S8116" t="str">
            <v>OPERAÇÕES RATEIOS</v>
          </cell>
        </row>
        <row r="8117">
          <cell r="S8117" t="str">
            <v>OPERAÇÕES RATEIOS</v>
          </cell>
        </row>
        <row r="8118">
          <cell r="S8118" t="str">
            <v>OPERAÇÕES RATEIOS</v>
          </cell>
        </row>
        <row r="8119">
          <cell r="S8119" t="str">
            <v>OPERAÇÕES RATEIOS</v>
          </cell>
        </row>
        <row r="8120">
          <cell r="S8120" t="str">
            <v>OPERAÇÕES RATEIOS</v>
          </cell>
        </row>
        <row r="8121">
          <cell r="S8121" t="str">
            <v>OPERAÇÕES RATEIOS</v>
          </cell>
        </row>
        <row r="8122">
          <cell r="S8122" t="str">
            <v>OPERAÇÕES RATEIOS</v>
          </cell>
        </row>
        <row r="8123">
          <cell r="S8123" t="str">
            <v>OPERAÇÕES RATEIOS</v>
          </cell>
        </row>
        <row r="8124">
          <cell r="S8124" t="str">
            <v>OPERAÇÕES RATEIOS</v>
          </cell>
        </row>
        <row r="8125">
          <cell r="S8125" t="str">
            <v>OPERAÇÕES RATEIOS</v>
          </cell>
        </row>
        <row r="8126">
          <cell r="S8126" t="str">
            <v>OPERAÇÕES RATEIOS</v>
          </cell>
        </row>
        <row r="8127">
          <cell r="S8127" t="str">
            <v>OPERAÇÕES RATEIOS</v>
          </cell>
        </row>
        <row r="8128">
          <cell r="S8128" t="str">
            <v>OPERAÇÕES RATEIOS</v>
          </cell>
        </row>
        <row r="8129">
          <cell r="S8129" t="str">
            <v>OPERAÇÕES RATEIOS</v>
          </cell>
        </row>
        <row r="8130">
          <cell r="S8130" t="str">
            <v>OPERAÇÕES RATEIOS</v>
          </cell>
        </row>
        <row r="8131">
          <cell r="S8131" t="str">
            <v>OPERAÇÕES RATEIOS</v>
          </cell>
        </row>
        <row r="8132">
          <cell r="S8132" t="str">
            <v>OPERAÇÕES RATEIOS</v>
          </cell>
        </row>
        <row r="8133">
          <cell r="S8133" t="str">
            <v>OPERAÇÕES RATEIOS</v>
          </cell>
        </row>
        <row r="8134">
          <cell r="S8134" t="str">
            <v>OPERAÇÕES RATEIOS</v>
          </cell>
        </row>
        <row r="8135">
          <cell r="S8135" t="str">
            <v>OPERAÇÕES RATEIOS</v>
          </cell>
        </row>
        <row r="8136">
          <cell r="S8136" t="str">
            <v>OPERAÇÕES RATEIOS</v>
          </cell>
        </row>
        <row r="8137">
          <cell r="S8137" t="str">
            <v>OPERAÇÕES RATEIOS</v>
          </cell>
        </row>
        <row r="8138">
          <cell r="S8138" t="str">
            <v>OPERAÇÕES RATEIOS</v>
          </cell>
        </row>
        <row r="8139">
          <cell r="S8139" t="str">
            <v>OPERAÇÕES RATEIOS</v>
          </cell>
        </row>
        <row r="8140">
          <cell r="S8140" t="str">
            <v>OPERAÇÕES RATEIOS</v>
          </cell>
        </row>
        <row r="8141">
          <cell r="S8141" t="str">
            <v>OPERAÇÕES RATEIOS</v>
          </cell>
        </row>
        <row r="8142">
          <cell r="S8142" t="str">
            <v>OPERAÇÕES RATEIOS</v>
          </cell>
        </row>
        <row r="8143">
          <cell r="S8143" t="str">
            <v>OPERAÇÕES RATEIOS</v>
          </cell>
        </row>
        <row r="8144">
          <cell r="S8144" t="str">
            <v>OPERAÇÕES RATEIOS</v>
          </cell>
        </row>
        <row r="8145">
          <cell r="S8145" t="str">
            <v>OPERAÇÕES RATEIOS</v>
          </cell>
        </row>
        <row r="8146">
          <cell r="S8146" t="str">
            <v>OPERAÇÕES RATEIOS</v>
          </cell>
        </row>
        <row r="8147">
          <cell r="S8147" t="str">
            <v>OPERAÇÕES RATEIOS</v>
          </cell>
        </row>
        <row r="8148">
          <cell r="S8148" t="str">
            <v>OPERAÇÕES RATEIOS</v>
          </cell>
        </row>
        <row r="8149">
          <cell r="S8149" t="str">
            <v>OPERAÇÕES RATEIOS</v>
          </cell>
        </row>
        <row r="8150">
          <cell r="S8150" t="str">
            <v>OPERAÇÕES RATEIOS</v>
          </cell>
        </row>
        <row r="8151">
          <cell r="S8151" t="str">
            <v>OPERAÇÕES RATEIOS</v>
          </cell>
        </row>
        <row r="8152">
          <cell r="S8152" t="str">
            <v>OPERAÇÕES RATEIOS</v>
          </cell>
        </row>
        <row r="8153">
          <cell r="S8153" t="str">
            <v>OPERAÇÕES RATEIOS</v>
          </cell>
        </row>
        <row r="8154">
          <cell r="S8154" t="str">
            <v>OPERAÇÕES RATEIOS</v>
          </cell>
        </row>
        <row r="8155">
          <cell r="S8155" t="str">
            <v>OPERAÇÕES RATEIOS</v>
          </cell>
        </row>
        <row r="8156">
          <cell r="S8156" t="str">
            <v>OPERAÇÕES RATEIOS</v>
          </cell>
        </row>
        <row r="8157">
          <cell r="S8157" t="str">
            <v>OPERAÇÕES RATEIOS</v>
          </cell>
        </row>
        <row r="8158">
          <cell r="S8158" t="str">
            <v>OPERAÇÕES RATEIOS</v>
          </cell>
        </row>
        <row r="8159">
          <cell r="S8159" t="str">
            <v>OPERAÇÕES RATEIOS</v>
          </cell>
        </row>
        <row r="8160">
          <cell r="S8160" t="str">
            <v>OPERAÇÕES RATEIOS</v>
          </cell>
        </row>
        <row r="8161">
          <cell r="S8161" t="str">
            <v>OPERAÇÕES RATEIOS</v>
          </cell>
        </row>
        <row r="8162">
          <cell r="S8162" t="str">
            <v>OPERAÇÕES RATEIOS</v>
          </cell>
        </row>
        <row r="8163">
          <cell r="S8163" t="str">
            <v>OPERAÇÕES RATEIOS</v>
          </cell>
        </row>
        <row r="8164">
          <cell r="S8164" t="str">
            <v>OPERAÇÕES RATEIOS</v>
          </cell>
        </row>
        <row r="8165">
          <cell r="S8165" t="str">
            <v>OPERAÇÕES RATEIOS</v>
          </cell>
        </row>
        <row r="8166">
          <cell r="S8166" t="str">
            <v>OPERAÇÕES RATEIOS</v>
          </cell>
        </row>
        <row r="8167">
          <cell r="S8167" t="str">
            <v>OPERAÇÕES RATEIOS</v>
          </cell>
        </row>
        <row r="8168">
          <cell r="S8168" t="str">
            <v>OPERAÇÕES RATEIOS</v>
          </cell>
        </row>
        <row r="8169">
          <cell r="S8169" t="str">
            <v>OPERAÇÕES RATEIOS</v>
          </cell>
        </row>
        <row r="8170">
          <cell r="S8170" t="str">
            <v>OPERAÇÕES RATEIOS</v>
          </cell>
        </row>
        <row r="8171">
          <cell r="S8171" t="str">
            <v>OPERAÇÕES RATEIOS</v>
          </cell>
        </row>
        <row r="8172">
          <cell r="S8172" t="str">
            <v>OPERAÇÕES RATEIOS</v>
          </cell>
        </row>
        <row r="8173">
          <cell r="S8173" t="str">
            <v>OPERAÇÕES RATEIOS</v>
          </cell>
        </row>
        <row r="8174">
          <cell r="S8174" t="str">
            <v>OPERAÇÕES RATEIOS</v>
          </cell>
        </row>
        <row r="8175">
          <cell r="S8175" t="str">
            <v>OPERAÇÕES RATEIOS</v>
          </cell>
        </row>
        <row r="8176">
          <cell r="S8176" t="str">
            <v>OPERAÇÕES RATEIOS</v>
          </cell>
        </row>
        <row r="8177">
          <cell r="S8177" t="str">
            <v>OPERAÇÕES RATEIOS</v>
          </cell>
        </row>
        <row r="8178">
          <cell r="S8178" t="str">
            <v>OPERAÇÕES RATEIOS</v>
          </cell>
        </row>
        <row r="8179">
          <cell r="S8179" t="str">
            <v>OPERAÇÕES RATEIOS</v>
          </cell>
        </row>
        <row r="8180">
          <cell r="S8180" t="str">
            <v>OPERAÇÕES RATEIOS</v>
          </cell>
        </row>
        <row r="8181">
          <cell r="S8181" t="str">
            <v>OPERAÇÕES RATEIOS</v>
          </cell>
        </row>
        <row r="8182">
          <cell r="S8182" t="str">
            <v>OPERAÇÕES RATEIOS</v>
          </cell>
        </row>
        <row r="8183">
          <cell r="S8183" t="str">
            <v>OPERAÇÕES RATEIOS</v>
          </cell>
        </row>
        <row r="8184">
          <cell r="S8184" t="str">
            <v>OPERAÇÕES RATEIOS</v>
          </cell>
        </row>
        <row r="8185">
          <cell r="S8185" t="str">
            <v>OPERAÇÕES RATEIOS</v>
          </cell>
        </row>
        <row r="8186">
          <cell r="S8186" t="str">
            <v>OPERAÇÕES RATEIOS</v>
          </cell>
        </row>
        <row r="8187">
          <cell r="S8187" t="str">
            <v>OPERAÇÕES RATEIOS</v>
          </cell>
        </row>
        <row r="8188">
          <cell r="S8188" t="str">
            <v>OPERAÇÕES RATEIOS</v>
          </cell>
        </row>
        <row r="8189">
          <cell r="S8189" t="str">
            <v>OPERAÇÕES RATEIOS</v>
          </cell>
        </row>
        <row r="8190">
          <cell r="S8190" t="str">
            <v>OPERAÇÕES RATEIOS</v>
          </cell>
        </row>
        <row r="8191">
          <cell r="S8191" t="str">
            <v>OPERAÇÕES RATEIOS</v>
          </cell>
        </row>
        <row r="8192">
          <cell r="S8192" t="str">
            <v>OPERAÇÕES RATEIOS</v>
          </cell>
        </row>
        <row r="8193">
          <cell r="S8193" t="str">
            <v>OPERAÇÕES RATEIOS</v>
          </cell>
        </row>
        <row r="8194">
          <cell r="S8194" t="str">
            <v>OPERAÇÕES RATEIOS</v>
          </cell>
        </row>
        <row r="8195">
          <cell r="S8195" t="str">
            <v>OPERAÇÕES RATEIOS</v>
          </cell>
        </row>
        <row r="8196">
          <cell r="S8196" t="str">
            <v>OPERAÇÕES RATEIOS</v>
          </cell>
        </row>
        <row r="8197">
          <cell r="S8197" t="str">
            <v>OPERAÇÕES RATEIOS</v>
          </cell>
        </row>
        <row r="8198">
          <cell r="S8198" t="str">
            <v>OPERAÇÕES RATEIOS</v>
          </cell>
        </row>
        <row r="8199">
          <cell r="S8199" t="str">
            <v>OPERAÇÕES RATEIOS</v>
          </cell>
        </row>
        <row r="8200">
          <cell r="S8200" t="str">
            <v>OPERAÇÕES RATEIOS</v>
          </cell>
        </row>
        <row r="8201">
          <cell r="S8201" t="str">
            <v>OPERAÇÕES RATEIOS</v>
          </cell>
        </row>
        <row r="8202">
          <cell r="S8202" t="str">
            <v>OPERAÇÕES RATEIOS</v>
          </cell>
        </row>
        <row r="8203">
          <cell r="S8203" t="str">
            <v>OPERAÇÕES RATEIOS</v>
          </cell>
        </row>
        <row r="8204">
          <cell r="S8204" t="str">
            <v>OPERAÇÕES RATEIOS</v>
          </cell>
        </row>
        <row r="8205">
          <cell r="S8205" t="str">
            <v>OPERAÇÕES RATEIOS</v>
          </cell>
        </row>
        <row r="8206">
          <cell r="S8206" t="str">
            <v>OPERAÇÕES RATEIOS</v>
          </cell>
        </row>
        <row r="8207">
          <cell r="S8207" t="str">
            <v>OPERAÇÕES RATEIOS</v>
          </cell>
        </row>
        <row r="8208">
          <cell r="S8208" t="str">
            <v>OPERAÇÕES RATEIOS</v>
          </cell>
        </row>
        <row r="8209">
          <cell r="S8209" t="str">
            <v>OPERAÇÕES RATEIOS</v>
          </cell>
        </row>
        <row r="8210">
          <cell r="S8210" t="str">
            <v>OPERAÇÕES RATEIOS</v>
          </cell>
        </row>
        <row r="8211">
          <cell r="S8211" t="str">
            <v>OPERAÇÕES RATEIOS</v>
          </cell>
        </row>
        <row r="8212">
          <cell r="S8212" t="str">
            <v>OPERAÇÕES RATEIOS</v>
          </cell>
        </row>
        <row r="8213">
          <cell r="S8213" t="str">
            <v>OPERAÇÕES RATEIOS</v>
          </cell>
        </row>
        <row r="8214">
          <cell r="S8214" t="str">
            <v>OPERAÇÕES RATEIOS</v>
          </cell>
        </row>
        <row r="8215">
          <cell r="S8215" t="str">
            <v>OPERAÇÕES RATEIOS</v>
          </cell>
        </row>
        <row r="8216">
          <cell r="S8216" t="str">
            <v>OPERAÇÕES RATEIOS</v>
          </cell>
        </row>
        <row r="8217">
          <cell r="S8217" t="str">
            <v>OPERAÇÕES RATEIOS</v>
          </cell>
        </row>
        <row r="8218">
          <cell r="S8218" t="str">
            <v>OPERAÇÕES RATEIOS</v>
          </cell>
        </row>
        <row r="8219">
          <cell r="S8219" t="str">
            <v>OPERAÇÕES RATEIOS</v>
          </cell>
        </row>
        <row r="8220">
          <cell r="S8220" t="str">
            <v>OPERAÇÕES RATEIOS</v>
          </cell>
        </row>
        <row r="8221">
          <cell r="S8221" t="str">
            <v>OPERAÇÕES RATEIOS</v>
          </cell>
        </row>
        <row r="8222">
          <cell r="S8222" t="str">
            <v>OPERAÇÕES RATEIOS</v>
          </cell>
        </row>
        <row r="8223">
          <cell r="S8223" t="str">
            <v>OPERAÇÕES RATEIOS</v>
          </cell>
        </row>
        <row r="8224">
          <cell r="S8224" t="str">
            <v>OPERAÇÕES RATEIOS</v>
          </cell>
        </row>
        <row r="8225">
          <cell r="S8225" t="str">
            <v>OPERAÇÕES RATEIOS</v>
          </cell>
        </row>
        <row r="8226">
          <cell r="S8226" t="str">
            <v>OPERAÇÕES RATEIOS</v>
          </cell>
        </row>
        <row r="8227">
          <cell r="S8227" t="str">
            <v>OPERAÇÕES RATEIOS</v>
          </cell>
        </row>
        <row r="8228">
          <cell r="S8228" t="str">
            <v>OPERAÇÕES RATEIOS</v>
          </cell>
        </row>
        <row r="8229">
          <cell r="S8229" t="str">
            <v>OPERAÇÕES RATEIOS</v>
          </cell>
        </row>
        <row r="8230">
          <cell r="S8230" t="str">
            <v>OPERAÇÕES RATEIOS</v>
          </cell>
        </row>
        <row r="8231">
          <cell r="S8231" t="str">
            <v>OPERAÇÕES RATEIOS</v>
          </cell>
        </row>
        <row r="8232">
          <cell r="S8232" t="str">
            <v>OPERAÇÕES RATEIOS</v>
          </cell>
        </row>
        <row r="8233">
          <cell r="S8233" t="str">
            <v>OPERAÇÕES RATEIOS</v>
          </cell>
        </row>
        <row r="8234">
          <cell r="S8234" t="str">
            <v>OPERAÇÕES RATEIOS</v>
          </cell>
        </row>
        <row r="8235">
          <cell r="S8235" t="str">
            <v>OPERAÇÕES RATEIOS</v>
          </cell>
        </row>
        <row r="8236">
          <cell r="S8236" t="str">
            <v>OPERAÇÕES RATEIOS</v>
          </cell>
        </row>
        <row r="8237">
          <cell r="S8237" t="str">
            <v>OPERAÇÕES RATEIOS</v>
          </cell>
        </row>
        <row r="8238">
          <cell r="S8238" t="str">
            <v>OPERAÇÕES RATEIOS</v>
          </cell>
        </row>
        <row r="8239">
          <cell r="S8239" t="str">
            <v>OPERAÇÕES RATEIOS</v>
          </cell>
        </row>
        <row r="8240">
          <cell r="S8240" t="str">
            <v>OPERAÇÕES RATEIOS</v>
          </cell>
        </row>
        <row r="8241">
          <cell r="S8241" t="str">
            <v>OPERAÇÕES RATEIOS</v>
          </cell>
        </row>
        <row r="8242">
          <cell r="S8242" t="str">
            <v>OPERAÇÕES RATEIOS</v>
          </cell>
        </row>
        <row r="8243">
          <cell r="S8243" t="str">
            <v>OPERAÇÕES RATEIOS</v>
          </cell>
        </row>
        <row r="8244">
          <cell r="S8244" t="str">
            <v>OPERAÇÕES RATEIOS</v>
          </cell>
        </row>
        <row r="8245">
          <cell r="S8245" t="str">
            <v>OPERAÇÕES RATEIOS</v>
          </cell>
        </row>
        <row r="8246">
          <cell r="S8246" t="str">
            <v>OPERAÇÕES RATEIOS</v>
          </cell>
        </row>
        <row r="8247">
          <cell r="S8247" t="str">
            <v>OPERAÇÕES RATEIOS</v>
          </cell>
        </row>
        <row r="8248">
          <cell r="S8248" t="str">
            <v>OPERAÇÕES RATEIOS</v>
          </cell>
        </row>
        <row r="8249">
          <cell r="S8249" t="str">
            <v>OPERAÇÕES RATEIOS</v>
          </cell>
        </row>
        <row r="8250">
          <cell r="S8250" t="str">
            <v>OPERAÇÕES RATEIOS</v>
          </cell>
        </row>
        <row r="8251">
          <cell r="S8251" t="str">
            <v>OPERAÇÕES RATEIOS</v>
          </cell>
        </row>
        <row r="8252">
          <cell r="S8252" t="str">
            <v>OPERAÇÕES RATEIOS</v>
          </cell>
        </row>
        <row r="8253">
          <cell r="S8253" t="str">
            <v>OPERAÇÕES RATEIOS</v>
          </cell>
        </row>
        <row r="8254">
          <cell r="S8254" t="str">
            <v>OPERAÇÕES RATEIOS</v>
          </cell>
        </row>
        <row r="8255">
          <cell r="S8255" t="str">
            <v>OPERAÇÕES RATEIOS</v>
          </cell>
        </row>
        <row r="8256">
          <cell r="S8256" t="str">
            <v>OPERAÇÕES RATEIOS</v>
          </cell>
        </row>
        <row r="8257">
          <cell r="S8257" t="str">
            <v>OPERAÇÕES RATEIOS</v>
          </cell>
        </row>
        <row r="8258">
          <cell r="S8258" t="str">
            <v>OPERAÇÕES RATEIOS</v>
          </cell>
        </row>
        <row r="8259">
          <cell r="S8259" t="str">
            <v>OPERAÇÕES RATEIOS</v>
          </cell>
        </row>
        <row r="8260">
          <cell r="S8260" t="str">
            <v>OPERAÇÕES RATEIOS</v>
          </cell>
        </row>
        <row r="8261">
          <cell r="S8261" t="str">
            <v>OPERAÇÕES RATEIOS</v>
          </cell>
        </row>
        <row r="8262">
          <cell r="S8262" t="str">
            <v>OPERAÇÕES RATEIOS</v>
          </cell>
        </row>
        <row r="8263">
          <cell r="S8263" t="str">
            <v>OPERAÇÕES RATEIOS</v>
          </cell>
        </row>
        <row r="8264">
          <cell r="S8264" t="str">
            <v>OPERAÇÕES RATEIOS</v>
          </cell>
        </row>
        <row r="8265">
          <cell r="S8265" t="str">
            <v>OPERAÇÕES RATEIOS</v>
          </cell>
        </row>
        <row r="8266">
          <cell r="S8266" t="str">
            <v>OPERAÇÕES RATEIOS</v>
          </cell>
        </row>
        <row r="8267">
          <cell r="S8267" t="str">
            <v>OPERAÇÕES RATEIOS</v>
          </cell>
        </row>
        <row r="8268">
          <cell r="S8268" t="str">
            <v>OPERAÇÕES RATEIOS</v>
          </cell>
        </row>
        <row r="8269">
          <cell r="S8269" t="str">
            <v>OPERAÇÕES RATEIOS</v>
          </cell>
        </row>
        <row r="8270">
          <cell r="S8270" t="str">
            <v>OPERAÇÕES RATEIOS</v>
          </cell>
        </row>
        <row r="8271">
          <cell r="S8271" t="str">
            <v>OPERAÇÕES RATEIOS</v>
          </cell>
        </row>
        <row r="8272">
          <cell r="S8272" t="str">
            <v>OPERAÇÕES RATEIOS</v>
          </cell>
        </row>
        <row r="8273">
          <cell r="S8273" t="str">
            <v>OPERAÇÕES RATEIOS</v>
          </cell>
        </row>
        <row r="8274">
          <cell r="S8274" t="str">
            <v>OPERAÇÕES RATEIOS</v>
          </cell>
        </row>
        <row r="8275">
          <cell r="S8275" t="str">
            <v>OPERAÇÕES RATEIOS</v>
          </cell>
        </row>
        <row r="8276">
          <cell r="S8276" t="str">
            <v>OPERAÇÕES RATEIOS</v>
          </cell>
        </row>
        <row r="8277">
          <cell r="S8277" t="str">
            <v>OPERAÇÕES RATEIOS</v>
          </cell>
        </row>
        <row r="8278">
          <cell r="S8278" t="str">
            <v>OPERAÇÕES RATEIOS</v>
          </cell>
        </row>
        <row r="8279">
          <cell r="S8279" t="str">
            <v>OPERAÇÕES RATEIOS</v>
          </cell>
        </row>
        <row r="8280">
          <cell r="S8280" t="str">
            <v>OPERAÇÕES RATEIOS</v>
          </cell>
        </row>
        <row r="8281">
          <cell r="S8281" t="str">
            <v>OPERAÇÕES RATEIOS</v>
          </cell>
        </row>
        <row r="8282">
          <cell r="S8282" t="str">
            <v>OPERAÇÕES RATEIOS</v>
          </cell>
        </row>
        <row r="8283">
          <cell r="S8283" t="str">
            <v>OPERAÇÕES RATEIOS</v>
          </cell>
        </row>
        <row r="8284">
          <cell r="S8284" t="str">
            <v>OPERAÇÕES RATEIOS</v>
          </cell>
        </row>
        <row r="8285">
          <cell r="S8285" t="str">
            <v>OPERAÇÕES RATEIOS</v>
          </cell>
        </row>
        <row r="8286">
          <cell r="S8286" t="str">
            <v>OPERAÇÕES RATEIOS</v>
          </cell>
        </row>
        <row r="8287">
          <cell r="S8287" t="str">
            <v>OPERAÇÕES RATEIOS</v>
          </cell>
        </row>
        <row r="8288">
          <cell r="S8288" t="str">
            <v>OPERAÇÕES RATEIOS</v>
          </cell>
        </row>
        <row r="8289">
          <cell r="S8289" t="str">
            <v>OPERAÇÕES RATEIOS</v>
          </cell>
        </row>
        <row r="8290">
          <cell r="S8290" t="str">
            <v>OPERAÇÕES RATEIOS</v>
          </cell>
        </row>
        <row r="8291">
          <cell r="S8291" t="str">
            <v>OPERAÇÕES RATEIOS</v>
          </cell>
        </row>
        <row r="8292">
          <cell r="S8292" t="str">
            <v>OPERAÇÕES RATEIOS</v>
          </cell>
        </row>
        <row r="8293">
          <cell r="S8293" t="str">
            <v>OPERAÇÕES RATEIOS</v>
          </cell>
        </row>
        <row r="8294">
          <cell r="S8294" t="str">
            <v>OPERAÇÕES RATEIOS</v>
          </cell>
        </row>
        <row r="8295">
          <cell r="S8295" t="str">
            <v>OPERAÇÕES RATEIOS</v>
          </cell>
        </row>
        <row r="8296">
          <cell r="S8296" t="str">
            <v>OPERAÇÕES RATEIOS</v>
          </cell>
        </row>
        <row r="8297">
          <cell r="S8297" t="str">
            <v>OPERAÇÕES RATEIOS</v>
          </cell>
        </row>
        <row r="8298">
          <cell r="S8298" t="str">
            <v>OPERAÇÕES RATEIOS</v>
          </cell>
        </row>
        <row r="8299">
          <cell r="S8299" t="str">
            <v>OPERAÇÕES RATEIOS</v>
          </cell>
        </row>
        <row r="8300">
          <cell r="S8300" t="str">
            <v>OPERAÇÕES RATEIOS</v>
          </cell>
        </row>
        <row r="8301">
          <cell r="S8301" t="str">
            <v>OPERAÇÕES RATEIOS</v>
          </cell>
        </row>
        <row r="8302">
          <cell r="S8302" t="str">
            <v>OPERAÇÕES RATEIOS</v>
          </cell>
        </row>
        <row r="8303">
          <cell r="S8303" t="str">
            <v>OPERAÇÕES RATEIOS</v>
          </cell>
        </row>
        <row r="8304">
          <cell r="S8304" t="str">
            <v>OPERAÇÕES RATEIOS</v>
          </cell>
        </row>
        <row r="8305">
          <cell r="S8305" t="str">
            <v>OPERAÇÕES RATEIOS</v>
          </cell>
        </row>
        <row r="8306">
          <cell r="S8306" t="str">
            <v>OPERAÇÕES RATEIOS</v>
          </cell>
        </row>
        <row r="8307">
          <cell r="S8307" t="str">
            <v>OPERAÇÕES RATEIOS</v>
          </cell>
        </row>
        <row r="8308">
          <cell r="S8308" t="str">
            <v>OPERAÇÕES RATEIOS</v>
          </cell>
        </row>
        <row r="8309">
          <cell r="S8309" t="str">
            <v>OPERAÇÕES RATEIOS</v>
          </cell>
        </row>
        <row r="8310">
          <cell r="S8310" t="str">
            <v>OPERAÇÕES RATEIOS</v>
          </cell>
        </row>
        <row r="8311">
          <cell r="S8311" t="str">
            <v>OPERAÇÕES RATEIOS</v>
          </cell>
        </row>
        <row r="8312">
          <cell r="S8312" t="str">
            <v>OPERAÇÕES RATEIOS</v>
          </cell>
        </row>
        <row r="8313">
          <cell r="S8313" t="str">
            <v>OPERAÇÕES RATEIOS</v>
          </cell>
        </row>
        <row r="8314">
          <cell r="S8314" t="str">
            <v>OPERAÇÕES RATEIOS</v>
          </cell>
        </row>
        <row r="8315">
          <cell r="S8315" t="str">
            <v>OPERAÇÕES RATEIOS</v>
          </cell>
        </row>
        <row r="8316">
          <cell r="S8316" t="str">
            <v>OPERAÇÕES RATEIOS</v>
          </cell>
        </row>
        <row r="8317">
          <cell r="S8317" t="str">
            <v>OPERAÇÕES RATEIOS</v>
          </cell>
        </row>
        <row r="8318">
          <cell r="S8318" t="str">
            <v>OPERAÇÕES RATEIOS</v>
          </cell>
        </row>
        <row r="8319">
          <cell r="S8319" t="str">
            <v>OPERAÇÕES RATEIOS</v>
          </cell>
        </row>
        <row r="8320">
          <cell r="S8320" t="str">
            <v>OPERAÇÕES RATEIOS</v>
          </cell>
        </row>
        <row r="8321">
          <cell r="S8321" t="str">
            <v>OPERAÇÕES RATEIOS</v>
          </cell>
        </row>
        <row r="8322">
          <cell r="S8322" t="str">
            <v>OPERAÇÕES RATEIOS</v>
          </cell>
        </row>
        <row r="8323">
          <cell r="S8323" t="str">
            <v>OPERAÇÕES RATEIOS</v>
          </cell>
        </row>
        <row r="8324">
          <cell r="S8324" t="str">
            <v>OPERAÇÕES RATEIOS</v>
          </cell>
        </row>
        <row r="8325">
          <cell r="S8325" t="str">
            <v>OPERAÇÕES RATEIOS</v>
          </cell>
        </row>
        <row r="8326">
          <cell r="S8326" t="str">
            <v>OPERAÇÕES RATEIOS</v>
          </cell>
        </row>
        <row r="8327">
          <cell r="S8327" t="str">
            <v>OPERAÇÕES RATEIOS</v>
          </cell>
        </row>
        <row r="8328">
          <cell r="S8328" t="str">
            <v>OPERAÇÕES RATEIOS</v>
          </cell>
        </row>
        <row r="8329">
          <cell r="S8329" t="str">
            <v>OPERAÇÕES RATEIOS</v>
          </cell>
        </row>
        <row r="8330">
          <cell r="S8330" t="str">
            <v>OPERAÇÕES RATEIOS</v>
          </cell>
        </row>
        <row r="8331">
          <cell r="S8331" t="str">
            <v>OPERAÇÕES RATEIOS</v>
          </cell>
        </row>
        <row r="8332">
          <cell r="S8332" t="str">
            <v>OPERAÇÕES RATEIOS</v>
          </cell>
        </row>
        <row r="8333">
          <cell r="S8333" t="str">
            <v>OPERAÇÕES RATEIOS</v>
          </cell>
        </row>
        <row r="8334">
          <cell r="S8334" t="str">
            <v>OPERAÇÕES RATEIOS</v>
          </cell>
        </row>
        <row r="8335">
          <cell r="S8335" t="str">
            <v>OPERAÇÕES RATEIOS</v>
          </cell>
        </row>
        <row r="8336">
          <cell r="S8336" t="str">
            <v>OPERAÇÕES RATEIOS</v>
          </cell>
        </row>
        <row r="8337">
          <cell r="S8337" t="str">
            <v>OPERAÇÕES RATEIOS</v>
          </cell>
        </row>
        <row r="8338">
          <cell r="S8338" t="str">
            <v>OPERAÇÕES RATEIOS</v>
          </cell>
        </row>
        <row r="8339">
          <cell r="S8339" t="str">
            <v>OPERAÇÕES RATEIOS</v>
          </cell>
        </row>
        <row r="8340">
          <cell r="S8340" t="str">
            <v>OPERAÇÕES RATEIOS</v>
          </cell>
        </row>
        <row r="8341">
          <cell r="S8341" t="str">
            <v>OPERAÇÕES RATEIOS</v>
          </cell>
        </row>
        <row r="8342">
          <cell r="S8342" t="str">
            <v>OPERAÇÕES RATEIOS</v>
          </cell>
        </row>
        <row r="8343">
          <cell r="S8343" t="str">
            <v>OPERAÇÕES RATEIOS</v>
          </cell>
        </row>
        <row r="8344">
          <cell r="S8344" t="str">
            <v>OPERAÇÕES RATEIOS</v>
          </cell>
        </row>
        <row r="8345">
          <cell r="S8345" t="str">
            <v>OPERAÇÕES RATEIOS</v>
          </cell>
        </row>
        <row r="8346">
          <cell r="S8346" t="str">
            <v>OPERAÇÕES RATEIOS</v>
          </cell>
        </row>
        <row r="8347">
          <cell r="S8347" t="str">
            <v>OPERAÇÕES RATEIOS</v>
          </cell>
        </row>
        <row r="8348">
          <cell r="S8348" t="str">
            <v>OPERAÇÕES RATEIOS</v>
          </cell>
        </row>
        <row r="8349">
          <cell r="S8349" t="str">
            <v>OPERAÇÕES RATEIOS</v>
          </cell>
        </row>
        <row r="8350">
          <cell r="S8350" t="str">
            <v>OPERAÇÕES RATEIOS</v>
          </cell>
        </row>
        <row r="8351">
          <cell r="S8351" t="str">
            <v>OPERAÇÕES RATEIOS</v>
          </cell>
        </row>
        <row r="8352">
          <cell r="S8352" t="str">
            <v>OPERAÇÕES RATEIOS</v>
          </cell>
        </row>
        <row r="8353">
          <cell r="S8353" t="str">
            <v>OPERAÇÕES RATEIOS</v>
          </cell>
        </row>
        <row r="8354">
          <cell r="S8354" t="str">
            <v>OPERAÇÕES RATEIOS</v>
          </cell>
        </row>
        <row r="8355">
          <cell r="S8355" t="str">
            <v>OPERAÇÕES RATEIOS</v>
          </cell>
        </row>
        <row r="8356">
          <cell r="S8356" t="str">
            <v>OPERAÇÕES RATEIOS</v>
          </cell>
        </row>
        <row r="8357">
          <cell r="S8357" t="str">
            <v>OPERAÇÕES RATEIOS</v>
          </cell>
        </row>
        <row r="8358">
          <cell r="S8358" t="str">
            <v>OPERAÇÕES RATEIOS</v>
          </cell>
        </row>
        <row r="8359">
          <cell r="S8359" t="str">
            <v>OPERAÇÕES RATEIOS</v>
          </cell>
        </row>
        <row r="8360">
          <cell r="S8360" t="str">
            <v>OPERAÇÕES RATEIOS</v>
          </cell>
        </row>
        <row r="8361">
          <cell r="S8361" t="str">
            <v>OPERAÇÕES RATEIOS</v>
          </cell>
        </row>
        <row r="8362">
          <cell r="S8362" t="str">
            <v>OPERAÇÕES RATEIOS</v>
          </cell>
        </row>
        <row r="8363">
          <cell r="S8363" t="str">
            <v>OPERAÇÕES RATEIOS</v>
          </cell>
        </row>
        <row r="8364">
          <cell r="S8364" t="str">
            <v>OPERAÇÕES RATEIOS</v>
          </cell>
        </row>
        <row r="8365">
          <cell r="S8365" t="str">
            <v>OPERAÇÕES RATEIOS</v>
          </cell>
        </row>
        <row r="8366">
          <cell r="S8366" t="str">
            <v>OPERAÇÕES RATEIOS</v>
          </cell>
        </row>
        <row r="8367">
          <cell r="S8367" t="str">
            <v>OPERAÇÕES RATEIOS</v>
          </cell>
        </row>
        <row r="8368">
          <cell r="S8368" t="str">
            <v>OPERAÇÕES RATEIOS</v>
          </cell>
        </row>
        <row r="8369">
          <cell r="S8369" t="str">
            <v>OPERAÇÕES RATEIOS</v>
          </cell>
        </row>
        <row r="8370">
          <cell r="S8370" t="str">
            <v>OPERAÇÕES RATEIOS</v>
          </cell>
        </row>
        <row r="8371">
          <cell r="S8371" t="str">
            <v>OPERAÇÕES RATEIOS</v>
          </cell>
        </row>
        <row r="8372">
          <cell r="S8372" t="str">
            <v>OPERAÇÕES RATEIOS</v>
          </cell>
        </row>
        <row r="8373">
          <cell r="S8373" t="str">
            <v>OPERAÇÕES RATEIOS</v>
          </cell>
        </row>
        <row r="8374">
          <cell r="S8374" t="str">
            <v>OPERAÇÕES RATEIOS</v>
          </cell>
        </row>
        <row r="8375">
          <cell r="S8375" t="str">
            <v>OPERAÇÕES RATEIOS</v>
          </cell>
        </row>
        <row r="8376">
          <cell r="S8376" t="str">
            <v>OPERAÇÕES RATEIOS</v>
          </cell>
        </row>
        <row r="8377">
          <cell r="S8377" t="str">
            <v>OPERAÇÕES RATEIOS</v>
          </cell>
        </row>
        <row r="8378">
          <cell r="S8378" t="str">
            <v>OPERAÇÕES RATEIOS</v>
          </cell>
        </row>
        <row r="8379">
          <cell r="S8379" t="str">
            <v>OPERAÇÕES RATEIOS</v>
          </cell>
        </row>
        <row r="8380">
          <cell r="S8380" t="str">
            <v>OPERAÇÕES RATEIOS</v>
          </cell>
        </row>
        <row r="8381">
          <cell r="S8381" t="str">
            <v>OPERAÇÕES RATEIOS</v>
          </cell>
        </row>
        <row r="8382">
          <cell r="S8382" t="str">
            <v>OPERAÇÕES RATEIOS</v>
          </cell>
        </row>
        <row r="8383">
          <cell r="S8383" t="str">
            <v>OPERAÇÕES RATEIOS</v>
          </cell>
        </row>
        <row r="8384">
          <cell r="S8384" t="str">
            <v>OPERAÇÕES RATEIOS</v>
          </cell>
        </row>
        <row r="8385">
          <cell r="S8385" t="str">
            <v>OPERAÇÕES RATEIOS</v>
          </cell>
        </row>
        <row r="8386">
          <cell r="S8386" t="str">
            <v>OPERAÇÕES RATEIOS</v>
          </cell>
        </row>
        <row r="8387">
          <cell r="S8387" t="str">
            <v>OPERAÇÕES RATEIOS</v>
          </cell>
        </row>
        <row r="8388">
          <cell r="S8388" t="str">
            <v>OPERAÇÕES RATEIOS</v>
          </cell>
        </row>
        <row r="8389">
          <cell r="S8389" t="str">
            <v>OPERAÇÕES RATEIOS</v>
          </cell>
        </row>
        <row r="8390">
          <cell r="S8390" t="str">
            <v>OPERAÇÕES RATEIOS</v>
          </cell>
        </row>
        <row r="8391">
          <cell r="S8391" t="str">
            <v>OPERAÇÕES RATEIOS</v>
          </cell>
        </row>
        <row r="8392">
          <cell r="S8392" t="str">
            <v>OPERAÇÕES RATEIOS</v>
          </cell>
        </row>
        <row r="8393">
          <cell r="S8393" t="str">
            <v>OPERAÇÕES RATEIOS</v>
          </cell>
        </row>
        <row r="8394">
          <cell r="S8394" t="str">
            <v>OPERAÇÕES RATEIOS</v>
          </cell>
        </row>
        <row r="8395">
          <cell r="S8395" t="str">
            <v>OPERAÇÕES RATEIOS</v>
          </cell>
        </row>
        <row r="8396">
          <cell r="S8396" t="str">
            <v>OPERAÇÕES RATEIOS</v>
          </cell>
        </row>
        <row r="8397">
          <cell r="S8397" t="str">
            <v>OPERAÇÕES RATEIOS</v>
          </cell>
        </row>
        <row r="8398">
          <cell r="S8398" t="str">
            <v>OPERAÇÕES RATEIOS</v>
          </cell>
        </row>
        <row r="8399">
          <cell r="S8399" t="str">
            <v>OPERAÇÕES RATEIOS</v>
          </cell>
        </row>
        <row r="8400">
          <cell r="S8400" t="str">
            <v>OPERAÇÕES RATEIOS</v>
          </cell>
        </row>
        <row r="8401">
          <cell r="S8401" t="str">
            <v>OPERAÇÕES RATEIOS</v>
          </cell>
        </row>
        <row r="8402">
          <cell r="S8402" t="str">
            <v>OPERAÇÕES RATEIOS</v>
          </cell>
        </row>
        <row r="8403">
          <cell r="S8403" t="str">
            <v>OPERAÇÕES RATEIOS</v>
          </cell>
        </row>
        <row r="8404">
          <cell r="S8404" t="str">
            <v>OPERAÇÕES RATEIOS</v>
          </cell>
        </row>
        <row r="8405">
          <cell r="S8405" t="str">
            <v>OPERAÇÕES RATEIOS</v>
          </cell>
        </row>
        <row r="8406">
          <cell r="S8406" t="str">
            <v>OPERAÇÕES RATEIOS</v>
          </cell>
        </row>
        <row r="8407">
          <cell r="S8407" t="str">
            <v>OPERAÇÕES RATEIOS</v>
          </cell>
        </row>
        <row r="8408">
          <cell r="S8408" t="str">
            <v>OPERAÇÕES RATEIOS</v>
          </cell>
        </row>
        <row r="8409">
          <cell r="S8409" t="str">
            <v>OPERAÇÕES RATEIOS</v>
          </cell>
        </row>
        <row r="8410">
          <cell r="S8410" t="str">
            <v>OPERAÇÕES RATEIOS</v>
          </cell>
        </row>
        <row r="8411">
          <cell r="S8411" t="str">
            <v>OPERAÇÕES RATEIOS</v>
          </cell>
        </row>
        <row r="8412">
          <cell r="S8412" t="str">
            <v>OPERAÇÕES RATEIOS</v>
          </cell>
        </row>
        <row r="8413">
          <cell r="S8413" t="str">
            <v>OPERAÇÕES RATEIOS</v>
          </cell>
        </row>
        <row r="8414">
          <cell r="S8414" t="str">
            <v>OPERAÇÕES RATEIOS</v>
          </cell>
        </row>
        <row r="8415">
          <cell r="S8415" t="str">
            <v>OPERAÇÕES RATEIOS</v>
          </cell>
        </row>
        <row r="8416">
          <cell r="S8416" t="str">
            <v>OPERAÇÕES RATEIOS</v>
          </cell>
        </row>
        <row r="8417">
          <cell r="S8417" t="str">
            <v>OPERAÇÕES RATEIOS</v>
          </cell>
        </row>
        <row r="8418">
          <cell r="S8418" t="str">
            <v>OPERAÇÕES RATEIOS</v>
          </cell>
        </row>
        <row r="8419">
          <cell r="S8419" t="str">
            <v>OPERAÇÕES RATEIOS</v>
          </cell>
        </row>
        <row r="8420">
          <cell r="S8420" t="str">
            <v>OPERAÇÕES RATEIOS</v>
          </cell>
        </row>
        <row r="8421">
          <cell r="S8421" t="str">
            <v>OPERAÇÕES RATEIOS</v>
          </cell>
        </row>
        <row r="8422">
          <cell r="S8422" t="str">
            <v>OPERAÇÕES RATEIOS</v>
          </cell>
        </row>
        <row r="8423">
          <cell r="S8423" t="str">
            <v>OPERAÇÕES RATEIOS</v>
          </cell>
        </row>
        <row r="8424">
          <cell r="S8424" t="str">
            <v>OPERAÇÕES RATEIOS</v>
          </cell>
        </row>
        <row r="8425">
          <cell r="S8425" t="str">
            <v>OPERAÇÕES RATEIOS</v>
          </cell>
        </row>
        <row r="8426">
          <cell r="S8426" t="str">
            <v>OPERAÇÕES RATEIOS</v>
          </cell>
        </row>
        <row r="8427">
          <cell r="S8427" t="str">
            <v>OPERAÇÕES RATEIOS</v>
          </cell>
        </row>
        <row r="8428">
          <cell r="S8428" t="str">
            <v>OPERAÇÕES RATEIOS</v>
          </cell>
        </row>
        <row r="8429">
          <cell r="S8429" t="str">
            <v>OPERAÇÕES RATEIOS</v>
          </cell>
        </row>
        <row r="8430">
          <cell r="S8430" t="str">
            <v>OPERAÇÕES RATEIOS</v>
          </cell>
        </row>
        <row r="8431">
          <cell r="S8431" t="str">
            <v>OPERAÇÕES RATEIOS</v>
          </cell>
        </row>
        <row r="8432">
          <cell r="S8432" t="str">
            <v>OPERAÇÕES RATEIOS</v>
          </cell>
        </row>
        <row r="8433">
          <cell r="S8433" t="str">
            <v>OPERAÇÕES RATEIOS</v>
          </cell>
        </row>
        <row r="8434">
          <cell r="S8434" t="str">
            <v>OPERAÇÕES RATEIOS</v>
          </cell>
        </row>
        <row r="8435">
          <cell r="S8435" t="str">
            <v>OPERAÇÕES RATEIOS</v>
          </cell>
        </row>
        <row r="8436">
          <cell r="S8436" t="str">
            <v>OPERAÇÕES RATEIOS</v>
          </cell>
        </row>
        <row r="8437">
          <cell r="S8437" t="str">
            <v>OPERAÇÕES RATEIOS</v>
          </cell>
        </row>
        <row r="8438">
          <cell r="S8438" t="str">
            <v>OPERAÇÕES RATEIOS</v>
          </cell>
        </row>
        <row r="8439">
          <cell r="S8439" t="str">
            <v>OPERAÇÕES RATEIOS</v>
          </cell>
        </row>
        <row r="8440">
          <cell r="S8440" t="str">
            <v>OPERAÇÕES RATEIOS</v>
          </cell>
        </row>
        <row r="8441">
          <cell r="S8441" t="str">
            <v>OPERAÇÕES RATEIOS</v>
          </cell>
        </row>
        <row r="8442">
          <cell r="S8442" t="str">
            <v>OPERAÇÕES RATEIOS</v>
          </cell>
        </row>
        <row r="8443">
          <cell r="S8443" t="str">
            <v>OPERAÇÕES RATEIOS</v>
          </cell>
        </row>
        <row r="8444">
          <cell r="S8444" t="str">
            <v>OPERAÇÕES RATEIOS</v>
          </cell>
        </row>
        <row r="8445">
          <cell r="S8445" t="str">
            <v>OPERAÇÕES RATEIOS</v>
          </cell>
        </row>
        <row r="8446">
          <cell r="S8446" t="str">
            <v>OPERAÇÕES RATEIOS</v>
          </cell>
        </row>
        <row r="8447">
          <cell r="S8447" t="str">
            <v>OPERAÇÕES RATEIOS</v>
          </cell>
        </row>
        <row r="8448">
          <cell r="S8448" t="str">
            <v>OPERAÇÕES RATEIOS</v>
          </cell>
        </row>
        <row r="8449">
          <cell r="S8449" t="str">
            <v>OPERAÇÕES RATEIOS</v>
          </cell>
        </row>
        <row r="8450">
          <cell r="S8450" t="str">
            <v>OPERAÇÕES RATEIOS</v>
          </cell>
        </row>
        <row r="8451">
          <cell r="S8451" t="str">
            <v>OPERAÇÕES RATEIOS</v>
          </cell>
        </row>
        <row r="8452">
          <cell r="S8452" t="str">
            <v>OPERAÇÕES RATEIOS</v>
          </cell>
        </row>
        <row r="8453">
          <cell r="S8453" t="str">
            <v>OPERAÇÕES RATEIOS</v>
          </cell>
        </row>
        <row r="8454">
          <cell r="S8454" t="str">
            <v>OPERAÇÕES RATEIOS</v>
          </cell>
        </row>
        <row r="8455">
          <cell r="S8455" t="str">
            <v>OPERAÇÕES RATEIOS</v>
          </cell>
        </row>
        <row r="8456">
          <cell r="S8456" t="str">
            <v>OPERAÇÕES RATEIOS</v>
          </cell>
        </row>
        <row r="8457">
          <cell r="S8457" t="str">
            <v>OPERAÇÕES RATEIOS</v>
          </cell>
        </row>
        <row r="8458">
          <cell r="S8458" t="str">
            <v>OPERAÇÕES RATEIOS</v>
          </cell>
        </row>
        <row r="8459">
          <cell r="S8459" t="str">
            <v>OPERAÇÕES RATEIOS</v>
          </cell>
        </row>
        <row r="8460">
          <cell r="S8460" t="str">
            <v>OPERAÇÕES RATEIOS</v>
          </cell>
        </row>
        <row r="8461">
          <cell r="S8461" t="str">
            <v>OPERAÇÕES RATEIOS</v>
          </cell>
        </row>
        <row r="8462">
          <cell r="S8462" t="str">
            <v>OPERAÇÕES RATEIOS</v>
          </cell>
        </row>
        <row r="8463">
          <cell r="S8463" t="str">
            <v>OPERAÇÕES RATEIOS</v>
          </cell>
        </row>
        <row r="8464">
          <cell r="S8464" t="str">
            <v>OPERAÇÕES RATEIOS</v>
          </cell>
        </row>
        <row r="8465">
          <cell r="S8465" t="str">
            <v>OPERAÇÕES RATEIOS</v>
          </cell>
        </row>
        <row r="8466">
          <cell r="S8466" t="str">
            <v>OPERAÇÕES RATEIOS</v>
          </cell>
        </row>
        <row r="8467">
          <cell r="S8467" t="str">
            <v>OPERAÇÕES RATEIOS</v>
          </cell>
        </row>
        <row r="8468">
          <cell r="S8468" t="str">
            <v>OPERAÇÕES RATEIOS</v>
          </cell>
        </row>
        <row r="8469">
          <cell r="S8469" t="str">
            <v>OPERAÇÕES RATEIOS</v>
          </cell>
        </row>
        <row r="8470">
          <cell r="S8470" t="str">
            <v>OPERAÇÕES RATEIOS</v>
          </cell>
        </row>
        <row r="8471">
          <cell r="S8471" t="str">
            <v>OPERAÇÕES RATEIOS</v>
          </cell>
        </row>
        <row r="8472">
          <cell r="S8472" t="str">
            <v>OPERAÇÕES RATEIOS</v>
          </cell>
        </row>
        <row r="8473">
          <cell r="S8473" t="str">
            <v>OPERAÇÕES RATEIOS</v>
          </cell>
        </row>
        <row r="8474">
          <cell r="S8474" t="str">
            <v>OPERAÇÕES RATEIOS</v>
          </cell>
        </row>
        <row r="8475">
          <cell r="S8475" t="str">
            <v>OPERAÇÕES RATEIOS</v>
          </cell>
        </row>
        <row r="8476">
          <cell r="S8476" t="str">
            <v>OPERAÇÕES RATEIOS</v>
          </cell>
        </row>
        <row r="8477">
          <cell r="S8477" t="str">
            <v>OPERAÇÕES RATEIOS</v>
          </cell>
        </row>
        <row r="8478">
          <cell r="S8478" t="str">
            <v>OPERAÇÕES RATEIOS</v>
          </cell>
        </row>
        <row r="8479">
          <cell r="S8479" t="str">
            <v>OPERAÇÕES RATEIOS</v>
          </cell>
        </row>
        <row r="8480">
          <cell r="S8480" t="str">
            <v>OPERAÇÕES RATEIOS</v>
          </cell>
        </row>
        <row r="8481">
          <cell r="S8481" t="str">
            <v>OPERAÇÕES RATEIOS</v>
          </cell>
        </row>
        <row r="8482">
          <cell r="S8482" t="str">
            <v>OPERAÇÕES RATEIOS</v>
          </cell>
        </row>
        <row r="8483">
          <cell r="S8483" t="str">
            <v>OPERAÇÕES RATEIOS</v>
          </cell>
        </row>
        <row r="8484">
          <cell r="S8484" t="str">
            <v>OPERAÇÕES RATEIOS</v>
          </cell>
        </row>
        <row r="8485">
          <cell r="S8485" t="str">
            <v>OPERAÇÕES RATEIOS</v>
          </cell>
        </row>
        <row r="8486">
          <cell r="S8486" t="str">
            <v>OPERAÇÕES RATEIOS</v>
          </cell>
        </row>
        <row r="8487">
          <cell r="S8487" t="str">
            <v>OPERAÇÕES RATEIOS</v>
          </cell>
        </row>
        <row r="8488">
          <cell r="S8488" t="str">
            <v>OPERAÇÕES RATEIOS</v>
          </cell>
        </row>
        <row r="8489">
          <cell r="S8489" t="str">
            <v>OPERAÇÕES RATEIOS</v>
          </cell>
        </row>
        <row r="8490">
          <cell r="S8490" t="str">
            <v>OPERAÇÕES RATEIOS</v>
          </cell>
        </row>
        <row r="8491">
          <cell r="S8491" t="str">
            <v>OPERAÇÕES RATEIOS</v>
          </cell>
        </row>
        <row r="8492">
          <cell r="S8492" t="str">
            <v>OPERAÇÕES RATEIOS</v>
          </cell>
        </row>
        <row r="8493">
          <cell r="S8493" t="str">
            <v>OPERAÇÕES RATEIOS</v>
          </cell>
        </row>
        <row r="8494">
          <cell r="S8494" t="str">
            <v>OPERAÇÕES RATEIOS</v>
          </cell>
        </row>
        <row r="8495">
          <cell r="S8495" t="str">
            <v>OPERAÇÕES RATEIOS</v>
          </cell>
        </row>
        <row r="8496">
          <cell r="S8496" t="str">
            <v>OPERAÇÕES RATEIOS</v>
          </cell>
        </row>
        <row r="8497">
          <cell r="S8497" t="str">
            <v>OPERAÇÕES RATEIOS</v>
          </cell>
        </row>
        <row r="8498">
          <cell r="S8498" t="str">
            <v>OPERAÇÕES RATEIOS</v>
          </cell>
        </row>
        <row r="8499">
          <cell r="S8499" t="str">
            <v>OPERAÇÕES RATEIOS</v>
          </cell>
        </row>
        <row r="8500">
          <cell r="S8500" t="str">
            <v>OPERAÇÕES RATEIOS</v>
          </cell>
        </row>
        <row r="8501">
          <cell r="S8501" t="str">
            <v>OPERAÇÕES RATEIOS</v>
          </cell>
        </row>
        <row r="8502">
          <cell r="S8502" t="str">
            <v>OPERAÇÕES RATEIOS</v>
          </cell>
        </row>
        <row r="8503">
          <cell r="S8503" t="str">
            <v>OPERAÇÕES RATEIOS</v>
          </cell>
        </row>
        <row r="8504">
          <cell r="S8504" t="str">
            <v>OPERAÇÕES RATEIOS</v>
          </cell>
        </row>
        <row r="8505">
          <cell r="S8505" t="str">
            <v>OPERAÇÕES RATEIOS</v>
          </cell>
        </row>
        <row r="8506">
          <cell r="S8506" t="str">
            <v>OPERAÇÕES RATEIOS</v>
          </cell>
        </row>
        <row r="8507">
          <cell r="S8507" t="str">
            <v>OPERAÇÕES RATEIOS</v>
          </cell>
        </row>
        <row r="8508">
          <cell r="S8508" t="str">
            <v>OPERAÇÕES RATEIOS</v>
          </cell>
        </row>
        <row r="8509">
          <cell r="S8509" t="str">
            <v>OPERAÇÕES RATEIOS</v>
          </cell>
        </row>
        <row r="8510">
          <cell r="S8510" t="str">
            <v>OPERAÇÕES RATEIOS</v>
          </cell>
        </row>
        <row r="8511">
          <cell r="S8511" t="str">
            <v>OPERAÇÕES RATEIOS</v>
          </cell>
        </row>
        <row r="8512">
          <cell r="S8512" t="str">
            <v>OPERAÇÕES RATEIOS</v>
          </cell>
        </row>
        <row r="8513">
          <cell r="S8513" t="str">
            <v>OPERAÇÕES RATEIOS</v>
          </cell>
        </row>
        <row r="8514">
          <cell r="S8514" t="str">
            <v>OPERAÇÕES RATEIOS</v>
          </cell>
        </row>
        <row r="8515">
          <cell r="S8515" t="str">
            <v>OPERAÇÕES RATEIOS</v>
          </cell>
        </row>
        <row r="8516">
          <cell r="S8516" t="str">
            <v>OPERAÇÕES RATEIOS</v>
          </cell>
        </row>
        <row r="8517">
          <cell r="S8517" t="str">
            <v>OPERAÇÕES RATEIOS</v>
          </cell>
        </row>
        <row r="8518">
          <cell r="S8518" t="str">
            <v>OPERAÇÕES RATEIOS</v>
          </cell>
        </row>
        <row r="8519">
          <cell r="S8519" t="str">
            <v>OPERAÇÕES RATEIOS</v>
          </cell>
        </row>
        <row r="8520">
          <cell r="S8520" t="str">
            <v>OPERAÇÕES RATEIOS</v>
          </cell>
        </row>
        <row r="8521">
          <cell r="S8521" t="str">
            <v>OPERAÇÕES RATEIOS</v>
          </cell>
        </row>
        <row r="8522">
          <cell r="S8522" t="str">
            <v>OPERAÇÕES RATEIOS</v>
          </cell>
        </row>
        <row r="8523">
          <cell r="S8523" t="str">
            <v>OPERAÇÕES RATEIOS</v>
          </cell>
        </row>
        <row r="8524">
          <cell r="S8524" t="str">
            <v>OPERAÇÕES RATEIOS</v>
          </cell>
        </row>
        <row r="8525">
          <cell r="S8525" t="str">
            <v>OPERAÇÕES RATEIOS</v>
          </cell>
        </row>
        <row r="8526">
          <cell r="S8526" t="str">
            <v>OPERAÇÕES RATEIOS</v>
          </cell>
        </row>
        <row r="8527">
          <cell r="S8527" t="str">
            <v>OPERAÇÕES RATEIOS</v>
          </cell>
        </row>
        <row r="8528">
          <cell r="S8528" t="str">
            <v>OPERAÇÕES RATEIOS</v>
          </cell>
        </row>
        <row r="8529">
          <cell r="S8529" t="str">
            <v>OPERAÇÕES RATEIOS</v>
          </cell>
        </row>
        <row r="8530">
          <cell r="S8530" t="str">
            <v>OPERAÇÕES RATEIOS</v>
          </cell>
        </row>
        <row r="8531">
          <cell r="S8531" t="str">
            <v>OPERAÇÕES RATEIOS</v>
          </cell>
        </row>
        <row r="8532">
          <cell r="S8532" t="str">
            <v>OPERAÇÕES RATEIOS</v>
          </cell>
        </row>
        <row r="8533">
          <cell r="S8533" t="str">
            <v>OPERAÇÕES RATEIOS</v>
          </cell>
        </row>
        <row r="8534">
          <cell r="S8534" t="str">
            <v>OPERAÇÕES RATEIOS</v>
          </cell>
        </row>
        <row r="8535">
          <cell r="S8535" t="str">
            <v>OPERAÇÕES RATEIOS</v>
          </cell>
        </row>
        <row r="8536">
          <cell r="S8536" t="str">
            <v>OPERAÇÕES RATEIOS</v>
          </cell>
        </row>
        <row r="8537">
          <cell r="S8537" t="str">
            <v>OPERAÇÕES RATEIOS</v>
          </cell>
        </row>
        <row r="8538">
          <cell r="S8538" t="str">
            <v>OPERAÇÕES RATEIOS</v>
          </cell>
        </row>
        <row r="8539">
          <cell r="S8539" t="str">
            <v>OPERAÇÕES RATEIOS</v>
          </cell>
        </row>
        <row r="8540">
          <cell r="S8540" t="str">
            <v>OPERAÇÕES RATEIOS</v>
          </cell>
        </row>
        <row r="8541">
          <cell r="S8541" t="str">
            <v>OPERAÇÕES RATEIOS</v>
          </cell>
        </row>
        <row r="8542">
          <cell r="S8542" t="str">
            <v>OPERAÇÕES RATEIOS</v>
          </cell>
        </row>
        <row r="8543">
          <cell r="S8543" t="str">
            <v>OPERAÇÕES RATEIOS</v>
          </cell>
        </row>
        <row r="8544">
          <cell r="S8544" t="str">
            <v>OPERAÇÕES RATEIOS</v>
          </cell>
        </row>
        <row r="8545">
          <cell r="S8545" t="str">
            <v>OPERAÇÕES RATEIOS</v>
          </cell>
        </row>
        <row r="8546">
          <cell r="S8546" t="str">
            <v>OPERAÇÕES RATEIOS</v>
          </cell>
        </row>
        <row r="8547">
          <cell r="S8547" t="str">
            <v>OPERAÇÕES RATEIOS</v>
          </cell>
        </row>
        <row r="8548">
          <cell r="S8548" t="str">
            <v>OPERAÇÕES RATEIOS</v>
          </cell>
        </row>
        <row r="8549">
          <cell r="S8549" t="str">
            <v>OPERAÇÕES RATEIOS</v>
          </cell>
        </row>
        <row r="8550">
          <cell r="S8550" t="str">
            <v>OPERAÇÕES RATEIOS</v>
          </cell>
        </row>
        <row r="8551">
          <cell r="S8551" t="str">
            <v>OPERAÇÕES RATEIOS</v>
          </cell>
        </row>
        <row r="8552">
          <cell r="S8552" t="str">
            <v>OPERAÇÕES RATEIOS</v>
          </cell>
        </row>
        <row r="8553">
          <cell r="S8553" t="str">
            <v>OPERAÇÕES RATEIOS</v>
          </cell>
        </row>
        <row r="8554">
          <cell r="S8554" t="str">
            <v>OPERAÇÕES RATEIOS</v>
          </cell>
        </row>
        <row r="8555">
          <cell r="S8555" t="str">
            <v>OPERAÇÕES RATEIOS</v>
          </cell>
        </row>
        <row r="8556">
          <cell r="S8556" t="str">
            <v>OPERAÇÕES RATEIOS</v>
          </cell>
        </row>
        <row r="8557">
          <cell r="S8557" t="str">
            <v>OPERAÇÕES RATEIOS</v>
          </cell>
        </row>
        <row r="8558">
          <cell r="S8558" t="str">
            <v>OPERAÇÕES RATEIOS</v>
          </cell>
        </row>
        <row r="8559">
          <cell r="S8559" t="str">
            <v>OPERAÇÕES RATEIOS</v>
          </cell>
        </row>
        <row r="8560">
          <cell r="S8560" t="str">
            <v>OPERAÇÕES RATEIOS</v>
          </cell>
        </row>
        <row r="8561">
          <cell r="S8561" t="str">
            <v>OPERAÇÕES RATEIOS</v>
          </cell>
        </row>
        <row r="8562">
          <cell r="S8562" t="str">
            <v>OPERAÇÕES RATEIOS</v>
          </cell>
        </row>
        <row r="8563">
          <cell r="S8563" t="str">
            <v>OPERAÇÕES RATEIOS</v>
          </cell>
        </row>
        <row r="8564">
          <cell r="S8564" t="str">
            <v>OPERAÇÕES RATEIOS</v>
          </cell>
        </row>
        <row r="8565">
          <cell r="S8565" t="str">
            <v>OPERAÇÕES RATEIOS</v>
          </cell>
        </row>
        <row r="8566">
          <cell r="S8566" t="str">
            <v>OPERAÇÕES RATEIOS</v>
          </cell>
        </row>
        <row r="8567">
          <cell r="S8567" t="str">
            <v>OPERAÇÕES RATEIOS</v>
          </cell>
        </row>
        <row r="8568">
          <cell r="S8568" t="str">
            <v>OPERAÇÕES RATEIOS</v>
          </cell>
        </row>
        <row r="8569">
          <cell r="S8569" t="str">
            <v>OPERAÇÕES RATEIOS</v>
          </cell>
        </row>
        <row r="8570">
          <cell r="S8570" t="str">
            <v>OPERAÇÕES RATEIOS</v>
          </cell>
        </row>
        <row r="8571">
          <cell r="S8571" t="str">
            <v>OPERAÇÕES RATEIOS</v>
          </cell>
        </row>
        <row r="8572">
          <cell r="S8572" t="str">
            <v>OPERAÇÕES RATEIOS</v>
          </cell>
        </row>
        <row r="8573">
          <cell r="S8573" t="str">
            <v>OPERAÇÕES RATEIOS</v>
          </cell>
        </row>
        <row r="8574">
          <cell r="S8574" t="str">
            <v>OPERAÇÕES RATEIOS</v>
          </cell>
        </row>
        <row r="8575">
          <cell r="S8575" t="str">
            <v>OPERAÇÕES RATEIOS</v>
          </cell>
        </row>
        <row r="8576">
          <cell r="S8576" t="str">
            <v>OPERAÇÕES RATEIOS</v>
          </cell>
        </row>
        <row r="8577">
          <cell r="S8577" t="str">
            <v>OPERAÇÕES RATEIOS</v>
          </cell>
        </row>
        <row r="8578">
          <cell r="S8578" t="str">
            <v>OPERAÇÕES RATEIOS</v>
          </cell>
        </row>
        <row r="8579">
          <cell r="S8579" t="str">
            <v>OPERAÇÕES RATEIOS</v>
          </cell>
        </row>
        <row r="8580">
          <cell r="S8580" t="str">
            <v>OPERAÇÕES RATEIOS</v>
          </cell>
        </row>
        <row r="8581">
          <cell r="S8581" t="str">
            <v>OPERAÇÕES RATEIOS</v>
          </cell>
        </row>
        <row r="8582">
          <cell r="S8582" t="str">
            <v>OPERAÇÕES RATEIOS</v>
          </cell>
        </row>
        <row r="8583">
          <cell r="S8583" t="str">
            <v>OPERAÇÕES RATEIOS</v>
          </cell>
        </row>
        <row r="8584">
          <cell r="S8584" t="str">
            <v>OPERAÇÕES RATEIOS</v>
          </cell>
        </row>
        <row r="8585">
          <cell r="S8585" t="str">
            <v>OPERAÇÕES RATEIOS</v>
          </cell>
        </row>
        <row r="8586">
          <cell r="S8586" t="str">
            <v>OPERAÇÕES RATEIOS</v>
          </cell>
        </row>
        <row r="8587">
          <cell r="S8587" t="str">
            <v>OPERAÇÕES RATEIOS</v>
          </cell>
        </row>
        <row r="8588">
          <cell r="S8588" t="str">
            <v>OPERAÇÕES RATEIOS</v>
          </cell>
        </row>
        <row r="8589">
          <cell r="S8589" t="str">
            <v>OPERAÇÕES RATEIOS</v>
          </cell>
        </row>
        <row r="8590">
          <cell r="S8590" t="str">
            <v>OPERAÇÕES RATEIOS</v>
          </cell>
        </row>
        <row r="8591">
          <cell r="S8591" t="str">
            <v>OPERAÇÕES RATEIOS</v>
          </cell>
        </row>
        <row r="8592">
          <cell r="S8592" t="str">
            <v>OPERAÇÕES RATEIOS</v>
          </cell>
        </row>
        <row r="8593">
          <cell r="S8593" t="str">
            <v>OPERAÇÕES RATEIOS</v>
          </cell>
        </row>
        <row r="8594">
          <cell r="S8594" t="str">
            <v>OPERAÇÕES RATEIOS</v>
          </cell>
        </row>
        <row r="8595">
          <cell r="S8595" t="str">
            <v>OPERAÇÕES RATEIOS</v>
          </cell>
        </row>
        <row r="8596">
          <cell r="S8596" t="str">
            <v>OPERAÇÕES RATEIOS</v>
          </cell>
        </row>
        <row r="8597">
          <cell r="S8597" t="str">
            <v>OPERAÇÕES RATEIOS</v>
          </cell>
        </row>
        <row r="8598">
          <cell r="S8598" t="str">
            <v>OPERAÇÕES RATEIOS</v>
          </cell>
        </row>
        <row r="8599">
          <cell r="S8599" t="str">
            <v>OPERAÇÕES RATEIOS</v>
          </cell>
        </row>
        <row r="8600">
          <cell r="S8600" t="str">
            <v>OPERAÇÕES RATEIOS</v>
          </cell>
        </row>
        <row r="8601">
          <cell r="S8601" t="str">
            <v>OPERAÇÕES RATEIOS</v>
          </cell>
        </row>
        <row r="8602">
          <cell r="S8602" t="str">
            <v>OPERAÇÕES RATEIOS</v>
          </cell>
        </row>
        <row r="8603">
          <cell r="S8603" t="str">
            <v>OPERAÇÕES RATEIOS</v>
          </cell>
        </row>
        <row r="8604">
          <cell r="S8604" t="str">
            <v>OPERAÇÕES RATEIOS</v>
          </cell>
        </row>
        <row r="8605">
          <cell r="S8605" t="str">
            <v>OPERAÇÕES RATEIOS</v>
          </cell>
        </row>
        <row r="8606">
          <cell r="S8606" t="str">
            <v>OPERAÇÕES RATEIOS</v>
          </cell>
        </row>
        <row r="8607">
          <cell r="S8607" t="str">
            <v>OPERAÇÕES RATEIOS</v>
          </cell>
        </row>
        <row r="8608">
          <cell r="S8608" t="str">
            <v>OPERAÇÕES RATEIOS</v>
          </cell>
        </row>
        <row r="8609">
          <cell r="S8609" t="str">
            <v>OPERAÇÕES RATEIOS</v>
          </cell>
        </row>
        <row r="8610">
          <cell r="S8610" t="str">
            <v>OPERAÇÕES RATEIOS</v>
          </cell>
        </row>
        <row r="8611">
          <cell r="S8611" t="str">
            <v>OPERAÇÕES RATEIOS</v>
          </cell>
        </row>
        <row r="8612">
          <cell r="S8612" t="str">
            <v>OPERAÇÕES RATEIOS</v>
          </cell>
        </row>
        <row r="8613">
          <cell r="S8613" t="str">
            <v>OPERAÇÕES RATEIOS</v>
          </cell>
        </row>
        <row r="8614">
          <cell r="S8614" t="str">
            <v>OPERAÇÕES RATEIOS</v>
          </cell>
        </row>
        <row r="8615">
          <cell r="S8615" t="str">
            <v>OPERAÇÕES RATEIOS</v>
          </cell>
        </row>
        <row r="8616">
          <cell r="S8616" t="str">
            <v>OPERAÇÕES RATEIOS</v>
          </cell>
        </row>
        <row r="8617">
          <cell r="S8617" t="str">
            <v>OPERAÇÕES RATEIOS</v>
          </cell>
        </row>
        <row r="8618">
          <cell r="S8618" t="str">
            <v>OPERAÇÕES RATEIOS</v>
          </cell>
        </row>
        <row r="8619">
          <cell r="S8619" t="str">
            <v>OPERAÇÕES RATEIOS</v>
          </cell>
        </row>
        <row r="8620">
          <cell r="S8620" t="str">
            <v>OPERAÇÕES RATEIOS</v>
          </cell>
        </row>
        <row r="8621">
          <cell r="S8621" t="str">
            <v>OPERAÇÕES RATEIOS</v>
          </cell>
        </row>
        <row r="8622">
          <cell r="S8622" t="str">
            <v>OPERAÇÕES RATEIOS</v>
          </cell>
        </row>
        <row r="8623">
          <cell r="S8623" t="str">
            <v>OPERAÇÕES RATEIOS</v>
          </cell>
        </row>
        <row r="8624">
          <cell r="S8624" t="str">
            <v>OPERAÇÕES RATEIOS</v>
          </cell>
        </row>
        <row r="8625">
          <cell r="S8625" t="str">
            <v>OPERAÇÕES RATEIOS</v>
          </cell>
        </row>
        <row r="8626">
          <cell r="S8626" t="str">
            <v>OPERAÇÕES RATEIOS</v>
          </cell>
        </row>
        <row r="8627">
          <cell r="S8627" t="str">
            <v>OPERAÇÕES RATEIOS</v>
          </cell>
        </row>
        <row r="8628">
          <cell r="S8628" t="str">
            <v>OPERAÇÕES RATEIOS</v>
          </cell>
        </row>
        <row r="8629">
          <cell r="S8629" t="str">
            <v>OPERAÇÕES RATEIOS</v>
          </cell>
        </row>
        <row r="8630">
          <cell r="S8630" t="str">
            <v>OPERAÇÕES RATEIOS</v>
          </cell>
        </row>
        <row r="8631">
          <cell r="S8631" t="str">
            <v>OPERAÇÕES RATEIOS</v>
          </cell>
        </row>
        <row r="8632">
          <cell r="S8632" t="str">
            <v>OPERAÇÕES RATEIOS</v>
          </cell>
        </row>
        <row r="8633">
          <cell r="S8633" t="str">
            <v>OPERAÇÕES RATEIOS</v>
          </cell>
        </row>
        <row r="8634">
          <cell r="S8634" t="str">
            <v>OPERAÇÕES RATEIOS</v>
          </cell>
        </row>
        <row r="8635">
          <cell r="S8635" t="str">
            <v>OPERAÇÕES RATEIOS</v>
          </cell>
        </row>
        <row r="8636">
          <cell r="S8636" t="str">
            <v>OPERAÇÕES RATEIOS</v>
          </cell>
        </row>
        <row r="8637">
          <cell r="S8637" t="str">
            <v>OPERAÇÕES RATEIOS</v>
          </cell>
        </row>
        <row r="8638">
          <cell r="S8638" t="str">
            <v>OPERAÇÕES RATEIOS</v>
          </cell>
        </row>
        <row r="8639">
          <cell r="S8639" t="str">
            <v>OPERAÇÕES RATEIOS</v>
          </cell>
        </row>
        <row r="8640">
          <cell r="S8640" t="str">
            <v>OPERAÇÕES RATEIOS</v>
          </cell>
        </row>
        <row r="8641">
          <cell r="S8641" t="str">
            <v>OPERAÇÕES RATEIOS</v>
          </cell>
        </row>
        <row r="8642">
          <cell r="S8642" t="str">
            <v>OPERAÇÕES RATEIOS</v>
          </cell>
        </row>
        <row r="8643">
          <cell r="S8643" t="str">
            <v>OPERAÇÕES RATEIOS</v>
          </cell>
        </row>
        <row r="8644">
          <cell r="S8644" t="str">
            <v>OPERAÇÕES RATEIOS</v>
          </cell>
        </row>
        <row r="8645">
          <cell r="S8645" t="str">
            <v>OPERAÇÕES RATEIOS</v>
          </cell>
        </row>
        <row r="8646">
          <cell r="S8646" t="str">
            <v>OPERAÇÕES RATEIOS</v>
          </cell>
        </row>
        <row r="8647">
          <cell r="S8647" t="str">
            <v>OPERAÇÕES RATEIOS</v>
          </cell>
        </row>
        <row r="8648">
          <cell r="S8648" t="str">
            <v>OPERAÇÕES RATEIOS</v>
          </cell>
        </row>
        <row r="8649">
          <cell r="S8649" t="str">
            <v>OPERAÇÕES RATEIOS</v>
          </cell>
        </row>
        <row r="8650">
          <cell r="S8650" t="str">
            <v>OPERAÇÕES RATEIOS</v>
          </cell>
        </row>
        <row r="8651">
          <cell r="S8651" t="str">
            <v>OPERAÇÕES RATEIOS</v>
          </cell>
        </row>
        <row r="8652">
          <cell r="S8652" t="str">
            <v>OPERAÇÕES RATEIOS</v>
          </cell>
        </row>
        <row r="8653">
          <cell r="S8653" t="str">
            <v>OPERAÇÕES RATEIOS</v>
          </cell>
        </row>
        <row r="8654">
          <cell r="S8654" t="str">
            <v>OPERAÇÕES RATEIOS</v>
          </cell>
        </row>
        <row r="8655">
          <cell r="S8655" t="str">
            <v>OPERAÇÕES RATEIOS</v>
          </cell>
        </row>
        <row r="8656">
          <cell r="S8656" t="str">
            <v>OPERAÇÕES RATEIOS</v>
          </cell>
        </row>
        <row r="8657">
          <cell r="S8657" t="str">
            <v>OPERAÇÕES RATEIOS</v>
          </cell>
        </row>
        <row r="8658">
          <cell r="S8658" t="str">
            <v>OPERAÇÕES RATEIOS</v>
          </cell>
        </row>
        <row r="8659">
          <cell r="S8659" t="str">
            <v>OPERAÇÕES RATEIOS</v>
          </cell>
        </row>
        <row r="8660">
          <cell r="S8660" t="str">
            <v>OPERAÇÕES RATEIOS</v>
          </cell>
        </row>
        <row r="8661">
          <cell r="S8661" t="str">
            <v>OPERAÇÕES RATEIOS</v>
          </cell>
        </row>
        <row r="8662">
          <cell r="S8662" t="str">
            <v>OPERAÇÕES RATEIOS</v>
          </cell>
        </row>
        <row r="8663">
          <cell r="S8663" t="str">
            <v>OPERAÇÕES RATEIOS</v>
          </cell>
        </row>
        <row r="8664">
          <cell r="S8664" t="str">
            <v>OPERAÇÕES RATEIOS</v>
          </cell>
        </row>
        <row r="8665">
          <cell r="S8665" t="str">
            <v>OPERAÇÕES RATEIOS</v>
          </cell>
        </row>
        <row r="8666">
          <cell r="S8666" t="str">
            <v>OPERAÇÕES RATEIOS</v>
          </cell>
        </row>
        <row r="8667">
          <cell r="S8667" t="str">
            <v>OPERAÇÕES RATEIOS</v>
          </cell>
        </row>
        <row r="8668">
          <cell r="S8668" t="str">
            <v>OPERAÇÕES RATEIOS</v>
          </cell>
        </row>
        <row r="8669">
          <cell r="S8669" t="str">
            <v>OPERAÇÕES RATEIOS</v>
          </cell>
        </row>
        <row r="8670">
          <cell r="S8670" t="str">
            <v>OPERAÇÕES RATEIOS</v>
          </cell>
        </row>
        <row r="8671">
          <cell r="S8671" t="str">
            <v>OPERAÇÕES RATEIOS</v>
          </cell>
        </row>
        <row r="8672">
          <cell r="S8672" t="str">
            <v>OPERAÇÕES RATEIOS</v>
          </cell>
        </row>
        <row r="8673">
          <cell r="S8673" t="str">
            <v>OPERAÇÕES RATEIOS</v>
          </cell>
        </row>
        <row r="8674">
          <cell r="S8674" t="str">
            <v>OPERAÇÕES RATEIOS</v>
          </cell>
        </row>
        <row r="8675">
          <cell r="S8675" t="str">
            <v>OPERAÇÕES RATEIOS</v>
          </cell>
        </row>
        <row r="8676">
          <cell r="S8676" t="str">
            <v>OPERAÇÕES RATEIOS</v>
          </cell>
        </row>
        <row r="8677">
          <cell r="S8677" t="str">
            <v>OPERAÇÕES RATEIOS</v>
          </cell>
        </row>
        <row r="8678">
          <cell r="S8678" t="str">
            <v>OPERAÇÕES RATEIOS</v>
          </cell>
        </row>
        <row r="8679">
          <cell r="S8679" t="str">
            <v>OPERAÇÕES RATEIOS</v>
          </cell>
        </row>
        <row r="8680">
          <cell r="S8680" t="str">
            <v>OPERAÇÕES RATEIOS</v>
          </cell>
        </row>
        <row r="8681">
          <cell r="S8681" t="str">
            <v>OPERAÇÕES RATEIOS</v>
          </cell>
        </row>
        <row r="8682">
          <cell r="S8682" t="str">
            <v>OPERAÇÕES RATEIOS</v>
          </cell>
        </row>
        <row r="8683">
          <cell r="S8683" t="str">
            <v>OPERAÇÕES RATEIOS</v>
          </cell>
        </row>
        <row r="8684">
          <cell r="S8684" t="str">
            <v>OPERAÇÕES RATEIOS</v>
          </cell>
        </row>
        <row r="8685">
          <cell r="S8685" t="str">
            <v>OPERAÇÕES RATEIOS</v>
          </cell>
        </row>
        <row r="8686">
          <cell r="S8686" t="str">
            <v>OPERAÇÕES RATEIOS</v>
          </cell>
        </row>
        <row r="8687">
          <cell r="S8687" t="str">
            <v>OPERAÇÕES RATEIOS</v>
          </cell>
        </row>
        <row r="8688">
          <cell r="S8688" t="str">
            <v>OPERAÇÕES RATEIOS</v>
          </cell>
        </row>
        <row r="8689">
          <cell r="S8689" t="str">
            <v>OPERAÇÕES RATEIOS</v>
          </cell>
        </row>
        <row r="8690">
          <cell r="S8690" t="str">
            <v>OPERAÇÕES RATEIOS</v>
          </cell>
        </row>
        <row r="8691">
          <cell r="S8691" t="str">
            <v>OPERAÇÕES RATEIOS</v>
          </cell>
        </row>
        <row r="8692">
          <cell r="S8692" t="str">
            <v>OPERAÇÕES RATEIOS</v>
          </cell>
        </row>
        <row r="8693">
          <cell r="S8693" t="str">
            <v>OPERAÇÕES RATEIOS</v>
          </cell>
        </row>
        <row r="8694">
          <cell r="S8694" t="str">
            <v>OPERAÇÕES RATEIOS</v>
          </cell>
        </row>
        <row r="8695">
          <cell r="S8695" t="str">
            <v>OPERAÇÕES RATEIOS</v>
          </cell>
        </row>
        <row r="8696">
          <cell r="S8696" t="str">
            <v>OPERAÇÕES RATEIOS</v>
          </cell>
        </row>
        <row r="8697">
          <cell r="S8697" t="str">
            <v>OPERAÇÕES RATEIOS</v>
          </cell>
        </row>
        <row r="8698">
          <cell r="S8698" t="str">
            <v>OPERAÇÕES RATEIOS</v>
          </cell>
        </row>
        <row r="8699">
          <cell r="S8699" t="str">
            <v>OPERAÇÕES RATEIOS</v>
          </cell>
        </row>
        <row r="8700">
          <cell r="S8700" t="str">
            <v>OPERAÇÕES RATEIOS</v>
          </cell>
        </row>
        <row r="8701">
          <cell r="S8701" t="str">
            <v>OPERAÇÕES RATEIOS</v>
          </cell>
        </row>
        <row r="8702">
          <cell r="S8702" t="str">
            <v>OPERAÇÕES RATEIOS</v>
          </cell>
        </row>
        <row r="8703">
          <cell r="S8703" t="str">
            <v>OPERAÇÕES RATEIOS</v>
          </cell>
        </row>
        <row r="8704">
          <cell r="S8704" t="str">
            <v>OPERAÇÕES RATEIOS</v>
          </cell>
        </row>
        <row r="8705">
          <cell r="S8705" t="str">
            <v>OPERAÇÕES RATEIOS</v>
          </cell>
        </row>
        <row r="8706">
          <cell r="S8706" t="str">
            <v>OPERAÇÕES RATEIOS</v>
          </cell>
        </row>
        <row r="8707">
          <cell r="S8707" t="str">
            <v>OPERAÇÕES RATEIOS</v>
          </cell>
        </row>
        <row r="8708">
          <cell r="S8708" t="str">
            <v>OPERAÇÕES RATEIOS</v>
          </cell>
        </row>
        <row r="8709">
          <cell r="S8709" t="str">
            <v>OPERAÇÕES RATEIOS</v>
          </cell>
        </row>
        <row r="8710">
          <cell r="S8710" t="str">
            <v>OPERAÇÕES RATEIOS</v>
          </cell>
        </row>
        <row r="8711">
          <cell r="S8711" t="str">
            <v>OPERAÇÕES RATEIOS</v>
          </cell>
        </row>
        <row r="8712">
          <cell r="S8712" t="str">
            <v>OPERAÇÕES RATEIOS</v>
          </cell>
        </row>
        <row r="8713">
          <cell r="S8713" t="str">
            <v>OPERAÇÕES RATEIOS</v>
          </cell>
        </row>
        <row r="8714">
          <cell r="S8714" t="str">
            <v>OPERAÇÕES RATEIOS</v>
          </cell>
        </row>
        <row r="8715">
          <cell r="S8715" t="str">
            <v>OPERAÇÕES RATEIOS</v>
          </cell>
        </row>
        <row r="8716">
          <cell r="S8716" t="str">
            <v>OPERAÇÕES RATEIOS</v>
          </cell>
        </row>
        <row r="8717">
          <cell r="S8717" t="str">
            <v>OPERAÇÕES RATEIOS</v>
          </cell>
        </row>
        <row r="8718">
          <cell r="S8718" t="str">
            <v>OPERAÇÕES RATEIOS</v>
          </cell>
        </row>
        <row r="8719">
          <cell r="S8719" t="str">
            <v>OPERAÇÕES RATEIOS</v>
          </cell>
        </row>
        <row r="8720">
          <cell r="S8720" t="str">
            <v>OPERAÇÕES RATEIOS</v>
          </cell>
        </row>
        <row r="8721">
          <cell r="S8721" t="str">
            <v>OPERAÇÕES RATEIOS</v>
          </cell>
        </row>
        <row r="8722">
          <cell r="S8722" t="str">
            <v>OPERAÇÕES RATEIOS</v>
          </cell>
        </row>
        <row r="8723">
          <cell r="S8723" t="str">
            <v>OPERAÇÕES RATEIOS</v>
          </cell>
        </row>
        <row r="8724">
          <cell r="S8724" t="str">
            <v>OPERAÇÕES RATEIOS</v>
          </cell>
        </row>
        <row r="8725">
          <cell r="S8725" t="str">
            <v>OPERAÇÕES RATEIOS</v>
          </cell>
        </row>
        <row r="8726">
          <cell r="S8726" t="str">
            <v>OPERAÇÕES RATEIOS</v>
          </cell>
        </row>
        <row r="8727">
          <cell r="S8727" t="str">
            <v>OPERAÇÕES RATEIOS</v>
          </cell>
        </row>
        <row r="8728">
          <cell r="S8728" t="str">
            <v>OPERAÇÕES RATEIOS</v>
          </cell>
        </row>
        <row r="8729">
          <cell r="S8729" t="str">
            <v>OPERAÇÕES RATEIOS</v>
          </cell>
        </row>
        <row r="8730">
          <cell r="S8730" t="str">
            <v>OPERAÇÕES RATEIOS</v>
          </cell>
        </row>
        <row r="8731">
          <cell r="S8731" t="str">
            <v>OPERAÇÕES RATEIOS</v>
          </cell>
        </row>
        <row r="8732">
          <cell r="S8732" t="str">
            <v>OPERAÇÕES RATEIOS</v>
          </cell>
        </row>
        <row r="8733">
          <cell r="S8733" t="str">
            <v>OPERAÇÕES RATEIOS</v>
          </cell>
        </row>
        <row r="8734">
          <cell r="S8734" t="str">
            <v>OPERAÇÕES RATEIOS</v>
          </cell>
        </row>
        <row r="8735">
          <cell r="S8735" t="str">
            <v>OPERAÇÕES RATEIOS</v>
          </cell>
        </row>
        <row r="8736">
          <cell r="S8736" t="str">
            <v>OPERAÇÕES RATEIOS</v>
          </cell>
        </row>
        <row r="8737">
          <cell r="S8737" t="str">
            <v>OPERAÇÕES RATEIOS</v>
          </cell>
        </row>
        <row r="8738">
          <cell r="S8738" t="str">
            <v>OPERAÇÕES RATEIOS</v>
          </cell>
        </row>
        <row r="8739">
          <cell r="S8739" t="str">
            <v>OPERAÇÕES RATEIOS</v>
          </cell>
        </row>
        <row r="8740">
          <cell r="S8740" t="str">
            <v>OPERAÇÕES RATEIOS</v>
          </cell>
        </row>
        <row r="8741">
          <cell r="S8741" t="str">
            <v>OPERAÇÕES RATEIOS</v>
          </cell>
        </row>
        <row r="8742">
          <cell r="S8742" t="str">
            <v>OPERAÇÕES RATEIOS</v>
          </cell>
        </row>
        <row r="8743">
          <cell r="S8743" t="str">
            <v>OPERAÇÕES RATEIOS</v>
          </cell>
        </row>
        <row r="8744">
          <cell r="S8744" t="str">
            <v>OPERAÇÕES RATEIOS</v>
          </cell>
        </row>
        <row r="8745">
          <cell r="S8745" t="str">
            <v>OPERAÇÕES RATEIOS</v>
          </cell>
        </row>
        <row r="8746">
          <cell r="S8746" t="str">
            <v>OPERAÇÕES RATEIOS</v>
          </cell>
        </row>
        <row r="8747">
          <cell r="S8747" t="str">
            <v>OPERAÇÕES RATEIOS</v>
          </cell>
        </row>
        <row r="8748">
          <cell r="S8748" t="str">
            <v>OPERAÇÕES RATEIOS</v>
          </cell>
        </row>
        <row r="8749">
          <cell r="S8749" t="str">
            <v>OPERAÇÕES RATEIOS</v>
          </cell>
        </row>
        <row r="8750">
          <cell r="S8750" t="str">
            <v>OPERAÇÕES RATEIOS</v>
          </cell>
        </row>
        <row r="8751">
          <cell r="S8751" t="str">
            <v>OPERAÇÕES RATEIOS</v>
          </cell>
        </row>
        <row r="8752">
          <cell r="S8752" t="str">
            <v>OPERAÇÕES RATEIOS</v>
          </cell>
        </row>
        <row r="8753">
          <cell r="S8753" t="str">
            <v>OPERAÇÕES RATEIOS</v>
          </cell>
        </row>
        <row r="8754">
          <cell r="S8754" t="str">
            <v>OPERAÇÕES RATEIOS</v>
          </cell>
        </row>
        <row r="8755">
          <cell r="S8755" t="str">
            <v>OPERAÇÕES RATEIOS</v>
          </cell>
        </row>
        <row r="8756">
          <cell r="S8756" t="str">
            <v>OPERAÇÕES RATEIOS</v>
          </cell>
        </row>
        <row r="8757">
          <cell r="S8757" t="str">
            <v>OPERAÇÕES RATEIOS</v>
          </cell>
        </row>
        <row r="8758">
          <cell r="S8758" t="str">
            <v>OPERAÇÕES RATEIOS</v>
          </cell>
        </row>
        <row r="8759">
          <cell r="S8759" t="str">
            <v>OPERAÇÕES RATEIOS</v>
          </cell>
        </row>
        <row r="8760">
          <cell r="S8760" t="str">
            <v>OPERAÇÕES RATEIOS</v>
          </cell>
        </row>
        <row r="8761">
          <cell r="S8761" t="str">
            <v>OPERAÇÕES RATEIOS</v>
          </cell>
        </row>
        <row r="8762">
          <cell r="S8762" t="str">
            <v>OPERAÇÕES RATEIOS</v>
          </cell>
        </row>
        <row r="8763">
          <cell r="S8763" t="str">
            <v>OPERAÇÕES RATEIOS</v>
          </cell>
        </row>
        <row r="8764">
          <cell r="S8764" t="str">
            <v>OPERAÇÕES RATEIOS</v>
          </cell>
        </row>
        <row r="8765">
          <cell r="S8765" t="str">
            <v>OPERAÇÕES RATEIOS</v>
          </cell>
        </row>
        <row r="8766">
          <cell r="S8766" t="str">
            <v>OPERAÇÕES RATEIOS</v>
          </cell>
        </row>
        <row r="8767">
          <cell r="S8767" t="str">
            <v>OPERAÇÕES RATEIOS</v>
          </cell>
        </row>
        <row r="8768">
          <cell r="S8768" t="str">
            <v>OPERAÇÕES RATEIOS</v>
          </cell>
        </row>
        <row r="8769">
          <cell r="S8769" t="str">
            <v>OPERAÇÕES RATEIOS</v>
          </cell>
        </row>
        <row r="8770">
          <cell r="S8770" t="str">
            <v>OPERAÇÕES RATEIOS</v>
          </cell>
        </row>
        <row r="8771">
          <cell r="S8771" t="str">
            <v>OPERAÇÕES RATEIOS</v>
          </cell>
        </row>
        <row r="8772">
          <cell r="S8772" t="str">
            <v>OPERAÇÕES RATEIOS</v>
          </cell>
        </row>
        <row r="8773">
          <cell r="S8773" t="str">
            <v>OPERAÇÕES RATEIOS</v>
          </cell>
        </row>
        <row r="8774">
          <cell r="S8774" t="str">
            <v>OPERAÇÕES RATEIOS</v>
          </cell>
        </row>
        <row r="8775">
          <cell r="S8775" t="str">
            <v>OPERAÇÕES RATEIOS</v>
          </cell>
        </row>
        <row r="8776">
          <cell r="S8776" t="str">
            <v>OPERAÇÕES RATEIOS</v>
          </cell>
        </row>
        <row r="8777">
          <cell r="S8777" t="str">
            <v>OPERAÇÕES RATEIOS</v>
          </cell>
        </row>
        <row r="8778">
          <cell r="S8778" t="str">
            <v>OPERAÇÕES RATEIOS</v>
          </cell>
        </row>
        <row r="8779">
          <cell r="S8779" t="str">
            <v>OPERAÇÕES RATEIOS</v>
          </cell>
        </row>
        <row r="8780">
          <cell r="S8780" t="str">
            <v>OPERAÇÕES RATEIOS</v>
          </cell>
        </row>
        <row r="8781">
          <cell r="S8781" t="str">
            <v>OPERAÇÕES RATEIOS</v>
          </cell>
        </row>
        <row r="8782">
          <cell r="S8782" t="str">
            <v>OPERAÇÕES RATEIOS</v>
          </cell>
        </row>
        <row r="8783">
          <cell r="S8783" t="str">
            <v>OPERAÇÕES RATEIOS</v>
          </cell>
        </row>
        <row r="8784">
          <cell r="S8784" t="str">
            <v>OPERAÇÕES RATEIOS</v>
          </cell>
        </row>
        <row r="8785">
          <cell r="S8785" t="str">
            <v>OPERAÇÕES RATEIOS</v>
          </cell>
        </row>
        <row r="8786">
          <cell r="S8786" t="str">
            <v>OPERAÇÕES RATEIOS</v>
          </cell>
        </row>
        <row r="8787">
          <cell r="S8787" t="str">
            <v>OPERAÇÕES RATEIOS</v>
          </cell>
        </row>
        <row r="8788">
          <cell r="S8788" t="str">
            <v>OPERAÇÕES RATEIOS</v>
          </cell>
        </row>
        <row r="8789">
          <cell r="S8789" t="str">
            <v>OPERAÇÕES RATEIOS</v>
          </cell>
        </row>
        <row r="8790">
          <cell r="S8790" t="str">
            <v>OPERAÇÕES RATEIOS</v>
          </cell>
        </row>
        <row r="8791">
          <cell r="S8791" t="str">
            <v>OPERAÇÕES RATEIOS</v>
          </cell>
        </row>
        <row r="8792">
          <cell r="S8792" t="str">
            <v>OPERAÇÕES RATEIOS</v>
          </cell>
        </row>
        <row r="8793">
          <cell r="S8793" t="str">
            <v>OPERAÇÕES RATEIOS</v>
          </cell>
        </row>
        <row r="8794">
          <cell r="S8794" t="str">
            <v>OPERAÇÕES RATEIOS</v>
          </cell>
        </row>
        <row r="8795">
          <cell r="S8795" t="str">
            <v>OPERAÇÕES RATEIOS</v>
          </cell>
        </row>
        <row r="8796">
          <cell r="S8796" t="str">
            <v>OPERAÇÕES RATEIOS</v>
          </cell>
        </row>
        <row r="8797">
          <cell r="S8797" t="str">
            <v>OPERAÇÕES RATEIOS</v>
          </cell>
        </row>
        <row r="8798">
          <cell r="S8798" t="str">
            <v>OPERAÇÕES RATEIOS</v>
          </cell>
        </row>
        <row r="8799">
          <cell r="S8799" t="str">
            <v>OPERAÇÕES RATEIOS</v>
          </cell>
        </row>
        <row r="8800">
          <cell r="S8800" t="str">
            <v>OPERAÇÕES RATEIOS</v>
          </cell>
        </row>
        <row r="8801">
          <cell r="S8801" t="str">
            <v>OPERAÇÕES RATEIOS</v>
          </cell>
        </row>
        <row r="8802">
          <cell r="S8802" t="str">
            <v>OPERAÇÕES RATEIOS</v>
          </cell>
        </row>
        <row r="8803">
          <cell r="S8803" t="str">
            <v>OPERAÇÕES RATEIOS</v>
          </cell>
        </row>
        <row r="8804">
          <cell r="S8804" t="str">
            <v>OPERAÇÕES RATEIOS</v>
          </cell>
        </row>
        <row r="8805">
          <cell r="S8805" t="str">
            <v>OPERAÇÕES RATEIOS</v>
          </cell>
        </row>
        <row r="8806">
          <cell r="S8806" t="str">
            <v>OPERAÇÕES RATEIOS</v>
          </cell>
        </row>
        <row r="8807">
          <cell r="S8807" t="str">
            <v>OPERAÇÕES RATEIOS</v>
          </cell>
        </row>
        <row r="8808">
          <cell r="S8808" t="str">
            <v>OPERAÇÕES RATEIOS</v>
          </cell>
        </row>
        <row r="8809">
          <cell r="S8809" t="str">
            <v>OPERAÇÕES RATEIOS</v>
          </cell>
        </row>
        <row r="8810">
          <cell r="S8810" t="str">
            <v>OPERAÇÕES RATEIOS</v>
          </cell>
        </row>
        <row r="8811">
          <cell r="S8811" t="str">
            <v>OPERAÇÕES RATEIOS</v>
          </cell>
        </row>
        <row r="8812">
          <cell r="S8812" t="str">
            <v>OPERAÇÕES RATEIOS</v>
          </cell>
        </row>
        <row r="8813">
          <cell r="S8813" t="str">
            <v>OPERAÇÕES RATEIOS</v>
          </cell>
        </row>
        <row r="8814">
          <cell r="S8814" t="str">
            <v>OPERAÇÕES RATEIOS</v>
          </cell>
        </row>
        <row r="8815">
          <cell r="S8815" t="str">
            <v>OPERAÇÕES RATEIOS</v>
          </cell>
        </row>
        <row r="8816">
          <cell r="S8816" t="str">
            <v>OPERAÇÕES RATEIOS</v>
          </cell>
        </row>
        <row r="8817">
          <cell r="S8817" t="str">
            <v>OPERAÇÕES RATEIOS</v>
          </cell>
        </row>
        <row r="8818">
          <cell r="S8818" t="str">
            <v>OPERAÇÕES RATEIOS</v>
          </cell>
        </row>
        <row r="8819">
          <cell r="S8819" t="str">
            <v>OPERAÇÕES RATEIOS</v>
          </cell>
        </row>
        <row r="8820">
          <cell r="S8820" t="str">
            <v>OPERAÇÕES RATEIOS</v>
          </cell>
        </row>
        <row r="8821">
          <cell r="S8821" t="str">
            <v>OPERAÇÕES RATEIOS</v>
          </cell>
        </row>
        <row r="8822">
          <cell r="S8822" t="str">
            <v>OPERAÇÕES RATEIOS</v>
          </cell>
        </row>
        <row r="8823">
          <cell r="S8823" t="str">
            <v>OPERAÇÕES RATEIOS</v>
          </cell>
        </row>
        <row r="8824">
          <cell r="S8824" t="str">
            <v>OPERAÇÕES RATEIOS</v>
          </cell>
        </row>
        <row r="8825">
          <cell r="S8825" t="str">
            <v>OPERAÇÕES RATEIOS</v>
          </cell>
        </row>
        <row r="8826">
          <cell r="S8826" t="str">
            <v>OPERAÇÕES RATEIOS</v>
          </cell>
        </row>
        <row r="8827">
          <cell r="S8827" t="str">
            <v>OPERAÇÕES RATEIOS</v>
          </cell>
        </row>
        <row r="8828">
          <cell r="S8828" t="str">
            <v>OPERAÇÕES RATEIOS</v>
          </cell>
        </row>
        <row r="8829">
          <cell r="S8829" t="str">
            <v>OPERAÇÕES RATEIOS</v>
          </cell>
        </row>
        <row r="8830">
          <cell r="S8830" t="str">
            <v>OPERAÇÕES RATEIOS</v>
          </cell>
        </row>
        <row r="8831">
          <cell r="S8831" t="str">
            <v>OPERAÇÕES RATEIOS</v>
          </cell>
        </row>
        <row r="8832">
          <cell r="S8832" t="str">
            <v>OPERAÇÕES RATEIOS</v>
          </cell>
        </row>
        <row r="8833">
          <cell r="S8833" t="str">
            <v>OPERAÇÕES RATEIOS</v>
          </cell>
        </row>
        <row r="8834">
          <cell r="S8834" t="str">
            <v>OPERAÇÕES RATEIOS</v>
          </cell>
        </row>
        <row r="8835">
          <cell r="S8835" t="str">
            <v>OPERAÇÕES RATEIOS</v>
          </cell>
        </row>
        <row r="8836">
          <cell r="S8836" t="str">
            <v>OPERAÇÕES RATEIOS</v>
          </cell>
        </row>
        <row r="8837">
          <cell r="S8837" t="str">
            <v>OPERAÇÕES RATEIOS</v>
          </cell>
        </row>
        <row r="8838">
          <cell r="S8838" t="str">
            <v>OPERAÇÕES RATEIOS</v>
          </cell>
        </row>
        <row r="8839">
          <cell r="S8839" t="str">
            <v>OPERAÇÕES RATEIOS</v>
          </cell>
        </row>
        <row r="8840">
          <cell r="S8840" t="str">
            <v>OPERAÇÕES RATEIOS</v>
          </cell>
        </row>
        <row r="8841">
          <cell r="S8841" t="str">
            <v>OPERAÇÕES RATEIOS</v>
          </cell>
        </row>
        <row r="8842">
          <cell r="S8842" t="str">
            <v>OPERAÇÕES RATEIOS</v>
          </cell>
        </row>
        <row r="8843">
          <cell r="S8843" t="str">
            <v>OPERAÇÕES RATEIOS</v>
          </cell>
        </row>
        <row r="8844">
          <cell r="S8844" t="str">
            <v>OPERAÇÕES RATEIOS</v>
          </cell>
        </row>
        <row r="8845">
          <cell r="S8845" t="str">
            <v>OPERAÇÕES RATEIOS</v>
          </cell>
        </row>
        <row r="8846">
          <cell r="S8846" t="str">
            <v>OPERAÇÕES RATEIOS</v>
          </cell>
        </row>
        <row r="8847">
          <cell r="S8847" t="str">
            <v>OPERAÇÕES RATEIOS</v>
          </cell>
        </row>
        <row r="8848">
          <cell r="S8848" t="str">
            <v>OPERAÇÕES RATEIOS</v>
          </cell>
        </row>
        <row r="8849">
          <cell r="S8849" t="str">
            <v>OPERAÇÕES RATEIOS</v>
          </cell>
        </row>
        <row r="8850">
          <cell r="S8850" t="str">
            <v>OPERAÇÕES RATEIOS</v>
          </cell>
        </row>
        <row r="8851">
          <cell r="S8851" t="str">
            <v>OPERAÇÕES RATEIOS</v>
          </cell>
        </row>
        <row r="8852">
          <cell r="S8852" t="str">
            <v>OPERAÇÕES RATEIOS</v>
          </cell>
        </row>
        <row r="8853">
          <cell r="S8853" t="str">
            <v>OPERAÇÕES RATEIOS</v>
          </cell>
        </row>
        <row r="8854">
          <cell r="S8854" t="str">
            <v>OPERAÇÕES RATEIOS</v>
          </cell>
        </row>
        <row r="8855">
          <cell r="S8855" t="str">
            <v>OPERAÇÕES RATEIOS</v>
          </cell>
        </row>
        <row r="8856">
          <cell r="S8856" t="str">
            <v>OPERAÇÕES RATEIOS</v>
          </cell>
        </row>
        <row r="8857">
          <cell r="S8857" t="str">
            <v>OPERAÇÕES RATEIOS</v>
          </cell>
        </row>
        <row r="8858">
          <cell r="S8858" t="str">
            <v>OPERAÇÕES RATEIOS</v>
          </cell>
        </row>
        <row r="8859">
          <cell r="S8859" t="str">
            <v>OPERAÇÕES RATEIOS</v>
          </cell>
        </row>
        <row r="8860">
          <cell r="S8860" t="str">
            <v>OPERAÇÕES RATEIOS</v>
          </cell>
        </row>
        <row r="8861">
          <cell r="S8861" t="str">
            <v>OPERAÇÕES RATEIOS</v>
          </cell>
        </row>
        <row r="8862">
          <cell r="S8862" t="str">
            <v>OPERAÇÕES RATEIOS</v>
          </cell>
        </row>
        <row r="8863">
          <cell r="S8863" t="str">
            <v>OPERAÇÕES RATEIOS</v>
          </cell>
        </row>
        <row r="8864">
          <cell r="S8864" t="str">
            <v>OPERAÇÕES RATEIOS</v>
          </cell>
        </row>
        <row r="8865">
          <cell r="S8865" t="str">
            <v>OPERAÇÕES RATEIOS</v>
          </cell>
        </row>
        <row r="8866">
          <cell r="S8866" t="str">
            <v>OPERAÇÕES RATEIOS</v>
          </cell>
        </row>
        <row r="8867">
          <cell r="S8867" t="str">
            <v>OPERAÇÕES RATEIOS</v>
          </cell>
        </row>
        <row r="8868">
          <cell r="S8868" t="str">
            <v>OPERAÇÕES RATEIOS</v>
          </cell>
        </row>
        <row r="8869">
          <cell r="S8869" t="str">
            <v>OPERAÇÕES RATEIOS</v>
          </cell>
        </row>
        <row r="8870">
          <cell r="S8870" t="str">
            <v>OPERAÇÕES RATEIOS</v>
          </cell>
        </row>
        <row r="8871">
          <cell r="S8871" t="str">
            <v>OPERAÇÕES RATEIOS</v>
          </cell>
        </row>
        <row r="8872">
          <cell r="S8872" t="str">
            <v>OPERAÇÕES RATEIOS</v>
          </cell>
        </row>
        <row r="8873">
          <cell r="S8873" t="str">
            <v>OPERAÇÕES RATEIOS</v>
          </cell>
        </row>
        <row r="8874">
          <cell r="S8874" t="str">
            <v>OPERAÇÕES RATEIOS</v>
          </cell>
        </row>
        <row r="8875">
          <cell r="S8875" t="str">
            <v>OPERAÇÕES RATEIOS</v>
          </cell>
        </row>
        <row r="8876">
          <cell r="S8876" t="str">
            <v>OPERAÇÕES RATEIOS</v>
          </cell>
        </row>
        <row r="8877">
          <cell r="S8877" t="str">
            <v>OPERAÇÕES RATEIOS</v>
          </cell>
        </row>
        <row r="8878">
          <cell r="S8878" t="str">
            <v>OPERAÇÕES RATEIOS</v>
          </cell>
        </row>
        <row r="8879">
          <cell r="S8879" t="str">
            <v>OPERAÇÕES RATEIOS</v>
          </cell>
        </row>
        <row r="8880">
          <cell r="S8880" t="str">
            <v>OPERAÇÕES RATEIOS</v>
          </cell>
        </row>
        <row r="8881">
          <cell r="S8881" t="str">
            <v>OPERAÇÕES RATEIOS</v>
          </cell>
        </row>
        <row r="8882">
          <cell r="S8882" t="str">
            <v>OPERAÇÕES RATEIOS</v>
          </cell>
        </row>
        <row r="8883">
          <cell r="S8883" t="str">
            <v>OPERAÇÕES RATEIOS</v>
          </cell>
        </row>
        <row r="8884">
          <cell r="S8884" t="str">
            <v>OPERAÇÕES RATEIOS</v>
          </cell>
        </row>
        <row r="8885">
          <cell r="S8885" t="str">
            <v>OPERAÇÕES RATEIOS</v>
          </cell>
        </row>
        <row r="8886">
          <cell r="S8886" t="str">
            <v>OPERAÇÕES RATEIOS</v>
          </cell>
        </row>
        <row r="8887">
          <cell r="S8887" t="str">
            <v>OPERAÇÕES RATEIOS</v>
          </cell>
        </row>
        <row r="8888">
          <cell r="S8888" t="str">
            <v>OPERAÇÕES RATEIOS</v>
          </cell>
        </row>
        <row r="8889">
          <cell r="S8889" t="str">
            <v>OPERAÇÕES RATEIOS</v>
          </cell>
        </row>
        <row r="8890">
          <cell r="S8890" t="str">
            <v>OPERAÇÕES RATEIOS</v>
          </cell>
        </row>
        <row r="8891">
          <cell r="S8891" t="str">
            <v>OPERAÇÕES RATEIOS</v>
          </cell>
        </row>
        <row r="8892">
          <cell r="S8892" t="str">
            <v>OPERAÇÕES RATEIOS</v>
          </cell>
        </row>
        <row r="8893">
          <cell r="S8893" t="str">
            <v>OPERAÇÕES RATEIOS</v>
          </cell>
        </row>
        <row r="8894">
          <cell r="S8894" t="str">
            <v>OPERAÇÕES RATEIOS</v>
          </cell>
        </row>
        <row r="8895">
          <cell r="S8895" t="str">
            <v>OPERAÇÕES RATEIOS</v>
          </cell>
        </row>
        <row r="8896">
          <cell r="S8896" t="str">
            <v>OPERAÇÕES RATEIOS</v>
          </cell>
        </row>
        <row r="8897">
          <cell r="S8897" t="str">
            <v>OPERAÇÕES RATEIOS</v>
          </cell>
        </row>
        <row r="8898">
          <cell r="S8898" t="str">
            <v>OPERAÇÕES RATEIOS</v>
          </cell>
        </row>
        <row r="8899">
          <cell r="S8899" t="str">
            <v>OPERAÇÕES RATEIOS</v>
          </cell>
        </row>
        <row r="8900">
          <cell r="S8900" t="str">
            <v>OPERAÇÕES RATEIOS</v>
          </cell>
        </row>
        <row r="8901">
          <cell r="S8901" t="str">
            <v>OPERAÇÕES RATEIOS</v>
          </cell>
        </row>
        <row r="8902">
          <cell r="S8902" t="str">
            <v>OPERAÇÕES RATEIOS</v>
          </cell>
        </row>
        <row r="8903">
          <cell r="S8903" t="str">
            <v>OPERAÇÕES RATEIOS</v>
          </cell>
        </row>
        <row r="8904">
          <cell r="S8904" t="str">
            <v>OPERAÇÕES RATEIOS</v>
          </cell>
        </row>
        <row r="8905">
          <cell r="S8905" t="str">
            <v>OPERAÇÕES RATEIOS</v>
          </cell>
        </row>
        <row r="8906">
          <cell r="S8906" t="str">
            <v>OPERAÇÕES RATEIOS</v>
          </cell>
        </row>
        <row r="8907">
          <cell r="S8907" t="str">
            <v>OPERAÇÕES RATEIOS</v>
          </cell>
        </row>
        <row r="8908">
          <cell r="S8908" t="str">
            <v>OPERAÇÕES RATEIOS</v>
          </cell>
        </row>
        <row r="8909">
          <cell r="S8909" t="str">
            <v>OPERAÇÕES RATEIOS</v>
          </cell>
        </row>
        <row r="8910">
          <cell r="S8910" t="str">
            <v>OPERAÇÕES RATEIOS</v>
          </cell>
        </row>
        <row r="8911">
          <cell r="S8911" t="str">
            <v>OPERAÇÕES RATEIOS</v>
          </cell>
        </row>
        <row r="8912">
          <cell r="S8912" t="str">
            <v>OPERAÇÕES RATEIOS</v>
          </cell>
        </row>
        <row r="8913">
          <cell r="S8913" t="str">
            <v>OPERAÇÕES RATEIOS</v>
          </cell>
        </row>
        <row r="8914">
          <cell r="S8914" t="str">
            <v>OPERAÇÕES RATEIOS</v>
          </cell>
        </row>
        <row r="8915">
          <cell r="S8915" t="str">
            <v>OPERAÇÕES RATEIOS</v>
          </cell>
        </row>
        <row r="8916">
          <cell r="S8916" t="str">
            <v>OPERAÇÕES RATEIOS</v>
          </cell>
        </row>
        <row r="8917">
          <cell r="S8917" t="str">
            <v>OPERAÇÕES RATEIOS</v>
          </cell>
        </row>
        <row r="8918">
          <cell r="S8918" t="str">
            <v>OPERAÇÕES RATEIOS</v>
          </cell>
        </row>
        <row r="8919">
          <cell r="S8919" t="str">
            <v>OPERAÇÕES RATEIOS</v>
          </cell>
        </row>
        <row r="8920">
          <cell r="S8920" t="str">
            <v>OPERAÇÕES RATEIOS</v>
          </cell>
        </row>
        <row r="8921">
          <cell r="S8921" t="str">
            <v>OPERAÇÕES RATEIOS</v>
          </cell>
        </row>
        <row r="8922">
          <cell r="S8922" t="str">
            <v>OPERAÇÕES RATEIOS</v>
          </cell>
        </row>
        <row r="8923">
          <cell r="S8923" t="str">
            <v>PRESIDÊNCIA RATEIOS</v>
          </cell>
        </row>
        <row r="8924">
          <cell r="S8924" t="str">
            <v>PRESIDÊNCIA RATEIOS</v>
          </cell>
        </row>
        <row r="8925">
          <cell r="S8925" t="str">
            <v>FINANCEIRA RATEIOS</v>
          </cell>
        </row>
        <row r="8926">
          <cell r="S8926" t="str">
            <v>FINANCEIRA RATEIOS</v>
          </cell>
        </row>
        <row r="8927">
          <cell r="S8927" t="str">
            <v>ADMINISTRATIVA RATEIOS</v>
          </cell>
        </row>
        <row r="8928">
          <cell r="S8928" t="str">
            <v>ADMINISTRATIVA RATEIOS</v>
          </cell>
        </row>
        <row r="8929">
          <cell r="S8929" t="str">
            <v>CASOS ESPECIAIS RATEIOS</v>
          </cell>
        </row>
        <row r="8930">
          <cell r="S8930" t="str">
            <v>CASOS ESPECIAIS RATEIOS</v>
          </cell>
        </row>
        <row r="8931">
          <cell r="S8931" t="str">
            <v>CASOS ESPECIAIS RATEIOS</v>
          </cell>
        </row>
        <row r="8932">
          <cell r="S8932" t="str">
            <v>PRESIDÊNCIA RATEIOS</v>
          </cell>
        </row>
        <row r="8933">
          <cell r="S8933" t="str">
            <v>FINANCEIRA RATEIOS</v>
          </cell>
        </row>
        <row r="8934">
          <cell r="S8934" t="str">
            <v>ADMINISTRATIVA RATEIOS</v>
          </cell>
        </row>
        <row r="8935">
          <cell r="S8935" t="str">
            <v>CASOS ESPECIAIS RATEIOS</v>
          </cell>
        </row>
      </sheetData>
      <sheetData sheetId="7" refreshError="1"/>
      <sheetData sheetId="8" refreshError="1"/>
      <sheetData sheetId="9" refreshError="1"/>
      <sheetData sheetId="1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va"/>
      <sheetName val="Subordinadas"/>
      <sheetName val="Dividendos"/>
      <sheetName val="Factores macto"/>
      <sheetName val="Balance"/>
      <sheetName val="Gráficas"/>
      <sheetName val="Flujo mensual 2001"/>
      <sheetName val="Flujo año 00-01-02"/>
      <sheetName val="PyG Mensual 2001"/>
      <sheetName val="PyG Año 00-01-02"/>
      <sheetName val="Indicadores"/>
      <sheetName val="RESUMEN POR CREDITO 2002"/>
      <sheetName val="AOM Desagregado"/>
      <sheetName val="Ind. Maximor nivel"/>
      <sheetName val="PyG Año 00-01-02 (2)"/>
      <sheetName val="graf indi"/>
      <sheetName val="nvas socie (2)"/>
      <sheetName val="nvas socie"/>
      <sheetName val="Hoja1"/>
    </sheetNames>
    <sheetDataSet>
      <sheetData sheetId="0" refreshError="1"/>
      <sheetData sheetId="1" refreshError="1">
        <row r="2">
          <cell r="A2" t="str">
            <v>Millones de pesos</v>
          </cell>
          <cell r="B2">
            <v>2001</v>
          </cell>
          <cell r="C2">
            <v>2002</v>
          </cell>
          <cell r="D2">
            <v>2003</v>
          </cell>
          <cell r="E2">
            <v>2004</v>
          </cell>
          <cell r="F2">
            <v>2005</v>
          </cell>
          <cell r="G2">
            <v>2006</v>
          </cell>
        </row>
        <row r="3">
          <cell r="A3" t="str">
            <v>Transporte de Energía</v>
          </cell>
          <cell r="B3">
            <v>45904.486748600699</v>
          </cell>
          <cell r="C3">
            <v>93439.386067165251</v>
          </cell>
          <cell r="D3">
            <v>11881.183126603832</v>
          </cell>
          <cell r="E3">
            <v>0</v>
          </cell>
        </row>
        <row r="4">
          <cell r="A4" t="str">
            <v>TRANSELCA  -  65%  -</v>
          </cell>
          <cell r="C4">
            <v>93439.386067165251</v>
          </cell>
        </row>
        <row r="5">
          <cell r="A5" t="str">
            <v>Utilidad</v>
          </cell>
          <cell r="B5">
            <v>22343.532486153843</v>
          </cell>
          <cell r="C5">
            <v>23254.000000000007</v>
          </cell>
          <cell r="D5">
            <v>23285.130088266604</v>
          </cell>
          <cell r="E5">
            <v>30325.11146311343</v>
          </cell>
          <cell r="F5">
            <v>37021.615445982679</v>
          </cell>
          <cell r="G5">
            <v>45104.202265200016</v>
          </cell>
        </row>
        <row r="6">
          <cell r="A6" t="str">
            <v>Participación en subordinadas</v>
          </cell>
          <cell r="B6">
            <v>14523.296115999998</v>
          </cell>
          <cell r="C6">
            <v>15115.100000000004</v>
          </cell>
          <cell r="D6">
            <v>15135.334557373293</v>
          </cell>
          <cell r="E6">
            <v>19711.322451023731</v>
          </cell>
          <cell r="F6">
            <v>24064.050039888742</v>
          </cell>
          <cell r="G6">
            <v>29317.731472380012</v>
          </cell>
        </row>
        <row r="7">
          <cell r="A7" t="str">
            <v xml:space="preserve">Dividendos </v>
          </cell>
          <cell r="B7">
            <v>17238.37375155</v>
          </cell>
          <cell r="C7">
            <v>13070.966504399998</v>
          </cell>
          <cell r="D7">
            <v>12364.04293353693</v>
          </cell>
          <cell r="E7">
            <v>13621.801101635954</v>
          </cell>
          <cell r="F7">
            <v>17740.190205921353</v>
          </cell>
          <cell r="G7">
            <v>21657.645035899855</v>
          </cell>
        </row>
        <row r="9">
          <cell r="A9" t="str">
            <v>ENDEUDAMIENTO</v>
          </cell>
        </row>
        <row r="10">
          <cell r="A10" t="str">
            <v>MARGEN EBITDA</v>
          </cell>
        </row>
        <row r="11">
          <cell r="A11" t="str">
            <v>EBITDA / INTERESES</v>
          </cell>
        </row>
        <row r="12">
          <cell r="A12" t="str">
            <v>Aportes</v>
          </cell>
          <cell r="B12">
            <v>0</v>
          </cell>
          <cell r="C12">
            <v>0</v>
          </cell>
          <cell r="D12">
            <v>0</v>
          </cell>
          <cell r="E12">
            <v>0</v>
          </cell>
          <cell r="F12">
            <v>0</v>
          </cell>
          <cell r="G12">
            <v>0</v>
          </cell>
        </row>
        <row r="14">
          <cell r="A14" t="str">
            <v>ISA PERÚ  -  27.78%  -</v>
          </cell>
        </row>
        <row r="15">
          <cell r="A15" t="str">
            <v>Utilidad</v>
          </cell>
          <cell r="B15">
            <v>0</v>
          </cell>
          <cell r="C15">
            <v>2706.983441324694</v>
          </cell>
          <cell r="D15">
            <v>4878.4505132125505</v>
          </cell>
          <cell r="E15">
            <v>4755.3480796373869</v>
          </cell>
          <cell r="F15">
            <v>5520.3107806595672</v>
          </cell>
          <cell r="G15">
            <v>7410.2640047293353</v>
          </cell>
        </row>
        <row r="16">
          <cell r="A16" t="str">
            <v>Participación en subordinadas</v>
          </cell>
          <cell r="B16">
            <v>0</v>
          </cell>
          <cell r="C16">
            <v>752</v>
          </cell>
          <cell r="D16">
            <v>1355.2335525704466</v>
          </cell>
          <cell r="E16">
            <v>1321.0356965232661</v>
          </cell>
          <cell r="F16">
            <v>1533.5423348672277</v>
          </cell>
          <cell r="G16">
            <v>2058.5713405138094</v>
          </cell>
        </row>
        <row r="17">
          <cell r="A17" t="str">
            <v>Dividendos</v>
          </cell>
          <cell r="B17">
            <v>0</v>
          </cell>
          <cell r="C17">
            <v>0</v>
          </cell>
          <cell r="D17">
            <v>1061.9368082491187</v>
          </cell>
          <cell r="E17">
            <v>2726.40586873337</v>
          </cell>
          <cell r="F17">
            <v>2810.8289424847781</v>
          </cell>
          <cell r="G17">
            <v>3187.1930854153711</v>
          </cell>
        </row>
        <row r="18">
          <cell r="A18" t="str">
            <v>Aportes</v>
          </cell>
          <cell r="B18">
            <v>0</v>
          </cell>
          <cell r="C18">
            <v>6658.4628549999998</v>
          </cell>
          <cell r="D18">
            <v>0</v>
          </cell>
          <cell r="E18">
            <v>0</v>
          </cell>
          <cell r="F18">
            <v>0</v>
          </cell>
          <cell r="G18">
            <v>0</v>
          </cell>
        </row>
        <row r="21">
          <cell r="A21" t="str">
            <v>Telecomunicaciones</v>
          </cell>
        </row>
        <row r="22">
          <cell r="A22" t="str">
            <v>INTERNEXA  -  99.99%  -</v>
          </cell>
        </row>
        <row r="23">
          <cell r="A23" t="str">
            <v>Utilidad -(Pérdida)</v>
          </cell>
          <cell r="B23">
            <v>-1465.6660946094612</v>
          </cell>
          <cell r="C23">
            <v>-13106.000000000002</v>
          </cell>
          <cell r="D23">
            <v>-15755.03255753024</v>
          </cell>
          <cell r="E23">
            <v>-4842.7623447884716</v>
          </cell>
          <cell r="F23">
            <v>9407.757190685259</v>
          </cell>
          <cell r="G23">
            <v>22967.604231505273</v>
          </cell>
        </row>
        <row r="24">
          <cell r="A24" t="str">
            <v>Participación en subordinadas</v>
          </cell>
          <cell r="B24">
            <v>-1465.5195280000003</v>
          </cell>
          <cell r="C24">
            <v>-13104.689400000001</v>
          </cell>
          <cell r="D24">
            <v>-15753.457054274486</v>
          </cell>
          <cell r="E24">
            <v>-4842.2780685539919</v>
          </cell>
          <cell r="F24">
            <v>9406.8164149661898</v>
          </cell>
          <cell r="G24">
            <v>22965.30747108212</v>
          </cell>
        </row>
        <row r="25">
          <cell r="A25" t="str">
            <v xml:space="preserve">Dividendos </v>
          </cell>
          <cell r="B25">
            <v>0</v>
          </cell>
          <cell r="C25">
            <v>0</v>
          </cell>
          <cell r="D25">
            <v>0</v>
          </cell>
          <cell r="E25">
            <v>0</v>
          </cell>
          <cell r="F25">
            <v>0</v>
          </cell>
          <cell r="G25">
            <v>0</v>
          </cell>
        </row>
        <row r="27">
          <cell r="A27" t="str">
            <v>ENDEUDAMIENTO</v>
          </cell>
        </row>
        <row r="28">
          <cell r="A28" t="str">
            <v>MARGEN EBITDA</v>
          </cell>
        </row>
        <row r="29">
          <cell r="A29" t="str">
            <v>EBITDA / INTERESES</v>
          </cell>
        </row>
        <row r="30">
          <cell r="A30" t="str">
            <v>Aportes  (En especie)</v>
          </cell>
          <cell r="B30">
            <v>105199</v>
          </cell>
          <cell r="C30">
            <v>14378</v>
          </cell>
          <cell r="D30">
            <v>0</v>
          </cell>
          <cell r="E30">
            <v>0</v>
          </cell>
          <cell r="F30">
            <v>0</v>
          </cell>
          <cell r="G30">
            <v>0</v>
          </cell>
        </row>
        <row r="32">
          <cell r="A32" t="str">
            <v>FMCCo  -  53.48%</v>
          </cell>
        </row>
        <row r="33">
          <cell r="A33" t="str">
            <v>Utilidad -(Pérdida)</v>
          </cell>
          <cell r="B33">
            <v>0</v>
          </cell>
          <cell r="C33">
            <v>-11604.999999999998</v>
          </cell>
          <cell r="D33">
            <v>-6623.4115873941419</v>
          </cell>
          <cell r="E33">
            <v>1480.0051802311273</v>
          </cell>
          <cell r="F33">
            <v>13646.515621033828</v>
          </cell>
          <cell r="G33">
            <v>23372.753097102595</v>
          </cell>
        </row>
        <row r="34">
          <cell r="A34" t="str">
            <v>Participación en subordinadas</v>
          </cell>
          <cell r="B34">
            <v>0</v>
          </cell>
          <cell r="C34">
            <v>-6206.3539999999994</v>
          </cell>
          <cell r="D34">
            <v>-3542.200516938387</v>
          </cell>
          <cell r="E34">
            <v>791.50677038760682</v>
          </cell>
          <cell r="F34">
            <v>7298.156554128891</v>
          </cell>
          <cell r="G34">
            <v>12499.748356330467</v>
          </cell>
        </row>
        <row r="35">
          <cell r="A35" t="str">
            <v>Dividendos</v>
          </cell>
          <cell r="B35">
            <v>0</v>
          </cell>
          <cell r="C35">
            <v>0</v>
          </cell>
          <cell r="D35">
            <v>0</v>
          </cell>
          <cell r="E35">
            <v>0</v>
          </cell>
          <cell r="F35">
            <v>0</v>
          </cell>
          <cell r="G35">
            <v>0</v>
          </cell>
        </row>
        <row r="37">
          <cell r="A37" t="str">
            <v>ENDEUDAMIENTO</v>
          </cell>
        </row>
        <row r="38">
          <cell r="A38" t="str">
            <v>MARGEN EBITDA</v>
          </cell>
        </row>
        <row r="39">
          <cell r="A39" t="str">
            <v>EBITDA / INTERESES</v>
          </cell>
        </row>
        <row r="40">
          <cell r="A40" t="str">
            <v>Aportes</v>
          </cell>
          <cell r="B40">
            <v>0</v>
          </cell>
          <cell r="C40">
            <v>16230</v>
          </cell>
          <cell r="D40">
            <v>0</v>
          </cell>
          <cell r="E40">
            <v>0</v>
          </cell>
          <cell r="F40">
            <v>0</v>
          </cell>
          <cell r="G40">
            <v>0</v>
          </cell>
        </row>
        <row r="42">
          <cell r="A42" t="str">
            <v>TOTAL SUBORDINADAS</v>
          </cell>
        </row>
        <row r="43">
          <cell r="A43" t="str">
            <v>Participación en subordinadas</v>
          </cell>
          <cell r="B43">
            <v>13057.776587999997</v>
          </cell>
          <cell r="C43">
            <v>-3443.9433999999965</v>
          </cell>
          <cell r="D43">
            <v>-2805.0894612691332</v>
          </cell>
          <cell r="E43">
            <v>16981.586849380612</v>
          </cell>
          <cell r="F43">
            <v>42302.565343851049</v>
          </cell>
          <cell r="G43">
            <v>66841.358640306411</v>
          </cell>
        </row>
        <row r="44">
          <cell r="A44" t="str">
            <v>Dividendos</v>
          </cell>
          <cell r="B44">
            <v>17238.37375155</v>
          </cell>
          <cell r="C44">
            <v>13070.966504399998</v>
          </cell>
          <cell r="D44">
            <v>13425.979741786048</v>
          </cell>
          <cell r="E44">
            <v>16348.206970369323</v>
          </cell>
          <cell r="F44">
            <v>20551.019148406132</v>
          </cell>
          <cell r="G44">
            <v>24844.838121315228</v>
          </cell>
        </row>
        <row r="45">
          <cell r="A45" t="str">
            <v>Aportes</v>
          </cell>
          <cell r="B45">
            <v>105199</v>
          </cell>
          <cell r="C45">
            <v>37266.462854999998</v>
          </cell>
          <cell r="D45">
            <v>0</v>
          </cell>
          <cell r="E45">
            <v>0</v>
          </cell>
          <cell r="F45">
            <v>0</v>
          </cell>
          <cell r="G45">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2">
          <cell r="A2" t="str">
            <v>Millones de pesos</v>
          </cell>
          <cell r="B2">
            <v>2002</v>
          </cell>
          <cell r="C2">
            <v>2003</v>
          </cell>
          <cell r="D2">
            <v>2004</v>
          </cell>
          <cell r="E2">
            <v>2005</v>
          </cell>
        </row>
        <row r="3">
          <cell r="A3" t="str">
            <v>Nuevas Financiaciones</v>
          </cell>
          <cell r="B3">
            <v>45904.486748600699</v>
          </cell>
          <cell r="C3">
            <v>93439.386067165251</v>
          </cell>
          <cell r="D3">
            <v>11881.183126603832</v>
          </cell>
          <cell r="E3">
            <v>0</v>
          </cell>
        </row>
        <row r="4">
          <cell r="A4" t="str">
            <v>Bonos Locales</v>
          </cell>
          <cell r="C4">
            <v>93439.386067165251</v>
          </cell>
        </row>
        <row r="5">
          <cell r="A5" t="str">
            <v>Papeles Comerciales</v>
          </cell>
          <cell r="B5">
            <v>45904.486748600699</v>
          </cell>
          <cell r="C5">
            <v>23254.000000000007</v>
          </cell>
          <cell r="D5">
            <v>11881.183126603832</v>
          </cell>
          <cell r="E5">
            <v>30325.11146311343</v>
          </cell>
        </row>
        <row r="6">
          <cell r="A6" t="str">
            <v>Control</v>
          </cell>
          <cell r="B6">
            <v>0</v>
          </cell>
          <cell r="C6">
            <v>0</v>
          </cell>
          <cell r="D6">
            <v>0</v>
          </cell>
          <cell r="E6">
            <v>-8573.4997398449523</v>
          </cell>
        </row>
        <row r="7">
          <cell r="A7" t="str">
            <v xml:space="preserve">Dividendos </v>
          </cell>
          <cell r="B7">
            <v>17238.37375155</v>
          </cell>
          <cell r="C7">
            <v>13070.966504399998</v>
          </cell>
          <cell r="D7">
            <v>12364.04293353693</v>
          </cell>
          <cell r="E7">
            <v>13621.801101635954</v>
          </cell>
        </row>
        <row r="9">
          <cell r="A9" t="str">
            <v>NOMBRE DE LOS ESCENARIOS</v>
          </cell>
        </row>
        <row r="10">
          <cell r="A10" t="str">
            <v>ESC BASE</v>
          </cell>
        </row>
        <row r="11">
          <cell r="J11" t="str">
            <v>INCREMENTO DEL EVA</v>
          </cell>
        </row>
        <row r="31">
          <cell r="J31" t="str">
            <v>COBERTURA SERVICIO DEUDA</v>
          </cell>
        </row>
        <row r="52">
          <cell r="J52" t="str">
            <v>EBITDA / INTERESES OPERACIÓN</v>
          </cell>
        </row>
        <row r="73">
          <cell r="J73" t="str">
            <v>Nuevas Financiaciones</v>
          </cell>
        </row>
      </sheetData>
      <sheetData sheetId="16" refreshError="1"/>
      <sheetData sheetId="17" refreshError="1"/>
      <sheetData sheetId="18" refreshError="1">
        <row r="62">
          <cell r="A62" t="str">
            <v>Millones de pesos</v>
          </cell>
          <cell r="B62">
            <v>2000</v>
          </cell>
          <cell r="C62">
            <v>2001</v>
          </cell>
          <cell r="D62">
            <v>2002</v>
          </cell>
          <cell r="E62">
            <v>2003</v>
          </cell>
          <cell r="F62">
            <v>2004</v>
          </cell>
          <cell r="G62">
            <v>2005</v>
          </cell>
          <cell r="H62">
            <v>2006</v>
          </cell>
        </row>
        <row r="63">
          <cell r="A63" t="str">
            <v>Proyectos de Transmisión</v>
          </cell>
          <cell r="B63">
            <v>92202</v>
          </cell>
          <cell r="C63">
            <v>128809.20501594</v>
          </cell>
          <cell r="D63">
            <v>49857.933334949994</v>
          </cell>
          <cell r="E63">
            <v>0</v>
          </cell>
          <cell r="F63">
            <v>0</v>
          </cell>
          <cell r="G63">
            <v>0</v>
          </cell>
          <cell r="H63">
            <v>0</v>
          </cell>
        </row>
        <row r="64">
          <cell r="A64" t="str">
            <v>Plan de Renovación y Complementación</v>
          </cell>
          <cell r="B64">
            <v>18857</v>
          </cell>
          <cell r="C64">
            <v>6720.4512011200022</v>
          </cell>
          <cell r="D64">
            <v>7440.5069236999998</v>
          </cell>
          <cell r="E64">
            <v>10283.728537446787</v>
          </cell>
          <cell r="F64">
            <v>11568.493376197681</v>
          </cell>
          <cell r="G64">
            <v>12392.103522105444</v>
          </cell>
          <cell r="H64">
            <v>13135.629733431768</v>
          </cell>
        </row>
        <row r="65">
          <cell r="A65" t="str">
            <v>Preinversiones - Estudios</v>
          </cell>
          <cell r="C65">
            <v>3105.5618413599996</v>
          </cell>
          <cell r="D65">
            <v>1102.064132</v>
          </cell>
          <cell r="E65">
            <v>0</v>
          </cell>
          <cell r="F65">
            <v>0</v>
          </cell>
          <cell r="G65">
            <v>0</v>
          </cell>
          <cell r="H65">
            <v>0</v>
          </cell>
        </row>
        <row r="66">
          <cell r="A66" t="str">
            <v>Activos</v>
          </cell>
          <cell r="B66">
            <v>4903</v>
          </cell>
          <cell r="C66">
            <v>8147.4835607599998</v>
          </cell>
          <cell r="D66">
            <v>10604.215233000001</v>
          </cell>
          <cell r="E66">
            <v>7005.4426696616974</v>
          </cell>
          <cell r="F66">
            <v>7592.7045114674202</v>
          </cell>
          <cell r="G66">
            <v>8080.6419179894428</v>
          </cell>
          <cell r="H66">
            <v>8565.4804330688094</v>
          </cell>
        </row>
        <row r="67">
          <cell r="A67" t="str">
            <v>SUBTOTAL</v>
          </cell>
          <cell r="B67">
            <v>115962</v>
          </cell>
          <cell r="C67">
            <v>146782.70161918001</v>
          </cell>
          <cell r="D67">
            <v>69004.719623649988</v>
          </cell>
          <cell r="E67">
            <v>17289.171207108484</v>
          </cell>
          <cell r="F67">
            <v>19161.197887665101</v>
          </cell>
          <cell r="G67">
            <v>20472.745440094888</v>
          </cell>
          <cell r="H67">
            <v>21701.110166500577</v>
          </cell>
        </row>
        <row r="68">
          <cell r="A68" t="str">
            <v>Proyectos a Transferir a Internexa</v>
          </cell>
          <cell r="C68">
            <v>13528.800192229999</v>
          </cell>
          <cell r="D68">
            <v>2675.8476900000001</v>
          </cell>
          <cell r="E68">
            <v>0</v>
          </cell>
          <cell r="F68">
            <v>0</v>
          </cell>
          <cell r="G68">
            <v>0</v>
          </cell>
          <cell r="H68">
            <v>0</v>
          </cell>
        </row>
        <row r="69">
          <cell r="A69" t="str">
            <v>Proyectos de Telecomunicaciones de ISA</v>
          </cell>
          <cell r="B69">
            <v>30787</v>
          </cell>
          <cell r="C69">
            <v>13521.65124653</v>
          </cell>
          <cell r="D69">
            <v>58279.678420000004</v>
          </cell>
          <cell r="E69">
            <v>0</v>
          </cell>
          <cell r="F69">
            <v>0</v>
          </cell>
          <cell r="G69">
            <v>0</v>
          </cell>
          <cell r="H69">
            <v>0</v>
          </cell>
        </row>
        <row r="70">
          <cell r="A70" t="str">
            <v>SUBTOTAL</v>
          </cell>
          <cell r="B70">
            <v>30787</v>
          </cell>
          <cell r="C70">
            <v>27050.451438759999</v>
          </cell>
          <cell r="D70">
            <v>60955.526110000006</v>
          </cell>
          <cell r="E70">
            <v>0</v>
          </cell>
          <cell r="F70">
            <v>0</v>
          </cell>
          <cell r="G70">
            <v>0</v>
          </cell>
          <cell r="H70">
            <v>0</v>
          </cell>
        </row>
        <row r="71">
          <cell r="A71" t="str">
            <v>INVERSIONES EN SOCIEDADES</v>
          </cell>
          <cell r="B71">
            <v>11677</v>
          </cell>
          <cell r="C71">
            <v>8457.0828989999991</v>
          </cell>
          <cell r="D71">
            <v>22888.462854999998</v>
          </cell>
          <cell r="E71">
            <v>0</v>
          </cell>
          <cell r="F71">
            <v>0</v>
          </cell>
          <cell r="G71">
            <v>0</v>
          </cell>
          <cell r="H71">
            <v>0</v>
          </cell>
        </row>
        <row r="73">
          <cell r="A73" t="str">
            <v>SUBTOTAL INVERSIONES</v>
          </cell>
          <cell r="B73">
            <v>158426</v>
          </cell>
          <cell r="C73">
            <v>182290.23595694001</v>
          </cell>
          <cell r="D73">
            <v>152848.70858864998</v>
          </cell>
          <cell r="E73">
            <v>17289.171207108484</v>
          </cell>
          <cell r="F73">
            <v>19161.197887665101</v>
          </cell>
          <cell r="G73">
            <v>20472.745440094888</v>
          </cell>
          <cell r="H73">
            <v>21701.110166500577</v>
          </cell>
        </row>
        <row r="74">
          <cell r="A74" t="str">
            <v>IVA en Bienes de Capital</v>
          </cell>
          <cell r="C74">
            <v>827</v>
          </cell>
          <cell r="D74">
            <v>4600.2785663000004</v>
          </cell>
          <cell r="E74">
            <v>0</v>
          </cell>
          <cell r="F74">
            <v>0</v>
          </cell>
          <cell r="G74">
            <v>0</v>
          </cell>
          <cell r="H74">
            <v>0</v>
          </cell>
        </row>
        <row r="75">
          <cell r="A75" t="str">
            <v>AOM  y Depreciación Asociados a Proyectos</v>
          </cell>
          <cell r="B75">
            <v>6851</v>
          </cell>
          <cell r="C75">
            <v>7100</v>
          </cell>
          <cell r="D75">
            <v>3152.22048451</v>
          </cell>
          <cell r="E75">
            <v>0</v>
          </cell>
          <cell r="F75">
            <v>0</v>
          </cell>
          <cell r="G75">
            <v>0</v>
          </cell>
          <cell r="H75">
            <v>0</v>
          </cell>
        </row>
        <row r="76">
          <cell r="A76" t="str">
            <v>Gastos financieros</v>
          </cell>
          <cell r="C76">
            <v>0</v>
          </cell>
          <cell r="D76">
            <v>0</v>
          </cell>
          <cell r="E76">
            <v>0</v>
          </cell>
          <cell r="F76">
            <v>0</v>
          </cell>
          <cell r="G76">
            <v>0</v>
          </cell>
          <cell r="H76">
            <v>0</v>
          </cell>
        </row>
        <row r="77">
          <cell r="A77" t="str">
            <v>TOTAL INVERSIÓN</v>
          </cell>
          <cell r="B77">
            <v>165277</v>
          </cell>
          <cell r="C77">
            <v>190217.23595694001</v>
          </cell>
          <cell r="D77">
            <v>160601.20763945999</v>
          </cell>
          <cell r="E77">
            <v>17289.171207108484</v>
          </cell>
          <cell r="F77">
            <v>19161.197887665101</v>
          </cell>
          <cell r="G77">
            <v>20472.745440094888</v>
          </cell>
          <cell r="H77">
            <v>21701.110166500577</v>
          </cell>
        </row>
      </sheetData>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OM CON FAER mes"/>
      <sheetName val="AOM SIN FAER Mes"/>
      <sheetName val="AOM CON FAER Acum"/>
      <sheetName val="AOM Sin FAER Acum"/>
    </sheetNames>
    <sheetDataSet>
      <sheetData sheetId="0"/>
      <sheetData sheetId="1"/>
      <sheetData sheetId="2"/>
      <sheetData sheetId="3"/>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al"/>
      <sheetName val="indicadores2007"/>
      <sheetName val="Mapa2007"/>
      <sheetName val="Coeficiente Produtividade"/>
      <sheetName val="HHT"/>
      <sheetName val="UPS"/>
      <sheetName val="Ganho Econômico WM"/>
      <sheetName val="Dados Work"/>
      <sheetName val="Dados Work 2"/>
      <sheetName val="Coeficiente_Produtividade2"/>
      <sheetName val="Ganho_Econômico_WM2"/>
      <sheetName val="Dados_Work2"/>
      <sheetName val="Dados_Work_22"/>
      <sheetName val="Coeficiente_Produtividade"/>
      <sheetName val="Ganho_Econômico_WM"/>
      <sheetName val="Dados_Work"/>
      <sheetName val="Dados_Work_2"/>
      <sheetName val="Coeficiente_Produtividade1"/>
      <sheetName val="Ganho_Econômico_WM1"/>
      <sheetName val="Dados_Work1"/>
      <sheetName val="Dados_Work_21"/>
      <sheetName val="Coeficiente_Produtividade3"/>
      <sheetName val="Ganho_Econômico_WM3"/>
      <sheetName val="Dados_Work3"/>
      <sheetName val="Dados_Work_23"/>
      <sheetName val="Coeficiente_Produtividade4"/>
      <sheetName val="Ganho_Econômico_WM4"/>
      <sheetName val="Dados_Work4"/>
      <sheetName val="Dados_Work_24"/>
      <sheetName val="Coeficiente_Produtividade5"/>
      <sheetName val="Ganho_Econômico_WM5"/>
      <sheetName val="Dados_Work5"/>
      <sheetName val="Dados_Work_2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RHH"/>
      <sheetName val="IyE Pen"/>
      <sheetName val="IyE USD"/>
      <sheetName val="Datos"/>
      <sheetName val="DEUDA"/>
      <sheetName val="BG"/>
      <sheetName val="FLUJO"/>
      <sheetName val="Resúmen"/>
      <sheetName val="EGYP"/>
      <sheetName val="IF"/>
      <sheetName val="FINAN"/>
      <sheetName val="RENTA"/>
      <sheetName val="Mayor"/>
      <sheetName val="DEPREC.USD"/>
      <sheetName val="RENTA USD"/>
      <sheetName val="REI"/>
      <sheetName val="RESUMEN"/>
      <sheetName val="DEPREC.$"/>
      <sheetName val="DEPREC.NS."/>
      <sheetName val="DEPREC.RTA"/>
      <sheetName val="Ingresos-USD"/>
      <sheetName val="Ingresos-NS"/>
      <sheetName val="Inversiones"/>
      <sheetName val="GG"/>
      <sheetName val="C"/>
      <sheetName val="A"/>
      <sheetName val="F"/>
      <sheetName val="N"/>
      <sheetName val="O"/>
      <sheetName val="T"/>
      <sheetName val="Sensib"/>
      <sheetName val="Valoración"/>
      <sheetName val="Análisis"/>
      <sheetName val="Formato ISA "/>
      <sheetName val="P.N."/>
      <sheetName val="PLAN FINANCIERA  2005-2032 (11"/>
      <sheetName val="IyE"/>
      <sheetName val="Bases Grales."/>
      <sheetName val="Tablero_informacion"/>
      <sheetName val="Supuestos"/>
      <sheetName val="IyE_Pen2"/>
      <sheetName val="IyE_USD2"/>
      <sheetName val="DEPREC_USD2"/>
      <sheetName val="RENTA_USD2"/>
      <sheetName val="DEPREC_$2"/>
      <sheetName val="DEPREC_NS_2"/>
      <sheetName val="DEPREC_RTA2"/>
      <sheetName val="Formato_ISA_2"/>
      <sheetName val="P_N_2"/>
      <sheetName val="PLAN_FINANCIERA__2005-2032_(112"/>
      <sheetName val="Bases_Grales_2"/>
      <sheetName val="IyE_Pen"/>
      <sheetName val="IyE_USD"/>
      <sheetName val="DEPREC_USD"/>
      <sheetName val="RENTA_USD"/>
      <sheetName val="DEPREC_$"/>
      <sheetName val="DEPREC_NS_"/>
      <sheetName val="DEPREC_RTA"/>
      <sheetName val="Formato_ISA_"/>
      <sheetName val="P_N_"/>
      <sheetName val="PLAN_FINANCIERA__2005-2032_(11"/>
      <sheetName val="Bases_Grales_"/>
      <sheetName val="IyE_Pen1"/>
      <sheetName val="IyE_USD1"/>
      <sheetName val="DEPREC_USD1"/>
      <sheetName val="RENTA_USD1"/>
      <sheetName val="DEPREC_$1"/>
      <sheetName val="DEPREC_NS_1"/>
      <sheetName val="DEPREC_RTA1"/>
      <sheetName val="Formato_ISA_1"/>
      <sheetName val="P_N_1"/>
      <sheetName val="PLAN_FINANCIERA__2005-2032_(111"/>
      <sheetName val="Bases_Grales_1"/>
      <sheetName val="IyE_Pen3"/>
      <sheetName val="IyE_USD3"/>
      <sheetName val="DEPREC_USD3"/>
      <sheetName val="RENTA_USD3"/>
      <sheetName val="DEPREC_$3"/>
      <sheetName val="DEPREC_NS_3"/>
      <sheetName val="DEPREC_RTA3"/>
      <sheetName val="Formato_ISA_3"/>
      <sheetName val="P_N_3"/>
      <sheetName val="PLAN_FINANCIERA__2005-2032_(113"/>
      <sheetName val="Bases_Grales_3"/>
      <sheetName val="IyE_Pen4"/>
      <sheetName val="IyE_USD4"/>
      <sheetName val="DEPREC_USD4"/>
      <sheetName val="RENTA_USD4"/>
      <sheetName val="DEPREC_$4"/>
      <sheetName val="DEPREC_NS_4"/>
      <sheetName val="DEPREC_RTA4"/>
      <sheetName val="Formato_ISA_4"/>
      <sheetName val="P_N_4"/>
      <sheetName val="PLAN_FINANCIERA__2005-2032_(114"/>
      <sheetName val="Bases_Grales_4"/>
      <sheetName val="IyE_Pen5"/>
      <sheetName val="IyE_USD5"/>
      <sheetName val="DEPREC_USD5"/>
      <sheetName val="RENTA_USD5"/>
      <sheetName val="DEPREC_$5"/>
      <sheetName val="DEPREC_NS_5"/>
      <sheetName val="DEPREC_RTA5"/>
      <sheetName val="Formato_ISA_5"/>
      <sheetName val="P_N_5"/>
      <sheetName val="PLAN_FINANCIERA__2005-2032_(115"/>
      <sheetName val="Bases_Grales_5"/>
    </sheetNames>
    <sheetDataSet>
      <sheetData sheetId="0" refreshError="1"/>
      <sheetData sheetId="1" refreshError="1"/>
      <sheetData sheetId="2" refreshError="1"/>
      <sheetData sheetId="3" refreshError="1">
        <row r="129">
          <cell r="D129">
            <v>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Controles"/>
      <sheetName val="S Gles"/>
      <sheetName val="Balance (C)"/>
      <sheetName val="P&amp;G (C)"/>
      <sheetName val="Balance (F)"/>
      <sheetName val="P&amp;G (F)"/>
      <sheetName val="EFE"/>
      <sheetName val="Valoración"/>
      <sheetName val="Gastos"/>
      <sheetName val="Usufructo"/>
      <sheetName val="Inversión"/>
      <sheetName val="ImpoRenta"/>
      <sheetName val="Deprec"/>
      <sheetName val="Deuda"/>
      <sheetName val="Leasing"/>
      <sheetName val="InfoHist"/>
      <sheetName val="Cifras"/>
      <sheetName val="Sensibilidad"/>
      <sheetName val="Tráfico"/>
      <sheetName val="Matrices"/>
      <sheetName val="Red"/>
      <sheetName val="Ingreso"/>
      <sheetName val="I VF"/>
      <sheetName val="VF"/>
      <sheetName val="I VM"/>
      <sheetName val="VM"/>
      <sheetName val="T Voz"/>
      <sheetName val="I Dvas"/>
      <sheetName val="Dvas"/>
      <sheetName val="I Disp"/>
      <sheetName val="Disp"/>
      <sheetName val="T Data"/>
      <sheetName val="I Serv"/>
      <sheetName val="S Traf"/>
      <sheetName val="S $"/>
      <sheetName val="Mk nA"/>
      <sheetName val="R Mk"/>
      <sheetName val="Codigos"/>
      <sheetName val="S_Gles2"/>
      <sheetName val="Balance_(C)2"/>
      <sheetName val="P&amp;G_(C)2"/>
      <sheetName val="Balance_(F)2"/>
      <sheetName val="P&amp;G_(F)2"/>
      <sheetName val="I_VF2"/>
      <sheetName val="I_VM2"/>
      <sheetName val="T_Voz2"/>
      <sheetName val="I_Dvas2"/>
      <sheetName val="I_Disp2"/>
      <sheetName val="T_Data2"/>
      <sheetName val="I_Serv2"/>
      <sheetName val="S_Traf2"/>
      <sheetName val="S_$2"/>
      <sheetName val="Mk_nA2"/>
      <sheetName val="R_Mk2"/>
      <sheetName val="S_Gles"/>
      <sheetName val="Balance_(C)"/>
      <sheetName val="P&amp;G_(C)"/>
      <sheetName val="Balance_(F)"/>
      <sheetName val="P&amp;G_(F)"/>
      <sheetName val="I_VF"/>
      <sheetName val="I_VM"/>
      <sheetName val="T_Voz"/>
      <sheetName val="I_Dvas"/>
      <sheetName val="I_Disp"/>
      <sheetName val="T_Data"/>
      <sheetName val="I_Serv"/>
      <sheetName val="S_Traf"/>
      <sheetName val="S_$"/>
      <sheetName val="Mk_nA"/>
      <sheetName val="R_Mk"/>
      <sheetName val="S_Gles1"/>
      <sheetName val="Balance_(C)1"/>
      <sheetName val="P&amp;G_(C)1"/>
      <sheetName val="Balance_(F)1"/>
      <sheetName val="P&amp;G_(F)1"/>
      <sheetName val="I_VF1"/>
      <sheetName val="I_VM1"/>
      <sheetName val="T_Voz1"/>
      <sheetName val="I_Dvas1"/>
      <sheetName val="I_Disp1"/>
      <sheetName val="T_Data1"/>
      <sheetName val="I_Serv1"/>
      <sheetName val="S_Traf1"/>
      <sheetName val="S_$1"/>
      <sheetName val="Mk_nA1"/>
      <sheetName val="R_Mk1"/>
      <sheetName val="S_Gles3"/>
      <sheetName val="Balance_(C)3"/>
      <sheetName val="P&amp;G_(C)3"/>
      <sheetName val="Balance_(F)3"/>
      <sheetName val="P&amp;G_(F)3"/>
      <sheetName val="I_VF3"/>
      <sheetName val="I_VM3"/>
      <sheetName val="T_Voz3"/>
      <sheetName val="I_Dvas3"/>
      <sheetName val="I_Disp3"/>
      <sheetName val="T_Data3"/>
      <sheetName val="I_Serv3"/>
      <sheetName val="S_Traf3"/>
      <sheetName val="S_$3"/>
      <sheetName val="Mk_nA3"/>
      <sheetName val="R_Mk3"/>
      <sheetName val="S_Gles4"/>
      <sheetName val="Balance_(C)4"/>
      <sheetName val="P&amp;G_(C)4"/>
      <sheetName val="Balance_(F)4"/>
      <sheetName val="P&amp;G_(F)4"/>
      <sheetName val="I_VF4"/>
      <sheetName val="I_VM4"/>
      <sheetName val="T_Voz4"/>
      <sheetName val="I_Dvas4"/>
      <sheetName val="I_Disp4"/>
      <sheetName val="T_Data4"/>
      <sheetName val="I_Serv4"/>
      <sheetName val="S_Traf4"/>
      <sheetName val="S_$4"/>
      <sheetName val="Mk_nA4"/>
      <sheetName val="R_Mk4"/>
      <sheetName val="S_Gles5"/>
      <sheetName val="Balance_(C)5"/>
      <sheetName val="P&amp;G_(C)5"/>
      <sheetName val="Balance_(F)5"/>
      <sheetName val="P&amp;G_(F)5"/>
      <sheetName val="I_VF5"/>
      <sheetName val="I_VM5"/>
      <sheetName val="T_Voz5"/>
      <sheetName val="I_Dvas5"/>
      <sheetName val="I_Disp5"/>
      <sheetName val="T_Data5"/>
      <sheetName val="I_Serv5"/>
      <sheetName val="S_Traf5"/>
      <sheetName val="S_$5"/>
      <sheetName val="Mk_nA5"/>
      <sheetName val="R_Mk5"/>
    </sheetNames>
    <sheetDataSet>
      <sheetData sheetId="0"/>
      <sheetData sheetId="1"/>
      <sheetData sheetId="2" refreshError="1">
        <row r="17">
          <cell r="C17">
            <v>7.6499999999999999E-2</v>
          </cell>
          <cell r="D17">
            <v>6.9900000000000004E-2</v>
          </cell>
          <cell r="E17">
            <v>0.08</v>
          </cell>
          <cell r="F17">
            <v>0.06</v>
          </cell>
          <cell r="G17">
            <v>0.06</v>
          </cell>
          <cell r="H17">
            <v>0.06</v>
          </cell>
          <cell r="I17">
            <v>0.06</v>
          </cell>
          <cell r="J17">
            <v>0.06</v>
          </cell>
          <cell r="K17">
            <v>0.06</v>
          </cell>
          <cell r="L17">
            <v>0.06</v>
          </cell>
          <cell r="M17">
            <v>0.06</v>
          </cell>
          <cell r="N17">
            <v>0.06</v>
          </cell>
          <cell r="O17">
            <v>0.06</v>
          </cell>
          <cell r="P17">
            <v>0.06</v>
          </cell>
          <cell r="Q17">
            <v>0.06</v>
          </cell>
          <cell r="R17">
            <v>0.06</v>
          </cell>
          <cell r="S17">
            <v>0.06</v>
          </cell>
          <cell r="T17">
            <v>0.06</v>
          </cell>
          <cell r="U17">
            <v>0.06</v>
          </cell>
          <cell r="V17">
            <v>0.06</v>
          </cell>
          <cell r="W17">
            <v>0.06</v>
          </cell>
          <cell r="X17">
            <v>0.06</v>
          </cell>
          <cell r="Y17">
            <v>0.06</v>
          </cell>
          <cell r="Z17">
            <v>0.06</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efreshError="1"/>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row r="17">
          <cell r="C17">
            <v>7.6499999999999999E-2</v>
          </cell>
        </row>
      </sheetData>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ntenimiento"/>
      <sheetName val="Generales"/>
      <sheetName val="Reporte Anual"/>
      <sheetName val="Reporte por Crédito"/>
      <sheetName val="Reporte por Item de Crédito"/>
      <sheetName val="Servicio a la Deuda(Dif Cambio)"/>
      <sheetName val="Servicio a la Deuda (CAJA)"/>
      <sheetName val="Reporte Años (CAJA)"/>
      <sheetName val="Vida Media de la Deuda"/>
      <sheetName val="Costo de la Deuda"/>
      <sheetName val="Reporte Deuda - Con FIL."/>
      <sheetName val="Reporte Deuda - Sin FIL."/>
      <sheetName val="Reporte Moneda - Sin Cob."/>
      <sheetName val="Reporte Moneda - Con Cob."/>
      <sheetName val="Registro de Usos"/>
      <sheetName val="Dat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
      <sheetName val="Módulos de Línea ISA 99"/>
      <sheetName val="Módulo Común EPM 99"/>
      <sheetName val="Módulos de Línea ISA 2000"/>
      <sheetName val="Módulo Común EPM 2000"/>
    </sheetNames>
    <sheetDataSet>
      <sheetData sheetId="0"/>
      <sheetData sheetId="1"/>
      <sheetData sheetId="2"/>
      <sheetData sheetId="3"/>
      <sheetData sheetId="4"/>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tas "/>
      <sheetName val="Painel"/>
      <sheetName val="Focos"/>
      <sheetName val="Finanças"/>
      <sheetName val="Opex Capex M"/>
      <sheetName val="Opex Capex PA"/>
      <sheetName val="Opex Capex N"/>
      <sheetName val="Pessoal M"/>
      <sheetName val="Pessoal PA"/>
      <sheetName val="Pessoal N"/>
      <sheetName val="Material M"/>
      <sheetName val="Material PA"/>
      <sheetName val="Material N"/>
      <sheetName val="Contas Utilidades M"/>
      <sheetName val="Contas Utilidades PA"/>
      <sheetName val="Contas Utilidades N"/>
      <sheetName val="Estoque M"/>
      <sheetName val="Estoque PA"/>
      <sheetName val="Estoque N"/>
      <sheetName val="Contratos M"/>
      <sheetName val="Contratos PA"/>
      <sheetName val="Contratos N"/>
      <sheetName val="Frota M"/>
      <sheetName val="Frota PA"/>
      <sheetName val="Frota N"/>
      <sheetName val="EO"/>
      <sheetName val="EO M"/>
      <sheetName val="Dados de relacionament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row r="15">
          <cell r="B15">
            <v>19082</v>
          </cell>
          <cell r="C15">
            <v>19082</v>
          </cell>
          <cell r="D15">
            <v>19082</v>
          </cell>
          <cell r="E15">
            <v>19082</v>
          </cell>
          <cell r="F15">
            <v>19082</v>
          </cell>
          <cell r="G15">
            <v>19082</v>
          </cell>
          <cell r="H15">
            <v>19082</v>
          </cell>
          <cell r="I15">
            <v>19082</v>
          </cell>
          <cell r="J15">
            <v>19082</v>
          </cell>
          <cell r="K15">
            <v>19082</v>
          </cell>
          <cell r="L15">
            <v>19082</v>
          </cell>
          <cell r="M15">
            <v>19082</v>
          </cell>
        </row>
        <row r="16">
          <cell r="B16">
            <v>2476</v>
          </cell>
          <cell r="C16">
            <v>2476</v>
          </cell>
          <cell r="D16">
            <v>2476</v>
          </cell>
          <cell r="E16">
            <v>2476</v>
          </cell>
          <cell r="F16">
            <v>2476</v>
          </cell>
          <cell r="G16">
            <v>2476</v>
          </cell>
          <cell r="H16">
            <v>2476</v>
          </cell>
          <cell r="I16">
            <v>2476</v>
          </cell>
          <cell r="J16">
            <v>2476</v>
          </cell>
          <cell r="K16">
            <v>2476</v>
          </cell>
          <cell r="L16">
            <v>2476</v>
          </cell>
          <cell r="M16">
            <v>2476</v>
          </cell>
        </row>
        <row r="17">
          <cell r="B17">
            <v>3518</v>
          </cell>
          <cell r="C17">
            <v>3518</v>
          </cell>
          <cell r="D17">
            <v>3518</v>
          </cell>
          <cell r="E17">
            <v>3518</v>
          </cell>
          <cell r="F17">
            <v>3518</v>
          </cell>
          <cell r="G17">
            <v>3518</v>
          </cell>
          <cell r="H17">
            <v>3518</v>
          </cell>
          <cell r="I17">
            <v>3518</v>
          </cell>
          <cell r="J17">
            <v>3518</v>
          </cell>
          <cell r="K17">
            <v>3518</v>
          </cell>
          <cell r="L17">
            <v>3518</v>
          </cell>
          <cell r="M17">
            <v>3518</v>
          </cell>
        </row>
        <row r="18">
          <cell r="B18">
            <v>3170</v>
          </cell>
          <cell r="C18">
            <v>3170</v>
          </cell>
          <cell r="D18">
            <v>3170</v>
          </cell>
          <cell r="E18">
            <v>3170</v>
          </cell>
          <cell r="F18">
            <v>3170</v>
          </cell>
          <cell r="G18">
            <v>3170</v>
          </cell>
          <cell r="H18">
            <v>3170</v>
          </cell>
          <cell r="I18">
            <v>3170</v>
          </cell>
          <cell r="J18">
            <v>3170</v>
          </cell>
          <cell r="K18">
            <v>3170</v>
          </cell>
          <cell r="L18">
            <v>3170</v>
          </cell>
          <cell r="M18">
            <v>3170</v>
          </cell>
        </row>
        <row r="19">
          <cell r="B19">
            <v>3790</v>
          </cell>
          <cell r="C19">
            <v>3790</v>
          </cell>
          <cell r="D19">
            <v>3790</v>
          </cell>
          <cell r="E19">
            <v>3790</v>
          </cell>
          <cell r="F19">
            <v>3790</v>
          </cell>
          <cell r="G19">
            <v>3790</v>
          </cell>
          <cell r="H19">
            <v>3790</v>
          </cell>
          <cell r="I19">
            <v>3790</v>
          </cell>
          <cell r="J19">
            <v>3790</v>
          </cell>
          <cell r="K19">
            <v>3790</v>
          </cell>
          <cell r="L19">
            <v>3790</v>
          </cell>
          <cell r="M19">
            <v>3790</v>
          </cell>
        </row>
        <row r="20">
          <cell r="B20">
            <v>3156</v>
          </cell>
          <cell r="C20">
            <v>3156</v>
          </cell>
          <cell r="D20">
            <v>3156</v>
          </cell>
          <cell r="E20">
            <v>3156</v>
          </cell>
          <cell r="F20">
            <v>3156</v>
          </cell>
          <cell r="G20">
            <v>3156</v>
          </cell>
          <cell r="H20">
            <v>3156</v>
          </cell>
          <cell r="I20">
            <v>3156</v>
          </cell>
          <cell r="J20">
            <v>3156</v>
          </cell>
          <cell r="K20">
            <v>3156</v>
          </cell>
          <cell r="L20">
            <v>3156</v>
          </cell>
          <cell r="M20">
            <v>3156</v>
          </cell>
        </row>
        <row r="21">
          <cell r="B21">
            <v>2972</v>
          </cell>
          <cell r="C21">
            <v>2972</v>
          </cell>
          <cell r="D21">
            <v>2972</v>
          </cell>
          <cell r="E21">
            <v>2972</v>
          </cell>
          <cell r="F21">
            <v>2972</v>
          </cell>
          <cell r="G21">
            <v>2972</v>
          </cell>
          <cell r="H21">
            <v>2972</v>
          </cell>
          <cell r="I21">
            <v>2972</v>
          </cell>
          <cell r="J21">
            <v>2972</v>
          </cell>
          <cell r="K21">
            <v>2972</v>
          </cell>
          <cell r="L21">
            <v>2972</v>
          </cell>
          <cell r="M21">
            <v>2972</v>
          </cell>
        </row>
        <row r="25">
          <cell r="B25">
            <v>15639</v>
          </cell>
          <cell r="C25">
            <v>0</v>
          </cell>
          <cell r="D25">
            <v>0</v>
          </cell>
          <cell r="E25">
            <v>0</v>
          </cell>
          <cell r="F25">
            <v>0</v>
          </cell>
          <cell r="G25">
            <v>0</v>
          </cell>
          <cell r="H25">
            <v>0</v>
          </cell>
          <cell r="I25">
            <v>0</v>
          </cell>
          <cell r="J25">
            <v>0</v>
          </cell>
          <cell r="K25">
            <v>0</v>
          </cell>
          <cell r="L25">
            <v>0</v>
          </cell>
          <cell r="M25">
            <v>0</v>
          </cell>
        </row>
        <row r="26">
          <cell r="B26">
            <v>2153</v>
          </cell>
          <cell r="C26">
            <v>0</v>
          </cell>
          <cell r="D26">
            <v>0</v>
          </cell>
          <cell r="E26">
            <v>0</v>
          </cell>
          <cell r="F26">
            <v>0</v>
          </cell>
          <cell r="G26">
            <v>0</v>
          </cell>
          <cell r="H26">
            <v>0</v>
          </cell>
          <cell r="I26">
            <v>0</v>
          </cell>
          <cell r="J26">
            <v>0</v>
          </cell>
          <cell r="K26">
            <v>0</v>
          </cell>
          <cell r="L26">
            <v>0</v>
          </cell>
          <cell r="M26">
            <v>0</v>
          </cell>
        </row>
        <row r="27">
          <cell r="B27">
            <v>2735</v>
          </cell>
          <cell r="C27">
            <v>0</v>
          </cell>
          <cell r="D27">
            <v>0</v>
          </cell>
          <cell r="E27">
            <v>0</v>
          </cell>
          <cell r="F27">
            <v>0</v>
          </cell>
          <cell r="G27">
            <v>0</v>
          </cell>
          <cell r="H27">
            <v>0</v>
          </cell>
          <cell r="I27">
            <v>0</v>
          </cell>
          <cell r="J27">
            <v>0</v>
          </cell>
          <cell r="K27">
            <v>0</v>
          </cell>
          <cell r="L27">
            <v>0</v>
          </cell>
          <cell r="M27">
            <v>0</v>
          </cell>
        </row>
        <row r="28">
          <cell r="B28">
            <v>2602</v>
          </cell>
          <cell r="C28">
            <v>0</v>
          </cell>
          <cell r="D28">
            <v>0</v>
          </cell>
          <cell r="E28">
            <v>0</v>
          </cell>
          <cell r="F28">
            <v>0</v>
          </cell>
          <cell r="G28">
            <v>0</v>
          </cell>
          <cell r="H28">
            <v>0</v>
          </cell>
          <cell r="I28">
            <v>0</v>
          </cell>
          <cell r="J28">
            <v>0</v>
          </cell>
          <cell r="K28">
            <v>0</v>
          </cell>
          <cell r="L28">
            <v>0</v>
          </cell>
          <cell r="M28">
            <v>0</v>
          </cell>
        </row>
        <row r="29">
          <cell r="B29">
            <v>3113</v>
          </cell>
          <cell r="C29">
            <v>0</v>
          </cell>
          <cell r="D29">
            <v>0</v>
          </cell>
          <cell r="E29">
            <v>0</v>
          </cell>
          <cell r="F29">
            <v>0</v>
          </cell>
          <cell r="G29">
            <v>0</v>
          </cell>
          <cell r="H29">
            <v>0</v>
          </cell>
          <cell r="I29">
            <v>0</v>
          </cell>
          <cell r="J29">
            <v>0</v>
          </cell>
          <cell r="K29">
            <v>0</v>
          </cell>
          <cell r="L29">
            <v>0</v>
          </cell>
          <cell r="M29">
            <v>0</v>
          </cell>
        </row>
        <row r="30">
          <cell r="B30">
            <v>2753</v>
          </cell>
          <cell r="C30">
            <v>0</v>
          </cell>
          <cell r="D30">
            <v>0</v>
          </cell>
          <cell r="E30">
            <v>0</v>
          </cell>
          <cell r="F30">
            <v>0</v>
          </cell>
          <cell r="G30">
            <v>0</v>
          </cell>
          <cell r="H30">
            <v>0</v>
          </cell>
          <cell r="I30">
            <v>0</v>
          </cell>
          <cell r="J30">
            <v>0</v>
          </cell>
          <cell r="K30">
            <v>0</v>
          </cell>
          <cell r="L30">
            <v>0</v>
          </cell>
          <cell r="M30">
            <v>0</v>
          </cell>
        </row>
        <row r="31">
          <cell r="B31">
            <v>2283</v>
          </cell>
          <cell r="C31">
            <v>0</v>
          </cell>
          <cell r="D31">
            <v>0</v>
          </cell>
          <cell r="E31">
            <v>0</v>
          </cell>
          <cell r="F31">
            <v>0</v>
          </cell>
          <cell r="G31">
            <v>0</v>
          </cell>
          <cell r="H31">
            <v>0</v>
          </cell>
          <cell r="I31">
            <v>0</v>
          </cell>
          <cell r="J31">
            <v>0</v>
          </cell>
          <cell r="K31">
            <v>0</v>
          </cell>
          <cell r="L31">
            <v>0</v>
          </cell>
          <cell r="M31">
            <v>0</v>
          </cell>
        </row>
      </sheetData>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RA"/>
      <sheetName val="BALGEN"/>
      <sheetName val="GANPER"/>
      <sheetName val="NOTAS"/>
      <sheetName val="touring"/>
      <sheetName val="asiento_Seguros"/>
      <sheetName val="prov_seg_"/>
      <sheetName val="Hoja4"/>
      <sheetName val="Hoja3"/>
      <sheetName val="Gastos Excepcionales"/>
      <sheetName val="Ingresos Excepcionales"/>
      <sheetName val="Hoja2"/>
      <sheetName val="Hoja1"/>
      <sheetName val="DETALLE_ANEXO"/>
      <sheetName val="DEST_NAT_"/>
      <sheetName val="NAT_DEST_"/>
      <sheetName val="Gastos_Excepcionales2"/>
      <sheetName val="Ingresos_Excepcionales2"/>
      <sheetName val="Gastos_Excepcionales"/>
      <sheetName val="Ingresos_Excepcionales"/>
      <sheetName val="Gastos_Excepcionales1"/>
      <sheetName val="Ingresos_Excepcionales1"/>
      <sheetName val="Gastos_Excepcionales3"/>
      <sheetName val="Ingresos_Excepcionales3"/>
      <sheetName val="Gastos_Excepcionales4"/>
      <sheetName val="Ingresos_Excepcionales4"/>
      <sheetName val="Gastos_Excepcionales5"/>
      <sheetName val="Ingresos_Excepcionales5"/>
      <sheetName val="COMPRA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_Motivos Revisão"/>
      <sheetName val="Motivos Revisão"/>
      <sheetName val="rep_Saldo Bloqueado"/>
      <sheetName val="Saldo Bloqueado"/>
      <sheetName val="rep_Devoluções"/>
      <sheetName val="Devoluções"/>
      <sheetName val="rep_Gr Sdo Bloq"/>
      <sheetName val="Gr Sdo Bloq"/>
      <sheetName val="rep_Devoluções ELPA"/>
      <sheetName val="Devoluções ELPA"/>
      <sheetName val="rep_Motivos_Revisão2"/>
      <sheetName val="Motivos_Revisão2"/>
      <sheetName val="rep_Saldo_Bloqueado2"/>
      <sheetName val="Saldo_Bloqueado2"/>
      <sheetName val="rep_Gr_Sdo_Bloq2"/>
      <sheetName val="Gr_Sdo_Bloq2"/>
      <sheetName val="rep_Devoluções_ELPA2"/>
      <sheetName val="Devoluções_ELPA2"/>
      <sheetName val="rep_Motivos_Revisão"/>
      <sheetName val="Motivos_Revisão"/>
      <sheetName val="rep_Saldo_Bloqueado"/>
      <sheetName val="Saldo_Bloqueado"/>
      <sheetName val="rep_Gr_Sdo_Bloq"/>
      <sheetName val="Gr_Sdo_Bloq"/>
      <sheetName val="rep_Devoluções_ELPA"/>
      <sheetName val="Devoluções_ELPA"/>
      <sheetName val="rep_Motivos_Revisão1"/>
      <sheetName val="Motivos_Revisão1"/>
      <sheetName val="rep_Saldo_Bloqueado1"/>
      <sheetName val="Saldo_Bloqueado1"/>
      <sheetName val="rep_Gr_Sdo_Bloq1"/>
      <sheetName val="Gr_Sdo_Bloq1"/>
      <sheetName val="rep_Devoluções_ELPA1"/>
      <sheetName val="Devoluções_ELPA1"/>
      <sheetName val="rep_Motivos_Revisão3"/>
      <sheetName val="Motivos_Revisão3"/>
      <sheetName val="rep_Saldo_Bloqueado3"/>
      <sheetName val="Saldo_Bloqueado3"/>
      <sheetName val="rep_Gr_Sdo_Bloq3"/>
      <sheetName val="Gr_Sdo_Bloq3"/>
      <sheetName val="rep_Devoluções_ELPA3"/>
      <sheetName val="Devoluções_ELPA3"/>
      <sheetName val="rep_Motivos_Revisão4"/>
      <sheetName val="Motivos_Revisão4"/>
      <sheetName val="rep_Saldo_Bloqueado4"/>
      <sheetName val="Saldo_Bloqueado4"/>
      <sheetName val="rep_Gr_Sdo_Bloq4"/>
      <sheetName val="Gr_Sdo_Bloq4"/>
      <sheetName val="rep_Devoluções_ELPA4"/>
      <sheetName val="Devoluções_ELPA4"/>
      <sheetName val="rep_Motivos_Revisão5"/>
      <sheetName val="Motivos_Revisão5"/>
      <sheetName val="rep_Saldo_Bloqueado5"/>
      <sheetName val="Saldo_Bloqueado5"/>
      <sheetName val="rep_Gr_Sdo_Bloq5"/>
      <sheetName val="Gr_Sdo_Bloq5"/>
      <sheetName val="rep_Devoluções_ELPA5"/>
      <sheetName val="Devoluções_ELPA5"/>
    </sheetNames>
    <sheetDataSet>
      <sheetData sheetId="0" refreshError="1"/>
      <sheetData sheetId="1" refreshError="1"/>
      <sheetData sheetId="2" refreshError="1">
        <row r="1">
          <cell r="D1" t="str">
            <v>Ano/Mês/Loja</v>
          </cell>
          <cell r="E1" t="str">
            <v>QFat_Qtde_Contas</v>
          </cell>
          <cell r="F1" t="str">
            <v>QFat_Valor</v>
          </cell>
          <cell r="G1" t="str">
            <v>SBloq_Qtde_Contas</v>
          </cell>
          <cell r="H1" t="str">
            <v>SBloq_Valor</v>
          </cell>
        </row>
        <row r="2">
          <cell r="D2" t="str">
            <v>2003marçoUnidade Oeste</v>
          </cell>
          <cell r="E2">
            <v>689351</v>
          </cell>
          <cell r="F2">
            <v>59512463.609999999</v>
          </cell>
          <cell r="G2">
            <v>639</v>
          </cell>
          <cell r="H2">
            <v>280300</v>
          </cell>
        </row>
        <row r="3">
          <cell r="D3" t="str">
            <v>2003marçoUnidade São Paulo Sul</v>
          </cell>
          <cell r="E3">
            <v>883435</v>
          </cell>
          <cell r="F3">
            <v>89609154.870000005</v>
          </cell>
          <cell r="G3">
            <v>804</v>
          </cell>
          <cell r="H3">
            <v>246700</v>
          </cell>
        </row>
        <row r="4">
          <cell r="D4" t="str">
            <v>2003marçoUnidade Anhembi</v>
          </cell>
          <cell r="E4">
            <v>682397</v>
          </cell>
          <cell r="F4">
            <v>56229504.789999999</v>
          </cell>
          <cell r="G4">
            <v>276</v>
          </cell>
          <cell r="H4">
            <v>361300</v>
          </cell>
        </row>
        <row r="5">
          <cell r="D5" t="str">
            <v>2003marçoUnidade Centro</v>
          </cell>
          <cell r="E5">
            <v>801078</v>
          </cell>
          <cell r="F5">
            <v>116384374.89</v>
          </cell>
          <cell r="G5">
            <v>1166</v>
          </cell>
          <cell r="H5">
            <v>636300</v>
          </cell>
        </row>
        <row r="6">
          <cell r="D6" t="str">
            <v>2003marçoUnidade Leste</v>
          </cell>
          <cell r="E6">
            <v>1173596</v>
          </cell>
          <cell r="F6">
            <v>92640483.550000012</v>
          </cell>
          <cell r="G6">
            <v>1073</v>
          </cell>
          <cell r="H6">
            <v>342100</v>
          </cell>
        </row>
        <row r="7">
          <cell r="D7" t="str">
            <v>2003marçoUnidade Grande ABC</v>
          </cell>
          <cell r="E7">
            <v>739437</v>
          </cell>
          <cell r="F7">
            <v>60956948.739999995</v>
          </cell>
          <cell r="G7">
            <v>625</v>
          </cell>
          <cell r="H7">
            <v>250600</v>
          </cell>
        </row>
        <row r="8">
          <cell r="D8" t="str">
            <v>2003setembroUnidade Oeste</v>
          </cell>
          <cell r="E8">
            <v>688952</v>
          </cell>
          <cell r="F8">
            <v>61513781.519999996</v>
          </cell>
          <cell r="G8">
            <v>433</v>
          </cell>
          <cell r="H8">
            <v>139142.94</v>
          </cell>
        </row>
        <row r="9">
          <cell r="D9" t="str">
            <v>2003setembroUnidade São Paulo Sul</v>
          </cell>
          <cell r="E9">
            <v>888522</v>
          </cell>
          <cell r="F9">
            <v>99441284.460000008</v>
          </cell>
          <cell r="G9">
            <v>423</v>
          </cell>
          <cell r="H9">
            <v>110374.38</v>
          </cell>
        </row>
        <row r="10">
          <cell r="D10" t="str">
            <v>2003setembroUnidade Anhembi</v>
          </cell>
          <cell r="E10">
            <v>669316</v>
          </cell>
          <cell r="F10">
            <v>65348774.549999997</v>
          </cell>
          <cell r="G10">
            <v>318</v>
          </cell>
          <cell r="H10">
            <v>84196.31</v>
          </cell>
        </row>
        <row r="11">
          <cell r="D11" t="str">
            <v>2003setembroUnidade Centro</v>
          </cell>
          <cell r="E11">
            <v>807500</v>
          </cell>
          <cell r="F11">
            <v>122215974.01000001</v>
          </cell>
          <cell r="G11">
            <v>1134</v>
          </cell>
          <cell r="H11">
            <v>342883.24</v>
          </cell>
        </row>
        <row r="12">
          <cell r="D12" t="str">
            <v>2003setembroUnidade Leste</v>
          </cell>
          <cell r="E12">
            <v>1176473</v>
          </cell>
          <cell r="F12">
            <v>106477655.84999999</v>
          </cell>
          <cell r="G12">
            <v>622</v>
          </cell>
          <cell r="H12">
            <v>162525.60999999999</v>
          </cell>
        </row>
        <row r="13">
          <cell r="D13" t="str">
            <v>2003setembroUnidade Grande ABC</v>
          </cell>
          <cell r="E13">
            <v>734841</v>
          </cell>
          <cell r="F13">
            <v>65872164.940000005</v>
          </cell>
          <cell r="G13">
            <v>396</v>
          </cell>
          <cell r="H13">
            <v>411755.04</v>
          </cell>
        </row>
        <row r="14">
          <cell r="D14" t="str">
            <v>2003outubroUnidade Oeste</v>
          </cell>
          <cell r="E14">
            <v>689557</v>
          </cell>
          <cell r="F14">
            <v>61298228.469999999</v>
          </cell>
          <cell r="G14">
            <v>412</v>
          </cell>
          <cell r="H14">
            <v>127193.3</v>
          </cell>
        </row>
        <row r="15">
          <cell r="D15" t="str">
            <v>2003outubroUnidade São Paulo Sul</v>
          </cell>
          <cell r="E15">
            <v>892585</v>
          </cell>
          <cell r="F15">
            <v>100123998.73</v>
          </cell>
          <cell r="G15">
            <v>309</v>
          </cell>
          <cell r="H15">
            <v>225152.34</v>
          </cell>
        </row>
        <row r="16">
          <cell r="D16" t="str">
            <v>2003outubroUnidade Anhembi</v>
          </cell>
          <cell r="E16">
            <v>671035</v>
          </cell>
          <cell r="F16">
            <v>64386133.549999997</v>
          </cell>
          <cell r="G16">
            <v>306</v>
          </cell>
          <cell r="H16">
            <v>102761.51</v>
          </cell>
        </row>
        <row r="17">
          <cell r="D17" t="str">
            <v>2003outubroUnidade Centro</v>
          </cell>
          <cell r="E17">
            <v>808356</v>
          </cell>
          <cell r="F17">
            <v>123530365.59999999</v>
          </cell>
          <cell r="G17">
            <v>988</v>
          </cell>
          <cell r="H17">
            <v>358945.03</v>
          </cell>
        </row>
        <row r="18">
          <cell r="D18" t="str">
            <v>2003outubroUnidade Leste</v>
          </cell>
          <cell r="E18">
            <v>1173812</v>
          </cell>
          <cell r="F18">
            <v>108225803.69</v>
          </cell>
          <cell r="G18">
            <v>453</v>
          </cell>
          <cell r="H18">
            <v>91221.26</v>
          </cell>
        </row>
        <row r="19">
          <cell r="D19" t="str">
            <v>2003outubroUnidade Grande ABC</v>
          </cell>
          <cell r="E19">
            <v>737698</v>
          </cell>
          <cell r="F19">
            <v>66324216.939999998</v>
          </cell>
          <cell r="G19">
            <v>270</v>
          </cell>
          <cell r="H19">
            <v>307501.67</v>
          </cell>
        </row>
        <row r="20">
          <cell r="D20" t="str">
            <v>2003novembroUnidade Oeste</v>
          </cell>
          <cell r="E20">
            <v>692546</v>
          </cell>
          <cell r="F20">
            <v>59441633.140000001</v>
          </cell>
          <cell r="G20">
            <v>454</v>
          </cell>
          <cell r="H20">
            <v>205442.72</v>
          </cell>
        </row>
        <row r="21">
          <cell r="D21" t="str">
            <v>2003novembroUnidade São Paulo Sul</v>
          </cell>
          <cell r="E21">
            <v>895538</v>
          </cell>
          <cell r="F21">
            <v>98872841.359999999</v>
          </cell>
          <cell r="G21">
            <v>421</v>
          </cell>
          <cell r="H21">
            <v>123637.16</v>
          </cell>
        </row>
        <row r="22">
          <cell r="D22" t="str">
            <v>2003novembroUnidade Anhembi</v>
          </cell>
          <cell r="E22">
            <v>670403</v>
          </cell>
          <cell r="F22">
            <v>65409478.439999998</v>
          </cell>
          <cell r="G22">
            <v>376</v>
          </cell>
          <cell r="H22">
            <v>142456.54999999999</v>
          </cell>
        </row>
        <row r="23">
          <cell r="D23" t="str">
            <v>2003novembroUnidade Centro</v>
          </cell>
          <cell r="E23">
            <v>808108</v>
          </cell>
          <cell r="F23">
            <v>124161096.41</v>
          </cell>
          <cell r="G23">
            <v>1248</v>
          </cell>
          <cell r="H23">
            <v>860980.08</v>
          </cell>
        </row>
        <row r="24">
          <cell r="D24" t="str">
            <v>2003novembroUnidade Leste</v>
          </cell>
          <cell r="E24">
            <v>1170118</v>
          </cell>
          <cell r="F24">
            <v>106878062.21000001</v>
          </cell>
          <cell r="G24">
            <v>427</v>
          </cell>
          <cell r="H24">
            <v>105211.43</v>
          </cell>
        </row>
        <row r="25">
          <cell r="D25" t="str">
            <v>2003novembroUnidade Grande ABC</v>
          </cell>
          <cell r="E25">
            <v>738932</v>
          </cell>
          <cell r="F25">
            <v>66759227.759999998</v>
          </cell>
          <cell r="G25">
            <v>343</v>
          </cell>
          <cell r="H25">
            <v>338057.87</v>
          </cell>
        </row>
        <row r="26">
          <cell r="D26" t="str">
            <v>2003abrilUnidade Oeste</v>
          </cell>
          <cell r="E26">
            <v>688786</v>
          </cell>
          <cell r="F26">
            <v>56375799.710000001</v>
          </cell>
          <cell r="G26">
            <v>758</v>
          </cell>
          <cell r="H26">
            <v>359832.63</v>
          </cell>
        </row>
        <row r="27">
          <cell r="D27" t="str">
            <v>2003abrilUnidade São Paulo Sul</v>
          </cell>
          <cell r="E27">
            <v>885898</v>
          </cell>
          <cell r="F27">
            <v>87946568.819999993</v>
          </cell>
          <cell r="G27">
            <v>677</v>
          </cell>
          <cell r="H27">
            <v>189624.66</v>
          </cell>
        </row>
        <row r="28">
          <cell r="D28" t="str">
            <v>2003abrilUnidade Anhembi</v>
          </cell>
          <cell r="E28">
            <v>683858</v>
          </cell>
          <cell r="F28">
            <v>58295654.869999997</v>
          </cell>
          <cell r="G28">
            <v>284</v>
          </cell>
          <cell r="H28">
            <v>114558.95</v>
          </cell>
        </row>
        <row r="29">
          <cell r="D29" t="str">
            <v>2003abrilUnidade Centro</v>
          </cell>
          <cell r="E29">
            <v>803331</v>
          </cell>
          <cell r="F29">
            <v>112788936.14</v>
          </cell>
          <cell r="G29">
            <v>1182</v>
          </cell>
          <cell r="H29">
            <v>595670.63</v>
          </cell>
        </row>
        <row r="30">
          <cell r="D30" t="str">
            <v>2003abrilUnidade Leste</v>
          </cell>
          <cell r="E30">
            <v>1172374</v>
          </cell>
          <cell r="F30">
            <v>94310574.269999996</v>
          </cell>
          <cell r="G30">
            <v>954</v>
          </cell>
          <cell r="H30">
            <v>266540.27</v>
          </cell>
        </row>
        <row r="31">
          <cell r="D31" t="str">
            <v>2003abrilUnidade Grande ABC</v>
          </cell>
          <cell r="E31">
            <v>737338</v>
          </cell>
          <cell r="F31">
            <v>57692144.310000002</v>
          </cell>
          <cell r="G31">
            <v>472</v>
          </cell>
          <cell r="H31">
            <v>143020.43</v>
          </cell>
        </row>
        <row r="32">
          <cell r="D32" t="str">
            <v>2003maioUnidade Oeste</v>
          </cell>
          <cell r="E32">
            <v>686803</v>
          </cell>
          <cell r="F32">
            <v>52092643.769999996</v>
          </cell>
          <cell r="G32">
            <v>264</v>
          </cell>
          <cell r="H32">
            <v>123800</v>
          </cell>
        </row>
        <row r="33">
          <cell r="D33" t="str">
            <v>2003maioUnidade São Paulo Sul</v>
          </cell>
          <cell r="E33">
            <v>887047</v>
          </cell>
          <cell r="F33">
            <v>91403074.75</v>
          </cell>
          <cell r="G33">
            <v>679</v>
          </cell>
          <cell r="H33">
            <v>221600</v>
          </cell>
        </row>
        <row r="34">
          <cell r="D34" t="str">
            <v>2003maioUnidade Anhembi</v>
          </cell>
          <cell r="E34">
            <v>678658</v>
          </cell>
          <cell r="F34">
            <v>57258939.899999999</v>
          </cell>
          <cell r="G34">
            <v>182</v>
          </cell>
          <cell r="H34">
            <v>75400</v>
          </cell>
        </row>
        <row r="35">
          <cell r="D35" t="str">
            <v>2003maioUnidade Centro</v>
          </cell>
          <cell r="E35">
            <v>803482</v>
          </cell>
          <cell r="F35">
            <v>109689304.55</v>
          </cell>
          <cell r="G35">
            <v>932</v>
          </cell>
          <cell r="H35">
            <v>421200</v>
          </cell>
        </row>
        <row r="36">
          <cell r="D36" t="str">
            <v>2003maioUnidade Leste</v>
          </cell>
          <cell r="E36">
            <v>1174671</v>
          </cell>
          <cell r="F36">
            <v>94718534.909999996</v>
          </cell>
          <cell r="G36">
            <v>797</v>
          </cell>
          <cell r="H36">
            <v>227100</v>
          </cell>
        </row>
        <row r="37">
          <cell r="D37" t="str">
            <v>2003maioUnidade Grande ABC</v>
          </cell>
          <cell r="E37">
            <v>734745</v>
          </cell>
          <cell r="F37">
            <v>57364866.149999999</v>
          </cell>
          <cell r="G37">
            <v>293</v>
          </cell>
          <cell r="H37">
            <v>147300</v>
          </cell>
        </row>
        <row r="38">
          <cell r="D38" t="str">
            <v>2003junhoUnidade Oeste</v>
          </cell>
          <cell r="E38">
            <v>686341</v>
          </cell>
          <cell r="F38">
            <v>53565567.140000001</v>
          </cell>
          <cell r="G38">
            <v>272</v>
          </cell>
          <cell r="H38">
            <v>110810.83</v>
          </cell>
        </row>
        <row r="39">
          <cell r="D39" t="str">
            <v>2003junhoUnidade São Paulo Sul</v>
          </cell>
          <cell r="E39">
            <v>888058</v>
          </cell>
          <cell r="F39">
            <v>91104455.319999993</v>
          </cell>
          <cell r="G39">
            <v>447</v>
          </cell>
          <cell r="H39">
            <v>149248.78</v>
          </cell>
        </row>
        <row r="40">
          <cell r="D40" t="str">
            <v>2003junhoUnidade Anhembi</v>
          </cell>
          <cell r="E40">
            <v>673437</v>
          </cell>
          <cell r="F40">
            <v>60046844.32</v>
          </cell>
          <cell r="G40">
            <v>258</v>
          </cell>
          <cell r="H40">
            <v>79790.100000000006</v>
          </cell>
        </row>
        <row r="41">
          <cell r="D41" t="str">
            <v>2003junhoUnidade Centro</v>
          </cell>
          <cell r="E41">
            <v>804472</v>
          </cell>
          <cell r="F41">
            <v>111108931.06</v>
          </cell>
          <cell r="G41">
            <v>1014</v>
          </cell>
          <cell r="H41">
            <v>340586.29</v>
          </cell>
        </row>
        <row r="42">
          <cell r="D42" t="str">
            <v>2003junhoUnidade Leste</v>
          </cell>
          <cell r="E42">
            <v>1174014</v>
          </cell>
          <cell r="F42">
            <v>96308715.650000006</v>
          </cell>
          <cell r="G42">
            <v>704</v>
          </cell>
          <cell r="H42">
            <v>206846.13</v>
          </cell>
        </row>
        <row r="43">
          <cell r="D43" t="str">
            <v>2003junhoUnidade Grande ABC</v>
          </cell>
          <cell r="E43">
            <v>733264</v>
          </cell>
          <cell r="F43">
            <v>57779416.010000005</v>
          </cell>
          <cell r="G43">
            <v>366</v>
          </cell>
          <cell r="H43">
            <v>163373.54</v>
          </cell>
        </row>
        <row r="44">
          <cell r="D44" t="str">
            <v>2003julhoUnidade Oeste</v>
          </cell>
          <cell r="E44">
            <v>687663</v>
          </cell>
          <cell r="F44">
            <v>55907519.439999998</v>
          </cell>
          <cell r="G44">
            <v>301</v>
          </cell>
          <cell r="H44">
            <v>179362.72</v>
          </cell>
        </row>
        <row r="45">
          <cell r="D45" t="str">
            <v>2003julhoUnidade São Paulo Sul</v>
          </cell>
          <cell r="E45">
            <v>888293</v>
          </cell>
          <cell r="F45">
            <v>89568298.560000002</v>
          </cell>
          <cell r="G45">
            <v>297</v>
          </cell>
          <cell r="H45">
            <v>132418.76999999999</v>
          </cell>
        </row>
        <row r="46">
          <cell r="D46" t="str">
            <v>2003julhoUnidade Anhembi</v>
          </cell>
          <cell r="E46">
            <v>670110</v>
          </cell>
          <cell r="F46">
            <v>58740718.469999999</v>
          </cell>
          <cell r="G46">
            <v>194</v>
          </cell>
          <cell r="H46">
            <v>63871.42</v>
          </cell>
        </row>
        <row r="47">
          <cell r="D47" t="str">
            <v>2003julhoUnidade Centro</v>
          </cell>
          <cell r="E47">
            <v>804359</v>
          </cell>
          <cell r="F47">
            <v>109909223.72</v>
          </cell>
          <cell r="G47">
            <v>1091</v>
          </cell>
          <cell r="H47">
            <v>337212.58</v>
          </cell>
        </row>
        <row r="48">
          <cell r="D48" t="str">
            <v>2003julhoUnidade Leste</v>
          </cell>
          <cell r="E48">
            <v>1175899</v>
          </cell>
          <cell r="F48">
            <v>102765995.34</v>
          </cell>
          <cell r="G48">
            <v>689</v>
          </cell>
          <cell r="H48">
            <v>403590.87</v>
          </cell>
        </row>
        <row r="49">
          <cell r="D49" t="str">
            <v>2003julhoUnidade Grande ABC</v>
          </cell>
          <cell r="E49">
            <v>735350</v>
          </cell>
          <cell r="F49">
            <v>59942941.960000001</v>
          </cell>
          <cell r="G49">
            <v>303</v>
          </cell>
          <cell r="H49">
            <v>149108.57999999999</v>
          </cell>
        </row>
        <row r="50">
          <cell r="D50" t="str">
            <v>2003agostoUnidade Oeste</v>
          </cell>
          <cell r="E50">
            <v>689145</v>
          </cell>
          <cell r="F50">
            <v>56398573.710000001</v>
          </cell>
          <cell r="G50">
            <v>424</v>
          </cell>
          <cell r="H50">
            <v>265298.46999999997</v>
          </cell>
        </row>
        <row r="51">
          <cell r="D51" t="str">
            <v>2003agostoUnidade São Paulo Sul</v>
          </cell>
          <cell r="E51">
            <v>889407</v>
          </cell>
          <cell r="F51">
            <v>94219423.00999999</v>
          </cell>
          <cell r="G51">
            <v>354</v>
          </cell>
          <cell r="H51">
            <v>147983.96</v>
          </cell>
        </row>
        <row r="52">
          <cell r="D52" t="str">
            <v>2003agostoUnidade Anhembi</v>
          </cell>
          <cell r="E52">
            <v>669124</v>
          </cell>
          <cell r="F52">
            <v>65741407.57</v>
          </cell>
          <cell r="G52">
            <v>275</v>
          </cell>
          <cell r="H52">
            <v>90010.55</v>
          </cell>
        </row>
        <row r="53">
          <cell r="D53" t="str">
            <v>2003agostoUnidade Centro</v>
          </cell>
          <cell r="E53">
            <v>805514</v>
          </cell>
          <cell r="F53">
            <v>115037835.93000001</v>
          </cell>
          <cell r="G53">
            <v>968</v>
          </cell>
          <cell r="H53">
            <v>326790.67</v>
          </cell>
        </row>
        <row r="54">
          <cell r="D54" t="str">
            <v>2003agostoUnidade Leste</v>
          </cell>
          <cell r="E54">
            <v>1176293</v>
          </cell>
          <cell r="F54">
            <v>106148517.52000001</v>
          </cell>
          <cell r="G54">
            <v>766</v>
          </cell>
          <cell r="H54">
            <v>189597.9</v>
          </cell>
        </row>
        <row r="55">
          <cell r="D55" t="str">
            <v>2003agostoUnidade Grande ABC</v>
          </cell>
          <cell r="E55">
            <v>734444</v>
          </cell>
          <cell r="F55">
            <v>61462450.700000003</v>
          </cell>
          <cell r="G55">
            <v>329</v>
          </cell>
          <cell r="H55">
            <v>302485.99</v>
          </cell>
        </row>
        <row r="56">
          <cell r="D56" t="str">
            <v>2003dezembroUnidade Oeste</v>
          </cell>
          <cell r="E56">
            <v>695585</v>
          </cell>
          <cell r="F56">
            <v>59017665.170000002</v>
          </cell>
          <cell r="G56">
            <v>300</v>
          </cell>
          <cell r="H56">
            <v>174954.86</v>
          </cell>
        </row>
        <row r="57">
          <cell r="D57" t="str">
            <v>2003dezembroUnidade São Paulo Sul</v>
          </cell>
          <cell r="E57">
            <v>897886</v>
          </cell>
          <cell r="F57">
            <v>96672031.810000002</v>
          </cell>
          <cell r="G57">
            <v>367</v>
          </cell>
          <cell r="H57">
            <v>125975.96</v>
          </cell>
        </row>
        <row r="58">
          <cell r="D58" t="str">
            <v>2003dezembroUnidade Anhembi</v>
          </cell>
          <cell r="E58">
            <v>672259</v>
          </cell>
          <cell r="F58">
            <v>65677616.75</v>
          </cell>
          <cell r="G58">
            <v>399</v>
          </cell>
          <cell r="H58">
            <v>114751.52</v>
          </cell>
        </row>
        <row r="59">
          <cell r="D59" t="str">
            <v>2003dezembroUnidade Centro</v>
          </cell>
          <cell r="E59">
            <v>809371</v>
          </cell>
          <cell r="F59">
            <v>127058005.87</v>
          </cell>
          <cell r="G59">
            <v>1429</v>
          </cell>
          <cell r="H59">
            <v>1004729.37</v>
          </cell>
        </row>
        <row r="60">
          <cell r="D60" t="str">
            <v>2003dezembroUnidade Leste</v>
          </cell>
          <cell r="E60">
            <v>1171562</v>
          </cell>
          <cell r="F60">
            <v>103220954.94</v>
          </cell>
          <cell r="G60">
            <v>437</v>
          </cell>
          <cell r="H60">
            <v>100708.9</v>
          </cell>
        </row>
        <row r="61">
          <cell r="D61" t="str">
            <v>2003dezembroUnidade Grande ABC</v>
          </cell>
          <cell r="E61">
            <v>740532</v>
          </cell>
          <cell r="F61">
            <v>67305654.260000005</v>
          </cell>
          <cell r="G61">
            <v>471</v>
          </cell>
          <cell r="H61">
            <v>380144.82</v>
          </cell>
        </row>
        <row r="62">
          <cell r="D62" t="str">
            <v>2004janeiroUnidade Oeste</v>
          </cell>
          <cell r="E62">
            <v>703339</v>
          </cell>
          <cell r="F62">
            <v>60019039.920000002</v>
          </cell>
          <cell r="G62">
            <v>248</v>
          </cell>
          <cell r="H62">
            <v>147264.59</v>
          </cell>
        </row>
        <row r="63">
          <cell r="D63" t="str">
            <v>2004janeiroUnidade São Paulo Sul</v>
          </cell>
          <cell r="E63">
            <v>901041</v>
          </cell>
          <cell r="F63">
            <v>94953401.950000003</v>
          </cell>
          <cell r="G63">
            <v>504</v>
          </cell>
          <cell r="H63">
            <v>151980.17000000001</v>
          </cell>
        </row>
        <row r="64">
          <cell r="D64" t="str">
            <v>2004janeiroUnidade Anhembi</v>
          </cell>
          <cell r="E64">
            <v>674340</v>
          </cell>
          <cell r="F64">
            <v>62557301.950000003</v>
          </cell>
          <cell r="G64">
            <v>519</v>
          </cell>
          <cell r="H64">
            <v>130527.22</v>
          </cell>
        </row>
        <row r="65">
          <cell r="D65" t="str">
            <v>2004janeiroUnidade Centro</v>
          </cell>
          <cell r="E65">
            <v>812470</v>
          </cell>
          <cell r="F65">
            <v>117090110.56</v>
          </cell>
          <cell r="G65">
            <v>1179</v>
          </cell>
          <cell r="H65">
            <v>451649.28000000003</v>
          </cell>
        </row>
        <row r="66">
          <cell r="D66" t="str">
            <v>2004janeiroUnidade Leste</v>
          </cell>
          <cell r="E66">
            <v>1175655</v>
          </cell>
          <cell r="F66">
            <v>101603314.03</v>
          </cell>
          <cell r="G66">
            <v>459</v>
          </cell>
          <cell r="H66">
            <v>144104.16</v>
          </cell>
        </row>
        <row r="67">
          <cell r="D67" t="str">
            <v>2004janeiroUnidade Grande ABC</v>
          </cell>
          <cell r="E67">
            <v>745726</v>
          </cell>
          <cell r="F67">
            <v>63979279.649999999</v>
          </cell>
          <cell r="G67">
            <v>459</v>
          </cell>
          <cell r="H67">
            <v>398879.93</v>
          </cell>
        </row>
        <row r="68">
          <cell r="D68" t="str">
            <v>2004fevereiroUnidade Oeste</v>
          </cell>
          <cell r="E68">
            <v>707441</v>
          </cell>
          <cell r="F68">
            <v>56658784</v>
          </cell>
          <cell r="G68">
            <v>552</v>
          </cell>
          <cell r="H68">
            <v>131217.34</v>
          </cell>
        </row>
        <row r="69">
          <cell r="D69" t="str">
            <v>2004fevereiroUnidade São Paulo Sul</v>
          </cell>
          <cell r="E69">
            <v>903713</v>
          </cell>
          <cell r="F69">
            <v>95185024</v>
          </cell>
          <cell r="G69">
            <v>1121</v>
          </cell>
          <cell r="H69">
            <v>623615.56999999995</v>
          </cell>
        </row>
        <row r="70">
          <cell r="D70" t="str">
            <v>2004fevereiroUnidade Anhembi</v>
          </cell>
          <cell r="E70">
            <v>676472</v>
          </cell>
          <cell r="F70">
            <v>60843940</v>
          </cell>
          <cell r="G70">
            <v>437</v>
          </cell>
          <cell r="H70">
            <v>419458.31</v>
          </cell>
        </row>
        <row r="71">
          <cell r="D71" t="str">
            <v>2004fevereiroUnidade Centro</v>
          </cell>
          <cell r="E71">
            <v>814446</v>
          </cell>
          <cell r="F71">
            <v>118513566</v>
          </cell>
          <cell r="G71">
            <v>464</v>
          </cell>
          <cell r="H71">
            <v>102867.78</v>
          </cell>
        </row>
        <row r="72">
          <cell r="D72" t="str">
            <v>2004fevereiroUnidade Leste</v>
          </cell>
          <cell r="E72">
            <v>1174753</v>
          </cell>
          <cell r="F72">
            <v>100574126</v>
          </cell>
          <cell r="G72">
            <v>330</v>
          </cell>
          <cell r="H72">
            <v>182299.86</v>
          </cell>
        </row>
        <row r="73">
          <cell r="D73" t="str">
            <v>2004fevereiroUnidade Grande ABC</v>
          </cell>
          <cell r="E73">
            <v>745700</v>
          </cell>
          <cell r="F73">
            <v>62050406</v>
          </cell>
          <cell r="G73">
            <v>874</v>
          </cell>
          <cell r="H73">
            <v>231788.89</v>
          </cell>
        </row>
        <row r="74">
          <cell r="D74" t="str">
            <v>2004MarçoUnidade Oeste</v>
          </cell>
          <cell r="E74">
            <v>709516</v>
          </cell>
          <cell r="F74">
            <v>63422125</v>
          </cell>
          <cell r="G74">
            <v>298</v>
          </cell>
          <cell r="H74">
            <v>209220.05</v>
          </cell>
        </row>
        <row r="75">
          <cell r="D75" t="str">
            <v>2004MarçoUnidade São Paulo Sul</v>
          </cell>
          <cell r="E75">
            <v>907206</v>
          </cell>
          <cell r="F75">
            <v>98957951</v>
          </cell>
          <cell r="G75">
            <v>476</v>
          </cell>
          <cell r="H75">
            <v>140820.81</v>
          </cell>
        </row>
        <row r="76">
          <cell r="D76" t="str">
            <v>2004MarçoUnidade Anhembi</v>
          </cell>
          <cell r="E76">
            <v>677592</v>
          </cell>
          <cell r="F76">
            <v>63679510</v>
          </cell>
          <cell r="G76">
            <v>535</v>
          </cell>
          <cell r="H76">
            <v>125457.85</v>
          </cell>
        </row>
        <row r="77">
          <cell r="D77" t="str">
            <v>2004MarçoUnidade Centro</v>
          </cell>
          <cell r="E77">
            <v>817088</v>
          </cell>
          <cell r="F77">
            <v>122432764</v>
          </cell>
          <cell r="G77">
            <v>1251</v>
          </cell>
          <cell r="H77">
            <v>521995.54</v>
          </cell>
        </row>
        <row r="78">
          <cell r="D78" t="str">
            <v>2004MarçoUnidade Leste</v>
          </cell>
          <cell r="E78">
            <v>1174907</v>
          </cell>
          <cell r="F78">
            <v>105171707</v>
          </cell>
          <cell r="G78">
            <v>501</v>
          </cell>
          <cell r="H78">
            <v>99061.87</v>
          </cell>
        </row>
        <row r="79">
          <cell r="D79" t="str">
            <v>2004MarçoUnidade Grande ABC</v>
          </cell>
          <cell r="E79">
            <v>747833</v>
          </cell>
          <cell r="F79">
            <v>66109718</v>
          </cell>
          <cell r="G79">
            <v>425</v>
          </cell>
          <cell r="H79">
            <v>443143.6</v>
          </cell>
        </row>
        <row r="80">
          <cell r="D80" t="str">
            <v>2004abrilUnidade Oeste</v>
          </cell>
          <cell r="E80">
            <v>711310</v>
          </cell>
          <cell r="F80">
            <v>64640991.719999999</v>
          </cell>
          <cell r="G80">
            <v>300</v>
          </cell>
          <cell r="H80">
            <v>153663.15</v>
          </cell>
        </row>
        <row r="81">
          <cell r="D81" t="str">
            <v>2004abrilUnidade São Paulo Sul</v>
          </cell>
          <cell r="E81">
            <v>909515</v>
          </cell>
          <cell r="F81">
            <v>102838120.81</v>
          </cell>
          <cell r="G81">
            <v>500</v>
          </cell>
          <cell r="H81">
            <v>160586.38</v>
          </cell>
        </row>
        <row r="82">
          <cell r="D82" t="str">
            <v>2004abrilUnidade Anhembi</v>
          </cell>
          <cell r="E82">
            <v>681425</v>
          </cell>
          <cell r="F82">
            <v>65520440.710000001</v>
          </cell>
          <cell r="G82">
            <v>584</v>
          </cell>
          <cell r="H82">
            <v>148877.59</v>
          </cell>
        </row>
        <row r="83">
          <cell r="D83" t="str">
            <v>2004abrilUnidade Centro</v>
          </cell>
          <cell r="E83">
            <v>818603</v>
          </cell>
          <cell r="F83">
            <v>128159695.15000001</v>
          </cell>
          <cell r="G83">
            <v>1314</v>
          </cell>
          <cell r="H83">
            <v>677917.55</v>
          </cell>
        </row>
        <row r="84">
          <cell r="D84" t="str">
            <v>2004abrilUnidade Leste</v>
          </cell>
          <cell r="E84">
            <v>1177041</v>
          </cell>
          <cell r="F84">
            <v>109366118.17</v>
          </cell>
          <cell r="G84">
            <v>456</v>
          </cell>
          <cell r="H84">
            <v>90611.16</v>
          </cell>
        </row>
        <row r="85">
          <cell r="D85" t="str">
            <v>2004abrilUnidade Grande ABC</v>
          </cell>
          <cell r="E85">
            <v>750534</v>
          </cell>
          <cell r="F85">
            <v>68536947.859999999</v>
          </cell>
          <cell r="G85">
            <v>320</v>
          </cell>
          <cell r="H85">
            <v>383180.98</v>
          </cell>
        </row>
        <row r="86">
          <cell r="D86" t="str">
            <v>2004maioUnidade Oeste</v>
          </cell>
          <cell r="E86">
            <v>710976</v>
          </cell>
          <cell r="F86">
            <v>60745431</v>
          </cell>
          <cell r="G86">
            <v>323</v>
          </cell>
          <cell r="H86">
            <v>136732.49</v>
          </cell>
        </row>
        <row r="87">
          <cell r="D87" t="str">
            <v>2004maioUnidade São Paulo Sul</v>
          </cell>
          <cell r="E87">
            <v>911066</v>
          </cell>
          <cell r="F87">
            <v>99367631</v>
          </cell>
          <cell r="G87">
            <v>715</v>
          </cell>
          <cell r="H87">
            <v>205934.58</v>
          </cell>
        </row>
        <row r="88">
          <cell r="D88" t="str">
            <v>2004maioUnidade Anhembi</v>
          </cell>
          <cell r="E88">
            <v>683757</v>
          </cell>
          <cell r="F88">
            <v>62609632</v>
          </cell>
          <cell r="G88">
            <v>568</v>
          </cell>
          <cell r="H88">
            <v>147217.96</v>
          </cell>
        </row>
        <row r="89">
          <cell r="D89" t="str">
            <v>2004maioUnidade Centro</v>
          </cell>
          <cell r="E89">
            <v>819572</v>
          </cell>
          <cell r="F89">
            <v>121391710</v>
          </cell>
          <cell r="G89">
            <v>882</v>
          </cell>
          <cell r="H89">
            <v>416644.61</v>
          </cell>
        </row>
        <row r="90">
          <cell r="D90" t="str">
            <v>2004maioUnidade Leste</v>
          </cell>
          <cell r="E90">
            <v>1179871</v>
          </cell>
          <cell r="F90">
            <v>104825304</v>
          </cell>
          <cell r="G90">
            <v>405</v>
          </cell>
          <cell r="H90">
            <v>163759.82999999999</v>
          </cell>
        </row>
        <row r="91">
          <cell r="D91" t="str">
            <v>2004maioUnidade Grande ABC</v>
          </cell>
          <cell r="E91">
            <v>752637</v>
          </cell>
          <cell r="F91">
            <v>65583019</v>
          </cell>
          <cell r="G91">
            <v>319</v>
          </cell>
          <cell r="H91">
            <v>367224.31</v>
          </cell>
        </row>
        <row r="92">
          <cell r="D92" t="str">
            <v>2004junhoUnidade Oeste</v>
          </cell>
          <cell r="E92">
            <v>709701</v>
          </cell>
          <cell r="F92">
            <v>62360154</v>
          </cell>
          <cell r="G92">
            <v>492</v>
          </cell>
          <cell r="H92">
            <v>143993.17000000001</v>
          </cell>
        </row>
        <row r="93">
          <cell r="D93" t="str">
            <v>2004junhoUnidade São Paulo Sul</v>
          </cell>
          <cell r="E93">
            <v>912628</v>
          </cell>
          <cell r="F93">
            <v>99908605</v>
          </cell>
          <cell r="G93">
            <v>502</v>
          </cell>
          <cell r="H93">
            <v>152185.03</v>
          </cell>
        </row>
        <row r="94">
          <cell r="D94" t="str">
            <v>2004junhoUnidade Anhembi</v>
          </cell>
          <cell r="E94">
            <v>684473</v>
          </cell>
          <cell r="F94">
            <v>65590415</v>
          </cell>
          <cell r="G94">
            <v>515</v>
          </cell>
          <cell r="H94">
            <v>146041.76</v>
          </cell>
        </row>
        <row r="95">
          <cell r="D95" t="str">
            <v>2004junhoUnidade Centro</v>
          </cell>
          <cell r="E95">
            <v>821528</v>
          </cell>
          <cell r="F95">
            <v>120070535</v>
          </cell>
          <cell r="G95">
            <v>984</v>
          </cell>
          <cell r="H95">
            <v>378204.73</v>
          </cell>
        </row>
        <row r="96">
          <cell r="D96" t="str">
            <v>2004junhoUnidade Leste</v>
          </cell>
          <cell r="E96">
            <v>1183908</v>
          </cell>
          <cell r="F96">
            <v>107472902</v>
          </cell>
          <cell r="G96">
            <v>451</v>
          </cell>
          <cell r="H96">
            <v>149273.04999999999</v>
          </cell>
        </row>
        <row r="97">
          <cell r="D97" t="str">
            <v>2004junhoUnidade Grande ABC</v>
          </cell>
          <cell r="E97">
            <v>753824</v>
          </cell>
          <cell r="F97">
            <v>67692276</v>
          </cell>
          <cell r="G97">
            <v>368</v>
          </cell>
          <cell r="H97">
            <v>369308.64</v>
          </cell>
        </row>
        <row r="98">
          <cell r="D98" t="str">
            <v>2004julhoUnidade Oeste</v>
          </cell>
          <cell r="E98">
            <v>3189</v>
          </cell>
          <cell r="F98">
            <v>178157.98</v>
          </cell>
          <cell r="G98">
            <v>300</v>
          </cell>
          <cell r="H98">
            <v>174954.86</v>
          </cell>
        </row>
        <row r="99">
          <cell r="D99" t="str">
            <v>2004julhoUnidade São Paulo Sul</v>
          </cell>
          <cell r="E99">
            <v>2639</v>
          </cell>
          <cell r="F99">
            <v>103408.06</v>
          </cell>
          <cell r="G99">
            <v>367</v>
          </cell>
          <cell r="H99">
            <v>125975.96</v>
          </cell>
        </row>
        <row r="100">
          <cell r="D100" t="str">
            <v>2004julhoUnidade Anhembi</v>
          </cell>
          <cell r="E100">
            <v>2688</v>
          </cell>
          <cell r="F100">
            <v>128901.69</v>
          </cell>
          <cell r="G100">
            <v>399</v>
          </cell>
          <cell r="H100">
            <v>114751.52</v>
          </cell>
        </row>
        <row r="101">
          <cell r="D101" t="str">
            <v>2004julhoUnidade Centro</v>
          </cell>
          <cell r="E101">
            <v>1937</v>
          </cell>
          <cell r="F101">
            <v>385107.82</v>
          </cell>
          <cell r="G101">
            <v>1429</v>
          </cell>
          <cell r="H101">
            <v>1004729.37</v>
          </cell>
        </row>
        <row r="102">
          <cell r="D102" t="str">
            <v>2004julhoUnidade Leste</v>
          </cell>
          <cell r="E102">
            <v>4584</v>
          </cell>
          <cell r="F102">
            <v>167539.18</v>
          </cell>
          <cell r="G102">
            <v>437</v>
          </cell>
          <cell r="H102">
            <v>100708.9</v>
          </cell>
        </row>
        <row r="103">
          <cell r="D103" t="str">
            <v>2004julhoUnidade Grande ABC</v>
          </cell>
          <cell r="E103">
            <v>2326</v>
          </cell>
          <cell r="F103">
            <v>355556.81</v>
          </cell>
          <cell r="G103">
            <v>471</v>
          </cell>
          <cell r="H103">
            <v>380144.82</v>
          </cell>
        </row>
        <row r="104">
          <cell r="D104" t="str">
            <v>2004agostoUnidade Oeste</v>
          </cell>
          <cell r="E104">
            <v>711427</v>
          </cell>
          <cell r="F104">
            <v>71968232.510000005</v>
          </cell>
          <cell r="G104">
            <v>2214</v>
          </cell>
          <cell r="H104">
            <v>144280.32999999999</v>
          </cell>
        </row>
        <row r="105">
          <cell r="D105" t="str">
            <v>2004agostoUnidade São Paulo Sul</v>
          </cell>
          <cell r="E105">
            <v>913767</v>
          </cell>
          <cell r="F105">
            <v>114490706.90000001</v>
          </cell>
          <cell r="G105">
            <v>884</v>
          </cell>
          <cell r="H105">
            <v>106970.07</v>
          </cell>
        </row>
        <row r="106">
          <cell r="D106" t="str">
            <v>2004agostoUnidade Anhembi</v>
          </cell>
          <cell r="E106">
            <v>691221</v>
          </cell>
          <cell r="F106">
            <v>73464877.840000004</v>
          </cell>
          <cell r="G106">
            <v>2100</v>
          </cell>
          <cell r="H106">
            <v>166484.12</v>
          </cell>
        </row>
        <row r="107">
          <cell r="D107" t="str">
            <v>2004agostoUnidade Centro</v>
          </cell>
          <cell r="E107">
            <v>823058</v>
          </cell>
          <cell r="F107">
            <v>139522767.59999999</v>
          </cell>
          <cell r="G107">
            <v>1719</v>
          </cell>
          <cell r="H107">
            <v>500766.15</v>
          </cell>
        </row>
        <row r="108">
          <cell r="D108" t="str">
            <v>2004agostoUnidade Leste</v>
          </cell>
          <cell r="E108">
            <v>1199015</v>
          </cell>
          <cell r="F108">
            <v>123121748.8</v>
          </cell>
          <cell r="G108">
            <v>2308</v>
          </cell>
          <cell r="H108">
            <v>144040.82999999999</v>
          </cell>
        </row>
        <row r="109">
          <cell r="D109" t="str">
            <v>2004agostoUnidade Grande ABC</v>
          </cell>
          <cell r="E109">
            <v>754956</v>
          </cell>
          <cell r="F109">
            <v>78830391.780000001</v>
          </cell>
          <cell r="G109">
            <v>1580</v>
          </cell>
          <cell r="H109">
            <v>311434.7</v>
          </cell>
        </row>
        <row r="110">
          <cell r="D110" t="str">
            <v>2004setembroUnidade Oeste</v>
          </cell>
          <cell r="E110">
            <v>720966</v>
          </cell>
          <cell r="F110">
            <v>71250448.969999984</v>
          </cell>
          <cell r="G110">
            <v>1777</v>
          </cell>
          <cell r="H110">
            <v>116729.15</v>
          </cell>
        </row>
        <row r="111">
          <cell r="D111" t="str">
            <v>2004setembroUnidade São Paulo Sul</v>
          </cell>
          <cell r="E111">
            <v>915303</v>
          </cell>
          <cell r="F111">
            <v>110751255.45000002</v>
          </cell>
          <cell r="G111">
            <v>904</v>
          </cell>
          <cell r="H111">
            <v>137189.01</v>
          </cell>
        </row>
        <row r="112">
          <cell r="D112" t="str">
            <v>2004setembroUnidade Anhembi</v>
          </cell>
          <cell r="E112">
            <v>694336</v>
          </cell>
          <cell r="F112">
            <v>71093812.270000011</v>
          </cell>
          <cell r="G112">
            <v>2047</v>
          </cell>
          <cell r="H112">
            <v>198664.21</v>
          </cell>
        </row>
        <row r="113">
          <cell r="D113" t="str">
            <v>2004setembroUnidade Centro</v>
          </cell>
          <cell r="E113">
            <v>822955</v>
          </cell>
          <cell r="F113">
            <v>136813786.90000001</v>
          </cell>
          <cell r="G113">
            <v>1010</v>
          </cell>
          <cell r="H113">
            <v>610918.61</v>
          </cell>
        </row>
        <row r="114">
          <cell r="D114" t="str">
            <v>2004setembroUnidade Leste</v>
          </cell>
          <cell r="E114">
            <v>1203366</v>
          </cell>
          <cell r="F114">
            <v>119115324.96999998</v>
          </cell>
          <cell r="G114">
            <v>840</v>
          </cell>
          <cell r="H114">
            <v>193988.04</v>
          </cell>
        </row>
        <row r="115">
          <cell r="D115" t="str">
            <v>2004setembroUnidade Grande ABC</v>
          </cell>
          <cell r="E115">
            <v>760577</v>
          </cell>
          <cell r="F115">
            <v>77473131.059999987</v>
          </cell>
          <cell r="G115">
            <v>1227</v>
          </cell>
          <cell r="H115">
            <v>294381.75</v>
          </cell>
        </row>
        <row r="116">
          <cell r="D116" t="str">
            <v>2004outubroUnidade Oeste</v>
          </cell>
          <cell r="E116">
            <v>722128</v>
          </cell>
          <cell r="F116">
            <v>73750690.720000014</v>
          </cell>
          <cell r="G116">
            <v>1672</v>
          </cell>
          <cell r="H116">
            <v>101058.9</v>
          </cell>
        </row>
        <row r="117">
          <cell r="D117" t="str">
            <v>2004outubroUnidade São Paulo Sul</v>
          </cell>
          <cell r="E117">
            <v>919102</v>
          </cell>
          <cell r="F117">
            <v>114288486.59999999</v>
          </cell>
          <cell r="G117">
            <v>881</v>
          </cell>
          <cell r="H117">
            <v>153453.87</v>
          </cell>
        </row>
        <row r="118">
          <cell r="D118" t="str">
            <v>2004outubroUnidade Anhembi</v>
          </cell>
          <cell r="E118">
            <v>695825</v>
          </cell>
          <cell r="F118">
            <v>71999315.269999981</v>
          </cell>
          <cell r="G118">
            <v>2175</v>
          </cell>
          <cell r="H118">
            <v>221306.37</v>
          </cell>
        </row>
        <row r="119">
          <cell r="D119" t="str">
            <v>2004outubroUnidade Centro</v>
          </cell>
          <cell r="E119">
            <v>823101</v>
          </cell>
          <cell r="F119">
            <v>139788804.34000003</v>
          </cell>
          <cell r="G119">
            <v>1134</v>
          </cell>
          <cell r="H119">
            <v>405846.75</v>
          </cell>
        </row>
        <row r="120">
          <cell r="D120" t="str">
            <v>2004outubroUnidade Leste</v>
          </cell>
          <cell r="E120">
            <v>1203086</v>
          </cell>
          <cell r="F120">
            <v>120912369.94</v>
          </cell>
          <cell r="G120">
            <v>459</v>
          </cell>
          <cell r="H120">
            <v>189982.67</v>
          </cell>
        </row>
        <row r="121">
          <cell r="D121" t="str">
            <v>2004outubroUnidade Grande ABC</v>
          </cell>
          <cell r="E121">
            <v>760768</v>
          </cell>
          <cell r="F121">
            <v>78671692.960000023</v>
          </cell>
          <cell r="G121">
            <v>1246</v>
          </cell>
          <cell r="H121">
            <v>319151.21999999997</v>
          </cell>
        </row>
        <row r="122">
          <cell r="D122" t="str">
            <v>2004novembroUnidade Oeste</v>
          </cell>
          <cell r="E122">
            <v>727748</v>
          </cell>
          <cell r="F122">
            <v>72295651.379999995</v>
          </cell>
          <cell r="G122">
            <v>1455</v>
          </cell>
          <cell r="H122">
            <v>120034.91</v>
          </cell>
        </row>
        <row r="123">
          <cell r="D123" t="str">
            <v>2004novembroUnidade São Paulo Sul</v>
          </cell>
          <cell r="E123">
            <v>917806</v>
          </cell>
          <cell r="F123">
            <v>112528990.86</v>
          </cell>
          <cell r="G123">
            <v>842</v>
          </cell>
          <cell r="H123">
            <v>181033.73</v>
          </cell>
        </row>
        <row r="124">
          <cell r="D124" t="str">
            <v>2004novembroUnidade Anhembi</v>
          </cell>
          <cell r="E124">
            <v>696422</v>
          </cell>
          <cell r="F124">
            <v>72063929.489999995</v>
          </cell>
          <cell r="G124">
            <v>2266</v>
          </cell>
          <cell r="H124">
            <v>253001.95</v>
          </cell>
        </row>
        <row r="125">
          <cell r="D125" t="str">
            <v>2004novembroUnidade Centro</v>
          </cell>
          <cell r="E125">
            <v>822404</v>
          </cell>
          <cell r="F125">
            <v>139954155.66</v>
          </cell>
          <cell r="G125">
            <v>1246</v>
          </cell>
          <cell r="H125">
            <v>480562.87</v>
          </cell>
        </row>
        <row r="126">
          <cell r="D126" t="str">
            <v>2004novembroUnidade Leste</v>
          </cell>
          <cell r="E126">
            <v>1202766</v>
          </cell>
          <cell r="F126">
            <v>121002113.47</v>
          </cell>
          <cell r="G126">
            <v>422</v>
          </cell>
          <cell r="H126">
            <v>203881.07</v>
          </cell>
        </row>
        <row r="127">
          <cell r="D127" t="str">
            <v>2004novembroUnidade Grande ABC</v>
          </cell>
          <cell r="E127">
            <v>763663</v>
          </cell>
          <cell r="F127">
            <v>82665331.450000003</v>
          </cell>
          <cell r="G127">
            <v>999</v>
          </cell>
          <cell r="H127">
            <v>311772.28000000003</v>
          </cell>
        </row>
        <row r="128">
          <cell r="D128" t="str">
            <v>2004dezembroUnidade Oeste</v>
          </cell>
          <cell r="E128">
            <v>729496</v>
          </cell>
          <cell r="F128">
            <v>68572552.849999979</v>
          </cell>
          <cell r="G128">
            <v>300</v>
          </cell>
          <cell r="H128">
            <v>174954.86</v>
          </cell>
        </row>
        <row r="129">
          <cell r="D129" t="str">
            <v>2004dezembroUnidade São Paulo Sul</v>
          </cell>
          <cell r="E129">
            <v>919768</v>
          </cell>
          <cell r="F129">
            <v>107934609.20999999</v>
          </cell>
          <cell r="G129">
            <v>367</v>
          </cell>
          <cell r="H129">
            <v>125975.96</v>
          </cell>
        </row>
        <row r="130">
          <cell r="D130" t="str">
            <v>2004dezembroUnidade Anhembi</v>
          </cell>
          <cell r="E130">
            <v>699760</v>
          </cell>
          <cell r="F130">
            <v>68249615.200000003</v>
          </cell>
          <cell r="G130">
            <v>399</v>
          </cell>
          <cell r="H130">
            <v>114751.52</v>
          </cell>
        </row>
        <row r="131">
          <cell r="D131" t="str">
            <v>2004dezembroUnidade Centro</v>
          </cell>
          <cell r="E131">
            <v>822346</v>
          </cell>
          <cell r="F131">
            <v>135589549.28000003</v>
          </cell>
          <cell r="G131">
            <v>1429</v>
          </cell>
          <cell r="H131">
            <v>1004729.37</v>
          </cell>
        </row>
        <row r="132">
          <cell r="D132" t="str">
            <v>2004dezembroUnidade Leste</v>
          </cell>
          <cell r="E132">
            <v>1200462</v>
          </cell>
          <cell r="F132">
            <v>114541651.17</v>
          </cell>
          <cell r="G132">
            <v>437</v>
          </cell>
          <cell r="H132">
            <v>100708.9</v>
          </cell>
        </row>
        <row r="133">
          <cell r="D133" t="str">
            <v>2004dezembroUnidade Grande ABC</v>
          </cell>
          <cell r="E133">
            <v>763966</v>
          </cell>
          <cell r="F133">
            <v>75156928.149999991</v>
          </cell>
          <cell r="G133">
            <v>471</v>
          </cell>
          <cell r="H133">
            <v>380144.82</v>
          </cell>
        </row>
        <row r="134">
          <cell r="D134" t="str">
            <v>2005janeiroUnidade Oeste</v>
          </cell>
          <cell r="E134">
            <v>733402</v>
          </cell>
          <cell r="F134">
            <v>70911347.940000013</v>
          </cell>
          <cell r="G134">
            <v>1318</v>
          </cell>
          <cell r="H134">
            <v>86021.94</v>
          </cell>
        </row>
        <row r="135">
          <cell r="D135" t="str">
            <v>2005janeiroUnidade São Paulo Sul</v>
          </cell>
          <cell r="E135">
            <v>920868</v>
          </cell>
          <cell r="F135">
            <v>109251265.27</v>
          </cell>
          <cell r="G135">
            <v>387</v>
          </cell>
          <cell r="H135">
            <v>97237.81</v>
          </cell>
        </row>
        <row r="136">
          <cell r="D136" t="str">
            <v>2005janeiroUnidade Anhembi</v>
          </cell>
          <cell r="E136">
            <v>702753</v>
          </cell>
          <cell r="F136">
            <v>96787716.559999987</v>
          </cell>
          <cell r="G136">
            <v>1959</v>
          </cell>
          <cell r="H136">
            <v>185043.20000000001</v>
          </cell>
        </row>
        <row r="137">
          <cell r="D137" t="str">
            <v>2005janeiroUnidade Centro</v>
          </cell>
          <cell r="E137">
            <v>825361</v>
          </cell>
          <cell r="F137">
            <v>135741133.33000001</v>
          </cell>
          <cell r="G137">
            <v>1317</v>
          </cell>
          <cell r="H137">
            <v>389418.73</v>
          </cell>
        </row>
        <row r="138">
          <cell r="D138" t="str">
            <v>2005janeiroUnidade Leste</v>
          </cell>
          <cell r="E138">
            <v>1195523</v>
          </cell>
          <cell r="F138">
            <v>116327720.17999999</v>
          </cell>
          <cell r="G138">
            <v>387</v>
          </cell>
          <cell r="H138">
            <v>216709.62</v>
          </cell>
        </row>
        <row r="139">
          <cell r="D139" t="str">
            <v>2005janeiroUnidade Grande ABC</v>
          </cell>
          <cell r="E139">
            <v>765134</v>
          </cell>
          <cell r="F139">
            <v>77110743.440000013</v>
          </cell>
          <cell r="G139">
            <v>334</v>
          </cell>
          <cell r="H139">
            <v>274157.3</v>
          </cell>
        </row>
        <row r="140">
          <cell r="D140" t="str">
            <v>2005fevereiroUnidade Oeste</v>
          </cell>
          <cell r="E140">
            <v>734774</v>
          </cell>
          <cell r="F140">
            <v>70979284.50999999</v>
          </cell>
          <cell r="G140">
            <v>1396</v>
          </cell>
          <cell r="H140">
            <v>127532.9</v>
          </cell>
        </row>
        <row r="141">
          <cell r="D141" t="str">
            <v>2005fevereiroUnidade São Paulo Sul</v>
          </cell>
          <cell r="E141">
            <v>926549</v>
          </cell>
          <cell r="F141">
            <v>108267958.75</v>
          </cell>
          <cell r="G141">
            <v>479</v>
          </cell>
          <cell r="H141">
            <v>117790.68</v>
          </cell>
        </row>
        <row r="142">
          <cell r="D142" t="str">
            <v>2005fevereiroUnidade Anhembi</v>
          </cell>
          <cell r="E142">
            <v>703911</v>
          </cell>
          <cell r="F142">
            <v>69256080.819999993</v>
          </cell>
          <cell r="G142">
            <v>902</v>
          </cell>
          <cell r="H142">
            <v>195797.03</v>
          </cell>
        </row>
        <row r="143">
          <cell r="D143" t="str">
            <v>2005fevereiroUnidade Centro</v>
          </cell>
          <cell r="E143">
            <v>827190</v>
          </cell>
          <cell r="F143">
            <v>134593913.94000003</v>
          </cell>
          <cell r="G143">
            <v>1316</v>
          </cell>
          <cell r="H143">
            <v>407465.85</v>
          </cell>
        </row>
        <row r="144">
          <cell r="D144" t="str">
            <v>2005fevereiroUnidade Leste</v>
          </cell>
          <cell r="E144">
            <v>1202394</v>
          </cell>
          <cell r="F144">
            <v>115361307.68999998</v>
          </cell>
          <cell r="G144">
            <v>541</v>
          </cell>
          <cell r="H144">
            <v>173517.76</v>
          </cell>
        </row>
        <row r="145">
          <cell r="D145" t="str">
            <v>2005fevereiroUnidade Grande ABC</v>
          </cell>
          <cell r="E145">
            <v>766708</v>
          </cell>
          <cell r="F145">
            <v>75954966.009999976</v>
          </cell>
          <cell r="G145">
            <v>356</v>
          </cell>
          <cell r="H145">
            <v>258269.44</v>
          </cell>
        </row>
        <row r="146">
          <cell r="D146" t="str">
            <v>2005MarçoUnidade Oeste</v>
          </cell>
          <cell r="E146">
            <v>736782</v>
          </cell>
          <cell r="F146">
            <v>71452283</v>
          </cell>
          <cell r="G146">
            <v>1361</v>
          </cell>
          <cell r="H146">
            <v>117531.58</v>
          </cell>
        </row>
        <row r="147">
          <cell r="D147" t="str">
            <v>2005MarçoUnidade São Paulo Sul</v>
          </cell>
          <cell r="E147">
            <v>931932</v>
          </cell>
          <cell r="F147">
            <v>110992531</v>
          </cell>
          <cell r="G147">
            <v>410</v>
          </cell>
          <cell r="H147">
            <v>112365.44</v>
          </cell>
        </row>
        <row r="148">
          <cell r="D148" t="str">
            <v>2005MarçoUnidade Anhembi</v>
          </cell>
          <cell r="E148">
            <v>706523</v>
          </cell>
          <cell r="F148">
            <v>70124669</v>
          </cell>
          <cell r="G148">
            <v>1116</v>
          </cell>
          <cell r="H148">
            <v>231842.15</v>
          </cell>
        </row>
        <row r="149">
          <cell r="D149" t="str">
            <v>2005MarçoUnidade Centro</v>
          </cell>
          <cell r="E149">
            <v>830618</v>
          </cell>
          <cell r="F149">
            <v>142078115</v>
          </cell>
          <cell r="G149">
            <v>1554</v>
          </cell>
          <cell r="H149">
            <v>408335</v>
          </cell>
        </row>
        <row r="150">
          <cell r="D150" t="str">
            <v>2005MarçoUnidade Leste</v>
          </cell>
          <cell r="E150">
            <v>1209716</v>
          </cell>
          <cell r="F150">
            <v>116719270</v>
          </cell>
          <cell r="G150">
            <v>527</v>
          </cell>
          <cell r="H150">
            <v>168683.03</v>
          </cell>
        </row>
        <row r="151">
          <cell r="D151" t="str">
            <v>2005MarçoUnidade Grande ABC</v>
          </cell>
          <cell r="E151">
            <v>768575</v>
          </cell>
          <cell r="F151">
            <v>76468238</v>
          </cell>
          <cell r="G151">
            <v>352</v>
          </cell>
          <cell r="H151">
            <v>237981</v>
          </cell>
        </row>
        <row r="152">
          <cell r="D152" t="str">
            <v>2005abrilUnidade Oeste</v>
          </cell>
          <cell r="E152">
            <v>741127</v>
          </cell>
          <cell r="F152">
            <v>73167866.890000001</v>
          </cell>
          <cell r="G152">
            <v>1307</v>
          </cell>
          <cell r="H152">
            <v>127204.52</v>
          </cell>
        </row>
        <row r="153">
          <cell r="D153" t="str">
            <v>2005abrilUnidade São Paulo Sul</v>
          </cell>
          <cell r="E153">
            <v>936508</v>
          </cell>
          <cell r="F153">
            <v>114921090.07999998</v>
          </cell>
          <cell r="G153">
            <v>484</v>
          </cell>
          <cell r="H153">
            <v>114801.13</v>
          </cell>
        </row>
        <row r="154">
          <cell r="D154" t="str">
            <v>2005abrilUnidade Anhembi</v>
          </cell>
          <cell r="E154">
            <v>707589</v>
          </cell>
          <cell r="F154">
            <v>72740018.730000004</v>
          </cell>
          <cell r="G154">
            <v>1017</v>
          </cell>
          <cell r="H154">
            <v>225608.83</v>
          </cell>
        </row>
        <row r="155">
          <cell r="D155" t="str">
            <v>2005abrilUnidade Centro</v>
          </cell>
          <cell r="E155">
            <v>830719</v>
          </cell>
          <cell r="F155">
            <v>147871445.61000001</v>
          </cell>
          <cell r="G155">
            <v>1531</v>
          </cell>
          <cell r="H155">
            <v>440160.51</v>
          </cell>
        </row>
        <row r="156">
          <cell r="D156" t="str">
            <v>2005abrilUnidade Leste</v>
          </cell>
          <cell r="E156">
            <v>1212179</v>
          </cell>
          <cell r="F156">
            <v>120471624.81999999</v>
          </cell>
          <cell r="G156">
            <v>503</v>
          </cell>
          <cell r="H156">
            <v>172022.69</v>
          </cell>
        </row>
        <row r="157">
          <cell r="D157" t="str">
            <v>2005abrilUnidade Grande ABC</v>
          </cell>
          <cell r="E157">
            <v>771489</v>
          </cell>
          <cell r="F157">
            <v>80637769.459999993</v>
          </cell>
          <cell r="G157">
            <v>269</v>
          </cell>
          <cell r="H157">
            <v>232460.55</v>
          </cell>
        </row>
        <row r="158">
          <cell r="D158" t="str">
            <v>2005maioUnidade Oeste</v>
          </cell>
          <cell r="E158">
            <v>742628</v>
          </cell>
          <cell r="F158">
            <v>73503786.48999998</v>
          </cell>
          <cell r="G158">
            <v>1202</v>
          </cell>
          <cell r="H158">
            <v>101043.47999999914</v>
          </cell>
        </row>
        <row r="159">
          <cell r="D159" t="str">
            <v>2005maioUnidade São Paulo Sul</v>
          </cell>
          <cell r="E159">
            <v>939870</v>
          </cell>
          <cell r="F159">
            <v>114167905.52999997</v>
          </cell>
          <cell r="G159">
            <v>494</v>
          </cell>
          <cell r="H159">
            <v>130769.9</v>
          </cell>
        </row>
      </sheetData>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 sheetId="12"/>
      <sheetData sheetId="13"/>
      <sheetData sheetId="14"/>
      <sheetData sheetId="15"/>
      <sheetData sheetId="16"/>
      <sheetData sheetId="17"/>
      <sheetData sheetId="18"/>
      <sheetData sheetId="19"/>
      <sheetData sheetId="20">
        <row r="1">
          <cell r="D1" t="str">
            <v>Ano/Mês/Loja</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Gs. AGRUPADAS"/>
      <sheetName val="NGs. BANCO DADOS"/>
      <sheetName val="NGs"/>
      <sheetName val="NGs__AGRUPADAS2"/>
      <sheetName val="NGs__BANCO_DADOS2"/>
      <sheetName val="NGs__AGRUPADAS"/>
      <sheetName val="NGs__BANCO_DADOS"/>
      <sheetName val="NGs__AGRUPADAS1"/>
      <sheetName val="NGs__BANCO_DADOS1"/>
      <sheetName val="NGs__AGRUPADAS3"/>
      <sheetName val="NGs__BANCO_DADOS3"/>
      <sheetName val="NGs__AGRUPADAS4"/>
      <sheetName val="NGs__BANCO_DADOS4"/>
      <sheetName val="NGs__AGRUPADAS5"/>
      <sheetName val="NGs__BANCO_DADOS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a"/>
      <sheetName val="Processo"/>
      <sheetName val="Detalhamento_Cadastro"/>
      <sheetName val="Gráfico_Cadastro"/>
      <sheetName val="Nota_Exp_Cadastro"/>
      <sheetName val="Dados_Cadastro"/>
      <sheetName val="Detalhamento_Leitura"/>
      <sheetName val="Gráfico_Leitura"/>
      <sheetName val="Nota_Exp_Leitura"/>
      <sheetName val="Dados_Leitura"/>
      <sheetName val="Detalhamento_AplCód"/>
      <sheetName val="Gráfico_AplCódigo"/>
      <sheetName val="Nota_Exp_AplCódigo"/>
      <sheetName val="Dados_AplCódigo"/>
      <sheetName val="Detalhado_Faturado"/>
      <sheetName val="Gráfico_Faturado"/>
      <sheetName val="Nota_Exp_Faturado"/>
      <sheetName val="Dados_Faturado"/>
      <sheetName val="Detalhado_IRR_Faturamento"/>
      <sheetName val="Grafico_IRRFaturamento"/>
      <sheetName val="Nota_Exp_IRR_Faturamento"/>
      <sheetName val="Dados_IRR_Faturamento"/>
      <sheetName val="Detalhado_Refaturamento"/>
      <sheetName val="Grafico_Refaturamento"/>
      <sheetName val="Nota_Exp_Refaturamento"/>
      <sheetName val="Dados_Refaturamento"/>
      <sheetName val="Detalhado_Motivo"/>
      <sheetName val="Gráfico_Motivo"/>
      <sheetName val="Nota_Exp_Motivo"/>
      <sheetName val="Dados_Mot_Rev"/>
      <sheetName val="Detalhado_SaldoBloq"/>
      <sheetName val="Grafico_SaldoBloq"/>
      <sheetName val="Nota_Exp_Saldo_Bloq"/>
      <sheetName val="Dados_Saldo_Bloq"/>
      <sheetName val="Detalhado_ORD"/>
      <sheetName val="Grafico_ORD"/>
      <sheetName val="Nota_Exp_ORD"/>
      <sheetName val="Dados_ORD"/>
      <sheetName val="Novo Gestão da Receita"/>
      <sheetName val="Novo_Gestão_da_Receita2"/>
      <sheetName val="Novo_Gestão_da_Receita"/>
      <sheetName val="Novo_Gestão_da_Receita1"/>
      <sheetName val="Novo_Gestão_da_Receita3"/>
      <sheetName val="Novo_Gestão_da_Receita4"/>
      <sheetName val="Novo_Gestão_da_Receita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 sheetId="40"/>
      <sheetData sheetId="41"/>
      <sheetData sheetId="42"/>
      <sheetData sheetId="43"/>
      <sheetData sheetId="44"/>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ido"/>
      <sheetName val="EEFF_Consolidados"/>
      <sheetName val="EEFF_TE_Col"/>
      <sheetName val="EEFF_TE_Bra"/>
      <sheetName val="Flujo RBSE"/>
      <sheetName val="EEFF_TE_Per"/>
      <sheetName val="EEFF_TE_Chi"/>
      <sheetName val="EEFF_Vías_Col"/>
      <sheetName val="EEFF_Vías_Chi"/>
      <sheetName val="Deuda consolidada créditos"/>
      <sheetName val="Deuda consolidada bonos"/>
      <sheetName val="Perfil deuda"/>
      <sheetName val="CAPEX"/>
      <sheetName val="Regulación TE"/>
      <sheetName val="Regulación vías"/>
      <sheetName val="Tráfico vías"/>
      <sheetName val="Dividendos"/>
      <sheetName val="Proyectos"/>
      <sheetName val="Vencimiento Concesiones"/>
      <sheetName val="Participación en compañías"/>
    </sheetNames>
    <sheetDataSet>
      <sheetData sheetId="0"/>
      <sheetData sheetId="1">
        <row r="9">
          <cell r="X9">
            <v>688018</v>
          </cell>
        </row>
        <row r="10">
          <cell r="X10">
            <v>634626</v>
          </cell>
        </row>
        <row r="11">
          <cell r="X11">
            <v>53392</v>
          </cell>
        </row>
        <row r="12">
          <cell r="X12">
            <v>0</v>
          </cell>
        </row>
        <row r="13">
          <cell r="X13">
            <v>1917102</v>
          </cell>
        </row>
        <row r="14">
          <cell r="X14">
            <v>134902</v>
          </cell>
        </row>
        <row r="15">
          <cell r="X15">
            <v>374181</v>
          </cell>
        </row>
        <row r="16">
          <cell r="X16">
            <v>0</v>
          </cell>
        </row>
        <row r="17">
          <cell r="X17">
            <v>0</v>
          </cell>
        </row>
        <row r="18">
          <cell r="X18">
            <v>111991</v>
          </cell>
        </row>
        <row r="19">
          <cell r="X19">
            <v>29765</v>
          </cell>
        </row>
        <row r="20">
          <cell r="X20">
            <v>580392</v>
          </cell>
        </row>
        <row r="21">
          <cell r="X21">
            <v>269972</v>
          </cell>
        </row>
        <row r="22">
          <cell r="X22">
            <v>1717577</v>
          </cell>
        </row>
        <row r="24">
          <cell r="X24">
            <v>0</v>
          </cell>
        </row>
        <row r="25">
          <cell r="X25">
            <v>176973</v>
          </cell>
        </row>
        <row r="26">
          <cell r="X26">
            <v>13305</v>
          </cell>
        </row>
        <row r="27">
          <cell r="X27">
            <v>1961247</v>
          </cell>
        </row>
        <row r="28">
          <cell r="X28">
            <v>0</v>
          </cell>
        </row>
        <row r="29">
          <cell r="X29">
            <v>-703241</v>
          </cell>
        </row>
        <row r="30">
          <cell r="X30">
            <v>1258006</v>
          </cell>
        </row>
        <row r="32">
          <cell r="X32">
            <v>80121</v>
          </cell>
        </row>
        <row r="33">
          <cell r="X33">
            <v>1177885</v>
          </cell>
        </row>
        <row r="34">
          <cell r="X34">
            <v>0</v>
          </cell>
        </row>
        <row r="35">
          <cell r="X35">
            <v>507468</v>
          </cell>
        </row>
        <row r="36">
          <cell r="X36">
            <v>670417</v>
          </cell>
        </row>
        <row r="50">
          <cell r="X50">
            <v>4766464</v>
          </cell>
        </row>
        <row r="51">
          <cell r="X51">
            <v>5857522</v>
          </cell>
        </row>
        <row r="52">
          <cell r="X52">
            <v>337760</v>
          </cell>
        </row>
        <row r="53">
          <cell r="X53">
            <v>141514</v>
          </cell>
        </row>
        <row r="54">
          <cell r="X54">
            <v>371061</v>
          </cell>
        </row>
        <row r="55">
          <cell r="X55">
            <v>114</v>
          </cell>
        </row>
        <row r="56">
          <cell r="X56">
            <v>11474435</v>
          </cell>
        </row>
        <row r="58">
          <cell r="X58">
            <v>217813</v>
          </cell>
        </row>
        <row r="59">
          <cell r="X59">
            <v>13707</v>
          </cell>
        </row>
        <row r="60">
          <cell r="X60">
            <v>4401210</v>
          </cell>
        </row>
        <row r="61">
          <cell r="X61">
            <v>19062</v>
          </cell>
        </row>
        <row r="62">
          <cell r="X62">
            <v>25621538</v>
          </cell>
        </row>
        <row r="63">
          <cell r="X63">
            <v>70677</v>
          </cell>
        </row>
        <row r="64">
          <cell r="X64">
            <v>13287418</v>
          </cell>
        </row>
        <row r="65">
          <cell r="X65">
            <v>0</v>
          </cell>
        </row>
        <row r="66">
          <cell r="X66">
            <v>0</v>
          </cell>
        </row>
        <row r="67">
          <cell r="X67">
            <v>10646635</v>
          </cell>
        </row>
        <row r="68">
          <cell r="X68">
            <v>144969</v>
          </cell>
        </row>
        <row r="69">
          <cell r="X69">
            <v>292548</v>
          </cell>
        </row>
        <row r="70">
          <cell r="X70">
            <v>0</v>
          </cell>
        </row>
        <row r="71">
          <cell r="X71">
            <v>0</v>
          </cell>
        </row>
        <row r="72">
          <cell r="X72">
            <v>335</v>
          </cell>
        </row>
        <row r="73">
          <cell r="X73">
            <v>54715912</v>
          </cell>
        </row>
        <row r="74">
          <cell r="X74">
            <v>66190347</v>
          </cell>
        </row>
        <row r="75">
          <cell r="X75">
            <v>0</v>
          </cell>
        </row>
        <row r="78">
          <cell r="X78">
            <v>2034435</v>
          </cell>
        </row>
        <row r="79">
          <cell r="X79">
            <v>1755325</v>
          </cell>
        </row>
        <row r="80">
          <cell r="X80">
            <v>0</v>
          </cell>
        </row>
        <row r="81">
          <cell r="X81">
            <v>128620</v>
          </cell>
        </row>
        <row r="82">
          <cell r="X82">
            <v>392333</v>
          </cell>
        </row>
        <row r="83">
          <cell r="X83">
            <v>150927</v>
          </cell>
        </row>
        <row r="84">
          <cell r="X84">
            <v>360425</v>
          </cell>
        </row>
        <row r="85">
          <cell r="X85">
            <v>0</v>
          </cell>
        </row>
        <row r="86">
          <cell r="X86">
            <v>4822065</v>
          </cell>
        </row>
        <row r="88">
          <cell r="X88">
            <v>26868430</v>
          </cell>
        </row>
        <row r="89">
          <cell r="X89">
            <v>221758</v>
          </cell>
        </row>
        <row r="90">
          <cell r="X90">
            <v>0</v>
          </cell>
        </row>
        <row r="91">
          <cell r="X91">
            <v>1428158</v>
          </cell>
        </row>
        <row r="92">
          <cell r="X92">
            <v>837564</v>
          </cell>
        </row>
        <row r="93">
          <cell r="X93">
            <v>359333</v>
          </cell>
        </row>
        <row r="94">
          <cell r="X94">
            <v>1316542</v>
          </cell>
        </row>
        <row r="95">
          <cell r="X95">
            <v>6052354</v>
          </cell>
        </row>
        <row r="96">
          <cell r="X96">
            <v>37084139</v>
          </cell>
        </row>
        <row r="97">
          <cell r="X97">
            <v>41906204</v>
          </cell>
        </row>
        <row r="98">
          <cell r="X98">
            <v>0</v>
          </cell>
        </row>
        <row r="100">
          <cell r="X100">
            <v>36916</v>
          </cell>
        </row>
        <row r="101">
          <cell r="X101">
            <v>1428128</v>
          </cell>
        </row>
        <row r="102">
          <cell r="X102">
            <v>7690798</v>
          </cell>
        </row>
        <row r="103">
          <cell r="X103">
            <v>3210907</v>
          </cell>
        </row>
        <row r="104">
          <cell r="X104">
            <v>1101797</v>
          </cell>
        </row>
        <row r="105">
          <cell r="X105">
            <v>1547106</v>
          </cell>
        </row>
        <row r="106">
          <cell r="X106">
            <v>15015652</v>
          </cell>
        </row>
        <row r="107">
          <cell r="X107">
            <v>9268491</v>
          </cell>
        </row>
        <row r="108">
          <cell r="X108">
            <v>24284143</v>
          </cell>
        </row>
        <row r="109">
          <cell r="X109">
            <v>66190347</v>
          </cell>
        </row>
      </sheetData>
      <sheetData sheetId="2">
        <row r="9">
          <cell r="X9">
            <v>359895</v>
          </cell>
        </row>
        <row r="10">
          <cell r="X10">
            <v>37969</v>
          </cell>
        </row>
        <row r="11">
          <cell r="X11">
            <v>838</v>
          </cell>
        </row>
        <row r="12">
          <cell r="X12">
            <v>440</v>
          </cell>
        </row>
        <row r="13">
          <cell r="X13">
            <v>0</v>
          </cell>
        </row>
        <row r="14">
          <cell r="X14">
            <v>2575</v>
          </cell>
        </row>
        <row r="15">
          <cell r="X15">
            <v>40779</v>
          </cell>
        </row>
        <row r="16">
          <cell r="X16">
            <v>50268</v>
          </cell>
        </row>
        <row r="17">
          <cell r="X17">
            <v>310670</v>
          </cell>
        </row>
        <row r="19">
          <cell r="X19">
            <v>509143</v>
          </cell>
        </row>
        <row r="20">
          <cell r="X20">
            <v>2033</v>
          </cell>
        </row>
        <row r="21">
          <cell r="X21">
            <v>821846</v>
          </cell>
        </row>
        <row r="23">
          <cell r="X23">
            <v>-89459</v>
          </cell>
        </row>
        <row r="24">
          <cell r="X24">
            <v>732387</v>
          </cell>
        </row>
        <row r="26">
          <cell r="X26">
            <v>64257</v>
          </cell>
        </row>
        <row r="27">
          <cell r="X27">
            <v>668130</v>
          </cell>
        </row>
        <row r="29">
          <cell r="X29">
            <v>873044</v>
          </cell>
        </row>
        <row r="37">
          <cell r="X37">
            <v>1081699</v>
          </cell>
        </row>
        <row r="38">
          <cell r="X38">
            <v>185590</v>
          </cell>
        </row>
        <row r="39">
          <cell r="X39">
            <v>89043</v>
          </cell>
        </row>
        <row r="40">
          <cell r="X40">
            <v>19603</v>
          </cell>
        </row>
        <row r="41">
          <cell r="X41">
            <v>0</v>
          </cell>
        </row>
        <row r="42">
          <cell r="X42">
            <v>1375935</v>
          </cell>
        </row>
        <row r="43">
          <cell r="X43">
            <v>0</v>
          </cell>
        </row>
        <row r="44">
          <cell r="X44">
            <v>10279</v>
          </cell>
        </row>
        <row r="45">
          <cell r="X45">
            <v>13568</v>
          </cell>
        </row>
        <row r="46">
          <cell r="X46">
            <v>13322971</v>
          </cell>
        </row>
        <row r="47">
          <cell r="X47">
            <v>13953</v>
          </cell>
        </row>
        <row r="48">
          <cell r="X48">
            <v>22508</v>
          </cell>
        </row>
        <row r="49">
          <cell r="X49">
            <v>0</v>
          </cell>
        </row>
        <row r="50">
          <cell r="X50">
            <v>7564105</v>
          </cell>
        </row>
        <row r="51">
          <cell r="X51">
            <v>7630</v>
          </cell>
        </row>
        <row r="52">
          <cell r="X52">
            <v>212904</v>
          </cell>
        </row>
        <row r="53">
          <cell r="X53">
            <v>750</v>
          </cell>
        </row>
        <row r="54">
          <cell r="X54">
            <v>0</v>
          </cell>
        </row>
        <row r="55">
          <cell r="X55">
            <v>0</v>
          </cell>
        </row>
        <row r="56">
          <cell r="X56">
            <v>0</v>
          </cell>
        </row>
        <row r="57">
          <cell r="X57">
            <v>21168668</v>
          </cell>
        </row>
        <row r="58">
          <cell r="X58">
            <v>22544603</v>
          </cell>
        </row>
        <row r="59">
          <cell r="X59">
            <v>0</v>
          </cell>
        </row>
        <row r="62">
          <cell r="X62">
            <v>63954</v>
          </cell>
        </row>
        <row r="63">
          <cell r="X63">
            <v>983023</v>
          </cell>
        </row>
        <row r="64">
          <cell r="X64">
            <v>10083</v>
          </cell>
        </row>
        <row r="65">
          <cell r="X65">
            <v>102113</v>
          </cell>
        </row>
        <row r="66">
          <cell r="X66">
            <v>1009</v>
          </cell>
        </row>
        <row r="67">
          <cell r="X67">
            <v>2890</v>
          </cell>
        </row>
        <row r="68">
          <cell r="X68">
            <v>0</v>
          </cell>
        </row>
        <row r="69">
          <cell r="X69">
            <v>1163072</v>
          </cell>
        </row>
        <row r="71">
          <cell r="X71">
            <v>4679704</v>
          </cell>
        </row>
        <row r="72">
          <cell r="X72">
            <v>264364</v>
          </cell>
        </row>
        <row r="73">
          <cell r="X73">
            <v>0</v>
          </cell>
        </row>
        <row r="74">
          <cell r="X74">
            <v>201969</v>
          </cell>
        </row>
        <row r="75">
          <cell r="X75">
            <v>20851</v>
          </cell>
        </row>
        <row r="76">
          <cell r="X76">
            <v>121705</v>
          </cell>
        </row>
        <row r="77">
          <cell r="X77">
            <v>1056396</v>
          </cell>
        </row>
        <row r="78">
          <cell r="X78">
            <v>6344989</v>
          </cell>
        </row>
        <row r="79">
          <cell r="X79">
            <v>7508061</v>
          </cell>
        </row>
        <row r="80">
          <cell r="X80">
            <v>0</v>
          </cell>
        </row>
        <row r="82">
          <cell r="X82">
            <v>36916</v>
          </cell>
        </row>
        <row r="83">
          <cell r="X83">
            <v>1428128</v>
          </cell>
        </row>
        <row r="84">
          <cell r="X84">
            <v>7690798</v>
          </cell>
        </row>
        <row r="85">
          <cell r="X85">
            <v>3236320</v>
          </cell>
        </row>
        <row r="86">
          <cell r="X86">
            <v>1097275</v>
          </cell>
        </row>
        <row r="87">
          <cell r="X87">
            <v>1547105</v>
          </cell>
        </row>
        <row r="88">
          <cell r="X88">
            <v>15036542</v>
          </cell>
        </row>
        <row r="89">
          <cell r="X89">
            <v>22544603</v>
          </cell>
        </row>
        <row r="98">
          <cell r="X98">
            <v>417229.59040999995</v>
          </cell>
        </row>
        <row r="99">
          <cell r="X99">
            <v>45397.801374000002</v>
          </cell>
        </row>
        <row r="100">
          <cell r="X100">
            <v>7285.630180000001</v>
          </cell>
        </row>
        <row r="101">
          <cell r="X101">
            <v>1839.359954</v>
          </cell>
        </row>
        <row r="102">
          <cell r="X102">
            <v>9105.1047120000003</v>
          </cell>
        </row>
        <row r="103">
          <cell r="X103">
            <v>460159.74594800005</v>
          </cell>
        </row>
        <row r="104">
          <cell r="X104">
            <v>1167.2249219999999</v>
          </cell>
        </row>
        <row r="105">
          <cell r="X105">
            <v>19530.515759999889</v>
          </cell>
        </row>
        <row r="106">
          <cell r="X106">
            <v>0</v>
          </cell>
        </row>
        <row r="107">
          <cell r="X107">
            <v>0</v>
          </cell>
        </row>
        <row r="108">
          <cell r="X108">
            <v>120.30625999999995</v>
          </cell>
        </row>
        <row r="109">
          <cell r="X109">
            <v>19650.822019999887</v>
          </cell>
        </row>
        <row r="110">
          <cell r="X110">
            <v>0</v>
          </cell>
        </row>
        <row r="111">
          <cell r="X111">
            <v>-848.90028499999983</v>
          </cell>
        </row>
        <row r="112">
          <cell r="X112">
            <v>18801.921734999891</v>
          </cell>
        </row>
        <row r="113">
          <cell r="X113">
            <v>0</v>
          </cell>
        </row>
        <row r="114">
          <cell r="X114">
            <v>6943.181462999999</v>
          </cell>
        </row>
        <row r="115">
          <cell r="X115">
            <v>11858.740271999892</v>
          </cell>
        </row>
        <row r="116">
          <cell r="X116">
            <v>0</v>
          </cell>
        </row>
        <row r="117">
          <cell r="X117">
            <v>37711</v>
          </cell>
        </row>
        <row r="125">
          <cell r="X125">
            <v>26955</v>
          </cell>
        </row>
        <row r="126">
          <cell r="X126">
            <v>189714</v>
          </cell>
        </row>
        <row r="127">
          <cell r="X127">
            <v>5685</v>
          </cell>
        </row>
        <row r="128">
          <cell r="X128">
            <v>4799</v>
          </cell>
        </row>
        <row r="129">
          <cell r="X129">
            <v>15362</v>
          </cell>
        </row>
        <row r="130">
          <cell r="X130">
            <v>0</v>
          </cell>
        </row>
        <row r="131">
          <cell r="X131">
            <v>242515</v>
          </cell>
        </row>
        <row r="133">
          <cell r="X133">
            <v>0</v>
          </cell>
        </row>
        <row r="134">
          <cell r="X134">
            <v>19917</v>
          </cell>
        </row>
        <row r="135">
          <cell r="X135">
            <v>53048</v>
          </cell>
        </row>
        <row r="136">
          <cell r="X136">
            <v>0</v>
          </cell>
        </row>
        <row r="137">
          <cell r="X137">
            <v>1488</v>
          </cell>
        </row>
        <row r="138">
          <cell r="X138">
            <v>0</v>
          </cell>
        </row>
        <row r="139">
          <cell r="X139">
            <v>0</v>
          </cell>
        </row>
        <row r="140">
          <cell r="X140">
            <v>0</v>
          </cell>
        </row>
        <row r="141">
          <cell r="X141">
            <v>0</v>
          </cell>
        </row>
        <row r="142">
          <cell r="X142">
            <v>0</v>
          </cell>
        </row>
        <row r="143">
          <cell r="X143">
            <v>808</v>
          </cell>
        </row>
        <row r="144">
          <cell r="X144">
            <v>0</v>
          </cell>
        </row>
        <row r="145">
          <cell r="X145">
            <v>0</v>
          </cell>
        </row>
        <row r="146">
          <cell r="X146">
            <v>75261</v>
          </cell>
        </row>
        <row r="147">
          <cell r="X147">
            <v>317776</v>
          </cell>
        </row>
        <row r="151">
          <cell r="X151">
            <v>91468</v>
          </cell>
        </row>
        <row r="152">
          <cell r="X152">
            <v>0</v>
          </cell>
        </row>
        <row r="153">
          <cell r="X153">
            <v>15635</v>
          </cell>
        </row>
        <row r="154">
          <cell r="X154">
            <v>25481</v>
          </cell>
        </row>
        <row r="155">
          <cell r="X155">
            <v>0</v>
          </cell>
        </row>
        <row r="156">
          <cell r="X156">
            <v>8225</v>
          </cell>
        </row>
        <row r="157">
          <cell r="X157">
            <v>0</v>
          </cell>
        </row>
        <row r="158">
          <cell r="X158">
            <v>0</v>
          </cell>
        </row>
        <row r="159">
          <cell r="X159">
            <v>140809</v>
          </cell>
        </row>
        <row r="161">
          <cell r="X161">
            <v>11616</v>
          </cell>
        </row>
        <row r="162">
          <cell r="X162">
            <v>0</v>
          </cell>
        </row>
        <row r="163">
          <cell r="X163">
            <v>83087</v>
          </cell>
        </row>
        <row r="164">
          <cell r="X164">
            <v>0</v>
          </cell>
        </row>
        <row r="165">
          <cell r="X165">
            <v>0</v>
          </cell>
        </row>
        <row r="166">
          <cell r="X166">
            <v>377</v>
          </cell>
        </row>
        <row r="167">
          <cell r="X167">
            <v>0</v>
          </cell>
        </row>
        <row r="168">
          <cell r="X168">
            <v>0</v>
          </cell>
        </row>
        <row r="169">
          <cell r="X169">
            <v>95080</v>
          </cell>
        </row>
        <row r="170">
          <cell r="X170">
            <v>235889</v>
          </cell>
        </row>
        <row r="173">
          <cell r="X173">
            <v>73050</v>
          </cell>
        </row>
        <row r="174">
          <cell r="X174">
            <v>0</v>
          </cell>
        </row>
        <row r="175">
          <cell r="X175">
            <v>22460</v>
          </cell>
        </row>
        <row r="176">
          <cell r="X176">
            <v>-44474</v>
          </cell>
        </row>
        <row r="177">
          <cell r="X177">
            <v>23137</v>
          </cell>
        </row>
        <row r="178">
          <cell r="X178">
            <v>7714</v>
          </cell>
        </row>
        <row r="179">
          <cell r="X179">
            <v>81887</v>
          </cell>
        </row>
        <row r="180">
          <cell r="X180">
            <v>317776</v>
          </cell>
        </row>
        <row r="189">
          <cell r="X189">
            <v>47627</v>
          </cell>
        </row>
        <row r="190">
          <cell r="X190">
            <v>39778</v>
          </cell>
        </row>
        <row r="191">
          <cell r="X191">
            <v>21</v>
          </cell>
        </row>
        <row r="192">
          <cell r="X192">
            <v>4096</v>
          </cell>
        </row>
        <row r="193">
          <cell r="X193">
            <v>25150</v>
          </cell>
        </row>
        <row r="194">
          <cell r="X194">
            <v>8485</v>
          </cell>
        </row>
        <row r="195">
          <cell r="X195">
            <v>57887</v>
          </cell>
        </row>
        <row r="197">
          <cell r="X197">
            <v>26748</v>
          </cell>
        </row>
        <row r="198">
          <cell r="X198">
            <v>11752</v>
          </cell>
        </row>
        <row r="199">
          <cell r="X199">
            <v>96387</v>
          </cell>
        </row>
        <row r="201">
          <cell r="X201">
            <v>-5945</v>
          </cell>
        </row>
        <row r="202">
          <cell r="X202">
            <v>90442</v>
          </cell>
        </row>
        <row r="204">
          <cell r="X204">
            <v>-20579</v>
          </cell>
        </row>
        <row r="205">
          <cell r="X205">
            <v>69863</v>
          </cell>
        </row>
        <row r="207">
          <cell r="X207">
            <v>107310</v>
          </cell>
        </row>
        <row r="211">
          <cell r="X211" t="str">
            <v>2T22</v>
          </cell>
        </row>
        <row r="214">
          <cell r="X214">
            <v>84792</v>
          </cell>
        </row>
        <row r="215">
          <cell r="X215">
            <v>55583</v>
          </cell>
        </row>
        <row r="216">
          <cell r="X216">
            <v>9030</v>
          </cell>
        </row>
        <row r="217">
          <cell r="X217">
            <v>2743</v>
          </cell>
        </row>
        <row r="218">
          <cell r="X218">
            <v>9733</v>
          </cell>
        </row>
        <row r="219">
          <cell r="X219">
            <v>86995</v>
          </cell>
        </row>
        <row r="220">
          <cell r="X220">
            <v>248876</v>
          </cell>
        </row>
        <row r="222">
          <cell r="X222">
            <v>35</v>
          </cell>
        </row>
        <row r="224">
          <cell r="X224">
            <v>308396</v>
          </cell>
        </row>
        <row r="226">
          <cell r="X226">
            <v>5817</v>
          </cell>
        </row>
        <row r="227">
          <cell r="X227">
            <v>4847</v>
          </cell>
        </row>
        <row r="228">
          <cell r="X228">
            <v>695290</v>
          </cell>
        </row>
        <row r="230">
          <cell r="X230">
            <v>14828</v>
          </cell>
        </row>
        <row r="235">
          <cell r="X235">
            <v>255266</v>
          </cell>
        </row>
        <row r="236">
          <cell r="X236">
            <v>1284479</v>
          </cell>
        </row>
        <row r="237">
          <cell r="X237">
            <v>1533355</v>
          </cell>
        </row>
        <row r="241">
          <cell r="X241">
            <v>8531</v>
          </cell>
        </row>
        <row r="242">
          <cell r="X242">
            <v>115714</v>
          </cell>
        </row>
        <row r="244">
          <cell r="X244">
            <v>16502</v>
          </cell>
        </row>
        <row r="245">
          <cell r="X245">
            <v>22350</v>
          </cell>
        </row>
        <row r="246">
          <cell r="X246">
            <v>8714</v>
          </cell>
        </row>
        <row r="247">
          <cell r="X247">
            <v>2</v>
          </cell>
        </row>
        <row r="249">
          <cell r="X249">
            <v>171813</v>
          </cell>
        </row>
        <row r="251">
          <cell r="X251">
            <v>328550</v>
          </cell>
        </row>
        <row r="252">
          <cell r="X252">
            <v>2147</v>
          </cell>
        </row>
        <row r="254">
          <cell r="X254">
            <v>135074</v>
          </cell>
        </row>
        <row r="256">
          <cell r="X256">
            <v>5940</v>
          </cell>
        </row>
        <row r="257">
          <cell r="X257">
            <v>23191</v>
          </cell>
        </row>
        <row r="258">
          <cell r="X258">
            <v>494902</v>
          </cell>
        </row>
        <row r="259">
          <cell r="X259">
            <v>666715</v>
          </cell>
        </row>
        <row r="262">
          <cell r="X262">
            <v>180974</v>
          </cell>
        </row>
        <row r="264">
          <cell r="X264">
            <v>96404</v>
          </cell>
        </row>
        <row r="265">
          <cell r="X265">
            <v>278774</v>
          </cell>
        </row>
        <row r="266">
          <cell r="X266">
            <v>115669</v>
          </cell>
        </row>
        <row r="267">
          <cell r="X267">
            <v>194819</v>
          </cell>
        </row>
        <row r="268">
          <cell r="X268">
            <v>866640</v>
          </cell>
        </row>
        <row r="269">
          <cell r="X269">
            <v>1533355</v>
          </cell>
        </row>
      </sheetData>
      <sheetData sheetId="3">
        <row r="8">
          <cell r="V8">
            <v>1895817.2849399999</v>
          </cell>
        </row>
        <row r="9">
          <cell r="V9">
            <v>523797</v>
          </cell>
        </row>
        <row r="10">
          <cell r="V10">
            <v>343379</v>
          </cell>
        </row>
        <row r="11">
          <cell r="V11">
            <v>13030</v>
          </cell>
        </row>
        <row r="12">
          <cell r="V12">
            <v>1010608</v>
          </cell>
        </row>
        <row r="13">
          <cell r="V13">
            <v>5003.2849400000014</v>
          </cell>
        </row>
        <row r="14">
          <cell r="V14">
            <v>-229784</v>
          </cell>
        </row>
        <row r="15">
          <cell r="V15">
            <v>1666033.2849399999</v>
          </cell>
        </row>
        <row r="16">
          <cell r="V16">
            <v>-636025.78725000005</v>
          </cell>
        </row>
        <row r="17">
          <cell r="V17">
            <v>-105747.6075</v>
          </cell>
        </row>
        <row r="18">
          <cell r="V18">
            <v>-291728.32964999997</v>
          </cell>
        </row>
        <row r="19">
          <cell r="V19">
            <v>-171009.84599</v>
          </cell>
        </row>
        <row r="20">
          <cell r="V20">
            <v>-6573</v>
          </cell>
        </row>
        <row r="21">
          <cell r="V21">
            <v>-60967.004110000096</v>
          </cell>
        </row>
        <row r="22">
          <cell r="V22">
            <v>0</v>
          </cell>
        </row>
        <row r="23">
          <cell r="V23">
            <v>1030007.4976899999</v>
          </cell>
        </row>
        <row r="24">
          <cell r="V24">
            <v>-301284.34393999999</v>
          </cell>
        </row>
        <row r="25">
          <cell r="V25">
            <v>35115.753249999994</v>
          </cell>
        </row>
        <row r="26">
          <cell r="V26">
            <v>-168431</v>
          </cell>
        </row>
        <row r="27">
          <cell r="V27">
            <v>-159</v>
          </cell>
        </row>
        <row r="28">
          <cell r="V28">
            <v>-169482</v>
          </cell>
        </row>
        <row r="29">
          <cell r="V29">
            <v>1671.9028099999978</v>
          </cell>
        </row>
        <row r="30">
          <cell r="V30">
            <v>728723.15374999982</v>
          </cell>
        </row>
        <row r="31">
          <cell r="V31">
            <v>181871.73069999999</v>
          </cell>
        </row>
        <row r="32">
          <cell r="V32">
            <v>4115</v>
          </cell>
        </row>
        <row r="33">
          <cell r="V33">
            <v>914709.88444999978</v>
          </cell>
        </row>
        <row r="34">
          <cell r="V34">
            <v>-201533.62086</v>
          </cell>
        </row>
        <row r="35">
          <cell r="V35">
            <v>-24828.811410000002</v>
          </cell>
        </row>
        <row r="36">
          <cell r="V36">
            <v>-176704.80945</v>
          </cell>
        </row>
        <row r="37">
          <cell r="V37">
            <v>1224575.2283899998</v>
          </cell>
        </row>
        <row r="38">
          <cell r="V38">
            <v>713176.26358999975</v>
          </cell>
        </row>
        <row r="39">
          <cell r="V39">
            <v>-13471</v>
          </cell>
        </row>
        <row r="40">
          <cell r="V40">
            <v>699705.26358999975</v>
          </cell>
        </row>
        <row r="50">
          <cell r="V50">
            <v>221490</v>
          </cell>
        </row>
        <row r="51">
          <cell r="V51">
            <v>860842</v>
          </cell>
        </row>
        <row r="52">
          <cell r="V52">
            <v>2714897</v>
          </cell>
        </row>
        <row r="53">
          <cell r="V53">
            <v>67483</v>
          </cell>
        </row>
        <row r="54">
          <cell r="V54">
            <v>126437</v>
          </cell>
        </row>
        <row r="55">
          <cell r="V55">
            <v>0</v>
          </cell>
        </row>
        <row r="56">
          <cell r="V56">
            <v>78752</v>
          </cell>
        </row>
        <row r="57">
          <cell r="V57">
            <v>38208</v>
          </cell>
        </row>
        <row r="58">
          <cell r="V58">
            <v>4977</v>
          </cell>
        </row>
        <row r="59">
          <cell r="V59">
            <v>28</v>
          </cell>
        </row>
        <row r="60">
          <cell r="V60">
            <v>106975</v>
          </cell>
        </row>
        <row r="61">
          <cell r="V61">
            <v>4220089</v>
          </cell>
        </row>
        <row r="62">
          <cell r="V62">
            <v>0</v>
          </cell>
        </row>
        <row r="63">
          <cell r="V63">
            <v>0</v>
          </cell>
        </row>
        <row r="64">
          <cell r="V64">
            <v>38263</v>
          </cell>
        </row>
        <row r="65">
          <cell r="V65">
            <v>20486333</v>
          </cell>
        </row>
        <row r="66">
          <cell r="V66">
            <v>2065840</v>
          </cell>
        </row>
        <row r="67">
          <cell r="V67">
            <v>0</v>
          </cell>
        </row>
        <row r="68">
          <cell r="V68">
            <v>43797</v>
          </cell>
        </row>
        <row r="69">
          <cell r="V69">
            <v>16223</v>
          </cell>
        </row>
        <row r="70">
          <cell r="V70">
            <v>0</v>
          </cell>
        </row>
        <row r="71">
          <cell r="V71">
            <v>2008</v>
          </cell>
        </row>
        <row r="72">
          <cell r="V72">
            <v>61751</v>
          </cell>
        </row>
        <row r="73">
          <cell r="V73">
            <v>3686260</v>
          </cell>
        </row>
        <row r="74">
          <cell r="V74">
            <v>89864</v>
          </cell>
        </row>
        <row r="75">
          <cell r="V75">
            <v>482673</v>
          </cell>
        </row>
        <row r="76">
          <cell r="V76">
            <v>26973012</v>
          </cell>
        </row>
        <row r="77">
          <cell r="V77">
            <v>31193101</v>
          </cell>
        </row>
        <row r="82">
          <cell r="V82">
            <v>90627</v>
          </cell>
        </row>
        <row r="83">
          <cell r="V83">
            <v>79687</v>
          </cell>
        </row>
        <row r="84">
          <cell r="V84">
            <v>12875</v>
          </cell>
        </row>
        <row r="85">
          <cell r="V85">
            <v>4263</v>
          </cell>
        </row>
        <row r="86">
          <cell r="V86">
            <v>86641</v>
          </cell>
        </row>
        <row r="87">
          <cell r="V87">
            <v>108631</v>
          </cell>
        </row>
        <row r="88">
          <cell r="V88">
            <v>0</v>
          </cell>
        </row>
        <row r="89">
          <cell r="V89">
            <v>77913</v>
          </cell>
        </row>
        <row r="90">
          <cell r="V90">
            <v>0</v>
          </cell>
        </row>
        <row r="91">
          <cell r="V91">
            <v>16217</v>
          </cell>
        </row>
        <row r="92">
          <cell r="V92">
            <v>47483</v>
          </cell>
        </row>
        <row r="93">
          <cell r="V93">
            <v>947</v>
          </cell>
        </row>
        <row r="94">
          <cell r="V94">
            <v>2480</v>
          </cell>
        </row>
        <row r="95">
          <cell r="V95">
            <v>35593</v>
          </cell>
        </row>
        <row r="96">
          <cell r="V96">
            <v>563357</v>
          </cell>
        </row>
        <row r="98">
          <cell r="V98">
            <v>1985056</v>
          </cell>
        </row>
        <row r="99">
          <cell r="V99">
            <v>5783645</v>
          </cell>
        </row>
        <row r="100">
          <cell r="V100">
            <v>39980</v>
          </cell>
        </row>
        <row r="101">
          <cell r="V101">
            <v>0</v>
          </cell>
        </row>
        <row r="102">
          <cell r="V102">
            <v>6308</v>
          </cell>
        </row>
        <row r="103">
          <cell r="V103">
            <v>123481</v>
          </cell>
        </row>
        <row r="104">
          <cell r="V104">
            <v>497352</v>
          </cell>
        </row>
        <row r="105">
          <cell r="V105">
            <v>0</v>
          </cell>
        </row>
        <row r="106">
          <cell r="V106">
            <v>1812416</v>
          </cell>
        </row>
        <row r="107">
          <cell r="V107">
            <v>4295897</v>
          </cell>
        </row>
        <row r="108">
          <cell r="V108">
            <v>20532</v>
          </cell>
        </row>
        <row r="109">
          <cell r="V109">
            <v>0</v>
          </cell>
        </row>
        <row r="110">
          <cell r="V110">
            <v>0</v>
          </cell>
        </row>
        <row r="111">
          <cell r="V111">
            <v>29540</v>
          </cell>
        </row>
        <row r="112">
          <cell r="V112">
            <v>14594207</v>
          </cell>
        </row>
        <row r="117">
          <cell r="V117">
            <v>3590020</v>
          </cell>
        </row>
        <row r="118">
          <cell r="V118">
            <v>666</v>
          </cell>
        </row>
        <row r="119">
          <cell r="V119">
            <v>12288676</v>
          </cell>
        </row>
        <row r="120">
          <cell r="V120">
            <v>-277910</v>
          </cell>
        </row>
        <row r="121">
          <cell r="V121">
            <v>0</v>
          </cell>
        </row>
        <row r="122">
          <cell r="V122">
            <v>0</v>
          </cell>
        </row>
        <row r="123">
          <cell r="V123">
            <v>0</v>
          </cell>
        </row>
        <row r="124">
          <cell r="V124">
            <v>15601452</v>
          </cell>
        </row>
        <row r="125">
          <cell r="V125">
            <v>434085</v>
          </cell>
        </row>
        <row r="126">
          <cell r="V126">
            <v>31193101</v>
          </cell>
        </row>
        <row r="134">
          <cell r="V134">
            <v>894435</v>
          </cell>
        </row>
        <row r="135">
          <cell r="V135">
            <v>886683</v>
          </cell>
        </row>
        <row r="136">
          <cell r="V136">
            <v>7752</v>
          </cell>
        </row>
        <row r="137">
          <cell r="V137">
            <v>-165237</v>
          </cell>
        </row>
        <row r="138">
          <cell r="V138">
            <v>729198</v>
          </cell>
        </row>
        <row r="139">
          <cell r="V139">
            <v>-309209</v>
          </cell>
        </row>
        <row r="140">
          <cell r="V140">
            <v>-96848</v>
          </cell>
        </row>
        <row r="141">
          <cell r="V141">
            <v>-5419</v>
          </cell>
        </row>
        <row r="142">
          <cell r="V142">
            <v>-39454</v>
          </cell>
        </row>
        <row r="143">
          <cell r="V143">
            <v>-147044</v>
          </cell>
        </row>
        <row r="144">
          <cell r="V144">
            <v>-20444</v>
          </cell>
        </row>
        <row r="145">
          <cell r="V145">
            <v>419989</v>
          </cell>
        </row>
        <row r="146">
          <cell r="V146">
            <v>-301033</v>
          </cell>
        </row>
        <row r="147">
          <cell r="V147">
            <v>35116</v>
          </cell>
        </row>
        <row r="148">
          <cell r="V148">
            <v>-167148</v>
          </cell>
        </row>
        <row r="149">
          <cell r="V149">
            <v>-159</v>
          </cell>
        </row>
        <row r="150">
          <cell r="V150">
            <v>-169088</v>
          </cell>
        </row>
        <row r="151">
          <cell r="V151">
            <v>246</v>
          </cell>
        </row>
        <row r="152">
          <cell r="V152">
            <v>118956</v>
          </cell>
        </row>
        <row r="153">
          <cell r="V153">
            <v>4148</v>
          </cell>
        </row>
        <row r="154">
          <cell r="V154">
            <v>-15737</v>
          </cell>
        </row>
        <row r="155">
          <cell r="V155">
            <v>107367</v>
          </cell>
        </row>
        <row r="156">
          <cell r="V156">
            <v>-23507</v>
          </cell>
        </row>
        <row r="157">
          <cell r="V157">
            <v>-24828</v>
          </cell>
        </row>
        <row r="158">
          <cell r="V158">
            <v>1321</v>
          </cell>
        </row>
        <row r="159">
          <cell r="V159">
            <v>83860</v>
          </cell>
        </row>
        <row r="160">
          <cell r="V160">
            <v>-13471</v>
          </cell>
        </row>
        <row r="161">
          <cell r="V161">
            <v>70389</v>
          </cell>
        </row>
        <row r="170">
          <cell r="V170">
            <v>220960</v>
          </cell>
        </row>
        <row r="171">
          <cell r="V171">
            <v>861372</v>
          </cell>
        </row>
        <row r="172">
          <cell r="V172">
            <v>396609</v>
          </cell>
        </row>
        <row r="173">
          <cell r="V173">
            <v>20401</v>
          </cell>
        </row>
        <row r="174">
          <cell r="V174">
            <v>49466</v>
          </cell>
        </row>
        <row r="175">
          <cell r="V175">
            <v>126437</v>
          </cell>
        </row>
        <row r="176">
          <cell r="V176">
            <v>0</v>
          </cell>
        </row>
        <row r="177">
          <cell r="V177">
            <v>0</v>
          </cell>
        </row>
        <row r="178">
          <cell r="V178">
            <v>80325</v>
          </cell>
        </row>
        <row r="179">
          <cell r="V179">
            <v>38208</v>
          </cell>
        </row>
        <row r="180">
          <cell r="V180">
            <v>4977</v>
          </cell>
        </row>
        <row r="181">
          <cell r="V181">
            <v>72671</v>
          </cell>
        </row>
        <row r="182">
          <cell r="V182">
            <v>1871426</v>
          </cell>
        </row>
        <row r="183">
          <cell r="V183">
            <v>0</v>
          </cell>
        </row>
        <row r="184">
          <cell r="V184">
            <v>0</v>
          </cell>
        </row>
        <row r="185">
          <cell r="V185">
            <v>38263</v>
          </cell>
        </row>
        <row r="186">
          <cell r="V186">
            <v>1187261</v>
          </cell>
        </row>
        <row r="187">
          <cell r="V187">
            <v>2065840</v>
          </cell>
        </row>
        <row r="188">
          <cell r="V188">
            <v>49</v>
          </cell>
        </row>
        <row r="189">
          <cell r="V189">
            <v>0</v>
          </cell>
        </row>
        <row r="190">
          <cell r="V190">
            <v>43797</v>
          </cell>
        </row>
        <row r="191">
          <cell r="V191">
            <v>0</v>
          </cell>
        </row>
        <row r="192">
          <cell r="V192">
            <v>2008</v>
          </cell>
        </row>
        <row r="193">
          <cell r="V193">
            <v>0</v>
          </cell>
        </row>
        <row r="194">
          <cell r="V194">
            <v>61751</v>
          </cell>
        </row>
        <row r="195">
          <cell r="V195">
            <v>3398969</v>
          </cell>
        </row>
        <row r="196">
          <cell r="V196">
            <v>1558923</v>
          </cell>
        </row>
        <row r="197">
          <cell r="V197">
            <v>8895514</v>
          </cell>
        </row>
        <row r="198">
          <cell r="V198">
            <v>1680877</v>
          </cell>
        </row>
        <row r="199">
          <cell r="V199">
            <v>15534283</v>
          </cell>
        </row>
        <row r="200">
          <cell r="V200">
            <v>17405709</v>
          </cell>
        </row>
        <row r="205">
          <cell r="V205">
            <v>90627</v>
          </cell>
        </row>
        <row r="206">
          <cell r="V206">
            <v>79687</v>
          </cell>
        </row>
        <row r="207">
          <cell r="V207">
            <v>12875</v>
          </cell>
        </row>
        <row r="208">
          <cell r="V208">
            <v>4263</v>
          </cell>
        </row>
        <row r="209">
          <cell r="V209">
            <v>88701</v>
          </cell>
        </row>
        <row r="210">
          <cell r="V210">
            <v>108596</v>
          </cell>
        </row>
        <row r="211">
          <cell r="V211">
            <v>0</v>
          </cell>
        </row>
        <row r="212">
          <cell r="V212">
            <v>0</v>
          </cell>
        </row>
        <row r="213">
          <cell r="V213">
            <v>80393</v>
          </cell>
        </row>
        <row r="214">
          <cell r="V214">
            <v>16217</v>
          </cell>
        </row>
        <row r="215">
          <cell r="V215">
            <v>47483</v>
          </cell>
        </row>
        <row r="216">
          <cell r="V216">
            <v>947</v>
          </cell>
        </row>
        <row r="217">
          <cell r="V217">
            <v>0</v>
          </cell>
        </row>
        <row r="218">
          <cell r="V218">
            <v>0</v>
          </cell>
        </row>
        <row r="219">
          <cell r="V219">
            <v>35605</v>
          </cell>
        </row>
        <row r="220">
          <cell r="V220">
            <v>565394</v>
          </cell>
        </row>
        <row r="221">
          <cell r="V221">
            <v>0</v>
          </cell>
        </row>
        <row r="222">
          <cell r="V222">
            <v>0</v>
          </cell>
        </row>
        <row r="223">
          <cell r="V223">
            <v>1985056</v>
          </cell>
        </row>
        <row r="224">
          <cell r="V224">
            <v>5783645</v>
          </cell>
        </row>
        <row r="225">
          <cell r="V225">
            <v>39980</v>
          </cell>
        </row>
        <row r="226">
          <cell r="V226">
            <v>0</v>
          </cell>
        </row>
        <row r="227">
          <cell r="V227">
            <v>6308</v>
          </cell>
        </row>
        <row r="228">
          <cell r="V228">
            <v>496959</v>
          </cell>
        </row>
        <row r="229">
          <cell r="V229">
            <v>0</v>
          </cell>
        </row>
        <row r="230">
          <cell r="V230">
            <v>50960</v>
          </cell>
        </row>
        <row r="231">
          <cell r="V231">
            <v>913961</v>
          </cell>
        </row>
        <row r="232">
          <cell r="V232">
            <v>20532</v>
          </cell>
        </row>
        <row r="233">
          <cell r="V233">
            <v>117193</v>
          </cell>
        </row>
        <row r="234">
          <cell r="V234">
            <v>0</v>
          </cell>
        </row>
        <row r="235">
          <cell r="V235">
            <v>469324</v>
          </cell>
        </row>
        <row r="236">
          <cell r="V236">
            <v>0</v>
          </cell>
        </row>
        <row r="237">
          <cell r="V237">
            <v>4555</v>
          </cell>
        </row>
        <row r="238">
          <cell r="V238">
            <v>9888473</v>
          </cell>
        </row>
        <row r="239">
          <cell r="V239">
            <v>0</v>
          </cell>
        </row>
        <row r="240">
          <cell r="V240">
            <v>434085</v>
          </cell>
        </row>
        <row r="241">
          <cell r="V241">
            <v>0</v>
          </cell>
        </row>
        <row r="242">
          <cell r="V242">
            <v>0</v>
          </cell>
        </row>
        <row r="243">
          <cell r="V243">
            <v>3590020</v>
          </cell>
        </row>
        <row r="244">
          <cell r="V244">
            <v>666</v>
          </cell>
        </row>
        <row r="245">
          <cell r="V245">
            <v>1284848</v>
          </cell>
        </row>
        <row r="246">
          <cell r="V246">
            <v>1920133</v>
          </cell>
        </row>
        <row r="247">
          <cell r="V247">
            <v>0</v>
          </cell>
        </row>
        <row r="248">
          <cell r="V248">
            <v>-277910</v>
          </cell>
        </row>
        <row r="249">
          <cell r="V249">
            <v>0</v>
          </cell>
        </row>
        <row r="250">
          <cell r="V250">
            <v>0</v>
          </cell>
        </row>
        <row r="251">
          <cell r="V251">
            <v>0</v>
          </cell>
        </row>
        <row r="252">
          <cell r="V252">
            <v>6517757</v>
          </cell>
        </row>
        <row r="253">
          <cell r="V253">
            <v>17405709</v>
          </cell>
        </row>
      </sheetData>
      <sheetData sheetId="4"/>
      <sheetData sheetId="5">
        <row r="9">
          <cell r="X9">
            <v>28203.26626</v>
          </cell>
        </row>
        <row r="10">
          <cell r="X10">
            <v>28203.26626</v>
          </cell>
        </row>
        <row r="11">
          <cell r="X11">
            <v>0</v>
          </cell>
        </row>
        <row r="12">
          <cell r="X12">
            <v>0</v>
          </cell>
        </row>
        <row r="13">
          <cell r="X13">
            <v>50917.919249999999</v>
          </cell>
        </row>
        <row r="14">
          <cell r="X14">
            <v>1162.2015100000001</v>
          </cell>
        </row>
        <row r="15">
          <cell r="X15">
            <v>18.950849999999996</v>
          </cell>
        </row>
        <row r="16">
          <cell r="X16">
            <v>5588.7957999999999</v>
          </cell>
        </row>
        <row r="17">
          <cell r="X17">
            <v>13394.38279</v>
          </cell>
        </row>
        <row r="18">
          <cell r="X18">
            <v>33115.893020000003</v>
          </cell>
        </row>
        <row r="19">
          <cell r="X19">
            <v>0</v>
          </cell>
        </row>
        <row r="20">
          <cell r="X20">
            <v>0</v>
          </cell>
        </row>
        <row r="21">
          <cell r="X21">
            <v>0</v>
          </cell>
        </row>
        <row r="22">
          <cell r="X22">
            <v>0</v>
          </cell>
        </row>
        <row r="23">
          <cell r="X23">
            <v>33115.893020000003</v>
          </cell>
        </row>
        <row r="24">
          <cell r="X24">
            <v>0</v>
          </cell>
        </row>
        <row r="25">
          <cell r="X25">
            <v>-7393.4789200000005</v>
          </cell>
        </row>
        <row r="26">
          <cell r="X26">
            <v>25722.414100000002</v>
          </cell>
        </row>
        <row r="27">
          <cell r="X27">
            <v>0</v>
          </cell>
        </row>
        <row r="28">
          <cell r="X28">
            <v>7643.8270600000005</v>
          </cell>
        </row>
        <row r="29">
          <cell r="X29">
            <v>18078.587040000002</v>
          </cell>
        </row>
        <row r="30">
          <cell r="X30">
            <v>0</v>
          </cell>
        </row>
        <row r="31">
          <cell r="X31">
            <v>0</v>
          </cell>
        </row>
        <row r="32">
          <cell r="X32">
            <v>46510.275810000006</v>
          </cell>
        </row>
        <row r="39">
          <cell r="X39">
            <v>25622.302030000003</v>
          </cell>
        </row>
        <row r="40">
          <cell r="X40">
            <v>26017.917659999999</v>
          </cell>
        </row>
        <row r="41">
          <cell r="X41">
            <v>36487.189470000005</v>
          </cell>
        </row>
        <row r="42">
          <cell r="X42">
            <v>6375.2903099999994</v>
          </cell>
        </row>
        <row r="43">
          <cell r="X43">
            <v>1916.0275200000001</v>
          </cell>
        </row>
        <row r="44">
          <cell r="X44">
            <v>0</v>
          </cell>
        </row>
        <row r="45">
          <cell r="X45">
            <v>10686.7737</v>
          </cell>
        </row>
        <row r="46">
          <cell r="X46">
            <v>840.81047999999998</v>
          </cell>
        </row>
        <row r="47">
          <cell r="X47">
            <v>0</v>
          </cell>
        </row>
        <row r="48">
          <cell r="X48">
            <v>107946.31117000002</v>
          </cell>
        </row>
        <row r="49">
          <cell r="X49">
            <v>0</v>
          </cell>
        </row>
        <row r="50">
          <cell r="X50">
            <v>22659.29322</v>
          </cell>
        </row>
        <row r="51">
          <cell r="X51">
            <v>134124.16404999999</v>
          </cell>
        </row>
        <row r="52">
          <cell r="X52">
            <v>0</v>
          </cell>
        </row>
        <row r="53">
          <cell r="X53">
            <v>2965.3854900000001</v>
          </cell>
        </row>
        <row r="54">
          <cell r="X54">
            <v>1547486.38133</v>
          </cell>
        </row>
        <row r="55">
          <cell r="X55">
            <v>0</v>
          </cell>
        </row>
        <row r="56">
          <cell r="X56">
            <v>0</v>
          </cell>
        </row>
        <row r="57">
          <cell r="X57">
            <v>0</v>
          </cell>
        </row>
        <row r="58">
          <cell r="X58">
            <v>0</v>
          </cell>
        </row>
        <row r="59">
          <cell r="X59">
            <v>1707235.2240899999</v>
          </cell>
        </row>
        <row r="60">
          <cell r="X60">
            <v>1815181.53526</v>
          </cell>
        </row>
        <row r="64">
          <cell r="X64">
            <v>4159.9601000000002</v>
          </cell>
        </row>
        <row r="65">
          <cell r="X65">
            <v>5653.0208899999998</v>
          </cell>
        </row>
        <row r="66">
          <cell r="X66">
            <v>19787.036929999998</v>
          </cell>
        </row>
        <row r="67">
          <cell r="X67">
            <v>11520.520289999999</v>
          </cell>
        </row>
        <row r="68">
          <cell r="X68">
            <v>1365.8307500000001</v>
          </cell>
        </row>
        <row r="69">
          <cell r="X69">
            <v>42486.36896</v>
          </cell>
        </row>
        <row r="70">
          <cell r="X70">
            <v>0</v>
          </cell>
        </row>
        <row r="71">
          <cell r="X71">
            <v>900.14096999999992</v>
          </cell>
        </row>
        <row r="72">
          <cell r="X72">
            <v>1100000</v>
          </cell>
        </row>
        <row r="73">
          <cell r="X73">
            <v>30937.582569999999</v>
          </cell>
        </row>
        <row r="74">
          <cell r="X74">
            <v>0</v>
          </cell>
        </row>
        <row r="75">
          <cell r="X75">
            <v>204992.48846000002</v>
          </cell>
        </row>
        <row r="76">
          <cell r="X76">
            <v>1336830.2120000003</v>
          </cell>
        </row>
        <row r="77">
          <cell r="X77">
            <v>1379316.5809600004</v>
          </cell>
        </row>
        <row r="78">
          <cell r="X78">
            <v>0</v>
          </cell>
        </row>
        <row r="79">
          <cell r="X79">
            <v>0</v>
          </cell>
        </row>
        <row r="80">
          <cell r="X80">
            <v>265409.19397999998</v>
          </cell>
        </row>
        <row r="81">
          <cell r="X81">
            <v>0</v>
          </cell>
        </row>
        <row r="82">
          <cell r="X82">
            <v>50177.250549999997</v>
          </cell>
        </row>
        <row r="83">
          <cell r="X83">
            <v>120278.50977</v>
          </cell>
        </row>
        <row r="84">
          <cell r="X84">
            <v>0</v>
          </cell>
        </row>
        <row r="85">
          <cell r="X85">
            <v>0</v>
          </cell>
        </row>
        <row r="86">
          <cell r="X86">
            <v>435864.95429999998</v>
          </cell>
        </row>
        <row r="87">
          <cell r="X87">
            <v>1815181.5352600003</v>
          </cell>
        </row>
        <row r="96">
          <cell r="X96">
            <v>24.52835</v>
          </cell>
        </row>
        <row r="97">
          <cell r="X97">
            <v>22.298500000000001</v>
          </cell>
        </row>
        <row r="98">
          <cell r="X98">
            <v>2.229849999999999</v>
          </cell>
        </row>
        <row r="100">
          <cell r="X100">
            <v>39437.627040000014</v>
          </cell>
        </row>
        <row r="101">
          <cell r="X101">
            <v>5173.4542700000002</v>
          </cell>
        </row>
        <row r="102">
          <cell r="X102">
            <v>68.703999999999979</v>
          </cell>
        </row>
        <row r="103">
          <cell r="X103">
            <v>12583.656399999996</v>
          </cell>
        </row>
        <row r="104">
          <cell r="X104">
            <v>9179.2916799999985</v>
          </cell>
        </row>
        <row r="105">
          <cell r="X105">
            <v>22919.067080000019</v>
          </cell>
        </row>
        <row r="108">
          <cell r="X108">
            <v>0</v>
          </cell>
        </row>
        <row r="109">
          <cell r="X109">
            <v>-59.429249999999996</v>
          </cell>
        </row>
        <row r="110">
          <cell r="X110">
            <v>22859.637830000018</v>
          </cell>
        </row>
        <row r="111">
          <cell r="X111">
            <v>0</v>
          </cell>
        </row>
        <row r="112">
          <cell r="X112">
            <v>-1782.7179900000001</v>
          </cell>
        </row>
        <row r="113">
          <cell r="X113">
            <v>21076.919840000017</v>
          </cell>
        </row>
        <row r="115">
          <cell r="X115">
            <v>6132.5513199999996</v>
          </cell>
        </row>
        <row r="116">
          <cell r="X116">
            <v>14944.368520000018</v>
          </cell>
        </row>
        <row r="119">
          <cell r="X119">
            <v>32098.358760000017</v>
          </cell>
        </row>
        <row r="124">
          <cell r="X124">
            <v>13263.868710000001</v>
          </cell>
        </row>
        <row r="125">
          <cell r="X125">
            <v>30997.886039999998</v>
          </cell>
        </row>
        <row r="126">
          <cell r="X126">
            <v>3069.3365800000001</v>
          </cell>
        </row>
        <row r="127">
          <cell r="X127">
            <v>4194.2550199999996</v>
          </cell>
        </row>
        <row r="128">
          <cell r="X128">
            <v>10143.133260000001</v>
          </cell>
        </row>
        <row r="129">
          <cell r="X129">
            <v>0</v>
          </cell>
        </row>
        <row r="130">
          <cell r="X130">
            <v>969.98715000000004</v>
          </cell>
        </row>
        <row r="131">
          <cell r="X131">
            <v>62638.466760000003</v>
          </cell>
        </row>
        <row r="132">
          <cell r="X132">
            <v>0</v>
          </cell>
        </row>
        <row r="133">
          <cell r="X133">
            <v>0</v>
          </cell>
        </row>
        <row r="134">
          <cell r="X134">
            <v>900.14096999999992</v>
          </cell>
        </row>
        <row r="135">
          <cell r="X135">
            <v>4303.9515199999996</v>
          </cell>
        </row>
        <row r="136">
          <cell r="X136">
            <v>8185.9367600000014</v>
          </cell>
        </row>
        <row r="137">
          <cell r="X137">
            <v>3362.9309600000006</v>
          </cell>
        </row>
        <row r="138">
          <cell r="X138">
            <v>383619.62688</v>
          </cell>
        </row>
        <row r="139">
          <cell r="X139">
            <v>400372.58708999999</v>
          </cell>
        </row>
        <row r="140">
          <cell r="X140">
            <v>463011.05384999997</v>
          </cell>
        </row>
        <row r="144">
          <cell r="X144">
            <v>7943.1071500000007</v>
          </cell>
        </row>
        <row r="145">
          <cell r="X145">
            <v>1178.8877299999999</v>
          </cell>
        </row>
        <row r="146">
          <cell r="X146">
            <v>8032.6965899999996</v>
          </cell>
        </row>
        <row r="147">
          <cell r="X147">
            <v>4285.7681700000003</v>
          </cell>
        </row>
        <row r="148">
          <cell r="X148">
            <v>13857.986720000001</v>
          </cell>
        </row>
        <row r="149">
          <cell r="X149">
            <v>90742.288739999989</v>
          </cell>
        </row>
        <row r="150">
          <cell r="X150">
            <v>126040.73509999999</v>
          </cell>
        </row>
        <row r="152">
          <cell r="X152">
            <v>1157.4003300000002</v>
          </cell>
        </row>
        <row r="153">
          <cell r="X153">
            <v>23215.410049999999</v>
          </cell>
        </row>
        <row r="154">
          <cell r="X154">
            <v>151906.32547000001</v>
          </cell>
        </row>
        <row r="155">
          <cell r="X155">
            <v>23720.49511</v>
          </cell>
        </row>
        <row r="156">
          <cell r="X156">
            <v>14775.888269999999</v>
          </cell>
        </row>
        <row r="157">
          <cell r="X157">
            <v>214775.51923000001</v>
          </cell>
        </row>
        <row r="158">
          <cell r="X158">
            <v>340816.25433000003</v>
          </cell>
        </row>
        <row r="161">
          <cell r="X161">
            <v>23682.675870000003</v>
          </cell>
        </row>
        <row r="162">
          <cell r="X162">
            <v>65571.273010000004</v>
          </cell>
        </row>
        <row r="163">
          <cell r="X163">
            <v>4736.5354600000001</v>
          </cell>
        </row>
        <row r="164">
          <cell r="X164">
            <v>-1872.7554499999999</v>
          </cell>
        </row>
        <row r="165">
          <cell r="X165">
            <v>30077.071090000001</v>
          </cell>
        </row>
        <row r="166">
          <cell r="X166">
            <v>122194.79998000001</v>
          </cell>
        </row>
        <row r="167">
          <cell r="X167">
            <v>463011.05431000004</v>
          </cell>
        </row>
        <row r="174">
          <cell r="X174" t="str">
            <v>2T22</v>
          </cell>
        </row>
        <row r="176">
          <cell r="X176">
            <v>0</v>
          </cell>
        </row>
        <row r="177">
          <cell r="X177">
            <v>0</v>
          </cell>
        </row>
        <row r="178">
          <cell r="X178">
            <v>0</v>
          </cell>
        </row>
        <row r="180">
          <cell r="X180">
            <v>7925.2119500000017</v>
          </cell>
        </row>
        <row r="181">
          <cell r="X181">
            <v>166.42483000000004</v>
          </cell>
        </row>
        <row r="182">
          <cell r="X182">
            <v>5.1699999999996749E-3</v>
          </cell>
        </row>
        <row r="183">
          <cell r="X183">
            <v>1116.25668</v>
          </cell>
        </row>
        <row r="184">
          <cell r="X184">
            <v>1168.1041299999997</v>
          </cell>
        </row>
        <row r="185">
          <cell r="X185">
            <v>5807.2811400000028</v>
          </cell>
        </row>
        <row r="186">
          <cell r="X186">
            <v>0</v>
          </cell>
        </row>
        <row r="187">
          <cell r="X187">
            <v>0</v>
          </cell>
        </row>
        <row r="188">
          <cell r="X188">
            <v>0</v>
          </cell>
        </row>
        <row r="189">
          <cell r="X189">
            <v>0</v>
          </cell>
        </row>
        <row r="190">
          <cell r="X190">
            <v>5807.2811400000028</v>
          </cell>
        </row>
        <row r="191">
          <cell r="X191">
            <v>0</v>
          </cell>
        </row>
        <row r="192">
          <cell r="X192">
            <v>-1906.485279999999</v>
          </cell>
        </row>
        <row r="193">
          <cell r="X193">
            <v>3900.7958600000038</v>
          </cell>
        </row>
        <row r="195">
          <cell r="X195">
            <v>209.41186000000016</v>
          </cell>
        </row>
        <row r="196">
          <cell r="X196">
            <v>3691.3840000000037</v>
          </cell>
        </row>
        <row r="199">
          <cell r="X199">
            <v>6975.3852700000025</v>
          </cell>
        </row>
        <row r="201">
          <cell r="X201" t="str">
            <v>2T22</v>
          </cell>
        </row>
        <row r="204">
          <cell r="X204">
            <v>7301.9430499999999</v>
          </cell>
        </row>
        <row r="205">
          <cell r="X205">
            <v>4444.4146600000004</v>
          </cell>
        </row>
        <row r="206">
          <cell r="X206">
            <v>215.61842000000001</v>
          </cell>
        </row>
        <row r="207">
          <cell r="X207">
            <v>0.11179</v>
          </cell>
        </row>
        <row r="208">
          <cell r="X208">
            <v>1825.3648400000002</v>
          </cell>
        </row>
        <row r="209">
          <cell r="X209">
            <v>0</v>
          </cell>
        </row>
        <row r="210">
          <cell r="X210">
            <v>438.09733</v>
          </cell>
        </row>
        <row r="211">
          <cell r="X211">
            <v>0</v>
          </cell>
        </row>
        <row r="212">
          <cell r="X212">
            <v>14225.550090000002</v>
          </cell>
        </row>
        <row r="214">
          <cell r="X214">
            <v>0</v>
          </cell>
        </row>
        <row r="215">
          <cell r="X215">
            <v>0</v>
          </cell>
        </row>
        <row r="216">
          <cell r="X216">
            <v>26530.988289999998</v>
          </cell>
        </row>
        <row r="217">
          <cell r="X217">
            <v>203148.78128</v>
          </cell>
        </row>
        <row r="218">
          <cell r="X218">
            <v>6086.61247</v>
          </cell>
        </row>
        <row r="219">
          <cell r="X219">
            <v>235766.38204</v>
          </cell>
        </row>
        <row r="220">
          <cell r="X220">
            <v>249991.93213</v>
          </cell>
        </row>
        <row r="224">
          <cell r="X224">
            <v>0</v>
          </cell>
        </row>
        <row r="225">
          <cell r="X225">
            <v>797.42797999999993</v>
          </cell>
        </row>
        <row r="226">
          <cell r="X226">
            <v>0</v>
          </cell>
        </row>
        <row r="227">
          <cell r="X227">
            <v>0</v>
          </cell>
        </row>
        <row r="228">
          <cell r="X228">
            <v>0</v>
          </cell>
        </row>
        <row r="229">
          <cell r="X229">
            <v>492.72280999999998</v>
          </cell>
        </row>
        <row r="230">
          <cell r="X230">
            <v>7320.7208899999996</v>
          </cell>
        </row>
        <row r="231">
          <cell r="X231">
            <v>-513.24081000000001</v>
          </cell>
        </row>
        <row r="232">
          <cell r="X232">
            <v>882.00382999999999</v>
          </cell>
        </row>
        <row r="233">
          <cell r="X233">
            <v>82852.832139999999</v>
          </cell>
        </row>
        <row r="234">
          <cell r="X234">
            <v>91832.466839999994</v>
          </cell>
        </row>
        <row r="236">
          <cell r="X236">
            <v>2116.4412699999998</v>
          </cell>
        </row>
        <row r="237">
          <cell r="X237">
            <v>65802.00632</v>
          </cell>
        </row>
        <row r="238">
          <cell r="X238">
            <v>247.458</v>
          </cell>
        </row>
        <row r="239">
          <cell r="X239">
            <v>45569.374579999996</v>
          </cell>
        </row>
        <row r="240">
          <cell r="X240">
            <v>113735.28016999998</v>
          </cell>
        </row>
        <row r="241">
          <cell r="X241">
            <v>205567.74700999999</v>
          </cell>
        </row>
        <row r="244">
          <cell r="X244">
            <v>21658.947609999999</v>
          </cell>
        </row>
        <row r="245">
          <cell r="X245">
            <v>81.005529999999993</v>
          </cell>
        </row>
        <row r="246">
          <cell r="X246">
            <v>4331.7899800000005</v>
          </cell>
        </row>
        <row r="247">
          <cell r="X247">
            <v>18352.804</v>
          </cell>
        </row>
        <row r="248">
          <cell r="X248">
            <v>-0.36199999999999999</v>
          </cell>
        </row>
        <row r="249">
          <cell r="X249">
            <v>44424.185120000002</v>
          </cell>
        </row>
        <row r="250">
          <cell r="X250">
            <v>249991.93213</v>
          </cell>
        </row>
      </sheetData>
      <sheetData sheetId="6">
        <row r="9">
          <cell r="X9">
            <v>24</v>
          </cell>
        </row>
        <row r="10">
          <cell r="X10">
            <v>0</v>
          </cell>
        </row>
        <row r="11">
          <cell r="X11">
            <v>0</v>
          </cell>
        </row>
        <row r="12">
          <cell r="X12">
            <v>4</v>
          </cell>
        </row>
        <row r="13">
          <cell r="X13">
            <v>8</v>
          </cell>
        </row>
        <row r="14">
          <cell r="X14">
            <v>12</v>
          </cell>
        </row>
        <row r="16">
          <cell r="X16">
            <v>0</v>
          </cell>
        </row>
        <row r="17">
          <cell r="X17">
            <v>0</v>
          </cell>
        </row>
        <row r="18">
          <cell r="X18">
            <v>12</v>
          </cell>
        </row>
        <row r="20">
          <cell r="X20">
            <v>-19</v>
          </cell>
        </row>
        <row r="21">
          <cell r="X21">
            <v>-7</v>
          </cell>
        </row>
        <row r="22">
          <cell r="X22">
            <v>0</v>
          </cell>
        </row>
        <row r="23">
          <cell r="X23">
            <v>-2</v>
          </cell>
        </row>
        <row r="24">
          <cell r="X24">
            <v>-5</v>
          </cell>
        </row>
        <row r="26">
          <cell r="X26">
            <v>19</v>
          </cell>
        </row>
        <row r="30">
          <cell r="X30" t="str">
            <v>2T22</v>
          </cell>
        </row>
        <row r="33">
          <cell r="X33">
            <v>307</v>
          </cell>
        </row>
        <row r="34">
          <cell r="X34">
            <v>1</v>
          </cell>
        </row>
        <row r="35">
          <cell r="X35">
            <v>0</v>
          </cell>
        </row>
        <row r="36">
          <cell r="X36">
            <v>0</v>
          </cell>
        </row>
        <row r="37">
          <cell r="X37">
            <v>0</v>
          </cell>
        </row>
        <row r="38">
          <cell r="X38">
            <v>0</v>
          </cell>
        </row>
        <row r="39">
          <cell r="X39">
            <v>308</v>
          </cell>
        </row>
        <row r="41">
          <cell r="X41">
            <v>43</v>
          </cell>
        </row>
        <row r="42">
          <cell r="X42">
            <v>0</v>
          </cell>
        </row>
        <row r="43">
          <cell r="X43">
            <v>0</v>
          </cell>
        </row>
        <row r="44">
          <cell r="X44">
            <v>0</v>
          </cell>
        </row>
        <row r="45">
          <cell r="X45">
            <v>10</v>
          </cell>
        </row>
        <row r="46">
          <cell r="X46">
            <v>0</v>
          </cell>
        </row>
        <row r="47">
          <cell r="X47">
            <v>1018</v>
          </cell>
        </row>
        <row r="48">
          <cell r="X48">
            <v>0</v>
          </cell>
        </row>
        <row r="49">
          <cell r="X49">
            <v>110</v>
          </cell>
        </row>
        <row r="50">
          <cell r="X50">
            <v>1</v>
          </cell>
        </row>
        <row r="51">
          <cell r="X51">
            <v>36</v>
          </cell>
        </row>
        <row r="52">
          <cell r="X52">
            <v>0</v>
          </cell>
        </row>
        <row r="53">
          <cell r="X53">
            <v>0</v>
          </cell>
        </row>
        <row r="54">
          <cell r="X54">
            <v>1218</v>
          </cell>
        </row>
        <row r="55">
          <cell r="X55">
            <v>1526</v>
          </cell>
        </row>
        <row r="59">
          <cell r="X59">
            <v>0</v>
          </cell>
        </row>
        <row r="60">
          <cell r="X60">
            <v>10</v>
          </cell>
        </row>
        <row r="61">
          <cell r="X61">
            <v>0</v>
          </cell>
        </row>
        <row r="62">
          <cell r="X62">
            <v>3</v>
          </cell>
        </row>
        <row r="63">
          <cell r="X63">
            <v>12</v>
          </cell>
        </row>
        <row r="64">
          <cell r="X64">
            <v>0</v>
          </cell>
        </row>
        <row r="65">
          <cell r="X65">
            <v>0</v>
          </cell>
        </row>
        <row r="66">
          <cell r="X66">
            <v>0</v>
          </cell>
        </row>
        <row r="67">
          <cell r="X67">
            <v>25</v>
          </cell>
        </row>
        <row r="68">
          <cell r="X68">
            <v>0</v>
          </cell>
        </row>
        <row r="69">
          <cell r="X69">
            <v>1185</v>
          </cell>
        </row>
        <row r="70">
          <cell r="X70">
            <v>6</v>
          </cell>
        </row>
        <row r="71">
          <cell r="X71">
            <v>0</v>
          </cell>
        </row>
        <row r="72">
          <cell r="X72">
            <v>0</v>
          </cell>
        </row>
        <row r="73">
          <cell r="X73">
            <v>0</v>
          </cell>
        </row>
        <row r="74">
          <cell r="X74">
            <v>0</v>
          </cell>
        </row>
        <row r="75">
          <cell r="X75">
            <v>0</v>
          </cell>
        </row>
        <row r="76">
          <cell r="X76">
            <v>1191</v>
          </cell>
        </row>
        <row r="77">
          <cell r="X77">
            <v>1216</v>
          </cell>
        </row>
        <row r="78">
          <cell r="X78">
            <v>0</v>
          </cell>
        </row>
        <row r="79">
          <cell r="X79">
            <v>0</v>
          </cell>
        </row>
        <row r="80">
          <cell r="X80">
            <v>370</v>
          </cell>
        </row>
        <row r="81">
          <cell r="X81">
            <v>0</v>
          </cell>
        </row>
        <row r="82">
          <cell r="X82">
            <v>0</v>
          </cell>
        </row>
        <row r="83">
          <cell r="X83">
            <v>-55</v>
          </cell>
        </row>
        <row r="84">
          <cell r="X84">
            <v>-5</v>
          </cell>
        </row>
        <row r="85">
          <cell r="X85">
            <v>0</v>
          </cell>
        </row>
        <row r="86">
          <cell r="X86">
            <v>310</v>
          </cell>
        </row>
        <row r="87">
          <cell r="X87">
            <v>1526</v>
          </cell>
        </row>
      </sheetData>
      <sheetData sheetId="7">
        <row r="8">
          <cell r="K8">
            <v>1208</v>
          </cell>
        </row>
        <row r="9">
          <cell r="K9">
            <v>1355</v>
          </cell>
        </row>
        <row r="10">
          <cell r="K10">
            <v>-147</v>
          </cell>
        </row>
        <row r="11">
          <cell r="K11">
            <v>0</v>
          </cell>
        </row>
        <row r="12">
          <cell r="K12">
            <v>11533</v>
          </cell>
        </row>
        <row r="13">
          <cell r="K13">
            <v>57533</v>
          </cell>
        </row>
        <row r="14">
          <cell r="K14">
            <v>0</v>
          </cell>
        </row>
        <row r="15">
          <cell r="K15">
            <v>11830</v>
          </cell>
        </row>
        <row r="16">
          <cell r="K16">
            <v>1132</v>
          </cell>
        </row>
        <row r="17">
          <cell r="K17">
            <v>56104</v>
          </cell>
        </row>
        <row r="18">
          <cell r="K18">
            <v>0</v>
          </cell>
        </row>
        <row r="19">
          <cell r="K19">
            <v>0</v>
          </cell>
        </row>
        <row r="20">
          <cell r="K20">
            <v>0</v>
          </cell>
        </row>
        <row r="21">
          <cell r="K21">
            <v>40</v>
          </cell>
        </row>
        <row r="22">
          <cell r="K22">
            <v>55997</v>
          </cell>
        </row>
        <row r="23">
          <cell r="K23">
            <v>0</v>
          </cell>
        </row>
        <row r="24">
          <cell r="K24">
            <v>-66066</v>
          </cell>
        </row>
        <row r="25">
          <cell r="K25">
            <v>-10069</v>
          </cell>
        </row>
        <row r="26">
          <cell r="K26">
            <v>0</v>
          </cell>
        </row>
        <row r="27">
          <cell r="K27">
            <v>-11660</v>
          </cell>
        </row>
        <row r="28">
          <cell r="K28">
            <v>3760</v>
          </cell>
        </row>
        <row r="29">
          <cell r="K29">
            <v>0</v>
          </cell>
        </row>
        <row r="30">
          <cell r="K30">
            <v>56939</v>
          </cell>
        </row>
      </sheetData>
      <sheetData sheetId="8">
        <row r="9">
          <cell r="X9">
            <v>814.49261000000001</v>
          </cell>
        </row>
        <row r="10">
          <cell r="X10">
            <v>9570.6245859999999</v>
          </cell>
        </row>
        <row r="11">
          <cell r="X11">
            <v>-8756.1319760000006</v>
          </cell>
        </row>
        <row r="12">
          <cell r="X12">
            <v>0</v>
          </cell>
        </row>
        <row r="13">
          <cell r="X13">
            <v>10473.489051999999</v>
          </cell>
        </row>
        <row r="14">
          <cell r="X14">
            <v>36524.804704000002</v>
          </cell>
        </row>
        <row r="15">
          <cell r="X15">
            <v>637.03604500000006</v>
          </cell>
        </row>
        <row r="16">
          <cell r="X16">
            <v>835.43048100000124</v>
          </cell>
        </row>
        <row r="17">
          <cell r="X17">
            <v>174.01734599999997</v>
          </cell>
        </row>
        <row r="18">
          <cell r="X18">
            <v>37869.749997999999</v>
          </cell>
        </row>
        <row r="21">
          <cell r="X21">
            <v>0</v>
          </cell>
        </row>
        <row r="22">
          <cell r="X22">
            <v>-1008.9179799999999</v>
          </cell>
        </row>
        <row r="23">
          <cell r="X23">
            <v>36860.832017999994</v>
          </cell>
        </row>
        <row r="24">
          <cell r="X24">
            <v>0</v>
          </cell>
        </row>
        <row r="25">
          <cell r="X25">
            <v>-43006.689216999999</v>
          </cell>
        </row>
        <row r="26">
          <cell r="X26">
            <v>-6145.8571990000055</v>
          </cell>
        </row>
        <row r="28">
          <cell r="X28">
            <v>-12659.656793</v>
          </cell>
        </row>
        <row r="29">
          <cell r="X29">
            <v>6513.7995939999946</v>
          </cell>
        </row>
        <row r="31">
          <cell r="X31">
            <v>-6319.8745450000051</v>
          </cell>
        </row>
        <row r="37">
          <cell r="X37">
            <v>128957.802866</v>
          </cell>
        </row>
        <row r="38">
          <cell r="X38">
            <v>212202.23999199999</v>
          </cell>
        </row>
        <row r="39">
          <cell r="X39">
            <v>80.620692000000005</v>
          </cell>
        </row>
        <row r="40">
          <cell r="X40">
            <v>3017.5825709999999</v>
          </cell>
        </row>
        <row r="41">
          <cell r="X41">
            <v>782.90594799999997</v>
          </cell>
        </row>
        <row r="42">
          <cell r="X42">
            <v>0</v>
          </cell>
        </row>
        <row r="43">
          <cell r="X43">
            <v>345041.152069</v>
          </cell>
        </row>
        <row r="45">
          <cell r="X45">
            <v>0</v>
          </cell>
        </row>
        <row r="46">
          <cell r="X46">
            <v>0</v>
          </cell>
        </row>
        <row r="47">
          <cell r="X47">
            <v>0</v>
          </cell>
        </row>
        <row r="48">
          <cell r="X48">
            <v>0</v>
          </cell>
        </row>
        <row r="49">
          <cell r="X49">
            <v>1119614.761831</v>
          </cell>
        </row>
        <row r="50">
          <cell r="X50">
            <v>0</v>
          </cell>
        </row>
        <row r="51">
          <cell r="X51">
            <v>110.989946</v>
          </cell>
        </row>
        <row r="52">
          <cell r="X52">
            <v>0</v>
          </cell>
        </row>
        <row r="53">
          <cell r="X53">
            <v>106.375046</v>
          </cell>
        </row>
        <row r="54">
          <cell r="X54">
            <v>0</v>
          </cell>
        </row>
        <row r="55">
          <cell r="X55">
            <v>0</v>
          </cell>
        </row>
        <row r="56">
          <cell r="X56">
            <v>386.94254999999998</v>
          </cell>
        </row>
        <row r="57">
          <cell r="X57">
            <v>0</v>
          </cell>
        </row>
        <row r="58">
          <cell r="X58">
            <v>1120219.0693729999</v>
          </cell>
        </row>
        <row r="59">
          <cell r="X59">
            <v>1465260.221442</v>
          </cell>
        </row>
        <row r="63">
          <cell r="X63">
            <v>104592.081036</v>
          </cell>
        </row>
        <row r="64">
          <cell r="X64">
            <v>12080.057290000001</v>
          </cell>
        </row>
        <row r="65">
          <cell r="X65">
            <v>230.35429400000001</v>
          </cell>
        </row>
        <row r="66">
          <cell r="X66">
            <v>2308.777059</v>
          </cell>
        </row>
        <row r="67">
          <cell r="X67">
            <v>12501.872487000001</v>
          </cell>
        </row>
        <row r="68">
          <cell r="X68">
            <v>890.48920199999998</v>
          </cell>
        </row>
        <row r="69">
          <cell r="X69">
            <v>504.57328899999999</v>
          </cell>
        </row>
        <row r="70">
          <cell r="X70">
            <v>0</v>
          </cell>
        </row>
        <row r="71">
          <cell r="X71">
            <v>133108.20465699999</v>
          </cell>
        </row>
        <row r="72">
          <cell r="X72">
            <v>0</v>
          </cell>
        </row>
        <row r="73">
          <cell r="X73">
            <v>793060.90998999996</v>
          </cell>
        </row>
        <row r="74">
          <cell r="X74">
            <v>122.22329000000001</v>
          </cell>
        </row>
        <row r="75">
          <cell r="X75">
            <v>0</v>
          </cell>
        </row>
        <row r="76">
          <cell r="X76">
            <v>0</v>
          </cell>
        </row>
        <row r="77">
          <cell r="X77">
            <v>0</v>
          </cell>
        </row>
        <row r="78">
          <cell r="X78">
            <v>0</v>
          </cell>
        </row>
        <row r="79">
          <cell r="X79">
            <v>98245.723693000007</v>
          </cell>
        </row>
        <row r="80">
          <cell r="X80">
            <v>891428.85697299999</v>
          </cell>
        </row>
        <row r="81">
          <cell r="X81">
            <v>1024537.06163</v>
          </cell>
        </row>
        <row r="82">
          <cell r="X82">
            <v>0</v>
          </cell>
        </row>
        <row r="84">
          <cell r="X84">
            <v>85214.499991000004</v>
          </cell>
        </row>
        <row r="85">
          <cell r="X85">
            <v>0</v>
          </cell>
        </row>
        <row r="86">
          <cell r="X86">
            <v>0</v>
          </cell>
        </row>
        <row r="87">
          <cell r="X87">
            <v>345594.87307600002</v>
          </cell>
        </row>
        <row r="88">
          <cell r="X88">
            <v>9911.820232</v>
          </cell>
        </row>
        <row r="89">
          <cell r="X89">
            <v>1.9665140000000001</v>
          </cell>
        </row>
        <row r="90">
          <cell r="X90">
            <v>440723.15981300006</v>
          </cell>
        </row>
        <row r="91">
          <cell r="X91">
            <v>1465260.221443</v>
          </cell>
        </row>
        <row r="99">
          <cell r="X99">
            <v>10266.739632000001</v>
          </cell>
        </row>
        <row r="100">
          <cell r="X100">
            <v>2186.7353579999999</v>
          </cell>
        </row>
        <row r="101">
          <cell r="X101">
            <v>8080.0042740000008</v>
          </cell>
        </row>
        <row r="102">
          <cell r="X102">
            <v>0</v>
          </cell>
        </row>
        <row r="103">
          <cell r="X103">
            <v>5280.2685679999995</v>
          </cell>
        </row>
        <row r="104">
          <cell r="X104">
            <v>2703.2060100000003</v>
          </cell>
        </row>
        <row r="105">
          <cell r="X105">
            <v>0</v>
          </cell>
        </row>
        <row r="106">
          <cell r="X106">
            <v>11525.837542000001</v>
          </cell>
        </row>
        <row r="107">
          <cell r="X107">
            <v>30.823282000000003</v>
          </cell>
        </row>
        <row r="108">
          <cell r="X108">
            <v>4506.8180279999988</v>
          </cell>
        </row>
        <row r="110">
          <cell r="X110">
            <v>0</v>
          </cell>
        </row>
        <row r="111">
          <cell r="X111">
            <v>0</v>
          </cell>
        </row>
        <row r="112">
          <cell r="X112">
            <v>5.0587449999999983</v>
          </cell>
        </row>
        <row r="113">
          <cell r="X113">
            <v>4511.876772999999</v>
          </cell>
        </row>
        <row r="114">
          <cell r="X114">
            <v>0</v>
          </cell>
        </row>
        <row r="115">
          <cell r="X115">
            <v>-1651.3455200000003</v>
          </cell>
        </row>
        <row r="116">
          <cell r="X116">
            <v>2860.5312529999987</v>
          </cell>
        </row>
        <row r="117">
          <cell r="X117">
            <v>0</v>
          </cell>
        </row>
        <row r="118">
          <cell r="X118">
            <v>-1124.4581410000001</v>
          </cell>
        </row>
        <row r="119">
          <cell r="X119">
            <v>1736.0731119999987</v>
          </cell>
        </row>
        <row r="121">
          <cell r="X121">
            <v>2829.7079709999989</v>
          </cell>
        </row>
        <row r="127">
          <cell r="X127">
            <v>23783.955461000001</v>
          </cell>
        </row>
        <row r="128">
          <cell r="X128">
            <v>85874.798878000001</v>
          </cell>
        </row>
        <row r="129">
          <cell r="X129">
            <v>11.729425000000001</v>
          </cell>
        </row>
        <row r="130">
          <cell r="X130">
            <v>1214.41354</v>
          </cell>
        </row>
        <row r="131">
          <cell r="X131">
            <v>0</v>
          </cell>
        </row>
        <row r="132">
          <cell r="X132">
            <v>0</v>
          </cell>
        </row>
        <row r="133">
          <cell r="X133">
            <v>110884.897304</v>
          </cell>
        </row>
        <row r="135">
          <cell r="X135">
            <v>0</v>
          </cell>
        </row>
        <row r="136">
          <cell r="X136">
            <v>0</v>
          </cell>
        </row>
        <row r="137">
          <cell r="X137">
            <v>0</v>
          </cell>
        </row>
        <row r="138">
          <cell r="X138">
            <v>0</v>
          </cell>
        </row>
        <row r="139">
          <cell r="X139">
            <v>27812.362980999998</v>
          </cell>
        </row>
        <row r="140">
          <cell r="X140">
            <v>0</v>
          </cell>
        </row>
        <row r="141">
          <cell r="X141">
            <v>67.044551999999996</v>
          </cell>
        </row>
        <row r="142">
          <cell r="X142">
            <v>0</v>
          </cell>
        </row>
        <row r="143">
          <cell r="X143">
            <v>55.426366000000002</v>
          </cell>
        </row>
        <row r="144">
          <cell r="X144">
            <v>0</v>
          </cell>
        </row>
        <row r="145">
          <cell r="X145">
            <v>5769.6220300000004</v>
          </cell>
        </row>
        <row r="146">
          <cell r="X146">
            <v>68.607738999999995</v>
          </cell>
        </row>
        <row r="147">
          <cell r="X147">
            <v>0</v>
          </cell>
        </row>
        <row r="148">
          <cell r="X148">
            <v>33773.063667999995</v>
          </cell>
        </row>
        <row r="149">
          <cell r="X149">
            <v>144657.960972</v>
          </cell>
        </row>
        <row r="150">
          <cell r="X150">
            <v>0</v>
          </cell>
        </row>
        <row r="153">
          <cell r="X153">
            <v>37977.839837</v>
          </cell>
        </row>
        <row r="154">
          <cell r="X154">
            <v>10664.546304</v>
          </cell>
        </row>
        <row r="155">
          <cell r="X155">
            <v>25.786845</v>
          </cell>
        </row>
        <row r="156">
          <cell r="X156">
            <v>384.834744</v>
          </cell>
        </row>
        <row r="157">
          <cell r="X157">
            <v>2303.6722220000001</v>
          </cell>
        </row>
        <row r="158">
          <cell r="X158">
            <v>183.23755700000001</v>
          </cell>
        </row>
        <row r="159">
          <cell r="X159">
            <v>1.8254859999999999</v>
          </cell>
        </row>
        <row r="160">
          <cell r="X160">
            <v>0</v>
          </cell>
        </row>
        <row r="161">
          <cell r="X161">
            <v>51541.742995000001</v>
          </cell>
        </row>
        <row r="163">
          <cell r="X163">
            <v>26889.468815</v>
          </cell>
        </row>
        <row r="164">
          <cell r="X164">
            <v>29.420718999999998</v>
          </cell>
        </row>
        <row r="165">
          <cell r="X165">
            <v>0</v>
          </cell>
        </row>
        <row r="166">
          <cell r="X166">
            <v>0</v>
          </cell>
        </row>
        <row r="167">
          <cell r="X167">
            <v>0</v>
          </cell>
        </row>
        <row r="168">
          <cell r="X168">
            <v>0</v>
          </cell>
        </row>
        <row r="169">
          <cell r="X169">
            <v>0</v>
          </cell>
        </row>
        <row r="170">
          <cell r="X170">
            <v>26918.889534000002</v>
          </cell>
        </row>
        <row r="171">
          <cell r="X171">
            <v>78460.632528999995</v>
          </cell>
        </row>
        <row r="172">
          <cell r="X172">
            <v>0</v>
          </cell>
        </row>
        <row r="173">
          <cell r="X173">
            <v>0</v>
          </cell>
        </row>
        <row r="174">
          <cell r="X174">
            <v>48962.667104</v>
          </cell>
        </row>
        <row r="175">
          <cell r="X175">
            <v>0</v>
          </cell>
        </row>
        <row r="176">
          <cell r="X176">
            <v>0</v>
          </cell>
        </row>
        <row r="177">
          <cell r="X177">
            <v>12301.808786</v>
          </cell>
        </row>
        <row r="178">
          <cell r="X178">
            <v>4932.8525529999997</v>
          </cell>
        </row>
        <row r="179">
          <cell r="X179">
            <v>0</v>
          </cell>
        </row>
        <row r="180">
          <cell r="X180">
            <v>66197.328443000006</v>
          </cell>
        </row>
        <row r="181">
          <cell r="X181">
            <v>144657.960972</v>
          </cell>
        </row>
        <row r="187">
          <cell r="X187" t="str">
            <v>2T22</v>
          </cell>
        </row>
        <row r="189">
          <cell r="X189">
            <v>1536.1693649999997</v>
          </cell>
        </row>
        <row r="190">
          <cell r="X190">
            <v>6834.0591069999991</v>
          </cell>
        </row>
        <row r="191">
          <cell r="X191">
            <v>-5297.8897419999994</v>
          </cell>
        </row>
        <row r="192">
          <cell r="X192">
            <v>0</v>
          </cell>
        </row>
        <row r="193">
          <cell r="X193">
            <v>2843.8022010000004</v>
          </cell>
        </row>
        <row r="194">
          <cell r="X194">
            <v>0</v>
          </cell>
        </row>
        <row r="195">
          <cell r="X195">
            <v>0</v>
          </cell>
        </row>
        <row r="196">
          <cell r="X196">
            <v>-2865.1117839999997</v>
          </cell>
        </row>
        <row r="197">
          <cell r="X197">
            <v>38.635010999999992</v>
          </cell>
        </row>
        <row r="198">
          <cell r="X198">
            <v>372.38923200000079</v>
          </cell>
        </row>
        <row r="200">
          <cell r="X200">
            <v>0</v>
          </cell>
        </row>
        <row r="201">
          <cell r="X201">
            <v>0</v>
          </cell>
        </row>
        <row r="202">
          <cell r="X202">
            <v>-99.239783999999986</v>
          </cell>
        </row>
        <row r="203">
          <cell r="X203">
            <v>273.1494480000008</v>
          </cell>
        </row>
        <row r="204">
          <cell r="X204">
            <v>0</v>
          </cell>
        </row>
        <row r="205">
          <cell r="X205">
            <v>275.94949599999995</v>
          </cell>
        </row>
        <row r="206">
          <cell r="X206">
            <v>549.09894400000076</v>
          </cell>
        </row>
        <row r="207">
          <cell r="X207">
            <v>0</v>
          </cell>
        </row>
        <row r="208">
          <cell r="X208">
            <v>-2376.5063660000001</v>
          </cell>
        </row>
        <row r="209">
          <cell r="X209">
            <v>0</v>
          </cell>
        </row>
        <row r="211">
          <cell r="X211">
            <v>510.46393300000102</v>
          </cell>
        </row>
        <row r="215">
          <cell r="X215" t="str">
            <v>2T22</v>
          </cell>
        </row>
        <row r="218">
          <cell r="X218">
            <v>17397.112867</v>
          </cell>
        </row>
        <row r="219">
          <cell r="X219">
            <v>3275.3858409999998</v>
          </cell>
        </row>
        <row r="220">
          <cell r="X220">
            <v>13.669385</v>
          </cell>
        </row>
        <row r="221">
          <cell r="X221">
            <v>440.01253000000003</v>
          </cell>
        </row>
        <row r="222">
          <cell r="X222">
            <v>0</v>
          </cell>
        </row>
        <row r="223">
          <cell r="X223">
            <v>0</v>
          </cell>
        </row>
        <row r="224">
          <cell r="X224">
            <v>21126.180623</v>
          </cell>
        </row>
        <row r="225">
          <cell r="X225">
            <v>0</v>
          </cell>
        </row>
        <row r="226">
          <cell r="X226">
            <v>0</v>
          </cell>
        </row>
        <row r="227">
          <cell r="X227">
            <v>0</v>
          </cell>
        </row>
        <row r="228">
          <cell r="X228">
            <v>0</v>
          </cell>
        </row>
        <row r="229">
          <cell r="X229">
            <v>0</v>
          </cell>
        </row>
        <row r="230">
          <cell r="X230">
            <v>0</v>
          </cell>
        </row>
        <row r="231">
          <cell r="X231">
            <v>0</v>
          </cell>
        </row>
        <row r="232">
          <cell r="X232">
            <v>25.784029</v>
          </cell>
        </row>
        <row r="233">
          <cell r="X233">
            <v>0</v>
          </cell>
        </row>
        <row r="234">
          <cell r="X234">
            <v>82.306113999999994</v>
          </cell>
        </row>
        <row r="235">
          <cell r="X235">
            <v>0</v>
          </cell>
        </row>
        <row r="236">
          <cell r="X236">
            <v>12219.639773999999</v>
          </cell>
        </row>
        <row r="237">
          <cell r="X237">
            <v>15.207227</v>
          </cell>
        </row>
        <row r="238">
          <cell r="X238">
            <v>0</v>
          </cell>
        </row>
        <row r="239">
          <cell r="X239">
            <v>12342.937144</v>
          </cell>
        </row>
        <row r="240">
          <cell r="X240">
            <v>33469.117767000003</v>
          </cell>
        </row>
        <row r="241">
          <cell r="X241">
            <v>0</v>
          </cell>
        </row>
        <row r="244">
          <cell r="X244">
            <v>0</v>
          </cell>
        </row>
        <row r="245">
          <cell r="X245">
            <v>5212.7364619999998</v>
          </cell>
        </row>
        <row r="246">
          <cell r="X246">
            <v>36.517426999999998</v>
          </cell>
        </row>
        <row r="247">
          <cell r="X247">
            <v>514.81174699999997</v>
          </cell>
        </row>
        <row r="248">
          <cell r="X248">
            <v>661.47561199999996</v>
          </cell>
        </row>
        <row r="249">
          <cell r="X249">
            <v>241.211052</v>
          </cell>
        </row>
        <row r="250">
          <cell r="X250">
            <v>0</v>
          </cell>
        </row>
        <row r="251">
          <cell r="X251">
            <v>0</v>
          </cell>
        </row>
        <row r="252">
          <cell r="X252">
            <v>6666.7522999999992</v>
          </cell>
        </row>
        <row r="253">
          <cell r="X253">
            <v>0</v>
          </cell>
        </row>
        <row r="254">
          <cell r="X254">
            <v>0</v>
          </cell>
        </row>
        <row r="255">
          <cell r="X255">
            <v>0</v>
          </cell>
        </row>
        <row r="256">
          <cell r="X256">
            <v>0</v>
          </cell>
        </row>
        <row r="257">
          <cell r="X257">
            <v>0</v>
          </cell>
        </row>
        <row r="258">
          <cell r="X258">
            <v>0</v>
          </cell>
        </row>
        <row r="259">
          <cell r="X259">
            <v>0</v>
          </cell>
        </row>
        <row r="260">
          <cell r="X260">
            <v>0</v>
          </cell>
        </row>
        <row r="261">
          <cell r="X261">
            <v>0</v>
          </cell>
        </row>
        <row r="262">
          <cell r="X262">
            <v>6666.7522999999992</v>
          </cell>
        </row>
        <row r="263">
          <cell r="X263">
            <v>0</v>
          </cell>
        </row>
        <row r="264">
          <cell r="X264">
            <v>0</v>
          </cell>
        </row>
        <row r="265">
          <cell r="X265">
            <v>30199.025601000001</v>
          </cell>
        </row>
        <row r="266">
          <cell r="X266">
            <v>0</v>
          </cell>
        </row>
        <row r="267">
          <cell r="X267">
            <v>0</v>
          </cell>
        </row>
        <row r="268">
          <cell r="X268">
            <v>-6450.4312470000004</v>
          </cell>
        </row>
        <row r="269">
          <cell r="X269">
            <v>3053.7711129999998</v>
          </cell>
        </row>
        <row r="270">
          <cell r="X270">
            <v>0</v>
          </cell>
        </row>
        <row r="271">
          <cell r="X271">
            <v>26802.365467</v>
          </cell>
        </row>
        <row r="272">
          <cell r="X272">
            <v>33469.117766999996</v>
          </cell>
        </row>
        <row r="280">
          <cell r="X280">
            <v>0</v>
          </cell>
        </row>
        <row r="281">
          <cell r="X281">
            <v>7474.8156929999996</v>
          </cell>
        </row>
        <row r="282">
          <cell r="X282">
            <v>6499.8397329999998</v>
          </cell>
        </row>
        <row r="283">
          <cell r="X283">
            <v>974.97595999999976</v>
          </cell>
        </row>
        <row r="284">
          <cell r="X284">
            <v>0</v>
          </cell>
        </row>
        <row r="285">
          <cell r="X285">
            <v>2593.6193430000003</v>
          </cell>
        </row>
        <row r="286">
          <cell r="X286">
            <v>2144.6996020000001</v>
          </cell>
        </row>
        <row r="287">
          <cell r="X287">
            <v>0</v>
          </cell>
        </row>
        <row r="288">
          <cell r="X288">
            <v>2401.4993910000003</v>
          </cell>
        </row>
        <row r="289">
          <cell r="X289">
            <v>37.225268000000007</v>
          </cell>
        </row>
        <row r="290">
          <cell r="X290">
            <v>3274.5702460000002</v>
          </cell>
        </row>
        <row r="291">
          <cell r="X291">
            <v>0</v>
          </cell>
        </row>
        <row r="292">
          <cell r="X292">
            <v>0</v>
          </cell>
        </row>
        <row r="293">
          <cell r="X293">
            <v>0</v>
          </cell>
        </row>
        <row r="294">
          <cell r="X294">
            <v>-24.084299999999999</v>
          </cell>
        </row>
        <row r="295">
          <cell r="X295">
            <v>3250.4859460000002</v>
          </cell>
        </row>
        <row r="296">
          <cell r="X296">
            <v>0</v>
          </cell>
        </row>
        <row r="297">
          <cell r="X297">
            <v>1454.953035</v>
          </cell>
        </row>
        <row r="298">
          <cell r="X298">
            <v>4705.4389810000002</v>
          </cell>
        </row>
        <row r="300">
          <cell r="X300">
            <v>684.93140500000004</v>
          </cell>
        </row>
        <row r="301">
          <cell r="X301">
            <v>4020.507576</v>
          </cell>
        </row>
        <row r="303">
          <cell r="X303">
            <v>4668.2137130000001</v>
          </cell>
        </row>
        <row r="310">
          <cell r="X310">
            <v>13212.293331000001</v>
          </cell>
        </row>
        <row r="311">
          <cell r="X311">
            <v>35958.736399000001</v>
          </cell>
        </row>
        <row r="312">
          <cell r="X312">
            <v>1803.6367230000001</v>
          </cell>
        </row>
        <row r="313">
          <cell r="X313">
            <v>1088.6082879999999</v>
          </cell>
        </row>
        <row r="314">
          <cell r="X314">
            <v>0</v>
          </cell>
        </row>
        <row r="315">
          <cell r="X315">
            <v>0</v>
          </cell>
        </row>
        <row r="316">
          <cell r="X316">
            <v>52063.274741000008</v>
          </cell>
        </row>
        <row r="318">
          <cell r="X318">
            <v>0</v>
          </cell>
        </row>
        <row r="319">
          <cell r="X319">
            <v>0</v>
          </cell>
        </row>
        <row r="320">
          <cell r="X320">
            <v>0</v>
          </cell>
        </row>
        <row r="321">
          <cell r="X321">
            <v>0</v>
          </cell>
        </row>
        <row r="322">
          <cell r="X322">
            <v>0</v>
          </cell>
        </row>
        <row r="323">
          <cell r="X323">
            <v>0</v>
          </cell>
        </row>
        <row r="324">
          <cell r="X324">
            <v>56.764273000000003</v>
          </cell>
        </row>
        <row r="325">
          <cell r="X325">
            <v>0</v>
          </cell>
        </row>
        <row r="326">
          <cell r="X326">
            <v>52.042031999999999</v>
          </cell>
        </row>
        <row r="327">
          <cell r="X327">
            <v>0</v>
          </cell>
        </row>
        <row r="328">
          <cell r="X328">
            <v>0</v>
          </cell>
        </row>
        <row r="329">
          <cell r="X329">
            <v>63.804954000000002</v>
          </cell>
        </row>
        <row r="330">
          <cell r="X330">
            <v>0</v>
          </cell>
        </row>
        <row r="331">
          <cell r="X331">
            <v>172.61125900000002</v>
          </cell>
        </row>
        <row r="332">
          <cell r="X332">
            <v>52235.885999999999</v>
          </cell>
        </row>
        <row r="336">
          <cell r="X336">
            <v>12633.277212000001</v>
          </cell>
        </row>
        <row r="337">
          <cell r="X337">
            <v>7334.3334029999996</v>
          </cell>
        </row>
        <row r="338">
          <cell r="X338">
            <v>21.778455000000001</v>
          </cell>
        </row>
        <row r="339">
          <cell r="X339">
            <v>234.23590300000001</v>
          </cell>
        </row>
        <row r="340">
          <cell r="X340">
            <v>1292.828348</v>
          </cell>
        </row>
        <row r="341">
          <cell r="X341">
            <v>150.36559199999999</v>
          </cell>
        </row>
        <row r="342">
          <cell r="X342">
            <v>0</v>
          </cell>
        </row>
        <row r="343">
          <cell r="X343">
            <v>0</v>
          </cell>
        </row>
        <row r="344">
          <cell r="X344">
            <v>21666.818912999999</v>
          </cell>
        </row>
        <row r="346">
          <cell r="X346">
            <v>8159.7021400000003</v>
          </cell>
        </row>
        <row r="347">
          <cell r="X347">
            <v>25.281797999999998</v>
          </cell>
        </row>
        <row r="348">
          <cell r="X348">
            <v>0</v>
          </cell>
        </row>
        <row r="349">
          <cell r="X349">
            <v>0</v>
          </cell>
        </row>
        <row r="350">
          <cell r="X350">
            <v>0</v>
          </cell>
        </row>
        <row r="351">
          <cell r="X351">
            <v>0</v>
          </cell>
        </row>
        <row r="352">
          <cell r="X352">
            <v>4758.6491880000003</v>
          </cell>
        </row>
        <row r="353">
          <cell r="X353">
            <v>12943.633126000001</v>
          </cell>
        </row>
        <row r="354">
          <cell r="X354">
            <v>34610.452038999996</v>
          </cell>
        </row>
        <row r="355">
          <cell r="X355">
            <v>0</v>
          </cell>
        </row>
        <row r="356">
          <cell r="X356">
            <v>0</v>
          </cell>
        </row>
        <row r="357">
          <cell r="X357">
            <v>9650.4594660000002</v>
          </cell>
        </row>
        <row r="358">
          <cell r="X358">
            <v>0</v>
          </cell>
        </row>
        <row r="359">
          <cell r="X359">
            <v>0</v>
          </cell>
        </row>
        <row r="360">
          <cell r="X360">
            <v>4958.490135</v>
          </cell>
        </row>
        <row r="361">
          <cell r="X361">
            <v>3016.4843609999998</v>
          </cell>
        </row>
        <row r="362">
          <cell r="X362">
            <v>0</v>
          </cell>
        </row>
        <row r="363">
          <cell r="X363">
            <v>17625.433959999998</v>
          </cell>
        </row>
        <row r="364">
          <cell r="X364">
            <v>52235.885998999998</v>
          </cell>
        </row>
      </sheetData>
      <sheetData sheetId="9"/>
      <sheetData sheetId="10"/>
      <sheetData sheetId="11"/>
      <sheetData sheetId="12"/>
      <sheetData sheetId="13"/>
      <sheetData sheetId="14"/>
      <sheetData sheetId="15"/>
      <sheetData sheetId="16">
        <row r="10">
          <cell r="C10">
            <v>78851.547697920003</v>
          </cell>
        </row>
        <row r="11">
          <cell r="C11">
            <v>7055.9473674999999</v>
          </cell>
        </row>
        <row r="12">
          <cell r="C12">
            <v>21265.532396999999</v>
          </cell>
        </row>
        <row r="13">
          <cell r="C13">
            <v>702.6751392000001</v>
          </cell>
        </row>
        <row r="17">
          <cell r="C17">
            <v>8322.3125333500011</v>
          </cell>
          <cell r="D17">
            <v>7193.5210747499996</v>
          </cell>
          <cell r="E17">
            <v>9452.8463776000008</v>
          </cell>
          <cell r="F17">
            <v>47983.215443139998</v>
          </cell>
          <cell r="G17">
            <v>9705.8868289999991</v>
          </cell>
          <cell r="H17">
            <v>4931.5423982399998</v>
          </cell>
        </row>
        <row r="18">
          <cell r="C18">
            <v>34950.36</v>
          </cell>
          <cell r="D18">
            <v>48526.724999999999</v>
          </cell>
          <cell r="E18">
            <v>55840.5</v>
          </cell>
          <cell r="F18">
            <v>81644.284842530004</v>
          </cell>
          <cell r="G18">
            <v>108603.41851702001</v>
          </cell>
          <cell r="H18">
            <v>63287.10567583231</v>
          </cell>
        </row>
        <row r="19">
          <cell r="C19">
            <v>7967.5199805299999</v>
          </cell>
          <cell r="D19">
            <v>7826.9033983999998</v>
          </cell>
          <cell r="E19">
            <v>10403.445011</v>
          </cell>
          <cell r="F19">
            <v>17637.024750880002</v>
          </cell>
          <cell r="G19">
            <v>0</v>
          </cell>
          <cell r="H19">
            <v>12698.428648360927</v>
          </cell>
        </row>
        <row r="20">
          <cell r="C20">
            <v>0</v>
          </cell>
          <cell r="D20">
            <v>111221.75999999999</v>
          </cell>
          <cell r="E20">
            <v>120987.75</v>
          </cell>
          <cell r="F20">
            <v>151338.72</v>
          </cell>
          <cell r="G20">
            <v>256574.67</v>
          </cell>
          <cell r="H20">
            <v>45848.04</v>
          </cell>
        </row>
        <row r="21">
          <cell r="C21">
            <v>2879.3759279999999</v>
          </cell>
          <cell r="D21">
            <v>8549.504379</v>
          </cell>
          <cell r="E21">
            <v>4778.2111064999999</v>
          </cell>
          <cell r="F21">
            <v>12381.39003255</v>
          </cell>
          <cell r="G21">
            <v>0</v>
          </cell>
          <cell r="H21">
            <v>0</v>
          </cell>
        </row>
        <row r="22">
          <cell r="C22">
            <v>2293.33840616</v>
          </cell>
          <cell r="D22">
            <v>2365.3841248799999</v>
          </cell>
          <cell r="E22">
            <v>2890.2296939399998</v>
          </cell>
          <cell r="F22">
            <v>3578.1572996599998</v>
          </cell>
          <cell r="G22">
            <v>3350.24473266</v>
          </cell>
          <cell r="H22">
            <v>1763.0723230000001</v>
          </cell>
        </row>
        <row r="23">
          <cell r="C23">
            <v>0</v>
          </cell>
          <cell r="D23">
            <v>2719.3969699999998</v>
          </cell>
          <cell r="E23">
            <v>0</v>
          </cell>
          <cell r="F23">
            <v>0</v>
          </cell>
          <cell r="G23">
            <v>53833.514428930001</v>
          </cell>
          <cell r="H23">
            <v>0</v>
          </cell>
        </row>
        <row r="24">
          <cell r="C24">
            <v>0</v>
          </cell>
          <cell r="D24">
            <v>0</v>
          </cell>
          <cell r="E24">
            <v>275414.48725000001</v>
          </cell>
          <cell r="F24">
            <v>172754.18018920001</v>
          </cell>
          <cell r="G24">
            <v>433972.92097229999</v>
          </cell>
          <cell r="H24">
            <v>239800.079654</v>
          </cell>
        </row>
        <row r="25">
          <cell r="C25">
            <v>0</v>
          </cell>
          <cell r="D25">
            <v>0</v>
          </cell>
          <cell r="E25">
            <v>0</v>
          </cell>
          <cell r="F25">
            <v>71698.663217179987</v>
          </cell>
          <cell r="G25">
            <v>85724.768589929998</v>
          </cell>
          <cell r="H25">
            <v>190500.85167229918</v>
          </cell>
        </row>
        <row r="36">
          <cell r="C36">
            <v>434209.73444799997</v>
          </cell>
          <cell r="D36">
            <v>600361.41854800005</v>
          </cell>
          <cell r="E36">
            <v>611438.19748800003</v>
          </cell>
          <cell r="F36">
            <v>747682.57845000003</v>
          </cell>
          <cell r="G36">
            <v>1443303.9883739999</v>
          </cell>
          <cell r="H36">
            <v>829651</v>
          </cell>
        </row>
        <row r="37">
          <cell r="C37">
            <v>392</v>
          </cell>
          <cell r="D37">
            <v>542</v>
          </cell>
          <cell r="E37">
            <v>552</v>
          </cell>
          <cell r="F37">
            <v>675</v>
          </cell>
          <cell r="G37">
            <v>1303</v>
          </cell>
          <cell r="H37">
            <v>749</v>
          </cell>
        </row>
      </sheetData>
      <sheetData sheetId="17"/>
      <sheetData sheetId="18"/>
      <sheetData sheetId="19"/>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posISA"/>
      <sheetName val="Bonos"/>
      <sheetName val="Creditos"/>
      <sheetName val="TFija_TasaVar"/>
      <sheetName val="KitBonos"/>
      <sheetName val="InterCo"/>
      <sheetName val="DeudaNoConsol"/>
      <sheetName val="KitCreditos"/>
      <sheetName val="Distr.Bancos"/>
      <sheetName val="Jun2022"/>
      <sheetName val="Contabilidad"/>
      <sheetName val="JunCA22"/>
      <sheetName val="Participacion"/>
      <sheetName val="Graficoxpais"/>
      <sheetName val="MOV-DEUDA POR PAIS"/>
      <sheetName val="Inf.Trim"/>
      <sheetName val="Hoja1"/>
      <sheetName val="Indicadores"/>
      <sheetName val="PerfilD"/>
      <sheetName val="InformePag1"/>
      <sheetName val="InformePag2"/>
      <sheetName val="InformePag3"/>
      <sheetName val="InformePag4"/>
      <sheetName val="Informe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83">
          <cell r="E83">
            <v>2022</v>
          </cell>
          <cell r="F83">
            <v>2023</v>
          </cell>
          <cell r="G83">
            <v>2024</v>
          </cell>
          <cell r="H83">
            <v>2025</v>
          </cell>
          <cell r="I83">
            <v>2026</v>
          </cell>
          <cell r="J83">
            <v>2027</v>
          </cell>
          <cell r="K83">
            <v>2028</v>
          </cell>
          <cell r="L83">
            <v>2029</v>
          </cell>
          <cell r="M83">
            <v>2030</v>
          </cell>
          <cell r="N83">
            <v>2031</v>
          </cell>
          <cell r="O83">
            <v>2032</v>
          </cell>
          <cell r="P83">
            <v>2033</v>
          </cell>
          <cell r="Q83">
            <v>2034</v>
          </cell>
          <cell r="R83">
            <v>2035</v>
          </cell>
          <cell r="S83" t="str">
            <v>…</v>
          </cell>
          <cell r="T83">
            <v>2041</v>
          </cell>
          <cell r="U83">
            <v>2042</v>
          </cell>
          <cell r="V83" t="str">
            <v>…</v>
          </cell>
          <cell r="W83">
            <v>2047</v>
          </cell>
          <cell r="X83">
            <v>2048</v>
          </cell>
          <cell r="Y83" t="str">
            <v>…</v>
          </cell>
          <cell r="Z83">
            <v>2054</v>
          </cell>
          <cell r="AA83">
            <v>2055</v>
          </cell>
          <cell r="AB83">
            <v>2056</v>
          </cell>
        </row>
        <row r="97">
          <cell r="C97" t="str">
            <v>Colombia</v>
          </cell>
          <cell r="E97">
            <v>3.218794125664667</v>
          </cell>
          <cell r="F97">
            <v>75.889110599751348</v>
          </cell>
          <cell r="G97">
            <v>116.31895425888565</v>
          </cell>
          <cell r="H97">
            <v>97.937491914888042</v>
          </cell>
          <cell r="I97">
            <v>65.012392731019929</v>
          </cell>
          <cell r="J97">
            <v>75.444187308531099</v>
          </cell>
          <cell r="K97">
            <v>118.68309505638832</v>
          </cell>
          <cell r="L97">
            <v>85.477702134792068</v>
          </cell>
          <cell r="M97">
            <v>79.207307047828508</v>
          </cell>
          <cell r="N97">
            <v>193.71695213726201</v>
          </cell>
          <cell r="O97">
            <v>204.11451886803343</v>
          </cell>
          <cell r="P97">
            <v>200.14425345198259</v>
          </cell>
          <cell r="Q97">
            <v>48.629733330178759</v>
          </cell>
          <cell r="R97">
            <v>68.892769351963523</v>
          </cell>
          <cell r="S97">
            <v>38.1925382154201</v>
          </cell>
          <cell r="T97">
            <v>61.29662965448567</v>
          </cell>
          <cell r="U97">
            <v>58.854455635050037</v>
          </cell>
          <cell r="V97">
            <v>48.803988884231735</v>
          </cell>
          <cell r="W97">
            <v>55.680598526458091</v>
          </cell>
        </row>
        <row r="98">
          <cell r="E98">
            <v>13.285476189857143</v>
          </cell>
          <cell r="F98">
            <v>313.23002732715571</v>
          </cell>
          <cell r="G98">
            <v>480.10299413492282</v>
          </cell>
          <cell r="H98">
            <v>404.23405975394303</v>
          </cell>
          <cell r="I98">
            <v>268.33670062550283</v>
          </cell>
          <cell r="J98">
            <v>311.39361979034288</v>
          </cell>
          <cell r="K98">
            <v>489.86091435239115</v>
          </cell>
          <cell r="L98">
            <v>352.80665123029024</v>
          </cell>
          <cell r="M98">
            <v>326.92578362070077</v>
          </cell>
          <cell r="N98">
            <v>799.56090843798484</v>
          </cell>
          <cell r="O98">
            <v>842.47655319224191</v>
          </cell>
          <cell r="P98">
            <v>826.08940179545471</v>
          </cell>
          <cell r="Q98">
            <v>200.71776542831293</v>
          </cell>
          <cell r="R98">
            <v>284.35283871714887</v>
          </cell>
          <cell r="S98">
            <v>157.63855570800001</v>
          </cell>
          <cell r="T98">
            <v>252.99999999999997</v>
          </cell>
          <cell r="U98">
            <v>242.92</v>
          </cell>
          <cell r="V98">
            <v>201.43699999999998</v>
          </cell>
          <cell r="W98">
            <v>229.82</v>
          </cell>
          <cell r="X98">
            <v>0</v>
          </cell>
          <cell r="Y98">
            <v>0</v>
          </cell>
          <cell r="Z98">
            <v>0</v>
          </cell>
          <cell r="AA98">
            <v>0</v>
          </cell>
          <cell r="AB98">
            <v>0</v>
          </cell>
        </row>
        <row r="115">
          <cell r="E115">
            <v>116.53419536076937</v>
          </cell>
          <cell r="F115">
            <v>60.2277266346372</v>
          </cell>
          <cell r="G115">
            <v>37.285320493333337</v>
          </cell>
          <cell r="H115">
            <v>36.00357961000001</v>
          </cell>
          <cell r="I115">
            <v>104.85945478579725</v>
          </cell>
          <cell r="J115">
            <v>0.54974155000000002</v>
          </cell>
          <cell r="K115">
            <v>0</v>
          </cell>
          <cell r="L115">
            <v>0</v>
          </cell>
          <cell r="M115">
            <v>133.33333333333331</v>
          </cell>
          <cell r="N115">
            <v>173.33333333333331</v>
          </cell>
          <cell r="O115">
            <v>133.33333333333331</v>
          </cell>
          <cell r="P115">
            <v>133.33333333333331</v>
          </cell>
          <cell r="Q115">
            <v>129.16666666666663</v>
          </cell>
          <cell r="R115">
            <v>125</v>
          </cell>
          <cell r="S115">
            <v>312.5</v>
          </cell>
          <cell r="T115">
            <v>0</v>
          </cell>
          <cell r="U115">
            <v>0</v>
          </cell>
          <cell r="V115">
            <v>0</v>
          </cell>
          <cell r="W115">
            <v>0</v>
          </cell>
        </row>
        <row r="116">
          <cell r="E116">
            <v>480.99139532571479</v>
          </cell>
          <cell r="F116">
            <v>248.58813485266603</v>
          </cell>
          <cell r="G116">
            <v>153.89404177661856</v>
          </cell>
          <cell r="H116">
            <v>148.60369473288674</v>
          </cell>
          <cell r="I116">
            <v>432.8042538447346</v>
          </cell>
          <cell r="J116">
            <v>2.2690417553784998</v>
          </cell>
          <cell r="K116">
            <v>0</v>
          </cell>
          <cell r="L116">
            <v>0</v>
          </cell>
          <cell r="M116">
            <v>550.32933333333324</v>
          </cell>
          <cell r="N116">
            <v>715.42813333333334</v>
          </cell>
          <cell r="O116">
            <v>550.32933333333324</v>
          </cell>
          <cell r="P116">
            <v>550.32933333333324</v>
          </cell>
          <cell r="Q116">
            <v>533.13154166666652</v>
          </cell>
          <cell r="R116">
            <v>515.93375000000003</v>
          </cell>
          <cell r="S116">
            <v>1289.8343749999999</v>
          </cell>
          <cell r="T116">
            <v>0</v>
          </cell>
          <cell r="U116">
            <v>0</v>
          </cell>
          <cell r="V116">
            <v>0</v>
          </cell>
          <cell r="W116">
            <v>0</v>
          </cell>
          <cell r="X116">
            <v>0</v>
          </cell>
          <cell r="Y116">
            <v>0</v>
          </cell>
          <cell r="Z116">
            <v>0</v>
          </cell>
          <cell r="AA116">
            <v>0</v>
          </cell>
          <cell r="AB116">
            <v>0</v>
          </cell>
        </row>
        <row r="134">
          <cell r="E134">
            <v>25.598402496681953</v>
          </cell>
          <cell r="F134">
            <v>35.892559630992871</v>
          </cell>
          <cell r="G134">
            <v>334.64142242814302</v>
          </cell>
          <cell r="H134">
            <v>178.02883577693464</v>
          </cell>
          <cell r="I134">
            <v>74.808737680585949</v>
          </cell>
          <cell r="J134">
            <v>149.68745984693999</v>
          </cell>
          <cell r="K134">
            <v>149.65137383580893</v>
          </cell>
          <cell r="L134">
            <v>96.676661328653296</v>
          </cell>
          <cell r="M134">
            <v>20.117751559884251</v>
          </cell>
          <cell r="N134">
            <v>153.10377418051863</v>
          </cell>
          <cell r="O134">
            <v>33.925114255665754</v>
          </cell>
          <cell r="P134">
            <v>14.331296986152102</v>
          </cell>
          <cell r="Q134">
            <v>14.331296986152102</v>
          </cell>
          <cell r="R134">
            <v>14.331296986152102</v>
          </cell>
          <cell r="S134">
            <v>129.24423649624367</v>
          </cell>
          <cell r="T134">
            <v>14.331296986151953</v>
          </cell>
          <cell r="U134">
            <v>12.099733977632322</v>
          </cell>
          <cell r="V134">
            <v>73.206157610885427</v>
          </cell>
          <cell r="W134">
            <v>0</v>
          </cell>
        </row>
        <row r="135">
          <cell r="E135">
            <v>105.65663835297987</v>
          </cell>
          <cell r="F135">
            <v>148.14546310013415</v>
          </cell>
          <cell r="G135">
            <v>1381.2224318294875</v>
          </cell>
          <cell r="H135">
            <v>734.80867880422443</v>
          </cell>
          <cell r="I135">
            <v>308.77082051448809</v>
          </cell>
          <cell r="J135">
            <v>617.83049989444942</v>
          </cell>
          <cell r="K135">
            <v>617.68155596608631</v>
          </cell>
          <cell r="L135">
            <v>399.0300193341767</v>
          </cell>
          <cell r="M135">
            <v>83.035416030875453</v>
          </cell>
          <cell r="N135">
            <v>631.9312348168653</v>
          </cell>
          <cell r="O135">
            <v>140.02489133683275</v>
          </cell>
          <cell r="P135">
            <v>59.151998371433223</v>
          </cell>
          <cell r="Q135">
            <v>59.151998371433223</v>
          </cell>
          <cell r="R135">
            <v>59.151998371433223</v>
          </cell>
          <cell r="S135">
            <v>533.45170881115087</v>
          </cell>
          <cell r="T135">
            <v>59.151998371432612</v>
          </cell>
          <cell r="U135">
            <v>49.941289000658088</v>
          </cell>
          <cell r="V135">
            <v>302.15621935420126</v>
          </cell>
          <cell r="W135">
            <v>0</v>
          </cell>
          <cell r="X135">
            <v>0</v>
          </cell>
          <cell r="Y135">
            <v>0</v>
          </cell>
          <cell r="Z135">
            <v>0</v>
          </cell>
          <cell r="AA135">
            <v>0</v>
          </cell>
          <cell r="AB135">
            <v>0</v>
          </cell>
        </row>
        <row r="159">
          <cell r="E159">
            <v>41.161630733529464</v>
          </cell>
          <cell r="F159">
            <v>137.60093246256912</v>
          </cell>
          <cell r="G159">
            <v>146.00773401180979</v>
          </cell>
          <cell r="H159">
            <v>128.78051692444151</v>
          </cell>
          <cell r="I159">
            <v>130.30392710988426</v>
          </cell>
          <cell r="J159">
            <v>113.19076273471882</v>
          </cell>
          <cell r="K159">
            <v>113.01868015141626</v>
          </cell>
          <cell r="L159">
            <v>101.6355799690205</v>
          </cell>
          <cell r="M159">
            <v>99.220692549242031</v>
          </cell>
          <cell r="N159">
            <v>7.8479859989656022</v>
          </cell>
          <cell r="O159">
            <v>9.310710283727655</v>
          </cell>
          <cell r="P159">
            <v>11.096984489478647</v>
          </cell>
          <cell r="Q159">
            <v>13.868638272878167</v>
          </cell>
          <cell r="R159">
            <v>15.414802778834101</v>
          </cell>
          <cell r="S159">
            <v>145.41296363901367</v>
          </cell>
          <cell r="T159">
            <v>51.296277906543651</v>
          </cell>
          <cell r="U159">
            <v>64.415210207152995</v>
          </cell>
          <cell r="V159">
            <v>287.22406969336214</v>
          </cell>
          <cell r="W159">
            <v>76.441316987618933</v>
          </cell>
          <cell r="X159">
            <v>78.714487436932131</v>
          </cell>
          <cell r="Y159">
            <v>434.61375281073845</v>
          </cell>
          <cell r="Z159">
            <v>35.118000000000002</v>
          </cell>
          <cell r="AA159">
            <v>18.396000000000001</v>
          </cell>
          <cell r="AB159">
            <v>8.7959999999999994</v>
          </cell>
        </row>
        <row r="160">
          <cell r="E160">
            <v>169.89339600372088</v>
          </cell>
          <cell r="F160">
            <v>567.94372071128021</v>
          </cell>
          <cell r="G160">
            <v>602.64254190172448</v>
          </cell>
          <cell r="H160">
            <v>531.53772019012467</v>
          </cell>
          <cell r="I160">
            <v>537.82555002823403</v>
          </cell>
          <cell r="J160">
            <v>467.1914774646699</v>
          </cell>
          <cell r="K160">
            <v>466.48121176456613</v>
          </cell>
          <cell r="L160">
            <v>419.49780725473306</v>
          </cell>
          <cell r="M160">
            <v>409.53043187622006</v>
          </cell>
          <cell r="N160">
            <v>32.392326771150557</v>
          </cell>
          <cell r="O160">
            <v>38.429677374777384</v>
          </cell>
          <cell r="P160">
            <v>45.802470570788437</v>
          </cell>
          <cell r="Q160">
            <v>57.242388412156451</v>
          </cell>
          <cell r="R160">
            <v>63.624136025554392</v>
          </cell>
          <cell r="S160">
            <v>600.18764503111981</v>
          </cell>
          <cell r="T160">
            <v>211.72384817092174</v>
          </cell>
          <cell r="U160">
            <v>265.87184767371775</v>
          </cell>
          <cell r="V160">
            <v>1185.5087309372616</v>
          </cell>
          <cell r="W160">
            <v>315.5092426268875</v>
          </cell>
          <cell r="X160">
            <v>324.8916854613143</v>
          </cell>
          <cell r="Y160">
            <v>1793.8552263137385</v>
          </cell>
          <cell r="Z160">
            <v>144.94849146000001</v>
          </cell>
          <cell r="AA160">
            <v>75.928938120000012</v>
          </cell>
          <cell r="AB160">
            <v>36.30522612</v>
          </cell>
        </row>
      </sheetData>
      <sheetData sheetId="19" refreshError="1"/>
      <sheetData sheetId="20" refreshError="1"/>
      <sheetData sheetId="21" refreshError="1"/>
      <sheetData sheetId="22" refreshError="1"/>
      <sheetData sheetId="23"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BA(E)"/>
      <sheetName val="ISA(E)"/>
    </sheetNames>
    <sheetDataSet>
      <sheetData sheetId="0">
        <row r="8">
          <cell r="K8">
            <v>1208</v>
          </cell>
        </row>
        <row r="37">
          <cell r="L37">
            <v>339940</v>
          </cell>
        </row>
        <row r="38">
          <cell r="L38">
            <v>3565</v>
          </cell>
        </row>
        <row r="39">
          <cell r="L39">
            <v>0</v>
          </cell>
        </row>
        <row r="40">
          <cell r="L40">
            <v>3384</v>
          </cell>
        </row>
        <row r="41">
          <cell r="L41">
            <v>4032</v>
          </cell>
        </row>
        <row r="42">
          <cell r="L42">
            <v>0</v>
          </cell>
        </row>
        <row r="43">
          <cell r="L43">
            <v>350921</v>
          </cell>
        </row>
        <row r="45">
          <cell r="L45">
            <v>0</v>
          </cell>
        </row>
        <row r="46">
          <cell r="L46">
            <v>0</v>
          </cell>
        </row>
        <row r="47">
          <cell r="L47">
            <v>0</v>
          </cell>
        </row>
        <row r="48">
          <cell r="L48">
            <v>0</v>
          </cell>
        </row>
        <row r="49">
          <cell r="L49">
            <v>2164020</v>
          </cell>
        </row>
        <row r="50">
          <cell r="L50">
            <v>0</v>
          </cell>
        </row>
        <row r="51">
          <cell r="L51">
            <v>0</v>
          </cell>
        </row>
        <row r="52">
          <cell r="L52">
            <v>6758</v>
          </cell>
        </row>
        <row r="53">
          <cell r="L53">
            <v>0</v>
          </cell>
        </row>
        <row r="54">
          <cell r="L54">
            <v>660</v>
          </cell>
        </row>
        <row r="55">
          <cell r="L55">
            <v>0</v>
          </cell>
        </row>
        <row r="56">
          <cell r="L56">
            <v>0</v>
          </cell>
        </row>
        <row r="57">
          <cell r="L57">
            <v>0</v>
          </cell>
        </row>
        <row r="58">
          <cell r="L58">
            <v>0</v>
          </cell>
        </row>
        <row r="59">
          <cell r="L59">
            <v>2171438</v>
          </cell>
        </row>
        <row r="60">
          <cell r="L60">
            <v>2522359</v>
          </cell>
        </row>
        <row r="64">
          <cell r="L64">
            <v>110356</v>
          </cell>
        </row>
        <row r="65">
          <cell r="L65">
            <v>0</v>
          </cell>
        </row>
        <row r="66">
          <cell r="L66">
            <v>41952</v>
          </cell>
        </row>
        <row r="67">
          <cell r="L67">
            <v>627</v>
          </cell>
        </row>
        <row r="68">
          <cell r="L68">
            <v>1249</v>
          </cell>
        </row>
        <row r="69">
          <cell r="L69">
            <v>0</v>
          </cell>
        </row>
        <row r="70">
          <cell r="L70">
            <v>46569</v>
          </cell>
        </row>
        <row r="71">
          <cell r="L71">
            <v>0</v>
          </cell>
        </row>
        <row r="72">
          <cell r="L72">
            <v>200753</v>
          </cell>
        </row>
        <row r="74">
          <cell r="L74">
            <v>1521713</v>
          </cell>
        </row>
        <row r="75">
          <cell r="L75">
            <v>0</v>
          </cell>
        </row>
        <row r="76">
          <cell r="L76">
            <v>0</v>
          </cell>
        </row>
        <row r="77">
          <cell r="L77">
            <v>516938</v>
          </cell>
        </row>
        <row r="78">
          <cell r="L78">
            <v>0</v>
          </cell>
        </row>
        <row r="79">
          <cell r="L79">
            <v>3432</v>
          </cell>
        </row>
        <row r="80">
          <cell r="L80">
            <v>12998</v>
          </cell>
        </row>
        <row r="81">
          <cell r="L81">
            <v>88987</v>
          </cell>
        </row>
        <row r="82">
          <cell r="L82">
            <v>2144068</v>
          </cell>
        </row>
        <row r="83">
          <cell r="L83">
            <v>2344821</v>
          </cell>
        </row>
        <row r="85">
          <cell r="L85">
            <v>0</v>
          </cell>
        </row>
        <row r="86">
          <cell r="L86">
            <v>84</v>
          </cell>
        </row>
        <row r="87">
          <cell r="L87">
            <v>0</v>
          </cell>
        </row>
        <row r="88">
          <cell r="L88">
            <v>0</v>
          </cell>
        </row>
        <row r="89">
          <cell r="L89">
            <v>189203</v>
          </cell>
        </row>
        <row r="90">
          <cell r="L90">
            <v>-11746</v>
          </cell>
        </row>
        <row r="91">
          <cell r="L91">
            <v>0</v>
          </cell>
        </row>
        <row r="92">
          <cell r="L92">
            <v>177541</v>
          </cell>
        </row>
        <row r="93">
          <cell r="L93">
            <v>2522362</v>
          </cell>
        </row>
      </sheetData>
      <sheetData sheetId="1">
        <row r="9">
          <cell r="X9">
            <v>359895</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2"/>
      <sheetName val="Hoja3"/>
      <sheetName val="para quitar vinculos"/>
      <sheetName val="Gráficas"/>
      <sheetName val="Flujo año 00-01-02"/>
      <sheetName val="PyG Año 00-01-02"/>
      <sheetName val="Dividendos"/>
      <sheetName val="Subordinadas"/>
      <sheetName val="graf indi"/>
      <sheetName val="aom reg"/>
      <sheetName val="inver2"/>
      <sheetName val="histori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exGer"/>
      <sheetName val="CapexComl"/>
      <sheetName val="CapexReg"/>
      <sheetName val="CapexDistr"/>
      <sheetName val="OpexReg"/>
      <sheetName val="OpexGer"/>
      <sheetName val="OpexComl"/>
      <sheetName val="OpexDistr"/>
      <sheetName val="Home"/>
      <sheetName val="Mapa Estratégico"/>
      <sheetName val="Indicadores Estratégicos"/>
      <sheetName val="Indicadores Operacionais"/>
      <sheetName val="cKPIs 2005 2006"/>
      <sheetName val="cKPIs 2007"/>
      <sheetName val="cKPIs 2007 jan"/>
      <sheetName val="Persp Financeira"/>
      <sheetName val="Perdas Metas Resultados (2)"/>
      <sheetName val="Perdas Metas Resultados (3)"/>
      <sheetName val="Perdas Metas Resultados"/>
      <sheetName val="Dados_Perdas"/>
      <sheetName val="Arrecadação"/>
      <sheetName val="Energia Adicionada"/>
      <sheetName val="Clientes Recuperados"/>
      <sheetName val="Regularização Ligações"/>
      <sheetName val="Perda Fisica"/>
      <sheetName val="Outros KPIs"/>
      <sheetName val="Conceito Perdas"/>
      <sheetName val="AN Perdas"/>
      <sheetName val="Tx Arrec Metas Resultados"/>
      <sheetName val="Dados Inadimplência"/>
      <sheetName val="Tx Arrec"/>
      <sheetName val="DSO"/>
      <sheetName val="Conceito Tx Arrec e DSO"/>
      <sheetName val="PCLD Metas Resultados"/>
      <sheetName val="PCLD"/>
      <sheetName val="Conceito PCLD"/>
      <sheetName val="AN PCLD"/>
      <sheetName val="Persp Clientes"/>
      <sheetName val="Persp Proc Interno "/>
      <sheetName val="Metas resultados IDMR IDCP"/>
      <sheetName val="IDMR IDCP"/>
      <sheetName val="DRP DRC Metas Resultados"/>
      <sheetName val="DRP DRC"/>
      <sheetName val="DRP DRC Conceito"/>
      <sheetName val="DRP DRC AN"/>
      <sheetName val="DEC FEC Metas Resultados "/>
      <sheetName val="Dados DEC e FEC"/>
      <sheetName val="TMA"/>
      <sheetName val="Multas DEC FEC"/>
      <sheetName val="Multas DIC FIC DMIC"/>
      <sheetName val="DEC FEC"/>
      <sheetName val="T90"/>
      <sheetName val="Conceito Qual Forn"/>
      <sheetName val="AN Qual Forn"/>
      <sheetName val="Refaturamento Meta Resultado"/>
      <sheetName val="Refaturamento A"/>
      <sheetName val="Refaturamento B"/>
      <sheetName val="Dados Refaturamento"/>
      <sheetName val="IRC ABRADEE"/>
      <sheetName val="Custo financeiro"/>
      <sheetName val="Motivos revisões"/>
      <sheetName val="Conceito Refaturamento"/>
      <sheetName val="AN Refaturamento"/>
      <sheetName val="Dados Ind Com"/>
      <sheetName val="Ind Com Metas Resultados"/>
      <sheetName val="Ind Com TML"/>
      <sheetName val="Ind Com TMR24h"/>
      <sheetName val="Ind Com TMRURG"/>
      <sheetName val="Ind Com Ind Assoc"/>
      <sheetName val="Ind Com TME"/>
      <sheetName val="Ind Com TMS"/>
      <sheetName val="Conceito Ind Com"/>
      <sheetName val="AN Ind Comerciais"/>
      <sheetName val="Dados compra energia"/>
      <sheetName val="Metas resultados Compra energia"/>
      <sheetName val="Dados RiscoEnergia"/>
      <sheetName val="Nível contratacao"/>
      <sheetName val="VAR"/>
      <sheetName val="Conceito Compra energia"/>
      <sheetName val="AN Compra energia"/>
      <sheetName val="Metas resultados Plan_Mercado"/>
      <sheetName val="Desvio_Cativo"/>
      <sheetName val="Resumo_mensal"/>
      <sheetName val="AN Plan_Mercado"/>
      <sheetName val="MUST"/>
      <sheetName val="PontosConexao"/>
      <sheetName val="Dados Must"/>
      <sheetName val="Conceito MUST"/>
      <sheetName val="AN MUST"/>
      <sheetName val="Produtos Serviços"/>
      <sheetName val="Dados Prod Serv"/>
      <sheetName val="Venda Prod Serv BT"/>
      <sheetName val="Venda Prod Serv AT"/>
      <sheetName val="Crédito ICMS"/>
      <sheetName val="AN Produtos Serviços"/>
      <sheetName val="Conceito Produtos Serviços"/>
      <sheetName val="Lojas Metas Resultados"/>
      <sheetName val="Lojas"/>
      <sheetName val="Conceito Lojas"/>
      <sheetName val="Dados das Lojas"/>
      <sheetName val="Ouvidoria Metas Resultados"/>
      <sheetName val="Dados de Ouvidoria"/>
      <sheetName val="AudiencProcon"/>
      <sheetName val="AcordoProcon"/>
      <sheetName val="FMS"/>
      <sheetName val="Reiteradas"/>
      <sheetName val="ConsumIrreg"/>
      <sheetName val="Solicitações Retorno"/>
      <sheetName val="Conceito Ouvidoria"/>
      <sheetName val="Call Center Metas Resultados"/>
      <sheetName val="Dados Call Center"/>
      <sheetName val="2_e_3_PedidosRetorno"/>
      <sheetName val="Conceito 2os 3os Pedidos"/>
      <sheetName val="Metas e resultados WM"/>
      <sheetName val="Dados Work"/>
      <sheetName val="Ganho Econômico WM"/>
      <sheetName val="Coeficiente Produtividade WM"/>
      <sheetName val="Conceitos WM"/>
      <sheetName val="AN WM"/>
      <sheetName val="Persp GSA"/>
      <sheetName val="Metas Resultados Segurança"/>
      <sheetName val="DadosSeguranc"/>
      <sheetName val="Natureza Lesões"/>
      <sheetName val="Tipos Acidentes"/>
      <sheetName val="TF e TG"/>
      <sheetName val="Classificação Acidentes"/>
      <sheetName val="Pró-ativos"/>
      <sheetName val="Conceito Segurança"/>
      <sheetName val="AN Segurança"/>
      <sheetName val="Metas Resultados Segurança Públ"/>
      <sheetName val="Fatal Leve Grave"/>
      <sheetName val="Plan1"/>
      <sheetName val="AN Público"/>
      <sheetName val="DEUDACOP"/>
      <sheetName val="Mapa_Estratégico2"/>
      <sheetName val="Indicadores_Estratégicos2"/>
      <sheetName val="Indicadores_Operacionais2"/>
      <sheetName val="cKPIs_2005_20062"/>
      <sheetName val="cKPIs_20072"/>
      <sheetName val="cKPIs_2007_jan2"/>
      <sheetName val="Persp_Financeira2"/>
      <sheetName val="Perdas_Metas_Resultados_(2)2"/>
      <sheetName val="Perdas_Metas_Resultados_(3)2"/>
      <sheetName val="Perdas_Metas_Resultados2"/>
      <sheetName val="Energia_Adicionada2"/>
      <sheetName val="Clientes_Recuperados2"/>
      <sheetName val="Regularização_Ligações2"/>
      <sheetName val="Perda_Fisica2"/>
      <sheetName val="Outros_KPIs2"/>
      <sheetName val="Conceito_Perdas2"/>
      <sheetName val="AN_Perdas2"/>
      <sheetName val="Tx_Arrec_Metas_Resultados2"/>
      <sheetName val="Dados_Inadimplência2"/>
      <sheetName val="Tx_Arrec2"/>
      <sheetName val="Conceito_Tx_Arrec_e_DSO2"/>
      <sheetName val="PCLD_Metas_Resultados2"/>
      <sheetName val="Conceito_PCLD2"/>
      <sheetName val="AN_PCLD2"/>
      <sheetName val="Persp_Clientes2"/>
      <sheetName val="Persp_Proc_Interno_2"/>
      <sheetName val="Metas_resultados_IDMR_IDCP2"/>
      <sheetName val="IDMR_IDCP2"/>
      <sheetName val="DRP_DRC_Metas_Resultados2"/>
      <sheetName val="DRP_DRC2"/>
      <sheetName val="DRP_DRC_Conceito2"/>
      <sheetName val="DRP_DRC_AN2"/>
      <sheetName val="DEC_FEC_Metas_Resultados_2"/>
      <sheetName val="Dados_DEC_e_FEC2"/>
      <sheetName val="Multas_DEC_FEC2"/>
      <sheetName val="Multas_DIC_FIC_DMIC2"/>
      <sheetName val="DEC_FEC2"/>
      <sheetName val="Conceito_Qual_Forn2"/>
      <sheetName val="AN_Qual_Forn2"/>
      <sheetName val="Refaturamento_Meta_Resultado2"/>
      <sheetName val="Refaturamento_A2"/>
      <sheetName val="Refaturamento_B2"/>
      <sheetName val="Dados_Refaturamento2"/>
      <sheetName val="IRC_ABRADEE2"/>
      <sheetName val="Custo_financeiro2"/>
      <sheetName val="Motivos_revisões2"/>
      <sheetName val="Conceito_Refaturamento2"/>
      <sheetName val="AN_Refaturamento2"/>
      <sheetName val="Dados_Ind_Com2"/>
      <sheetName val="Ind_Com_Metas_Resultados2"/>
      <sheetName val="Ind_Com_TML2"/>
      <sheetName val="Ind_Com_TMR24h2"/>
      <sheetName val="Ind_Com_TMRURG2"/>
      <sheetName val="Ind_Com_Ind_Assoc2"/>
      <sheetName val="Ind_Com_TME2"/>
      <sheetName val="Ind_Com_TMS2"/>
      <sheetName val="Conceito_Ind_Com2"/>
      <sheetName val="AN_Ind_Comerciais2"/>
      <sheetName val="Dados_compra_energia2"/>
      <sheetName val="Metas_resultados_Compra_energi2"/>
      <sheetName val="Dados_RiscoEnergia2"/>
      <sheetName val="Nível_contratacao2"/>
      <sheetName val="Conceito_Compra_energia2"/>
      <sheetName val="AN_Compra_energia2"/>
      <sheetName val="Metas_resultados_Plan_Mercado2"/>
      <sheetName val="AN_Plan_Mercado2"/>
      <sheetName val="Dados_Must2"/>
      <sheetName val="Conceito_MUST2"/>
      <sheetName val="AN_MUST2"/>
      <sheetName val="Produtos_Serviços2"/>
      <sheetName val="Dados_Prod_Serv2"/>
      <sheetName val="Venda_Prod_Serv_BT2"/>
      <sheetName val="Venda_Prod_Serv_AT2"/>
      <sheetName val="Crédito_ICMS2"/>
      <sheetName val="AN_Produtos_Serviços2"/>
      <sheetName val="Conceito_Produtos_Serviços2"/>
      <sheetName val="Lojas_Metas_Resultados2"/>
      <sheetName val="Conceito_Lojas2"/>
      <sheetName val="Dados_das_Lojas2"/>
      <sheetName val="Ouvidoria_Metas_Resultados2"/>
      <sheetName val="Dados_de_Ouvidoria2"/>
      <sheetName val="Solicitações_Retorno2"/>
      <sheetName val="Conceito_Ouvidoria2"/>
      <sheetName val="Call_Center_Metas_Resultados2"/>
      <sheetName val="Dados_Call_Center2"/>
      <sheetName val="Conceito_2os_3os_Pedidos2"/>
      <sheetName val="Metas_e_resultados_WM2"/>
      <sheetName val="Dados_Work2"/>
      <sheetName val="Ganho_Econômico_WM2"/>
      <sheetName val="Coeficiente_Produtividade_WM2"/>
      <sheetName val="Conceitos_WM2"/>
      <sheetName val="AN_WM2"/>
      <sheetName val="Persp_GSA2"/>
      <sheetName val="Metas_Resultados_Segurança2"/>
      <sheetName val="Natureza_Lesões2"/>
      <sheetName val="Tipos_Acidentes2"/>
      <sheetName val="TF_e_TG2"/>
      <sheetName val="Classificação_Acidentes2"/>
      <sheetName val="Conceito_Segurança2"/>
      <sheetName val="AN_Segurança2"/>
      <sheetName val="Metas_Resultados_Segurança_Púb2"/>
      <sheetName val="Fatal_Leve_Grave2"/>
      <sheetName val="AN_Público2"/>
      <sheetName val="Mapa_Estratégico"/>
      <sheetName val="Indicadores_Estratégicos"/>
      <sheetName val="Indicadores_Operacionais"/>
      <sheetName val="cKPIs_2005_2006"/>
      <sheetName val="cKPIs_2007"/>
      <sheetName val="cKPIs_2007_jan"/>
      <sheetName val="Persp_Financeira"/>
      <sheetName val="Perdas_Metas_Resultados_(2)"/>
      <sheetName val="Perdas_Metas_Resultados_(3)"/>
      <sheetName val="Perdas_Metas_Resultados"/>
      <sheetName val="Energia_Adicionada"/>
      <sheetName val="Clientes_Recuperados"/>
      <sheetName val="Regularização_Ligações"/>
      <sheetName val="Perda_Fisica"/>
      <sheetName val="Outros_KPIs"/>
      <sheetName val="Conceito_Perdas"/>
      <sheetName val="AN_Perdas"/>
      <sheetName val="Tx_Arrec_Metas_Resultados"/>
      <sheetName val="Dados_Inadimplência"/>
      <sheetName val="Tx_Arrec"/>
      <sheetName val="Conceito_Tx_Arrec_e_DSO"/>
      <sheetName val="PCLD_Metas_Resultados"/>
      <sheetName val="Conceito_PCLD"/>
      <sheetName val="AN_PCLD"/>
      <sheetName val="Persp_Clientes"/>
      <sheetName val="Persp_Proc_Interno_"/>
      <sheetName val="Metas_resultados_IDMR_IDCP"/>
      <sheetName val="IDMR_IDCP"/>
      <sheetName val="DRP_DRC_Metas_Resultados"/>
      <sheetName val="DRP_DRC"/>
      <sheetName val="DRP_DRC_Conceito"/>
      <sheetName val="DRP_DRC_AN"/>
      <sheetName val="DEC_FEC_Metas_Resultados_"/>
      <sheetName val="Dados_DEC_e_FEC"/>
      <sheetName val="Multas_DEC_FEC"/>
      <sheetName val="Multas_DIC_FIC_DMIC"/>
      <sheetName val="DEC_FEC"/>
      <sheetName val="Conceito_Qual_Forn"/>
      <sheetName val="AN_Qual_Forn"/>
      <sheetName val="Refaturamento_Meta_Resultado"/>
      <sheetName val="Refaturamento_A"/>
      <sheetName val="Refaturamento_B"/>
      <sheetName val="Dados_Refaturamento"/>
      <sheetName val="IRC_ABRADEE"/>
      <sheetName val="Custo_financeiro"/>
      <sheetName val="Motivos_revisões"/>
      <sheetName val="Conceito_Refaturamento"/>
      <sheetName val="AN_Refaturamento"/>
      <sheetName val="Dados_Ind_Com"/>
      <sheetName val="Ind_Com_Metas_Resultados"/>
      <sheetName val="Ind_Com_TML"/>
      <sheetName val="Ind_Com_TMR24h"/>
      <sheetName val="Ind_Com_TMRURG"/>
      <sheetName val="Ind_Com_Ind_Assoc"/>
      <sheetName val="Ind_Com_TME"/>
      <sheetName val="Ind_Com_TMS"/>
      <sheetName val="Conceito_Ind_Com"/>
      <sheetName val="AN_Ind_Comerciais"/>
      <sheetName val="Dados_compra_energia"/>
      <sheetName val="Metas_resultados_Compra_energia"/>
      <sheetName val="Dados_RiscoEnergia"/>
      <sheetName val="Nível_contratacao"/>
      <sheetName val="Conceito_Compra_energia"/>
      <sheetName val="AN_Compra_energia"/>
      <sheetName val="Metas_resultados_Plan_Mercado"/>
      <sheetName val="AN_Plan_Mercado"/>
      <sheetName val="Dados_Must"/>
      <sheetName val="Conceito_MUST"/>
      <sheetName val="AN_MUST"/>
      <sheetName val="Produtos_Serviços"/>
      <sheetName val="Dados_Prod_Serv"/>
      <sheetName val="Venda_Prod_Serv_BT"/>
      <sheetName val="Venda_Prod_Serv_AT"/>
      <sheetName val="Crédito_ICMS"/>
      <sheetName val="AN_Produtos_Serviços"/>
      <sheetName val="Conceito_Produtos_Serviços"/>
      <sheetName val="Lojas_Metas_Resultados"/>
      <sheetName val="Conceito_Lojas"/>
      <sheetName val="Dados_das_Lojas"/>
      <sheetName val="Ouvidoria_Metas_Resultados"/>
      <sheetName val="Dados_de_Ouvidoria"/>
      <sheetName val="Solicitações_Retorno"/>
      <sheetName val="Conceito_Ouvidoria"/>
      <sheetName val="Call_Center_Metas_Resultados"/>
      <sheetName val="Dados_Call_Center"/>
      <sheetName val="Conceito_2os_3os_Pedidos"/>
      <sheetName val="Metas_e_resultados_WM"/>
      <sheetName val="Dados_Work"/>
      <sheetName val="Ganho_Econômico_WM"/>
      <sheetName val="Coeficiente_Produtividade_WM"/>
      <sheetName val="Conceitos_WM"/>
      <sheetName val="AN_WM"/>
      <sheetName val="Persp_GSA"/>
      <sheetName val="Metas_Resultados_Segurança"/>
      <sheetName val="Natureza_Lesões"/>
      <sheetName val="Tipos_Acidentes"/>
      <sheetName val="TF_e_TG"/>
      <sheetName val="Classificação_Acidentes"/>
      <sheetName val="Conceito_Segurança"/>
      <sheetName val="AN_Segurança"/>
      <sheetName val="Metas_Resultados_Segurança_Públ"/>
      <sheetName val="Fatal_Leve_Grave"/>
      <sheetName val="AN_Público"/>
      <sheetName val="Mapa_Estratégico1"/>
      <sheetName val="Indicadores_Estratégicos1"/>
      <sheetName val="Indicadores_Operacionais1"/>
      <sheetName val="cKPIs_2005_20061"/>
      <sheetName val="cKPIs_20071"/>
      <sheetName val="cKPIs_2007_jan1"/>
      <sheetName val="Persp_Financeira1"/>
      <sheetName val="Perdas_Metas_Resultados_(2)1"/>
      <sheetName val="Perdas_Metas_Resultados_(3)1"/>
      <sheetName val="Perdas_Metas_Resultados1"/>
      <sheetName val="Energia_Adicionada1"/>
      <sheetName val="Clientes_Recuperados1"/>
      <sheetName val="Regularização_Ligações1"/>
      <sheetName val="Perda_Fisica1"/>
      <sheetName val="Outros_KPIs1"/>
      <sheetName val="Conceito_Perdas1"/>
      <sheetName val="AN_Perdas1"/>
      <sheetName val="Tx_Arrec_Metas_Resultados1"/>
      <sheetName val="Dados_Inadimplência1"/>
      <sheetName val="Tx_Arrec1"/>
      <sheetName val="Conceito_Tx_Arrec_e_DSO1"/>
      <sheetName val="PCLD_Metas_Resultados1"/>
      <sheetName val="Conceito_PCLD1"/>
      <sheetName val="AN_PCLD1"/>
      <sheetName val="Persp_Clientes1"/>
      <sheetName val="Persp_Proc_Interno_1"/>
      <sheetName val="Metas_resultados_IDMR_IDCP1"/>
      <sheetName val="IDMR_IDCP1"/>
      <sheetName val="DRP_DRC_Metas_Resultados1"/>
      <sheetName val="DRP_DRC1"/>
      <sheetName val="DRP_DRC_Conceito1"/>
      <sheetName val="DRP_DRC_AN1"/>
      <sheetName val="DEC_FEC_Metas_Resultados_1"/>
      <sheetName val="Dados_DEC_e_FEC1"/>
      <sheetName val="Multas_DEC_FEC1"/>
      <sheetName val="Multas_DIC_FIC_DMIC1"/>
      <sheetName val="DEC_FEC1"/>
      <sheetName val="Conceito_Qual_Forn1"/>
      <sheetName val="AN_Qual_Forn1"/>
      <sheetName val="Refaturamento_Meta_Resultado1"/>
      <sheetName val="Refaturamento_A1"/>
      <sheetName val="Refaturamento_B1"/>
      <sheetName val="Dados_Refaturamento1"/>
      <sheetName val="IRC_ABRADEE1"/>
      <sheetName val="Custo_financeiro1"/>
      <sheetName val="Motivos_revisões1"/>
      <sheetName val="Conceito_Refaturamento1"/>
      <sheetName val="AN_Refaturamento1"/>
      <sheetName val="Dados_Ind_Com1"/>
      <sheetName val="Ind_Com_Metas_Resultados1"/>
      <sheetName val="Ind_Com_TML1"/>
      <sheetName val="Ind_Com_TMR24h1"/>
      <sheetName val="Ind_Com_TMRURG1"/>
      <sheetName val="Ind_Com_Ind_Assoc1"/>
      <sheetName val="Ind_Com_TME1"/>
      <sheetName val="Ind_Com_TMS1"/>
      <sheetName val="Conceito_Ind_Com1"/>
      <sheetName val="AN_Ind_Comerciais1"/>
      <sheetName val="Dados_compra_energia1"/>
      <sheetName val="Metas_resultados_Compra_energi1"/>
      <sheetName val="Dados_RiscoEnergia1"/>
      <sheetName val="Nível_contratacao1"/>
      <sheetName val="Conceito_Compra_energia1"/>
      <sheetName val="AN_Compra_energia1"/>
      <sheetName val="Metas_resultados_Plan_Mercado1"/>
      <sheetName val="AN_Plan_Mercado1"/>
      <sheetName val="Dados_Must1"/>
      <sheetName val="Conceito_MUST1"/>
      <sheetName val="AN_MUST1"/>
      <sheetName val="Produtos_Serviços1"/>
      <sheetName val="Dados_Prod_Serv1"/>
      <sheetName val="Venda_Prod_Serv_BT1"/>
      <sheetName val="Venda_Prod_Serv_AT1"/>
      <sheetName val="Crédito_ICMS1"/>
      <sheetName val="AN_Produtos_Serviços1"/>
      <sheetName val="Conceito_Produtos_Serviços1"/>
      <sheetName val="Lojas_Metas_Resultados1"/>
      <sheetName val="Conceito_Lojas1"/>
      <sheetName val="Dados_das_Lojas1"/>
      <sheetName val="Ouvidoria_Metas_Resultados1"/>
      <sheetName val="Dados_de_Ouvidoria1"/>
      <sheetName val="Solicitações_Retorno1"/>
      <sheetName val="Conceito_Ouvidoria1"/>
      <sheetName val="Call_Center_Metas_Resultados1"/>
      <sheetName val="Dados_Call_Center1"/>
      <sheetName val="Conceito_2os_3os_Pedidos1"/>
      <sheetName val="Metas_e_resultados_WM1"/>
      <sheetName val="Dados_Work1"/>
      <sheetName val="Ganho_Econômico_WM1"/>
      <sheetName val="Coeficiente_Produtividade_WM1"/>
      <sheetName val="Conceitos_WM1"/>
      <sheetName val="AN_WM1"/>
      <sheetName val="Persp_GSA1"/>
      <sheetName val="Metas_Resultados_Segurança1"/>
      <sheetName val="Natureza_Lesões1"/>
      <sheetName val="Tipos_Acidentes1"/>
      <sheetName val="TF_e_TG1"/>
      <sheetName val="Classificação_Acidentes1"/>
      <sheetName val="Conceito_Segurança1"/>
      <sheetName val="AN_Segurança1"/>
      <sheetName val="Metas_Resultados_Segurança_Púb1"/>
      <sheetName val="Fatal_Leve_Grave1"/>
      <sheetName val="AN_Público1"/>
      <sheetName val="Mapa_Estratégico3"/>
      <sheetName val="Indicadores_Estratégicos3"/>
      <sheetName val="Indicadores_Operacionais3"/>
      <sheetName val="cKPIs_2005_20063"/>
      <sheetName val="cKPIs_20073"/>
      <sheetName val="cKPIs_2007_jan3"/>
      <sheetName val="Persp_Financeira3"/>
      <sheetName val="Perdas_Metas_Resultados_(2)3"/>
      <sheetName val="Perdas_Metas_Resultados_(3)3"/>
      <sheetName val="Perdas_Metas_Resultados3"/>
      <sheetName val="Energia_Adicionada3"/>
      <sheetName val="Clientes_Recuperados3"/>
      <sheetName val="Regularização_Ligações3"/>
      <sheetName val="Perda_Fisica3"/>
      <sheetName val="Outros_KPIs3"/>
      <sheetName val="Conceito_Perdas3"/>
      <sheetName val="AN_Perdas3"/>
      <sheetName val="Tx_Arrec_Metas_Resultados3"/>
      <sheetName val="Dados_Inadimplência3"/>
      <sheetName val="Tx_Arrec3"/>
      <sheetName val="Conceito_Tx_Arrec_e_DSO3"/>
      <sheetName val="PCLD_Metas_Resultados3"/>
      <sheetName val="Conceito_PCLD3"/>
      <sheetName val="AN_PCLD3"/>
      <sheetName val="Persp_Clientes3"/>
      <sheetName val="Persp_Proc_Interno_3"/>
      <sheetName val="Metas_resultados_IDMR_IDCP3"/>
      <sheetName val="IDMR_IDCP3"/>
      <sheetName val="DRP_DRC_Metas_Resultados3"/>
      <sheetName val="DRP_DRC3"/>
      <sheetName val="DRP_DRC_Conceito3"/>
      <sheetName val="DRP_DRC_AN3"/>
      <sheetName val="DEC_FEC_Metas_Resultados_3"/>
      <sheetName val="Dados_DEC_e_FEC3"/>
      <sheetName val="Multas_DEC_FEC3"/>
      <sheetName val="Multas_DIC_FIC_DMIC3"/>
      <sheetName val="DEC_FEC3"/>
      <sheetName val="Conceito_Qual_Forn3"/>
      <sheetName val="AN_Qual_Forn3"/>
      <sheetName val="Refaturamento_Meta_Resultado3"/>
      <sheetName val="Refaturamento_A3"/>
      <sheetName val="Refaturamento_B3"/>
      <sheetName val="Dados_Refaturamento3"/>
      <sheetName val="IRC_ABRADEE3"/>
      <sheetName val="Custo_financeiro3"/>
      <sheetName val="Motivos_revisões3"/>
      <sheetName val="Conceito_Refaturamento3"/>
      <sheetName val="AN_Refaturamento3"/>
      <sheetName val="Dados_Ind_Com3"/>
      <sheetName val="Ind_Com_Metas_Resultados3"/>
      <sheetName val="Ind_Com_TML3"/>
      <sheetName val="Ind_Com_TMR24h3"/>
      <sheetName val="Ind_Com_TMRURG3"/>
      <sheetName val="Ind_Com_Ind_Assoc3"/>
      <sheetName val="Ind_Com_TME3"/>
      <sheetName val="Ind_Com_TMS3"/>
      <sheetName val="Conceito_Ind_Com3"/>
      <sheetName val="AN_Ind_Comerciais3"/>
      <sheetName val="Dados_compra_energia3"/>
      <sheetName val="Metas_resultados_Compra_energi3"/>
      <sheetName val="Dados_RiscoEnergia3"/>
      <sheetName val="Nível_contratacao3"/>
      <sheetName val="Conceito_Compra_energia3"/>
      <sheetName val="AN_Compra_energia3"/>
      <sheetName val="Metas_resultados_Plan_Mercado3"/>
      <sheetName val="AN_Plan_Mercado3"/>
      <sheetName val="Dados_Must3"/>
      <sheetName val="Conceito_MUST3"/>
      <sheetName val="AN_MUST3"/>
      <sheetName val="Produtos_Serviços3"/>
      <sheetName val="Dados_Prod_Serv3"/>
      <sheetName val="Venda_Prod_Serv_BT3"/>
      <sheetName val="Venda_Prod_Serv_AT3"/>
      <sheetName val="Crédito_ICMS3"/>
      <sheetName val="AN_Produtos_Serviços3"/>
      <sheetName val="Conceito_Produtos_Serviços3"/>
      <sheetName val="Lojas_Metas_Resultados3"/>
      <sheetName val="Conceito_Lojas3"/>
      <sheetName val="Dados_das_Lojas3"/>
      <sheetName val="Ouvidoria_Metas_Resultados3"/>
      <sheetName val="Dados_de_Ouvidoria3"/>
      <sheetName val="Solicitações_Retorno3"/>
      <sheetName val="Conceito_Ouvidoria3"/>
      <sheetName val="Call_Center_Metas_Resultados3"/>
      <sheetName val="Dados_Call_Center3"/>
      <sheetName val="Conceito_2os_3os_Pedidos3"/>
      <sheetName val="Metas_e_resultados_WM3"/>
      <sheetName val="Dados_Work3"/>
      <sheetName val="Ganho_Econômico_WM3"/>
      <sheetName val="Coeficiente_Produtividade_WM3"/>
      <sheetName val="Conceitos_WM3"/>
      <sheetName val="AN_WM3"/>
      <sheetName val="Persp_GSA3"/>
      <sheetName val="Metas_Resultados_Segurança3"/>
      <sheetName val="Natureza_Lesões3"/>
      <sheetName val="Tipos_Acidentes3"/>
      <sheetName val="TF_e_TG3"/>
      <sheetName val="Classificação_Acidentes3"/>
      <sheetName val="Conceito_Segurança3"/>
      <sheetName val="AN_Segurança3"/>
      <sheetName val="Metas_Resultados_Segurança_Púb3"/>
      <sheetName val="Fatal_Leve_Grave3"/>
      <sheetName val="AN_Público3"/>
      <sheetName val="Mapa_Estratégico4"/>
      <sheetName val="Indicadores_Estratégicos4"/>
      <sheetName val="Indicadores_Operacionais4"/>
      <sheetName val="cKPIs_2005_20064"/>
      <sheetName val="cKPIs_20074"/>
      <sheetName val="cKPIs_2007_jan4"/>
      <sheetName val="Persp_Financeira4"/>
      <sheetName val="Perdas_Metas_Resultados_(2)4"/>
      <sheetName val="Perdas_Metas_Resultados_(3)4"/>
      <sheetName val="Perdas_Metas_Resultados4"/>
      <sheetName val="Energia_Adicionada4"/>
      <sheetName val="Clientes_Recuperados4"/>
      <sheetName val="Regularização_Ligações4"/>
      <sheetName val="Perda_Fisica4"/>
      <sheetName val="Outros_KPIs4"/>
      <sheetName val="Conceito_Perdas4"/>
      <sheetName val="AN_Perdas4"/>
      <sheetName val="Tx_Arrec_Metas_Resultados4"/>
      <sheetName val="Dados_Inadimplência4"/>
      <sheetName val="Tx_Arrec4"/>
      <sheetName val="Conceito_Tx_Arrec_e_DSO4"/>
      <sheetName val="PCLD_Metas_Resultados4"/>
      <sheetName val="Conceito_PCLD4"/>
      <sheetName val="AN_PCLD4"/>
      <sheetName val="Persp_Clientes4"/>
      <sheetName val="Persp_Proc_Interno_4"/>
      <sheetName val="Metas_resultados_IDMR_IDCP4"/>
      <sheetName val="IDMR_IDCP4"/>
      <sheetName val="DRP_DRC_Metas_Resultados4"/>
      <sheetName val="DRP_DRC4"/>
      <sheetName val="DRP_DRC_Conceito4"/>
      <sheetName val="DRP_DRC_AN4"/>
      <sheetName val="DEC_FEC_Metas_Resultados_4"/>
      <sheetName val="Dados_DEC_e_FEC4"/>
      <sheetName val="Multas_DEC_FEC4"/>
      <sheetName val="Multas_DIC_FIC_DMIC4"/>
      <sheetName val="DEC_FEC4"/>
      <sheetName val="Conceito_Qual_Forn4"/>
      <sheetName val="AN_Qual_Forn4"/>
      <sheetName val="Refaturamento_Meta_Resultado4"/>
      <sheetName val="Refaturamento_A4"/>
      <sheetName val="Refaturamento_B4"/>
      <sheetName val="Dados_Refaturamento4"/>
      <sheetName val="IRC_ABRADEE4"/>
      <sheetName val="Custo_financeiro4"/>
      <sheetName val="Motivos_revisões4"/>
      <sheetName val="Conceito_Refaturamento4"/>
      <sheetName val="AN_Refaturamento4"/>
      <sheetName val="Dados_Ind_Com4"/>
      <sheetName val="Ind_Com_Metas_Resultados4"/>
      <sheetName val="Ind_Com_TML4"/>
      <sheetName val="Ind_Com_TMR24h4"/>
      <sheetName val="Ind_Com_TMRURG4"/>
      <sheetName val="Ind_Com_Ind_Assoc4"/>
      <sheetName val="Ind_Com_TME4"/>
      <sheetName val="Ind_Com_TMS4"/>
      <sheetName val="Conceito_Ind_Com4"/>
      <sheetName val="AN_Ind_Comerciais4"/>
      <sheetName val="Dados_compra_energia4"/>
      <sheetName val="Metas_resultados_Compra_energi4"/>
      <sheetName val="Dados_RiscoEnergia4"/>
      <sheetName val="Nível_contratacao4"/>
      <sheetName val="Conceito_Compra_energia4"/>
      <sheetName val="AN_Compra_energia4"/>
      <sheetName val="Metas_resultados_Plan_Mercado4"/>
      <sheetName val="AN_Plan_Mercado4"/>
      <sheetName val="Dados_Must4"/>
      <sheetName val="Conceito_MUST4"/>
      <sheetName val="AN_MUST4"/>
      <sheetName val="Produtos_Serviços4"/>
      <sheetName val="Dados_Prod_Serv4"/>
      <sheetName val="Venda_Prod_Serv_BT4"/>
      <sheetName val="Venda_Prod_Serv_AT4"/>
      <sheetName val="Crédito_ICMS4"/>
      <sheetName val="AN_Produtos_Serviços4"/>
      <sheetName val="Conceito_Produtos_Serviços4"/>
      <sheetName val="Lojas_Metas_Resultados4"/>
      <sheetName val="Conceito_Lojas4"/>
      <sheetName val="Dados_das_Lojas4"/>
      <sheetName val="Ouvidoria_Metas_Resultados4"/>
      <sheetName val="Dados_de_Ouvidoria4"/>
      <sheetName val="Solicitações_Retorno4"/>
      <sheetName val="Conceito_Ouvidoria4"/>
      <sheetName val="Call_Center_Metas_Resultados4"/>
      <sheetName val="Dados_Call_Center4"/>
      <sheetName val="Conceito_2os_3os_Pedidos4"/>
      <sheetName val="Metas_e_resultados_WM4"/>
      <sheetName val="Dados_Work4"/>
      <sheetName val="Ganho_Econômico_WM4"/>
      <sheetName val="Coeficiente_Produtividade_WM4"/>
      <sheetName val="Conceitos_WM4"/>
      <sheetName val="AN_WM4"/>
      <sheetName val="Persp_GSA4"/>
      <sheetName val="Metas_Resultados_Segurança4"/>
      <sheetName val="Natureza_Lesões4"/>
      <sheetName val="Tipos_Acidentes4"/>
      <sheetName val="TF_e_TG4"/>
      <sheetName val="Classificação_Acidentes4"/>
      <sheetName val="Conceito_Segurança4"/>
      <sheetName val="AN_Segurança4"/>
      <sheetName val="Metas_Resultados_Segurança_Púb4"/>
      <sheetName val="Fatal_Leve_Grave4"/>
      <sheetName val="AN_Público4"/>
      <sheetName val="Mapa_Estratégico5"/>
      <sheetName val="Indicadores_Estratégicos5"/>
      <sheetName val="Indicadores_Operacionais5"/>
      <sheetName val="cKPIs_2005_20065"/>
      <sheetName val="cKPIs_20075"/>
      <sheetName val="cKPIs_2007_jan5"/>
      <sheetName val="Persp_Financeira5"/>
      <sheetName val="Perdas_Metas_Resultados_(2)5"/>
      <sheetName val="Perdas_Metas_Resultados_(3)5"/>
      <sheetName val="Perdas_Metas_Resultados5"/>
      <sheetName val="Energia_Adicionada5"/>
      <sheetName val="Clientes_Recuperados5"/>
      <sheetName val="Regularização_Ligações5"/>
      <sheetName val="Perda_Fisica5"/>
      <sheetName val="Outros_KPIs5"/>
      <sheetName val="Conceito_Perdas5"/>
      <sheetName val="AN_Perdas5"/>
      <sheetName val="Tx_Arrec_Metas_Resultados5"/>
      <sheetName val="Dados_Inadimplência5"/>
      <sheetName val="Tx_Arrec5"/>
      <sheetName val="Conceito_Tx_Arrec_e_DSO5"/>
      <sheetName val="PCLD_Metas_Resultados5"/>
      <sheetName val="Conceito_PCLD5"/>
      <sheetName val="AN_PCLD5"/>
      <sheetName val="Persp_Clientes5"/>
      <sheetName val="Persp_Proc_Interno_5"/>
      <sheetName val="Metas_resultados_IDMR_IDCP5"/>
      <sheetName val="IDMR_IDCP5"/>
      <sheetName val="DRP_DRC_Metas_Resultados5"/>
      <sheetName val="DRP_DRC5"/>
      <sheetName val="DRP_DRC_Conceito5"/>
      <sheetName val="DRP_DRC_AN5"/>
      <sheetName val="DEC_FEC_Metas_Resultados_5"/>
      <sheetName val="Dados_DEC_e_FEC5"/>
      <sheetName val="Multas_DEC_FEC5"/>
      <sheetName val="Multas_DIC_FIC_DMIC5"/>
      <sheetName val="DEC_FEC5"/>
      <sheetName val="Conceito_Qual_Forn5"/>
      <sheetName val="AN_Qual_Forn5"/>
      <sheetName val="Refaturamento_Meta_Resultado5"/>
      <sheetName val="Refaturamento_A5"/>
      <sheetName val="Refaturamento_B5"/>
      <sheetName val="Dados_Refaturamento5"/>
      <sheetName val="IRC_ABRADEE5"/>
      <sheetName val="Custo_financeiro5"/>
      <sheetName val="Motivos_revisões5"/>
      <sheetName val="Conceito_Refaturamento5"/>
      <sheetName val="AN_Refaturamento5"/>
      <sheetName val="Dados_Ind_Com5"/>
      <sheetName val="Ind_Com_Metas_Resultados5"/>
      <sheetName val="Ind_Com_TML5"/>
      <sheetName val="Ind_Com_TMR24h5"/>
      <sheetName val="Ind_Com_TMRURG5"/>
      <sheetName val="Ind_Com_Ind_Assoc5"/>
      <sheetName val="Ind_Com_TME5"/>
      <sheetName val="Ind_Com_TMS5"/>
      <sheetName val="Conceito_Ind_Com5"/>
      <sheetName val="AN_Ind_Comerciais5"/>
      <sheetName val="Dados_compra_energia5"/>
      <sheetName val="Metas_resultados_Compra_energi5"/>
      <sheetName val="Dados_RiscoEnergia5"/>
      <sheetName val="Nível_contratacao5"/>
      <sheetName val="Conceito_Compra_energia5"/>
      <sheetName val="AN_Compra_energia5"/>
      <sheetName val="Metas_resultados_Plan_Mercado5"/>
      <sheetName val="AN_Plan_Mercado5"/>
      <sheetName val="Dados_Must5"/>
      <sheetName val="Conceito_MUST5"/>
      <sheetName val="AN_MUST5"/>
      <sheetName val="Produtos_Serviços5"/>
      <sheetName val="Dados_Prod_Serv5"/>
      <sheetName val="Venda_Prod_Serv_BT5"/>
      <sheetName val="Venda_Prod_Serv_AT5"/>
      <sheetName val="Crédito_ICMS5"/>
      <sheetName val="AN_Produtos_Serviços5"/>
      <sheetName val="Conceito_Produtos_Serviços5"/>
      <sheetName val="Lojas_Metas_Resultados5"/>
      <sheetName val="Conceito_Lojas5"/>
      <sheetName val="Dados_das_Lojas5"/>
      <sheetName val="Ouvidoria_Metas_Resultados5"/>
      <sheetName val="Dados_de_Ouvidoria5"/>
      <sheetName val="Solicitações_Retorno5"/>
      <sheetName val="Conceito_Ouvidoria5"/>
      <sheetName val="Call_Center_Metas_Resultados5"/>
      <sheetName val="Dados_Call_Center5"/>
      <sheetName val="Conceito_2os_3os_Pedidos5"/>
      <sheetName val="Metas_e_resultados_WM5"/>
      <sheetName val="Dados_Work5"/>
      <sheetName val="Ganho_Econômico_WM5"/>
      <sheetName val="Coeficiente_Produtividade_WM5"/>
      <sheetName val="Conceitos_WM5"/>
      <sheetName val="AN_WM5"/>
      <sheetName val="Persp_GSA5"/>
      <sheetName val="Metas_Resultados_Segurança5"/>
      <sheetName val="Natureza_Lesões5"/>
      <sheetName val="Tipos_Acidentes5"/>
      <sheetName val="TF_e_TG5"/>
      <sheetName val="Classificação_Acidentes5"/>
      <sheetName val="Conceito_Segurança5"/>
      <sheetName val="AN_Segurança5"/>
      <sheetName val="Metas_Resultados_Segurança_Púb5"/>
      <sheetName val="Fatal_Leve_Grave5"/>
      <sheetName val="AN_Público5"/>
      <sheetName val="Colombia C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row r="3">
          <cell r="C3">
            <v>877.95492100000001</v>
          </cell>
          <cell r="D3">
            <v>862.15395999999998</v>
          </cell>
          <cell r="E3"/>
          <cell r="F3"/>
          <cell r="G3"/>
          <cell r="H3"/>
          <cell r="I3"/>
          <cell r="J3"/>
          <cell r="K3"/>
          <cell r="L3"/>
          <cell r="M3"/>
          <cell r="N3"/>
          <cell r="O3">
            <v>1740.1088810000001</v>
          </cell>
        </row>
        <row r="4">
          <cell r="C4">
            <v>751.90827200111926</v>
          </cell>
          <cell r="D4">
            <v>752.10809661300527</v>
          </cell>
          <cell r="E4">
            <v>773.51480918918492</v>
          </cell>
          <cell r="F4">
            <v>793.68747252305252</v>
          </cell>
          <cell r="G4">
            <v>820.06788742151593</v>
          </cell>
          <cell r="H4">
            <v>828.64113943699886</v>
          </cell>
          <cell r="I4">
            <v>856.62968378397215</v>
          </cell>
          <cell r="J4">
            <v>853.94444963192029</v>
          </cell>
          <cell r="K4">
            <v>869.07867148801233</v>
          </cell>
          <cell r="L4">
            <v>895.7696934833923</v>
          </cell>
          <cell r="M4">
            <v>899.57800256753433</v>
          </cell>
          <cell r="N4">
            <v>910.36316337991241</v>
          </cell>
          <cell r="O4">
            <v>10005.29134151962</v>
          </cell>
        </row>
        <row r="5">
          <cell r="C5">
            <v>1918.8747800000001</v>
          </cell>
          <cell r="D5">
            <v>1450.14239</v>
          </cell>
          <cell r="E5"/>
          <cell r="F5"/>
          <cell r="G5"/>
          <cell r="H5"/>
          <cell r="I5"/>
          <cell r="J5"/>
          <cell r="K5"/>
          <cell r="L5"/>
          <cell r="M5"/>
          <cell r="N5"/>
          <cell r="O5">
            <v>3369.0171700000001</v>
          </cell>
        </row>
        <row r="6">
          <cell r="C6">
            <v>1486.1695029126165</v>
          </cell>
          <cell r="D6">
            <v>1486.5644623181381</v>
          </cell>
          <cell r="E6">
            <v>1528.875478931461</v>
          </cell>
          <cell r="F6">
            <v>1568.7473597920466</v>
          </cell>
          <cell r="G6">
            <v>1620.889049884026</v>
          </cell>
          <cell r="H6">
            <v>1637.834342495697</v>
          </cell>
          <cell r="I6">
            <v>1693.1545492127834</v>
          </cell>
          <cell r="J6">
            <v>1687.8471024755131</v>
          </cell>
          <cell r="K6">
            <v>1717.7603509532528</v>
          </cell>
          <cell r="L6">
            <v>1770.5159653921437</v>
          </cell>
          <cell r="M6">
            <v>1778.0432037924527</v>
          </cell>
          <cell r="N6">
            <v>1799.3604012222754</v>
          </cell>
          <cell r="O6">
            <v>19775.761769382403</v>
          </cell>
        </row>
        <row r="7">
          <cell r="C7">
            <v>2112.9266360000001</v>
          </cell>
          <cell r="D7">
            <v>1819.4484829999999</v>
          </cell>
          <cell r="E7"/>
          <cell r="F7"/>
          <cell r="G7"/>
          <cell r="H7"/>
          <cell r="I7"/>
          <cell r="J7"/>
          <cell r="K7"/>
          <cell r="L7"/>
          <cell r="M7"/>
          <cell r="N7"/>
          <cell r="O7">
            <v>3932.3751190000003</v>
          </cell>
        </row>
        <row r="8">
          <cell r="C8">
            <v>1616.6820706303474</v>
          </cell>
          <cell r="D8">
            <v>1617.1117146166373</v>
          </cell>
          <cell r="E8">
            <v>1663.1384039107206</v>
          </cell>
          <cell r="F8">
            <v>1706.5117572080994</v>
          </cell>
          <cell r="G8">
            <v>1763.2324309528242</v>
          </cell>
          <cell r="H8">
            <v>1781.6658268024796</v>
          </cell>
          <cell r="I8">
            <v>1841.8441484325504</v>
          </cell>
          <cell r="J8">
            <v>1836.0706118580515</v>
          </cell>
          <cell r="K8">
            <v>1868.6107846939869</v>
          </cell>
          <cell r="L8">
            <v>1925.9992964494036</v>
          </cell>
          <cell r="M8">
            <v>1934.1875625518169</v>
          </cell>
          <cell r="N8">
            <v>1957.37679555205</v>
          </cell>
          <cell r="O8">
            <v>21512.431403658968</v>
          </cell>
        </row>
        <row r="9">
          <cell r="C9">
            <v>1274.8999100000001</v>
          </cell>
          <cell r="D9">
            <v>1238.00486</v>
          </cell>
          <cell r="E9"/>
          <cell r="F9"/>
          <cell r="G9"/>
          <cell r="H9"/>
          <cell r="I9"/>
          <cell r="J9"/>
          <cell r="K9"/>
          <cell r="L9"/>
          <cell r="M9"/>
          <cell r="N9"/>
          <cell r="O9">
            <v>2512.9047700000001</v>
          </cell>
        </row>
        <row r="10">
          <cell r="C10">
            <v>824.82790310395319</v>
          </cell>
          <cell r="D10">
            <v>825.0471065915965</v>
          </cell>
          <cell r="E10">
            <v>848.52982982267304</v>
          </cell>
          <cell r="F10">
            <v>870.65882642675774</v>
          </cell>
          <cell r="G10">
            <v>899.59759876637031</v>
          </cell>
          <cell r="H10">
            <v>909.00227982393164</v>
          </cell>
          <cell r="I10">
            <v>939.70513707965233</v>
          </cell>
          <cell r="J10">
            <v>936.75949046628887</v>
          </cell>
          <cell r="K10">
            <v>953.36142044033727</v>
          </cell>
          <cell r="L10">
            <v>982.64092237420891</v>
          </cell>
          <cell r="M10">
            <v>986.81855907966042</v>
          </cell>
          <cell r="N10">
            <v>998.6496585751313</v>
          </cell>
          <cell r="O10">
            <v>10975.598732550563</v>
          </cell>
        </row>
        <row r="11">
          <cell r="C11">
            <v>1691.55763</v>
          </cell>
          <cell r="D11">
            <v>1453.60258</v>
          </cell>
          <cell r="E11"/>
          <cell r="F11"/>
          <cell r="G11"/>
          <cell r="H11"/>
          <cell r="I11"/>
          <cell r="J11"/>
          <cell r="K11"/>
          <cell r="L11"/>
          <cell r="M11"/>
          <cell r="N11"/>
          <cell r="O11">
            <v>3145.16021</v>
          </cell>
        </row>
        <row r="12">
          <cell r="C12">
            <v>956.74191684262996</v>
          </cell>
          <cell r="D12">
            <v>956.99617735461959</v>
          </cell>
          <cell r="E12">
            <v>984.23447221860113</v>
          </cell>
          <cell r="F12">
            <v>1009.9025401260077</v>
          </cell>
          <cell r="G12">
            <v>1043.4694653174122</v>
          </cell>
          <cell r="H12">
            <v>1054.3782288891155</v>
          </cell>
          <cell r="I12">
            <v>1089.9913675727637</v>
          </cell>
          <cell r="J12">
            <v>1086.5746262421117</v>
          </cell>
          <cell r="K12">
            <v>1105.831688529754</v>
          </cell>
          <cell r="L12">
            <v>1139.7938359049735</v>
          </cell>
          <cell r="M12">
            <v>1144.6395984384728</v>
          </cell>
          <cell r="N12">
            <v>1158.3628354519835</v>
          </cell>
          <cell r="O12">
            <v>12730.916752888446</v>
          </cell>
        </row>
        <row r="13">
          <cell r="C13">
            <v>7876.2138770000001</v>
          </cell>
          <cell r="D13">
            <v>6823.3522729999995</v>
          </cell>
          <cell r="E13"/>
          <cell r="F13"/>
          <cell r="G13"/>
          <cell r="H13"/>
          <cell r="I13"/>
          <cell r="J13"/>
          <cell r="K13"/>
          <cell r="L13"/>
          <cell r="M13"/>
          <cell r="N13"/>
          <cell r="O13">
            <v>14699.566149999999</v>
          </cell>
        </row>
        <row r="14">
          <cell r="C14">
            <v>5636.3296654906662</v>
          </cell>
          <cell r="D14">
            <v>5637.8275574939962</v>
          </cell>
          <cell r="E14">
            <v>5798.2929940726408</v>
          </cell>
          <cell r="F14">
            <v>5949.5079560759641</v>
          </cell>
          <cell r="G14">
            <v>6147.2564323421484</v>
          </cell>
          <cell r="H14">
            <v>6211.5218174482234</v>
          </cell>
          <cell r="I14">
            <v>6421.3248860817212</v>
          </cell>
          <cell r="J14">
            <v>6401.1962806738857</v>
          </cell>
          <cell r="K14">
            <v>6514.6429161053429</v>
          </cell>
          <cell r="L14">
            <v>6714.7197136041223</v>
          </cell>
          <cell r="M14">
            <v>6743.2669264299366</v>
          </cell>
          <cell r="N14">
            <v>6824.1128541813523</v>
          </cell>
          <cell r="O14">
            <v>75000</v>
          </cell>
        </row>
        <row r="17">
          <cell r="Q17" t="str">
            <v>Combate a Fraude &amp; Anomalia</v>
          </cell>
        </row>
        <row r="18">
          <cell r="C18">
            <v>15.167080290208077</v>
          </cell>
          <cell r="D18">
            <v>69.793288440239976</v>
          </cell>
          <cell r="E18">
            <v>175.82518716178802</v>
          </cell>
          <cell r="F18">
            <v>283.23773834913345</v>
          </cell>
          <cell r="G18">
            <v>346.11570636024851</v>
          </cell>
          <cell r="H18">
            <v>444.67459752129059</v>
          </cell>
          <cell r="I18">
            <v>485.5776828726361</v>
          </cell>
          <cell r="J18">
            <v>601.89815553690585</v>
          </cell>
          <cell r="K18">
            <v>756.16948870207511</v>
          </cell>
          <cell r="L18">
            <v>777.90220451740709</v>
          </cell>
          <cell r="M18">
            <v>875.11460782970926</v>
          </cell>
          <cell r="N18">
            <v>869.02426241835713</v>
          </cell>
          <cell r="O18">
            <v>5700.5</v>
          </cell>
          <cell r="Q18" t="str">
            <v>Perdas Administrativas</v>
          </cell>
        </row>
        <row r="19">
          <cell r="C19">
            <v>31.695499999999999</v>
          </cell>
          <cell r="D19">
            <v>424.5385</v>
          </cell>
          <cell r="E19"/>
          <cell r="F19"/>
          <cell r="G19"/>
          <cell r="H19"/>
          <cell r="I19"/>
          <cell r="J19"/>
          <cell r="K19"/>
          <cell r="L19"/>
          <cell r="M19"/>
          <cell r="N19"/>
          <cell r="O19">
            <v>456.23399999999998</v>
          </cell>
          <cell r="Q19" t="str">
            <v>Ligações Informais</v>
          </cell>
        </row>
        <row r="20">
          <cell r="C20">
            <v>26.080845929968856</v>
          </cell>
          <cell r="D20">
            <v>152.68515600361624</v>
          </cell>
          <cell r="E20">
            <v>315.48325877582369</v>
          </cell>
          <cell r="F20">
            <v>498.7333507202494</v>
          </cell>
          <cell r="G20">
            <v>702.2631284719032</v>
          </cell>
          <cell r="H20">
            <v>917.64065370112201</v>
          </cell>
          <cell r="I20">
            <v>1024.4586539443667</v>
          </cell>
          <cell r="J20">
            <v>1258.7466836073065</v>
          </cell>
          <cell r="K20">
            <v>1470.8823840620528</v>
          </cell>
          <cell r="L20">
            <v>1759.4451331926628</v>
          </cell>
          <cell r="M20">
            <v>1723.0336499012617</v>
          </cell>
          <cell r="N20">
            <v>1875.3140190727838</v>
          </cell>
          <cell r="O20">
            <v>11724.766917383118</v>
          </cell>
          <cell r="Q20" t="str">
            <v>Cordados Situação 3 e 4</v>
          </cell>
        </row>
        <row r="21">
          <cell r="C21">
            <v>114.3755</v>
          </cell>
          <cell r="D21">
            <v>265.35399999999998</v>
          </cell>
          <cell r="E21"/>
          <cell r="F21"/>
          <cell r="G21"/>
          <cell r="H21"/>
          <cell r="I21"/>
          <cell r="J21"/>
          <cell r="K21"/>
          <cell r="L21"/>
          <cell r="M21"/>
          <cell r="N21"/>
          <cell r="O21">
            <v>379.72949999999997</v>
          </cell>
        </row>
        <row r="22">
          <cell r="C22">
            <v>75.937454846860888</v>
          </cell>
          <cell r="D22">
            <v>247.31392787704073</v>
          </cell>
          <cell r="E22">
            <v>479.55887756926575</v>
          </cell>
          <cell r="F22">
            <v>723.50631783259553</v>
          </cell>
          <cell r="G22">
            <v>895.48893976632019</v>
          </cell>
          <cell r="H22">
            <v>1162.9448657871928</v>
          </cell>
          <cell r="I22">
            <v>1245.7873722844668</v>
          </cell>
          <cell r="J22">
            <v>1397.1622253053604</v>
          </cell>
          <cell r="K22">
            <v>1777.9654086737253</v>
          </cell>
          <cell r="L22">
            <v>1791.5419796862059</v>
          </cell>
          <cell r="M22">
            <v>2035.5935714687148</v>
          </cell>
          <cell r="N22">
            <v>2026.929588261484</v>
          </cell>
          <cell r="O22">
            <v>13859.730529359233</v>
          </cell>
        </row>
        <row r="23">
          <cell r="C23">
            <v>254.61750000000001</v>
          </cell>
          <cell r="D23">
            <v>563.08600000000001</v>
          </cell>
          <cell r="E23"/>
          <cell r="F23"/>
          <cell r="G23"/>
          <cell r="H23"/>
          <cell r="I23"/>
          <cell r="J23"/>
          <cell r="K23"/>
          <cell r="L23"/>
          <cell r="M23"/>
          <cell r="N23"/>
          <cell r="O23">
            <v>817.70350000000008</v>
          </cell>
        </row>
        <row r="24">
          <cell r="C24">
            <v>42.152825444890958</v>
          </cell>
          <cell r="D24">
            <v>137.72222484996183</v>
          </cell>
          <cell r="E24">
            <v>348.52850969049973</v>
          </cell>
          <cell r="F24">
            <v>484.19650888404959</v>
          </cell>
          <cell r="G24">
            <v>619.40748119415332</v>
          </cell>
          <cell r="H24">
            <v>761.82644772682579</v>
          </cell>
          <cell r="I24">
            <v>814.74862782566777</v>
          </cell>
          <cell r="J24">
            <v>981.50882700812895</v>
          </cell>
          <cell r="K24">
            <v>1195.7950314307977</v>
          </cell>
          <cell r="L24">
            <v>1312.8322386985401</v>
          </cell>
          <cell r="M24">
            <v>1514.2958209384838</v>
          </cell>
          <cell r="N24">
            <v>1447.2584086601514</v>
          </cell>
          <cell r="O24">
            <v>9660.2729523521502</v>
          </cell>
        </row>
        <row r="25">
          <cell r="C25">
            <v>19.897500000000001</v>
          </cell>
          <cell r="D25">
            <v>166.673</v>
          </cell>
          <cell r="E25"/>
          <cell r="F25"/>
          <cell r="G25"/>
          <cell r="H25"/>
          <cell r="I25"/>
          <cell r="J25"/>
          <cell r="K25"/>
          <cell r="L25"/>
          <cell r="M25"/>
          <cell r="N25"/>
          <cell r="O25">
            <v>186.57050000000001</v>
          </cell>
        </row>
        <row r="26">
          <cell r="C26">
            <v>44.395642686764795</v>
          </cell>
          <cell r="D26">
            <v>160.84261167293036</v>
          </cell>
          <cell r="E26">
            <v>374.76912263506756</v>
          </cell>
          <cell r="F26">
            <v>590.27334479832109</v>
          </cell>
          <cell r="G26">
            <v>719.79937932440521</v>
          </cell>
          <cell r="H26">
            <v>974.09568173746379</v>
          </cell>
          <cell r="I26">
            <v>1004.6314191505837</v>
          </cell>
          <cell r="J26">
            <v>1213.2212488891</v>
          </cell>
          <cell r="K26">
            <v>1402.665416460811</v>
          </cell>
          <cell r="L26">
            <v>1467.3770378718141</v>
          </cell>
          <cell r="M26">
            <v>1642.3681260243318</v>
          </cell>
          <cell r="N26">
            <v>1660.3139543829002</v>
          </cell>
          <cell r="O26">
            <v>11254.752985634494</v>
          </cell>
        </row>
        <row r="27">
          <cell r="C27">
            <v>37.167499999999997</v>
          </cell>
          <cell r="D27">
            <v>192.61850000000001</v>
          </cell>
          <cell r="E27"/>
          <cell r="F27"/>
          <cell r="G27"/>
          <cell r="H27"/>
          <cell r="I27"/>
          <cell r="J27"/>
          <cell r="K27"/>
          <cell r="L27"/>
          <cell r="M27"/>
          <cell r="N27"/>
          <cell r="O27">
            <v>229.786</v>
          </cell>
        </row>
        <row r="28">
          <cell r="C28">
            <v>203.73384919869358</v>
          </cell>
          <cell r="D28">
            <v>768.35720884378907</v>
          </cell>
          <cell r="E28">
            <v>1694.1649558324448</v>
          </cell>
          <cell r="F28">
            <v>2579.9472605843489</v>
          </cell>
          <cell r="G28">
            <v>3283.0746351170305</v>
          </cell>
          <cell r="H28">
            <v>4261.1822464738952</v>
          </cell>
          <cell r="I28">
            <v>4575.2037560777208</v>
          </cell>
          <cell r="J28">
            <v>5452.5371403468007</v>
          </cell>
          <cell r="K28">
            <v>6603.4777293294619</v>
          </cell>
          <cell r="L28">
            <v>7109.0985939666298</v>
          </cell>
          <cell r="M28">
            <v>7790.4057761625008</v>
          </cell>
          <cell r="N28">
            <v>7878.8402327956765</v>
          </cell>
          <cell r="O28">
            <v>52200.023384728993</v>
          </cell>
        </row>
        <row r="29">
          <cell r="C29">
            <v>457.75349999999997</v>
          </cell>
          <cell r="D29">
            <v>1612.27</v>
          </cell>
          <cell r="E29"/>
          <cell r="F29"/>
          <cell r="G29"/>
          <cell r="H29"/>
          <cell r="I29"/>
          <cell r="J29"/>
          <cell r="K29"/>
          <cell r="L29"/>
          <cell r="M29"/>
          <cell r="N29"/>
          <cell r="O29">
            <v>2070.0234999999998</v>
          </cell>
        </row>
        <row r="33">
          <cell r="C33">
            <v>12.475473990718074</v>
          </cell>
          <cell r="D33">
            <v>15.771037760858571</v>
          </cell>
          <cell r="E33">
            <v>36.955417777755912</v>
          </cell>
          <cell r="F33">
            <v>76.935631453493372</v>
          </cell>
          <cell r="G33">
            <v>107.75517078590401</v>
          </cell>
          <cell r="H33">
            <v>155.65470352638286</v>
          </cell>
          <cell r="I33">
            <v>161.19335378279834</v>
          </cell>
          <cell r="J33">
            <v>185.13597539863031</v>
          </cell>
          <cell r="K33">
            <v>241.19243608760556</v>
          </cell>
          <cell r="L33">
            <v>268.4938250702595</v>
          </cell>
          <cell r="M33">
            <v>316.45802699806711</v>
          </cell>
          <cell r="N33">
            <v>296.67229677601756</v>
          </cell>
          <cell r="O33">
            <v>1874.693349408491</v>
          </cell>
        </row>
        <row r="34">
          <cell r="C34">
            <v>2.117</v>
          </cell>
          <cell r="D34">
            <v>25.561333333333334</v>
          </cell>
          <cell r="E34"/>
          <cell r="F34"/>
          <cell r="G34"/>
          <cell r="H34"/>
          <cell r="I34"/>
          <cell r="J34"/>
          <cell r="K34"/>
          <cell r="L34"/>
          <cell r="M34"/>
          <cell r="N34"/>
          <cell r="O34">
            <v>27.678333333333335</v>
          </cell>
        </row>
        <row r="35">
          <cell r="C35">
            <v>41.222493270007675</v>
          </cell>
          <cell r="D35">
            <v>93.931487283259315</v>
          </cell>
          <cell r="E35">
            <v>172.64373124840569</v>
          </cell>
          <cell r="F35">
            <v>272.55144541708097</v>
          </cell>
          <cell r="G35">
            <v>371.69798720173344</v>
          </cell>
          <cell r="H35">
            <v>457.55051802863068</v>
          </cell>
          <cell r="I35">
            <v>472.07220279308535</v>
          </cell>
          <cell r="J35">
            <v>506.71432058757193</v>
          </cell>
          <cell r="K35">
            <v>534.51009128820158</v>
          </cell>
          <cell r="L35">
            <v>550.73417720837426</v>
          </cell>
          <cell r="M35">
            <v>672.31739008212583</v>
          </cell>
          <cell r="N35">
            <v>665.02764727868941</v>
          </cell>
          <cell r="O35">
            <v>4810.9734916871657</v>
          </cell>
        </row>
        <row r="36">
          <cell r="C36">
            <v>4.181</v>
          </cell>
          <cell r="D36">
            <v>91.972666666666669</v>
          </cell>
          <cell r="E36"/>
          <cell r="F36"/>
          <cell r="G36"/>
          <cell r="H36"/>
          <cell r="I36"/>
          <cell r="J36"/>
          <cell r="K36"/>
          <cell r="L36"/>
          <cell r="M36"/>
          <cell r="N36"/>
          <cell r="O36">
            <v>96.153666666666666</v>
          </cell>
        </row>
        <row r="37">
          <cell r="C37">
            <v>91.446227510629086</v>
          </cell>
          <cell r="D37">
            <v>180.91988210458962</v>
          </cell>
          <cell r="E37">
            <v>388.10550429565001</v>
          </cell>
          <cell r="F37">
            <v>551.99692714371145</v>
          </cell>
          <cell r="G37">
            <v>703.46152463485078</v>
          </cell>
          <cell r="H37">
            <v>895.85257565226243</v>
          </cell>
          <cell r="I37">
            <v>926.52062596362191</v>
          </cell>
          <cell r="J37">
            <v>1031.7794355348449</v>
          </cell>
          <cell r="K37">
            <v>1233.1905228633339</v>
          </cell>
          <cell r="L37">
            <v>1261.66326976646</v>
          </cell>
          <cell r="M37">
            <v>1427.6280245630871</v>
          </cell>
          <cell r="N37">
            <v>1433.9140532335059</v>
          </cell>
          <cell r="O37">
            <v>10126.478573266548</v>
          </cell>
        </row>
        <row r="38">
          <cell r="C38">
            <v>82.597999999999999</v>
          </cell>
          <cell r="D38">
            <v>213.82366666666667</v>
          </cell>
          <cell r="E38"/>
          <cell r="F38"/>
          <cell r="G38"/>
          <cell r="H38"/>
          <cell r="I38"/>
          <cell r="J38"/>
          <cell r="K38"/>
          <cell r="L38"/>
          <cell r="M38"/>
          <cell r="N38"/>
          <cell r="O38">
            <v>296.42166666666668</v>
          </cell>
        </row>
        <row r="39">
          <cell r="C39">
            <v>32.781451859590113</v>
          </cell>
          <cell r="D39">
            <v>54.041470783868554</v>
          </cell>
          <cell r="E39">
            <v>77.300354154401063</v>
          </cell>
          <cell r="F39">
            <v>89.842109123108528</v>
          </cell>
          <cell r="G39">
            <v>118.03286124265149</v>
          </cell>
          <cell r="H39">
            <v>136.8707862911053</v>
          </cell>
          <cell r="I39">
            <v>135.9306511527322</v>
          </cell>
          <cell r="J39">
            <v>167.82011748147426</v>
          </cell>
          <cell r="K39">
            <v>239.56696709788105</v>
          </cell>
          <cell r="L39">
            <v>311.16074967402238</v>
          </cell>
          <cell r="M39">
            <v>347.023401710114</v>
          </cell>
          <cell r="N39">
            <v>299.99345054471968</v>
          </cell>
          <cell r="O39">
            <v>2010.3643711156685</v>
          </cell>
        </row>
        <row r="40">
          <cell r="C40">
            <v>27.841999999999999</v>
          </cell>
          <cell r="D40">
            <v>52.819666666666663</v>
          </cell>
          <cell r="E40"/>
          <cell r="F40"/>
          <cell r="G40"/>
          <cell r="H40"/>
          <cell r="I40"/>
          <cell r="J40"/>
          <cell r="K40"/>
          <cell r="L40"/>
          <cell r="M40"/>
          <cell r="N40"/>
          <cell r="O40">
            <v>80.661666666666662</v>
          </cell>
        </row>
        <row r="41">
          <cell r="C41">
            <v>100.93723233390232</v>
          </cell>
          <cell r="D41">
            <v>199.69716270351975</v>
          </cell>
          <cell r="E41">
            <v>428.38612946174294</v>
          </cell>
          <cell r="F41">
            <v>609.28748620306703</v>
          </cell>
          <cell r="G41">
            <v>776.47226444388741</v>
          </cell>
          <cell r="H41">
            <v>988.83116370248126</v>
          </cell>
          <cell r="I41">
            <v>1022.6821841740003</v>
          </cell>
          <cell r="J41">
            <v>1138.8655763827778</v>
          </cell>
          <cell r="K41">
            <v>1361.1806818794651</v>
          </cell>
          <cell r="L41">
            <v>1392.6085531824249</v>
          </cell>
          <cell r="M41">
            <v>1575.7984284804425</v>
          </cell>
          <cell r="N41">
            <v>1582.7368703783313</v>
          </cell>
          <cell r="O41">
            <v>11177.483733326044</v>
          </cell>
        </row>
        <row r="42">
          <cell r="C42">
            <v>90.084000000000003</v>
          </cell>
          <cell r="D42">
            <v>425.95666666666665</v>
          </cell>
          <cell r="E42"/>
          <cell r="F42"/>
          <cell r="G42"/>
          <cell r="H42"/>
          <cell r="I42"/>
          <cell r="J42"/>
          <cell r="K42"/>
          <cell r="L42"/>
          <cell r="M42"/>
          <cell r="N42"/>
          <cell r="O42">
            <v>516.04066666666665</v>
          </cell>
        </row>
        <row r="43">
          <cell r="C43">
            <v>278.86287896484725</v>
          </cell>
          <cell r="D43">
            <v>544.36104063609582</v>
          </cell>
          <cell r="E43">
            <v>1103.3911369379555</v>
          </cell>
          <cell r="F43">
            <v>1600.6135993404614</v>
          </cell>
          <cell r="G43">
            <v>2077.4198083090273</v>
          </cell>
          <cell r="H43">
            <v>2634.7597472008629</v>
          </cell>
          <cell r="I43">
            <v>2718.399017866238</v>
          </cell>
          <cell r="J43">
            <v>3030.315425385299</v>
          </cell>
          <cell r="K43">
            <v>3609.6406992164875</v>
          </cell>
          <cell r="L43">
            <v>3784.6605749015407</v>
          </cell>
          <cell r="M43">
            <v>4339.2252718338368</v>
          </cell>
          <cell r="N43">
            <v>4278.3443182112642</v>
          </cell>
          <cell r="O43">
            <v>29999.99351880392</v>
          </cell>
        </row>
        <row r="44">
          <cell r="C44">
            <v>206.822</v>
          </cell>
          <cell r="D44">
            <v>810.13400000000001</v>
          </cell>
          <cell r="E44"/>
          <cell r="F44"/>
          <cell r="G44"/>
          <cell r="H44"/>
          <cell r="I44"/>
          <cell r="J44"/>
          <cell r="K44"/>
          <cell r="L44"/>
          <cell r="M44"/>
          <cell r="N44"/>
          <cell r="O44">
            <v>1016.956</v>
          </cell>
        </row>
        <row r="49">
          <cell r="C49">
            <v>20.403183442165176</v>
          </cell>
          <cell r="D49">
            <v>124.28999468763274</v>
          </cell>
          <cell r="E49">
            <v>232.39233970214272</v>
          </cell>
          <cell r="F49">
            <v>305.54188758019257</v>
          </cell>
          <cell r="G49">
            <v>411.55252488644436</v>
          </cell>
          <cell r="H49">
            <v>507.90758246455619</v>
          </cell>
          <cell r="I49">
            <v>604.26264004266807</v>
          </cell>
          <cell r="J49">
            <v>700.61769762077984</v>
          </cell>
          <cell r="K49">
            <v>796.9727551988916</v>
          </cell>
          <cell r="L49">
            <v>893.32781277700337</v>
          </cell>
          <cell r="M49">
            <v>989.68287035511537</v>
          </cell>
          <cell r="N49">
            <v>977.43413513990447</v>
          </cell>
          <cell r="O49">
            <v>6564.3854238974964</v>
          </cell>
        </row>
        <row r="50">
          <cell r="C50">
            <v>10.17</v>
          </cell>
          <cell r="D50">
            <v>67.055000000000007</v>
          </cell>
          <cell r="E50"/>
          <cell r="F50"/>
          <cell r="G50"/>
          <cell r="H50"/>
          <cell r="I50"/>
          <cell r="J50"/>
          <cell r="K50"/>
          <cell r="L50"/>
          <cell r="M50"/>
          <cell r="N50"/>
          <cell r="O50">
            <v>77.225000000000009</v>
          </cell>
        </row>
        <row r="51">
          <cell r="C51">
            <v>36.049944771292296</v>
          </cell>
          <cell r="D51">
            <v>228.07790951767493</v>
          </cell>
          <cell r="E51">
            <v>635.53443905020572</v>
          </cell>
          <cell r="F51">
            <v>1335.0262391025133</v>
          </cell>
          <cell r="G51">
            <v>1634.773070999031</v>
          </cell>
          <cell r="H51">
            <v>2065.212987678769</v>
          </cell>
          <cell r="I51">
            <v>2495.6529043585065</v>
          </cell>
          <cell r="J51">
            <v>2926.0928210382444</v>
          </cell>
          <cell r="K51">
            <v>3356.5327377179819</v>
          </cell>
          <cell r="L51">
            <v>3786.9726543977195</v>
          </cell>
          <cell r="M51">
            <v>4217.4125710774579</v>
          </cell>
          <cell r="N51">
            <v>4183.0672389814754</v>
          </cell>
          <cell r="O51">
            <v>26900.405518690874</v>
          </cell>
        </row>
        <row r="52">
          <cell r="C52">
            <v>3.202</v>
          </cell>
          <cell r="D52">
            <v>53.271999999999998</v>
          </cell>
          <cell r="E52"/>
          <cell r="F52"/>
          <cell r="G52"/>
          <cell r="H52"/>
          <cell r="I52"/>
          <cell r="J52"/>
          <cell r="K52"/>
          <cell r="L52"/>
          <cell r="M52"/>
          <cell r="N52"/>
          <cell r="O52">
            <v>56.473999999999997</v>
          </cell>
        </row>
        <row r="53">
          <cell r="C53">
            <v>27.047934541311591</v>
          </cell>
          <cell r="D53">
            <v>271.16892228629769</v>
          </cell>
          <cell r="E53">
            <v>518.84913232984172</v>
          </cell>
          <cell r="F53">
            <v>939.57003898743335</v>
          </cell>
          <cell r="G53">
            <v>1185.4580674699478</v>
          </cell>
          <cell r="H53">
            <v>1483.9802057257887</v>
          </cell>
          <cell r="I53">
            <v>1782.5023439816293</v>
          </cell>
          <cell r="J53">
            <v>2081.0244822374702</v>
          </cell>
          <cell r="K53">
            <v>2379.5466204933109</v>
          </cell>
          <cell r="L53">
            <v>2678.0687587491516</v>
          </cell>
          <cell r="M53">
            <v>2976.5908970049927</v>
          </cell>
          <cell r="N53">
            <v>2947.60173173475</v>
          </cell>
          <cell r="O53">
            <v>19271.409135541926</v>
          </cell>
        </row>
        <row r="54">
          <cell r="C54">
            <v>26.611999999999998</v>
          </cell>
          <cell r="D54">
            <v>125.85</v>
          </cell>
          <cell r="E54"/>
          <cell r="F54"/>
          <cell r="G54"/>
          <cell r="H54"/>
          <cell r="I54"/>
          <cell r="J54"/>
          <cell r="K54"/>
          <cell r="L54"/>
          <cell r="M54"/>
          <cell r="N54"/>
          <cell r="O54">
            <v>152.46199999999999</v>
          </cell>
        </row>
        <row r="55">
          <cell r="C55">
            <v>15.116217761201444</v>
          </cell>
          <cell r="D55">
            <v>151.54755987335432</v>
          </cell>
          <cell r="E55">
            <v>289.9680364698188</v>
          </cell>
          <cell r="F55">
            <v>525.09537427126077</v>
          </cell>
          <cell r="G55">
            <v>662.51425842809704</v>
          </cell>
          <cell r="H55">
            <v>829.34864800126684</v>
          </cell>
          <cell r="I55">
            <v>996.18303757443664</v>
          </cell>
          <cell r="J55">
            <v>1163.0174271476064</v>
          </cell>
          <cell r="K55">
            <v>1329.8518167207762</v>
          </cell>
          <cell r="L55">
            <v>1496.6862062939458</v>
          </cell>
          <cell r="M55">
            <v>1663.5205958671158</v>
          </cell>
          <cell r="N55">
            <v>1647.3194868962569</v>
          </cell>
          <cell r="O55">
            <v>10770.168665305137</v>
          </cell>
        </row>
        <row r="56">
          <cell r="C56">
            <v>3.6859999999999999</v>
          </cell>
          <cell r="D56">
            <v>31.234999999999999</v>
          </cell>
          <cell r="E56"/>
          <cell r="F56"/>
          <cell r="G56"/>
          <cell r="H56"/>
          <cell r="I56"/>
          <cell r="J56"/>
          <cell r="K56"/>
          <cell r="L56"/>
          <cell r="M56"/>
          <cell r="N56"/>
          <cell r="O56">
            <v>34.920999999999999</v>
          </cell>
        </row>
        <row r="57">
          <cell r="C57">
            <v>51.041245222637187</v>
          </cell>
          <cell r="D57">
            <v>319.65750370775697</v>
          </cell>
          <cell r="E57">
            <v>473.44411269024823</v>
          </cell>
          <cell r="F57">
            <v>686.90510268287903</v>
          </cell>
          <cell r="G57">
            <v>898.10390596702348</v>
          </cell>
          <cell r="H57">
            <v>1104.2417241033452</v>
          </cell>
          <cell r="I57">
            <v>1310.379542239667</v>
          </cell>
          <cell r="J57">
            <v>1516.5173603759883</v>
          </cell>
          <cell r="K57">
            <v>1722.6551785123102</v>
          </cell>
          <cell r="L57">
            <v>1928.792996648632</v>
          </cell>
          <cell r="M57">
            <v>2134.9308147849538</v>
          </cell>
          <cell r="N57">
            <v>2106.961769629148</v>
          </cell>
          <cell r="O57">
            <v>14253.631256564589</v>
          </cell>
        </row>
        <row r="58">
          <cell r="C58">
            <v>7.9279999999999999</v>
          </cell>
          <cell r="D58">
            <v>28.472999999999999</v>
          </cell>
          <cell r="E58"/>
          <cell r="F58"/>
          <cell r="G58"/>
          <cell r="H58"/>
          <cell r="I58"/>
          <cell r="J58"/>
          <cell r="K58"/>
          <cell r="L58"/>
          <cell r="M58"/>
          <cell r="N58"/>
          <cell r="O58">
            <v>36.400999999999996</v>
          </cell>
        </row>
        <row r="59">
          <cell r="C59">
            <v>149.65852573860769</v>
          </cell>
          <cell r="D59">
            <v>1094.7418900727166</v>
          </cell>
          <cell r="E59">
            <v>2150.1880602422575</v>
          </cell>
          <cell r="F59">
            <v>3792.1386426242789</v>
          </cell>
          <cell r="G59">
            <v>4792.4018277505438</v>
          </cell>
          <cell r="H59">
            <v>5990.6911479737264</v>
          </cell>
          <cell r="I59">
            <v>7188.9804681969072</v>
          </cell>
          <cell r="J59">
            <v>8387.2697884200898</v>
          </cell>
          <cell r="K59">
            <v>9585.5591086432705</v>
          </cell>
          <cell r="L59">
            <v>10783.848428866451</v>
          </cell>
          <cell r="M59">
            <v>11982.137749089636</v>
          </cell>
          <cell r="N59">
            <v>11862.384362381534</v>
          </cell>
          <cell r="O59">
            <v>77760</v>
          </cell>
        </row>
        <row r="60">
          <cell r="C60">
            <v>51.597999999999992</v>
          </cell>
          <cell r="D60">
            <v>305.88499999999999</v>
          </cell>
          <cell r="E60"/>
          <cell r="F60"/>
          <cell r="G60"/>
          <cell r="H60"/>
          <cell r="I60"/>
          <cell r="J60"/>
          <cell r="K60"/>
          <cell r="L60"/>
          <cell r="M60"/>
          <cell r="N60"/>
          <cell r="O60">
            <v>357.483</v>
          </cell>
        </row>
        <row r="64">
          <cell r="C64" t="str">
            <v>0</v>
          </cell>
          <cell r="D64">
            <v>38.5</v>
          </cell>
          <cell r="E64">
            <v>77</v>
          </cell>
          <cell r="F64">
            <v>154</v>
          </cell>
          <cell r="G64">
            <v>322</v>
          </cell>
          <cell r="H64">
            <v>490</v>
          </cell>
          <cell r="I64">
            <v>658</v>
          </cell>
          <cell r="J64">
            <v>854</v>
          </cell>
          <cell r="K64">
            <v>1022</v>
          </cell>
          <cell r="L64">
            <v>1176</v>
          </cell>
          <cell r="M64">
            <v>1330</v>
          </cell>
          <cell r="N64">
            <v>1340.22</v>
          </cell>
          <cell r="O64">
            <v>7461.72</v>
          </cell>
        </row>
        <row r="65">
          <cell r="C65">
            <v>2.34</v>
          </cell>
          <cell r="D65">
            <v>39.985999999999997</v>
          </cell>
          <cell r="E65"/>
          <cell r="F65"/>
          <cell r="G65"/>
          <cell r="H65"/>
          <cell r="I65"/>
          <cell r="J65"/>
          <cell r="K65"/>
          <cell r="L65"/>
          <cell r="M65"/>
          <cell r="N65"/>
          <cell r="O65">
            <v>42.325999999999993</v>
          </cell>
        </row>
        <row r="66">
          <cell r="C66" t="str">
            <v>0</v>
          </cell>
          <cell r="D66">
            <v>35.07</v>
          </cell>
          <cell r="E66">
            <v>70.14</v>
          </cell>
          <cell r="F66">
            <v>140.28</v>
          </cell>
          <cell r="G66">
            <v>286.72000000000003</v>
          </cell>
          <cell r="H66">
            <v>412.02</v>
          </cell>
          <cell r="I66">
            <v>540.26</v>
          </cell>
          <cell r="J66">
            <v>668.5</v>
          </cell>
          <cell r="K66">
            <v>808.5</v>
          </cell>
          <cell r="L66">
            <v>955.22</v>
          </cell>
          <cell r="M66">
            <v>1053.5</v>
          </cell>
          <cell r="N66">
            <v>1053.5</v>
          </cell>
          <cell r="O66">
            <v>6023.71</v>
          </cell>
        </row>
        <row r="67">
          <cell r="C67">
            <v>0.73</v>
          </cell>
          <cell r="D67">
            <v>81.433000000000007</v>
          </cell>
          <cell r="E67"/>
          <cell r="F67"/>
          <cell r="G67"/>
          <cell r="H67"/>
          <cell r="I67"/>
          <cell r="J67"/>
          <cell r="K67"/>
          <cell r="L67"/>
          <cell r="M67"/>
          <cell r="N67"/>
          <cell r="O67">
            <v>82.163000000000011</v>
          </cell>
        </row>
        <row r="68">
          <cell r="C68" t="str">
            <v>0</v>
          </cell>
          <cell r="D68">
            <v>77.98</v>
          </cell>
          <cell r="E68">
            <v>155.96</v>
          </cell>
          <cell r="F68">
            <v>311.92</v>
          </cell>
          <cell r="G68">
            <v>528.91999999999996</v>
          </cell>
          <cell r="H68">
            <v>752.92</v>
          </cell>
          <cell r="I68">
            <v>990.92</v>
          </cell>
          <cell r="J68">
            <v>1214.92</v>
          </cell>
          <cell r="K68">
            <v>1382.92</v>
          </cell>
          <cell r="L68">
            <v>1423.38</v>
          </cell>
          <cell r="M68">
            <v>1423.38</v>
          </cell>
          <cell r="N68">
            <v>1423.38</v>
          </cell>
          <cell r="O68">
            <v>9686.6</v>
          </cell>
        </row>
        <row r="69">
          <cell r="C69" t="str">
            <v>0</v>
          </cell>
          <cell r="D69">
            <v>20.94</v>
          </cell>
          <cell r="E69"/>
          <cell r="F69"/>
          <cell r="G69"/>
          <cell r="H69"/>
          <cell r="I69"/>
          <cell r="J69"/>
          <cell r="K69"/>
          <cell r="L69"/>
          <cell r="M69"/>
          <cell r="N69"/>
          <cell r="O69">
            <v>20.94</v>
          </cell>
        </row>
        <row r="70">
          <cell r="C70" t="str">
            <v>0</v>
          </cell>
          <cell r="D70">
            <v>26.074999999999999</v>
          </cell>
          <cell r="E70">
            <v>52.15</v>
          </cell>
          <cell r="F70">
            <v>104.3</v>
          </cell>
          <cell r="G70">
            <v>233.1</v>
          </cell>
          <cell r="H70">
            <v>401.1</v>
          </cell>
          <cell r="I70">
            <v>569.1</v>
          </cell>
          <cell r="J70">
            <v>737.1</v>
          </cell>
          <cell r="K70">
            <v>905.1</v>
          </cell>
          <cell r="L70">
            <v>1078.7</v>
          </cell>
          <cell r="M70">
            <v>1239.98</v>
          </cell>
          <cell r="N70">
            <v>1239.98</v>
          </cell>
          <cell r="O70">
            <v>6586.6849999999995</v>
          </cell>
        </row>
        <row r="71">
          <cell r="C71" t="str">
            <v>0</v>
          </cell>
          <cell r="D71">
            <v>34.802</v>
          </cell>
          <cell r="E71"/>
          <cell r="F71"/>
          <cell r="G71"/>
          <cell r="H71"/>
          <cell r="I71"/>
          <cell r="J71"/>
          <cell r="K71"/>
          <cell r="L71"/>
          <cell r="M71"/>
          <cell r="N71"/>
          <cell r="O71">
            <v>34.802</v>
          </cell>
        </row>
        <row r="72">
          <cell r="C72" t="str">
            <v>0</v>
          </cell>
          <cell r="D72">
            <v>77</v>
          </cell>
          <cell r="E72">
            <v>154</v>
          </cell>
          <cell r="F72">
            <v>308</v>
          </cell>
          <cell r="G72">
            <v>574</v>
          </cell>
          <cell r="H72">
            <v>845.6</v>
          </cell>
          <cell r="I72">
            <v>1103.2</v>
          </cell>
          <cell r="J72">
            <v>1369.2</v>
          </cell>
          <cell r="K72">
            <v>1635.2</v>
          </cell>
          <cell r="L72">
            <v>1884.4</v>
          </cell>
          <cell r="M72">
            <v>2133.6</v>
          </cell>
          <cell r="N72">
            <v>2230.7600000000002</v>
          </cell>
          <cell r="O72">
            <v>12314.96</v>
          </cell>
        </row>
        <row r="73">
          <cell r="C73" t="str">
            <v>0</v>
          </cell>
          <cell r="D73">
            <v>71.914000000000001</v>
          </cell>
          <cell r="E73"/>
          <cell r="F73"/>
          <cell r="G73"/>
          <cell r="H73"/>
          <cell r="I73"/>
          <cell r="J73"/>
          <cell r="K73"/>
          <cell r="L73"/>
          <cell r="M73"/>
          <cell r="N73"/>
          <cell r="O73">
            <v>71.914000000000001</v>
          </cell>
        </row>
        <row r="74">
          <cell r="C74" t="str">
            <v>0</v>
          </cell>
          <cell r="D74">
            <v>254.625</v>
          </cell>
          <cell r="E74">
            <v>509.25</v>
          </cell>
          <cell r="F74">
            <v>1018.5</v>
          </cell>
          <cell r="G74">
            <v>1944.7399999999998</v>
          </cell>
          <cell r="H74">
            <v>2901.64</v>
          </cell>
          <cell r="I74">
            <v>3861.4799999999996</v>
          </cell>
          <cell r="J74">
            <v>4843.72</v>
          </cell>
          <cell r="K74">
            <v>5753.72</v>
          </cell>
          <cell r="L74">
            <v>6517.7000000000007</v>
          </cell>
          <cell r="M74">
            <v>7180.4600000000009</v>
          </cell>
          <cell r="N74">
            <v>7287.84</v>
          </cell>
          <cell r="O74">
            <v>42073.675000000003</v>
          </cell>
        </row>
        <row r="75">
          <cell r="C75">
            <v>3.07</v>
          </cell>
          <cell r="D75">
            <v>249.07499999999999</v>
          </cell>
          <cell r="E75"/>
          <cell r="F75"/>
          <cell r="G75"/>
          <cell r="H75"/>
          <cell r="I75"/>
          <cell r="J75"/>
          <cell r="K75"/>
          <cell r="L75"/>
          <cell r="M75"/>
          <cell r="N75"/>
          <cell r="O75">
            <v>252.14499999999998</v>
          </cell>
        </row>
        <row r="79">
          <cell r="C79"/>
          <cell r="D79"/>
          <cell r="E79"/>
          <cell r="F79"/>
          <cell r="G79"/>
          <cell r="H79"/>
          <cell r="I79"/>
          <cell r="J79"/>
          <cell r="K79"/>
          <cell r="L79"/>
          <cell r="M79"/>
          <cell r="N79"/>
          <cell r="O79"/>
        </row>
        <row r="80">
          <cell r="C80">
            <v>836</v>
          </cell>
          <cell r="D80">
            <v>575</v>
          </cell>
          <cell r="E80"/>
          <cell r="F80"/>
          <cell r="G80"/>
          <cell r="H80"/>
          <cell r="I80"/>
          <cell r="J80"/>
          <cell r="K80"/>
          <cell r="L80"/>
          <cell r="M80"/>
          <cell r="N80"/>
          <cell r="O80">
            <v>1411</v>
          </cell>
        </row>
        <row r="81">
          <cell r="C81"/>
          <cell r="D81"/>
          <cell r="E81"/>
          <cell r="F81"/>
          <cell r="G81"/>
          <cell r="H81"/>
          <cell r="I81"/>
          <cell r="J81"/>
          <cell r="K81"/>
          <cell r="L81"/>
          <cell r="M81"/>
          <cell r="N81"/>
          <cell r="O81"/>
        </row>
        <row r="82">
          <cell r="C82">
            <v>421</v>
          </cell>
          <cell r="D82">
            <v>486</v>
          </cell>
          <cell r="E82"/>
          <cell r="F82"/>
          <cell r="G82"/>
          <cell r="H82"/>
          <cell r="I82"/>
          <cell r="J82"/>
          <cell r="K82"/>
          <cell r="L82"/>
          <cell r="M82"/>
          <cell r="N82"/>
          <cell r="O82">
            <v>907</v>
          </cell>
        </row>
        <row r="83">
          <cell r="C83"/>
          <cell r="D83"/>
          <cell r="E83"/>
          <cell r="F83"/>
          <cell r="G83"/>
          <cell r="H83"/>
          <cell r="I83"/>
          <cell r="J83"/>
          <cell r="K83"/>
          <cell r="L83"/>
          <cell r="M83"/>
          <cell r="N83"/>
          <cell r="O83"/>
        </row>
        <row r="84">
          <cell r="C84">
            <v>865</v>
          </cell>
          <cell r="D84">
            <v>775</v>
          </cell>
          <cell r="E84"/>
          <cell r="F84"/>
          <cell r="G84"/>
          <cell r="H84"/>
          <cell r="I84"/>
          <cell r="J84"/>
          <cell r="K84"/>
          <cell r="L84"/>
          <cell r="M84"/>
          <cell r="N84"/>
          <cell r="O84">
            <v>1640</v>
          </cell>
        </row>
        <row r="85">
          <cell r="C85"/>
          <cell r="D85"/>
          <cell r="E85"/>
          <cell r="F85"/>
          <cell r="G85"/>
          <cell r="H85"/>
          <cell r="I85"/>
          <cell r="J85"/>
          <cell r="K85"/>
          <cell r="L85"/>
          <cell r="M85"/>
          <cell r="N85"/>
          <cell r="O85"/>
        </row>
        <row r="86">
          <cell r="C86">
            <v>372</v>
          </cell>
          <cell r="D86">
            <v>587</v>
          </cell>
          <cell r="E86"/>
          <cell r="F86"/>
          <cell r="G86"/>
          <cell r="H86"/>
          <cell r="I86"/>
          <cell r="J86"/>
          <cell r="K86"/>
          <cell r="L86"/>
          <cell r="M86"/>
          <cell r="N86"/>
          <cell r="O86">
            <v>959</v>
          </cell>
        </row>
        <row r="87">
          <cell r="C87"/>
          <cell r="D87"/>
          <cell r="E87"/>
          <cell r="F87"/>
          <cell r="G87"/>
          <cell r="H87"/>
          <cell r="I87"/>
          <cell r="J87"/>
          <cell r="K87"/>
          <cell r="L87"/>
          <cell r="M87"/>
          <cell r="N87"/>
          <cell r="O87"/>
        </row>
        <row r="88">
          <cell r="C88">
            <v>96</v>
          </cell>
          <cell r="D88">
            <v>816</v>
          </cell>
          <cell r="E88"/>
          <cell r="F88"/>
          <cell r="G88"/>
          <cell r="H88"/>
          <cell r="I88"/>
          <cell r="J88"/>
          <cell r="K88"/>
          <cell r="L88"/>
          <cell r="M88"/>
          <cell r="N88"/>
          <cell r="O88">
            <v>912</v>
          </cell>
        </row>
        <row r="89">
          <cell r="C89"/>
          <cell r="D89"/>
          <cell r="E89"/>
          <cell r="F89"/>
          <cell r="G89"/>
          <cell r="H89"/>
          <cell r="I89"/>
          <cell r="J89"/>
          <cell r="K89"/>
          <cell r="L89"/>
          <cell r="M89"/>
          <cell r="N89"/>
          <cell r="O89">
            <v>72000</v>
          </cell>
        </row>
        <row r="90">
          <cell r="C90">
            <v>2533</v>
          </cell>
          <cell r="D90">
            <v>3239</v>
          </cell>
          <cell r="E90"/>
          <cell r="F90"/>
          <cell r="G90"/>
          <cell r="H90"/>
          <cell r="I90"/>
          <cell r="J90"/>
          <cell r="K90"/>
          <cell r="L90"/>
          <cell r="M90"/>
          <cell r="N90"/>
          <cell r="O90">
            <v>5772</v>
          </cell>
        </row>
        <row r="94">
          <cell r="C94">
            <v>300</v>
          </cell>
          <cell r="D94">
            <v>800</v>
          </cell>
          <cell r="E94">
            <v>1200</v>
          </cell>
          <cell r="F94">
            <v>1373</v>
          </cell>
          <cell r="G94">
            <v>1500</v>
          </cell>
          <cell r="H94">
            <v>1500</v>
          </cell>
          <cell r="I94">
            <v>1500</v>
          </cell>
          <cell r="J94">
            <v>1400</v>
          </cell>
          <cell r="K94" t="str">
            <v>0</v>
          </cell>
          <cell r="L94" t="str">
            <v>0</v>
          </cell>
          <cell r="M94" t="str">
            <v>0</v>
          </cell>
          <cell r="N94" t="str">
            <v>0</v>
          </cell>
          <cell r="O94">
            <v>9573</v>
          </cell>
        </row>
        <row r="95">
          <cell r="C95">
            <v>293</v>
          </cell>
          <cell r="D95">
            <v>794</v>
          </cell>
          <cell r="E95"/>
          <cell r="F95"/>
          <cell r="G95"/>
          <cell r="H95"/>
          <cell r="I95"/>
          <cell r="J95"/>
          <cell r="K95"/>
          <cell r="L95"/>
          <cell r="M95"/>
          <cell r="N95"/>
          <cell r="O95">
            <v>1087</v>
          </cell>
        </row>
        <row r="96">
          <cell r="C96">
            <v>420</v>
          </cell>
          <cell r="D96">
            <v>582</v>
          </cell>
          <cell r="E96">
            <v>1163</v>
          </cell>
          <cell r="F96">
            <v>1012</v>
          </cell>
          <cell r="G96">
            <v>1033</v>
          </cell>
          <cell r="H96">
            <v>1033</v>
          </cell>
          <cell r="I96">
            <v>1117</v>
          </cell>
          <cell r="J96">
            <v>1165</v>
          </cell>
          <cell r="K96" t="str">
            <v>0</v>
          </cell>
          <cell r="L96" t="str">
            <v>0</v>
          </cell>
          <cell r="M96" t="str">
            <v>0</v>
          </cell>
          <cell r="N96" t="str">
            <v>0</v>
          </cell>
          <cell r="O96">
            <v>7525</v>
          </cell>
        </row>
        <row r="97">
          <cell r="C97">
            <v>756</v>
          </cell>
          <cell r="D97">
            <v>639</v>
          </cell>
          <cell r="E97"/>
          <cell r="F97"/>
          <cell r="G97"/>
          <cell r="H97"/>
          <cell r="I97"/>
          <cell r="J97"/>
          <cell r="K97"/>
          <cell r="L97"/>
          <cell r="M97"/>
          <cell r="N97"/>
          <cell r="O97">
            <v>1395</v>
          </cell>
        </row>
        <row r="98">
          <cell r="C98">
            <v>700</v>
          </cell>
          <cell r="D98">
            <v>1528</v>
          </cell>
          <cell r="E98">
            <v>1550</v>
          </cell>
          <cell r="F98">
            <v>1600</v>
          </cell>
          <cell r="G98">
            <v>1700</v>
          </cell>
          <cell r="H98">
            <v>1600</v>
          </cell>
          <cell r="I98">
            <v>1200</v>
          </cell>
          <cell r="J98">
            <v>289</v>
          </cell>
          <cell r="K98" t="str">
            <v>0</v>
          </cell>
          <cell r="L98" t="str">
            <v>0</v>
          </cell>
          <cell r="M98" t="str">
            <v>0</v>
          </cell>
          <cell r="N98" t="str">
            <v>0</v>
          </cell>
          <cell r="O98">
            <v>10167</v>
          </cell>
        </row>
        <row r="99">
          <cell r="C99">
            <v>927</v>
          </cell>
          <cell r="D99">
            <v>1529</v>
          </cell>
          <cell r="E99"/>
          <cell r="F99"/>
          <cell r="G99"/>
          <cell r="H99"/>
          <cell r="I99"/>
          <cell r="J99"/>
          <cell r="K99"/>
          <cell r="L99"/>
          <cell r="M99"/>
          <cell r="N99"/>
          <cell r="O99">
            <v>2456</v>
          </cell>
        </row>
        <row r="100">
          <cell r="C100">
            <v>424</v>
          </cell>
          <cell r="D100">
            <v>550</v>
          </cell>
          <cell r="E100">
            <v>950</v>
          </cell>
          <cell r="F100">
            <v>1380</v>
          </cell>
          <cell r="G100">
            <v>1380</v>
          </cell>
          <cell r="H100">
            <v>1380</v>
          </cell>
          <cell r="I100">
            <v>1380</v>
          </cell>
          <cell r="J100">
            <v>1420</v>
          </cell>
          <cell r="K100" t="str">
            <v>0</v>
          </cell>
          <cell r="L100" t="str">
            <v>0</v>
          </cell>
          <cell r="M100" t="str">
            <v>0</v>
          </cell>
          <cell r="N100" t="str">
            <v>0</v>
          </cell>
          <cell r="O100">
            <v>8864</v>
          </cell>
        </row>
        <row r="101">
          <cell r="C101">
            <v>606</v>
          </cell>
          <cell r="D101">
            <v>168</v>
          </cell>
          <cell r="E101"/>
          <cell r="F101"/>
          <cell r="G101"/>
          <cell r="H101"/>
          <cell r="I101"/>
          <cell r="J101"/>
          <cell r="K101"/>
          <cell r="L101"/>
          <cell r="M101"/>
          <cell r="N101"/>
          <cell r="O101">
            <v>774</v>
          </cell>
        </row>
        <row r="102">
          <cell r="C102">
            <v>1000</v>
          </cell>
          <cell r="D102">
            <v>1200</v>
          </cell>
          <cell r="E102">
            <v>1900</v>
          </cell>
          <cell r="F102">
            <v>2435</v>
          </cell>
          <cell r="G102">
            <v>2335</v>
          </cell>
          <cell r="H102">
            <v>2395</v>
          </cell>
          <cell r="I102">
            <v>2395</v>
          </cell>
          <cell r="J102">
            <v>2274</v>
          </cell>
          <cell r="K102" t="str">
            <v>0</v>
          </cell>
          <cell r="L102" t="str">
            <v>0</v>
          </cell>
          <cell r="M102" t="str">
            <v>0</v>
          </cell>
          <cell r="N102" t="str">
            <v>0</v>
          </cell>
          <cell r="O102">
            <v>15934</v>
          </cell>
        </row>
        <row r="103">
          <cell r="C103">
            <v>1125</v>
          </cell>
          <cell r="D103">
            <v>1355</v>
          </cell>
          <cell r="E103"/>
          <cell r="F103"/>
          <cell r="G103"/>
          <cell r="H103"/>
          <cell r="I103"/>
          <cell r="J103"/>
          <cell r="K103"/>
          <cell r="L103"/>
          <cell r="M103"/>
          <cell r="N103"/>
          <cell r="O103">
            <v>2480</v>
          </cell>
        </row>
        <row r="104">
          <cell r="C104">
            <v>2844</v>
          </cell>
          <cell r="D104">
            <v>4660</v>
          </cell>
          <cell r="E104">
            <v>6763</v>
          </cell>
          <cell r="F104">
            <v>7800</v>
          </cell>
          <cell r="G104">
            <v>7948</v>
          </cell>
          <cell r="H104">
            <v>7908</v>
          </cell>
          <cell r="I104">
            <v>7592</v>
          </cell>
          <cell r="J104">
            <v>6548</v>
          </cell>
          <cell r="K104" t="str">
            <v>0</v>
          </cell>
          <cell r="L104" t="str">
            <v>0</v>
          </cell>
          <cell r="M104" t="str">
            <v>0</v>
          </cell>
          <cell r="N104" t="str">
            <v>0</v>
          </cell>
          <cell r="O104">
            <v>52063</v>
          </cell>
        </row>
        <row r="105">
          <cell r="C105">
            <v>3707</v>
          </cell>
          <cell r="D105">
            <v>4485</v>
          </cell>
          <cell r="E105"/>
          <cell r="F105"/>
          <cell r="G105"/>
          <cell r="H105"/>
          <cell r="I105"/>
          <cell r="J105"/>
          <cell r="K105"/>
          <cell r="L105"/>
          <cell r="M105"/>
          <cell r="N105"/>
          <cell r="O105">
            <v>8192</v>
          </cell>
        </row>
        <row r="117">
          <cell r="C117">
            <v>683.86009099999944</v>
          </cell>
          <cell r="D117">
            <v>646.36900333333222</v>
          </cell>
          <cell r="E117"/>
          <cell r="F117"/>
          <cell r="G117"/>
          <cell r="H117"/>
          <cell r="I117"/>
          <cell r="J117"/>
          <cell r="K117"/>
          <cell r="L117"/>
          <cell r="M117"/>
          <cell r="N117"/>
          <cell r="O117"/>
        </row>
        <row r="118">
          <cell r="C118">
            <v>2281</v>
          </cell>
          <cell r="D118">
            <v>2423</v>
          </cell>
          <cell r="E118"/>
          <cell r="F118"/>
          <cell r="G118"/>
          <cell r="H118"/>
          <cell r="I118"/>
          <cell r="J118"/>
          <cell r="K118"/>
          <cell r="L118"/>
          <cell r="M118"/>
          <cell r="N118"/>
          <cell r="O118"/>
        </row>
        <row r="119">
          <cell r="C119">
            <v>0.2</v>
          </cell>
          <cell r="D119">
            <v>0.14000000000000001</v>
          </cell>
          <cell r="E119"/>
          <cell r="F119"/>
          <cell r="G119"/>
          <cell r="H119"/>
          <cell r="I119"/>
          <cell r="J119"/>
          <cell r="K119"/>
          <cell r="L119"/>
          <cell r="M119"/>
          <cell r="N119"/>
          <cell r="O119"/>
        </row>
        <row r="120">
          <cell r="C120">
            <v>8.1299999999999997E-2</v>
          </cell>
          <cell r="D120"/>
          <cell r="E120"/>
          <cell r="F120"/>
          <cell r="G120"/>
          <cell r="H120"/>
          <cell r="I120"/>
          <cell r="J120"/>
          <cell r="K120"/>
          <cell r="L120"/>
          <cell r="M120"/>
          <cell r="N120"/>
          <cell r="O120"/>
        </row>
        <row r="121">
          <cell r="C121">
            <v>1151.6461674999971</v>
          </cell>
          <cell r="D121">
            <v>1102.9501888333293</v>
          </cell>
          <cell r="E121"/>
          <cell r="F121"/>
          <cell r="G121"/>
          <cell r="H121"/>
          <cell r="I121"/>
          <cell r="J121"/>
          <cell r="K121"/>
          <cell r="L121"/>
          <cell r="M121"/>
          <cell r="N121"/>
          <cell r="O121"/>
        </row>
        <row r="122">
          <cell r="C122">
            <v>5938</v>
          </cell>
          <cell r="D122">
            <v>5680</v>
          </cell>
          <cell r="E122"/>
          <cell r="F122"/>
          <cell r="G122"/>
          <cell r="H122"/>
          <cell r="I122"/>
          <cell r="J122"/>
          <cell r="K122"/>
          <cell r="L122"/>
          <cell r="M122"/>
          <cell r="N122"/>
          <cell r="O122"/>
        </row>
        <row r="123">
          <cell r="C123">
            <v>0.23</v>
          </cell>
          <cell r="D123">
            <v>0.23</v>
          </cell>
          <cell r="E123"/>
          <cell r="F123"/>
          <cell r="G123"/>
          <cell r="H123"/>
          <cell r="I123"/>
          <cell r="J123"/>
          <cell r="K123"/>
          <cell r="L123"/>
          <cell r="M123"/>
          <cell r="N123"/>
          <cell r="O123"/>
        </row>
        <row r="124">
          <cell r="C124">
            <v>8.4199999999999997E-2</v>
          </cell>
          <cell r="D124"/>
          <cell r="E124"/>
          <cell r="F124"/>
          <cell r="G124"/>
          <cell r="H124"/>
          <cell r="I124"/>
          <cell r="J124"/>
          <cell r="K124"/>
          <cell r="L124"/>
          <cell r="M124"/>
          <cell r="N124"/>
          <cell r="O124"/>
        </row>
        <row r="125">
          <cell r="C125">
            <v>1490.2284119999983</v>
          </cell>
          <cell r="D125">
            <v>1383.6864216666656</v>
          </cell>
          <cell r="E125"/>
          <cell r="F125"/>
          <cell r="G125"/>
          <cell r="H125"/>
          <cell r="I125"/>
          <cell r="J125"/>
          <cell r="K125"/>
          <cell r="L125"/>
          <cell r="M125"/>
          <cell r="N125"/>
          <cell r="O125"/>
        </row>
        <row r="126">
          <cell r="C126">
            <v>8512</v>
          </cell>
          <cell r="D126">
            <v>6576</v>
          </cell>
          <cell r="E126"/>
          <cell r="F126"/>
          <cell r="G126"/>
          <cell r="H126"/>
          <cell r="I126"/>
          <cell r="J126"/>
          <cell r="K126"/>
          <cell r="L126"/>
          <cell r="M126"/>
          <cell r="N126"/>
          <cell r="O126"/>
        </row>
        <row r="127">
          <cell r="C127">
            <v>0.14000000000000001</v>
          </cell>
          <cell r="D127">
            <v>0.15</v>
          </cell>
          <cell r="E127"/>
          <cell r="F127"/>
          <cell r="G127"/>
          <cell r="H127"/>
          <cell r="I127"/>
          <cell r="J127"/>
          <cell r="K127"/>
          <cell r="L127"/>
          <cell r="M127"/>
          <cell r="N127"/>
          <cell r="O127"/>
        </row>
        <row r="128">
          <cell r="C128">
            <v>4.4699999999999997E-2</v>
          </cell>
          <cell r="D128"/>
          <cell r="E128"/>
          <cell r="F128"/>
          <cell r="G128"/>
          <cell r="H128"/>
          <cell r="I128"/>
          <cell r="J128"/>
          <cell r="K128"/>
          <cell r="L128"/>
          <cell r="M128"/>
          <cell r="N128"/>
          <cell r="O128"/>
        </row>
        <row r="129">
          <cell r="C129">
            <v>918.94449249999661</v>
          </cell>
          <cell r="D129">
            <v>801.74467033333121</v>
          </cell>
          <cell r="E129"/>
          <cell r="F129"/>
          <cell r="G129"/>
          <cell r="H129"/>
          <cell r="I129"/>
          <cell r="J129"/>
          <cell r="K129"/>
          <cell r="L129"/>
          <cell r="M129"/>
          <cell r="N129"/>
          <cell r="O129"/>
        </row>
        <row r="130">
          <cell r="C130">
            <v>3000</v>
          </cell>
          <cell r="D130">
            <v>4336</v>
          </cell>
          <cell r="E130"/>
          <cell r="F130"/>
          <cell r="G130"/>
          <cell r="H130"/>
          <cell r="I130"/>
          <cell r="J130"/>
          <cell r="K130"/>
          <cell r="L130"/>
          <cell r="M130"/>
          <cell r="N130"/>
          <cell r="O130"/>
        </row>
        <row r="131">
          <cell r="C131">
            <v>0.13</v>
          </cell>
          <cell r="D131">
            <v>0.11</v>
          </cell>
          <cell r="E131"/>
          <cell r="F131"/>
          <cell r="G131"/>
          <cell r="H131"/>
          <cell r="I131"/>
          <cell r="J131"/>
          <cell r="K131"/>
          <cell r="L131"/>
          <cell r="M131"/>
          <cell r="N131"/>
          <cell r="O131"/>
        </row>
        <row r="132">
          <cell r="D132"/>
          <cell r="E132"/>
          <cell r="F132"/>
          <cell r="G132"/>
          <cell r="H132"/>
          <cell r="I132"/>
          <cell r="J132"/>
          <cell r="K132"/>
          <cell r="L132"/>
          <cell r="M132"/>
          <cell r="N132"/>
          <cell r="O132"/>
        </row>
        <row r="133">
          <cell r="C133">
            <v>1078.4008294999978</v>
          </cell>
          <cell r="D133">
            <v>1012.2786753333297</v>
          </cell>
          <cell r="E133"/>
          <cell r="F133"/>
          <cell r="G133"/>
          <cell r="H133"/>
          <cell r="I133"/>
          <cell r="J133"/>
          <cell r="K133"/>
          <cell r="L133"/>
          <cell r="M133"/>
          <cell r="N133"/>
          <cell r="O133"/>
        </row>
        <row r="134">
          <cell r="C134">
            <v>7902</v>
          </cell>
          <cell r="D134">
            <v>3575</v>
          </cell>
          <cell r="E134"/>
          <cell r="F134"/>
          <cell r="G134"/>
          <cell r="H134"/>
          <cell r="I134"/>
          <cell r="J134"/>
          <cell r="K134"/>
          <cell r="L134"/>
          <cell r="M134"/>
          <cell r="N134"/>
          <cell r="O134"/>
        </row>
        <row r="135">
          <cell r="C135">
            <v>0.11</v>
          </cell>
          <cell r="D135">
            <v>0.17</v>
          </cell>
          <cell r="E135"/>
          <cell r="F135"/>
          <cell r="G135"/>
          <cell r="H135"/>
          <cell r="I135"/>
          <cell r="J135"/>
          <cell r="K135"/>
          <cell r="L135"/>
          <cell r="M135"/>
          <cell r="N135"/>
          <cell r="O135"/>
        </row>
        <row r="136">
          <cell r="C136">
            <v>0.113</v>
          </cell>
          <cell r="D136"/>
          <cell r="E136"/>
          <cell r="F136"/>
          <cell r="G136"/>
          <cell r="H136"/>
          <cell r="I136"/>
          <cell r="J136"/>
          <cell r="K136"/>
          <cell r="L136"/>
          <cell r="M136"/>
          <cell r="N136"/>
          <cell r="O136"/>
        </row>
        <row r="137">
          <cell r="C137">
            <v>5323.0799924999892</v>
          </cell>
          <cell r="D137">
            <v>4947.0289594999876</v>
          </cell>
          <cell r="E137"/>
          <cell r="F137"/>
          <cell r="G137"/>
          <cell r="H137"/>
          <cell r="I137"/>
          <cell r="J137"/>
          <cell r="K137"/>
          <cell r="L137"/>
          <cell r="M137"/>
          <cell r="N137"/>
          <cell r="O137"/>
        </row>
        <row r="138">
          <cell r="C138">
            <v>27633</v>
          </cell>
          <cell r="D138">
            <v>22490</v>
          </cell>
          <cell r="E138"/>
          <cell r="F138"/>
          <cell r="G138"/>
          <cell r="H138"/>
          <cell r="I138"/>
          <cell r="J138"/>
          <cell r="K138"/>
          <cell r="L138"/>
          <cell r="M138"/>
          <cell r="N138"/>
          <cell r="O138"/>
        </row>
        <row r="139">
          <cell r="C139">
            <v>0.17</v>
          </cell>
          <cell r="D139">
            <v>0.18</v>
          </cell>
          <cell r="E139"/>
          <cell r="F139"/>
          <cell r="G139"/>
          <cell r="H139"/>
          <cell r="I139"/>
          <cell r="J139"/>
          <cell r="K139"/>
          <cell r="L139"/>
          <cell r="M139"/>
          <cell r="N139"/>
          <cell r="O139"/>
        </row>
        <row r="140">
          <cell r="C140">
            <v>6.7799999999999999E-2</v>
          </cell>
          <cell r="D140"/>
          <cell r="E140"/>
          <cell r="F140"/>
          <cell r="G140"/>
          <cell r="H140"/>
          <cell r="I140"/>
          <cell r="J140"/>
          <cell r="K140"/>
          <cell r="L140"/>
          <cell r="M140"/>
          <cell r="N140"/>
          <cell r="O140"/>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row r="21">
          <cell r="C21">
            <v>0.01</v>
          </cell>
          <cell r="D21">
            <v>0.01</v>
          </cell>
          <cell r="E21">
            <v>0.01</v>
          </cell>
          <cell r="F21">
            <v>0.01</v>
          </cell>
          <cell r="G21">
            <v>0.01</v>
          </cell>
          <cell r="H21">
            <v>0.01</v>
          </cell>
          <cell r="I21">
            <v>0.01</v>
          </cell>
          <cell r="J21">
            <v>0.01</v>
          </cell>
          <cell r="K21">
            <v>0.01</v>
          </cell>
          <cell r="L21">
            <v>0.01</v>
          </cell>
          <cell r="M21">
            <v>0.01</v>
          </cell>
          <cell r="N21">
            <v>0.01</v>
          </cell>
        </row>
        <row r="22">
          <cell r="C22">
            <v>8.2000000000000007E-3</v>
          </cell>
          <cell r="D22">
            <v>6.1000000000000004E-3</v>
          </cell>
        </row>
        <row r="27">
          <cell r="C27">
            <v>4.8492441648581219E-3</v>
          </cell>
          <cell r="D27">
            <v>5.0980082983706756E-3</v>
          </cell>
        </row>
        <row r="29">
          <cell r="C29">
            <v>3.929285951987522E-3</v>
          </cell>
          <cell r="D29">
            <v>-2.3557254570884252E-3</v>
          </cell>
        </row>
        <row r="31">
          <cell r="C31">
            <v>-1.2585977690105152E-3</v>
          </cell>
          <cell r="D31">
            <v>-3.6950309818224803E-5</v>
          </cell>
        </row>
        <row r="33">
          <cell r="C33">
            <v>-7.2673286365351427E-4</v>
          </cell>
          <cell r="D33">
            <v>7.24236955283465E-5</v>
          </cell>
        </row>
        <row r="35">
          <cell r="C35">
            <v>5.2129629237664653E-4</v>
          </cell>
          <cell r="D35">
            <v>-1.6493584240033428E-4</v>
          </cell>
        </row>
        <row r="37">
          <cell r="C37">
            <v>-1.7825615145260433E-5</v>
          </cell>
          <cell r="D37">
            <v>-6.6563072216692149E-4</v>
          </cell>
        </row>
        <row r="39">
          <cell r="C39">
            <v>1.3812158408340242E-3</v>
          </cell>
          <cell r="D39">
            <v>1.4182201538690243E-3</v>
          </cell>
        </row>
        <row r="41">
          <cell r="C41">
            <v>-1.1804333008906247E-3</v>
          </cell>
          <cell r="D41">
            <v>-1.3501043763730354E-3</v>
          </cell>
        </row>
        <row r="43">
          <cell r="C43">
            <v>2.7350662090032201E-4</v>
          </cell>
          <cell r="D43">
            <v>2.0889900382664419E-3</v>
          </cell>
        </row>
        <row r="44">
          <cell r="C44">
            <v>0.01</v>
          </cell>
          <cell r="D44">
            <v>0.01</v>
          </cell>
          <cell r="E44">
            <v>0.01</v>
          </cell>
          <cell r="F44">
            <v>0.01</v>
          </cell>
          <cell r="G44">
            <v>0.01</v>
          </cell>
          <cell r="H44">
            <v>0.01</v>
          </cell>
          <cell r="I44">
            <v>0.01</v>
          </cell>
          <cell r="J44">
            <v>0.01</v>
          </cell>
          <cell r="K44">
            <v>0.01</v>
          </cell>
          <cell r="L44">
            <v>0.01</v>
          </cell>
          <cell r="M44">
            <v>0.01</v>
          </cell>
          <cell r="N44">
            <v>0.01</v>
          </cell>
        </row>
        <row r="45">
          <cell r="C45">
            <v>7.7697573050684128E-3</v>
          </cell>
          <cell r="D45">
            <v>4.1000000000000003E-3</v>
          </cell>
        </row>
        <row r="49">
          <cell r="C49"/>
          <cell r="D49"/>
          <cell r="E49"/>
          <cell r="F49"/>
          <cell r="G49"/>
          <cell r="H49"/>
          <cell r="I49"/>
          <cell r="J49"/>
          <cell r="K49"/>
          <cell r="L49"/>
          <cell r="M49"/>
          <cell r="N49"/>
          <cell r="O49"/>
        </row>
        <row r="50">
          <cell r="C50"/>
          <cell r="D50"/>
          <cell r="E50"/>
          <cell r="F50"/>
          <cell r="G50"/>
          <cell r="H50"/>
          <cell r="I50"/>
          <cell r="J50"/>
          <cell r="K50"/>
          <cell r="L50"/>
          <cell r="M50"/>
          <cell r="N50"/>
          <cell r="O50"/>
        </row>
        <row r="51">
          <cell r="C51"/>
          <cell r="D51"/>
          <cell r="E51"/>
          <cell r="F51"/>
          <cell r="G51"/>
          <cell r="H51"/>
          <cell r="I51"/>
          <cell r="J51"/>
          <cell r="K51"/>
          <cell r="L51"/>
          <cell r="M51"/>
          <cell r="N51"/>
          <cell r="O51"/>
        </row>
        <row r="52">
          <cell r="C52"/>
          <cell r="D52"/>
          <cell r="E52"/>
          <cell r="F52"/>
          <cell r="G52"/>
          <cell r="H52"/>
          <cell r="I52"/>
          <cell r="J52"/>
          <cell r="K52"/>
          <cell r="L52"/>
          <cell r="M52"/>
          <cell r="N52"/>
          <cell r="O52"/>
        </row>
        <row r="53">
          <cell r="C53"/>
          <cell r="D53"/>
          <cell r="E53"/>
          <cell r="F53"/>
          <cell r="G53"/>
          <cell r="H53"/>
          <cell r="I53"/>
          <cell r="J53"/>
          <cell r="K53"/>
          <cell r="L53"/>
          <cell r="M53"/>
          <cell r="N53"/>
          <cell r="O53"/>
        </row>
        <row r="54">
          <cell r="C54"/>
          <cell r="D54"/>
          <cell r="E54"/>
          <cell r="F54"/>
          <cell r="G54"/>
          <cell r="H54"/>
          <cell r="I54"/>
          <cell r="J54"/>
          <cell r="K54"/>
          <cell r="L54"/>
          <cell r="M54"/>
          <cell r="N54"/>
          <cell r="O54"/>
        </row>
        <row r="55">
          <cell r="C55"/>
          <cell r="D55"/>
          <cell r="E55"/>
          <cell r="F55"/>
          <cell r="G55"/>
          <cell r="H55"/>
          <cell r="I55"/>
          <cell r="J55"/>
          <cell r="K55"/>
          <cell r="L55"/>
          <cell r="M55"/>
          <cell r="N55"/>
          <cell r="O55"/>
        </row>
        <row r="56">
          <cell r="C56"/>
          <cell r="D56"/>
          <cell r="E56"/>
          <cell r="F56"/>
          <cell r="G56"/>
          <cell r="H56"/>
          <cell r="I56"/>
          <cell r="J56"/>
          <cell r="K56"/>
          <cell r="L56"/>
          <cell r="M56"/>
          <cell r="N56"/>
          <cell r="O56"/>
        </row>
        <row r="57">
          <cell r="C57"/>
          <cell r="D57"/>
          <cell r="E57"/>
          <cell r="F57"/>
          <cell r="G57"/>
          <cell r="H57"/>
          <cell r="I57"/>
          <cell r="J57"/>
          <cell r="K57"/>
          <cell r="L57"/>
          <cell r="M57"/>
          <cell r="N57"/>
          <cell r="O57"/>
        </row>
        <row r="58">
          <cell r="C58"/>
          <cell r="D58"/>
          <cell r="E58"/>
          <cell r="F58"/>
          <cell r="G58"/>
          <cell r="H58"/>
          <cell r="I58"/>
          <cell r="J58"/>
          <cell r="K58"/>
          <cell r="L58"/>
          <cell r="M58"/>
          <cell r="N58"/>
          <cell r="O58"/>
        </row>
        <row r="59">
          <cell r="C59"/>
          <cell r="D59"/>
          <cell r="E59"/>
          <cell r="F59"/>
          <cell r="G59"/>
          <cell r="H59"/>
          <cell r="I59"/>
          <cell r="J59"/>
          <cell r="K59"/>
          <cell r="L59"/>
          <cell r="M59"/>
          <cell r="N59"/>
          <cell r="O59"/>
        </row>
        <row r="60">
          <cell r="C60"/>
          <cell r="D60"/>
          <cell r="E60"/>
          <cell r="F60"/>
          <cell r="G60"/>
          <cell r="H60"/>
          <cell r="I60"/>
          <cell r="J60"/>
          <cell r="K60"/>
          <cell r="L60"/>
          <cell r="M60"/>
          <cell r="N60"/>
          <cell r="O60"/>
        </row>
        <row r="61">
          <cell r="C61"/>
          <cell r="D61"/>
          <cell r="E61"/>
          <cell r="F61"/>
          <cell r="G61"/>
          <cell r="H61"/>
          <cell r="I61"/>
          <cell r="J61"/>
          <cell r="K61"/>
          <cell r="L61"/>
          <cell r="M61"/>
          <cell r="N61"/>
          <cell r="O61"/>
        </row>
        <row r="62">
          <cell r="C62"/>
          <cell r="D62"/>
          <cell r="E62"/>
          <cell r="F62"/>
          <cell r="G62"/>
          <cell r="H62"/>
          <cell r="I62"/>
          <cell r="J62"/>
          <cell r="K62"/>
          <cell r="L62"/>
          <cell r="M62"/>
          <cell r="N62"/>
          <cell r="O62"/>
        </row>
        <row r="66">
          <cell r="C66">
            <v>27</v>
          </cell>
          <cell r="D66">
            <v>27</v>
          </cell>
          <cell r="E66"/>
          <cell r="F66"/>
          <cell r="G66"/>
          <cell r="H66"/>
          <cell r="I66"/>
          <cell r="J66"/>
          <cell r="K66"/>
          <cell r="L66"/>
          <cell r="M66"/>
          <cell r="N66"/>
          <cell r="O66"/>
        </row>
        <row r="67">
          <cell r="C67">
            <v>24.61</v>
          </cell>
          <cell r="D67">
            <v>24.19</v>
          </cell>
          <cell r="E67"/>
          <cell r="F67"/>
          <cell r="G67"/>
          <cell r="H67"/>
          <cell r="I67"/>
          <cell r="J67"/>
          <cell r="K67"/>
          <cell r="L67"/>
          <cell r="M67"/>
          <cell r="N67"/>
          <cell r="O67"/>
        </row>
        <row r="68">
          <cell r="C68"/>
          <cell r="D68"/>
          <cell r="E68"/>
          <cell r="F68"/>
          <cell r="G68"/>
          <cell r="H68"/>
          <cell r="I68"/>
          <cell r="J68"/>
          <cell r="K68"/>
          <cell r="L68"/>
          <cell r="M68"/>
          <cell r="N68"/>
          <cell r="O68"/>
        </row>
        <row r="69">
          <cell r="C69">
            <v>256.29000000000002</v>
          </cell>
          <cell r="D69">
            <v>233.93</v>
          </cell>
          <cell r="E69"/>
          <cell r="F69"/>
          <cell r="G69"/>
          <cell r="H69"/>
          <cell r="I69"/>
          <cell r="J69"/>
          <cell r="K69"/>
          <cell r="L69"/>
          <cell r="M69"/>
          <cell r="N69"/>
          <cell r="O69"/>
        </row>
        <row r="75">
          <cell r="C75">
            <v>1.0592679774165494</v>
          </cell>
          <cell r="D75">
            <v>0.83040161591723582</v>
          </cell>
          <cell r="E75"/>
          <cell r="F75"/>
          <cell r="G75"/>
          <cell r="H75"/>
          <cell r="I75"/>
          <cell r="J75"/>
          <cell r="K75"/>
          <cell r="L75"/>
          <cell r="M75"/>
          <cell r="N75"/>
        </row>
        <row r="76">
          <cell r="C76">
            <v>1.1542987906229212</v>
          </cell>
          <cell r="D76">
            <v>0.86843878650731265</v>
          </cell>
          <cell r="E76"/>
          <cell r="F76"/>
          <cell r="G76"/>
          <cell r="H76"/>
          <cell r="I76"/>
          <cell r="J76"/>
          <cell r="K76"/>
          <cell r="L76"/>
          <cell r="M76"/>
          <cell r="N76"/>
        </row>
        <row r="77">
          <cell r="C77">
            <v>1.1358334110619621</v>
          </cell>
          <cell r="D77">
            <v>0.89025244750095267</v>
          </cell>
          <cell r="E77"/>
          <cell r="F77"/>
          <cell r="G77"/>
          <cell r="H77"/>
          <cell r="I77"/>
          <cell r="J77"/>
          <cell r="K77"/>
          <cell r="L77"/>
          <cell r="M77"/>
          <cell r="N77"/>
        </row>
        <row r="78">
          <cell r="C78">
            <v>1.1194665242167188</v>
          </cell>
          <cell r="D78">
            <v>0.93605637994907054</v>
          </cell>
          <cell r="E78"/>
          <cell r="F78"/>
          <cell r="G78"/>
          <cell r="H78"/>
          <cell r="I78"/>
          <cell r="J78"/>
          <cell r="K78"/>
          <cell r="L78"/>
          <cell r="M78"/>
          <cell r="N78"/>
        </row>
        <row r="79">
          <cell r="C79">
            <v>1.0695669008338518</v>
          </cell>
          <cell r="D79">
            <v>0.79456692590412037</v>
          </cell>
          <cell r="E79"/>
          <cell r="F79"/>
          <cell r="G79"/>
          <cell r="H79"/>
          <cell r="I79"/>
          <cell r="J79"/>
          <cell r="K79"/>
          <cell r="L79"/>
          <cell r="M79"/>
          <cell r="N79"/>
        </row>
        <row r="80">
          <cell r="C80">
            <v>1.0668943742695343</v>
          </cell>
          <cell r="D80">
            <v>0.99319877338540419</v>
          </cell>
          <cell r="E80"/>
          <cell r="F80"/>
          <cell r="G80"/>
          <cell r="H80"/>
          <cell r="I80"/>
          <cell r="J80"/>
          <cell r="K80"/>
          <cell r="L80"/>
          <cell r="M80"/>
          <cell r="N80"/>
        </row>
        <row r="81">
          <cell r="C81">
            <v>1.1393482703908233</v>
          </cell>
          <cell r="D81">
            <v>0.94455282487921899</v>
          </cell>
          <cell r="E81"/>
          <cell r="F81"/>
          <cell r="G81"/>
          <cell r="H81"/>
          <cell r="I81"/>
          <cell r="J81"/>
          <cell r="K81"/>
          <cell r="L81"/>
          <cell r="M81"/>
          <cell r="N81"/>
        </row>
        <row r="82">
          <cell r="C82">
            <v>1.1347312125618836</v>
          </cell>
          <cell r="D82">
            <v>0.95241438563251579</v>
          </cell>
          <cell r="E82"/>
          <cell r="F82"/>
          <cell r="G82"/>
          <cell r="H82"/>
          <cell r="I82"/>
          <cell r="J82"/>
          <cell r="K82"/>
          <cell r="L82"/>
          <cell r="M82"/>
          <cell r="N82"/>
        </row>
        <row r="83">
          <cell r="C83">
            <v>1.0715019190427282</v>
          </cell>
          <cell r="D83">
            <v>0.88801105887009535</v>
          </cell>
          <cell r="E83"/>
          <cell r="F83"/>
          <cell r="G83"/>
          <cell r="H83"/>
          <cell r="I83"/>
          <cell r="J83"/>
          <cell r="K83"/>
          <cell r="L83"/>
          <cell r="M83"/>
          <cell r="N83"/>
        </row>
        <row r="84">
          <cell r="C84">
            <v>1.0850730591050242</v>
          </cell>
          <cell r="D84">
            <v>0.90411811547659016</v>
          </cell>
          <cell r="E84"/>
          <cell r="F84"/>
          <cell r="G84"/>
          <cell r="H84"/>
          <cell r="I84"/>
          <cell r="J84"/>
          <cell r="K84"/>
          <cell r="L84"/>
          <cell r="M84"/>
          <cell r="N84"/>
        </row>
        <row r="85">
          <cell r="C85">
            <v>1.176349284569786</v>
          </cell>
          <cell r="D85">
            <v>0.89480758839187802</v>
          </cell>
          <cell r="E85"/>
          <cell r="F85"/>
          <cell r="G85"/>
          <cell r="H85"/>
          <cell r="I85"/>
          <cell r="J85"/>
          <cell r="K85"/>
          <cell r="L85"/>
          <cell r="M85"/>
          <cell r="N85"/>
        </row>
        <row r="86">
          <cell r="C86">
            <v>1.1316268955957027</v>
          </cell>
          <cell r="D86">
            <v>0.83821354134758252</v>
          </cell>
          <cell r="E86"/>
          <cell r="F86"/>
          <cell r="G86"/>
          <cell r="H86"/>
          <cell r="I86"/>
          <cell r="J86"/>
          <cell r="K86"/>
          <cell r="L86"/>
          <cell r="M86"/>
          <cell r="N86"/>
        </row>
        <row r="87">
          <cell r="C87">
            <v>1.1359454604796591</v>
          </cell>
          <cell r="D87">
            <v>0.89376209875906643</v>
          </cell>
          <cell r="E87"/>
          <cell r="F87"/>
          <cell r="G87"/>
          <cell r="H87"/>
          <cell r="I87"/>
          <cell r="J87"/>
          <cell r="K87"/>
          <cell r="L87"/>
          <cell r="M87"/>
          <cell r="N87"/>
        </row>
        <row r="88">
          <cell r="C88">
            <v>1.1185324818629019</v>
          </cell>
          <cell r="D88">
            <v>0.92394172534273478</v>
          </cell>
          <cell r="E88"/>
          <cell r="F88"/>
          <cell r="G88"/>
          <cell r="H88"/>
          <cell r="I88"/>
          <cell r="J88"/>
          <cell r="K88"/>
          <cell r="L88"/>
          <cell r="M88"/>
          <cell r="N88"/>
        </row>
        <row r="89">
          <cell r="C89">
            <v>1.0811034559067754</v>
          </cell>
          <cell r="D89">
            <v>0.86862019282362446</v>
          </cell>
          <cell r="E89"/>
          <cell r="F89"/>
          <cell r="G89"/>
          <cell r="H89"/>
          <cell r="I89"/>
          <cell r="J89"/>
          <cell r="K89"/>
          <cell r="L89"/>
          <cell r="M89"/>
          <cell r="N89"/>
        </row>
        <row r="90">
          <cell r="C90">
            <v>1.1149523855585457</v>
          </cell>
          <cell r="D90">
            <v>0.89927693341680104</v>
          </cell>
          <cell r="E90"/>
          <cell r="F90"/>
          <cell r="G90"/>
          <cell r="H90"/>
          <cell r="I90"/>
          <cell r="J90"/>
          <cell r="K90"/>
          <cell r="L90"/>
          <cell r="M90"/>
          <cell r="N90"/>
        </row>
        <row r="91">
          <cell r="C91">
            <v>1.0846828829633159</v>
          </cell>
          <cell r="D91">
            <v>0.87029358191539719</v>
          </cell>
          <cell r="E91"/>
          <cell r="F91"/>
          <cell r="G91"/>
          <cell r="H91"/>
          <cell r="I91"/>
          <cell r="J91"/>
          <cell r="K91"/>
          <cell r="L91"/>
          <cell r="M91"/>
          <cell r="N91"/>
        </row>
        <row r="92">
          <cell r="C92">
            <v>1.1151897089569369</v>
          </cell>
          <cell r="D92">
            <v>0.90088578582535872</v>
          </cell>
          <cell r="E92"/>
          <cell r="F92"/>
          <cell r="G92"/>
          <cell r="H92"/>
          <cell r="I92"/>
          <cell r="J92"/>
          <cell r="K92"/>
          <cell r="L92"/>
          <cell r="M92"/>
          <cell r="N92"/>
        </row>
      </sheetData>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row r="6">
          <cell r="A6" t="str">
            <v>Aeroporto</v>
          </cell>
          <cell r="B6">
            <v>161536</v>
          </cell>
          <cell r="C6">
            <v>0.21179999999999999</v>
          </cell>
          <cell r="D6">
            <v>2.3E-3</v>
          </cell>
          <cell r="E6">
            <v>0</v>
          </cell>
          <cell r="F6">
            <v>7.2400000000000006E-2</v>
          </cell>
          <cell r="G6">
            <v>0.13700000000000001</v>
          </cell>
          <cell r="H6" t="str">
            <v>Aeroporto</v>
          </cell>
          <cell r="I6">
            <v>161536</v>
          </cell>
          <cell r="J6">
            <v>0.53359999999999996</v>
          </cell>
          <cell r="K6">
            <v>0.20749999999999999</v>
          </cell>
          <cell r="L6">
            <v>0</v>
          </cell>
          <cell r="M6">
            <v>9.5699999999999993E-2</v>
          </cell>
          <cell r="N6">
            <v>0.23050000000000001</v>
          </cell>
          <cell r="O6"/>
          <cell r="P6"/>
          <cell r="Q6"/>
          <cell r="R6"/>
          <cell r="S6"/>
          <cell r="T6"/>
          <cell r="U6"/>
          <cell r="V6"/>
          <cell r="W6"/>
          <cell r="X6"/>
          <cell r="Y6"/>
          <cell r="Z6"/>
          <cell r="AA6"/>
          <cell r="AB6"/>
          <cell r="AC6"/>
          <cell r="AD6"/>
          <cell r="AE6"/>
          <cell r="AF6"/>
          <cell r="AG6"/>
          <cell r="AH6"/>
          <cell r="AI6"/>
          <cell r="AJ6"/>
          <cell r="AK6"/>
          <cell r="AL6"/>
          <cell r="AM6"/>
          <cell r="AN6"/>
          <cell r="AO6"/>
          <cell r="AP6"/>
          <cell r="AQ6"/>
          <cell r="AR6"/>
          <cell r="AS6"/>
          <cell r="AT6"/>
          <cell r="AU6"/>
          <cell r="AV6"/>
          <cell r="AW6"/>
          <cell r="AX6"/>
          <cell r="AY6"/>
          <cell r="AZ6"/>
          <cell r="BA6"/>
          <cell r="BB6"/>
          <cell r="BC6"/>
          <cell r="BD6"/>
          <cell r="BE6"/>
          <cell r="BF6"/>
          <cell r="BG6"/>
          <cell r="BH6"/>
          <cell r="BI6"/>
          <cell r="BJ6"/>
          <cell r="BK6"/>
          <cell r="BL6"/>
          <cell r="BM6"/>
          <cell r="BN6"/>
          <cell r="BO6"/>
          <cell r="BP6"/>
          <cell r="BQ6"/>
          <cell r="BR6"/>
          <cell r="BS6"/>
          <cell r="BT6"/>
          <cell r="BU6"/>
          <cell r="BV6"/>
          <cell r="BW6"/>
          <cell r="BX6"/>
          <cell r="BY6"/>
          <cell r="BZ6"/>
          <cell r="CA6"/>
          <cell r="CB6"/>
          <cell r="CC6"/>
          <cell r="CD6"/>
          <cell r="CE6"/>
          <cell r="CF6"/>
          <cell r="CI6">
            <v>0.11689506347338074</v>
          </cell>
          <cell r="CJ6">
            <v>0.22929279426550087</v>
          </cell>
          <cell r="CK6">
            <v>0.31482500214650755</v>
          </cell>
          <cell r="CL6">
            <v>0.39663373324499646</v>
          </cell>
          <cell r="CM6">
            <v>0.45166200016022628</v>
          </cell>
          <cell r="CN6">
            <v>0.48341141126346659</v>
          </cell>
          <cell r="CO6">
            <v>0.54327362014090208</v>
          </cell>
          <cell r="CP6">
            <v>0.60693171625788911</v>
          </cell>
          <cell r="CQ6">
            <v>0.67933376068165008</v>
          </cell>
          <cell r="CR6">
            <v>0.78325273609531842</v>
          </cell>
          <cell r="CS6">
            <v>0.89434440679533</v>
          </cell>
          <cell r="CT6">
            <v>1</v>
          </cell>
        </row>
        <row r="7">
          <cell r="A7" t="str">
            <v>Aricanduva</v>
          </cell>
          <cell r="B7">
            <v>75122</v>
          </cell>
          <cell r="C7">
            <v>0.31669999999999998</v>
          </cell>
          <cell r="D7">
            <v>4.2799999999999998E-2</v>
          </cell>
          <cell r="E7">
            <v>0</v>
          </cell>
          <cell r="F7">
            <v>2.0799999999999999E-2</v>
          </cell>
          <cell r="G7">
            <v>0.25309999999999999</v>
          </cell>
          <cell r="H7" t="str">
            <v>Aricanduva</v>
          </cell>
          <cell r="I7">
            <v>75123</v>
          </cell>
          <cell r="J7">
            <v>0.35149999999999998</v>
          </cell>
          <cell r="K7">
            <v>0</v>
          </cell>
          <cell r="L7">
            <v>0</v>
          </cell>
          <cell r="M7">
            <v>0.01</v>
          </cell>
          <cell r="N7">
            <v>0.34150000000000003</v>
          </cell>
          <cell r="O7"/>
          <cell r="P7"/>
          <cell r="Q7"/>
          <cell r="R7"/>
          <cell r="S7"/>
          <cell r="T7"/>
          <cell r="U7"/>
          <cell r="V7"/>
          <cell r="W7"/>
          <cell r="X7"/>
          <cell r="Y7"/>
          <cell r="Z7"/>
          <cell r="AA7"/>
          <cell r="AB7"/>
          <cell r="AC7"/>
          <cell r="AD7"/>
          <cell r="AE7"/>
          <cell r="AF7"/>
          <cell r="AG7"/>
          <cell r="AH7"/>
          <cell r="AI7"/>
          <cell r="AJ7"/>
          <cell r="AK7"/>
          <cell r="AL7"/>
          <cell r="AM7"/>
          <cell r="AN7"/>
          <cell r="AO7"/>
          <cell r="AP7"/>
          <cell r="AQ7"/>
          <cell r="AR7"/>
          <cell r="AS7"/>
          <cell r="AT7"/>
          <cell r="AU7"/>
          <cell r="AV7"/>
          <cell r="AW7"/>
          <cell r="AX7"/>
          <cell r="AY7"/>
          <cell r="AZ7"/>
          <cell r="BA7"/>
          <cell r="BB7"/>
          <cell r="BC7"/>
          <cell r="BD7"/>
          <cell r="BE7"/>
          <cell r="BF7"/>
          <cell r="BG7"/>
          <cell r="BH7"/>
          <cell r="BI7"/>
          <cell r="BJ7"/>
          <cell r="BK7"/>
          <cell r="BL7"/>
          <cell r="BM7"/>
          <cell r="BN7"/>
          <cell r="BO7"/>
          <cell r="BP7"/>
          <cell r="BQ7"/>
          <cell r="BR7"/>
          <cell r="BS7"/>
          <cell r="BT7"/>
          <cell r="BU7"/>
          <cell r="BV7"/>
          <cell r="BW7"/>
          <cell r="BX7"/>
          <cell r="BY7"/>
          <cell r="BZ7"/>
          <cell r="CA7"/>
          <cell r="CB7"/>
          <cell r="CC7"/>
          <cell r="CD7"/>
          <cell r="CE7"/>
          <cell r="CF7"/>
          <cell r="CI7">
            <v>0.19501128800681702</v>
          </cell>
          <cell r="CJ7">
            <v>0.29394992155411559</v>
          </cell>
          <cell r="CK7">
            <v>0.37984536466139757</v>
          </cell>
          <cell r="CL7">
            <v>0.42485709280420286</v>
          </cell>
          <cell r="CM7">
            <v>0.495394233486605</v>
          </cell>
          <cell r="CN7">
            <v>0.56597170492337923</v>
          </cell>
          <cell r="CO7">
            <v>0.6427650261719583</v>
          </cell>
          <cell r="CP7">
            <v>0.73026484790020763</v>
          </cell>
          <cell r="CQ7">
            <v>0.7883864408315695</v>
          </cell>
          <cell r="CR7">
            <v>0.83298117461441945</v>
          </cell>
          <cell r="CS7">
            <v>0.91042653627395043</v>
          </cell>
          <cell r="CT7">
            <v>1</v>
          </cell>
        </row>
        <row r="8">
          <cell r="A8" t="str">
            <v>Butantã</v>
          </cell>
          <cell r="B8">
            <v>29783</v>
          </cell>
          <cell r="C8">
            <v>0.50160000000000005</v>
          </cell>
          <cell r="D8">
            <v>0</v>
          </cell>
          <cell r="E8">
            <v>0</v>
          </cell>
          <cell r="F8">
            <v>5.8599999999999999E-2</v>
          </cell>
          <cell r="G8">
            <v>0.44290000000000002</v>
          </cell>
          <cell r="H8" t="str">
            <v>Butantã</v>
          </cell>
          <cell r="I8">
            <v>29779</v>
          </cell>
          <cell r="J8">
            <v>0.31540000000000001</v>
          </cell>
          <cell r="K8">
            <v>0</v>
          </cell>
          <cell r="L8">
            <v>0</v>
          </cell>
          <cell r="M8">
            <v>6.9999999999999999E-4</v>
          </cell>
          <cell r="N8">
            <v>0.31469999999999998</v>
          </cell>
          <cell r="O8"/>
          <cell r="P8"/>
          <cell r="Q8"/>
          <cell r="R8"/>
          <cell r="S8"/>
          <cell r="T8"/>
          <cell r="U8"/>
          <cell r="V8"/>
          <cell r="W8"/>
          <cell r="X8"/>
          <cell r="Y8"/>
          <cell r="Z8"/>
          <cell r="AA8"/>
          <cell r="AB8"/>
          <cell r="AC8"/>
          <cell r="AD8"/>
          <cell r="AE8"/>
          <cell r="AF8"/>
          <cell r="AG8"/>
          <cell r="AH8"/>
          <cell r="AI8"/>
          <cell r="AJ8"/>
          <cell r="AK8"/>
          <cell r="AL8"/>
          <cell r="AM8"/>
          <cell r="AN8"/>
          <cell r="AO8"/>
          <cell r="AP8"/>
          <cell r="AQ8"/>
          <cell r="AR8"/>
          <cell r="AS8"/>
          <cell r="AT8"/>
          <cell r="AU8"/>
          <cell r="AV8"/>
          <cell r="AW8"/>
          <cell r="AX8"/>
          <cell r="AY8"/>
          <cell r="AZ8"/>
          <cell r="BA8"/>
          <cell r="BB8"/>
          <cell r="BC8"/>
          <cell r="BD8"/>
          <cell r="BE8"/>
          <cell r="BF8"/>
          <cell r="BG8"/>
          <cell r="BH8"/>
          <cell r="BI8"/>
          <cell r="BJ8"/>
          <cell r="BK8"/>
          <cell r="BL8"/>
          <cell r="BM8"/>
          <cell r="BN8"/>
          <cell r="BO8"/>
          <cell r="BP8"/>
          <cell r="BQ8"/>
          <cell r="BR8"/>
          <cell r="BS8"/>
          <cell r="BT8"/>
          <cell r="BU8"/>
          <cell r="BV8"/>
          <cell r="BW8"/>
          <cell r="BX8"/>
          <cell r="BY8"/>
          <cell r="BZ8"/>
          <cell r="CA8"/>
          <cell r="CB8"/>
          <cell r="CC8"/>
          <cell r="CD8"/>
          <cell r="CE8"/>
          <cell r="CF8"/>
          <cell r="CI8">
            <v>0.1317130238408093</v>
          </cell>
          <cell r="CJ8">
            <v>0.20734006263518501</v>
          </cell>
          <cell r="CK8">
            <v>0.28675393697043677</v>
          </cell>
          <cell r="CL8">
            <v>0.31278168258646155</v>
          </cell>
          <cell r="CM8">
            <v>0.38232932542560893</v>
          </cell>
          <cell r="CN8">
            <v>0.41481477326390198</v>
          </cell>
          <cell r="CO8">
            <v>0.48996082632601551</v>
          </cell>
          <cell r="CP8">
            <v>0.52963934915817634</v>
          </cell>
          <cell r="CQ8">
            <v>0.6299800691853652</v>
          </cell>
          <cell r="CR8">
            <v>0.70802703020469238</v>
          </cell>
          <cell r="CS8">
            <v>0.90373417689663582</v>
          </cell>
          <cell r="CT8">
            <v>1</v>
          </cell>
        </row>
        <row r="9">
          <cell r="A9" t="str">
            <v>Campo Limpo</v>
          </cell>
          <cell r="B9">
            <v>135826</v>
          </cell>
          <cell r="C9">
            <v>1.0510999999999999</v>
          </cell>
          <cell r="D9">
            <v>0</v>
          </cell>
          <cell r="E9">
            <v>0</v>
          </cell>
          <cell r="F9">
            <v>2.98E-2</v>
          </cell>
          <cell r="G9">
            <v>1.0213000000000001</v>
          </cell>
          <cell r="H9" t="str">
            <v>Campo Limpo</v>
          </cell>
          <cell r="I9">
            <v>135808</v>
          </cell>
          <cell r="J9">
            <v>0.67430000000000001</v>
          </cell>
          <cell r="K9">
            <v>0.1323</v>
          </cell>
          <cell r="L9">
            <v>0</v>
          </cell>
          <cell r="M9">
            <v>7.6999999999999999E-2</v>
          </cell>
          <cell r="N9">
            <v>0.46500000000000002</v>
          </cell>
          <cell r="O9"/>
          <cell r="P9"/>
          <cell r="Q9"/>
          <cell r="R9"/>
          <cell r="S9"/>
          <cell r="T9"/>
          <cell r="U9"/>
          <cell r="V9"/>
          <cell r="W9"/>
          <cell r="X9"/>
          <cell r="Y9"/>
          <cell r="Z9"/>
          <cell r="AA9"/>
          <cell r="AB9"/>
          <cell r="AC9"/>
          <cell r="AD9"/>
          <cell r="AE9"/>
          <cell r="AF9"/>
          <cell r="AG9"/>
          <cell r="AH9"/>
          <cell r="AI9"/>
          <cell r="AJ9"/>
          <cell r="AK9"/>
          <cell r="AL9"/>
          <cell r="AM9"/>
          <cell r="AN9"/>
          <cell r="AO9"/>
          <cell r="AP9"/>
          <cell r="AQ9"/>
          <cell r="AR9"/>
          <cell r="AS9"/>
          <cell r="AT9"/>
          <cell r="AU9"/>
          <cell r="AV9"/>
          <cell r="AW9"/>
          <cell r="AX9"/>
          <cell r="AY9"/>
          <cell r="AZ9"/>
          <cell r="BA9"/>
          <cell r="BB9"/>
          <cell r="BC9"/>
          <cell r="BD9"/>
          <cell r="BE9"/>
          <cell r="BF9"/>
          <cell r="BG9"/>
          <cell r="BH9"/>
          <cell r="BI9"/>
          <cell r="BJ9"/>
          <cell r="BK9"/>
          <cell r="BL9"/>
          <cell r="BM9"/>
          <cell r="BN9"/>
          <cell r="BO9"/>
          <cell r="BP9"/>
          <cell r="BQ9"/>
          <cell r="BR9"/>
          <cell r="BS9"/>
          <cell r="BT9"/>
          <cell r="BU9"/>
          <cell r="BV9"/>
          <cell r="BW9"/>
          <cell r="BX9"/>
          <cell r="BY9"/>
          <cell r="BZ9"/>
          <cell r="CA9"/>
          <cell r="CB9"/>
          <cell r="CC9"/>
          <cell r="CD9"/>
          <cell r="CE9"/>
          <cell r="CF9"/>
          <cell r="CI9">
            <v>0.14888038211561133</v>
          </cell>
          <cell r="CJ9">
            <v>0.23765870149977492</v>
          </cell>
          <cell r="CK9">
            <v>0.31823094487078324</v>
          </cell>
          <cell r="CL9">
            <v>0.37464909836477117</v>
          </cell>
          <cell r="CM9">
            <v>0.4211146818586658</v>
          </cell>
          <cell r="CN9">
            <v>0.48318709625850575</v>
          </cell>
          <cell r="CO9">
            <v>0.56784779591795764</v>
          </cell>
          <cell r="CP9">
            <v>0.62832192443774026</v>
          </cell>
          <cell r="CQ9">
            <v>0.73251685463249561</v>
          </cell>
          <cell r="CR9">
            <v>0.80492110635796732</v>
          </cell>
          <cell r="CS9">
            <v>0.90403233502748481</v>
          </cell>
          <cell r="CT9">
            <v>1</v>
          </cell>
        </row>
        <row r="10">
          <cell r="A10" t="str">
            <v>Capão Redondo</v>
          </cell>
          <cell r="B10">
            <v>99685</v>
          </cell>
          <cell r="C10">
            <v>1.2229000000000001</v>
          </cell>
          <cell r="D10">
            <v>0</v>
          </cell>
          <cell r="E10">
            <v>0</v>
          </cell>
          <cell r="F10">
            <v>1.4800000000000001E-2</v>
          </cell>
          <cell r="G10">
            <v>1.208</v>
          </cell>
          <cell r="H10" t="str">
            <v>Capão Redondo</v>
          </cell>
          <cell r="I10">
            <v>99737</v>
          </cell>
          <cell r="J10">
            <v>0.58579999999999999</v>
          </cell>
          <cell r="K10">
            <v>0.17330000000000001</v>
          </cell>
          <cell r="L10">
            <v>0</v>
          </cell>
          <cell r="M10">
            <v>9.8599999999999993E-2</v>
          </cell>
          <cell r="N10">
            <v>0.31390000000000001</v>
          </cell>
          <cell r="O10"/>
          <cell r="P10"/>
          <cell r="Q10"/>
          <cell r="R10"/>
          <cell r="S10"/>
          <cell r="T10"/>
          <cell r="U10"/>
          <cell r="V10"/>
          <cell r="W10"/>
          <cell r="X10"/>
          <cell r="Y10"/>
          <cell r="Z10"/>
          <cell r="AA10"/>
          <cell r="AB10"/>
          <cell r="AC10"/>
          <cell r="AD10"/>
          <cell r="AE10"/>
          <cell r="AF10"/>
          <cell r="AG10"/>
          <cell r="AH10"/>
          <cell r="AI10"/>
          <cell r="AJ10"/>
          <cell r="AK10"/>
          <cell r="AL10"/>
          <cell r="AM10"/>
          <cell r="AN10"/>
          <cell r="AO10"/>
          <cell r="AP10"/>
          <cell r="AQ10"/>
          <cell r="AR10"/>
          <cell r="AS10"/>
          <cell r="AT10"/>
          <cell r="AU10"/>
          <cell r="AV10"/>
          <cell r="AW10"/>
          <cell r="AX10"/>
          <cell r="AY10"/>
          <cell r="AZ10"/>
          <cell r="BA10"/>
          <cell r="BB10"/>
          <cell r="BC10"/>
          <cell r="BD10"/>
          <cell r="BE10"/>
          <cell r="BF10"/>
          <cell r="BG10"/>
          <cell r="BH10"/>
          <cell r="BI10"/>
          <cell r="BJ10"/>
          <cell r="BK10"/>
          <cell r="BL10"/>
          <cell r="BM10"/>
          <cell r="BN10"/>
          <cell r="BO10"/>
          <cell r="BP10"/>
          <cell r="BQ10"/>
          <cell r="BR10"/>
          <cell r="BS10"/>
          <cell r="BT10"/>
          <cell r="BU10"/>
          <cell r="BV10"/>
          <cell r="BW10"/>
          <cell r="BX10"/>
          <cell r="BY10"/>
          <cell r="BZ10"/>
          <cell r="CA10"/>
          <cell r="CB10"/>
          <cell r="CC10"/>
          <cell r="CD10"/>
          <cell r="CE10"/>
          <cell r="CF10"/>
          <cell r="CI10">
            <v>0.15657682780598403</v>
          </cell>
          <cell r="CJ10">
            <v>0.21639080243420417</v>
          </cell>
          <cell r="CK10">
            <v>0.28928542666992718</v>
          </cell>
          <cell r="CL10">
            <v>0.34650432304648421</v>
          </cell>
          <cell r="CM10">
            <v>0.40370931618885203</v>
          </cell>
          <cell r="CN10">
            <v>0.44607715367069123</v>
          </cell>
          <cell r="CO10">
            <v>0.53913814039483376</v>
          </cell>
          <cell r="CP10">
            <v>0.60047477816642192</v>
          </cell>
          <cell r="CQ10">
            <v>0.71915908496509295</v>
          </cell>
          <cell r="CR10">
            <v>0.77573791793549274</v>
          </cell>
          <cell r="CS10">
            <v>0.85656310725003038</v>
          </cell>
          <cell r="CT10">
            <v>1</v>
          </cell>
        </row>
        <row r="11">
          <cell r="A11" t="str">
            <v>Carapicuíba</v>
          </cell>
          <cell r="B11">
            <v>103587</v>
          </cell>
          <cell r="C11">
            <v>1.4974000000000001</v>
          </cell>
          <cell r="D11">
            <v>0</v>
          </cell>
          <cell r="E11">
            <v>0</v>
          </cell>
          <cell r="F11">
            <v>9.8599999999999993E-2</v>
          </cell>
          <cell r="G11">
            <v>1.3987000000000001</v>
          </cell>
          <cell r="H11" t="str">
            <v>Carapicuíba</v>
          </cell>
          <cell r="I11">
            <v>103558</v>
          </cell>
          <cell r="J11">
            <v>0.72929999999999995</v>
          </cell>
          <cell r="K11">
            <v>0</v>
          </cell>
          <cell r="L11">
            <v>0</v>
          </cell>
          <cell r="M11">
            <v>7.7899999999999997E-2</v>
          </cell>
          <cell r="N11">
            <v>0.65149999999999997</v>
          </cell>
          <cell r="O11"/>
          <cell r="P11"/>
          <cell r="Q11"/>
          <cell r="R11"/>
          <cell r="S11"/>
          <cell r="T11"/>
          <cell r="U11"/>
          <cell r="V11"/>
          <cell r="W11"/>
          <cell r="X11"/>
          <cell r="Y11"/>
          <cell r="Z11"/>
          <cell r="AA11"/>
          <cell r="AB11"/>
          <cell r="AC11"/>
          <cell r="AD11"/>
          <cell r="AE11"/>
          <cell r="AF11"/>
          <cell r="AG11"/>
          <cell r="AH11"/>
          <cell r="AI11"/>
          <cell r="AJ11"/>
          <cell r="AK11"/>
          <cell r="AL11"/>
          <cell r="AM11"/>
          <cell r="AN11"/>
          <cell r="AO11"/>
          <cell r="AP11"/>
          <cell r="AQ11"/>
          <cell r="AR11"/>
          <cell r="AS11"/>
          <cell r="AT11"/>
          <cell r="AU11"/>
          <cell r="AV11"/>
          <cell r="AW11"/>
          <cell r="AX11"/>
          <cell r="AY11"/>
          <cell r="AZ11"/>
          <cell r="BA11"/>
          <cell r="BB11"/>
          <cell r="BC11"/>
          <cell r="BD11"/>
          <cell r="BE11"/>
          <cell r="BF11"/>
          <cell r="BG11"/>
          <cell r="BH11"/>
          <cell r="BI11"/>
          <cell r="BJ11"/>
          <cell r="BK11"/>
          <cell r="BL11"/>
          <cell r="BM11"/>
          <cell r="BN11"/>
          <cell r="BO11"/>
          <cell r="BP11"/>
          <cell r="BQ11"/>
          <cell r="BR11"/>
          <cell r="BS11"/>
          <cell r="BT11"/>
          <cell r="BU11"/>
          <cell r="BV11"/>
          <cell r="BW11"/>
          <cell r="BX11"/>
          <cell r="BY11"/>
          <cell r="BZ11"/>
          <cell r="CA11"/>
          <cell r="CB11"/>
          <cell r="CC11"/>
          <cell r="CD11"/>
          <cell r="CE11"/>
          <cell r="CF11"/>
          <cell r="CI11">
            <v>0.12012138460178526</v>
          </cell>
          <cell r="CJ11">
            <v>0.18229498585230267</v>
          </cell>
          <cell r="CK11">
            <v>0.29876952185439731</v>
          </cell>
          <cell r="CL11">
            <v>0.36138228512127807</v>
          </cell>
          <cell r="CM11">
            <v>0.44518639384460251</v>
          </cell>
          <cell r="CN11">
            <v>0.49969038778122526</v>
          </cell>
          <cell r="CO11">
            <v>0.60251490667390173</v>
          </cell>
          <cell r="CP11">
            <v>0.66204329536505546</v>
          </cell>
          <cell r="CQ11">
            <v>0.76407610555970917</v>
          </cell>
          <cell r="CR11">
            <v>0.82037073684910788</v>
          </cell>
          <cell r="CS11">
            <v>0.88763886545622162</v>
          </cell>
          <cell r="CT11">
            <v>1</v>
          </cell>
        </row>
        <row r="12">
          <cell r="A12" t="str">
            <v>Casa Verde</v>
          </cell>
          <cell r="B12">
            <v>253198</v>
          </cell>
          <cell r="C12">
            <v>0.43690000000000001</v>
          </cell>
          <cell r="D12">
            <v>0</v>
          </cell>
          <cell r="E12">
            <v>0</v>
          </cell>
          <cell r="F12">
            <v>7.46E-2</v>
          </cell>
          <cell r="G12">
            <v>0.36230000000000001</v>
          </cell>
          <cell r="H12" t="str">
            <v>Casa Verde</v>
          </cell>
          <cell r="I12">
            <v>253101</v>
          </cell>
          <cell r="J12">
            <v>0.98360000000000003</v>
          </cell>
          <cell r="K12">
            <v>0.54310000000000003</v>
          </cell>
          <cell r="L12">
            <v>7.9100000000000004E-2</v>
          </cell>
          <cell r="M12">
            <v>5.21E-2</v>
          </cell>
          <cell r="N12">
            <v>0.30930000000000002</v>
          </cell>
          <cell r="O12"/>
          <cell r="P12"/>
          <cell r="Q12"/>
          <cell r="R12"/>
          <cell r="S12"/>
          <cell r="T12"/>
          <cell r="U12"/>
          <cell r="V12"/>
          <cell r="W12"/>
          <cell r="X12"/>
          <cell r="Y12"/>
          <cell r="Z12"/>
          <cell r="AA12"/>
          <cell r="AB12"/>
          <cell r="AC12"/>
          <cell r="AD12"/>
          <cell r="AE12"/>
          <cell r="AF12"/>
          <cell r="AG12"/>
          <cell r="AH12"/>
          <cell r="AI12"/>
          <cell r="AJ12"/>
          <cell r="AK12"/>
          <cell r="AL12"/>
          <cell r="AM12"/>
          <cell r="AN12"/>
          <cell r="AO12"/>
          <cell r="AP12"/>
          <cell r="AQ12"/>
          <cell r="AR12"/>
          <cell r="AS12"/>
          <cell r="AT12"/>
          <cell r="AU12"/>
          <cell r="AV12"/>
          <cell r="AW12"/>
          <cell r="AX12"/>
          <cell r="AY12"/>
          <cell r="AZ12"/>
          <cell r="BA12"/>
          <cell r="BB12"/>
          <cell r="BC12"/>
          <cell r="BD12"/>
          <cell r="BE12"/>
          <cell r="BF12"/>
          <cell r="BG12"/>
          <cell r="BH12"/>
          <cell r="BI12"/>
          <cell r="BJ12"/>
          <cell r="BK12"/>
          <cell r="BL12"/>
          <cell r="BM12"/>
          <cell r="BN12"/>
          <cell r="BO12"/>
          <cell r="BP12"/>
          <cell r="BQ12"/>
          <cell r="BR12"/>
          <cell r="BS12"/>
          <cell r="BT12"/>
          <cell r="BU12"/>
          <cell r="BV12"/>
          <cell r="BW12"/>
          <cell r="BX12"/>
          <cell r="BY12"/>
          <cell r="BZ12"/>
          <cell r="CA12"/>
          <cell r="CB12"/>
          <cell r="CC12"/>
          <cell r="CD12"/>
          <cell r="CE12"/>
          <cell r="CF12"/>
          <cell r="CI12">
            <v>0.11572091150984111</v>
          </cell>
          <cell r="CJ12">
            <v>0.18128064835783669</v>
          </cell>
          <cell r="CK12">
            <v>0.28001159280214016</v>
          </cell>
          <cell r="CL12">
            <v>0.34071714543919157</v>
          </cell>
          <cell r="CM12">
            <v>0.39696066044914863</v>
          </cell>
          <cell r="CN12">
            <v>0.46294696508321675</v>
          </cell>
          <cell r="CO12">
            <v>0.56989715406339858</v>
          </cell>
          <cell r="CP12">
            <v>0.62745573176494074</v>
          </cell>
          <cell r="CQ12">
            <v>0.712670414292779</v>
          </cell>
          <cell r="CR12">
            <v>0.77466899735882577</v>
          </cell>
          <cell r="CS12">
            <v>0.85418227034886396</v>
          </cell>
          <cell r="CT12">
            <v>1</v>
          </cell>
        </row>
        <row r="13">
          <cell r="A13" t="str">
            <v>Centro Jardins</v>
          </cell>
          <cell r="B13">
            <v>175580</v>
          </cell>
          <cell r="C13">
            <v>4.1700000000000001E-2</v>
          </cell>
          <cell r="D13">
            <v>1E-4</v>
          </cell>
          <cell r="E13">
            <v>1.9E-3</v>
          </cell>
          <cell r="F13">
            <v>2.75E-2</v>
          </cell>
          <cell r="G13">
            <v>1.2200000000000001E-2</v>
          </cell>
          <cell r="H13" t="str">
            <v>Centro Jardins</v>
          </cell>
          <cell r="I13">
            <v>175581</v>
          </cell>
          <cell r="J13">
            <v>0.1021</v>
          </cell>
          <cell r="K13">
            <v>4.65E-2</v>
          </cell>
          <cell r="L13">
            <v>1.4E-2</v>
          </cell>
          <cell r="M13">
            <v>8.0000000000000004E-4</v>
          </cell>
          <cell r="N13">
            <v>4.0899999999999999E-2</v>
          </cell>
          <cell r="O13"/>
          <cell r="P13"/>
          <cell r="Q13"/>
          <cell r="R13"/>
          <cell r="S13"/>
          <cell r="T13"/>
          <cell r="U13"/>
          <cell r="V13"/>
          <cell r="W13"/>
          <cell r="X13"/>
          <cell r="Y13"/>
          <cell r="Z13"/>
          <cell r="AA13"/>
          <cell r="AB13"/>
          <cell r="AC13"/>
          <cell r="AD13"/>
          <cell r="AE13"/>
          <cell r="AF13"/>
          <cell r="AG13"/>
          <cell r="AH13"/>
          <cell r="AI13"/>
          <cell r="AJ13"/>
          <cell r="AK13"/>
          <cell r="AL13"/>
          <cell r="AM13"/>
          <cell r="AN13"/>
          <cell r="AO13"/>
          <cell r="AP13"/>
          <cell r="AQ13"/>
          <cell r="AR13"/>
          <cell r="AS13"/>
          <cell r="AT13"/>
          <cell r="AU13"/>
          <cell r="AV13"/>
          <cell r="AW13"/>
          <cell r="AX13"/>
          <cell r="AY13"/>
          <cell r="AZ13"/>
          <cell r="BA13"/>
          <cell r="BB13"/>
          <cell r="BC13"/>
          <cell r="BD13"/>
          <cell r="BE13"/>
          <cell r="BF13"/>
          <cell r="BG13"/>
          <cell r="BH13"/>
          <cell r="BI13"/>
          <cell r="BJ13"/>
          <cell r="BK13"/>
          <cell r="BL13"/>
          <cell r="BM13"/>
          <cell r="BN13"/>
          <cell r="BO13"/>
          <cell r="BP13"/>
          <cell r="BQ13"/>
          <cell r="BR13"/>
          <cell r="BS13"/>
          <cell r="BT13"/>
          <cell r="BU13"/>
          <cell r="BV13"/>
          <cell r="BW13"/>
          <cell r="BX13"/>
          <cell r="BY13"/>
          <cell r="BZ13"/>
          <cell r="CA13"/>
          <cell r="CB13"/>
          <cell r="CC13"/>
          <cell r="CD13"/>
          <cell r="CE13"/>
          <cell r="CF13"/>
          <cell r="CI13">
            <v>4.990772570895495E-2</v>
          </cell>
          <cell r="CJ13">
            <v>8.1355114713126814E-2</v>
          </cell>
          <cell r="CK13">
            <v>0.12696069052862929</v>
          </cell>
          <cell r="CL13">
            <v>0.16673082362909791</v>
          </cell>
          <cell r="CM13">
            <v>0.19405042952221763</v>
          </cell>
          <cell r="CN13">
            <v>0.32932184466831727</v>
          </cell>
          <cell r="CO13">
            <v>0.36300261010768547</v>
          </cell>
          <cell r="CP13">
            <v>0.61736262985702428</v>
          </cell>
          <cell r="CQ13">
            <v>0.64485316491736078</v>
          </cell>
          <cell r="CR13">
            <v>0.65950674348252258</v>
          </cell>
          <cell r="CS13">
            <v>0.72393584485987261</v>
          </cell>
          <cell r="CT13">
            <v>1</v>
          </cell>
        </row>
        <row r="14">
          <cell r="A14" t="str">
            <v>Cursino</v>
          </cell>
          <cell r="B14">
            <v>116286</v>
          </cell>
          <cell r="C14">
            <v>0.84089999999999998</v>
          </cell>
          <cell r="D14">
            <v>2.7799999999999998E-2</v>
          </cell>
          <cell r="E14">
            <v>0</v>
          </cell>
          <cell r="F14">
            <v>4.9399999999999999E-2</v>
          </cell>
          <cell r="G14">
            <v>0.76359999999999995</v>
          </cell>
          <cell r="H14" t="str">
            <v>Cursino</v>
          </cell>
          <cell r="I14">
            <v>116286</v>
          </cell>
          <cell r="J14">
            <v>0.93759999999999999</v>
          </cell>
          <cell r="K14">
            <v>2.41E-2</v>
          </cell>
          <cell r="L14">
            <v>0</v>
          </cell>
          <cell r="M14">
            <v>4.07E-2</v>
          </cell>
          <cell r="N14">
            <v>0.87280000000000002</v>
          </cell>
          <cell r="O14"/>
          <cell r="P14"/>
          <cell r="Q14"/>
          <cell r="R14"/>
          <cell r="S14"/>
          <cell r="T14"/>
          <cell r="U14"/>
          <cell r="V14"/>
          <cell r="W14"/>
          <cell r="X14"/>
          <cell r="Y14"/>
          <cell r="Z14"/>
          <cell r="AA14"/>
          <cell r="AB14"/>
          <cell r="AC14"/>
          <cell r="AD14"/>
          <cell r="AE14"/>
          <cell r="AF14"/>
          <cell r="AG14"/>
          <cell r="AH14"/>
          <cell r="AI14"/>
          <cell r="AJ14"/>
          <cell r="AK14"/>
          <cell r="AL14"/>
          <cell r="AM14"/>
          <cell r="AN14"/>
          <cell r="AO14"/>
          <cell r="AP14"/>
          <cell r="AQ14"/>
          <cell r="AR14"/>
          <cell r="AS14"/>
          <cell r="AT14"/>
          <cell r="AU14"/>
          <cell r="AV14"/>
          <cell r="AW14"/>
          <cell r="AX14"/>
          <cell r="AY14"/>
          <cell r="AZ14"/>
          <cell r="BA14"/>
          <cell r="BB14"/>
          <cell r="BC14"/>
          <cell r="BD14"/>
          <cell r="BE14"/>
          <cell r="BF14"/>
          <cell r="BG14"/>
          <cell r="BH14"/>
          <cell r="BI14"/>
          <cell r="BJ14"/>
          <cell r="BK14"/>
          <cell r="BL14"/>
          <cell r="BM14"/>
          <cell r="BN14"/>
          <cell r="BO14"/>
          <cell r="BP14"/>
          <cell r="BQ14"/>
          <cell r="BR14"/>
          <cell r="BS14"/>
          <cell r="BT14"/>
          <cell r="BU14"/>
          <cell r="BV14"/>
          <cell r="BW14"/>
          <cell r="BX14"/>
          <cell r="BY14"/>
          <cell r="BZ14"/>
          <cell r="CA14"/>
          <cell r="CB14"/>
          <cell r="CC14"/>
          <cell r="CD14"/>
          <cell r="CE14"/>
          <cell r="CF14"/>
          <cell r="CI14">
            <v>0.10875689373153111</v>
          </cell>
          <cell r="CJ14">
            <v>0.18512277593952595</v>
          </cell>
          <cell r="CK14">
            <v>0.2522381547241358</v>
          </cell>
          <cell r="CL14">
            <v>0.32746716380783708</v>
          </cell>
          <cell r="CM14">
            <v>0.37240573829152995</v>
          </cell>
          <cell r="CN14">
            <v>0.42173148477811545</v>
          </cell>
          <cell r="CO14">
            <v>0.53850084985098867</v>
          </cell>
          <cell r="CP14">
            <v>0.65250808903525948</v>
          </cell>
          <cell r="CQ14">
            <v>0.71454379702726278</v>
          </cell>
          <cell r="CR14">
            <v>0.8486153515026027</v>
          </cell>
          <cell r="CS14">
            <v>0.90132119928425647</v>
          </cell>
          <cell r="CT14">
            <v>1</v>
          </cell>
        </row>
        <row r="15">
          <cell r="A15" t="str">
            <v>Diadema</v>
          </cell>
          <cell r="B15">
            <v>118454</v>
          </cell>
          <cell r="C15">
            <v>0.79100000000000004</v>
          </cell>
          <cell r="D15">
            <v>0</v>
          </cell>
          <cell r="E15">
            <v>0</v>
          </cell>
          <cell r="F15">
            <v>7.7200000000000005E-2</v>
          </cell>
          <cell r="G15">
            <v>0.71379999999999999</v>
          </cell>
          <cell r="H15" t="str">
            <v>Diadema</v>
          </cell>
          <cell r="I15">
            <v>118457</v>
          </cell>
          <cell r="J15">
            <v>0.81279999999999997</v>
          </cell>
          <cell r="K15">
            <v>0</v>
          </cell>
          <cell r="L15">
            <v>5.8999999999999999E-3</v>
          </cell>
          <cell r="M15">
            <v>6.9000000000000006E-2</v>
          </cell>
          <cell r="N15">
            <v>0.73780000000000001</v>
          </cell>
          <cell r="O15"/>
          <cell r="P15"/>
          <cell r="Q15"/>
          <cell r="R15"/>
          <cell r="S15"/>
          <cell r="T15"/>
          <cell r="U15"/>
          <cell r="V15"/>
          <cell r="W15"/>
          <cell r="X15"/>
          <cell r="Y15"/>
          <cell r="Z15"/>
          <cell r="AA15"/>
          <cell r="AB15"/>
          <cell r="AC15"/>
          <cell r="AD15"/>
          <cell r="AE15"/>
          <cell r="AF15"/>
          <cell r="AG15"/>
          <cell r="AH15"/>
          <cell r="AI15"/>
          <cell r="AJ15"/>
          <cell r="AK15"/>
          <cell r="AL15"/>
          <cell r="AM15"/>
          <cell r="AN15"/>
          <cell r="AO15"/>
          <cell r="AP15"/>
          <cell r="AQ15"/>
          <cell r="AR15"/>
          <cell r="AS15"/>
          <cell r="AT15"/>
          <cell r="AU15"/>
          <cell r="AV15"/>
          <cell r="AW15"/>
          <cell r="AX15"/>
          <cell r="AY15"/>
          <cell r="AZ15"/>
          <cell r="BA15"/>
          <cell r="BB15"/>
          <cell r="BC15"/>
          <cell r="BD15"/>
          <cell r="BE15"/>
          <cell r="BF15"/>
          <cell r="BG15"/>
          <cell r="BH15"/>
          <cell r="BI15"/>
          <cell r="BJ15"/>
          <cell r="BK15"/>
          <cell r="BL15"/>
          <cell r="BM15"/>
          <cell r="BN15"/>
          <cell r="BO15"/>
          <cell r="BP15"/>
          <cell r="BQ15"/>
          <cell r="BR15"/>
          <cell r="BS15"/>
          <cell r="BT15"/>
          <cell r="BU15"/>
          <cell r="BV15"/>
          <cell r="BW15"/>
          <cell r="BX15"/>
          <cell r="BY15"/>
          <cell r="BZ15"/>
          <cell r="CA15"/>
          <cell r="CB15"/>
          <cell r="CC15"/>
          <cell r="CD15"/>
          <cell r="CE15"/>
          <cell r="CF15"/>
          <cell r="CI15">
            <v>0.10638758976575535</v>
          </cell>
          <cell r="CJ15">
            <v>0.20244587728810917</v>
          </cell>
          <cell r="CK15">
            <v>0.32201968448007973</v>
          </cell>
          <cell r="CL15">
            <v>0.35768969828259983</v>
          </cell>
          <cell r="CM15">
            <v>0.41225586806658215</v>
          </cell>
          <cell r="CN15">
            <v>0.47359492202178061</v>
          </cell>
          <cell r="CO15">
            <v>0.58562780076535315</v>
          </cell>
          <cell r="CP15">
            <v>0.64435535569867786</v>
          </cell>
          <cell r="CQ15">
            <v>0.74593361107394784</v>
          </cell>
          <cell r="CR15">
            <v>0.80357872729760604</v>
          </cell>
          <cell r="CS15">
            <v>0.87835874119786039</v>
          </cell>
          <cell r="CT15">
            <v>1</v>
          </cell>
        </row>
        <row r="16">
          <cell r="A16" t="str">
            <v>Embu</v>
          </cell>
          <cell r="B16">
            <v>59008</v>
          </cell>
          <cell r="C16">
            <v>1.1366000000000001</v>
          </cell>
          <cell r="D16">
            <v>0</v>
          </cell>
          <cell r="E16">
            <v>9.5000000000000001E-2</v>
          </cell>
          <cell r="F16">
            <v>7.0400000000000004E-2</v>
          </cell>
          <cell r="G16">
            <v>0.97119999999999995</v>
          </cell>
          <cell r="H16" t="str">
            <v>Embu</v>
          </cell>
          <cell r="I16">
            <v>59014</v>
          </cell>
          <cell r="J16">
            <v>0.79049999999999998</v>
          </cell>
          <cell r="K16">
            <v>4.8599999999999997E-2</v>
          </cell>
          <cell r="L16">
            <v>0</v>
          </cell>
          <cell r="M16">
            <v>7.8E-2</v>
          </cell>
          <cell r="N16">
            <v>0.66390000000000005</v>
          </cell>
          <cell r="O16"/>
          <cell r="P16"/>
          <cell r="Q16"/>
          <cell r="R16"/>
          <cell r="S16"/>
          <cell r="T16"/>
          <cell r="U16"/>
          <cell r="V16"/>
          <cell r="W16"/>
          <cell r="X16"/>
          <cell r="Y16"/>
          <cell r="Z16"/>
          <cell r="AA16"/>
          <cell r="AB16"/>
          <cell r="AC16"/>
          <cell r="AD16"/>
          <cell r="AE16"/>
          <cell r="AF16"/>
          <cell r="AG16"/>
          <cell r="AH16"/>
          <cell r="AI16"/>
          <cell r="AJ16"/>
          <cell r="AK16"/>
          <cell r="AL16"/>
          <cell r="AM16"/>
          <cell r="AN16"/>
          <cell r="AO16"/>
          <cell r="AP16"/>
          <cell r="AQ16"/>
          <cell r="AR16"/>
          <cell r="AS16"/>
          <cell r="AT16"/>
          <cell r="AU16"/>
          <cell r="AV16"/>
          <cell r="AW16"/>
          <cell r="AX16"/>
          <cell r="AY16"/>
          <cell r="AZ16"/>
          <cell r="BA16"/>
          <cell r="BB16"/>
          <cell r="BC16"/>
          <cell r="BD16"/>
          <cell r="BE16"/>
          <cell r="BF16"/>
          <cell r="BG16"/>
          <cell r="BH16"/>
          <cell r="BI16"/>
          <cell r="BJ16"/>
          <cell r="BK16"/>
          <cell r="BL16"/>
          <cell r="BM16"/>
          <cell r="BN16"/>
          <cell r="BO16"/>
          <cell r="BP16"/>
          <cell r="BQ16"/>
          <cell r="BR16"/>
          <cell r="BS16"/>
          <cell r="BT16"/>
          <cell r="BU16"/>
          <cell r="BV16"/>
          <cell r="BW16"/>
          <cell r="BX16"/>
          <cell r="BY16"/>
          <cell r="BZ16"/>
          <cell r="CA16"/>
          <cell r="CB16"/>
          <cell r="CC16"/>
          <cell r="CD16"/>
          <cell r="CE16"/>
          <cell r="CF16"/>
          <cell r="CI16">
            <v>0.13683858918707853</v>
          </cell>
          <cell r="CJ16">
            <v>0.29519572946539535</v>
          </cell>
          <cell r="CK16">
            <v>0.38320043606662646</v>
          </cell>
          <cell r="CL16">
            <v>0.42097238780532409</v>
          </cell>
          <cell r="CM16">
            <v>0.47616500059966405</v>
          </cell>
          <cell r="CN16">
            <v>0.52232694833360738</v>
          </cell>
          <cell r="CO16">
            <v>0.59642324905112787</v>
          </cell>
          <cell r="CP16">
            <v>0.64961980039009815</v>
          </cell>
          <cell r="CQ16">
            <v>0.79518497005580657</v>
          </cell>
          <cell r="CR16">
            <v>0.85791977097542071</v>
          </cell>
          <cell r="CS16">
            <v>0.91922314595095667</v>
          </cell>
          <cell r="CT16">
            <v>1</v>
          </cell>
        </row>
        <row r="17">
          <cell r="A17" t="str">
            <v>Embu Guacu</v>
          </cell>
          <cell r="B17">
            <v>14016</v>
          </cell>
          <cell r="C17">
            <v>1.5883</v>
          </cell>
          <cell r="D17">
            <v>0</v>
          </cell>
          <cell r="E17">
            <v>0</v>
          </cell>
          <cell r="F17">
            <v>1.1000000000000001E-3</v>
          </cell>
          <cell r="G17">
            <v>1.5871999999999999</v>
          </cell>
          <cell r="H17" t="str">
            <v>Embu Guacu</v>
          </cell>
          <cell r="I17">
            <v>14016</v>
          </cell>
          <cell r="J17">
            <v>0.97870000000000001</v>
          </cell>
          <cell r="K17">
            <v>0</v>
          </cell>
          <cell r="L17">
            <v>0</v>
          </cell>
          <cell r="M17">
            <v>4.7E-2</v>
          </cell>
          <cell r="N17">
            <v>0.93169999999999997</v>
          </cell>
          <cell r="O17"/>
          <cell r="P17"/>
          <cell r="Q17"/>
          <cell r="R17"/>
          <cell r="S17"/>
          <cell r="T17"/>
          <cell r="U17"/>
          <cell r="V17"/>
          <cell r="W17"/>
          <cell r="X17"/>
          <cell r="Y17"/>
          <cell r="Z17"/>
          <cell r="AA17"/>
          <cell r="AB17"/>
          <cell r="AC17"/>
          <cell r="AD17"/>
          <cell r="AE17"/>
          <cell r="AF17"/>
          <cell r="AG17"/>
          <cell r="AH17"/>
          <cell r="AI17"/>
          <cell r="AJ17"/>
          <cell r="AK17"/>
          <cell r="AL17"/>
          <cell r="AM17"/>
          <cell r="AN17"/>
          <cell r="AO17"/>
          <cell r="AP17"/>
          <cell r="AQ17"/>
          <cell r="AR17"/>
          <cell r="AS17"/>
          <cell r="AT17"/>
          <cell r="AU17"/>
          <cell r="AV17"/>
          <cell r="AW17"/>
          <cell r="AX17"/>
          <cell r="AY17"/>
          <cell r="AZ17"/>
          <cell r="BA17"/>
          <cell r="BB17"/>
          <cell r="BC17"/>
          <cell r="BD17"/>
          <cell r="BE17"/>
          <cell r="BF17"/>
          <cell r="BG17"/>
          <cell r="BH17"/>
          <cell r="BI17"/>
          <cell r="BJ17"/>
          <cell r="BK17"/>
          <cell r="BL17"/>
          <cell r="BM17"/>
          <cell r="BN17"/>
          <cell r="BO17"/>
          <cell r="BP17"/>
          <cell r="BQ17"/>
          <cell r="BR17"/>
          <cell r="BS17"/>
          <cell r="BT17"/>
          <cell r="BU17"/>
          <cell r="BV17"/>
          <cell r="BW17"/>
          <cell r="BX17"/>
          <cell r="BY17"/>
          <cell r="BZ17"/>
          <cell r="CA17"/>
          <cell r="CB17"/>
          <cell r="CC17"/>
          <cell r="CD17"/>
          <cell r="CE17"/>
          <cell r="CF17"/>
          <cell r="CI17">
            <v>9.0994238687013354E-2</v>
          </cell>
          <cell r="CJ17">
            <v>0.13655878446119971</v>
          </cell>
          <cell r="CK17">
            <v>0.21332318074651174</v>
          </cell>
          <cell r="CL17">
            <v>0.26923483133468251</v>
          </cell>
          <cell r="CM17">
            <v>0.31987229952635265</v>
          </cell>
          <cell r="CN17">
            <v>0.3772692144305243</v>
          </cell>
          <cell r="CO17">
            <v>0.47546999856790695</v>
          </cell>
          <cell r="CP17">
            <v>0.53347214000201459</v>
          </cell>
          <cell r="CQ17">
            <v>0.60775960338554769</v>
          </cell>
          <cell r="CR17">
            <v>0.7080515740705442</v>
          </cell>
          <cell r="CS17">
            <v>0.82756974965283348</v>
          </cell>
          <cell r="CT17">
            <v>1</v>
          </cell>
        </row>
        <row r="18">
          <cell r="A18" t="str">
            <v>Ermelino Matarazzo</v>
          </cell>
          <cell r="B18">
            <v>84296</v>
          </cell>
          <cell r="C18">
            <v>0.79339999999999999</v>
          </cell>
          <cell r="D18">
            <v>0.12520000000000001</v>
          </cell>
          <cell r="E18">
            <v>0</v>
          </cell>
          <cell r="F18">
            <v>2.29E-2</v>
          </cell>
          <cell r="G18">
            <v>0.64529999999999998</v>
          </cell>
          <cell r="H18" t="str">
            <v>Ermelino Matarazzo</v>
          </cell>
          <cell r="I18">
            <v>84298</v>
          </cell>
          <cell r="J18">
            <v>0.49220000000000003</v>
          </cell>
          <cell r="K18">
            <v>0</v>
          </cell>
          <cell r="L18">
            <v>0</v>
          </cell>
          <cell r="M18">
            <v>2.18E-2</v>
          </cell>
          <cell r="N18">
            <v>0.47039999999999998</v>
          </cell>
          <cell r="O18"/>
          <cell r="P18"/>
          <cell r="Q18"/>
          <cell r="R18"/>
          <cell r="S18"/>
          <cell r="T18"/>
          <cell r="U18"/>
          <cell r="V18"/>
          <cell r="W18"/>
          <cell r="X18"/>
          <cell r="Y18"/>
          <cell r="Z18"/>
          <cell r="AA18"/>
          <cell r="AB18"/>
          <cell r="AC18"/>
          <cell r="AD18"/>
          <cell r="AE18"/>
          <cell r="AF18"/>
          <cell r="AG18"/>
          <cell r="AH18"/>
          <cell r="AI18"/>
          <cell r="AJ18"/>
          <cell r="AK18"/>
          <cell r="AL18"/>
          <cell r="AM18"/>
          <cell r="AN18"/>
          <cell r="AO18"/>
          <cell r="AP18"/>
          <cell r="AQ18"/>
          <cell r="AR18"/>
          <cell r="AS18"/>
          <cell r="AT18"/>
          <cell r="AU18"/>
          <cell r="AV18"/>
          <cell r="AW18"/>
          <cell r="AX18"/>
          <cell r="AY18"/>
          <cell r="AZ18"/>
          <cell r="BA18"/>
          <cell r="BB18"/>
          <cell r="BC18"/>
          <cell r="BD18"/>
          <cell r="BE18"/>
          <cell r="BF18"/>
          <cell r="BG18"/>
          <cell r="BH18"/>
          <cell r="BI18"/>
          <cell r="BJ18"/>
          <cell r="BK18"/>
          <cell r="BL18"/>
          <cell r="BM18"/>
          <cell r="BN18"/>
          <cell r="BO18"/>
          <cell r="BP18"/>
          <cell r="BQ18"/>
          <cell r="BR18"/>
          <cell r="BS18"/>
          <cell r="BT18"/>
          <cell r="BU18"/>
          <cell r="BV18"/>
          <cell r="BW18"/>
          <cell r="BX18"/>
          <cell r="BY18"/>
          <cell r="BZ18"/>
          <cell r="CA18"/>
          <cell r="CB18"/>
          <cell r="CC18"/>
          <cell r="CD18"/>
          <cell r="CE18"/>
          <cell r="CF18"/>
          <cell r="CI18">
            <v>0.16200861793317303</v>
          </cell>
          <cell r="CJ18">
            <v>0.2259699220010335</v>
          </cell>
          <cell r="CK18">
            <v>0.29187342853414505</v>
          </cell>
          <cell r="CL18">
            <v>0.34683276813858094</v>
          </cell>
          <cell r="CM18">
            <v>0.40300248904037789</v>
          </cell>
          <cell r="CN18">
            <v>0.44056310763555728</v>
          </cell>
          <cell r="CO18">
            <v>0.48593208993161779</v>
          </cell>
          <cell r="CP18">
            <v>0.53282759204573737</v>
          </cell>
          <cell r="CQ18">
            <v>0.60506359334609827</v>
          </cell>
          <cell r="CR18">
            <v>0.65072680399131566</v>
          </cell>
          <cell r="CS18">
            <v>0.86967248435713118</v>
          </cell>
          <cell r="CT18">
            <v>1</v>
          </cell>
        </row>
        <row r="19">
          <cell r="A19" t="str">
            <v>Guaianazes</v>
          </cell>
          <cell r="B19">
            <v>60485</v>
          </cell>
          <cell r="C19">
            <v>0.34710000000000002</v>
          </cell>
          <cell r="D19">
            <v>7.0000000000000001E-3</v>
          </cell>
          <cell r="E19">
            <v>0</v>
          </cell>
          <cell r="F19">
            <v>5.8999999999999999E-3</v>
          </cell>
          <cell r="G19">
            <v>0.3342</v>
          </cell>
          <cell r="H19" t="str">
            <v>Guaianazes</v>
          </cell>
          <cell r="I19">
            <v>60484</v>
          </cell>
          <cell r="J19">
            <v>0.4844</v>
          </cell>
          <cell r="K19">
            <v>0</v>
          </cell>
          <cell r="L19">
            <v>0</v>
          </cell>
          <cell r="M19">
            <v>2.2700000000000001E-2</v>
          </cell>
          <cell r="N19">
            <v>0.4617</v>
          </cell>
          <cell r="O19"/>
          <cell r="P19"/>
          <cell r="Q19"/>
          <cell r="R19"/>
          <cell r="S19"/>
          <cell r="T19"/>
          <cell r="U19"/>
          <cell r="V19"/>
          <cell r="W19"/>
          <cell r="X19"/>
          <cell r="Y19"/>
          <cell r="Z19"/>
          <cell r="AA19"/>
          <cell r="AB19"/>
          <cell r="AC19"/>
          <cell r="AD19"/>
          <cell r="AE19"/>
          <cell r="AF19"/>
          <cell r="AG19"/>
          <cell r="AH19"/>
          <cell r="AI19"/>
          <cell r="AJ19"/>
          <cell r="AK19"/>
          <cell r="AL19"/>
          <cell r="AM19"/>
          <cell r="AN19"/>
          <cell r="AO19"/>
          <cell r="AP19"/>
          <cell r="AQ19"/>
          <cell r="AR19"/>
          <cell r="AS19"/>
          <cell r="AT19"/>
          <cell r="AU19"/>
          <cell r="AV19"/>
          <cell r="AW19"/>
          <cell r="AX19"/>
          <cell r="AY19"/>
          <cell r="AZ19"/>
          <cell r="BA19"/>
          <cell r="BB19"/>
          <cell r="BC19"/>
          <cell r="BD19"/>
          <cell r="BE19"/>
          <cell r="BF19"/>
          <cell r="BG19"/>
          <cell r="BH19"/>
          <cell r="BI19"/>
          <cell r="BJ19"/>
          <cell r="BK19"/>
          <cell r="BL19"/>
          <cell r="BM19"/>
          <cell r="BN19"/>
          <cell r="BO19"/>
          <cell r="BP19"/>
          <cell r="BQ19"/>
          <cell r="BR19"/>
          <cell r="BS19"/>
          <cell r="BT19"/>
          <cell r="BU19"/>
          <cell r="BV19"/>
          <cell r="BW19"/>
          <cell r="BX19"/>
          <cell r="BY19"/>
          <cell r="BZ19"/>
          <cell r="CA19"/>
          <cell r="CB19"/>
          <cell r="CC19"/>
          <cell r="CD19"/>
          <cell r="CE19"/>
          <cell r="CF19"/>
          <cell r="CI19">
            <v>0.18712625617617604</v>
          </cell>
          <cell r="CJ19">
            <v>0.28979782641076507</v>
          </cell>
          <cell r="CK19">
            <v>0.38095769630477821</v>
          </cell>
          <cell r="CL19">
            <v>0.41564962769300429</v>
          </cell>
          <cell r="CM19">
            <v>0.48605164953267616</v>
          </cell>
          <cell r="CN19">
            <v>0.53942399312720435</v>
          </cell>
          <cell r="CO19">
            <v>0.65059266098558788</v>
          </cell>
          <cell r="CP19">
            <v>0.70550296477741725</v>
          </cell>
          <cell r="CQ19">
            <v>0.74665109841572963</v>
          </cell>
          <cell r="CR19">
            <v>0.78859983211678863</v>
          </cell>
          <cell r="CS19">
            <v>0.90788662609208959</v>
          </cell>
          <cell r="CT19">
            <v>1</v>
          </cell>
        </row>
        <row r="20">
          <cell r="A20" t="str">
            <v>Interlagos</v>
          </cell>
          <cell r="B20">
            <v>57737</v>
          </cell>
          <cell r="C20">
            <v>0.56740000000000002</v>
          </cell>
          <cell r="D20">
            <v>0</v>
          </cell>
          <cell r="E20">
            <v>0</v>
          </cell>
          <cell r="F20">
            <v>5.21E-2</v>
          </cell>
          <cell r="G20">
            <v>0.51529999999999998</v>
          </cell>
          <cell r="H20" t="str">
            <v>Interlagos</v>
          </cell>
          <cell r="I20">
            <v>57703</v>
          </cell>
          <cell r="J20">
            <v>0.97960000000000003</v>
          </cell>
          <cell r="K20">
            <v>0</v>
          </cell>
          <cell r="L20">
            <v>0</v>
          </cell>
          <cell r="M20">
            <v>0.37209999999999999</v>
          </cell>
          <cell r="N20">
            <v>0.60750000000000004</v>
          </cell>
          <cell r="O20"/>
          <cell r="P20"/>
          <cell r="Q20"/>
          <cell r="R20"/>
          <cell r="S20"/>
          <cell r="T20"/>
          <cell r="U20"/>
          <cell r="V20"/>
          <cell r="W20"/>
          <cell r="X20"/>
          <cell r="Y20"/>
          <cell r="Z20"/>
          <cell r="AA20"/>
          <cell r="AB20"/>
          <cell r="AC20"/>
          <cell r="AD20"/>
          <cell r="AE20"/>
          <cell r="AF20"/>
          <cell r="AG20"/>
          <cell r="AH20"/>
          <cell r="AI20"/>
          <cell r="AJ20"/>
          <cell r="AK20"/>
          <cell r="AL20"/>
          <cell r="AM20"/>
          <cell r="AN20"/>
          <cell r="AO20"/>
          <cell r="AP20"/>
          <cell r="AQ20"/>
          <cell r="AR20"/>
          <cell r="AS20"/>
          <cell r="AT20"/>
          <cell r="AU20"/>
          <cell r="AV20"/>
          <cell r="AW20"/>
          <cell r="AX20"/>
          <cell r="AY20"/>
          <cell r="AZ20"/>
          <cell r="BA20"/>
          <cell r="BB20"/>
          <cell r="BC20"/>
          <cell r="BD20"/>
          <cell r="BE20"/>
          <cell r="BF20"/>
          <cell r="BG20"/>
          <cell r="BH20"/>
          <cell r="BI20"/>
          <cell r="BJ20"/>
          <cell r="BK20"/>
          <cell r="BL20"/>
          <cell r="BM20"/>
          <cell r="BN20"/>
          <cell r="BO20"/>
          <cell r="BP20"/>
          <cell r="BQ20"/>
          <cell r="BR20"/>
          <cell r="BS20"/>
          <cell r="BT20"/>
          <cell r="BU20"/>
          <cell r="BV20"/>
          <cell r="BW20"/>
          <cell r="BX20"/>
          <cell r="BY20"/>
          <cell r="BZ20"/>
          <cell r="CA20"/>
          <cell r="CB20"/>
          <cell r="CC20"/>
          <cell r="CD20"/>
          <cell r="CE20"/>
          <cell r="CF20"/>
          <cell r="CI20">
            <v>0.16678787516178972</v>
          </cell>
          <cell r="CJ20">
            <v>0.25975486552168925</v>
          </cell>
          <cell r="CK20">
            <v>0.35118595987966789</v>
          </cell>
          <cell r="CL20">
            <v>0.37876664134593285</v>
          </cell>
          <cell r="CM20">
            <v>0.4227695835665512</v>
          </cell>
          <cell r="CN20">
            <v>0.47882935370883056</v>
          </cell>
          <cell r="CO20">
            <v>0.56635513057387221</v>
          </cell>
          <cell r="CP20">
            <v>0.65000520650478011</v>
          </cell>
          <cell r="CQ20">
            <v>0.72368168093938567</v>
          </cell>
          <cell r="CR20">
            <v>0.79934639674035357</v>
          </cell>
          <cell r="CS20">
            <v>0.91530430969934851</v>
          </cell>
          <cell r="CT20">
            <v>1</v>
          </cell>
        </row>
        <row r="21">
          <cell r="A21" t="str">
            <v>Itaim Paulista</v>
          </cell>
          <cell r="B21">
            <v>143286</v>
          </cell>
          <cell r="C21">
            <v>0.57350000000000001</v>
          </cell>
          <cell r="D21">
            <v>0</v>
          </cell>
          <cell r="E21">
            <v>0</v>
          </cell>
          <cell r="F21">
            <v>5.8099999999999999E-2</v>
          </cell>
          <cell r="G21">
            <v>0.51539999999999997</v>
          </cell>
          <cell r="H21" t="str">
            <v>Itaim Paulista</v>
          </cell>
          <cell r="I21">
            <v>143286</v>
          </cell>
          <cell r="J21">
            <v>1.4772000000000001</v>
          </cell>
          <cell r="K21">
            <v>0</v>
          </cell>
          <cell r="L21">
            <v>0</v>
          </cell>
          <cell r="M21">
            <v>0.1701</v>
          </cell>
          <cell r="N21">
            <v>1.3070999999999999</v>
          </cell>
          <cell r="O21"/>
          <cell r="P21"/>
          <cell r="Q21"/>
          <cell r="R21"/>
          <cell r="S21"/>
          <cell r="T21"/>
          <cell r="U21"/>
          <cell r="V21"/>
          <cell r="W21"/>
          <cell r="X21"/>
          <cell r="Y21"/>
          <cell r="Z21"/>
          <cell r="AA21"/>
          <cell r="AB21"/>
          <cell r="AC21"/>
          <cell r="AD21"/>
          <cell r="AE21"/>
          <cell r="AF21"/>
          <cell r="AG21"/>
          <cell r="AH21"/>
          <cell r="AI21"/>
          <cell r="AJ21"/>
          <cell r="AK21"/>
          <cell r="AL21"/>
          <cell r="AM21"/>
          <cell r="AN21"/>
          <cell r="AO21"/>
          <cell r="AP21"/>
          <cell r="AQ21"/>
          <cell r="AR21"/>
          <cell r="AS21"/>
          <cell r="AT21"/>
          <cell r="AU21"/>
          <cell r="AV21"/>
          <cell r="AW21"/>
          <cell r="AX21"/>
          <cell r="AY21"/>
          <cell r="AZ21"/>
          <cell r="BA21"/>
          <cell r="BB21"/>
          <cell r="BC21"/>
          <cell r="BD21"/>
          <cell r="BE21"/>
          <cell r="BF21"/>
          <cell r="BG21"/>
          <cell r="BH21"/>
          <cell r="BI21"/>
          <cell r="BJ21"/>
          <cell r="BK21"/>
          <cell r="BL21"/>
          <cell r="BM21"/>
          <cell r="BN21"/>
          <cell r="BO21"/>
          <cell r="BP21"/>
          <cell r="BQ21"/>
          <cell r="BR21"/>
          <cell r="BS21"/>
          <cell r="BT21"/>
          <cell r="BU21"/>
          <cell r="BV21"/>
          <cell r="BW21"/>
          <cell r="BX21"/>
          <cell r="BY21"/>
          <cell r="BZ21"/>
          <cell r="CA21"/>
          <cell r="CB21"/>
          <cell r="CC21"/>
          <cell r="CD21"/>
          <cell r="CE21"/>
          <cell r="CF21"/>
          <cell r="CI21">
            <v>0.17897727450453935</v>
          </cell>
          <cell r="CJ21">
            <v>0.26388092560392828</v>
          </cell>
          <cell r="CK21">
            <v>0.34263051352309631</v>
          </cell>
          <cell r="CL21">
            <v>0.37977860929671114</v>
          </cell>
          <cell r="CM21">
            <v>0.46389633479073566</v>
          </cell>
          <cell r="CN21">
            <v>0.50736763313540012</v>
          </cell>
          <cell r="CO21">
            <v>0.61058545446944845</v>
          </cell>
          <cell r="CP21">
            <v>0.67490773607263899</v>
          </cell>
          <cell r="CQ21">
            <v>0.75123759488409225</v>
          </cell>
          <cell r="CR21">
            <v>0.81757462944947246</v>
          </cell>
          <cell r="CS21">
            <v>0.89049814637137781</v>
          </cell>
          <cell r="CT21">
            <v>1</v>
          </cell>
        </row>
        <row r="22">
          <cell r="A22" t="str">
            <v>Itapecerica da Serra</v>
          </cell>
          <cell r="B22">
            <v>9848</v>
          </cell>
          <cell r="C22">
            <v>3.0428000000000002</v>
          </cell>
          <cell r="D22">
            <v>0</v>
          </cell>
          <cell r="E22">
            <v>0</v>
          </cell>
          <cell r="F22">
            <v>1.4E-3</v>
          </cell>
          <cell r="G22">
            <v>3.0413999999999999</v>
          </cell>
          <cell r="H22" t="str">
            <v>Itapecerica da Serra</v>
          </cell>
          <cell r="I22">
            <v>9848</v>
          </cell>
          <cell r="J22">
            <v>1.9177999999999999</v>
          </cell>
          <cell r="K22">
            <v>0</v>
          </cell>
          <cell r="L22">
            <v>0</v>
          </cell>
          <cell r="M22">
            <v>0</v>
          </cell>
          <cell r="N22">
            <v>1.9177999999999999</v>
          </cell>
          <cell r="O22"/>
          <cell r="P22"/>
          <cell r="Q22"/>
          <cell r="R22"/>
          <cell r="S22"/>
          <cell r="T22"/>
          <cell r="U22"/>
          <cell r="V22"/>
          <cell r="W22"/>
          <cell r="X22"/>
          <cell r="Y22"/>
          <cell r="Z22"/>
          <cell r="AA22"/>
          <cell r="AB22"/>
          <cell r="AC22"/>
          <cell r="AD22"/>
          <cell r="AE22"/>
          <cell r="AF22"/>
          <cell r="AG22"/>
          <cell r="AH22"/>
          <cell r="AI22"/>
          <cell r="AJ22"/>
          <cell r="AK22"/>
          <cell r="AL22"/>
          <cell r="AM22"/>
          <cell r="AN22"/>
          <cell r="AO22"/>
          <cell r="AP22"/>
          <cell r="AQ22"/>
          <cell r="AR22"/>
          <cell r="AS22"/>
          <cell r="AT22"/>
          <cell r="AU22"/>
          <cell r="AV22"/>
          <cell r="AW22"/>
          <cell r="AX22"/>
          <cell r="AY22"/>
          <cell r="AZ22"/>
          <cell r="BA22"/>
          <cell r="BB22"/>
          <cell r="BC22"/>
          <cell r="BD22"/>
          <cell r="BE22"/>
          <cell r="BF22"/>
          <cell r="BG22"/>
          <cell r="BH22"/>
          <cell r="BI22"/>
          <cell r="BJ22"/>
          <cell r="BK22"/>
          <cell r="BL22"/>
          <cell r="BM22"/>
          <cell r="BN22"/>
          <cell r="BO22"/>
          <cell r="BP22"/>
          <cell r="BQ22"/>
          <cell r="BR22"/>
          <cell r="BS22"/>
          <cell r="BT22"/>
          <cell r="BU22"/>
          <cell r="BV22"/>
          <cell r="BW22"/>
          <cell r="BX22"/>
          <cell r="BY22"/>
          <cell r="BZ22"/>
          <cell r="CA22"/>
          <cell r="CB22"/>
          <cell r="CC22"/>
          <cell r="CD22"/>
          <cell r="CE22"/>
          <cell r="CF22"/>
          <cell r="CI22">
            <v>0.10784107605835995</v>
          </cell>
          <cell r="CJ22">
            <v>0.18377744017606223</v>
          </cell>
          <cell r="CK22">
            <v>0.24982826734422747</v>
          </cell>
          <cell r="CL22">
            <v>0.30325504518862711</v>
          </cell>
          <cell r="CM22">
            <v>0.36256980673800909</v>
          </cell>
          <cell r="CN22">
            <v>0.40090817652011324</v>
          </cell>
          <cell r="CO22">
            <v>0.50411528070435863</v>
          </cell>
          <cell r="CP22">
            <v>0.56396137952065895</v>
          </cell>
          <cell r="CQ22">
            <v>0.67659124640833634</v>
          </cell>
          <cell r="CR22">
            <v>0.7795330674738612</v>
          </cell>
          <cell r="CS22">
            <v>0.89572129013939106</v>
          </cell>
          <cell r="CT22">
            <v>1</v>
          </cell>
        </row>
        <row r="23">
          <cell r="A23" t="str">
            <v>Itapecerica da Serra-Centro</v>
          </cell>
          <cell r="B23">
            <v>23752</v>
          </cell>
          <cell r="C23">
            <v>1.7482</v>
          </cell>
          <cell r="D23">
            <v>0</v>
          </cell>
          <cell r="E23">
            <v>0</v>
          </cell>
          <cell r="F23">
            <v>6.6500000000000004E-2</v>
          </cell>
          <cell r="G23">
            <v>1.6817</v>
          </cell>
          <cell r="H23" t="str">
            <v>Itapecerica da Serra-Centro</v>
          </cell>
          <cell r="I23">
            <v>23752</v>
          </cell>
          <cell r="J23">
            <v>0.99239999999999995</v>
          </cell>
          <cell r="K23">
            <v>0</v>
          </cell>
          <cell r="L23">
            <v>0</v>
          </cell>
          <cell r="M23">
            <v>0</v>
          </cell>
          <cell r="N23">
            <v>0.99239999999999995</v>
          </cell>
          <cell r="O23"/>
          <cell r="P23"/>
          <cell r="Q23"/>
          <cell r="R23"/>
          <cell r="S23"/>
          <cell r="T23"/>
          <cell r="U23"/>
          <cell r="V23"/>
          <cell r="W23"/>
          <cell r="X23"/>
          <cell r="Y23"/>
          <cell r="Z23"/>
          <cell r="AA23"/>
          <cell r="AB23"/>
          <cell r="AC23"/>
          <cell r="AD23"/>
          <cell r="AE23"/>
          <cell r="AF23"/>
          <cell r="AG23"/>
          <cell r="AH23"/>
          <cell r="AI23"/>
          <cell r="AJ23"/>
          <cell r="AK23"/>
          <cell r="AL23"/>
          <cell r="AM23"/>
          <cell r="AN23"/>
          <cell r="AO23"/>
          <cell r="AP23"/>
          <cell r="AQ23"/>
          <cell r="AR23"/>
          <cell r="AS23"/>
          <cell r="AT23"/>
          <cell r="AU23"/>
          <cell r="AV23"/>
          <cell r="AW23"/>
          <cell r="AX23"/>
          <cell r="AY23"/>
          <cell r="AZ23"/>
          <cell r="BA23"/>
          <cell r="BB23"/>
          <cell r="BC23"/>
          <cell r="BD23"/>
          <cell r="BE23"/>
          <cell r="BF23"/>
          <cell r="BG23"/>
          <cell r="BH23"/>
          <cell r="BI23"/>
          <cell r="BJ23"/>
          <cell r="BK23"/>
          <cell r="BL23"/>
          <cell r="BM23"/>
          <cell r="BN23"/>
          <cell r="BO23"/>
          <cell r="BP23"/>
          <cell r="BQ23"/>
          <cell r="BR23"/>
          <cell r="BS23"/>
          <cell r="BT23"/>
          <cell r="BU23"/>
          <cell r="BV23"/>
          <cell r="BW23"/>
          <cell r="BX23"/>
          <cell r="BY23"/>
          <cell r="BZ23"/>
          <cell r="CA23"/>
          <cell r="CB23"/>
          <cell r="CC23"/>
          <cell r="CD23"/>
          <cell r="CE23"/>
          <cell r="CF23"/>
          <cell r="CI23">
            <v>8.5675517454376779E-2</v>
          </cell>
          <cell r="CJ23">
            <v>0.18811610359270542</v>
          </cell>
          <cell r="CK23">
            <v>0.26144708410734968</v>
          </cell>
          <cell r="CL23">
            <v>0.32515547949029822</v>
          </cell>
          <cell r="CM23">
            <v>0.41073526475619759</v>
          </cell>
          <cell r="CN23">
            <v>0.44693432078876194</v>
          </cell>
          <cell r="CO23">
            <v>0.50709674186960263</v>
          </cell>
          <cell r="CP23">
            <v>0.54043620961716887</v>
          </cell>
          <cell r="CQ23">
            <v>0.68586750667327501</v>
          </cell>
          <cell r="CR23">
            <v>0.79363990958737174</v>
          </cell>
          <cell r="CS23">
            <v>0.89656750981322464</v>
          </cell>
          <cell r="CT23">
            <v>1</v>
          </cell>
        </row>
        <row r="24">
          <cell r="A24" t="str">
            <v>Itapevi</v>
          </cell>
          <cell r="B24">
            <v>47569</v>
          </cell>
          <cell r="C24">
            <v>1.2884</v>
          </cell>
          <cell r="D24">
            <v>0</v>
          </cell>
          <cell r="E24">
            <v>0</v>
          </cell>
          <cell r="F24">
            <v>0.1089</v>
          </cell>
          <cell r="G24">
            <v>1.1795</v>
          </cell>
          <cell r="H24" t="str">
            <v>Itapevi</v>
          </cell>
          <cell r="I24">
            <v>47596</v>
          </cell>
          <cell r="J24">
            <v>1.7823</v>
          </cell>
          <cell r="K24">
            <v>0</v>
          </cell>
          <cell r="L24">
            <v>0</v>
          </cell>
          <cell r="M24">
            <v>4.4200000000000003E-2</v>
          </cell>
          <cell r="N24">
            <v>1.7381</v>
          </cell>
          <cell r="O24"/>
          <cell r="P24"/>
          <cell r="Q24"/>
          <cell r="R24"/>
          <cell r="S24"/>
          <cell r="T24"/>
          <cell r="U24"/>
          <cell r="V24"/>
          <cell r="W24"/>
          <cell r="X24"/>
          <cell r="Y24"/>
          <cell r="Z24"/>
          <cell r="AA24"/>
          <cell r="AB24"/>
          <cell r="AC24"/>
          <cell r="AD24"/>
          <cell r="AE24"/>
          <cell r="AF24"/>
          <cell r="AG24"/>
          <cell r="AH24"/>
          <cell r="AI24"/>
          <cell r="AJ24"/>
          <cell r="AK24"/>
          <cell r="AL24"/>
          <cell r="AM24"/>
          <cell r="AN24"/>
          <cell r="AO24"/>
          <cell r="AP24"/>
          <cell r="AQ24"/>
          <cell r="AR24"/>
          <cell r="AS24"/>
          <cell r="AT24"/>
          <cell r="AU24"/>
          <cell r="AV24"/>
          <cell r="AW24"/>
          <cell r="AX24"/>
          <cell r="AY24"/>
          <cell r="AZ24"/>
          <cell r="BA24"/>
          <cell r="BB24"/>
          <cell r="BC24"/>
          <cell r="BD24"/>
          <cell r="BE24"/>
          <cell r="BF24"/>
          <cell r="BG24"/>
          <cell r="BH24"/>
          <cell r="BI24"/>
          <cell r="BJ24"/>
          <cell r="BK24"/>
          <cell r="BL24"/>
          <cell r="BM24"/>
          <cell r="BN24"/>
          <cell r="BO24"/>
          <cell r="BP24"/>
          <cell r="BQ24"/>
          <cell r="BR24"/>
          <cell r="BS24"/>
          <cell r="BT24"/>
          <cell r="BU24"/>
          <cell r="BV24"/>
          <cell r="BW24"/>
          <cell r="BX24"/>
          <cell r="BY24"/>
          <cell r="BZ24"/>
          <cell r="CA24"/>
          <cell r="CB24"/>
          <cell r="CC24"/>
          <cell r="CD24"/>
          <cell r="CE24"/>
          <cell r="CF24"/>
          <cell r="CI24">
            <v>0.16797369278265303</v>
          </cell>
          <cell r="CJ24">
            <v>0.26312376669953613</v>
          </cell>
          <cell r="CK24">
            <v>0.34327713207497257</v>
          </cell>
          <cell r="CL24">
            <v>0.41015540676922835</v>
          </cell>
          <cell r="CM24">
            <v>0.47179917684988859</v>
          </cell>
          <cell r="CN24">
            <v>0.51351014326262601</v>
          </cell>
          <cell r="CO24">
            <v>0.5955489166955521</v>
          </cell>
          <cell r="CP24">
            <v>0.6441389036603693</v>
          </cell>
          <cell r="CQ24">
            <v>0.73513935156989185</v>
          </cell>
          <cell r="CR24">
            <v>0.79476957774052526</v>
          </cell>
          <cell r="CS24">
            <v>0.91462999162476999</v>
          </cell>
          <cell r="CT24">
            <v>1</v>
          </cell>
        </row>
        <row r="25">
          <cell r="A25" t="str">
            <v>Itaquera-Iguatemi</v>
          </cell>
          <cell r="B25">
            <v>244138</v>
          </cell>
          <cell r="C25">
            <v>1.0592999999999999</v>
          </cell>
          <cell r="D25">
            <v>7.7100000000000002E-2</v>
          </cell>
          <cell r="E25">
            <v>0</v>
          </cell>
          <cell r="F25">
            <v>0.20399999999999999</v>
          </cell>
          <cell r="G25">
            <v>0.7782</v>
          </cell>
          <cell r="H25" t="str">
            <v>Itaquera-Iguatemi</v>
          </cell>
          <cell r="I25">
            <v>244113</v>
          </cell>
          <cell r="J25">
            <v>0.83979999999999999</v>
          </cell>
          <cell r="K25">
            <v>0</v>
          </cell>
          <cell r="L25">
            <v>0</v>
          </cell>
          <cell r="M25">
            <v>0.13150000000000001</v>
          </cell>
          <cell r="N25">
            <v>0.70820000000000005</v>
          </cell>
          <cell r="O25"/>
          <cell r="P25"/>
          <cell r="Q25"/>
          <cell r="R25"/>
          <cell r="S25"/>
          <cell r="T25"/>
          <cell r="U25"/>
          <cell r="V25"/>
          <cell r="W25"/>
          <cell r="X25"/>
          <cell r="Y25"/>
          <cell r="Z25"/>
          <cell r="AA25"/>
          <cell r="AB25"/>
          <cell r="AC25"/>
          <cell r="AD25"/>
          <cell r="AE25"/>
          <cell r="AF25"/>
          <cell r="AG25"/>
          <cell r="AH25"/>
          <cell r="AI25"/>
          <cell r="AJ25"/>
          <cell r="AK25"/>
          <cell r="AL25"/>
          <cell r="AM25"/>
          <cell r="AN25"/>
          <cell r="AO25"/>
          <cell r="AP25"/>
          <cell r="AQ25"/>
          <cell r="AR25"/>
          <cell r="AS25"/>
          <cell r="AT25"/>
          <cell r="AU25"/>
          <cell r="AV25"/>
          <cell r="AW25"/>
          <cell r="AX25"/>
          <cell r="AY25"/>
          <cell r="AZ25"/>
          <cell r="BA25"/>
          <cell r="BB25"/>
          <cell r="BC25"/>
          <cell r="BD25"/>
          <cell r="BE25"/>
          <cell r="BF25"/>
          <cell r="BG25"/>
          <cell r="BH25"/>
          <cell r="BI25"/>
          <cell r="BJ25"/>
          <cell r="BK25"/>
          <cell r="BL25"/>
          <cell r="BM25"/>
          <cell r="BN25"/>
          <cell r="BO25"/>
          <cell r="BP25"/>
          <cell r="BQ25"/>
          <cell r="BR25"/>
          <cell r="BS25"/>
          <cell r="BT25"/>
          <cell r="BU25"/>
          <cell r="BV25"/>
          <cell r="BW25"/>
          <cell r="BX25"/>
          <cell r="BY25"/>
          <cell r="BZ25"/>
          <cell r="CA25"/>
          <cell r="CB25"/>
          <cell r="CC25"/>
          <cell r="CD25"/>
          <cell r="CE25"/>
          <cell r="CF25"/>
          <cell r="CI25">
            <v>0.1446081954007955</v>
          </cell>
          <cell r="CJ25">
            <v>0.21228184808838163</v>
          </cell>
          <cell r="CK25">
            <v>0.31228124878175767</v>
          </cell>
          <cell r="CL25">
            <v>0.36192776074764149</v>
          </cell>
          <cell r="CM25">
            <v>0.43898204325245976</v>
          </cell>
          <cell r="CN25">
            <v>0.50462230998929214</v>
          </cell>
          <cell r="CO25">
            <v>0.58699652601555796</v>
          </cell>
          <cell r="CP25">
            <v>0.66015363856634313</v>
          </cell>
          <cell r="CQ25">
            <v>0.74060587957633839</v>
          </cell>
          <cell r="CR25">
            <v>0.79511175052006378</v>
          </cell>
          <cell r="CS25">
            <v>0.87725443577745632</v>
          </cell>
          <cell r="CT25">
            <v>1</v>
          </cell>
        </row>
        <row r="26">
          <cell r="A26" t="str">
            <v>Jabaquara</v>
          </cell>
          <cell r="B26">
            <v>121116</v>
          </cell>
          <cell r="C26">
            <v>0.32529999999999998</v>
          </cell>
          <cell r="D26">
            <v>0</v>
          </cell>
          <cell r="E26">
            <v>0</v>
          </cell>
          <cell r="F26">
            <v>4.8099999999999997E-2</v>
          </cell>
          <cell r="G26">
            <v>0.2772</v>
          </cell>
          <cell r="H26" t="str">
            <v>Jabaquara</v>
          </cell>
          <cell r="I26">
            <v>121118</v>
          </cell>
          <cell r="J26">
            <v>0.45350000000000001</v>
          </cell>
          <cell r="K26">
            <v>9.4899999999999998E-2</v>
          </cell>
          <cell r="L26">
            <v>0</v>
          </cell>
          <cell r="M26">
            <v>4.3900000000000002E-2</v>
          </cell>
          <cell r="N26">
            <v>0.31469999999999998</v>
          </cell>
          <cell r="O26"/>
          <cell r="P26"/>
          <cell r="Q26"/>
          <cell r="R26"/>
          <cell r="S26"/>
          <cell r="T26"/>
          <cell r="U26"/>
          <cell r="V26"/>
          <cell r="W26"/>
          <cell r="X26"/>
          <cell r="Y26"/>
          <cell r="Z26"/>
          <cell r="AA26"/>
          <cell r="AB26"/>
          <cell r="AC26"/>
          <cell r="AD26"/>
          <cell r="AE26"/>
          <cell r="AF26"/>
          <cell r="AG26"/>
          <cell r="AH26"/>
          <cell r="AI26"/>
          <cell r="AJ26"/>
          <cell r="AK26"/>
          <cell r="AL26"/>
          <cell r="AM26"/>
          <cell r="AN26"/>
          <cell r="AO26"/>
          <cell r="AP26"/>
          <cell r="AQ26"/>
          <cell r="AR26"/>
          <cell r="AS26"/>
          <cell r="AT26"/>
          <cell r="AU26"/>
          <cell r="AV26"/>
          <cell r="AW26"/>
          <cell r="AX26"/>
          <cell r="AY26"/>
          <cell r="AZ26"/>
          <cell r="BA26"/>
          <cell r="BB26"/>
          <cell r="BC26"/>
          <cell r="BD26"/>
          <cell r="BE26"/>
          <cell r="BF26"/>
          <cell r="BG26"/>
          <cell r="BH26"/>
          <cell r="BI26"/>
          <cell r="BJ26"/>
          <cell r="BK26"/>
          <cell r="BL26"/>
          <cell r="BM26"/>
          <cell r="BN26"/>
          <cell r="BO26"/>
          <cell r="BP26"/>
          <cell r="BQ26"/>
          <cell r="BR26"/>
          <cell r="BS26"/>
          <cell r="BT26"/>
          <cell r="BU26"/>
          <cell r="BV26"/>
          <cell r="BW26"/>
          <cell r="BX26"/>
          <cell r="BY26"/>
          <cell r="BZ26"/>
          <cell r="CA26"/>
          <cell r="CB26"/>
          <cell r="CC26"/>
          <cell r="CD26"/>
          <cell r="CE26"/>
          <cell r="CF26"/>
          <cell r="CI26">
            <v>0.13049557965267486</v>
          </cell>
          <cell r="CJ26">
            <v>0.19841398156787607</v>
          </cell>
          <cell r="CK26">
            <v>0.27316883871337744</v>
          </cell>
          <cell r="CL26">
            <v>0.32766683257991364</v>
          </cell>
          <cell r="CM26">
            <v>0.37568027997748543</v>
          </cell>
          <cell r="CN26">
            <v>0.43836542676029622</v>
          </cell>
          <cell r="CO26">
            <v>0.55184608976612914</v>
          </cell>
          <cell r="CP26">
            <v>0.60646165352299342</v>
          </cell>
          <cell r="CQ26">
            <v>0.72989767572450415</v>
          </cell>
          <cell r="CR26">
            <v>0.80995117585782106</v>
          </cell>
          <cell r="CS26">
            <v>0.90597280463404606</v>
          </cell>
          <cell r="CT26">
            <v>1</v>
          </cell>
        </row>
        <row r="27">
          <cell r="A27" t="str">
            <v>Jaçanã</v>
          </cell>
          <cell r="B27">
            <v>72513</v>
          </cell>
          <cell r="C27">
            <v>1.0341</v>
          </cell>
          <cell r="D27">
            <v>0</v>
          </cell>
          <cell r="E27">
            <v>0</v>
          </cell>
          <cell r="F27">
            <v>0.1343</v>
          </cell>
          <cell r="G27">
            <v>0.89980000000000004</v>
          </cell>
          <cell r="H27" t="str">
            <v>Jaçanã</v>
          </cell>
          <cell r="I27">
            <v>72516</v>
          </cell>
          <cell r="J27">
            <v>0.64639999999999997</v>
          </cell>
          <cell r="K27">
            <v>5.3400000000000003E-2</v>
          </cell>
          <cell r="L27">
            <v>7.0000000000000001E-3</v>
          </cell>
          <cell r="M27">
            <v>6.0100000000000001E-2</v>
          </cell>
          <cell r="N27">
            <v>0.52600000000000002</v>
          </cell>
          <cell r="O27"/>
          <cell r="P27"/>
          <cell r="Q27"/>
          <cell r="R27"/>
          <cell r="S27"/>
          <cell r="T27"/>
          <cell r="U27"/>
          <cell r="V27"/>
          <cell r="W27"/>
          <cell r="X27"/>
          <cell r="Y27"/>
          <cell r="Z27"/>
          <cell r="AA27"/>
          <cell r="AB27"/>
          <cell r="AC27"/>
          <cell r="AD27"/>
          <cell r="AE27"/>
          <cell r="AF27"/>
          <cell r="AG27"/>
          <cell r="AH27"/>
          <cell r="AI27"/>
          <cell r="AJ27"/>
          <cell r="AK27"/>
          <cell r="AL27"/>
          <cell r="AM27"/>
          <cell r="AN27"/>
          <cell r="AO27"/>
          <cell r="AP27"/>
          <cell r="AQ27"/>
          <cell r="AR27"/>
          <cell r="AS27"/>
          <cell r="AT27"/>
          <cell r="AU27"/>
          <cell r="AV27"/>
          <cell r="AW27"/>
          <cell r="AX27"/>
          <cell r="AY27"/>
          <cell r="AZ27"/>
          <cell r="BA27"/>
          <cell r="BB27"/>
          <cell r="BC27"/>
          <cell r="BD27"/>
          <cell r="BE27"/>
          <cell r="BF27"/>
          <cell r="BG27"/>
          <cell r="BH27"/>
          <cell r="BI27"/>
          <cell r="BJ27"/>
          <cell r="BK27"/>
          <cell r="BL27"/>
          <cell r="BM27"/>
          <cell r="BN27"/>
          <cell r="BO27"/>
          <cell r="BP27"/>
          <cell r="BQ27"/>
          <cell r="BR27"/>
          <cell r="BS27"/>
          <cell r="BT27"/>
          <cell r="BU27"/>
          <cell r="BV27"/>
          <cell r="BW27"/>
          <cell r="BX27"/>
          <cell r="BY27"/>
          <cell r="BZ27"/>
          <cell r="CA27"/>
          <cell r="CB27"/>
          <cell r="CC27"/>
          <cell r="CD27"/>
          <cell r="CE27"/>
          <cell r="CF27"/>
          <cell r="CI27">
            <v>0.11421366756914363</v>
          </cell>
          <cell r="CJ27">
            <v>0.20559189048612247</v>
          </cell>
          <cell r="CK27">
            <v>0.2920049089505391</v>
          </cell>
          <cell r="CL27">
            <v>0.3392488902008704</v>
          </cell>
          <cell r="CM27">
            <v>0.41146215115535312</v>
          </cell>
          <cell r="CN27">
            <v>0.47196021291050583</v>
          </cell>
          <cell r="CO27">
            <v>0.61749540744715836</v>
          </cell>
          <cell r="CP27">
            <v>0.67248891298103608</v>
          </cell>
          <cell r="CQ27">
            <v>0.72342770951459145</v>
          </cell>
          <cell r="CR27">
            <v>0.77109027061439295</v>
          </cell>
          <cell r="CS27">
            <v>0.88180699873467394</v>
          </cell>
          <cell r="CT27">
            <v>1</v>
          </cell>
        </row>
        <row r="28">
          <cell r="A28" t="str">
            <v>Jaguaré</v>
          </cell>
          <cell r="B28">
            <v>84363</v>
          </cell>
          <cell r="C28">
            <v>0.54410000000000003</v>
          </cell>
          <cell r="D28">
            <v>0</v>
          </cell>
          <cell r="E28">
            <v>0</v>
          </cell>
          <cell r="F28">
            <v>2.2200000000000001E-2</v>
          </cell>
          <cell r="G28">
            <v>0.52190000000000003</v>
          </cell>
          <cell r="H28" t="str">
            <v>Jaguaré</v>
          </cell>
          <cell r="I28">
            <v>84355</v>
          </cell>
          <cell r="J28">
            <v>0.61339999999999995</v>
          </cell>
          <cell r="K28">
            <v>0</v>
          </cell>
          <cell r="L28">
            <v>2.0000000000000001E-4</v>
          </cell>
          <cell r="M28">
            <v>2.87E-2</v>
          </cell>
          <cell r="N28">
            <v>0.58440000000000003</v>
          </cell>
          <cell r="O28"/>
          <cell r="P28"/>
          <cell r="Q28"/>
          <cell r="R28"/>
          <cell r="S28"/>
          <cell r="T28"/>
          <cell r="U28"/>
          <cell r="V28"/>
          <cell r="W28"/>
          <cell r="X28"/>
          <cell r="Y28"/>
          <cell r="Z28"/>
          <cell r="AA28"/>
          <cell r="AB28"/>
          <cell r="AC28"/>
          <cell r="AD28"/>
          <cell r="AE28"/>
          <cell r="AF28"/>
          <cell r="AG28"/>
          <cell r="AH28"/>
          <cell r="AI28"/>
          <cell r="AJ28"/>
          <cell r="AK28"/>
          <cell r="AL28"/>
          <cell r="AM28"/>
          <cell r="AN28"/>
          <cell r="AO28"/>
          <cell r="AP28"/>
          <cell r="AQ28"/>
          <cell r="AR28"/>
          <cell r="AS28"/>
          <cell r="AT28"/>
          <cell r="AU28"/>
          <cell r="AV28"/>
          <cell r="AW28"/>
          <cell r="AX28"/>
          <cell r="AY28"/>
          <cell r="AZ28"/>
          <cell r="BA28"/>
          <cell r="BB28"/>
          <cell r="BC28"/>
          <cell r="BD28"/>
          <cell r="BE28"/>
          <cell r="BF28"/>
          <cell r="BG28"/>
          <cell r="BH28"/>
          <cell r="BI28"/>
          <cell r="BJ28"/>
          <cell r="BK28"/>
          <cell r="BL28"/>
          <cell r="BM28"/>
          <cell r="BN28"/>
          <cell r="BO28"/>
          <cell r="BP28"/>
          <cell r="BQ28"/>
          <cell r="BR28"/>
          <cell r="BS28"/>
          <cell r="BT28"/>
          <cell r="BU28"/>
          <cell r="BV28"/>
          <cell r="BW28"/>
          <cell r="BX28"/>
          <cell r="BY28"/>
          <cell r="BZ28"/>
          <cell r="CA28"/>
          <cell r="CB28"/>
          <cell r="CC28"/>
          <cell r="CD28"/>
          <cell r="CE28"/>
          <cell r="CF28"/>
          <cell r="CI28">
            <v>0.11895461535766036</v>
          </cell>
          <cell r="CJ28">
            <v>0.24990565574892296</v>
          </cell>
          <cell r="CK28">
            <v>0.35602382779172631</v>
          </cell>
          <cell r="CL28">
            <v>0.39230481566363584</v>
          </cell>
          <cell r="CM28">
            <v>0.47055985603871053</v>
          </cell>
          <cell r="CN28">
            <v>0.51176229444269594</v>
          </cell>
          <cell r="CO28">
            <v>0.56415877231672196</v>
          </cell>
          <cell r="CP28">
            <v>0.60301229682520918</v>
          </cell>
          <cell r="CQ28">
            <v>0.70506796557759877</v>
          </cell>
          <cell r="CR28">
            <v>0.78064016468116204</v>
          </cell>
          <cell r="CS28">
            <v>0.8626686489163824</v>
          </cell>
          <cell r="CT28">
            <v>1</v>
          </cell>
        </row>
        <row r="29">
          <cell r="A29" t="str">
            <v>Jandira</v>
          </cell>
          <cell r="B29">
            <v>29549</v>
          </cell>
          <cell r="C29">
            <v>0.40739999999999998</v>
          </cell>
          <cell r="D29">
            <v>0</v>
          </cell>
          <cell r="E29">
            <v>0</v>
          </cell>
          <cell r="F29">
            <v>2.9000000000000001E-2</v>
          </cell>
          <cell r="G29">
            <v>0.3785</v>
          </cell>
          <cell r="H29" t="str">
            <v>Jandira</v>
          </cell>
          <cell r="I29">
            <v>29549</v>
          </cell>
          <cell r="J29">
            <v>0.55389999999999995</v>
          </cell>
          <cell r="K29">
            <v>0</v>
          </cell>
          <cell r="L29">
            <v>0</v>
          </cell>
          <cell r="M29">
            <v>4.41E-2</v>
          </cell>
          <cell r="N29">
            <v>0.50980000000000003</v>
          </cell>
          <cell r="O29"/>
          <cell r="P29"/>
          <cell r="Q29"/>
          <cell r="R29"/>
          <cell r="S29"/>
          <cell r="T29"/>
          <cell r="U29"/>
          <cell r="V29"/>
          <cell r="W29"/>
          <cell r="X29"/>
          <cell r="Y29"/>
          <cell r="Z29"/>
          <cell r="AA29"/>
          <cell r="AB29"/>
          <cell r="AC29"/>
          <cell r="AD29"/>
          <cell r="AE29"/>
          <cell r="AF29"/>
          <cell r="AG29"/>
          <cell r="AH29"/>
          <cell r="AI29"/>
          <cell r="AJ29"/>
          <cell r="AK29"/>
          <cell r="AL29"/>
          <cell r="AM29"/>
          <cell r="AN29"/>
          <cell r="AO29"/>
          <cell r="AP29"/>
          <cell r="AQ29"/>
          <cell r="AR29"/>
          <cell r="AS29"/>
          <cell r="AT29"/>
          <cell r="AU29"/>
          <cell r="AV29"/>
          <cell r="AW29"/>
          <cell r="AX29"/>
          <cell r="AY29"/>
          <cell r="AZ29"/>
          <cell r="BA29"/>
          <cell r="BB29"/>
          <cell r="BC29"/>
          <cell r="BD29"/>
          <cell r="BE29"/>
          <cell r="BF29"/>
          <cell r="BG29"/>
          <cell r="BH29"/>
          <cell r="BI29"/>
          <cell r="BJ29"/>
          <cell r="BK29"/>
          <cell r="BL29"/>
          <cell r="BM29"/>
          <cell r="BN29"/>
          <cell r="BO29"/>
          <cell r="BP29"/>
          <cell r="BQ29"/>
          <cell r="BR29"/>
          <cell r="BS29"/>
          <cell r="BT29"/>
          <cell r="BU29"/>
          <cell r="BV29"/>
          <cell r="BW29"/>
          <cell r="BX29"/>
          <cell r="BY29"/>
          <cell r="BZ29"/>
          <cell r="CA29"/>
          <cell r="CB29"/>
          <cell r="CC29"/>
          <cell r="CD29"/>
          <cell r="CE29"/>
          <cell r="CF29"/>
          <cell r="CI29">
            <v>0.17861087811161835</v>
          </cell>
          <cell r="CJ29">
            <v>0.22981595001520122</v>
          </cell>
          <cell r="CK29">
            <v>0.32559148590416209</v>
          </cell>
          <cell r="CL29">
            <v>0.3955960674108378</v>
          </cell>
          <cell r="CM29">
            <v>0.43836945636518865</v>
          </cell>
          <cell r="CN29">
            <v>0.48624218179247253</v>
          </cell>
          <cell r="CO29">
            <v>0.54697440813950182</v>
          </cell>
          <cell r="CP29">
            <v>0.61511604247742324</v>
          </cell>
          <cell r="CQ29">
            <v>0.78160981950457864</v>
          </cell>
          <cell r="CR29">
            <v>0.8210188172640176</v>
          </cell>
          <cell r="CS29">
            <v>0.89933496316751982</v>
          </cell>
          <cell r="CT29">
            <v>1</v>
          </cell>
        </row>
        <row r="30">
          <cell r="A30" t="str">
            <v>Jaraguá</v>
          </cell>
          <cell r="B30">
            <v>160220</v>
          </cell>
          <cell r="C30">
            <v>0.9597</v>
          </cell>
          <cell r="D30">
            <v>0.1893</v>
          </cell>
          <cell r="E30">
            <v>0</v>
          </cell>
          <cell r="F30">
            <v>2.1700000000000001E-2</v>
          </cell>
          <cell r="G30">
            <v>0.74880000000000002</v>
          </cell>
          <cell r="H30" t="str">
            <v>Jaraguá</v>
          </cell>
          <cell r="I30">
            <v>160270</v>
          </cell>
          <cell r="J30">
            <v>1.5940000000000001</v>
          </cell>
          <cell r="K30">
            <v>0.22969999999999999</v>
          </cell>
          <cell r="L30">
            <v>9.0300000000000005E-2</v>
          </cell>
          <cell r="M30">
            <v>0.1736</v>
          </cell>
          <cell r="N30">
            <v>1.1004</v>
          </cell>
          <cell r="O30"/>
          <cell r="P30"/>
          <cell r="Q30"/>
          <cell r="R30"/>
          <cell r="S30"/>
          <cell r="T30"/>
          <cell r="U30"/>
          <cell r="V30"/>
          <cell r="W30"/>
          <cell r="X30"/>
          <cell r="Y30"/>
          <cell r="Z30"/>
          <cell r="AA30"/>
          <cell r="AB30"/>
          <cell r="AC30"/>
          <cell r="AD30"/>
          <cell r="AE30"/>
          <cell r="AF30"/>
          <cell r="AG30"/>
          <cell r="AH30"/>
          <cell r="AI30"/>
          <cell r="AJ30"/>
          <cell r="AK30"/>
          <cell r="AL30"/>
          <cell r="AM30"/>
          <cell r="AN30"/>
          <cell r="AO30"/>
          <cell r="AP30"/>
          <cell r="AQ30"/>
          <cell r="AR30"/>
          <cell r="AS30"/>
          <cell r="AT30"/>
          <cell r="AU30"/>
          <cell r="AV30"/>
          <cell r="AW30"/>
          <cell r="AX30"/>
          <cell r="AY30"/>
          <cell r="AZ30"/>
          <cell r="BA30"/>
          <cell r="BB30"/>
          <cell r="BC30"/>
          <cell r="BD30"/>
          <cell r="BE30"/>
          <cell r="BF30"/>
          <cell r="BG30"/>
          <cell r="BH30"/>
          <cell r="BI30"/>
          <cell r="BJ30"/>
          <cell r="BK30"/>
          <cell r="BL30"/>
          <cell r="BM30"/>
          <cell r="BN30"/>
          <cell r="BO30"/>
          <cell r="BP30"/>
          <cell r="BQ30"/>
          <cell r="BR30"/>
          <cell r="BS30"/>
          <cell r="BT30"/>
          <cell r="BU30"/>
          <cell r="BV30"/>
          <cell r="BW30"/>
          <cell r="BX30"/>
          <cell r="BY30"/>
          <cell r="BZ30"/>
          <cell r="CA30"/>
          <cell r="CB30"/>
          <cell r="CC30"/>
          <cell r="CD30"/>
          <cell r="CE30"/>
          <cell r="CF30"/>
          <cell r="CI30">
            <v>9.7859260199812836E-2</v>
          </cell>
          <cell r="CJ30">
            <v>0.18017695567465059</v>
          </cell>
          <cell r="CK30">
            <v>0.26597327325206926</v>
          </cell>
          <cell r="CL30">
            <v>0.32611429172653256</v>
          </cell>
          <cell r="CM30">
            <v>0.41766138308816464</v>
          </cell>
          <cell r="CN30">
            <v>0.47230119605970772</v>
          </cell>
          <cell r="CO30">
            <v>0.57356241492710092</v>
          </cell>
          <cell r="CP30">
            <v>0.63265935212561608</v>
          </cell>
          <cell r="CQ30">
            <v>0.7060181089285823</v>
          </cell>
          <cell r="CR30">
            <v>0.79356126382038694</v>
          </cell>
          <cell r="CS30">
            <v>0.88430849125978828</v>
          </cell>
          <cell r="CT30">
            <v>1</v>
          </cell>
        </row>
        <row r="31">
          <cell r="A31" t="str">
            <v>Jardim São Luis</v>
          </cell>
          <cell r="B31">
            <v>73710</v>
          </cell>
          <cell r="C31">
            <v>1.5341</v>
          </cell>
          <cell r="D31">
            <v>0</v>
          </cell>
          <cell r="E31">
            <v>0</v>
          </cell>
          <cell r="F31">
            <v>5.7700000000000001E-2</v>
          </cell>
          <cell r="G31">
            <v>1.4764999999999999</v>
          </cell>
          <cell r="H31" t="str">
            <v>Jardim São Luis</v>
          </cell>
          <cell r="I31">
            <v>73710</v>
          </cell>
          <cell r="J31">
            <v>0.98760000000000003</v>
          </cell>
          <cell r="K31">
            <v>0.1666</v>
          </cell>
          <cell r="L31">
            <v>0</v>
          </cell>
          <cell r="M31">
            <v>0.17269999999999999</v>
          </cell>
          <cell r="N31">
            <v>0.64829999999999999</v>
          </cell>
          <cell r="O31"/>
          <cell r="P31"/>
          <cell r="Q31"/>
          <cell r="R31"/>
          <cell r="S31"/>
          <cell r="T31"/>
          <cell r="U31"/>
          <cell r="V31"/>
          <cell r="W31"/>
          <cell r="X31"/>
          <cell r="Y31"/>
          <cell r="Z31"/>
          <cell r="AA31"/>
          <cell r="AB31"/>
          <cell r="AC31"/>
          <cell r="AD31"/>
          <cell r="AE31"/>
          <cell r="AF31"/>
          <cell r="AG31"/>
          <cell r="AH31"/>
          <cell r="AI31"/>
          <cell r="AJ31"/>
          <cell r="AK31"/>
          <cell r="AL31"/>
          <cell r="AM31"/>
          <cell r="AN31"/>
          <cell r="AO31"/>
          <cell r="AP31"/>
          <cell r="AQ31"/>
          <cell r="AR31"/>
          <cell r="AS31"/>
          <cell r="AT31"/>
          <cell r="AU31"/>
          <cell r="AV31"/>
          <cell r="AW31"/>
          <cell r="AX31"/>
          <cell r="AY31"/>
          <cell r="AZ31"/>
          <cell r="BA31"/>
          <cell r="BB31"/>
          <cell r="BC31"/>
          <cell r="BD31"/>
          <cell r="BE31"/>
          <cell r="BF31"/>
          <cell r="BG31"/>
          <cell r="BH31"/>
          <cell r="BI31"/>
          <cell r="BJ31"/>
          <cell r="BK31"/>
          <cell r="BL31"/>
          <cell r="BM31"/>
          <cell r="BN31"/>
          <cell r="BO31"/>
          <cell r="BP31"/>
          <cell r="BQ31"/>
          <cell r="BR31"/>
          <cell r="BS31"/>
          <cell r="BT31"/>
          <cell r="BU31"/>
          <cell r="BV31"/>
          <cell r="BW31"/>
          <cell r="BX31"/>
          <cell r="BY31"/>
          <cell r="BZ31"/>
          <cell r="CA31"/>
          <cell r="CB31"/>
          <cell r="CC31"/>
          <cell r="CD31"/>
          <cell r="CE31"/>
          <cell r="CF31"/>
          <cell r="CI31">
            <v>0.13704738581685208</v>
          </cell>
          <cell r="CJ31">
            <v>0.23131542536731844</v>
          </cell>
          <cell r="CK31">
            <v>0.29748849466010985</v>
          </cell>
          <cell r="CL31">
            <v>0.34092702439494416</v>
          </cell>
          <cell r="CM31">
            <v>0.41141916172585324</v>
          </cell>
          <cell r="CN31">
            <v>0.46083399933308289</v>
          </cell>
          <cell r="CO31">
            <v>0.55908044425889203</v>
          </cell>
          <cell r="CP31">
            <v>0.62885772003967333</v>
          </cell>
          <cell r="CQ31">
            <v>0.72134375174699705</v>
          </cell>
          <cell r="CR31">
            <v>0.77761183821851865</v>
          </cell>
          <cell r="CS31">
            <v>0.87906804217707601</v>
          </cell>
          <cell r="CT31">
            <v>1</v>
          </cell>
        </row>
        <row r="32">
          <cell r="A32" t="str">
            <v>Juquitiba</v>
          </cell>
          <cell r="B32">
            <v>12907</v>
          </cell>
          <cell r="C32">
            <v>4.4408000000000003</v>
          </cell>
          <cell r="D32">
            <v>0</v>
          </cell>
          <cell r="E32">
            <v>0</v>
          </cell>
          <cell r="F32">
            <v>1.4999999999999999E-2</v>
          </cell>
          <cell r="G32">
            <v>4.4259000000000004</v>
          </cell>
          <cell r="H32" t="str">
            <v>Juquitiba</v>
          </cell>
          <cell r="I32">
            <v>12907</v>
          </cell>
          <cell r="J32">
            <v>5.0106999999999999</v>
          </cell>
          <cell r="K32">
            <v>0</v>
          </cell>
          <cell r="L32">
            <v>0</v>
          </cell>
          <cell r="M32">
            <v>0.1394</v>
          </cell>
          <cell r="N32">
            <v>4.8712999999999997</v>
          </cell>
          <cell r="O32"/>
          <cell r="P32"/>
          <cell r="Q32"/>
          <cell r="R32"/>
          <cell r="S32"/>
          <cell r="T32"/>
          <cell r="U32"/>
          <cell r="V32"/>
          <cell r="W32"/>
          <cell r="X32"/>
          <cell r="Y32"/>
          <cell r="Z32"/>
          <cell r="AA32"/>
          <cell r="AB32"/>
          <cell r="AC32"/>
          <cell r="AD32"/>
          <cell r="AE32"/>
          <cell r="AF32"/>
          <cell r="AG32"/>
          <cell r="AH32"/>
          <cell r="AI32"/>
          <cell r="AJ32"/>
          <cell r="AK32"/>
          <cell r="AL32"/>
          <cell r="AM32"/>
          <cell r="AN32"/>
          <cell r="AO32"/>
          <cell r="AP32"/>
          <cell r="AQ32"/>
          <cell r="AR32"/>
          <cell r="AS32"/>
          <cell r="AT32"/>
          <cell r="AU32"/>
          <cell r="AV32"/>
          <cell r="AW32"/>
          <cell r="AX32"/>
          <cell r="AY32"/>
          <cell r="AZ32"/>
          <cell r="BA32"/>
          <cell r="BB32"/>
          <cell r="BC32"/>
          <cell r="BD32"/>
          <cell r="BE32"/>
          <cell r="BF32"/>
          <cell r="BG32"/>
          <cell r="BH32"/>
          <cell r="BI32"/>
          <cell r="BJ32"/>
          <cell r="BK32"/>
          <cell r="BL32"/>
          <cell r="BM32"/>
          <cell r="BN32"/>
          <cell r="BO32"/>
          <cell r="BP32"/>
          <cell r="BQ32"/>
          <cell r="BR32"/>
          <cell r="BS32"/>
          <cell r="BT32"/>
          <cell r="BU32"/>
          <cell r="BV32"/>
          <cell r="BW32"/>
          <cell r="BX32"/>
          <cell r="BY32"/>
          <cell r="BZ32"/>
          <cell r="CA32"/>
          <cell r="CB32"/>
          <cell r="CC32"/>
          <cell r="CD32"/>
          <cell r="CE32"/>
          <cell r="CF32"/>
          <cell r="CI32">
            <v>9.2012081095806594E-2</v>
          </cell>
          <cell r="CJ32">
            <v>0.22101120219569559</v>
          </cell>
          <cell r="CK32">
            <v>0.31276483058789178</v>
          </cell>
          <cell r="CL32">
            <v>0.36058475649843053</v>
          </cell>
          <cell r="CM32">
            <v>0.43345526032233139</v>
          </cell>
          <cell r="CN32">
            <v>0.46018470369837117</v>
          </cell>
          <cell r="CO32">
            <v>0.52032856458573584</v>
          </cell>
          <cell r="CP32">
            <v>0.57880072490841217</v>
          </cell>
          <cell r="CQ32">
            <v>0.67824038686448318</v>
          </cell>
          <cell r="CR32">
            <v>0.76853242656120735</v>
          </cell>
          <cell r="CS32">
            <v>0.88365145279253909</v>
          </cell>
          <cell r="CT32">
            <v>1</v>
          </cell>
        </row>
        <row r="33">
          <cell r="A33" t="str">
            <v>Lapa</v>
          </cell>
          <cell r="B33">
            <v>182554</v>
          </cell>
          <cell r="C33">
            <v>0.46079999999999999</v>
          </cell>
          <cell r="D33">
            <v>0</v>
          </cell>
          <cell r="E33">
            <v>1.2699999999999999E-2</v>
          </cell>
          <cell r="F33">
            <v>4.3900000000000002E-2</v>
          </cell>
          <cell r="G33">
            <v>0.40429999999999999</v>
          </cell>
          <cell r="H33" t="str">
            <v>Lapa</v>
          </cell>
          <cell r="I33">
            <v>182554</v>
          </cell>
          <cell r="J33">
            <v>0.53820000000000001</v>
          </cell>
          <cell r="K33">
            <v>0.20069999999999999</v>
          </cell>
          <cell r="L33">
            <v>0</v>
          </cell>
          <cell r="M33">
            <v>3.5200000000000002E-2</v>
          </cell>
          <cell r="N33">
            <v>0.30230000000000001</v>
          </cell>
          <cell r="O33"/>
          <cell r="P33"/>
          <cell r="Q33"/>
          <cell r="R33"/>
          <cell r="S33"/>
          <cell r="T33"/>
          <cell r="U33"/>
          <cell r="V33"/>
          <cell r="W33"/>
          <cell r="X33"/>
          <cell r="Y33"/>
          <cell r="Z33"/>
          <cell r="AA33"/>
          <cell r="AB33"/>
          <cell r="AC33"/>
          <cell r="AD33"/>
          <cell r="AE33"/>
          <cell r="AF33"/>
          <cell r="AG33"/>
          <cell r="AH33"/>
          <cell r="AI33"/>
          <cell r="AJ33"/>
          <cell r="AK33"/>
          <cell r="AL33"/>
          <cell r="AM33"/>
          <cell r="AN33"/>
          <cell r="AO33"/>
          <cell r="AP33"/>
          <cell r="AQ33"/>
          <cell r="AR33"/>
          <cell r="AS33"/>
          <cell r="AT33"/>
          <cell r="AU33"/>
          <cell r="AV33"/>
          <cell r="AW33"/>
          <cell r="AX33"/>
          <cell r="AY33"/>
          <cell r="AZ33"/>
          <cell r="BA33"/>
          <cell r="BB33"/>
          <cell r="BC33"/>
          <cell r="BD33"/>
          <cell r="BE33"/>
          <cell r="BF33"/>
          <cell r="BG33"/>
          <cell r="BH33"/>
          <cell r="BI33"/>
          <cell r="BJ33"/>
          <cell r="BK33"/>
          <cell r="BL33"/>
          <cell r="BM33"/>
          <cell r="BN33"/>
          <cell r="BO33"/>
          <cell r="BP33"/>
          <cell r="BQ33"/>
          <cell r="BR33"/>
          <cell r="BS33"/>
          <cell r="BT33"/>
          <cell r="BU33"/>
          <cell r="BV33"/>
          <cell r="BW33"/>
          <cell r="BX33"/>
          <cell r="BY33"/>
          <cell r="BZ33"/>
          <cell r="CA33"/>
          <cell r="CB33"/>
          <cell r="CC33"/>
          <cell r="CD33"/>
          <cell r="CE33"/>
          <cell r="CF33"/>
          <cell r="CI33">
            <v>0.12424678819266487</v>
          </cell>
          <cell r="CJ33">
            <v>0.27443964037233792</v>
          </cell>
          <cell r="CK33">
            <v>0.37582630944131573</v>
          </cell>
          <cell r="CL33">
            <v>0.42498185317574266</v>
          </cell>
          <cell r="CM33">
            <v>0.47908866503966563</v>
          </cell>
          <cell r="CN33">
            <v>0.53677510476532608</v>
          </cell>
          <cell r="CO33">
            <v>0.59995852097871694</v>
          </cell>
          <cell r="CP33">
            <v>0.65801670587727512</v>
          </cell>
          <cell r="CQ33">
            <v>0.72090904609036899</v>
          </cell>
          <cell r="CR33">
            <v>0.79836164023419509</v>
          </cell>
          <cell r="CS33">
            <v>0.91026564117956343</v>
          </cell>
          <cell r="CT33">
            <v>1</v>
          </cell>
        </row>
        <row r="34">
          <cell r="A34" t="str">
            <v>Mauá</v>
          </cell>
          <cell r="B34">
            <v>119709</v>
          </cell>
          <cell r="C34">
            <v>1.4063000000000001</v>
          </cell>
          <cell r="D34">
            <v>0.52190000000000003</v>
          </cell>
          <cell r="E34">
            <v>0</v>
          </cell>
          <cell r="F34">
            <v>0.19570000000000001</v>
          </cell>
          <cell r="G34">
            <v>0.68869999999999998</v>
          </cell>
          <cell r="H34" t="str">
            <v>Mauá</v>
          </cell>
          <cell r="I34">
            <v>119708</v>
          </cell>
          <cell r="J34">
            <v>0.58069999999999999</v>
          </cell>
          <cell r="K34">
            <v>0</v>
          </cell>
          <cell r="L34">
            <v>0</v>
          </cell>
          <cell r="M34">
            <v>0.1363</v>
          </cell>
          <cell r="N34">
            <v>0.44440000000000002</v>
          </cell>
          <cell r="O34"/>
          <cell r="P34"/>
          <cell r="Q34"/>
          <cell r="R34"/>
          <cell r="S34"/>
          <cell r="T34"/>
          <cell r="U34"/>
          <cell r="V34"/>
          <cell r="W34"/>
          <cell r="X34"/>
          <cell r="Y34"/>
          <cell r="Z34"/>
          <cell r="AA34"/>
          <cell r="AB34"/>
          <cell r="AC34"/>
          <cell r="AD34"/>
          <cell r="AE34"/>
          <cell r="AF34"/>
          <cell r="AG34"/>
          <cell r="AH34"/>
          <cell r="AI34"/>
          <cell r="AJ34"/>
          <cell r="AK34"/>
          <cell r="AL34"/>
          <cell r="AM34"/>
          <cell r="AN34"/>
          <cell r="AO34"/>
          <cell r="AP34"/>
          <cell r="AQ34"/>
          <cell r="AR34"/>
          <cell r="AS34"/>
          <cell r="AT34"/>
          <cell r="AU34"/>
          <cell r="AV34"/>
          <cell r="AW34"/>
          <cell r="AX34"/>
          <cell r="AY34"/>
          <cell r="AZ34"/>
          <cell r="BA34"/>
          <cell r="BB34"/>
          <cell r="BC34"/>
          <cell r="BD34"/>
          <cell r="BE34"/>
          <cell r="BF34"/>
          <cell r="BG34"/>
          <cell r="BH34"/>
          <cell r="BI34"/>
          <cell r="BJ34"/>
          <cell r="BK34"/>
          <cell r="BL34"/>
          <cell r="BM34"/>
          <cell r="BN34"/>
          <cell r="BO34"/>
          <cell r="BP34"/>
          <cell r="BQ34"/>
          <cell r="BR34"/>
          <cell r="BS34"/>
          <cell r="BT34"/>
          <cell r="BU34"/>
          <cell r="BV34"/>
          <cell r="BW34"/>
          <cell r="BX34"/>
          <cell r="BY34"/>
          <cell r="BZ34"/>
          <cell r="CA34"/>
          <cell r="CB34"/>
          <cell r="CC34"/>
          <cell r="CD34"/>
          <cell r="CE34"/>
          <cell r="CF34"/>
          <cell r="CI34">
            <v>0.13836676070457979</v>
          </cell>
          <cell r="CJ34">
            <v>0.23693495815650564</v>
          </cell>
          <cell r="CK34">
            <v>0.30381406775812997</v>
          </cell>
          <cell r="CL34">
            <v>0.3402307078001181</v>
          </cell>
          <cell r="CM34">
            <v>0.38655808071383935</v>
          </cell>
          <cell r="CN34">
            <v>0.43890432926392436</v>
          </cell>
          <cell r="CO34">
            <v>0.521639236562224</v>
          </cell>
          <cell r="CP34">
            <v>0.57195562199620509</v>
          </cell>
          <cell r="CQ34">
            <v>0.67601253352216051</v>
          </cell>
          <cell r="CR34">
            <v>0.76181603270232445</v>
          </cell>
          <cell r="CS34">
            <v>0.85846394172038154</v>
          </cell>
          <cell r="CT34">
            <v>1</v>
          </cell>
        </row>
        <row r="35">
          <cell r="A35" t="str">
            <v>Moóca</v>
          </cell>
          <cell r="B35">
            <v>80308</v>
          </cell>
          <cell r="C35">
            <v>0.25890000000000002</v>
          </cell>
          <cell r="D35">
            <v>4.5900000000000003E-2</v>
          </cell>
          <cell r="E35">
            <v>0</v>
          </cell>
          <cell r="F35">
            <v>1.26E-2</v>
          </cell>
          <cell r="G35">
            <v>0.20039999999999999</v>
          </cell>
          <cell r="H35" t="str">
            <v>Moóca</v>
          </cell>
          <cell r="I35">
            <v>80306</v>
          </cell>
          <cell r="J35">
            <v>0.4541</v>
          </cell>
          <cell r="K35">
            <v>0</v>
          </cell>
          <cell r="L35">
            <v>0</v>
          </cell>
          <cell r="M35">
            <v>0.1474</v>
          </cell>
          <cell r="N35">
            <v>0.30680000000000002</v>
          </cell>
          <cell r="O35"/>
          <cell r="P35"/>
          <cell r="Q35"/>
          <cell r="R35"/>
          <cell r="S35"/>
          <cell r="T35"/>
          <cell r="U35"/>
          <cell r="V35"/>
          <cell r="W35"/>
          <cell r="X35"/>
          <cell r="Y35"/>
          <cell r="Z35"/>
          <cell r="AA35"/>
          <cell r="AB35"/>
          <cell r="AC35"/>
          <cell r="AD35"/>
          <cell r="AE35"/>
          <cell r="AF35"/>
          <cell r="AG35"/>
          <cell r="AH35"/>
          <cell r="AI35"/>
          <cell r="AJ35"/>
          <cell r="AK35"/>
          <cell r="AL35"/>
          <cell r="AM35"/>
          <cell r="AN35"/>
          <cell r="AO35"/>
          <cell r="AP35"/>
          <cell r="AQ35"/>
          <cell r="AR35"/>
          <cell r="AS35"/>
          <cell r="AT35"/>
          <cell r="AU35"/>
          <cell r="AV35"/>
          <cell r="AW35"/>
          <cell r="AX35"/>
          <cell r="AY35"/>
          <cell r="AZ35"/>
          <cell r="BA35"/>
          <cell r="BB35"/>
          <cell r="BC35"/>
          <cell r="BD35"/>
          <cell r="BE35"/>
          <cell r="BF35"/>
          <cell r="BG35"/>
          <cell r="BH35"/>
          <cell r="BI35"/>
          <cell r="BJ35"/>
          <cell r="BK35"/>
          <cell r="BL35"/>
          <cell r="BM35"/>
          <cell r="BN35"/>
          <cell r="BO35"/>
          <cell r="BP35"/>
          <cell r="BQ35"/>
          <cell r="BR35"/>
          <cell r="BS35"/>
          <cell r="BT35"/>
          <cell r="BU35"/>
          <cell r="BV35"/>
          <cell r="BW35"/>
          <cell r="BX35"/>
          <cell r="BY35"/>
          <cell r="BZ35"/>
          <cell r="CA35"/>
          <cell r="CB35"/>
          <cell r="CC35"/>
          <cell r="CD35"/>
          <cell r="CE35"/>
          <cell r="CF35"/>
          <cell r="CI35">
            <v>9.9777518115214042E-2</v>
          </cell>
          <cell r="CJ35">
            <v>0.22515045236159481</v>
          </cell>
          <cell r="CK35">
            <v>0.31774948963788591</v>
          </cell>
          <cell r="CL35">
            <v>0.38572055185719334</v>
          </cell>
          <cell r="CM35">
            <v>0.47509099121860626</v>
          </cell>
          <cell r="CN35">
            <v>0.56468697320312811</v>
          </cell>
          <cell r="CO35">
            <v>0.63823052060554375</v>
          </cell>
          <cell r="CP35">
            <v>0.67073948011283657</v>
          </cell>
          <cell r="CQ35">
            <v>0.7325634846209087</v>
          </cell>
          <cell r="CR35">
            <v>0.80455628772412624</v>
          </cell>
          <cell r="CS35">
            <v>0.88264191218927657</v>
          </cell>
          <cell r="CT35">
            <v>1</v>
          </cell>
        </row>
        <row r="36">
          <cell r="A36" t="str">
            <v>Oeste</v>
          </cell>
          <cell r="B36">
            <v>72003</v>
          </cell>
          <cell r="C36">
            <v>1.5161</v>
          </cell>
          <cell r="D36">
            <v>0</v>
          </cell>
          <cell r="E36">
            <v>0</v>
          </cell>
          <cell r="F36">
            <v>8.9999999999999993E-3</v>
          </cell>
          <cell r="G36">
            <v>1.5071000000000001</v>
          </cell>
          <cell r="H36" t="str">
            <v>Oeste</v>
          </cell>
          <cell r="I36">
            <v>72003</v>
          </cell>
          <cell r="J36">
            <v>1.4142999999999999</v>
          </cell>
          <cell r="K36">
            <v>0</v>
          </cell>
          <cell r="L36">
            <v>0</v>
          </cell>
          <cell r="M36">
            <v>0.2306</v>
          </cell>
          <cell r="N36">
            <v>1.1837</v>
          </cell>
          <cell r="O36"/>
          <cell r="P36"/>
          <cell r="Q36"/>
          <cell r="R36"/>
          <cell r="S36"/>
          <cell r="T36"/>
          <cell r="U36"/>
          <cell r="V36"/>
          <cell r="W36"/>
          <cell r="X36"/>
          <cell r="Y36"/>
          <cell r="Z36"/>
          <cell r="AA36"/>
          <cell r="AB36"/>
          <cell r="AC36"/>
          <cell r="AD36"/>
          <cell r="AE36"/>
          <cell r="AF36"/>
          <cell r="AG36"/>
          <cell r="AH36"/>
          <cell r="AI36"/>
          <cell r="AJ36"/>
          <cell r="AK36"/>
          <cell r="AL36"/>
          <cell r="AM36"/>
          <cell r="AN36"/>
          <cell r="AO36"/>
          <cell r="AP36"/>
          <cell r="AQ36"/>
          <cell r="AR36"/>
          <cell r="AS36"/>
          <cell r="AT36"/>
          <cell r="AU36"/>
          <cell r="AV36"/>
          <cell r="AW36"/>
          <cell r="AX36"/>
          <cell r="AY36"/>
          <cell r="AZ36"/>
          <cell r="BA36"/>
          <cell r="BB36"/>
          <cell r="BC36"/>
          <cell r="BD36"/>
          <cell r="BE36"/>
          <cell r="BF36"/>
          <cell r="BG36"/>
          <cell r="BH36"/>
          <cell r="BI36"/>
          <cell r="BJ36"/>
          <cell r="BK36"/>
          <cell r="BL36"/>
          <cell r="BM36"/>
          <cell r="BN36"/>
          <cell r="BO36"/>
          <cell r="BP36"/>
          <cell r="BQ36"/>
          <cell r="BR36"/>
          <cell r="BS36"/>
          <cell r="BT36"/>
          <cell r="BU36"/>
          <cell r="BV36"/>
          <cell r="BW36"/>
          <cell r="BX36"/>
          <cell r="BY36"/>
          <cell r="BZ36"/>
          <cell r="CA36"/>
          <cell r="CB36"/>
          <cell r="CC36"/>
          <cell r="CD36"/>
          <cell r="CE36"/>
          <cell r="CF36"/>
          <cell r="CI36">
            <v>0.13784574406098032</v>
          </cell>
          <cell r="CJ36">
            <v>0.24299019595410826</v>
          </cell>
          <cell r="CK36">
            <v>0.31799018876698404</v>
          </cell>
          <cell r="CL36">
            <v>0.3731376691289543</v>
          </cell>
          <cell r="CM36">
            <v>0.43396440999353925</v>
          </cell>
          <cell r="CN36">
            <v>0.47963070689269699</v>
          </cell>
          <cell r="CO36">
            <v>0.55434137106473547</v>
          </cell>
          <cell r="CP36">
            <v>0.60144401823296123</v>
          </cell>
          <cell r="CQ36">
            <v>0.68944562427550493</v>
          </cell>
          <cell r="CR36">
            <v>0.77384159842261879</v>
          </cell>
          <cell r="CS36">
            <v>0.89930051955503576</v>
          </cell>
          <cell r="CT36">
            <v>1</v>
          </cell>
        </row>
        <row r="37">
          <cell r="A37" t="str">
            <v>Osasco</v>
          </cell>
          <cell r="B37">
            <v>215607</v>
          </cell>
          <cell r="C37">
            <v>0.68079999999999996</v>
          </cell>
          <cell r="D37">
            <v>0</v>
          </cell>
          <cell r="E37">
            <v>3.5299999999999998E-2</v>
          </cell>
          <cell r="F37">
            <v>3.39E-2</v>
          </cell>
          <cell r="G37">
            <v>0.61160000000000003</v>
          </cell>
          <cell r="H37" t="str">
            <v>Osasco</v>
          </cell>
          <cell r="I37">
            <v>215550</v>
          </cell>
          <cell r="J37">
            <v>0.63619999999999999</v>
          </cell>
          <cell r="K37">
            <v>0</v>
          </cell>
          <cell r="L37">
            <v>6.8699999999999997E-2</v>
          </cell>
          <cell r="M37">
            <v>2.5399999999999999E-2</v>
          </cell>
          <cell r="N37">
            <v>0.54200000000000004</v>
          </cell>
          <cell r="O37"/>
          <cell r="P37"/>
          <cell r="Q37"/>
          <cell r="R37"/>
          <cell r="S37"/>
          <cell r="T37"/>
          <cell r="U37"/>
          <cell r="V37"/>
          <cell r="W37"/>
          <cell r="X37"/>
          <cell r="Y37"/>
          <cell r="Z37"/>
          <cell r="AA37"/>
          <cell r="AB37"/>
          <cell r="AC37"/>
          <cell r="AD37"/>
          <cell r="AE37"/>
          <cell r="AF37"/>
          <cell r="AG37"/>
          <cell r="AH37"/>
          <cell r="AI37"/>
          <cell r="AJ37"/>
          <cell r="AK37"/>
          <cell r="AL37"/>
          <cell r="AM37"/>
          <cell r="AN37"/>
          <cell r="AO37"/>
          <cell r="AP37"/>
          <cell r="AQ37"/>
          <cell r="AR37"/>
          <cell r="AS37"/>
          <cell r="AT37"/>
          <cell r="AU37"/>
          <cell r="AV37"/>
          <cell r="AW37"/>
          <cell r="AX37"/>
          <cell r="AY37"/>
          <cell r="AZ37"/>
          <cell r="BA37"/>
          <cell r="BB37"/>
          <cell r="BC37"/>
          <cell r="BD37"/>
          <cell r="BE37"/>
          <cell r="BF37"/>
          <cell r="BG37"/>
          <cell r="BH37"/>
          <cell r="BI37"/>
          <cell r="BJ37"/>
          <cell r="BK37"/>
          <cell r="BL37"/>
          <cell r="BM37"/>
          <cell r="BN37"/>
          <cell r="BO37"/>
          <cell r="BP37"/>
          <cell r="BQ37"/>
          <cell r="BR37"/>
          <cell r="BS37"/>
          <cell r="BT37"/>
          <cell r="BU37"/>
          <cell r="BV37"/>
          <cell r="BW37"/>
          <cell r="BX37"/>
          <cell r="BY37"/>
          <cell r="BZ37"/>
          <cell r="CA37"/>
          <cell r="CB37"/>
          <cell r="CC37"/>
          <cell r="CD37"/>
          <cell r="CE37"/>
          <cell r="CF37"/>
          <cell r="CI37">
            <v>0.14609328428449217</v>
          </cell>
          <cell r="CJ37">
            <v>0.21061252282176368</v>
          </cell>
          <cell r="CK37">
            <v>0.33222594016908091</v>
          </cell>
          <cell r="CL37">
            <v>0.3822403608947233</v>
          </cell>
          <cell r="CM37">
            <v>0.45058085666989595</v>
          </cell>
          <cell r="CN37">
            <v>0.50382544083154202</v>
          </cell>
          <cell r="CO37">
            <v>0.58725308937662313</v>
          </cell>
          <cell r="CP37">
            <v>0.64799261499511851</v>
          </cell>
          <cell r="CQ37">
            <v>0.74206190931657534</v>
          </cell>
          <cell r="CR37">
            <v>0.80492998776410396</v>
          </cell>
          <cell r="CS37">
            <v>0.89458105614703343</v>
          </cell>
          <cell r="CT37">
            <v>1</v>
          </cell>
        </row>
        <row r="38">
          <cell r="A38" t="str">
            <v>Parelheiros</v>
          </cell>
          <cell r="B38">
            <v>20890</v>
          </cell>
          <cell r="C38">
            <v>1.5021</v>
          </cell>
          <cell r="D38">
            <v>0</v>
          </cell>
          <cell r="E38">
            <v>0</v>
          </cell>
          <cell r="F38">
            <v>0</v>
          </cell>
          <cell r="G38">
            <v>1.5021</v>
          </cell>
          <cell r="H38" t="str">
            <v>Parelheiros</v>
          </cell>
          <cell r="I38">
            <v>20890</v>
          </cell>
          <cell r="J38">
            <v>2.2086999999999999</v>
          </cell>
          <cell r="K38">
            <v>0</v>
          </cell>
          <cell r="L38">
            <v>3.7600000000000001E-2</v>
          </cell>
          <cell r="M38">
            <v>3.9199999999999999E-2</v>
          </cell>
          <cell r="N38">
            <v>2.1318999999999999</v>
          </cell>
          <cell r="O38"/>
          <cell r="P38"/>
          <cell r="Q38"/>
          <cell r="R38"/>
          <cell r="S38"/>
          <cell r="T38"/>
          <cell r="U38"/>
          <cell r="V38"/>
          <cell r="W38"/>
          <cell r="X38"/>
          <cell r="Y38"/>
          <cell r="Z38"/>
          <cell r="AA38"/>
          <cell r="AB38"/>
          <cell r="AC38"/>
          <cell r="AD38"/>
          <cell r="AE38"/>
          <cell r="AF38"/>
          <cell r="AG38"/>
          <cell r="AH38"/>
          <cell r="AI38"/>
          <cell r="AJ38"/>
          <cell r="AK38"/>
          <cell r="AL38"/>
          <cell r="AM38"/>
          <cell r="AN38"/>
          <cell r="AO38"/>
          <cell r="AP38"/>
          <cell r="AQ38"/>
          <cell r="AR38"/>
          <cell r="AS38"/>
          <cell r="AT38"/>
          <cell r="AU38"/>
          <cell r="AV38"/>
          <cell r="AW38"/>
          <cell r="AX38"/>
          <cell r="AY38"/>
          <cell r="AZ38"/>
          <cell r="BA38"/>
          <cell r="BB38"/>
          <cell r="BC38"/>
          <cell r="BD38"/>
          <cell r="BE38"/>
          <cell r="BF38"/>
          <cell r="BG38"/>
          <cell r="BH38"/>
          <cell r="BI38"/>
          <cell r="BJ38"/>
          <cell r="BK38"/>
          <cell r="BL38"/>
          <cell r="BM38"/>
          <cell r="BN38"/>
          <cell r="BO38"/>
          <cell r="BP38"/>
          <cell r="BQ38"/>
          <cell r="BR38"/>
          <cell r="BS38"/>
          <cell r="BT38"/>
          <cell r="BU38"/>
          <cell r="BV38"/>
          <cell r="BW38"/>
          <cell r="BX38"/>
          <cell r="BY38"/>
          <cell r="BZ38"/>
          <cell r="CA38"/>
          <cell r="CB38"/>
          <cell r="CC38"/>
          <cell r="CD38"/>
          <cell r="CE38"/>
          <cell r="CF38"/>
          <cell r="CI38">
            <v>0.10344919911846422</v>
          </cell>
          <cell r="CJ38">
            <v>0.17916768071171618</v>
          </cell>
          <cell r="CK38">
            <v>0.27976861233269645</v>
          </cell>
          <cell r="CL38">
            <v>0.30857884411919595</v>
          </cell>
          <cell r="CM38">
            <v>0.37747326875419701</v>
          </cell>
          <cell r="CN38">
            <v>0.43600087808576476</v>
          </cell>
          <cell r="CO38">
            <v>0.51928750059931839</v>
          </cell>
          <cell r="CP38">
            <v>0.57259897440720087</v>
          </cell>
          <cell r="CQ38">
            <v>0.65294380786084261</v>
          </cell>
          <cell r="CR38">
            <v>0.71309719077346023</v>
          </cell>
          <cell r="CS38">
            <v>0.82245692191965725</v>
          </cell>
          <cell r="CT38">
            <v>1</v>
          </cell>
        </row>
        <row r="39">
          <cell r="A39" t="str">
            <v>Parnaíba</v>
          </cell>
          <cell r="B39">
            <v>125798</v>
          </cell>
          <cell r="C39">
            <v>1.2829999999999999</v>
          </cell>
          <cell r="D39">
            <v>7.1199999999999999E-2</v>
          </cell>
          <cell r="E39">
            <v>5.1499999999999997E-2</v>
          </cell>
          <cell r="F39">
            <v>0.16320000000000001</v>
          </cell>
          <cell r="G39">
            <v>0.99709999999999999</v>
          </cell>
          <cell r="H39" t="str">
            <v>Parnaíba</v>
          </cell>
          <cell r="I39">
            <v>125798</v>
          </cell>
          <cell r="J39">
            <v>1.4809000000000001</v>
          </cell>
          <cell r="K39">
            <v>0</v>
          </cell>
          <cell r="L39">
            <v>0</v>
          </cell>
          <cell r="M39">
            <v>8.9700000000000002E-2</v>
          </cell>
          <cell r="N39">
            <v>1.3912</v>
          </cell>
          <cell r="O39"/>
          <cell r="P39"/>
          <cell r="Q39"/>
          <cell r="R39"/>
          <cell r="S39"/>
          <cell r="T39"/>
          <cell r="U39"/>
          <cell r="V39"/>
          <cell r="W39"/>
          <cell r="X39"/>
          <cell r="Y39"/>
          <cell r="Z39"/>
          <cell r="AA39"/>
          <cell r="AB39"/>
          <cell r="AC39"/>
          <cell r="AD39"/>
          <cell r="AE39"/>
          <cell r="AF39"/>
          <cell r="AG39"/>
          <cell r="AH39"/>
          <cell r="AI39"/>
          <cell r="AJ39"/>
          <cell r="AK39"/>
          <cell r="AL39"/>
          <cell r="AM39"/>
          <cell r="AN39"/>
          <cell r="AO39"/>
          <cell r="AP39"/>
          <cell r="AQ39"/>
          <cell r="AR39"/>
          <cell r="AS39"/>
          <cell r="AT39"/>
          <cell r="AU39"/>
          <cell r="AV39"/>
          <cell r="AW39"/>
          <cell r="AX39"/>
          <cell r="AY39"/>
          <cell r="AZ39"/>
          <cell r="BA39"/>
          <cell r="BB39"/>
          <cell r="BC39"/>
          <cell r="BD39"/>
          <cell r="BE39"/>
          <cell r="BF39"/>
          <cell r="BG39"/>
          <cell r="BH39"/>
          <cell r="BI39"/>
          <cell r="BJ39"/>
          <cell r="BK39"/>
          <cell r="BL39"/>
          <cell r="BM39"/>
          <cell r="BN39"/>
          <cell r="BO39"/>
          <cell r="BP39"/>
          <cell r="BQ39"/>
          <cell r="BR39"/>
          <cell r="BS39"/>
          <cell r="BT39"/>
          <cell r="BU39"/>
          <cell r="BV39"/>
          <cell r="BW39"/>
          <cell r="BX39"/>
          <cell r="BY39"/>
          <cell r="BZ39"/>
          <cell r="CA39"/>
          <cell r="CB39"/>
          <cell r="CC39"/>
          <cell r="CD39"/>
          <cell r="CE39"/>
          <cell r="CF39"/>
          <cell r="CI39">
            <v>0.14328536305818815</v>
          </cell>
          <cell r="CJ39">
            <v>0.21760674495830834</v>
          </cell>
          <cell r="CK39">
            <v>0.31167994949708339</v>
          </cell>
          <cell r="CL39">
            <v>0.37005726666645733</v>
          </cell>
          <cell r="CM39">
            <v>0.43217552416963678</v>
          </cell>
          <cell r="CN39">
            <v>0.47832811904196709</v>
          </cell>
          <cell r="CO39">
            <v>0.5512200666990229</v>
          </cell>
          <cell r="CP39">
            <v>0.60675470386550256</v>
          </cell>
          <cell r="CQ39">
            <v>0.70099971030301544</v>
          </cell>
          <cell r="CR39">
            <v>0.7795935553150446</v>
          </cell>
          <cell r="CS39">
            <v>0.89687992033862951</v>
          </cell>
          <cell r="CT39">
            <v>1</v>
          </cell>
        </row>
        <row r="40">
          <cell r="A40" t="str">
            <v>Penha</v>
          </cell>
          <cell r="B40">
            <v>144924</v>
          </cell>
          <cell r="C40">
            <v>0.47749999999999998</v>
          </cell>
          <cell r="D40">
            <v>4.1000000000000003E-3</v>
          </cell>
          <cell r="E40">
            <v>0</v>
          </cell>
          <cell r="F40">
            <v>6.0199999999999997E-2</v>
          </cell>
          <cell r="G40">
            <v>0.41310000000000002</v>
          </cell>
          <cell r="H40" t="str">
            <v>Penha</v>
          </cell>
          <cell r="I40">
            <v>144924</v>
          </cell>
          <cell r="J40">
            <v>0.37690000000000001</v>
          </cell>
          <cell r="K40">
            <v>0</v>
          </cell>
          <cell r="L40">
            <v>0</v>
          </cell>
          <cell r="M40">
            <v>0.1308</v>
          </cell>
          <cell r="N40">
            <v>0.24610000000000001</v>
          </cell>
          <cell r="O40"/>
          <cell r="P40"/>
          <cell r="Q40"/>
          <cell r="R40"/>
          <cell r="S40"/>
          <cell r="T40"/>
          <cell r="U40"/>
          <cell r="V40"/>
          <cell r="W40"/>
          <cell r="X40"/>
          <cell r="Y40"/>
          <cell r="Z40"/>
          <cell r="AA40"/>
          <cell r="AB40"/>
          <cell r="AC40"/>
          <cell r="AD40"/>
          <cell r="AE40"/>
          <cell r="AF40"/>
          <cell r="AG40"/>
          <cell r="AH40"/>
          <cell r="AI40"/>
          <cell r="AJ40"/>
          <cell r="AK40"/>
          <cell r="AL40"/>
          <cell r="AM40"/>
          <cell r="AN40"/>
          <cell r="AO40"/>
          <cell r="AP40"/>
          <cell r="AQ40"/>
          <cell r="AR40"/>
          <cell r="AS40"/>
          <cell r="AT40"/>
          <cell r="AU40"/>
          <cell r="AV40"/>
          <cell r="AW40"/>
          <cell r="AX40"/>
          <cell r="AY40"/>
          <cell r="AZ40"/>
          <cell r="BA40"/>
          <cell r="BB40"/>
          <cell r="BC40"/>
          <cell r="BD40"/>
          <cell r="BE40"/>
          <cell r="BF40"/>
          <cell r="BG40"/>
          <cell r="BH40"/>
          <cell r="BI40"/>
          <cell r="BJ40"/>
          <cell r="BK40"/>
          <cell r="BL40"/>
          <cell r="BM40"/>
          <cell r="BN40"/>
          <cell r="BO40"/>
          <cell r="BP40"/>
          <cell r="BQ40"/>
          <cell r="BR40"/>
          <cell r="BS40"/>
          <cell r="BT40"/>
          <cell r="BU40"/>
          <cell r="BV40"/>
          <cell r="BW40"/>
          <cell r="BX40"/>
          <cell r="BY40"/>
          <cell r="BZ40"/>
          <cell r="CA40"/>
          <cell r="CB40"/>
          <cell r="CC40"/>
          <cell r="CD40"/>
          <cell r="CE40"/>
          <cell r="CF40"/>
          <cell r="CI40">
            <v>9.1236156266714913E-2</v>
          </cell>
          <cell r="CJ40">
            <v>0.23884254619341691</v>
          </cell>
          <cell r="CK40">
            <v>0.32758535081118345</v>
          </cell>
          <cell r="CL40">
            <v>0.36894079353261172</v>
          </cell>
          <cell r="CM40">
            <v>0.44863705260760733</v>
          </cell>
          <cell r="CN40">
            <v>0.49939902227733496</v>
          </cell>
          <cell r="CO40">
            <v>0.56981315530635923</v>
          </cell>
          <cell r="CP40">
            <v>0.61908366192038344</v>
          </cell>
          <cell r="CQ40">
            <v>0.7443720665197876</v>
          </cell>
          <cell r="CR40">
            <v>0.81512783934439392</v>
          </cell>
          <cell r="CS40">
            <v>0.88884480583326142</v>
          </cell>
          <cell r="CT40">
            <v>1</v>
          </cell>
        </row>
        <row r="41">
          <cell r="A41" t="str">
            <v>Planalto</v>
          </cell>
          <cell r="B41">
            <v>111017</v>
          </cell>
          <cell r="C41">
            <v>0.55259999999999998</v>
          </cell>
          <cell r="D41">
            <v>0</v>
          </cell>
          <cell r="E41">
            <v>1.0500000000000001E-2</v>
          </cell>
          <cell r="F41">
            <v>0.10290000000000001</v>
          </cell>
          <cell r="G41">
            <v>0.43919999999999998</v>
          </cell>
          <cell r="H41" t="str">
            <v>Planalto</v>
          </cell>
          <cell r="I41">
            <v>111017</v>
          </cell>
          <cell r="J41">
            <v>0.97040000000000004</v>
          </cell>
          <cell r="K41">
            <v>0</v>
          </cell>
          <cell r="L41">
            <v>0.3261</v>
          </cell>
          <cell r="M41">
            <v>3.9800000000000002E-2</v>
          </cell>
          <cell r="N41">
            <v>0.60450000000000004</v>
          </cell>
          <cell r="O41"/>
          <cell r="P41"/>
          <cell r="Q41"/>
          <cell r="R41"/>
          <cell r="S41"/>
          <cell r="T41"/>
          <cell r="U41"/>
          <cell r="V41"/>
          <cell r="W41"/>
          <cell r="X41"/>
          <cell r="Y41"/>
          <cell r="Z41"/>
          <cell r="AA41"/>
          <cell r="AB41"/>
          <cell r="AC41"/>
          <cell r="AD41"/>
          <cell r="AE41"/>
          <cell r="AF41"/>
          <cell r="AG41"/>
          <cell r="AH41"/>
          <cell r="AI41"/>
          <cell r="AJ41"/>
          <cell r="AK41"/>
          <cell r="AL41"/>
          <cell r="AM41"/>
          <cell r="AN41"/>
          <cell r="AO41"/>
          <cell r="AP41"/>
          <cell r="AQ41"/>
          <cell r="AR41"/>
          <cell r="AS41"/>
          <cell r="AT41"/>
          <cell r="AU41"/>
          <cell r="AV41"/>
          <cell r="AW41"/>
          <cell r="AX41"/>
          <cell r="AY41"/>
          <cell r="AZ41"/>
          <cell r="BA41"/>
          <cell r="BB41"/>
          <cell r="BC41"/>
          <cell r="BD41"/>
          <cell r="BE41"/>
          <cell r="BF41"/>
          <cell r="BG41"/>
          <cell r="BH41"/>
          <cell r="BI41"/>
          <cell r="BJ41"/>
          <cell r="BK41"/>
          <cell r="BL41"/>
          <cell r="BM41"/>
          <cell r="BN41"/>
          <cell r="BO41"/>
          <cell r="BP41"/>
          <cell r="BQ41"/>
          <cell r="BR41"/>
          <cell r="BS41"/>
          <cell r="BT41"/>
          <cell r="BU41"/>
          <cell r="BV41"/>
          <cell r="BW41"/>
          <cell r="BX41"/>
          <cell r="BY41"/>
          <cell r="BZ41"/>
          <cell r="CA41"/>
          <cell r="CB41"/>
          <cell r="CC41"/>
          <cell r="CD41"/>
          <cell r="CE41"/>
          <cell r="CF41"/>
          <cell r="CI41">
            <v>0.16742228881942409</v>
          </cell>
          <cell r="CJ41">
            <v>0.2900948471892596</v>
          </cell>
          <cell r="CK41">
            <v>0.360534811557912</v>
          </cell>
          <cell r="CL41">
            <v>0.41832677157579712</v>
          </cell>
          <cell r="CM41">
            <v>0.48547055481677259</v>
          </cell>
          <cell r="CN41">
            <v>0.53654763266426342</v>
          </cell>
          <cell r="CO41">
            <v>0.60745090802459845</v>
          </cell>
          <cell r="CP41">
            <v>0.65912901538619517</v>
          </cell>
          <cell r="CQ41">
            <v>0.72933657565786447</v>
          </cell>
          <cell r="CR41">
            <v>0.81448197059253902</v>
          </cell>
          <cell r="CS41">
            <v>0.90108871429362003</v>
          </cell>
          <cell r="CT41">
            <v>1</v>
          </cell>
        </row>
        <row r="42">
          <cell r="A42" t="str">
            <v>Raposo Tavares</v>
          </cell>
          <cell r="B42">
            <v>28775</v>
          </cell>
          <cell r="C42">
            <v>0.81689999999999996</v>
          </cell>
          <cell r="D42">
            <v>0</v>
          </cell>
          <cell r="E42">
            <v>0</v>
          </cell>
          <cell r="F42">
            <v>0</v>
          </cell>
          <cell r="G42">
            <v>0.81689999999999996</v>
          </cell>
          <cell r="H42" t="str">
            <v>Raposo Tavares</v>
          </cell>
          <cell r="I42">
            <v>28775</v>
          </cell>
          <cell r="J42">
            <v>0.45729999999999998</v>
          </cell>
          <cell r="K42">
            <v>0</v>
          </cell>
          <cell r="L42">
            <v>0</v>
          </cell>
          <cell r="M42">
            <v>0</v>
          </cell>
          <cell r="N42">
            <v>0.45729999999999998</v>
          </cell>
          <cell r="O42"/>
          <cell r="P42"/>
          <cell r="Q42"/>
          <cell r="R42"/>
          <cell r="S42"/>
          <cell r="T42"/>
          <cell r="U42"/>
          <cell r="V42"/>
          <cell r="W42"/>
          <cell r="X42"/>
          <cell r="Y42"/>
          <cell r="Z42"/>
          <cell r="AA42"/>
          <cell r="AB42"/>
          <cell r="AC42"/>
          <cell r="AD42"/>
          <cell r="AE42"/>
          <cell r="AF42"/>
          <cell r="AG42"/>
          <cell r="AH42"/>
          <cell r="AI42"/>
          <cell r="AJ42"/>
          <cell r="AK42"/>
          <cell r="AL42"/>
          <cell r="AM42"/>
          <cell r="AN42"/>
          <cell r="AO42"/>
          <cell r="AP42"/>
          <cell r="AQ42"/>
          <cell r="AR42"/>
          <cell r="AS42"/>
          <cell r="AT42"/>
          <cell r="AU42"/>
          <cell r="AV42"/>
          <cell r="AW42"/>
          <cell r="AX42"/>
          <cell r="AY42"/>
          <cell r="AZ42"/>
          <cell r="BA42"/>
          <cell r="BB42"/>
          <cell r="BC42"/>
          <cell r="BD42"/>
          <cell r="BE42"/>
          <cell r="BF42"/>
          <cell r="BG42"/>
          <cell r="BH42"/>
          <cell r="BI42"/>
          <cell r="BJ42"/>
          <cell r="BK42"/>
          <cell r="BL42"/>
          <cell r="BM42"/>
          <cell r="BN42"/>
          <cell r="BO42"/>
          <cell r="BP42"/>
          <cell r="BQ42"/>
          <cell r="BR42"/>
          <cell r="BS42"/>
          <cell r="BT42"/>
          <cell r="BU42"/>
          <cell r="BV42"/>
          <cell r="BW42"/>
          <cell r="BX42"/>
          <cell r="BY42"/>
          <cell r="BZ42"/>
          <cell r="CA42"/>
          <cell r="CB42"/>
          <cell r="CC42"/>
          <cell r="CD42"/>
          <cell r="CE42"/>
          <cell r="CF42"/>
          <cell r="CI42">
            <v>0.12402219524889242</v>
          </cell>
          <cell r="CJ42">
            <v>0.20279154492966994</v>
          </cell>
          <cell r="CK42">
            <v>0.32957686314444751</v>
          </cell>
          <cell r="CL42">
            <v>0.38645833730413726</v>
          </cell>
          <cell r="CM42">
            <v>0.44664365275952789</v>
          </cell>
          <cell r="CN42">
            <v>0.4694092451502388</v>
          </cell>
          <cell r="CO42">
            <v>0.54263567323387807</v>
          </cell>
          <cell r="CP42">
            <v>0.59425481834754756</v>
          </cell>
          <cell r="CQ42">
            <v>0.70629331127435013</v>
          </cell>
          <cell r="CR42">
            <v>0.75694782843645436</v>
          </cell>
          <cell r="CS42">
            <v>0.87742521394955975</v>
          </cell>
          <cell r="CT42">
            <v>1</v>
          </cell>
        </row>
        <row r="43">
          <cell r="A43" t="str">
            <v>Ribeirao Pires - Rio G. da Serra</v>
          </cell>
          <cell r="B43">
            <v>42574</v>
          </cell>
          <cell r="C43">
            <v>1.4881</v>
          </cell>
          <cell r="D43">
            <v>0.80520000000000003</v>
          </cell>
          <cell r="E43">
            <v>0</v>
          </cell>
          <cell r="F43">
            <v>0.30209999999999998</v>
          </cell>
          <cell r="G43">
            <v>0.38080000000000003</v>
          </cell>
          <cell r="H43" t="str">
            <v>Ribeirao Pires - Rio G. da Serra</v>
          </cell>
          <cell r="I43">
            <v>42566</v>
          </cell>
          <cell r="J43">
            <v>0.83030000000000004</v>
          </cell>
          <cell r="K43">
            <v>0</v>
          </cell>
          <cell r="L43">
            <v>0</v>
          </cell>
          <cell r="M43">
            <v>5.2699999999999997E-2</v>
          </cell>
          <cell r="N43">
            <v>0.77759999999999996</v>
          </cell>
          <cell r="O43"/>
          <cell r="P43"/>
          <cell r="Q43"/>
          <cell r="R43"/>
          <cell r="S43"/>
          <cell r="T43"/>
          <cell r="U43"/>
          <cell r="V43"/>
          <cell r="W43"/>
          <cell r="X43"/>
          <cell r="Y43"/>
          <cell r="Z43"/>
          <cell r="AA43"/>
          <cell r="AB43"/>
          <cell r="AC43"/>
          <cell r="AD43"/>
          <cell r="AE43"/>
          <cell r="AF43"/>
          <cell r="AG43"/>
          <cell r="AH43"/>
          <cell r="AI43"/>
          <cell r="AJ43"/>
          <cell r="AK43"/>
          <cell r="AL43"/>
          <cell r="AM43"/>
          <cell r="AN43"/>
          <cell r="AO43"/>
          <cell r="AP43"/>
          <cell r="AQ43"/>
          <cell r="AR43"/>
          <cell r="AS43"/>
          <cell r="AT43"/>
          <cell r="AU43"/>
          <cell r="AV43"/>
          <cell r="AW43"/>
          <cell r="AX43"/>
          <cell r="AY43"/>
          <cell r="AZ43"/>
          <cell r="BA43"/>
          <cell r="BB43"/>
          <cell r="BC43"/>
          <cell r="BD43"/>
          <cell r="BE43"/>
          <cell r="BF43"/>
          <cell r="BG43"/>
          <cell r="BH43"/>
          <cell r="BI43"/>
          <cell r="BJ43"/>
          <cell r="BK43"/>
          <cell r="BL43"/>
          <cell r="BM43"/>
          <cell r="BN43"/>
          <cell r="BO43"/>
          <cell r="BP43"/>
          <cell r="BQ43"/>
          <cell r="BR43"/>
          <cell r="BS43"/>
          <cell r="BT43"/>
          <cell r="BU43"/>
          <cell r="BV43"/>
          <cell r="BW43"/>
          <cell r="BX43"/>
          <cell r="BY43"/>
          <cell r="BZ43"/>
          <cell r="CA43"/>
          <cell r="CB43"/>
          <cell r="CC43"/>
          <cell r="CD43"/>
          <cell r="CE43"/>
          <cell r="CF43"/>
          <cell r="CI43">
            <v>0.10681419448581163</v>
          </cell>
          <cell r="CJ43">
            <v>0.26380243378708079</v>
          </cell>
          <cell r="CK43">
            <v>0.35069153190921654</v>
          </cell>
          <cell r="CL43">
            <v>0.39546208997900989</v>
          </cell>
          <cell r="CM43">
            <v>0.44069362738473339</v>
          </cell>
          <cell r="CN43">
            <v>0.50316289940539016</v>
          </cell>
          <cell r="CO43">
            <v>0.56340137151493008</v>
          </cell>
          <cell r="CP43">
            <v>0.62017427390978108</v>
          </cell>
          <cell r="CQ43">
            <v>0.68782552119041906</v>
          </cell>
          <cell r="CR43">
            <v>0.81090647938364635</v>
          </cell>
          <cell r="CS43">
            <v>0.89450728492674858</v>
          </cell>
          <cell r="CT43">
            <v>1</v>
          </cell>
        </row>
        <row r="44">
          <cell r="A44" t="str">
            <v>Rio Bonito</v>
          </cell>
          <cell r="B44">
            <v>97973</v>
          </cell>
          <cell r="C44">
            <v>0.98050000000000004</v>
          </cell>
          <cell r="D44">
            <v>0</v>
          </cell>
          <cell r="E44">
            <v>0</v>
          </cell>
          <cell r="F44">
            <v>9.01E-2</v>
          </cell>
          <cell r="G44">
            <v>0.89039999999999997</v>
          </cell>
          <cell r="H44" t="str">
            <v>Rio Bonito</v>
          </cell>
          <cell r="I44">
            <v>97976</v>
          </cell>
          <cell r="J44">
            <v>0.68110000000000004</v>
          </cell>
          <cell r="K44">
            <v>0</v>
          </cell>
          <cell r="L44">
            <v>0</v>
          </cell>
          <cell r="M44">
            <v>0.28670000000000001</v>
          </cell>
          <cell r="N44">
            <v>0.39429999999999998</v>
          </cell>
          <cell r="O44"/>
          <cell r="P44"/>
          <cell r="Q44"/>
          <cell r="R44"/>
          <cell r="S44"/>
          <cell r="T44"/>
          <cell r="U44"/>
          <cell r="V44"/>
          <cell r="W44"/>
          <cell r="X44"/>
          <cell r="Y44"/>
          <cell r="Z44"/>
          <cell r="AA44"/>
          <cell r="AB44"/>
          <cell r="AC44"/>
          <cell r="AD44"/>
          <cell r="AE44"/>
          <cell r="AF44"/>
          <cell r="AG44"/>
          <cell r="AH44"/>
          <cell r="AI44"/>
          <cell r="AJ44"/>
          <cell r="AK44"/>
          <cell r="AL44"/>
          <cell r="AM44"/>
          <cell r="AN44"/>
          <cell r="AO44"/>
          <cell r="AP44"/>
          <cell r="AQ44"/>
          <cell r="AR44"/>
          <cell r="AS44"/>
          <cell r="AT44"/>
          <cell r="AU44"/>
          <cell r="AV44"/>
          <cell r="AW44"/>
          <cell r="AX44"/>
          <cell r="AY44"/>
          <cell r="AZ44"/>
          <cell r="BA44"/>
          <cell r="BB44"/>
          <cell r="BC44"/>
          <cell r="BD44"/>
          <cell r="BE44"/>
          <cell r="BF44"/>
          <cell r="BG44"/>
          <cell r="BH44"/>
          <cell r="BI44"/>
          <cell r="BJ44"/>
          <cell r="BK44"/>
          <cell r="BL44"/>
          <cell r="BM44"/>
          <cell r="BN44"/>
          <cell r="BO44"/>
          <cell r="BP44"/>
          <cell r="BQ44"/>
          <cell r="BR44"/>
          <cell r="BS44"/>
          <cell r="BT44"/>
          <cell r="BU44"/>
          <cell r="BV44"/>
          <cell r="BW44"/>
          <cell r="BX44"/>
          <cell r="BY44"/>
          <cell r="BZ44"/>
          <cell r="CA44"/>
          <cell r="CB44"/>
          <cell r="CC44"/>
          <cell r="CD44"/>
          <cell r="CE44"/>
          <cell r="CF44"/>
          <cell r="CI44">
            <v>0.13764070748199239</v>
          </cell>
          <cell r="CJ44">
            <v>0.20773321979736897</v>
          </cell>
          <cell r="CK44">
            <v>0.31044211797327437</v>
          </cell>
          <cell r="CL44">
            <v>0.36209802756071796</v>
          </cell>
          <cell r="CM44">
            <v>0.42100096464095854</v>
          </cell>
          <cell r="CN44">
            <v>0.48606868686530008</v>
          </cell>
          <cell r="CO44">
            <v>0.57036842374973218</v>
          </cell>
          <cell r="CP44">
            <v>0.6473506176196393</v>
          </cell>
          <cell r="CQ44">
            <v>0.73624127990991162</v>
          </cell>
          <cell r="CR44">
            <v>0.83230589009600231</v>
          </cell>
          <cell r="CS44">
            <v>0.91747489500419155</v>
          </cell>
          <cell r="CT44">
            <v>1</v>
          </cell>
        </row>
        <row r="45">
          <cell r="A45" t="str">
            <v>Santana</v>
          </cell>
          <cell r="B45">
            <v>96309</v>
          </cell>
          <cell r="C45">
            <v>0.72460000000000002</v>
          </cell>
          <cell r="D45">
            <v>0</v>
          </cell>
          <cell r="E45">
            <v>7.7100000000000002E-2</v>
          </cell>
          <cell r="F45">
            <v>5.0999999999999997E-2</v>
          </cell>
          <cell r="G45">
            <v>0.59640000000000004</v>
          </cell>
          <cell r="H45" t="str">
            <v>Santana</v>
          </cell>
          <cell r="I45">
            <v>96309</v>
          </cell>
          <cell r="J45">
            <v>0.72430000000000005</v>
          </cell>
          <cell r="K45">
            <v>0.24429999999999999</v>
          </cell>
          <cell r="L45">
            <v>4.0000000000000002E-4</v>
          </cell>
          <cell r="M45">
            <v>3.4799999999999998E-2</v>
          </cell>
          <cell r="N45">
            <v>0.44479999999999997</v>
          </cell>
          <cell r="O45"/>
          <cell r="P45"/>
          <cell r="Q45"/>
          <cell r="R45"/>
          <cell r="S45"/>
          <cell r="T45"/>
          <cell r="U45"/>
          <cell r="V45"/>
          <cell r="W45"/>
          <cell r="X45"/>
          <cell r="Y45"/>
          <cell r="Z45"/>
          <cell r="AA45"/>
          <cell r="AB45"/>
          <cell r="AC45"/>
          <cell r="AD45"/>
          <cell r="AE45"/>
          <cell r="AF45"/>
          <cell r="AG45"/>
          <cell r="AH45"/>
          <cell r="AI45"/>
          <cell r="AJ45"/>
          <cell r="AK45"/>
          <cell r="AL45"/>
          <cell r="AM45"/>
          <cell r="AN45"/>
          <cell r="AO45"/>
          <cell r="AP45"/>
          <cell r="AQ45"/>
          <cell r="AR45"/>
          <cell r="AS45"/>
          <cell r="AT45"/>
          <cell r="AU45"/>
          <cell r="AV45"/>
          <cell r="AW45"/>
          <cell r="AX45"/>
          <cell r="AY45"/>
          <cell r="AZ45"/>
          <cell r="BA45"/>
          <cell r="BB45"/>
          <cell r="BC45"/>
          <cell r="BD45"/>
          <cell r="BE45"/>
          <cell r="BF45"/>
          <cell r="BG45"/>
          <cell r="BH45"/>
          <cell r="BI45"/>
          <cell r="BJ45"/>
          <cell r="BK45"/>
          <cell r="BL45"/>
          <cell r="BM45"/>
          <cell r="BN45"/>
          <cell r="BO45"/>
          <cell r="BP45"/>
          <cell r="BQ45"/>
          <cell r="BR45"/>
          <cell r="BS45"/>
          <cell r="BT45"/>
          <cell r="BU45"/>
          <cell r="BV45"/>
          <cell r="BW45"/>
          <cell r="BX45"/>
          <cell r="BY45"/>
          <cell r="BZ45"/>
          <cell r="CA45"/>
          <cell r="CB45"/>
          <cell r="CC45"/>
          <cell r="CD45"/>
          <cell r="CE45"/>
          <cell r="CF45"/>
          <cell r="CI45">
            <v>0.11177732613900498</v>
          </cell>
          <cell r="CJ45">
            <v>0.20964552732328068</v>
          </cell>
          <cell r="CK45">
            <v>0.32337016986998302</v>
          </cell>
          <cell r="CL45">
            <v>0.37452305405526654</v>
          </cell>
          <cell r="CM45">
            <v>0.40995822596248865</v>
          </cell>
          <cell r="CN45">
            <v>0.44894556971952726</v>
          </cell>
          <cell r="CO45">
            <v>0.58201052814181797</v>
          </cell>
          <cell r="CP45">
            <v>0.63663626074631019</v>
          </cell>
          <cell r="CQ45">
            <v>0.69669976647249188</v>
          </cell>
          <cell r="CR45">
            <v>0.77761863049719249</v>
          </cell>
          <cell r="CS45">
            <v>0.87151961262762057</v>
          </cell>
          <cell r="CT45">
            <v>1</v>
          </cell>
        </row>
        <row r="46">
          <cell r="A46" t="str">
            <v>Santo Amaro</v>
          </cell>
          <cell r="B46">
            <v>179656</v>
          </cell>
          <cell r="C46">
            <v>0.66549999999999998</v>
          </cell>
          <cell r="D46">
            <v>0</v>
          </cell>
          <cell r="E46">
            <v>0</v>
          </cell>
          <cell r="F46">
            <v>1.3599999999999999E-2</v>
          </cell>
          <cell r="G46">
            <v>0.65180000000000005</v>
          </cell>
          <cell r="H46" t="str">
            <v>Santo Amaro</v>
          </cell>
          <cell r="I46">
            <v>179659</v>
          </cell>
          <cell r="J46">
            <v>1.0615000000000001</v>
          </cell>
          <cell r="K46">
            <v>4.6699999999999998E-2</v>
          </cell>
          <cell r="L46">
            <v>0</v>
          </cell>
          <cell r="M46">
            <v>4.1099999999999998E-2</v>
          </cell>
          <cell r="N46">
            <v>0.9738</v>
          </cell>
          <cell r="O46"/>
          <cell r="P46"/>
          <cell r="Q46"/>
          <cell r="R46"/>
          <cell r="S46"/>
          <cell r="T46"/>
          <cell r="U46"/>
          <cell r="V46"/>
          <cell r="W46"/>
          <cell r="X46"/>
          <cell r="Y46"/>
          <cell r="Z46"/>
          <cell r="AA46"/>
          <cell r="AB46"/>
          <cell r="AC46"/>
          <cell r="AD46"/>
          <cell r="AE46"/>
          <cell r="AF46"/>
          <cell r="AG46"/>
          <cell r="AH46"/>
          <cell r="AI46"/>
          <cell r="AJ46"/>
          <cell r="AK46"/>
          <cell r="AL46"/>
          <cell r="AM46"/>
          <cell r="AN46"/>
          <cell r="AO46"/>
          <cell r="AP46"/>
          <cell r="AQ46"/>
          <cell r="AR46"/>
          <cell r="AS46"/>
          <cell r="AT46"/>
          <cell r="AU46"/>
          <cell r="AV46"/>
          <cell r="AW46"/>
          <cell r="AX46"/>
          <cell r="AY46"/>
          <cell r="AZ46"/>
          <cell r="BA46"/>
          <cell r="BB46"/>
          <cell r="BC46"/>
          <cell r="BD46"/>
          <cell r="BE46"/>
          <cell r="BF46"/>
          <cell r="BG46"/>
          <cell r="BH46"/>
          <cell r="BI46"/>
          <cell r="BJ46"/>
          <cell r="BK46"/>
          <cell r="BL46"/>
          <cell r="BM46"/>
          <cell r="BN46"/>
          <cell r="BO46"/>
          <cell r="BP46"/>
          <cell r="BQ46"/>
          <cell r="BR46"/>
          <cell r="BS46"/>
          <cell r="BT46"/>
          <cell r="BU46"/>
          <cell r="BV46"/>
          <cell r="BW46"/>
          <cell r="BX46"/>
          <cell r="BY46"/>
          <cell r="BZ46"/>
          <cell r="CA46"/>
          <cell r="CB46"/>
          <cell r="CC46"/>
          <cell r="CD46"/>
          <cell r="CE46"/>
          <cell r="CF46"/>
          <cell r="CI46">
            <v>0.13132517987486611</v>
          </cell>
          <cell r="CJ46">
            <v>0.19453428527961075</v>
          </cell>
          <cell r="CK46">
            <v>0.29109188287287707</v>
          </cell>
          <cell r="CL46">
            <v>0.32964994585225937</v>
          </cell>
          <cell r="CM46">
            <v>0.37737310038011668</v>
          </cell>
          <cell r="CN46">
            <v>0.43299561106245932</v>
          </cell>
          <cell r="CO46">
            <v>0.53977835374597194</v>
          </cell>
          <cell r="CP46">
            <v>0.61579931578806646</v>
          </cell>
          <cell r="CQ46">
            <v>0.73823871220398929</v>
          </cell>
          <cell r="CR46">
            <v>0.80858441746274368</v>
          </cell>
          <cell r="CS46">
            <v>0.89218057808555196</v>
          </cell>
          <cell r="CT46">
            <v>1</v>
          </cell>
        </row>
        <row r="47">
          <cell r="A47" t="str">
            <v>Santo André</v>
          </cell>
          <cell r="B47">
            <v>227574</v>
          </cell>
          <cell r="C47">
            <v>0.69689999999999996</v>
          </cell>
          <cell r="D47">
            <v>0.1401</v>
          </cell>
          <cell r="E47">
            <v>0</v>
          </cell>
          <cell r="F47">
            <v>1.4500000000000001E-2</v>
          </cell>
          <cell r="G47">
            <v>0.5423</v>
          </cell>
          <cell r="H47" t="str">
            <v>Santo André</v>
          </cell>
          <cell r="I47">
            <v>227576</v>
          </cell>
          <cell r="J47">
            <v>0.30499999999999999</v>
          </cell>
          <cell r="K47">
            <v>0</v>
          </cell>
          <cell r="L47">
            <v>0</v>
          </cell>
          <cell r="M47">
            <v>0.192</v>
          </cell>
          <cell r="N47">
            <v>0.113</v>
          </cell>
          <cell r="O47"/>
          <cell r="P47"/>
          <cell r="Q47"/>
          <cell r="R47"/>
          <cell r="S47"/>
          <cell r="T47"/>
          <cell r="U47"/>
          <cell r="V47"/>
          <cell r="W47"/>
          <cell r="X47"/>
          <cell r="Y47"/>
          <cell r="Z47"/>
          <cell r="AA47"/>
          <cell r="AB47"/>
          <cell r="AC47"/>
          <cell r="AD47"/>
          <cell r="AE47"/>
          <cell r="AF47"/>
          <cell r="AG47"/>
          <cell r="AH47"/>
          <cell r="AI47"/>
          <cell r="AJ47"/>
          <cell r="AK47"/>
          <cell r="AL47"/>
          <cell r="AM47"/>
          <cell r="AN47"/>
          <cell r="AO47"/>
          <cell r="AP47"/>
          <cell r="AQ47"/>
          <cell r="AR47"/>
          <cell r="AS47"/>
          <cell r="AT47"/>
          <cell r="AU47"/>
          <cell r="AV47"/>
          <cell r="AW47"/>
          <cell r="AX47"/>
          <cell r="AY47"/>
          <cell r="AZ47"/>
          <cell r="BA47"/>
          <cell r="BB47"/>
          <cell r="BC47"/>
          <cell r="BD47"/>
          <cell r="BE47"/>
          <cell r="BF47"/>
          <cell r="BG47"/>
          <cell r="BH47"/>
          <cell r="BI47"/>
          <cell r="BJ47"/>
          <cell r="BK47"/>
          <cell r="BL47"/>
          <cell r="BM47"/>
          <cell r="BN47"/>
          <cell r="BO47"/>
          <cell r="BP47"/>
          <cell r="BQ47"/>
          <cell r="BR47"/>
          <cell r="BS47"/>
          <cell r="BT47"/>
          <cell r="BU47"/>
          <cell r="BV47"/>
          <cell r="BW47"/>
          <cell r="BX47"/>
          <cell r="BY47"/>
          <cell r="BZ47"/>
          <cell r="CA47"/>
          <cell r="CB47"/>
          <cell r="CC47"/>
          <cell r="CD47"/>
          <cell r="CE47"/>
          <cell r="CF47"/>
          <cell r="CI47">
            <v>0.12315981331616169</v>
          </cell>
          <cell r="CJ47">
            <v>0.21539918986506795</v>
          </cell>
          <cell r="CK47">
            <v>0.32933829327004882</v>
          </cell>
          <cell r="CL47">
            <v>0.40556843429644457</v>
          </cell>
          <cell r="CM47">
            <v>0.45795350630712239</v>
          </cell>
          <cell r="CN47">
            <v>0.49017235623551114</v>
          </cell>
          <cell r="CO47">
            <v>0.55912970397764017</v>
          </cell>
          <cell r="CP47">
            <v>0.62837293053729604</v>
          </cell>
          <cell r="CQ47">
            <v>0.69648348993162257</v>
          </cell>
          <cell r="CR47">
            <v>0.79924828055973407</v>
          </cell>
          <cell r="CS47">
            <v>0.89540558890786226</v>
          </cell>
          <cell r="CT47">
            <v>1</v>
          </cell>
        </row>
        <row r="48">
          <cell r="A48" t="str">
            <v>Santo Andre - Represa</v>
          </cell>
          <cell r="B48">
            <v>7219</v>
          </cell>
          <cell r="C48">
            <v>1.3815999999999999</v>
          </cell>
          <cell r="D48">
            <v>0.2175</v>
          </cell>
          <cell r="E48">
            <v>0</v>
          </cell>
          <cell r="F48">
            <v>0.14330000000000001</v>
          </cell>
          <cell r="G48">
            <v>1.0207999999999999</v>
          </cell>
          <cell r="H48" t="str">
            <v>Santo Andre - Represa</v>
          </cell>
          <cell r="I48">
            <v>7219</v>
          </cell>
          <cell r="J48">
            <v>2.3100999999999998</v>
          </cell>
          <cell r="K48">
            <v>0</v>
          </cell>
          <cell r="L48">
            <v>0</v>
          </cell>
          <cell r="M48">
            <v>6.2199999999999998E-2</v>
          </cell>
          <cell r="N48">
            <v>2.2479</v>
          </cell>
          <cell r="O48"/>
          <cell r="P48"/>
          <cell r="Q48"/>
          <cell r="R48"/>
          <cell r="S48"/>
          <cell r="T48"/>
          <cell r="U48"/>
          <cell r="V48"/>
          <cell r="W48"/>
          <cell r="X48"/>
          <cell r="Y48"/>
          <cell r="Z48"/>
          <cell r="AA48"/>
          <cell r="AB48"/>
          <cell r="AC48"/>
          <cell r="AD48"/>
          <cell r="AE48"/>
          <cell r="AF48"/>
          <cell r="AG48"/>
          <cell r="AH48"/>
          <cell r="AI48"/>
          <cell r="AJ48"/>
          <cell r="AK48"/>
          <cell r="AL48"/>
          <cell r="AM48"/>
          <cell r="AN48"/>
          <cell r="AO48"/>
          <cell r="AP48"/>
          <cell r="AQ48"/>
          <cell r="AR48"/>
          <cell r="AS48"/>
          <cell r="AT48"/>
          <cell r="AU48"/>
          <cell r="AV48"/>
          <cell r="AW48"/>
          <cell r="AX48"/>
          <cell r="AY48"/>
          <cell r="AZ48"/>
          <cell r="BA48"/>
          <cell r="BB48"/>
          <cell r="BC48"/>
          <cell r="BD48"/>
          <cell r="BE48"/>
          <cell r="BF48"/>
          <cell r="BG48"/>
          <cell r="BH48"/>
          <cell r="BI48"/>
          <cell r="BJ48"/>
          <cell r="BK48"/>
          <cell r="BL48"/>
          <cell r="BM48"/>
          <cell r="BN48"/>
          <cell r="BO48"/>
          <cell r="BP48"/>
          <cell r="BQ48"/>
          <cell r="BR48"/>
          <cell r="BS48"/>
          <cell r="BT48"/>
          <cell r="BU48"/>
          <cell r="BV48"/>
          <cell r="BW48"/>
          <cell r="BX48"/>
          <cell r="BY48"/>
          <cell r="BZ48"/>
          <cell r="CA48"/>
          <cell r="CB48"/>
          <cell r="CC48"/>
          <cell r="CD48"/>
          <cell r="CE48"/>
          <cell r="CF48"/>
          <cell r="CI48">
            <v>0.13717228377318916</v>
          </cell>
          <cell r="CJ48">
            <v>0.21957631442684108</v>
          </cell>
          <cell r="CK48">
            <v>0.28076240773799532</v>
          </cell>
          <cell r="CL48">
            <v>0.30880915007239018</v>
          </cell>
          <cell r="CM48">
            <v>0.40433241077994508</v>
          </cell>
          <cell r="CN48">
            <v>0.4570693533207057</v>
          </cell>
          <cell r="CO48">
            <v>0.54796700346757243</v>
          </cell>
          <cell r="CP48">
            <v>0.57433655065908384</v>
          </cell>
          <cell r="CQ48">
            <v>0.70815381996463378</v>
          </cell>
          <cell r="CR48">
            <v>0.82381749826673312</v>
          </cell>
          <cell r="CS48">
            <v>0.9238624679957349</v>
          </cell>
          <cell r="CT48">
            <v>1</v>
          </cell>
        </row>
        <row r="49">
          <cell r="A49" t="str">
            <v>Sao Bernardo do Campo</v>
          </cell>
          <cell r="B49">
            <v>118197</v>
          </cell>
          <cell r="C49">
            <v>0.41520000000000001</v>
          </cell>
          <cell r="D49">
            <v>9.8699999999999996E-2</v>
          </cell>
          <cell r="E49">
            <v>7.4000000000000003E-3</v>
          </cell>
          <cell r="F49">
            <v>3.8300000000000001E-2</v>
          </cell>
          <cell r="G49">
            <v>0.27079999999999999</v>
          </cell>
          <cell r="H49" t="str">
            <v>Sao Bernardo do Campo</v>
          </cell>
          <cell r="I49">
            <v>118119</v>
          </cell>
          <cell r="J49">
            <v>0.54079999999999995</v>
          </cell>
          <cell r="K49">
            <v>0</v>
          </cell>
          <cell r="L49">
            <v>6.4000000000000001E-2</v>
          </cell>
          <cell r="M49">
            <v>1.49E-2</v>
          </cell>
          <cell r="N49">
            <v>0.46189999999999998</v>
          </cell>
          <cell r="O49"/>
          <cell r="P49"/>
          <cell r="Q49"/>
          <cell r="R49"/>
          <cell r="S49"/>
          <cell r="T49"/>
          <cell r="U49"/>
          <cell r="V49"/>
          <cell r="W49"/>
          <cell r="X49"/>
          <cell r="Y49"/>
          <cell r="Z49"/>
          <cell r="AA49"/>
          <cell r="AB49"/>
          <cell r="AC49"/>
          <cell r="AD49"/>
          <cell r="AE49"/>
          <cell r="AF49"/>
          <cell r="AG49"/>
          <cell r="AH49"/>
          <cell r="AI49"/>
          <cell r="AJ49"/>
          <cell r="AK49"/>
          <cell r="AL49"/>
          <cell r="AM49"/>
          <cell r="AN49"/>
          <cell r="AO49"/>
          <cell r="AP49"/>
          <cell r="AQ49"/>
          <cell r="AR49"/>
          <cell r="AS49"/>
          <cell r="AT49"/>
          <cell r="AU49"/>
          <cell r="AV49"/>
          <cell r="AW49"/>
          <cell r="AX49"/>
          <cell r="AY49"/>
          <cell r="AZ49"/>
          <cell r="BA49"/>
          <cell r="BB49"/>
          <cell r="BC49"/>
          <cell r="BD49"/>
          <cell r="BE49"/>
          <cell r="BF49"/>
          <cell r="BG49"/>
          <cell r="BH49"/>
          <cell r="BI49"/>
          <cell r="BJ49"/>
          <cell r="BK49"/>
          <cell r="BL49"/>
          <cell r="BM49"/>
          <cell r="BN49"/>
          <cell r="BO49"/>
          <cell r="BP49"/>
          <cell r="BQ49"/>
          <cell r="BR49"/>
          <cell r="BS49"/>
          <cell r="BT49"/>
          <cell r="BU49"/>
          <cell r="BV49"/>
          <cell r="BW49"/>
          <cell r="BX49"/>
          <cell r="BY49"/>
          <cell r="BZ49"/>
          <cell r="CA49"/>
          <cell r="CB49"/>
          <cell r="CC49"/>
          <cell r="CD49"/>
          <cell r="CE49"/>
          <cell r="CF49"/>
          <cell r="CI49">
            <v>0.12861406202025527</v>
          </cell>
          <cell r="CJ49">
            <v>0.24219910916772447</v>
          </cell>
          <cell r="CK49">
            <v>0.3627014975468032</v>
          </cell>
          <cell r="CL49">
            <v>0.42401182569022561</v>
          </cell>
          <cell r="CM49">
            <v>0.48212800055133764</v>
          </cell>
          <cell r="CN49">
            <v>0.52940412984341689</v>
          </cell>
          <cell r="CO49">
            <v>0.62486171628024012</v>
          </cell>
          <cell r="CP49">
            <v>0.68656925686013037</v>
          </cell>
          <cell r="CQ49">
            <v>0.75568499067768735</v>
          </cell>
          <cell r="CR49">
            <v>0.84741245123651487</v>
          </cell>
          <cell r="CS49">
            <v>0.9203936416293621</v>
          </cell>
          <cell r="CT49">
            <v>1</v>
          </cell>
        </row>
        <row r="50">
          <cell r="A50" t="str">
            <v>Sao Bernardo do Campo - Represa</v>
          </cell>
          <cell r="B50">
            <v>8110</v>
          </cell>
          <cell r="C50">
            <v>1.3139000000000001</v>
          </cell>
          <cell r="D50">
            <v>4.7E-2</v>
          </cell>
          <cell r="E50">
            <v>0</v>
          </cell>
          <cell r="F50">
            <v>0.22239999999999999</v>
          </cell>
          <cell r="G50">
            <v>1.0445</v>
          </cell>
          <cell r="H50" t="str">
            <v>Sao Bernardo do Campo - Represa</v>
          </cell>
          <cell r="I50">
            <v>8110</v>
          </cell>
          <cell r="J50">
            <v>2.4824999999999999</v>
          </cell>
          <cell r="K50">
            <v>0</v>
          </cell>
          <cell r="L50">
            <v>0.25180000000000002</v>
          </cell>
          <cell r="M50">
            <v>1.52E-2</v>
          </cell>
          <cell r="N50">
            <v>2.2155999999999998</v>
          </cell>
          <cell r="O50"/>
          <cell r="P50"/>
          <cell r="Q50"/>
          <cell r="R50"/>
          <cell r="S50"/>
          <cell r="T50"/>
          <cell r="U50"/>
          <cell r="V50"/>
          <cell r="W50"/>
          <cell r="X50"/>
          <cell r="Y50"/>
          <cell r="Z50"/>
          <cell r="AA50"/>
          <cell r="AB50"/>
          <cell r="AC50"/>
          <cell r="AD50"/>
          <cell r="AE50"/>
          <cell r="AF50"/>
          <cell r="AG50"/>
          <cell r="AH50"/>
          <cell r="AI50"/>
          <cell r="AJ50"/>
          <cell r="AK50"/>
          <cell r="AL50"/>
          <cell r="AM50"/>
          <cell r="AN50"/>
          <cell r="AO50"/>
          <cell r="AP50"/>
          <cell r="AQ50"/>
          <cell r="AR50"/>
          <cell r="AS50"/>
          <cell r="AT50"/>
          <cell r="AU50"/>
          <cell r="AV50"/>
          <cell r="AW50"/>
          <cell r="AX50"/>
          <cell r="AY50"/>
          <cell r="AZ50"/>
          <cell r="BA50"/>
          <cell r="BB50"/>
          <cell r="BC50"/>
          <cell r="BD50"/>
          <cell r="BE50"/>
          <cell r="BF50"/>
          <cell r="BG50"/>
          <cell r="BH50"/>
          <cell r="BI50"/>
          <cell r="BJ50"/>
          <cell r="BK50"/>
          <cell r="BL50"/>
          <cell r="BM50"/>
          <cell r="BN50"/>
          <cell r="BO50"/>
          <cell r="BP50"/>
          <cell r="BQ50"/>
          <cell r="BR50"/>
          <cell r="BS50"/>
          <cell r="BT50"/>
          <cell r="BU50"/>
          <cell r="BV50"/>
          <cell r="BW50"/>
          <cell r="BX50"/>
          <cell r="BY50"/>
          <cell r="BZ50"/>
          <cell r="CA50"/>
          <cell r="CB50"/>
          <cell r="CC50"/>
          <cell r="CD50"/>
          <cell r="CE50"/>
          <cell r="CF50"/>
          <cell r="CI50">
            <v>0.19098221278200569</v>
          </cell>
          <cell r="CJ50">
            <v>0.30894921308036194</v>
          </cell>
          <cell r="CK50">
            <v>0.39200616234989549</v>
          </cell>
          <cell r="CL50">
            <v>0.44678879784172965</v>
          </cell>
          <cell r="CM50">
            <v>0.52007498315842104</v>
          </cell>
          <cell r="CN50">
            <v>0.5658869831385186</v>
          </cell>
          <cell r="CO50">
            <v>0.61944095170395297</v>
          </cell>
          <cell r="CP50">
            <v>0.66295670759409597</v>
          </cell>
          <cell r="CQ50">
            <v>0.69987181034317036</v>
          </cell>
          <cell r="CR50">
            <v>0.7996536966928236</v>
          </cell>
          <cell r="CS50">
            <v>0.89252443469777087</v>
          </cell>
          <cell r="CT50">
            <v>1</v>
          </cell>
        </row>
        <row r="51">
          <cell r="A51" t="str">
            <v>São Caetano do Sul</v>
          </cell>
          <cell r="B51">
            <v>67041</v>
          </cell>
          <cell r="C51">
            <v>0.45839999999999997</v>
          </cell>
          <cell r="D51">
            <v>8.7099999999999997E-2</v>
          </cell>
          <cell r="E51">
            <v>0</v>
          </cell>
          <cell r="F51">
            <v>6.9199999999999998E-2</v>
          </cell>
          <cell r="G51">
            <v>0.30220000000000002</v>
          </cell>
          <cell r="H51" t="str">
            <v>São Caetano do Sul</v>
          </cell>
          <cell r="I51">
            <v>67041</v>
          </cell>
          <cell r="J51">
            <v>0.20050000000000001</v>
          </cell>
          <cell r="K51">
            <v>0</v>
          </cell>
          <cell r="L51">
            <v>0</v>
          </cell>
          <cell r="M51">
            <v>2.8500000000000001E-2</v>
          </cell>
          <cell r="N51">
            <v>0.17199999999999999</v>
          </cell>
          <cell r="O51"/>
          <cell r="P51"/>
          <cell r="Q51"/>
          <cell r="R51"/>
          <cell r="S51"/>
          <cell r="T51"/>
          <cell r="U51"/>
          <cell r="V51"/>
          <cell r="W51"/>
          <cell r="X51"/>
          <cell r="Y51"/>
          <cell r="Z51"/>
          <cell r="AA51"/>
          <cell r="AB51"/>
          <cell r="AC51"/>
          <cell r="AD51"/>
          <cell r="AE51"/>
          <cell r="AF51"/>
          <cell r="AG51"/>
          <cell r="AH51"/>
          <cell r="AI51"/>
          <cell r="AJ51"/>
          <cell r="AK51"/>
          <cell r="AL51"/>
          <cell r="AM51"/>
          <cell r="AN51"/>
          <cell r="AO51"/>
          <cell r="AP51"/>
          <cell r="AQ51"/>
          <cell r="AR51"/>
          <cell r="AS51"/>
          <cell r="AT51"/>
          <cell r="AU51"/>
          <cell r="AV51"/>
          <cell r="AW51"/>
          <cell r="AX51"/>
          <cell r="AY51"/>
          <cell r="AZ51"/>
          <cell r="BA51"/>
          <cell r="BB51"/>
          <cell r="BC51"/>
          <cell r="BD51"/>
          <cell r="BE51"/>
          <cell r="BF51"/>
          <cell r="BG51"/>
          <cell r="BH51"/>
          <cell r="BI51"/>
          <cell r="BJ51"/>
          <cell r="BK51"/>
          <cell r="BL51"/>
          <cell r="BM51"/>
          <cell r="BN51"/>
          <cell r="BO51"/>
          <cell r="BP51"/>
          <cell r="BQ51"/>
          <cell r="BR51"/>
          <cell r="BS51"/>
          <cell r="BT51"/>
          <cell r="BU51"/>
          <cell r="BV51"/>
          <cell r="BW51"/>
          <cell r="BX51"/>
          <cell r="BY51"/>
          <cell r="BZ51"/>
          <cell r="CA51"/>
          <cell r="CB51"/>
          <cell r="CC51"/>
          <cell r="CD51"/>
          <cell r="CE51"/>
          <cell r="CF51"/>
          <cell r="CI51">
            <v>0.11506335761171041</v>
          </cell>
          <cell r="CJ51">
            <v>0.20786655046032471</v>
          </cell>
          <cell r="CK51">
            <v>0.27451055710801614</v>
          </cell>
          <cell r="CL51">
            <v>0.3916569906863776</v>
          </cell>
          <cell r="CM51">
            <v>0.46011458781436615</v>
          </cell>
          <cell r="CN51">
            <v>0.50503582530757718</v>
          </cell>
          <cell r="CO51">
            <v>0.65646009681770745</v>
          </cell>
          <cell r="CP51">
            <v>0.70032212699635077</v>
          </cell>
          <cell r="CQ51">
            <v>0.74949823025616791</v>
          </cell>
          <cell r="CR51">
            <v>0.83318575277199547</v>
          </cell>
          <cell r="CS51">
            <v>0.90501218222968571</v>
          </cell>
          <cell r="CT51">
            <v>1</v>
          </cell>
        </row>
        <row r="52">
          <cell r="A52" t="str">
            <v>São Mateus</v>
          </cell>
          <cell r="B52">
            <v>53316</v>
          </cell>
          <cell r="C52">
            <v>0.62</v>
          </cell>
          <cell r="D52">
            <v>0</v>
          </cell>
          <cell r="E52">
            <v>0</v>
          </cell>
          <cell r="F52">
            <v>3.6400000000000002E-2</v>
          </cell>
          <cell r="G52">
            <v>0.5837</v>
          </cell>
          <cell r="H52" t="str">
            <v>São Mateus</v>
          </cell>
          <cell r="I52">
            <v>53299</v>
          </cell>
          <cell r="J52">
            <v>0.25319999999999998</v>
          </cell>
          <cell r="K52">
            <v>0</v>
          </cell>
          <cell r="L52">
            <v>0</v>
          </cell>
          <cell r="M52">
            <v>8.8099999999999998E-2</v>
          </cell>
          <cell r="N52">
            <v>0.16520000000000001</v>
          </cell>
          <cell r="O52"/>
          <cell r="P52"/>
          <cell r="Q52"/>
          <cell r="R52"/>
          <cell r="S52"/>
          <cell r="T52"/>
          <cell r="U52"/>
          <cell r="V52"/>
          <cell r="W52"/>
          <cell r="X52"/>
          <cell r="Y52"/>
          <cell r="Z52"/>
          <cell r="AA52"/>
          <cell r="AB52"/>
          <cell r="AC52"/>
          <cell r="AD52"/>
          <cell r="AE52"/>
          <cell r="AF52"/>
          <cell r="AG52"/>
          <cell r="AH52"/>
          <cell r="AI52"/>
          <cell r="AJ52"/>
          <cell r="AK52"/>
          <cell r="AL52"/>
          <cell r="AM52"/>
          <cell r="AN52"/>
          <cell r="AO52"/>
          <cell r="AP52"/>
          <cell r="AQ52"/>
          <cell r="AR52"/>
          <cell r="AS52"/>
          <cell r="AT52"/>
          <cell r="AU52"/>
          <cell r="AV52"/>
          <cell r="AW52"/>
          <cell r="AX52"/>
          <cell r="AY52"/>
          <cell r="AZ52"/>
          <cell r="BA52"/>
          <cell r="BB52"/>
          <cell r="BC52"/>
          <cell r="BD52"/>
          <cell r="BE52"/>
          <cell r="BF52"/>
          <cell r="BG52"/>
          <cell r="BH52"/>
          <cell r="BI52"/>
          <cell r="BJ52"/>
          <cell r="BK52"/>
          <cell r="BL52"/>
          <cell r="BM52"/>
          <cell r="BN52"/>
          <cell r="BO52"/>
          <cell r="BP52"/>
          <cell r="BQ52"/>
          <cell r="BR52"/>
          <cell r="BS52"/>
          <cell r="BT52"/>
          <cell r="BU52"/>
          <cell r="BV52"/>
          <cell r="BW52"/>
          <cell r="BX52"/>
          <cell r="BY52"/>
          <cell r="BZ52"/>
          <cell r="CA52"/>
          <cell r="CB52"/>
          <cell r="CC52"/>
          <cell r="CD52"/>
          <cell r="CE52"/>
          <cell r="CF52"/>
          <cell r="CI52">
            <v>0.11747396309545018</v>
          </cell>
          <cell r="CJ52">
            <v>0.20822500036921746</v>
          </cell>
          <cell r="CK52">
            <v>0.30473989484777175</v>
          </cell>
          <cell r="CL52">
            <v>0.34514201192555027</v>
          </cell>
          <cell r="CM52">
            <v>0.39217674277525949</v>
          </cell>
          <cell r="CN52">
            <v>0.46751775983194621</v>
          </cell>
          <cell r="CO52">
            <v>0.58868820940457101</v>
          </cell>
          <cell r="CP52">
            <v>0.65897444217997203</v>
          </cell>
          <cell r="CQ52">
            <v>0.74523475063842959</v>
          </cell>
          <cell r="CR52">
            <v>0.81682449685358605</v>
          </cell>
          <cell r="CS52">
            <v>0.88565141174171524</v>
          </cell>
          <cell r="CT52">
            <v>1</v>
          </cell>
        </row>
        <row r="53">
          <cell r="A53" t="str">
            <v>São Miguel Paulista</v>
          </cell>
          <cell r="B53">
            <v>91813</v>
          </cell>
          <cell r="C53">
            <v>0.66410000000000002</v>
          </cell>
          <cell r="D53">
            <v>5.7000000000000002E-2</v>
          </cell>
          <cell r="E53">
            <v>0</v>
          </cell>
          <cell r="F53">
            <v>0.19350000000000001</v>
          </cell>
          <cell r="G53">
            <v>0.41360000000000002</v>
          </cell>
          <cell r="H53" t="str">
            <v>São Miguel Paulista</v>
          </cell>
          <cell r="I53">
            <v>91821</v>
          </cell>
          <cell r="J53">
            <v>0.66659999999999997</v>
          </cell>
          <cell r="K53">
            <v>0</v>
          </cell>
          <cell r="L53">
            <v>0</v>
          </cell>
          <cell r="M53">
            <v>3.85E-2</v>
          </cell>
          <cell r="N53">
            <v>0.62809999999999999</v>
          </cell>
          <cell r="O53"/>
          <cell r="P53"/>
          <cell r="Q53"/>
          <cell r="R53"/>
          <cell r="S53"/>
          <cell r="T53"/>
          <cell r="U53"/>
          <cell r="V53"/>
          <cell r="W53"/>
          <cell r="X53"/>
          <cell r="Y53"/>
          <cell r="Z53"/>
          <cell r="AA53"/>
          <cell r="AB53"/>
          <cell r="AC53"/>
          <cell r="AD53"/>
          <cell r="AE53"/>
          <cell r="AF53"/>
          <cell r="AG53"/>
          <cell r="AH53"/>
          <cell r="AI53"/>
          <cell r="AJ53"/>
          <cell r="AK53"/>
          <cell r="AL53"/>
          <cell r="AM53"/>
          <cell r="AN53"/>
          <cell r="AO53"/>
          <cell r="AP53"/>
          <cell r="AQ53"/>
          <cell r="AR53"/>
          <cell r="AS53"/>
          <cell r="AT53"/>
          <cell r="AU53"/>
          <cell r="AV53"/>
          <cell r="AW53"/>
          <cell r="AX53"/>
          <cell r="AY53"/>
          <cell r="AZ53"/>
          <cell r="BA53"/>
          <cell r="BB53"/>
          <cell r="BC53"/>
          <cell r="BD53"/>
          <cell r="BE53"/>
          <cell r="BF53"/>
          <cell r="BG53"/>
          <cell r="BH53"/>
          <cell r="BI53"/>
          <cell r="BJ53"/>
          <cell r="BK53"/>
          <cell r="BL53"/>
          <cell r="BM53"/>
          <cell r="BN53"/>
          <cell r="BO53"/>
          <cell r="BP53"/>
          <cell r="BQ53"/>
          <cell r="BR53"/>
          <cell r="BS53"/>
          <cell r="BT53"/>
          <cell r="BU53"/>
          <cell r="BV53"/>
          <cell r="BW53"/>
          <cell r="BX53"/>
          <cell r="BY53"/>
          <cell r="BZ53"/>
          <cell r="CA53"/>
          <cell r="CB53"/>
          <cell r="CC53"/>
          <cell r="CD53"/>
          <cell r="CE53"/>
          <cell r="CF53"/>
          <cell r="CI53">
            <v>0.16264035333070304</v>
          </cell>
          <cell r="CJ53">
            <v>0.23586594631140764</v>
          </cell>
          <cell r="CK53">
            <v>0.30095670621764237</v>
          </cell>
          <cell r="CL53">
            <v>0.34547285864593125</v>
          </cell>
          <cell r="CM53">
            <v>0.42126242726816554</v>
          </cell>
          <cell r="CN53">
            <v>0.48342112424525835</v>
          </cell>
          <cell r="CO53">
            <v>0.56798566384998195</v>
          </cell>
          <cell r="CP53">
            <v>0.62930313365653578</v>
          </cell>
          <cell r="CQ53">
            <v>0.69105931384190511</v>
          </cell>
          <cell r="CR53">
            <v>0.75187969495834683</v>
          </cell>
          <cell r="CS53">
            <v>0.88155883687369263</v>
          </cell>
          <cell r="CT53">
            <v>1</v>
          </cell>
        </row>
        <row r="54">
          <cell r="A54" t="str">
            <v>Sao Paulo - Centro</v>
          </cell>
          <cell r="B54">
            <v>104839</v>
          </cell>
          <cell r="C54">
            <v>0.57730000000000004</v>
          </cell>
          <cell r="D54">
            <v>2.0799999999999999E-2</v>
          </cell>
          <cell r="E54">
            <v>9.0200000000000002E-2</v>
          </cell>
          <cell r="F54">
            <v>0.1883</v>
          </cell>
          <cell r="G54">
            <v>0.27800000000000002</v>
          </cell>
          <cell r="H54" t="str">
            <v>Sao Paulo - Centro</v>
          </cell>
          <cell r="I54">
            <v>104839</v>
          </cell>
          <cell r="J54">
            <v>1.3709</v>
          </cell>
          <cell r="K54">
            <v>0.21290000000000001</v>
          </cell>
          <cell r="L54">
            <v>0.1283</v>
          </cell>
          <cell r="M54">
            <v>0.1573</v>
          </cell>
          <cell r="N54">
            <v>0.87239999999999995</v>
          </cell>
          <cell r="O54"/>
          <cell r="P54"/>
          <cell r="Q54"/>
          <cell r="R54"/>
          <cell r="S54"/>
          <cell r="T54"/>
          <cell r="U54"/>
          <cell r="V54"/>
          <cell r="W54"/>
          <cell r="X54"/>
          <cell r="Y54"/>
          <cell r="Z54"/>
          <cell r="AA54"/>
          <cell r="AB54"/>
          <cell r="AC54"/>
          <cell r="AD54"/>
          <cell r="AE54"/>
          <cell r="AF54"/>
          <cell r="AG54"/>
          <cell r="AH54"/>
          <cell r="AI54"/>
          <cell r="AJ54"/>
          <cell r="AK54"/>
          <cell r="AL54"/>
          <cell r="AM54"/>
          <cell r="AN54"/>
          <cell r="AO54"/>
          <cell r="AP54"/>
          <cell r="AQ54"/>
          <cell r="AR54"/>
          <cell r="AS54"/>
          <cell r="AT54"/>
          <cell r="AU54"/>
          <cell r="AV54"/>
          <cell r="AW54"/>
          <cell r="AX54"/>
          <cell r="AY54"/>
          <cell r="AZ54"/>
          <cell r="BA54"/>
          <cell r="BB54"/>
          <cell r="BC54"/>
          <cell r="BD54"/>
          <cell r="BE54"/>
          <cell r="BF54"/>
          <cell r="BG54"/>
          <cell r="BH54"/>
          <cell r="BI54"/>
          <cell r="BJ54"/>
          <cell r="BK54"/>
          <cell r="BL54"/>
          <cell r="BM54"/>
          <cell r="BN54"/>
          <cell r="BO54"/>
          <cell r="BP54"/>
          <cell r="BQ54"/>
          <cell r="BR54"/>
          <cell r="BS54"/>
          <cell r="BT54"/>
          <cell r="BU54"/>
          <cell r="BV54"/>
          <cell r="BW54"/>
          <cell r="BX54"/>
          <cell r="BY54"/>
          <cell r="BZ54"/>
          <cell r="CA54"/>
          <cell r="CB54"/>
          <cell r="CC54"/>
          <cell r="CD54"/>
          <cell r="CE54"/>
          <cell r="CF54"/>
          <cell r="CI54">
            <v>9.9078956104042895E-2</v>
          </cell>
          <cell r="CJ54">
            <v>0.2074227974912411</v>
          </cell>
          <cell r="CK54">
            <v>0.3397776499275218</v>
          </cell>
          <cell r="CL54">
            <v>0.38856156895478267</v>
          </cell>
          <cell r="CM54">
            <v>0.46110173158984658</v>
          </cell>
          <cell r="CN54">
            <v>0.53350279067128215</v>
          </cell>
          <cell r="CO54">
            <v>0.61010940261642188</v>
          </cell>
          <cell r="CP54">
            <v>0.66373685317198028</v>
          </cell>
          <cell r="CQ54">
            <v>0.73208653280844016</v>
          </cell>
          <cell r="CR54">
            <v>0.80185730944867872</v>
          </cell>
          <cell r="CS54">
            <v>0.89644568649359757</v>
          </cell>
          <cell r="CT54">
            <v>1</v>
          </cell>
        </row>
        <row r="55">
          <cell r="A55" t="str">
            <v>São Paulo Represa Sul</v>
          </cell>
          <cell r="B55">
            <v>1408</v>
          </cell>
          <cell r="C55">
            <v>3.1827000000000001</v>
          </cell>
          <cell r="D55">
            <v>0</v>
          </cell>
          <cell r="E55">
            <v>0</v>
          </cell>
          <cell r="F55">
            <v>0</v>
          </cell>
          <cell r="G55">
            <v>3.1827000000000001</v>
          </cell>
          <cell r="H55" t="str">
            <v>São Paulo Represa Sul</v>
          </cell>
          <cell r="I55">
            <v>1408</v>
          </cell>
          <cell r="J55">
            <v>2.9554</v>
          </cell>
          <cell r="K55">
            <v>0</v>
          </cell>
          <cell r="L55">
            <v>4.5900000000000003E-2</v>
          </cell>
          <cell r="M55">
            <v>1.1785000000000001</v>
          </cell>
          <cell r="N55">
            <v>1.7310000000000001</v>
          </cell>
          <cell r="O55"/>
          <cell r="P55"/>
          <cell r="Q55"/>
          <cell r="R55"/>
          <cell r="S55"/>
          <cell r="T55"/>
          <cell r="U55"/>
          <cell r="V55"/>
          <cell r="W55"/>
          <cell r="X55"/>
          <cell r="Y55"/>
          <cell r="Z55"/>
          <cell r="AA55"/>
          <cell r="AB55"/>
          <cell r="AC55"/>
          <cell r="AD55"/>
          <cell r="AE55"/>
          <cell r="AF55"/>
          <cell r="AG55"/>
          <cell r="AH55"/>
          <cell r="AI55"/>
          <cell r="AJ55"/>
          <cell r="AK55"/>
          <cell r="AL55"/>
          <cell r="AM55"/>
          <cell r="AN55"/>
          <cell r="AO55"/>
          <cell r="AP55"/>
          <cell r="AQ55"/>
          <cell r="AR55"/>
          <cell r="AS55"/>
          <cell r="AT55"/>
          <cell r="AU55"/>
          <cell r="AV55"/>
          <cell r="AW55"/>
          <cell r="AX55"/>
          <cell r="AY55"/>
          <cell r="AZ55"/>
          <cell r="BA55"/>
          <cell r="BB55"/>
          <cell r="BC55"/>
          <cell r="BD55"/>
          <cell r="BE55"/>
          <cell r="BF55"/>
          <cell r="BG55"/>
          <cell r="BH55"/>
          <cell r="BI55"/>
          <cell r="BJ55"/>
          <cell r="BK55"/>
          <cell r="BL55"/>
          <cell r="BM55"/>
          <cell r="BN55"/>
          <cell r="BO55"/>
          <cell r="BP55"/>
          <cell r="BQ55"/>
          <cell r="BR55"/>
          <cell r="BS55"/>
          <cell r="BT55"/>
          <cell r="BU55"/>
          <cell r="BV55"/>
          <cell r="BW55"/>
          <cell r="BX55"/>
          <cell r="BY55"/>
          <cell r="BZ55"/>
          <cell r="CA55"/>
          <cell r="CB55"/>
          <cell r="CC55"/>
          <cell r="CD55"/>
          <cell r="CE55"/>
          <cell r="CF55"/>
          <cell r="CI55">
            <v>0.18059683786475969</v>
          </cell>
          <cell r="CJ55">
            <v>0.34099743738266347</v>
          </cell>
          <cell r="CK55">
            <v>0.43105034884621057</v>
          </cell>
          <cell r="CL55">
            <v>0.47801038403075508</v>
          </cell>
          <cell r="CM55">
            <v>0.53145037699990227</v>
          </cell>
          <cell r="CN55">
            <v>0.57688847896225492</v>
          </cell>
          <cell r="CO55">
            <v>0.66306325980831038</v>
          </cell>
          <cell r="CP55">
            <v>0.69345844743454166</v>
          </cell>
          <cell r="CQ55">
            <v>0.76999885703705662</v>
          </cell>
          <cell r="CR55">
            <v>0.83094226483712552</v>
          </cell>
          <cell r="CS55">
            <v>0.90691899236768792</v>
          </cell>
          <cell r="CT55">
            <v>1</v>
          </cell>
        </row>
        <row r="56">
          <cell r="A56" t="str">
            <v>Sapopemba</v>
          </cell>
          <cell r="B56">
            <v>98634</v>
          </cell>
          <cell r="C56">
            <v>1.0406</v>
          </cell>
          <cell r="D56">
            <v>0.1389</v>
          </cell>
          <cell r="E56">
            <v>0</v>
          </cell>
          <cell r="F56">
            <v>3.1899999999999998E-2</v>
          </cell>
          <cell r="G56">
            <v>0.86990000000000001</v>
          </cell>
          <cell r="H56" t="str">
            <v>Sapopemba</v>
          </cell>
          <cell r="I56">
            <v>98626</v>
          </cell>
          <cell r="J56">
            <v>0.93889999999999996</v>
          </cell>
          <cell r="K56">
            <v>0</v>
          </cell>
          <cell r="L56">
            <v>0</v>
          </cell>
          <cell r="M56">
            <v>8.8999999999999996E-2</v>
          </cell>
          <cell r="N56">
            <v>0.84989999999999999</v>
          </cell>
          <cell r="O56"/>
          <cell r="P56"/>
          <cell r="Q56"/>
          <cell r="R56"/>
          <cell r="S56"/>
          <cell r="T56"/>
          <cell r="U56"/>
          <cell r="V56"/>
          <cell r="W56"/>
          <cell r="X56"/>
          <cell r="Y56"/>
          <cell r="Z56"/>
          <cell r="AA56"/>
          <cell r="AB56"/>
          <cell r="AC56"/>
          <cell r="AD56"/>
          <cell r="AE56"/>
          <cell r="AF56"/>
          <cell r="AG56"/>
          <cell r="AH56"/>
          <cell r="AI56"/>
          <cell r="AJ56"/>
          <cell r="AK56"/>
          <cell r="AL56"/>
          <cell r="AM56"/>
          <cell r="AN56"/>
          <cell r="AO56"/>
          <cell r="AP56"/>
          <cell r="AQ56"/>
          <cell r="AR56"/>
          <cell r="AS56"/>
          <cell r="AT56"/>
          <cell r="AU56"/>
          <cell r="AV56"/>
          <cell r="AW56"/>
          <cell r="AX56"/>
          <cell r="AY56"/>
          <cell r="AZ56"/>
          <cell r="BA56"/>
          <cell r="BB56"/>
          <cell r="BC56"/>
          <cell r="BD56"/>
          <cell r="BE56"/>
          <cell r="BF56"/>
          <cell r="BG56"/>
          <cell r="BH56"/>
          <cell r="BI56"/>
          <cell r="BJ56"/>
          <cell r="BK56"/>
          <cell r="BL56"/>
          <cell r="BM56"/>
          <cell r="BN56"/>
          <cell r="BO56"/>
          <cell r="BP56"/>
          <cell r="BQ56"/>
          <cell r="BR56"/>
          <cell r="BS56"/>
          <cell r="BT56"/>
          <cell r="BU56"/>
          <cell r="BV56"/>
          <cell r="BW56"/>
          <cell r="BX56"/>
          <cell r="BY56"/>
          <cell r="BZ56"/>
          <cell r="CA56"/>
          <cell r="CB56"/>
          <cell r="CC56"/>
          <cell r="CD56"/>
          <cell r="CE56"/>
          <cell r="CF56"/>
          <cell r="CI56">
            <v>0.14614786990681475</v>
          </cell>
          <cell r="CJ56">
            <v>0.21679925296545677</v>
          </cell>
          <cell r="CK56">
            <v>0.30192906553083521</v>
          </cell>
          <cell r="CL56">
            <v>0.3428402798329111</v>
          </cell>
          <cell r="CM56">
            <v>0.38938896460839184</v>
          </cell>
          <cell r="CN56">
            <v>0.46990114885928441</v>
          </cell>
          <cell r="CO56">
            <v>0.57189238261195829</v>
          </cell>
          <cell r="CP56">
            <v>0.62121921520149248</v>
          </cell>
          <cell r="CQ56">
            <v>0.69183706992780813</v>
          </cell>
          <cell r="CR56">
            <v>0.77312576896009755</v>
          </cell>
          <cell r="CS56">
            <v>0.87061208347784336</v>
          </cell>
          <cell r="CT56">
            <v>1</v>
          </cell>
        </row>
        <row r="57">
          <cell r="A57" t="str">
            <v>Saúde</v>
          </cell>
          <cell r="B57">
            <v>108374</v>
          </cell>
          <cell r="C57">
            <v>0.12479999999999999</v>
          </cell>
          <cell r="D57">
            <v>4.7800000000000002E-2</v>
          </cell>
          <cell r="E57">
            <v>0</v>
          </cell>
          <cell r="F57">
            <v>8.0999999999999996E-3</v>
          </cell>
          <cell r="G57">
            <v>6.8900000000000003E-2</v>
          </cell>
          <cell r="H57" t="str">
            <v>Saúde</v>
          </cell>
          <cell r="I57">
            <v>108374</v>
          </cell>
          <cell r="J57">
            <v>0.63019999999999998</v>
          </cell>
          <cell r="K57">
            <v>3.4799999999999998E-2</v>
          </cell>
          <cell r="L57">
            <v>0</v>
          </cell>
          <cell r="M57">
            <v>5.2499999999999998E-2</v>
          </cell>
          <cell r="N57">
            <v>0.54290000000000005</v>
          </cell>
          <cell r="O57"/>
          <cell r="P57"/>
          <cell r="Q57"/>
          <cell r="R57"/>
          <cell r="S57"/>
          <cell r="T57"/>
          <cell r="U57"/>
          <cell r="V57"/>
          <cell r="W57"/>
          <cell r="X57"/>
          <cell r="Y57"/>
          <cell r="Z57"/>
          <cell r="AA57"/>
          <cell r="AB57"/>
          <cell r="AC57"/>
          <cell r="AD57"/>
          <cell r="AE57"/>
          <cell r="AF57"/>
          <cell r="AG57"/>
          <cell r="AH57"/>
          <cell r="AI57"/>
          <cell r="AJ57"/>
          <cell r="AK57"/>
          <cell r="AL57"/>
          <cell r="AM57"/>
          <cell r="AN57"/>
          <cell r="AO57"/>
          <cell r="AP57"/>
          <cell r="AQ57"/>
          <cell r="AR57"/>
          <cell r="AS57"/>
          <cell r="AT57"/>
          <cell r="AU57"/>
          <cell r="AV57"/>
          <cell r="AW57"/>
          <cell r="AX57"/>
          <cell r="AY57"/>
          <cell r="AZ57"/>
          <cell r="BA57"/>
          <cell r="BB57"/>
          <cell r="BC57"/>
          <cell r="BD57"/>
          <cell r="BE57"/>
          <cell r="BF57"/>
          <cell r="BG57"/>
          <cell r="BH57"/>
          <cell r="BI57"/>
          <cell r="BJ57"/>
          <cell r="BK57"/>
          <cell r="BL57"/>
          <cell r="BM57"/>
          <cell r="BN57"/>
          <cell r="BO57"/>
          <cell r="BP57"/>
          <cell r="BQ57"/>
          <cell r="BR57"/>
          <cell r="BS57"/>
          <cell r="BT57"/>
          <cell r="BU57"/>
          <cell r="BV57"/>
          <cell r="BW57"/>
          <cell r="BX57"/>
          <cell r="BY57"/>
          <cell r="BZ57"/>
          <cell r="CA57"/>
          <cell r="CB57"/>
          <cell r="CC57"/>
          <cell r="CD57"/>
          <cell r="CE57"/>
          <cell r="CF57"/>
          <cell r="CI57">
            <v>0.12597412101750236</v>
          </cell>
          <cell r="CJ57">
            <v>0.24323759041564197</v>
          </cell>
          <cell r="CK57">
            <v>0.31036028794764853</v>
          </cell>
          <cell r="CL57">
            <v>0.38652156010914374</v>
          </cell>
          <cell r="CM57">
            <v>0.44539898469247141</v>
          </cell>
          <cell r="CN57">
            <v>0.47809145720598523</v>
          </cell>
          <cell r="CO57">
            <v>0.53068631376141151</v>
          </cell>
          <cell r="CP57">
            <v>0.6583960452752522</v>
          </cell>
          <cell r="CQ57">
            <v>0.71841347581863513</v>
          </cell>
          <cell r="CR57">
            <v>0.87659311183200395</v>
          </cell>
          <cell r="CS57">
            <v>0.93995725781322659</v>
          </cell>
          <cell r="CT57">
            <v>1</v>
          </cell>
        </row>
        <row r="58">
          <cell r="A58" t="str">
            <v>Taboão da Serra</v>
          </cell>
          <cell r="B58">
            <v>66187</v>
          </cell>
          <cell r="C58">
            <v>0.63670000000000004</v>
          </cell>
          <cell r="D58">
            <v>0</v>
          </cell>
          <cell r="E58">
            <v>0</v>
          </cell>
          <cell r="F58">
            <v>1.8800000000000001E-2</v>
          </cell>
          <cell r="G58">
            <v>0.6179</v>
          </cell>
          <cell r="H58" t="str">
            <v>Taboão da Serra</v>
          </cell>
          <cell r="I58">
            <v>66187</v>
          </cell>
          <cell r="J58">
            <v>0.81100000000000005</v>
          </cell>
          <cell r="K58">
            <v>0.1593</v>
          </cell>
          <cell r="L58">
            <v>0</v>
          </cell>
          <cell r="M58">
            <v>3.0999999999999999E-3</v>
          </cell>
          <cell r="N58">
            <v>0.64870000000000005</v>
          </cell>
          <cell r="O58"/>
          <cell r="P58"/>
          <cell r="Q58"/>
          <cell r="R58"/>
          <cell r="S58"/>
          <cell r="T58"/>
          <cell r="U58"/>
          <cell r="V58"/>
          <cell r="W58"/>
          <cell r="X58"/>
          <cell r="Y58"/>
          <cell r="Z58"/>
          <cell r="AA58"/>
          <cell r="AB58"/>
          <cell r="AC58"/>
          <cell r="AD58"/>
          <cell r="AE58"/>
          <cell r="AF58"/>
          <cell r="AG58"/>
          <cell r="AH58"/>
          <cell r="AI58"/>
          <cell r="AJ58"/>
          <cell r="AK58"/>
          <cell r="AL58"/>
          <cell r="AM58"/>
          <cell r="AN58"/>
          <cell r="AO58"/>
          <cell r="AP58"/>
          <cell r="AQ58"/>
          <cell r="AR58"/>
          <cell r="AS58"/>
          <cell r="AT58"/>
          <cell r="AU58"/>
          <cell r="AV58"/>
          <cell r="AW58"/>
          <cell r="AX58"/>
          <cell r="AY58"/>
          <cell r="AZ58"/>
          <cell r="BA58"/>
          <cell r="BB58"/>
          <cell r="BC58"/>
          <cell r="BD58"/>
          <cell r="BE58"/>
          <cell r="BF58"/>
          <cell r="BG58"/>
          <cell r="BH58"/>
          <cell r="BI58"/>
          <cell r="BJ58"/>
          <cell r="BK58"/>
          <cell r="BL58"/>
          <cell r="BM58"/>
          <cell r="BN58"/>
          <cell r="BO58"/>
          <cell r="BP58"/>
          <cell r="BQ58"/>
          <cell r="BR58"/>
          <cell r="BS58"/>
          <cell r="BT58"/>
          <cell r="BU58"/>
          <cell r="BV58"/>
          <cell r="BW58"/>
          <cell r="BX58"/>
          <cell r="BY58"/>
          <cell r="BZ58"/>
          <cell r="CA58"/>
          <cell r="CB58"/>
          <cell r="CC58"/>
          <cell r="CD58"/>
          <cell r="CE58"/>
          <cell r="CF58"/>
          <cell r="CI58">
            <v>0.11172731954463679</v>
          </cell>
          <cell r="CJ58">
            <v>0.26371378282092534</v>
          </cell>
          <cell r="CK58">
            <v>0.33749078532395788</v>
          </cell>
          <cell r="CL58">
            <v>0.37225343772087471</v>
          </cell>
          <cell r="CM58">
            <v>0.42914741864428246</v>
          </cell>
          <cell r="CN58">
            <v>0.47060335877330356</v>
          </cell>
          <cell r="CO58">
            <v>0.56296387078379118</v>
          </cell>
          <cell r="CP58">
            <v>0.62601429046695889</v>
          </cell>
          <cell r="CQ58">
            <v>0.7133088194014805</v>
          </cell>
          <cell r="CR58">
            <v>0.79114009999864321</v>
          </cell>
          <cell r="CS58">
            <v>0.89829633680934007</v>
          </cell>
          <cell r="CT58">
            <v>1</v>
          </cell>
        </row>
        <row r="59">
          <cell r="A59" t="str">
            <v>Tatuapé</v>
          </cell>
          <cell r="B59">
            <v>48997</v>
          </cell>
          <cell r="C59">
            <v>0.25159999999999999</v>
          </cell>
          <cell r="D59">
            <v>0.13070000000000001</v>
          </cell>
          <cell r="E59">
            <v>0</v>
          </cell>
          <cell r="F59">
            <v>2.3400000000000001E-2</v>
          </cell>
          <cell r="G59">
            <v>9.74E-2</v>
          </cell>
          <cell r="H59" t="str">
            <v>Tatuapé</v>
          </cell>
          <cell r="I59">
            <v>48963</v>
          </cell>
          <cell r="J59">
            <v>9.4600000000000004E-2</v>
          </cell>
          <cell r="K59">
            <v>0</v>
          </cell>
          <cell r="L59">
            <v>0</v>
          </cell>
          <cell r="M59">
            <v>3.6999999999999998E-2</v>
          </cell>
          <cell r="N59">
            <v>5.7599999999999998E-2</v>
          </cell>
          <cell r="O59"/>
          <cell r="P59"/>
          <cell r="Q59"/>
          <cell r="R59"/>
          <cell r="S59"/>
          <cell r="T59"/>
          <cell r="U59"/>
          <cell r="V59"/>
          <cell r="W59"/>
          <cell r="X59"/>
          <cell r="Y59"/>
          <cell r="Z59"/>
          <cell r="AA59"/>
          <cell r="AB59"/>
          <cell r="AC59"/>
          <cell r="AD59"/>
          <cell r="AE59"/>
          <cell r="AF59"/>
          <cell r="AG59"/>
          <cell r="AH59"/>
          <cell r="AI59"/>
          <cell r="AJ59"/>
          <cell r="AK59"/>
          <cell r="AL59"/>
          <cell r="AM59"/>
          <cell r="AN59"/>
          <cell r="AO59"/>
          <cell r="AP59"/>
          <cell r="AQ59"/>
          <cell r="AR59"/>
          <cell r="AS59"/>
          <cell r="AT59"/>
          <cell r="AU59"/>
          <cell r="AV59"/>
          <cell r="AW59"/>
          <cell r="AX59"/>
          <cell r="AY59"/>
          <cell r="AZ59"/>
          <cell r="BA59"/>
          <cell r="BB59"/>
          <cell r="BC59"/>
          <cell r="BD59"/>
          <cell r="BE59"/>
          <cell r="BF59"/>
          <cell r="BG59"/>
          <cell r="BH59"/>
          <cell r="BI59"/>
          <cell r="BJ59"/>
          <cell r="BK59"/>
          <cell r="BL59"/>
          <cell r="BM59"/>
          <cell r="BN59"/>
          <cell r="BO59"/>
          <cell r="BP59"/>
          <cell r="BQ59"/>
          <cell r="BR59"/>
          <cell r="BS59"/>
          <cell r="BT59"/>
          <cell r="BU59"/>
          <cell r="BV59"/>
          <cell r="BW59"/>
          <cell r="BX59"/>
          <cell r="BY59"/>
          <cell r="BZ59"/>
          <cell r="CA59"/>
          <cell r="CB59"/>
          <cell r="CC59"/>
          <cell r="CD59"/>
          <cell r="CE59"/>
          <cell r="CF59"/>
          <cell r="CI59">
            <v>0.10869530938513579</v>
          </cell>
          <cell r="CJ59">
            <v>0.20116911510782409</v>
          </cell>
          <cell r="CK59">
            <v>0.30966272129282457</v>
          </cell>
          <cell r="CL59">
            <v>0.39582430601498703</v>
          </cell>
          <cell r="CM59">
            <v>0.45080536133749372</v>
          </cell>
          <cell r="CN59">
            <v>0.52399250099336769</v>
          </cell>
          <cell r="CO59">
            <v>0.6510620599149497</v>
          </cell>
          <cell r="CP59">
            <v>0.68888372957971811</v>
          </cell>
          <cell r="CQ59">
            <v>0.75957464723780344</v>
          </cell>
          <cell r="CR59">
            <v>0.81079967413452814</v>
          </cell>
          <cell r="CS59">
            <v>0.92102767516250195</v>
          </cell>
          <cell r="CT59">
            <v>1</v>
          </cell>
        </row>
        <row r="60">
          <cell r="A60" t="str">
            <v>Tucuruvi</v>
          </cell>
          <cell r="B60">
            <v>202933</v>
          </cell>
          <cell r="C60">
            <v>0.5101</v>
          </cell>
          <cell r="D60">
            <v>0</v>
          </cell>
          <cell r="E60">
            <v>0.1212</v>
          </cell>
          <cell r="F60">
            <v>1.2999999999999999E-2</v>
          </cell>
          <cell r="G60">
            <v>0.37580000000000002</v>
          </cell>
          <cell r="H60" t="str">
            <v>Tucuruvi</v>
          </cell>
          <cell r="I60">
            <v>202924</v>
          </cell>
          <cell r="J60">
            <v>0.93940000000000001</v>
          </cell>
          <cell r="K60">
            <v>0.24310000000000001</v>
          </cell>
          <cell r="L60">
            <v>6.6E-3</v>
          </cell>
          <cell r="M60">
            <v>2.1499999999999998E-2</v>
          </cell>
          <cell r="N60">
            <v>0.66820000000000002</v>
          </cell>
          <cell r="O60"/>
          <cell r="P60"/>
          <cell r="Q60"/>
          <cell r="R60"/>
          <cell r="S60"/>
          <cell r="T60"/>
          <cell r="U60"/>
          <cell r="V60"/>
          <cell r="W60"/>
          <cell r="X60"/>
          <cell r="Y60"/>
          <cell r="Z60"/>
          <cell r="AA60"/>
          <cell r="AB60"/>
          <cell r="AC60"/>
          <cell r="AD60"/>
          <cell r="AE60"/>
          <cell r="AF60"/>
          <cell r="AG60"/>
          <cell r="AH60"/>
          <cell r="AI60"/>
          <cell r="AJ60"/>
          <cell r="AK60"/>
          <cell r="AL60"/>
          <cell r="AM60"/>
          <cell r="AN60"/>
          <cell r="AO60"/>
          <cell r="AP60"/>
          <cell r="AQ60"/>
          <cell r="AR60"/>
          <cell r="AS60"/>
          <cell r="AT60"/>
          <cell r="AU60"/>
          <cell r="AV60"/>
          <cell r="AW60"/>
          <cell r="AX60"/>
          <cell r="AY60"/>
          <cell r="AZ60"/>
          <cell r="BA60"/>
          <cell r="BB60"/>
          <cell r="BC60"/>
          <cell r="BD60"/>
          <cell r="BE60"/>
          <cell r="BF60"/>
          <cell r="BG60"/>
          <cell r="BH60"/>
          <cell r="BI60"/>
          <cell r="BJ60"/>
          <cell r="BK60"/>
          <cell r="BL60"/>
          <cell r="BM60"/>
          <cell r="BN60"/>
          <cell r="BO60"/>
          <cell r="BP60"/>
          <cell r="BQ60"/>
          <cell r="BR60"/>
          <cell r="BS60"/>
          <cell r="BT60"/>
          <cell r="BU60"/>
          <cell r="BV60"/>
          <cell r="BW60"/>
          <cell r="BX60"/>
          <cell r="BY60"/>
          <cell r="BZ60"/>
          <cell r="CA60"/>
          <cell r="CB60"/>
          <cell r="CC60"/>
          <cell r="CD60"/>
          <cell r="CE60"/>
          <cell r="CF60"/>
          <cell r="CI60">
            <v>0.13129528503685101</v>
          </cell>
          <cell r="CJ60">
            <v>0.21959964282523936</v>
          </cell>
          <cell r="CK60">
            <v>0.29558384123318426</v>
          </cell>
          <cell r="CL60">
            <v>0.35532698446995192</v>
          </cell>
          <cell r="CM60">
            <v>0.41784955154290015</v>
          </cell>
          <cell r="CN60">
            <v>0.48551343434432404</v>
          </cell>
          <cell r="CO60">
            <v>0.63736105892337513</v>
          </cell>
          <cell r="CP60">
            <v>0.71324822284847422</v>
          </cell>
          <cell r="CQ60">
            <v>0.7665433772081488</v>
          </cell>
          <cell r="CR60">
            <v>0.80729550288725382</v>
          </cell>
          <cell r="CS60">
            <v>0.89455991826847792</v>
          </cell>
          <cell r="CT60">
            <v>1</v>
          </cell>
        </row>
        <row r="61">
          <cell r="A61" t="str">
            <v>Vila Mariana</v>
          </cell>
          <cell r="B61">
            <v>83699</v>
          </cell>
          <cell r="C61">
            <v>0.20610000000000001</v>
          </cell>
          <cell r="D61">
            <v>8.8099999999999998E-2</v>
          </cell>
          <cell r="E61">
            <v>0</v>
          </cell>
          <cell r="F61">
            <v>1.61E-2</v>
          </cell>
          <cell r="G61">
            <v>0.1018</v>
          </cell>
          <cell r="H61" t="str">
            <v>Vila Mariana</v>
          </cell>
          <cell r="I61">
            <v>83699</v>
          </cell>
          <cell r="J61">
            <v>0.46510000000000001</v>
          </cell>
          <cell r="K61">
            <v>9.8599999999999993E-2</v>
          </cell>
          <cell r="L61">
            <v>0</v>
          </cell>
          <cell r="M61">
            <v>1.26E-2</v>
          </cell>
          <cell r="N61">
            <v>0.35389999999999999</v>
          </cell>
          <cell r="O61"/>
          <cell r="P61"/>
          <cell r="Q61"/>
          <cell r="R61"/>
          <cell r="S61"/>
          <cell r="T61"/>
          <cell r="U61"/>
          <cell r="V61"/>
          <cell r="W61"/>
          <cell r="X61"/>
          <cell r="Y61"/>
          <cell r="Z61"/>
          <cell r="AA61"/>
          <cell r="AB61"/>
          <cell r="AC61"/>
          <cell r="AD61"/>
          <cell r="AE61"/>
          <cell r="AF61"/>
          <cell r="AG61"/>
          <cell r="AH61"/>
          <cell r="AI61"/>
          <cell r="AJ61"/>
          <cell r="AK61"/>
          <cell r="AL61"/>
          <cell r="AM61"/>
          <cell r="AN61"/>
          <cell r="AO61"/>
          <cell r="AP61"/>
          <cell r="AQ61"/>
          <cell r="AR61"/>
          <cell r="AS61"/>
          <cell r="AT61"/>
          <cell r="AU61"/>
          <cell r="AV61"/>
          <cell r="AW61"/>
          <cell r="AX61"/>
          <cell r="AY61"/>
          <cell r="AZ61"/>
          <cell r="BA61"/>
          <cell r="BB61"/>
          <cell r="BC61"/>
          <cell r="BD61"/>
          <cell r="BE61"/>
          <cell r="BF61"/>
          <cell r="BG61"/>
          <cell r="BH61"/>
          <cell r="BI61"/>
          <cell r="BJ61"/>
          <cell r="BK61"/>
          <cell r="BL61"/>
          <cell r="BM61"/>
          <cell r="BN61"/>
          <cell r="BO61"/>
          <cell r="BP61"/>
          <cell r="BQ61"/>
          <cell r="BR61"/>
          <cell r="BS61"/>
          <cell r="BT61"/>
          <cell r="BU61"/>
          <cell r="BV61"/>
          <cell r="BW61"/>
          <cell r="BX61"/>
          <cell r="BY61"/>
          <cell r="BZ61"/>
          <cell r="CA61"/>
          <cell r="CB61"/>
          <cell r="CC61"/>
          <cell r="CD61"/>
          <cell r="CE61"/>
          <cell r="CF61"/>
          <cell r="CI61">
            <v>0.11123571886733791</v>
          </cell>
          <cell r="CJ61">
            <v>0.25961723248816154</v>
          </cell>
          <cell r="CK61">
            <v>0.336736722814031</v>
          </cell>
          <cell r="CL61">
            <v>0.38369028058557186</v>
          </cell>
          <cell r="CM61">
            <v>0.47860525470183346</v>
          </cell>
          <cell r="CN61">
            <v>0.51058748365324547</v>
          </cell>
          <cell r="CO61">
            <v>0.5428355596008676</v>
          </cell>
          <cell r="CP61">
            <v>0.59806561807376646</v>
          </cell>
          <cell r="CQ61">
            <v>0.69908497752967524</v>
          </cell>
          <cell r="CR61">
            <v>0.78840216474558333</v>
          </cell>
          <cell r="CS61">
            <v>0.8975126003294599</v>
          </cell>
          <cell r="CT61">
            <v>1</v>
          </cell>
        </row>
        <row r="62">
          <cell r="A62" t="str">
            <v>Vila Matilde</v>
          </cell>
          <cell r="B62">
            <v>89273</v>
          </cell>
          <cell r="C62">
            <v>0.34139999999999998</v>
          </cell>
          <cell r="D62">
            <v>3.6799999999999999E-2</v>
          </cell>
          <cell r="E62">
            <v>0</v>
          </cell>
          <cell r="F62">
            <v>1.34E-2</v>
          </cell>
          <cell r="G62">
            <v>0.2913</v>
          </cell>
          <cell r="H62" t="str">
            <v>Vila Matilde</v>
          </cell>
          <cell r="I62">
            <v>89347</v>
          </cell>
          <cell r="J62">
            <v>0.40100000000000002</v>
          </cell>
          <cell r="K62">
            <v>0</v>
          </cell>
          <cell r="L62">
            <v>0</v>
          </cell>
          <cell r="M62">
            <v>7.8899999999999998E-2</v>
          </cell>
          <cell r="N62">
            <v>0.3221</v>
          </cell>
          <cell r="O62"/>
          <cell r="P62"/>
          <cell r="Q62"/>
          <cell r="R62"/>
          <cell r="S62"/>
          <cell r="T62"/>
          <cell r="U62"/>
          <cell r="V62"/>
          <cell r="W62"/>
          <cell r="X62"/>
          <cell r="Y62"/>
          <cell r="Z62"/>
          <cell r="AA62"/>
          <cell r="AB62"/>
          <cell r="AC62"/>
          <cell r="AD62"/>
          <cell r="AE62"/>
          <cell r="AF62"/>
          <cell r="AG62"/>
          <cell r="AH62"/>
          <cell r="AI62"/>
          <cell r="AJ62"/>
          <cell r="AK62"/>
          <cell r="AL62"/>
          <cell r="AM62"/>
          <cell r="AN62"/>
          <cell r="AO62"/>
          <cell r="AP62"/>
          <cell r="AQ62"/>
          <cell r="AR62"/>
          <cell r="AS62"/>
          <cell r="AT62"/>
          <cell r="AU62"/>
          <cell r="AV62"/>
          <cell r="AW62"/>
          <cell r="AX62"/>
          <cell r="AY62"/>
          <cell r="AZ62"/>
          <cell r="BA62"/>
          <cell r="BB62"/>
          <cell r="BC62"/>
          <cell r="BD62"/>
          <cell r="BE62"/>
          <cell r="BF62"/>
          <cell r="BG62"/>
          <cell r="BH62"/>
          <cell r="BI62"/>
          <cell r="BJ62"/>
          <cell r="BK62"/>
          <cell r="BL62"/>
          <cell r="BM62"/>
          <cell r="BN62"/>
          <cell r="BO62"/>
          <cell r="BP62"/>
          <cell r="BQ62"/>
          <cell r="BR62"/>
          <cell r="BS62"/>
          <cell r="BT62"/>
          <cell r="BU62"/>
          <cell r="BV62"/>
          <cell r="BW62"/>
          <cell r="BX62"/>
          <cell r="BY62"/>
          <cell r="BZ62"/>
          <cell r="CA62"/>
          <cell r="CB62"/>
          <cell r="CC62"/>
          <cell r="CD62"/>
          <cell r="CE62"/>
          <cell r="CF62"/>
          <cell r="CI62">
            <v>0.19312504115484566</v>
          </cell>
          <cell r="CJ62">
            <v>0.30352678806430688</v>
          </cell>
          <cell r="CK62">
            <v>0.3868582460483001</v>
          </cell>
          <cell r="CL62">
            <v>0.42575070013193772</v>
          </cell>
          <cell r="CM62">
            <v>0.4757870148898285</v>
          </cell>
          <cell r="CN62">
            <v>0.51987298614723509</v>
          </cell>
          <cell r="CO62">
            <v>0.60903114105556089</v>
          </cell>
          <cell r="CP62">
            <v>0.67432674865003295</v>
          </cell>
          <cell r="CQ62">
            <v>0.74549085227212497</v>
          </cell>
          <cell r="CR62">
            <v>0.79686887973828013</v>
          </cell>
          <cell r="CS62">
            <v>0.87376176357850199</v>
          </cell>
          <cell r="CT62">
            <v>1</v>
          </cell>
        </row>
        <row r="63">
          <cell r="A63" t="str">
            <v>Vila Prudente</v>
          </cell>
          <cell r="B63">
            <v>126285</v>
          </cell>
          <cell r="C63">
            <v>0.27629999999999999</v>
          </cell>
          <cell r="D63">
            <v>0.11700000000000001</v>
          </cell>
          <cell r="E63">
            <v>0</v>
          </cell>
          <cell r="F63">
            <v>1.0500000000000001E-2</v>
          </cell>
          <cell r="G63">
            <v>0.14879999999999999</v>
          </cell>
          <cell r="H63" t="str">
            <v>Vila Prudente</v>
          </cell>
          <cell r="I63">
            <v>126189</v>
          </cell>
          <cell r="J63">
            <v>0.47349999999999998</v>
          </cell>
          <cell r="K63">
            <v>0</v>
          </cell>
          <cell r="L63">
            <v>0</v>
          </cell>
          <cell r="M63">
            <v>0.11650000000000001</v>
          </cell>
          <cell r="N63">
            <v>0.35699999999999998</v>
          </cell>
          <cell r="O63"/>
          <cell r="P63"/>
          <cell r="Q63"/>
          <cell r="R63"/>
          <cell r="S63"/>
          <cell r="T63"/>
          <cell r="U63"/>
          <cell r="V63"/>
          <cell r="W63"/>
          <cell r="X63"/>
          <cell r="Y63"/>
          <cell r="Z63"/>
          <cell r="AA63"/>
          <cell r="AB63"/>
          <cell r="AC63"/>
          <cell r="AD63"/>
          <cell r="AE63"/>
          <cell r="AF63"/>
          <cell r="AG63"/>
          <cell r="AH63"/>
          <cell r="AI63"/>
          <cell r="AJ63"/>
          <cell r="AK63"/>
          <cell r="AL63"/>
          <cell r="AM63"/>
          <cell r="AN63"/>
          <cell r="AO63"/>
          <cell r="AP63"/>
          <cell r="AQ63"/>
          <cell r="AR63"/>
          <cell r="AS63"/>
          <cell r="AT63"/>
          <cell r="AU63"/>
          <cell r="AV63"/>
          <cell r="AW63"/>
          <cell r="AX63"/>
          <cell r="AY63"/>
          <cell r="AZ63"/>
          <cell r="BA63"/>
          <cell r="BB63"/>
          <cell r="BC63"/>
          <cell r="BD63"/>
          <cell r="BE63"/>
          <cell r="BF63"/>
          <cell r="BG63"/>
          <cell r="BH63"/>
          <cell r="BI63"/>
          <cell r="BJ63"/>
          <cell r="BK63"/>
          <cell r="BL63"/>
          <cell r="BM63"/>
          <cell r="BN63"/>
          <cell r="BO63"/>
          <cell r="BP63"/>
          <cell r="BQ63"/>
          <cell r="BR63"/>
          <cell r="BS63"/>
          <cell r="BT63"/>
          <cell r="BU63"/>
          <cell r="BV63"/>
          <cell r="BW63"/>
          <cell r="BX63"/>
          <cell r="BY63"/>
          <cell r="BZ63"/>
          <cell r="CA63"/>
          <cell r="CB63"/>
          <cell r="CC63"/>
          <cell r="CD63"/>
          <cell r="CE63"/>
          <cell r="CF63"/>
          <cell r="CI63">
            <v>0.15455181046654162</v>
          </cell>
          <cell r="CJ63">
            <v>0.23377743416168473</v>
          </cell>
          <cell r="CK63">
            <v>0.30535229597750235</v>
          </cell>
          <cell r="CL63">
            <v>0.36928543327001961</v>
          </cell>
          <cell r="CM63">
            <v>0.43286216977357039</v>
          </cell>
          <cell r="CN63">
            <v>0.50968281092720669</v>
          </cell>
          <cell r="CO63">
            <v>0.62238148546468586</v>
          </cell>
          <cell r="CP63">
            <v>0.68690533585734381</v>
          </cell>
          <cell r="CQ63">
            <v>0.75680281302305086</v>
          </cell>
          <cell r="CR63">
            <v>0.82240240429151767</v>
          </cell>
          <cell r="CS63">
            <v>0.88495560615557234</v>
          </cell>
          <cell r="CT63">
            <v>1</v>
          </cell>
        </row>
        <row r="64">
          <cell r="A64" t="str">
            <v>Eletropaulo</v>
          </cell>
          <cell r="B64">
            <v>5589566</v>
          </cell>
          <cell r="C64">
            <v>0.71236452046545284</v>
          </cell>
          <cell r="D64">
            <v>4.964191855854283E-2</v>
          </cell>
          <cell r="E64">
            <v>8.2599899646591535E-3</v>
          </cell>
          <cell r="F64">
            <v>5.2919891685592399E-2</v>
          </cell>
          <cell r="G64">
            <v>0.43943608533724449</v>
          </cell>
          <cell r="H64" t="str">
            <v>Eletropaulo</v>
          </cell>
          <cell r="I64">
            <v>5589277</v>
          </cell>
          <cell r="J64">
            <v>0.76545725021322075</v>
          </cell>
          <cell r="K64">
            <v>8.0028430457105629E-2</v>
          </cell>
          <cell r="L64">
            <v>2.0479497258768888E-2</v>
          </cell>
          <cell r="M64">
            <v>8.3422323048222516E-2</v>
          </cell>
          <cell r="N64">
            <v>0.58152950963067318</v>
          </cell>
          <cell r="O64"/>
          <cell r="P64"/>
          <cell r="Q64"/>
          <cell r="R64"/>
          <cell r="S64"/>
          <cell r="T64"/>
          <cell r="U64"/>
          <cell r="V64"/>
          <cell r="W64"/>
          <cell r="X64"/>
          <cell r="Y64"/>
          <cell r="Z64"/>
          <cell r="AA64"/>
          <cell r="AB64"/>
          <cell r="AC64"/>
          <cell r="AD64"/>
          <cell r="AE64"/>
          <cell r="AF64"/>
          <cell r="AG64"/>
          <cell r="AH64"/>
          <cell r="AI64"/>
          <cell r="AJ64"/>
          <cell r="AK64"/>
          <cell r="AL64"/>
          <cell r="AM64"/>
          <cell r="AN64"/>
          <cell r="AO64"/>
          <cell r="AP64"/>
          <cell r="AQ64"/>
          <cell r="AR64"/>
          <cell r="AS64"/>
          <cell r="AT64"/>
          <cell r="AU64"/>
          <cell r="AV64"/>
          <cell r="AW64"/>
          <cell r="AX64"/>
          <cell r="AY64"/>
          <cell r="AZ64"/>
          <cell r="BA64"/>
          <cell r="BB64"/>
          <cell r="BC64"/>
          <cell r="BD64"/>
          <cell r="BE64"/>
          <cell r="BF64"/>
          <cell r="BG64"/>
          <cell r="BH64"/>
          <cell r="BI64"/>
          <cell r="BJ64"/>
          <cell r="BK64"/>
          <cell r="BL64"/>
          <cell r="BM64"/>
          <cell r="BN64"/>
          <cell r="BO64"/>
          <cell r="BP64"/>
          <cell r="BQ64"/>
          <cell r="BR64"/>
          <cell r="BS64"/>
          <cell r="BT64"/>
          <cell r="BU64"/>
          <cell r="BV64"/>
          <cell r="BW64"/>
          <cell r="BX64"/>
          <cell r="BY64"/>
          <cell r="BZ64"/>
          <cell r="CA64"/>
          <cell r="CB64"/>
          <cell r="CC64"/>
          <cell r="CD64"/>
          <cell r="CE64"/>
          <cell r="CF64"/>
          <cell r="CI64">
            <v>0.13387650662839301</v>
          </cell>
          <cell r="CJ64">
            <v>0.22462048237543472</v>
          </cell>
          <cell r="CK64">
            <v>0.31424046257653432</v>
          </cell>
          <cell r="CL64">
            <v>0.36664297635558318</v>
          </cell>
          <cell r="CM64">
            <v>0.43043035992914214</v>
          </cell>
          <cell r="CN64">
            <v>0.48394410586077102</v>
          </cell>
          <cell r="CO64">
            <v>0.57238582812724703</v>
          </cell>
          <cell r="CP64">
            <v>0.63491971454442553</v>
          </cell>
          <cell r="CQ64">
            <v>0.72128502179348652</v>
          </cell>
          <cell r="CR64">
            <v>0.79433565134700634</v>
          </cell>
          <cell r="CS64">
            <v>0.88934864575998451</v>
          </cell>
          <cell r="CT64">
            <v>1</v>
          </cell>
        </row>
        <row r="65">
          <cell r="A65" t="str">
            <v>Regional ABC</v>
          </cell>
          <cell r="B65">
            <v>819895</v>
          </cell>
          <cell r="C65">
            <v>0.78763628647570727</v>
          </cell>
          <cell r="D65">
            <v>0.18062855219265886</v>
          </cell>
          <cell r="E65">
            <v>2.4885336536995591E-3</v>
          </cell>
          <cell r="F65">
            <v>8.8012619664713188E-2</v>
          </cell>
          <cell r="G65">
            <v>0.51651475774336952</v>
          </cell>
          <cell r="H65" t="str">
            <v>Regional ABC</v>
          </cell>
          <cell r="I65">
            <v>819813</v>
          </cell>
          <cell r="J65">
            <v>0.60063767517714406</v>
          </cell>
          <cell r="K65">
            <v>0</v>
          </cell>
          <cell r="L65">
            <v>5.6724221255335057E-2</v>
          </cell>
          <cell r="M65">
            <v>9.6471958361236052E-2</v>
          </cell>
          <cell r="N65">
            <v>0.44742803553981214</v>
          </cell>
          <cell r="O65"/>
          <cell r="P65"/>
          <cell r="Q65"/>
          <cell r="R65"/>
          <cell r="S65"/>
          <cell r="T65"/>
          <cell r="U65"/>
          <cell r="V65"/>
          <cell r="W65"/>
          <cell r="X65"/>
          <cell r="Y65"/>
          <cell r="Z65"/>
          <cell r="AA65"/>
          <cell r="AB65"/>
          <cell r="AC65"/>
          <cell r="AD65"/>
          <cell r="AE65"/>
          <cell r="AF65"/>
          <cell r="AG65"/>
          <cell r="AH65"/>
          <cell r="AI65"/>
          <cell r="AJ65"/>
          <cell r="AK65"/>
          <cell r="AL65"/>
          <cell r="AM65"/>
          <cell r="AN65"/>
          <cell r="AO65"/>
          <cell r="AP65"/>
          <cell r="AQ65"/>
          <cell r="AR65"/>
          <cell r="AS65"/>
          <cell r="AT65"/>
          <cell r="AU65"/>
          <cell r="AV65"/>
          <cell r="AW65"/>
          <cell r="AX65"/>
          <cell r="AY65"/>
          <cell r="AZ65"/>
          <cell r="BA65"/>
          <cell r="BB65"/>
          <cell r="BC65"/>
          <cell r="BD65"/>
          <cell r="BE65"/>
          <cell r="BF65"/>
          <cell r="BG65"/>
          <cell r="BH65"/>
          <cell r="BI65"/>
          <cell r="BJ65"/>
          <cell r="BK65"/>
          <cell r="BL65"/>
          <cell r="BM65"/>
          <cell r="BN65"/>
          <cell r="BO65"/>
          <cell r="BP65"/>
          <cell r="BQ65"/>
          <cell r="BR65"/>
          <cell r="BS65"/>
          <cell r="BT65"/>
          <cell r="BU65"/>
          <cell r="BV65"/>
          <cell r="BW65"/>
          <cell r="BX65"/>
          <cell r="BY65"/>
          <cell r="BZ65"/>
          <cell r="CA65"/>
          <cell r="CB65"/>
          <cell r="CC65"/>
          <cell r="CD65"/>
          <cell r="CE65"/>
          <cell r="CF65"/>
          <cell r="CI65">
            <v>0.13387547116045567</v>
          </cell>
          <cell r="CJ65">
            <v>0.24135704761086268</v>
          </cell>
          <cell r="CK65">
            <v>0.33542029325474032</v>
          </cell>
          <cell r="CL65">
            <v>0.39307347616943517</v>
          </cell>
          <cell r="CM65">
            <v>0.45088564540068066</v>
          </cell>
          <cell r="CN65">
            <v>0.49940213858149241</v>
          </cell>
          <cell r="CO65">
            <v>0.58382325826766956</v>
          </cell>
          <cell r="CP65">
            <v>0.64069755032739906</v>
          </cell>
          <cell r="CQ65">
            <v>0.71856051082157513</v>
          </cell>
          <cell r="CR65">
            <v>0.80729959735306811</v>
          </cell>
          <cell r="CS65">
            <v>0.89333769788531747</v>
          </cell>
          <cell r="CT65">
            <v>1</v>
          </cell>
        </row>
        <row r="66">
          <cell r="A66" t="str">
            <v>Regional Leste</v>
          </cell>
          <cell r="B66">
            <v>1340877</v>
          </cell>
          <cell r="C66">
            <v>0.60916418843786568</v>
          </cell>
          <cell r="D66">
            <v>6.0179974822448287E-2</v>
          </cell>
          <cell r="E66">
            <v>0</v>
          </cell>
          <cell r="F66">
            <v>7.3263151429996912E-2</v>
          </cell>
          <cell r="G66">
            <v>0.47572458987662553</v>
          </cell>
          <cell r="H66" t="str">
            <v>Regional Leste</v>
          </cell>
          <cell r="I66">
            <v>1340779</v>
          </cell>
          <cell r="J66">
            <v>0.65071598048597112</v>
          </cell>
          <cell r="K66">
            <v>0</v>
          </cell>
          <cell r="L66">
            <v>0</v>
          </cell>
          <cell r="M66">
            <v>9.8300672295732541E-2</v>
          </cell>
          <cell r="N66">
            <v>0.55240706611604151</v>
          </cell>
          <cell r="O66"/>
          <cell r="P66"/>
          <cell r="Q66"/>
          <cell r="R66"/>
          <cell r="S66"/>
          <cell r="T66"/>
          <cell r="U66"/>
          <cell r="V66"/>
          <cell r="W66"/>
          <cell r="X66"/>
          <cell r="Y66"/>
          <cell r="Z66"/>
          <cell r="AA66"/>
          <cell r="AB66"/>
          <cell r="AC66"/>
          <cell r="AD66"/>
          <cell r="AE66"/>
          <cell r="AF66"/>
          <cell r="AG66"/>
          <cell r="AH66"/>
          <cell r="AI66"/>
          <cell r="AJ66"/>
          <cell r="AK66"/>
          <cell r="AL66"/>
          <cell r="AM66"/>
          <cell r="AN66"/>
          <cell r="AO66"/>
          <cell r="AP66"/>
          <cell r="AQ66"/>
          <cell r="AR66"/>
          <cell r="AS66"/>
          <cell r="AT66"/>
          <cell r="AU66"/>
          <cell r="AV66"/>
          <cell r="AW66"/>
          <cell r="AX66"/>
          <cell r="AY66"/>
          <cell r="AZ66"/>
          <cell r="BA66"/>
          <cell r="BB66"/>
          <cell r="BC66"/>
          <cell r="BD66"/>
          <cell r="BE66"/>
          <cell r="BF66"/>
          <cell r="BG66"/>
          <cell r="BH66"/>
          <cell r="BI66"/>
          <cell r="BJ66"/>
          <cell r="BK66"/>
          <cell r="BL66"/>
          <cell r="BM66"/>
          <cell r="BN66"/>
          <cell r="BO66"/>
          <cell r="BP66"/>
          <cell r="BQ66"/>
          <cell r="BR66"/>
          <cell r="BS66"/>
          <cell r="BT66"/>
          <cell r="BU66"/>
          <cell r="BV66"/>
          <cell r="BW66"/>
          <cell r="BX66"/>
          <cell r="BY66"/>
          <cell r="BZ66"/>
          <cell r="CA66"/>
          <cell r="CB66"/>
          <cell r="CC66"/>
          <cell r="CD66"/>
          <cell r="CE66"/>
          <cell r="CF66"/>
          <cell r="CI66">
            <v>0.15298080604373943</v>
          </cell>
          <cell r="CJ66">
            <v>0.23852318140366158</v>
          </cell>
          <cell r="CK66">
            <v>0.32430391038789985</v>
          </cell>
          <cell r="CL66">
            <v>0.37129200192760631</v>
          </cell>
          <cell r="CM66">
            <v>0.44160963889839655</v>
          </cell>
          <cell r="CN66">
            <v>0.50236130785405675</v>
          </cell>
          <cell r="CO66">
            <v>0.5906243649246643</v>
          </cell>
          <cell r="CP66">
            <v>0.65304693402603997</v>
          </cell>
          <cell r="CQ66">
            <v>0.72846142387655677</v>
          </cell>
          <cell r="CR66">
            <v>0.78812746054797544</v>
          </cell>
          <cell r="CS66">
            <v>0.88381207389026539</v>
          </cell>
          <cell r="CT66">
            <v>1</v>
          </cell>
        </row>
        <row r="67">
          <cell r="A67" t="str">
            <v>Regional Norte (Com Subterrâneo)</v>
          </cell>
          <cell r="B67">
            <v>1656603</v>
          </cell>
          <cell r="C67">
            <v>0.47246720849835477</v>
          </cell>
          <cell r="D67">
            <v>2.9389236829825853E-2</v>
          </cell>
          <cell r="E67">
            <v>2.5238988037568445E-2</v>
          </cell>
          <cell r="F67">
            <v>5.4155497786735875E-2</v>
          </cell>
          <cell r="G67">
            <v>0.36365327081986454</v>
          </cell>
          <cell r="H67" t="str">
            <v>Regional Norte (Com Subterrâneo)</v>
          </cell>
          <cell r="I67">
            <v>1656553</v>
          </cell>
          <cell r="J67">
            <v>0.80329875434109255</v>
          </cell>
          <cell r="K67">
            <v>0.20604763421393699</v>
          </cell>
          <cell r="L67">
            <v>3.1563784436718895E-2</v>
          </cell>
          <cell r="M67">
            <v>6.1553637221386813E-2</v>
          </cell>
          <cell r="N67">
            <v>0.50415842650370979</v>
          </cell>
          <cell r="O67"/>
          <cell r="P67"/>
          <cell r="Q67"/>
          <cell r="R67"/>
          <cell r="S67"/>
          <cell r="T67"/>
          <cell r="U67"/>
          <cell r="V67"/>
          <cell r="W67"/>
          <cell r="X67"/>
          <cell r="Y67"/>
          <cell r="Z67"/>
          <cell r="AA67"/>
          <cell r="AB67"/>
          <cell r="AC67"/>
          <cell r="AD67"/>
          <cell r="AE67"/>
          <cell r="AF67"/>
          <cell r="AG67"/>
          <cell r="AH67"/>
          <cell r="AI67"/>
          <cell r="AJ67"/>
          <cell r="AK67"/>
          <cell r="AL67"/>
          <cell r="AM67"/>
          <cell r="AN67"/>
          <cell r="AO67"/>
          <cell r="AP67"/>
          <cell r="AQ67"/>
          <cell r="AR67"/>
          <cell r="AS67"/>
          <cell r="AT67"/>
          <cell r="AU67"/>
          <cell r="AV67"/>
          <cell r="AW67"/>
          <cell r="AX67"/>
          <cell r="AY67"/>
          <cell r="AZ67"/>
          <cell r="BA67"/>
          <cell r="BB67"/>
          <cell r="BC67"/>
          <cell r="BD67"/>
          <cell r="BE67"/>
          <cell r="BF67"/>
          <cell r="BG67"/>
          <cell r="BH67"/>
          <cell r="BI67"/>
          <cell r="BJ67"/>
          <cell r="BK67"/>
          <cell r="BL67"/>
          <cell r="BM67"/>
          <cell r="BN67"/>
          <cell r="BO67"/>
          <cell r="BP67"/>
          <cell r="BQ67"/>
          <cell r="BR67"/>
          <cell r="BS67"/>
          <cell r="BT67"/>
          <cell r="BU67"/>
          <cell r="BV67"/>
          <cell r="BW67"/>
          <cell r="BX67"/>
          <cell r="BY67"/>
          <cell r="BZ67"/>
          <cell r="CA67"/>
          <cell r="CB67"/>
          <cell r="CC67"/>
          <cell r="CD67"/>
          <cell r="CE67"/>
          <cell r="CF67"/>
          <cell r="CI67">
            <v>0.11213831354679214</v>
          </cell>
          <cell r="CJ67">
            <v>0.20040994509129889</v>
          </cell>
          <cell r="CK67">
            <v>0.28614510611927457</v>
          </cell>
          <cell r="CL67">
            <v>0.34679656488298455</v>
          </cell>
          <cell r="CM67">
            <v>0.41212545130185702</v>
          </cell>
          <cell r="CN67">
            <v>0.46864504945640872</v>
          </cell>
          <cell r="CO67">
            <v>0.57155629765218618</v>
          </cell>
          <cell r="CP67">
            <v>0.64386961479783333</v>
          </cell>
          <cell r="CQ67">
            <v>0.71612623810712051</v>
          </cell>
          <cell r="CR67">
            <v>0.7965997192385873</v>
          </cell>
          <cell r="CS67">
            <v>0.88477298326555309</v>
          </cell>
          <cell r="CT67">
            <v>1</v>
          </cell>
        </row>
        <row r="68">
          <cell r="A68" t="str">
            <v>Regional Oeste</v>
          </cell>
          <cell r="B68">
            <v>779831</v>
          </cell>
          <cell r="C68">
            <v>1.1618705575951713</v>
          </cell>
          <cell r="D68">
            <v>1.1714025218284473E-7</v>
          </cell>
          <cell r="E68">
            <v>4.7020444173160589E-9</v>
          </cell>
          <cell r="F68">
            <v>2.0888461730810908E-8</v>
          </cell>
          <cell r="G68">
            <v>9.4709515266769341E-7</v>
          </cell>
          <cell r="H68" t="str">
            <v>Regional Oeste</v>
          </cell>
          <cell r="I68">
            <v>779778</v>
          </cell>
          <cell r="J68">
            <v>1.0556340005745224</v>
          </cell>
          <cell r="K68">
            <v>1.7199343274624315E-2</v>
          </cell>
          <cell r="L68">
            <v>1.8990385725167931E-2</v>
          </cell>
          <cell r="M68">
            <v>6.6818022821880083E-2</v>
          </cell>
          <cell r="N68">
            <v>0.95262037464509142</v>
          </cell>
          <cell r="O68"/>
          <cell r="P68"/>
          <cell r="Q68"/>
          <cell r="R68"/>
          <cell r="S68"/>
          <cell r="T68"/>
          <cell r="U68"/>
          <cell r="V68"/>
          <cell r="W68"/>
          <cell r="X68"/>
          <cell r="Y68"/>
          <cell r="Z68"/>
          <cell r="AA68"/>
          <cell r="AB68"/>
          <cell r="AC68"/>
          <cell r="AD68"/>
          <cell r="AE68"/>
          <cell r="AF68"/>
          <cell r="AG68"/>
          <cell r="AH68"/>
          <cell r="AI68"/>
          <cell r="AJ68"/>
          <cell r="AK68"/>
          <cell r="AL68"/>
          <cell r="AM68"/>
          <cell r="AN68"/>
          <cell r="AO68"/>
          <cell r="AP68"/>
          <cell r="AQ68"/>
          <cell r="AR68"/>
          <cell r="AS68"/>
          <cell r="AT68"/>
          <cell r="AU68"/>
          <cell r="AV68"/>
          <cell r="AW68"/>
          <cell r="AX68"/>
          <cell r="AY68"/>
          <cell r="AZ68"/>
          <cell r="BA68"/>
          <cell r="BB68"/>
          <cell r="BC68"/>
          <cell r="BD68"/>
          <cell r="BE68"/>
          <cell r="BF68"/>
          <cell r="BG68"/>
          <cell r="BH68"/>
          <cell r="BI68"/>
          <cell r="BJ68"/>
          <cell r="BK68"/>
          <cell r="BL68"/>
          <cell r="BM68"/>
          <cell r="BN68"/>
          <cell r="BO68"/>
          <cell r="BP68"/>
          <cell r="BQ68"/>
          <cell r="BR68"/>
          <cell r="BS68"/>
          <cell r="BT68"/>
          <cell r="BU68"/>
          <cell r="BV68"/>
          <cell r="BW68"/>
          <cell r="BX68"/>
          <cell r="BY68"/>
          <cell r="BZ68"/>
          <cell r="CA68"/>
          <cell r="CB68"/>
          <cell r="CC68"/>
          <cell r="CD68"/>
          <cell r="CE68"/>
          <cell r="CF68"/>
          <cell r="CI68">
            <v>0.13407794876508206</v>
          </cell>
          <cell r="CJ68">
            <v>0.22620259544861063</v>
          </cell>
          <cell r="CK68">
            <v>0.31954122392189355</v>
          </cell>
          <cell r="CL68">
            <v>0.37377556024112235</v>
          </cell>
          <cell r="CM68">
            <v>0.43877202368692719</v>
          </cell>
          <cell r="CN68">
            <v>0.48527166762386381</v>
          </cell>
          <cell r="CO68">
            <v>0.56557714564630157</v>
          </cell>
          <cell r="CP68">
            <v>0.62050903122289414</v>
          </cell>
          <cell r="CQ68">
            <v>0.72248628520914759</v>
          </cell>
          <cell r="CR68">
            <v>0.79579681893721821</v>
          </cell>
          <cell r="CS68">
            <v>0.89720216219893079</v>
          </cell>
          <cell r="CT68">
            <v>1</v>
          </cell>
        </row>
        <row r="69">
          <cell r="A69" t="str">
            <v>Regional Sul</v>
          </cell>
          <cell r="B69">
            <v>992360</v>
          </cell>
          <cell r="C69">
            <v>0.83685550284171062</v>
          </cell>
          <cell r="D69">
            <v>0</v>
          </cell>
          <cell r="E69">
            <v>2.3362850175339591E-3</v>
          </cell>
          <cell r="F69">
            <v>3.5961817687129673E-2</v>
          </cell>
          <cell r="G69">
            <v>0.7985520734410898</v>
          </cell>
          <cell r="H69" t="str">
            <v>Regional Sul</v>
          </cell>
          <cell r="I69">
            <v>992354</v>
          </cell>
          <cell r="J69">
            <v>0.76546129304663468</v>
          </cell>
          <cell r="K69">
            <v>9.3273740620786527E-2</v>
          </cell>
          <cell r="L69">
            <v>8.7364206724616425E-4</v>
          </cell>
          <cell r="M69">
            <v>0.10209254177440712</v>
          </cell>
          <cell r="N69">
            <v>0.5692210993254424</v>
          </cell>
          <cell r="O69"/>
          <cell r="P69"/>
          <cell r="Q69"/>
          <cell r="R69"/>
          <cell r="S69"/>
          <cell r="T69"/>
          <cell r="U69"/>
          <cell r="V69"/>
          <cell r="W69"/>
          <cell r="X69"/>
          <cell r="Y69"/>
          <cell r="Z69"/>
          <cell r="AA69"/>
          <cell r="AB69"/>
          <cell r="AC69"/>
          <cell r="AD69"/>
          <cell r="AE69"/>
          <cell r="AF69"/>
          <cell r="AG69"/>
          <cell r="AH69"/>
          <cell r="AI69"/>
          <cell r="AJ69"/>
          <cell r="AK69"/>
          <cell r="AL69"/>
          <cell r="AM69"/>
          <cell r="AN69"/>
          <cell r="AO69"/>
          <cell r="AP69"/>
          <cell r="AQ69"/>
          <cell r="AR69"/>
          <cell r="AS69"/>
          <cell r="AT69"/>
          <cell r="AU69"/>
          <cell r="AV69"/>
          <cell r="AW69"/>
          <cell r="AX69"/>
          <cell r="AY69"/>
          <cell r="AZ69"/>
          <cell r="BA69"/>
          <cell r="BB69"/>
          <cell r="BC69"/>
          <cell r="BD69"/>
          <cell r="BE69"/>
          <cell r="BF69"/>
          <cell r="BG69"/>
          <cell r="BH69"/>
          <cell r="BI69"/>
          <cell r="BJ69"/>
          <cell r="BK69"/>
          <cell r="BL69"/>
          <cell r="BM69"/>
          <cell r="BN69"/>
          <cell r="BO69"/>
          <cell r="BP69"/>
          <cell r="BQ69"/>
          <cell r="BR69"/>
          <cell r="BS69"/>
          <cell r="BT69"/>
          <cell r="BU69"/>
          <cell r="BV69"/>
          <cell r="BW69"/>
          <cell r="BX69"/>
          <cell r="BY69"/>
          <cell r="BZ69"/>
          <cell r="CA69"/>
          <cell r="CB69"/>
          <cell r="CC69"/>
          <cell r="CD69"/>
          <cell r="CE69"/>
          <cell r="CF69"/>
          <cell r="CI69">
            <v>0.13605207289185234</v>
          </cell>
          <cell r="CJ69">
            <v>0.22479009452011064</v>
          </cell>
          <cell r="CK69">
            <v>0.31570395010310737</v>
          </cell>
          <cell r="CL69">
            <v>0.36103563225488056</v>
          </cell>
          <cell r="CM69">
            <v>0.41864485831839532</v>
          </cell>
          <cell r="CN69">
            <v>0.47224147461502158</v>
          </cell>
          <cell r="CO69">
            <v>0.55770500228671482</v>
          </cell>
          <cell r="CP69">
            <v>0.62183577093338094</v>
          </cell>
          <cell r="CQ69">
            <v>0.7193376893836585</v>
          </cell>
          <cell r="CR69">
            <v>0.79048444103467375</v>
          </cell>
          <cell r="CS69">
            <v>0.88871353074881265</v>
          </cell>
          <cell r="CT69">
            <v>1</v>
          </cell>
        </row>
        <row r="80">
          <cell r="A80" t="str">
            <v>Aricanduva</v>
          </cell>
          <cell r="B80">
            <v>75122</v>
          </cell>
          <cell r="C80">
            <v>0.5202</v>
          </cell>
          <cell r="D80">
            <v>0.28299999999999997</v>
          </cell>
          <cell r="E80">
            <v>0</v>
          </cell>
          <cell r="F80">
            <v>7.6E-3</v>
          </cell>
          <cell r="G80">
            <v>0.2296</v>
          </cell>
          <cell r="H80" t="str">
            <v>Aricanduva</v>
          </cell>
          <cell r="I80">
            <v>75123</v>
          </cell>
          <cell r="J80">
            <v>0.20730000000000001</v>
          </cell>
          <cell r="K80">
            <v>0</v>
          </cell>
          <cell r="L80">
            <v>0</v>
          </cell>
          <cell r="M80">
            <v>4.8999999999999998E-3</v>
          </cell>
          <cell r="N80">
            <v>0.20230000000000001</v>
          </cell>
          <cell r="O80"/>
          <cell r="P80"/>
          <cell r="Q80"/>
          <cell r="R80"/>
          <cell r="S80"/>
          <cell r="T80"/>
          <cell r="U80"/>
          <cell r="V80"/>
          <cell r="W80"/>
          <cell r="X80"/>
          <cell r="Y80"/>
          <cell r="Z80"/>
          <cell r="AA80"/>
          <cell r="AB80"/>
          <cell r="AC80"/>
          <cell r="AD80"/>
          <cell r="AE80"/>
          <cell r="AF80"/>
          <cell r="AG80"/>
          <cell r="AH80"/>
          <cell r="AI80"/>
          <cell r="AJ80"/>
          <cell r="AK80"/>
          <cell r="AL80"/>
          <cell r="AM80"/>
          <cell r="AN80"/>
          <cell r="AO80"/>
          <cell r="AP80"/>
          <cell r="AQ80"/>
          <cell r="AR80"/>
          <cell r="AS80"/>
          <cell r="AT80"/>
          <cell r="AU80"/>
          <cell r="AV80"/>
          <cell r="AW80"/>
          <cell r="AX80"/>
          <cell r="AY80"/>
          <cell r="AZ80"/>
          <cell r="BA80"/>
          <cell r="BB80"/>
          <cell r="BC80"/>
          <cell r="BD80"/>
          <cell r="BE80"/>
          <cell r="BF80"/>
          <cell r="BG80"/>
          <cell r="BH80"/>
          <cell r="BI80"/>
          <cell r="BJ80"/>
          <cell r="BK80"/>
          <cell r="BL80"/>
          <cell r="BM80"/>
          <cell r="BN80"/>
          <cell r="BO80"/>
          <cell r="BP80"/>
          <cell r="BQ80"/>
          <cell r="BR80"/>
          <cell r="BS80"/>
          <cell r="BT80"/>
          <cell r="BU80"/>
          <cell r="BV80"/>
          <cell r="BW80"/>
          <cell r="BX80"/>
          <cell r="BY80"/>
          <cell r="BZ80"/>
          <cell r="CA80"/>
          <cell r="CB80"/>
          <cell r="CC80"/>
          <cell r="CD80"/>
          <cell r="CE80"/>
          <cell r="CF80"/>
          <cell r="CI80">
            <v>0.10594490900458216</v>
          </cell>
          <cell r="CJ80">
            <v>0.20873989280950261</v>
          </cell>
          <cell r="CK80">
            <v>0.31934322609647631</v>
          </cell>
          <cell r="CL80">
            <v>0.41017057163045195</v>
          </cell>
          <cell r="CM80">
            <v>0.46348787527310753</v>
          </cell>
          <cell r="CN80">
            <v>0.49774450755558869</v>
          </cell>
          <cell r="CO80">
            <v>0.55272943995408463</v>
          </cell>
          <cell r="CP80">
            <v>0.61359404053973521</v>
          </cell>
          <cell r="CQ80">
            <v>0.67681770939062702</v>
          </cell>
          <cell r="CR80">
            <v>0.78178304738830029</v>
          </cell>
          <cell r="CS80">
            <v>0.8917630207822298</v>
          </cell>
          <cell r="CT80">
            <v>1</v>
          </cell>
        </row>
        <row r="81">
          <cell r="A81" t="str">
            <v>Butantã</v>
          </cell>
          <cell r="B81">
            <v>29783</v>
          </cell>
          <cell r="C81">
            <v>0.42409999999999998</v>
          </cell>
          <cell r="D81">
            <v>0</v>
          </cell>
          <cell r="E81">
            <v>0</v>
          </cell>
          <cell r="F81">
            <v>1.38E-2</v>
          </cell>
          <cell r="G81">
            <v>0.4103</v>
          </cell>
          <cell r="H81" t="str">
            <v>Butantã</v>
          </cell>
          <cell r="I81">
            <v>29779</v>
          </cell>
          <cell r="J81">
            <v>0.23580000000000001</v>
          </cell>
          <cell r="K81">
            <v>0</v>
          </cell>
          <cell r="L81">
            <v>0</v>
          </cell>
          <cell r="M81">
            <v>2.0000000000000001E-4</v>
          </cell>
          <cell r="N81">
            <v>0.2356</v>
          </cell>
          <cell r="O81"/>
          <cell r="P81"/>
          <cell r="Q81"/>
          <cell r="R81"/>
          <cell r="S81"/>
          <cell r="T81"/>
          <cell r="U81"/>
          <cell r="V81"/>
          <cell r="W81"/>
          <cell r="X81"/>
          <cell r="Y81"/>
          <cell r="Z81"/>
          <cell r="AA81"/>
          <cell r="AB81"/>
          <cell r="AC81"/>
          <cell r="AD81"/>
          <cell r="AE81"/>
          <cell r="AF81"/>
          <cell r="AG81"/>
          <cell r="AH81"/>
          <cell r="AI81"/>
          <cell r="AJ81"/>
          <cell r="AK81"/>
          <cell r="AL81"/>
          <cell r="AM81"/>
          <cell r="AN81"/>
          <cell r="AO81"/>
          <cell r="AP81"/>
          <cell r="AQ81"/>
          <cell r="AR81"/>
          <cell r="AS81"/>
          <cell r="AT81"/>
          <cell r="AU81"/>
          <cell r="AV81"/>
          <cell r="AW81"/>
          <cell r="AX81"/>
          <cell r="AY81"/>
          <cell r="AZ81"/>
          <cell r="BA81"/>
          <cell r="BB81"/>
          <cell r="BC81"/>
          <cell r="BD81"/>
          <cell r="BE81"/>
          <cell r="BF81"/>
          <cell r="BG81"/>
          <cell r="BH81"/>
          <cell r="BI81"/>
          <cell r="BJ81"/>
          <cell r="BK81"/>
          <cell r="BL81"/>
          <cell r="BM81"/>
          <cell r="BN81"/>
          <cell r="BO81"/>
          <cell r="BP81"/>
          <cell r="BQ81"/>
          <cell r="BR81"/>
          <cell r="BS81"/>
          <cell r="BT81"/>
          <cell r="BU81"/>
          <cell r="BV81"/>
          <cell r="BW81"/>
          <cell r="BX81"/>
          <cell r="BY81"/>
          <cell r="BZ81"/>
          <cell r="CA81"/>
          <cell r="CB81"/>
          <cell r="CC81"/>
          <cell r="CD81"/>
          <cell r="CE81"/>
          <cell r="CF81"/>
          <cell r="CI81">
            <v>0.15772647557704303</v>
          </cell>
          <cell r="CJ81">
            <v>0.23618904294498819</v>
          </cell>
          <cell r="CK81">
            <v>0.31853950209611237</v>
          </cell>
          <cell r="CL81">
            <v>0.35625116257510914</v>
          </cell>
          <cell r="CM81">
            <v>0.42273455286982303</v>
          </cell>
          <cell r="CN81">
            <v>0.50623436600626659</v>
          </cell>
          <cell r="CO81">
            <v>0.62466977635080412</v>
          </cell>
          <cell r="CP81">
            <v>0.70071647403479931</v>
          </cell>
          <cell r="CQ81">
            <v>0.77174159097586514</v>
          </cell>
          <cell r="CR81">
            <v>0.81342387617893241</v>
          </cell>
          <cell r="CS81">
            <v>0.90577443179290618</v>
          </cell>
          <cell r="CT81">
            <v>1</v>
          </cell>
        </row>
        <row r="82">
          <cell r="A82" t="str">
            <v>Campo Limpo</v>
          </cell>
          <cell r="B82">
            <v>135826</v>
          </cell>
          <cell r="C82">
            <v>0.71030000000000004</v>
          </cell>
          <cell r="D82">
            <v>0</v>
          </cell>
          <cell r="E82">
            <v>0</v>
          </cell>
          <cell r="F82">
            <v>8.9999999999999993E-3</v>
          </cell>
          <cell r="G82">
            <v>0.70120000000000005</v>
          </cell>
          <cell r="H82" t="str">
            <v>Campo Limpo</v>
          </cell>
          <cell r="I82">
            <v>135808</v>
          </cell>
          <cell r="J82">
            <v>0.83799999999999997</v>
          </cell>
          <cell r="K82">
            <v>0.52929999999999999</v>
          </cell>
          <cell r="L82">
            <v>0</v>
          </cell>
          <cell r="M82">
            <v>2.4400000000000002E-2</v>
          </cell>
          <cell r="N82">
            <v>0.2843</v>
          </cell>
          <cell r="O82"/>
          <cell r="P82"/>
          <cell r="Q82"/>
          <cell r="R82"/>
          <cell r="S82"/>
          <cell r="T82"/>
          <cell r="U82"/>
          <cell r="V82"/>
          <cell r="W82"/>
          <cell r="X82"/>
          <cell r="Y82"/>
          <cell r="Z82"/>
          <cell r="AA82"/>
          <cell r="AB82"/>
          <cell r="AC82"/>
          <cell r="AD82"/>
          <cell r="AE82"/>
          <cell r="AF82"/>
          <cell r="AG82"/>
          <cell r="AH82"/>
          <cell r="AI82"/>
          <cell r="AJ82"/>
          <cell r="AK82"/>
          <cell r="AL82"/>
          <cell r="AM82"/>
          <cell r="AN82"/>
          <cell r="AO82"/>
          <cell r="AP82"/>
          <cell r="AQ82"/>
          <cell r="AR82"/>
          <cell r="AS82"/>
          <cell r="AT82"/>
          <cell r="AU82"/>
          <cell r="AV82"/>
          <cell r="AW82"/>
          <cell r="AX82"/>
          <cell r="AY82"/>
          <cell r="AZ82"/>
          <cell r="BA82"/>
          <cell r="BB82"/>
          <cell r="BC82"/>
          <cell r="BD82"/>
          <cell r="BE82"/>
          <cell r="BF82"/>
          <cell r="BG82"/>
          <cell r="BH82"/>
          <cell r="BI82"/>
          <cell r="BJ82"/>
          <cell r="BK82"/>
          <cell r="BL82"/>
          <cell r="BM82"/>
          <cell r="BN82"/>
          <cell r="BO82"/>
          <cell r="BP82"/>
          <cell r="BQ82"/>
          <cell r="BR82"/>
          <cell r="BS82"/>
          <cell r="BT82"/>
          <cell r="BU82"/>
          <cell r="BV82"/>
          <cell r="BW82"/>
          <cell r="BX82"/>
          <cell r="BY82"/>
          <cell r="BZ82"/>
          <cell r="CA82"/>
          <cell r="CB82"/>
          <cell r="CC82"/>
          <cell r="CD82"/>
          <cell r="CE82"/>
          <cell r="CF82"/>
          <cell r="CI82">
            <v>0.12993754687029577</v>
          </cell>
          <cell r="CJ82">
            <v>0.21605291295147794</v>
          </cell>
          <cell r="CK82">
            <v>0.29536995536188293</v>
          </cell>
          <cell r="CL82">
            <v>0.31713705533377873</v>
          </cell>
          <cell r="CM82">
            <v>0.39593202697701912</v>
          </cell>
          <cell r="CN82">
            <v>0.42700519499398448</v>
          </cell>
          <cell r="CO82">
            <v>0.49493379275990951</v>
          </cell>
          <cell r="CP82">
            <v>0.54354083595083691</v>
          </cell>
          <cell r="CQ82">
            <v>0.64468761432165878</v>
          </cell>
          <cell r="CR82">
            <v>0.75655751695116213</v>
          </cell>
          <cell r="CS82">
            <v>0.91768870420388871</v>
          </cell>
          <cell r="CT82">
            <v>1</v>
          </cell>
        </row>
        <row r="83">
          <cell r="A83" t="str">
            <v>Capão Redondo</v>
          </cell>
          <cell r="B83">
            <v>99685</v>
          </cell>
          <cell r="C83">
            <v>0.77249999999999996</v>
          </cell>
          <cell r="D83">
            <v>0</v>
          </cell>
          <cell r="E83">
            <v>0</v>
          </cell>
          <cell r="F83">
            <v>7.1999999999999998E-3</v>
          </cell>
          <cell r="G83">
            <v>0.76539999999999997</v>
          </cell>
          <cell r="H83" t="str">
            <v>Capão Redondo</v>
          </cell>
          <cell r="I83">
            <v>99737</v>
          </cell>
          <cell r="J83">
            <v>0.83509999999999995</v>
          </cell>
          <cell r="K83">
            <v>0.50990000000000002</v>
          </cell>
          <cell r="L83">
            <v>0</v>
          </cell>
          <cell r="M83">
            <v>2.8400000000000002E-2</v>
          </cell>
          <cell r="N83">
            <v>0.29680000000000001</v>
          </cell>
          <cell r="O83"/>
          <cell r="P83"/>
          <cell r="Q83"/>
          <cell r="R83"/>
          <cell r="S83"/>
          <cell r="T83"/>
          <cell r="U83"/>
          <cell r="V83"/>
          <cell r="W83"/>
          <cell r="X83"/>
          <cell r="Y83"/>
          <cell r="Z83"/>
          <cell r="AA83"/>
          <cell r="AB83"/>
          <cell r="AC83"/>
          <cell r="AD83"/>
          <cell r="AE83"/>
          <cell r="AF83"/>
          <cell r="AG83"/>
          <cell r="AH83"/>
          <cell r="AI83"/>
          <cell r="AJ83"/>
          <cell r="AK83"/>
          <cell r="AL83"/>
          <cell r="AM83"/>
          <cell r="AN83"/>
          <cell r="AO83"/>
          <cell r="AP83"/>
          <cell r="AQ83"/>
          <cell r="AR83"/>
          <cell r="AS83"/>
          <cell r="AT83"/>
          <cell r="AU83"/>
          <cell r="AV83"/>
          <cell r="AW83"/>
          <cell r="AX83"/>
          <cell r="AY83"/>
          <cell r="AZ83"/>
          <cell r="BA83"/>
          <cell r="BB83"/>
          <cell r="BC83"/>
          <cell r="BD83"/>
          <cell r="BE83"/>
          <cell r="BF83"/>
          <cell r="BG83"/>
          <cell r="BH83"/>
          <cell r="BI83"/>
          <cell r="BJ83"/>
          <cell r="BK83"/>
          <cell r="BL83"/>
          <cell r="BM83"/>
          <cell r="BN83"/>
          <cell r="BO83"/>
          <cell r="BP83"/>
          <cell r="BQ83"/>
          <cell r="BR83"/>
          <cell r="BS83"/>
          <cell r="BT83"/>
          <cell r="BU83"/>
          <cell r="BV83"/>
          <cell r="BW83"/>
          <cell r="BX83"/>
          <cell r="BY83"/>
          <cell r="BZ83"/>
          <cell r="CA83"/>
          <cell r="CB83"/>
          <cell r="CC83"/>
          <cell r="CD83"/>
          <cell r="CE83"/>
          <cell r="CF83"/>
          <cell r="CI83">
            <v>0.12491148529492223</v>
          </cell>
          <cell r="CJ83">
            <v>0.22159852893251625</v>
          </cell>
          <cell r="CK83">
            <v>0.31617244688496909</v>
          </cell>
          <cell r="CL83">
            <v>0.37637215893172143</v>
          </cell>
          <cell r="CM83">
            <v>0.44709890894850146</v>
          </cell>
          <cell r="CN83">
            <v>0.50294680686137994</v>
          </cell>
          <cell r="CO83">
            <v>0.58982798174347928</v>
          </cell>
          <cell r="CP83">
            <v>0.65582335866592512</v>
          </cell>
          <cell r="CQ83">
            <v>0.73257722975548301</v>
          </cell>
          <cell r="CR83">
            <v>0.80577694967865898</v>
          </cell>
          <cell r="CS83">
            <v>0.89427366789340668</v>
          </cell>
          <cell r="CT83">
            <v>1</v>
          </cell>
        </row>
        <row r="84">
          <cell r="A84" t="str">
            <v>Carapicuíba</v>
          </cell>
          <cell r="B84">
            <v>103587</v>
          </cell>
          <cell r="C84">
            <v>0.79690000000000005</v>
          </cell>
          <cell r="D84">
            <v>0</v>
          </cell>
          <cell r="E84">
            <v>0</v>
          </cell>
          <cell r="F84">
            <v>8.3400000000000002E-2</v>
          </cell>
          <cell r="G84">
            <v>0.71350000000000002</v>
          </cell>
          <cell r="H84" t="str">
            <v>Carapicuíba</v>
          </cell>
          <cell r="I84">
            <v>103558</v>
          </cell>
          <cell r="J84">
            <v>0.37769999999999998</v>
          </cell>
          <cell r="K84">
            <v>0</v>
          </cell>
          <cell r="L84">
            <v>0</v>
          </cell>
          <cell r="M84">
            <v>9.1899999999999996E-2</v>
          </cell>
          <cell r="N84">
            <v>0.2858</v>
          </cell>
          <cell r="O84"/>
          <cell r="P84"/>
          <cell r="Q84"/>
          <cell r="R84"/>
          <cell r="S84"/>
          <cell r="T84"/>
          <cell r="U84"/>
          <cell r="V84"/>
          <cell r="W84"/>
          <cell r="X84"/>
          <cell r="Y84"/>
          <cell r="Z84"/>
          <cell r="AA84"/>
          <cell r="AB84"/>
          <cell r="AC84"/>
          <cell r="AD84"/>
          <cell r="AE84"/>
          <cell r="AF84"/>
          <cell r="AG84"/>
          <cell r="AH84"/>
          <cell r="AI84"/>
          <cell r="AJ84"/>
          <cell r="AK84"/>
          <cell r="AL84"/>
          <cell r="AM84"/>
          <cell r="AN84"/>
          <cell r="AO84"/>
          <cell r="AP84"/>
          <cell r="AQ84"/>
          <cell r="AR84"/>
          <cell r="AS84"/>
          <cell r="AT84"/>
          <cell r="AU84"/>
          <cell r="AV84"/>
          <cell r="AW84"/>
          <cell r="AX84"/>
          <cell r="AY84"/>
          <cell r="AZ84"/>
          <cell r="BA84"/>
          <cell r="BB84"/>
          <cell r="BC84"/>
          <cell r="BD84"/>
          <cell r="BE84"/>
          <cell r="BF84"/>
          <cell r="BG84"/>
          <cell r="BH84"/>
          <cell r="BI84"/>
          <cell r="BJ84"/>
          <cell r="BK84"/>
          <cell r="BL84"/>
          <cell r="BM84"/>
          <cell r="BN84"/>
          <cell r="BO84"/>
          <cell r="BP84"/>
          <cell r="BQ84"/>
          <cell r="BR84"/>
          <cell r="BS84"/>
          <cell r="BT84"/>
          <cell r="BU84"/>
          <cell r="BV84"/>
          <cell r="BW84"/>
          <cell r="BX84"/>
          <cell r="BY84"/>
          <cell r="BZ84"/>
          <cell r="CA84"/>
          <cell r="CB84"/>
          <cell r="CC84"/>
          <cell r="CD84"/>
          <cell r="CE84"/>
          <cell r="CF84"/>
          <cell r="CI84">
            <v>0.1484490908645279</v>
          </cell>
          <cell r="CJ84">
            <v>0.20422048955928446</v>
          </cell>
          <cell r="CK84">
            <v>0.28808244724803483</v>
          </cell>
          <cell r="CL84">
            <v>0.34203948282473023</v>
          </cell>
          <cell r="CM84">
            <v>0.41001144770818565</v>
          </cell>
          <cell r="CN84">
            <v>0.46274121570907123</v>
          </cell>
          <cell r="CO84">
            <v>0.56927321003847853</v>
          </cell>
          <cell r="CP84">
            <v>0.63170312068781187</v>
          </cell>
          <cell r="CQ84">
            <v>0.70726451564282422</v>
          </cell>
          <cell r="CR84">
            <v>0.76219793064015173</v>
          </cell>
          <cell r="CS84">
            <v>0.84982072856458146</v>
          </cell>
          <cell r="CT84">
            <v>1</v>
          </cell>
        </row>
        <row r="85">
          <cell r="A85" t="str">
            <v>Casa Verde</v>
          </cell>
          <cell r="B85">
            <v>253198</v>
          </cell>
          <cell r="C85">
            <v>0.42709999999999998</v>
          </cell>
          <cell r="D85">
            <v>0</v>
          </cell>
          <cell r="E85">
            <v>0</v>
          </cell>
          <cell r="F85">
            <v>2.35E-2</v>
          </cell>
          <cell r="G85">
            <v>0.40350000000000003</v>
          </cell>
          <cell r="H85" t="str">
            <v>Casa Verde</v>
          </cell>
          <cell r="I85">
            <v>253101</v>
          </cell>
          <cell r="J85">
            <v>1.2758</v>
          </cell>
          <cell r="K85">
            <v>0.73499999999999999</v>
          </cell>
          <cell r="L85">
            <v>0.27229999999999999</v>
          </cell>
          <cell r="M85">
            <v>2.1499999999999998E-2</v>
          </cell>
          <cell r="N85">
            <v>0.247</v>
          </cell>
          <cell r="O85"/>
          <cell r="P85"/>
          <cell r="Q85"/>
          <cell r="R85"/>
          <cell r="S85"/>
          <cell r="T85"/>
          <cell r="U85"/>
          <cell r="V85"/>
          <cell r="W85"/>
          <cell r="X85"/>
          <cell r="Y85"/>
          <cell r="Z85"/>
          <cell r="AA85"/>
          <cell r="AB85"/>
          <cell r="AC85"/>
          <cell r="AD85"/>
          <cell r="AE85"/>
          <cell r="AF85"/>
          <cell r="AG85"/>
          <cell r="AH85"/>
          <cell r="AI85"/>
          <cell r="AJ85"/>
          <cell r="AK85"/>
          <cell r="AL85"/>
          <cell r="AM85"/>
          <cell r="AN85"/>
          <cell r="AO85"/>
          <cell r="AP85"/>
          <cell r="AQ85"/>
          <cell r="AR85"/>
          <cell r="AS85"/>
          <cell r="AT85"/>
          <cell r="AU85"/>
          <cell r="AV85"/>
          <cell r="AW85"/>
          <cell r="AX85"/>
          <cell r="AY85"/>
          <cell r="AZ85"/>
          <cell r="BA85"/>
          <cell r="BB85"/>
          <cell r="BC85"/>
          <cell r="BD85"/>
          <cell r="BE85"/>
          <cell r="BF85"/>
          <cell r="BG85"/>
          <cell r="BH85"/>
          <cell r="BI85"/>
          <cell r="BJ85"/>
          <cell r="BK85"/>
          <cell r="BL85"/>
          <cell r="BM85"/>
          <cell r="BN85"/>
          <cell r="BO85"/>
          <cell r="BP85"/>
          <cell r="BQ85"/>
          <cell r="BR85"/>
          <cell r="BS85"/>
          <cell r="BT85"/>
          <cell r="BU85"/>
          <cell r="BV85"/>
          <cell r="BW85"/>
          <cell r="BX85"/>
          <cell r="BY85"/>
          <cell r="BZ85"/>
          <cell r="CA85"/>
          <cell r="CB85"/>
          <cell r="CC85"/>
          <cell r="CD85"/>
          <cell r="CE85"/>
          <cell r="CF85"/>
          <cell r="CI85">
            <v>0.11645708808128935</v>
          </cell>
          <cell r="CJ85">
            <v>0.1693907772026477</v>
          </cell>
          <cell r="CK85">
            <v>0.25691577093202689</v>
          </cell>
          <cell r="CL85">
            <v>0.33111712559007062</v>
          </cell>
          <cell r="CM85">
            <v>0.41973554866712326</v>
          </cell>
          <cell r="CN85">
            <v>0.47979293296344211</v>
          </cell>
          <cell r="CO85">
            <v>0.5840237697359888</v>
          </cell>
          <cell r="CP85">
            <v>0.65864984694764495</v>
          </cell>
          <cell r="CQ85">
            <v>0.7638215539378953</v>
          </cell>
          <cell r="CR85">
            <v>0.82596685280597237</v>
          </cell>
          <cell r="CS85">
            <v>0.88727899354059914</v>
          </cell>
          <cell r="CT85">
            <v>1</v>
          </cell>
        </row>
        <row r="86">
          <cell r="A86" t="str">
            <v>Centro Jardins</v>
          </cell>
          <cell r="B86">
            <v>175580</v>
          </cell>
          <cell r="C86">
            <v>2.2100000000000002E-2</v>
          </cell>
          <cell r="D86">
            <v>4.0000000000000002E-4</v>
          </cell>
          <cell r="E86">
            <v>1.8E-3</v>
          </cell>
          <cell r="F86">
            <v>1.0999999999999999E-2</v>
          </cell>
          <cell r="G86">
            <v>8.8999999999999999E-3</v>
          </cell>
          <cell r="H86" t="str">
            <v>Centro Jardins</v>
          </cell>
          <cell r="I86">
            <v>175581</v>
          </cell>
          <cell r="J86">
            <v>0.21279999999999999</v>
          </cell>
          <cell r="K86">
            <v>0.17860000000000001</v>
          </cell>
          <cell r="L86">
            <v>8.3000000000000001E-3</v>
          </cell>
          <cell r="M86">
            <v>5.1999999999999998E-3</v>
          </cell>
          <cell r="N86">
            <v>2.07E-2</v>
          </cell>
          <cell r="O86"/>
          <cell r="P86"/>
          <cell r="Q86"/>
          <cell r="R86"/>
          <cell r="S86"/>
          <cell r="T86"/>
          <cell r="U86"/>
          <cell r="V86"/>
          <cell r="W86"/>
          <cell r="X86"/>
          <cell r="Y86"/>
          <cell r="Z86"/>
          <cell r="AA86"/>
          <cell r="AB86"/>
          <cell r="AC86"/>
          <cell r="AD86"/>
          <cell r="AE86"/>
          <cell r="AF86"/>
          <cell r="AG86"/>
          <cell r="AH86"/>
          <cell r="AI86"/>
          <cell r="AJ86"/>
          <cell r="AK86"/>
          <cell r="AL86"/>
          <cell r="AM86"/>
          <cell r="AN86"/>
          <cell r="AO86"/>
          <cell r="AP86"/>
          <cell r="AQ86"/>
          <cell r="AR86"/>
          <cell r="AS86"/>
          <cell r="AT86"/>
          <cell r="AU86"/>
          <cell r="AV86"/>
          <cell r="AW86"/>
          <cell r="AX86"/>
          <cell r="AY86"/>
          <cell r="AZ86"/>
          <cell r="BA86"/>
          <cell r="BB86"/>
          <cell r="BC86"/>
          <cell r="BD86"/>
          <cell r="BE86"/>
          <cell r="BF86"/>
          <cell r="BG86"/>
          <cell r="BH86"/>
          <cell r="BI86"/>
          <cell r="BJ86"/>
          <cell r="BK86"/>
          <cell r="BL86"/>
          <cell r="BM86"/>
          <cell r="BN86"/>
          <cell r="BO86"/>
          <cell r="BP86"/>
          <cell r="BQ86"/>
          <cell r="BR86"/>
          <cell r="BS86"/>
          <cell r="BT86"/>
          <cell r="BU86"/>
          <cell r="BV86"/>
          <cell r="BW86"/>
          <cell r="BX86"/>
          <cell r="BY86"/>
          <cell r="BZ86"/>
          <cell r="CA86"/>
          <cell r="CB86"/>
          <cell r="CC86"/>
          <cell r="CD86"/>
          <cell r="CE86"/>
          <cell r="CF86"/>
          <cell r="CI86">
            <v>8.8532516832436431E-2</v>
          </cell>
          <cell r="CJ86">
            <v>0.1486060910358683</v>
          </cell>
          <cell r="CK86">
            <v>0.24002042746986454</v>
          </cell>
          <cell r="CL86">
            <v>0.30040412306775593</v>
          </cell>
          <cell r="CM86">
            <v>0.34972970282405763</v>
          </cell>
          <cell r="CN86">
            <v>0.42255345805463312</v>
          </cell>
          <cell r="CO86">
            <v>0.52615872381445528</v>
          </cell>
          <cell r="CP86">
            <v>0.59494851553195327</v>
          </cell>
          <cell r="CQ86">
            <v>0.71427492717354601</v>
          </cell>
          <cell r="CR86">
            <v>0.78818843958612173</v>
          </cell>
          <cell r="CS86">
            <v>0.861677057892826</v>
          </cell>
          <cell r="CT86">
            <v>1</v>
          </cell>
        </row>
        <row r="87">
          <cell r="A87" t="str">
            <v>Cursino</v>
          </cell>
          <cell r="B87">
            <v>116286</v>
          </cell>
          <cell r="C87">
            <v>0.72960000000000003</v>
          </cell>
          <cell r="D87">
            <v>8.3400000000000002E-2</v>
          </cell>
          <cell r="E87">
            <v>0</v>
          </cell>
          <cell r="F87">
            <v>4.9200000000000001E-2</v>
          </cell>
          <cell r="G87">
            <v>0.59689999999999999</v>
          </cell>
          <cell r="H87" t="str">
            <v>Cursino</v>
          </cell>
          <cell r="I87">
            <v>116286</v>
          </cell>
          <cell r="J87">
            <v>0.55100000000000005</v>
          </cell>
          <cell r="K87">
            <v>0.1106</v>
          </cell>
          <cell r="L87">
            <v>0</v>
          </cell>
          <cell r="M87">
            <v>3.3099999999999997E-2</v>
          </cell>
          <cell r="N87">
            <v>0.4073</v>
          </cell>
          <cell r="O87"/>
          <cell r="P87"/>
          <cell r="Q87"/>
          <cell r="R87"/>
          <cell r="S87"/>
          <cell r="T87"/>
          <cell r="U87"/>
          <cell r="V87"/>
          <cell r="W87"/>
          <cell r="X87"/>
          <cell r="Y87"/>
          <cell r="Z87"/>
          <cell r="AA87"/>
          <cell r="AB87"/>
          <cell r="AC87"/>
          <cell r="AD87"/>
          <cell r="AE87"/>
          <cell r="AF87"/>
          <cell r="AG87"/>
          <cell r="AH87"/>
          <cell r="AI87"/>
          <cell r="AJ87"/>
          <cell r="AK87"/>
          <cell r="AL87"/>
          <cell r="AM87"/>
          <cell r="AN87"/>
          <cell r="AO87"/>
          <cell r="AP87"/>
          <cell r="AQ87"/>
          <cell r="AR87"/>
          <cell r="AS87"/>
          <cell r="AT87"/>
          <cell r="AU87"/>
          <cell r="AV87"/>
          <cell r="AW87"/>
          <cell r="AX87"/>
          <cell r="AY87"/>
          <cell r="AZ87"/>
          <cell r="BA87"/>
          <cell r="BB87"/>
          <cell r="BC87"/>
          <cell r="BD87"/>
          <cell r="BE87"/>
          <cell r="BF87"/>
          <cell r="BG87"/>
          <cell r="BH87"/>
          <cell r="BI87"/>
          <cell r="BJ87"/>
          <cell r="BK87"/>
          <cell r="BL87"/>
          <cell r="BM87"/>
          <cell r="BN87"/>
          <cell r="BO87"/>
          <cell r="BP87"/>
          <cell r="BQ87"/>
          <cell r="BR87"/>
          <cell r="BS87"/>
          <cell r="BT87"/>
          <cell r="BU87"/>
          <cell r="BV87"/>
          <cell r="BW87"/>
          <cell r="BX87"/>
          <cell r="BY87"/>
          <cell r="BZ87"/>
          <cell r="CA87"/>
          <cell r="CB87"/>
          <cell r="CC87"/>
          <cell r="CD87"/>
          <cell r="CE87"/>
          <cell r="CF87"/>
          <cell r="CI87">
            <v>4.1678685001649958E-2</v>
          </cell>
          <cell r="CJ87">
            <v>8.7448756773151781E-2</v>
          </cell>
          <cell r="CK87">
            <v>0.17628290641628408</v>
          </cell>
          <cell r="CL87">
            <v>0.23274883426491083</v>
          </cell>
          <cell r="CM87">
            <v>0.25222993662359972</v>
          </cell>
          <cell r="CN87">
            <v>0.49326435414971331</v>
          </cell>
          <cell r="CO87">
            <v>0.53174705601514305</v>
          </cell>
          <cell r="CP87">
            <v>0.62640238131339576</v>
          </cell>
          <cell r="CQ87">
            <v>0.65282750263981115</v>
          </cell>
          <cell r="CR87">
            <v>0.67456956217145869</v>
          </cell>
          <cell r="CS87">
            <v>0.77473209408003096</v>
          </cell>
          <cell r="CT87">
            <v>1</v>
          </cell>
        </row>
        <row r="88">
          <cell r="A88" t="str">
            <v>Diadema</v>
          </cell>
          <cell r="B88">
            <v>118454</v>
          </cell>
          <cell r="C88">
            <v>0.54720000000000002</v>
          </cell>
          <cell r="D88">
            <v>0</v>
          </cell>
          <cell r="E88">
            <v>0</v>
          </cell>
          <cell r="F88">
            <v>2.3599999999999999E-2</v>
          </cell>
          <cell r="G88">
            <v>0.52359999999999995</v>
          </cell>
          <cell r="H88" t="str">
            <v>Diadema</v>
          </cell>
          <cell r="I88">
            <v>118457</v>
          </cell>
          <cell r="J88">
            <v>0.62380000000000002</v>
          </cell>
          <cell r="K88">
            <v>0</v>
          </cell>
          <cell r="L88">
            <v>8.3000000000000001E-3</v>
          </cell>
          <cell r="M88">
            <v>1.9300000000000001E-2</v>
          </cell>
          <cell r="N88">
            <v>0.59609999999999996</v>
          </cell>
          <cell r="O88"/>
          <cell r="P88"/>
          <cell r="Q88"/>
          <cell r="R88"/>
          <cell r="S88"/>
          <cell r="T88"/>
          <cell r="U88"/>
          <cell r="V88"/>
          <cell r="W88"/>
          <cell r="X88"/>
          <cell r="Y88"/>
          <cell r="Z88"/>
          <cell r="AA88"/>
          <cell r="AB88"/>
          <cell r="AC88"/>
          <cell r="AD88"/>
          <cell r="AE88"/>
          <cell r="AF88"/>
          <cell r="AG88"/>
          <cell r="AH88"/>
          <cell r="AI88"/>
          <cell r="AJ88"/>
          <cell r="AK88"/>
          <cell r="AL88"/>
          <cell r="AM88"/>
          <cell r="AN88"/>
          <cell r="AO88"/>
          <cell r="AP88"/>
          <cell r="AQ88"/>
          <cell r="AR88"/>
          <cell r="AS88"/>
          <cell r="AT88"/>
          <cell r="AU88"/>
          <cell r="AV88"/>
          <cell r="AW88"/>
          <cell r="AX88"/>
          <cell r="AY88"/>
          <cell r="AZ88"/>
          <cell r="BA88"/>
          <cell r="BB88"/>
          <cell r="BC88"/>
          <cell r="BD88"/>
          <cell r="BE88"/>
          <cell r="BF88"/>
          <cell r="BG88"/>
          <cell r="BH88"/>
          <cell r="BI88"/>
          <cell r="BJ88"/>
          <cell r="BK88"/>
          <cell r="BL88"/>
          <cell r="BM88"/>
          <cell r="BN88"/>
          <cell r="BO88"/>
          <cell r="BP88"/>
          <cell r="BQ88"/>
          <cell r="BR88"/>
          <cell r="BS88"/>
          <cell r="BT88"/>
          <cell r="BU88"/>
          <cell r="BV88"/>
          <cell r="BW88"/>
          <cell r="BX88"/>
          <cell r="BY88"/>
          <cell r="BZ88"/>
          <cell r="CA88"/>
          <cell r="CB88"/>
          <cell r="CC88"/>
          <cell r="CD88"/>
          <cell r="CE88"/>
          <cell r="CF88"/>
          <cell r="CI88">
            <v>9.9168552981335423E-2</v>
          </cell>
          <cell r="CJ88">
            <v>0.18276149230101532</v>
          </cell>
          <cell r="CK88">
            <v>0.25635253116683887</v>
          </cell>
          <cell r="CL88">
            <v>0.33819347975116554</v>
          </cell>
          <cell r="CM88">
            <v>0.37937742801481433</v>
          </cell>
          <cell r="CN88">
            <v>0.43814383359052961</v>
          </cell>
          <cell r="CO88">
            <v>0.57924538569111728</v>
          </cell>
          <cell r="CP88">
            <v>0.66103060295828264</v>
          </cell>
          <cell r="CQ88">
            <v>0.74079936870159468</v>
          </cell>
          <cell r="CR88">
            <v>0.85027746925209347</v>
          </cell>
          <cell r="CS88">
            <v>0.91489824582287183</v>
          </cell>
          <cell r="CT88">
            <v>1</v>
          </cell>
        </row>
        <row r="89">
          <cell r="A89" t="str">
            <v>Embu</v>
          </cell>
          <cell r="B89">
            <v>59008</v>
          </cell>
          <cell r="C89">
            <v>0.96640000000000004</v>
          </cell>
          <cell r="D89">
            <v>0</v>
          </cell>
          <cell r="E89">
            <v>0.12670000000000001</v>
          </cell>
          <cell r="F89">
            <v>1.8100000000000002E-2</v>
          </cell>
          <cell r="G89">
            <v>0.8216</v>
          </cell>
          <cell r="H89" t="str">
            <v>Embu</v>
          </cell>
          <cell r="I89">
            <v>59014</v>
          </cell>
          <cell r="J89">
            <v>0.75900000000000001</v>
          </cell>
          <cell r="K89">
            <v>0.1943</v>
          </cell>
          <cell r="L89">
            <v>0</v>
          </cell>
          <cell r="M89">
            <v>3.0499999999999999E-2</v>
          </cell>
          <cell r="N89">
            <v>0.53410000000000002</v>
          </cell>
          <cell r="O89"/>
          <cell r="P89"/>
          <cell r="Q89"/>
          <cell r="R89"/>
          <cell r="S89"/>
          <cell r="T89"/>
          <cell r="U89"/>
          <cell r="V89"/>
          <cell r="W89"/>
          <cell r="X89"/>
          <cell r="Y89"/>
          <cell r="Z89"/>
          <cell r="AA89"/>
          <cell r="AB89"/>
          <cell r="AC89"/>
          <cell r="AD89"/>
          <cell r="AE89"/>
          <cell r="AF89"/>
          <cell r="AG89"/>
          <cell r="AH89"/>
          <cell r="AI89"/>
          <cell r="AJ89"/>
          <cell r="AK89"/>
          <cell r="AL89"/>
          <cell r="AM89"/>
          <cell r="AN89"/>
          <cell r="AO89"/>
          <cell r="AP89"/>
          <cell r="AQ89"/>
          <cell r="AR89"/>
          <cell r="AS89"/>
          <cell r="AT89"/>
          <cell r="AU89"/>
          <cell r="AV89"/>
          <cell r="AW89"/>
          <cell r="AX89"/>
          <cell r="AY89"/>
          <cell r="AZ89"/>
          <cell r="BA89"/>
          <cell r="BB89"/>
          <cell r="BC89"/>
          <cell r="BD89"/>
          <cell r="BE89"/>
          <cell r="BF89"/>
          <cell r="BG89"/>
          <cell r="BH89"/>
          <cell r="BI89"/>
          <cell r="BJ89"/>
          <cell r="BK89"/>
          <cell r="BL89"/>
          <cell r="BM89"/>
          <cell r="BN89"/>
          <cell r="BO89"/>
          <cell r="BP89"/>
          <cell r="BQ89"/>
          <cell r="BR89"/>
          <cell r="BS89"/>
          <cell r="BT89"/>
          <cell r="BU89"/>
          <cell r="BV89"/>
          <cell r="BW89"/>
          <cell r="BX89"/>
          <cell r="BY89"/>
          <cell r="BZ89"/>
          <cell r="CA89"/>
          <cell r="CB89"/>
          <cell r="CC89"/>
          <cell r="CD89"/>
          <cell r="CE89"/>
          <cell r="CF89"/>
          <cell r="CI89">
            <v>0.12769515161181119</v>
          </cell>
          <cell r="CJ89">
            <v>0.22095940416939727</v>
          </cell>
          <cell r="CK89">
            <v>0.35551050665128237</v>
          </cell>
          <cell r="CL89">
            <v>0.41266286426355592</v>
          </cell>
          <cell r="CM89">
            <v>0.46913767240593557</v>
          </cell>
          <cell r="CN89">
            <v>0.53151559414520222</v>
          </cell>
          <cell r="CO89">
            <v>0.62786477837297705</v>
          </cell>
          <cell r="CP89">
            <v>0.68822343592990654</v>
          </cell>
          <cell r="CQ89">
            <v>0.77944189496233462</v>
          </cell>
          <cell r="CR89">
            <v>0.8425382864665073</v>
          </cell>
          <cell r="CS89">
            <v>0.90643610472376868</v>
          </cell>
          <cell r="CT89">
            <v>1</v>
          </cell>
        </row>
        <row r="90">
          <cell r="A90" t="str">
            <v>Embu Guacu</v>
          </cell>
          <cell r="B90">
            <v>14016</v>
          </cell>
          <cell r="C90">
            <v>0.83609999999999995</v>
          </cell>
          <cell r="D90">
            <v>0</v>
          </cell>
          <cell r="E90">
            <v>0</v>
          </cell>
          <cell r="F90">
            <v>8.0000000000000004E-4</v>
          </cell>
          <cell r="G90">
            <v>0.83530000000000004</v>
          </cell>
          <cell r="H90" t="str">
            <v>Embu Guacu</v>
          </cell>
          <cell r="I90">
            <v>14016</v>
          </cell>
          <cell r="J90">
            <v>0.37230000000000002</v>
          </cell>
          <cell r="K90">
            <v>0</v>
          </cell>
          <cell r="L90">
            <v>0</v>
          </cell>
          <cell r="M90">
            <v>8.3999999999999995E-3</v>
          </cell>
          <cell r="N90">
            <v>0.3639</v>
          </cell>
          <cell r="O90"/>
          <cell r="P90"/>
          <cell r="Q90"/>
          <cell r="R90"/>
          <cell r="S90"/>
          <cell r="T90"/>
          <cell r="U90"/>
          <cell r="V90"/>
          <cell r="W90"/>
          <cell r="X90"/>
          <cell r="Y90"/>
          <cell r="Z90"/>
          <cell r="AA90"/>
          <cell r="AB90"/>
          <cell r="AC90"/>
          <cell r="AD90"/>
          <cell r="AE90"/>
          <cell r="AF90"/>
          <cell r="AG90"/>
          <cell r="AH90"/>
          <cell r="AI90"/>
          <cell r="AJ90"/>
          <cell r="AK90"/>
          <cell r="AL90"/>
          <cell r="AM90"/>
          <cell r="AN90"/>
          <cell r="AO90"/>
          <cell r="AP90"/>
          <cell r="AQ90"/>
          <cell r="AR90"/>
          <cell r="AS90"/>
          <cell r="AT90"/>
          <cell r="AU90"/>
          <cell r="AV90"/>
          <cell r="AW90"/>
          <cell r="AX90"/>
          <cell r="AY90"/>
          <cell r="AZ90"/>
          <cell r="BA90"/>
          <cell r="BB90"/>
          <cell r="BC90"/>
          <cell r="BD90"/>
          <cell r="BE90"/>
          <cell r="BF90"/>
          <cell r="BG90"/>
          <cell r="BH90"/>
          <cell r="BI90"/>
          <cell r="BJ90"/>
          <cell r="BK90"/>
          <cell r="BL90"/>
          <cell r="BM90"/>
          <cell r="BN90"/>
          <cell r="BO90"/>
          <cell r="BP90"/>
          <cell r="BQ90"/>
          <cell r="BR90"/>
          <cell r="BS90"/>
          <cell r="BT90"/>
          <cell r="BU90"/>
          <cell r="BV90"/>
          <cell r="BW90"/>
          <cell r="BX90"/>
          <cell r="BY90"/>
          <cell r="BZ90"/>
          <cell r="CA90"/>
          <cell r="CB90"/>
          <cell r="CC90"/>
          <cell r="CD90"/>
          <cell r="CE90"/>
          <cell r="CF90"/>
          <cell r="CI90">
            <v>0.11428003918043422</v>
          </cell>
          <cell r="CJ90">
            <v>0.2193588490062259</v>
          </cell>
          <cell r="CK90">
            <v>0.32603372254114449</v>
          </cell>
          <cell r="CL90">
            <v>0.38284724667468467</v>
          </cell>
          <cell r="CM90">
            <v>0.45962160570343802</v>
          </cell>
          <cell r="CN90">
            <v>0.50408317351595355</v>
          </cell>
          <cell r="CO90">
            <v>0.60625553188929071</v>
          </cell>
          <cell r="CP90">
            <v>0.66499433588644108</v>
          </cell>
          <cell r="CQ90">
            <v>0.77234999240050084</v>
          </cell>
          <cell r="CR90">
            <v>0.85126992365740828</v>
          </cell>
          <cell r="CS90">
            <v>0.91384219251443111</v>
          </cell>
          <cell r="CT90">
            <v>1</v>
          </cell>
        </row>
        <row r="91">
          <cell r="A91" t="str">
            <v>Ermelino Matarazzo</v>
          </cell>
          <cell r="B91">
            <v>84296</v>
          </cell>
          <cell r="C91">
            <v>1.3311999999999999</v>
          </cell>
          <cell r="D91">
            <v>0.83440000000000003</v>
          </cell>
          <cell r="E91">
            <v>0</v>
          </cell>
          <cell r="F91">
            <v>7.7999999999999996E-3</v>
          </cell>
          <cell r="G91">
            <v>0.48899999999999999</v>
          </cell>
          <cell r="H91" t="str">
            <v>Ermelino Matarazzo</v>
          </cell>
          <cell r="I91">
            <v>84298</v>
          </cell>
          <cell r="J91">
            <v>0.34029999999999999</v>
          </cell>
          <cell r="K91">
            <v>0</v>
          </cell>
          <cell r="L91">
            <v>0</v>
          </cell>
          <cell r="M91">
            <v>1.26E-2</v>
          </cell>
          <cell r="N91">
            <v>0.32769999999999999</v>
          </cell>
          <cell r="O91"/>
          <cell r="P91"/>
          <cell r="Q91"/>
          <cell r="R91"/>
          <cell r="S91"/>
          <cell r="T91"/>
          <cell r="U91"/>
          <cell r="V91"/>
          <cell r="W91"/>
          <cell r="X91"/>
          <cell r="Y91"/>
          <cell r="Z91"/>
          <cell r="AA91"/>
          <cell r="AB91"/>
          <cell r="AC91"/>
          <cell r="AD91"/>
          <cell r="AE91"/>
          <cell r="AF91"/>
          <cell r="AG91"/>
          <cell r="AH91"/>
          <cell r="AI91"/>
          <cell r="AJ91"/>
          <cell r="AK91"/>
          <cell r="AL91"/>
          <cell r="AM91"/>
          <cell r="AN91"/>
          <cell r="AO91"/>
          <cell r="AP91"/>
          <cell r="AQ91"/>
          <cell r="AR91"/>
          <cell r="AS91"/>
          <cell r="AT91"/>
          <cell r="AU91"/>
          <cell r="AV91"/>
          <cell r="AW91"/>
          <cell r="AX91"/>
          <cell r="AY91"/>
          <cell r="AZ91"/>
          <cell r="BA91"/>
          <cell r="BB91"/>
          <cell r="BC91"/>
          <cell r="BD91"/>
          <cell r="BE91"/>
          <cell r="BF91"/>
          <cell r="BG91"/>
          <cell r="BH91"/>
          <cell r="BI91"/>
          <cell r="BJ91"/>
          <cell r="BK91"/>
          <cell r="BL91"/>
          <cell r="BM91"/>
          <cell r="BN91"/>
          <cell r="BO91"/>
          <cell r="BP91"/>
          <cell r="BQ91"/>
          <cell r="BR91"/>
          <cell r="BS91"/>
          <cell r="BT91"/>
          <cell r="BU91"/>
          <cell r="BV91"/>
          <cell r="BW91"/>
          <cell r="BX91"/>
          <cell r="BY91"/>
          <cell r="BZ91"/>
          <cell r="CA91"/>
          <cell r="CB91"/>
          <cell r="CC91"/>
          <cell r="CD91"/>
          <cell r="CE91"/>
          <cell r="CF91"/>
          <cell r="CI91">
            <v>8.259982646353875E-2</v>
          </cell>
          <cell r="CJ91">
            <v>0.13513026074347093</v>
          </cell>
          <cell r="CK91">
            <v>0.20413672656100335</v>
          </cell>
          <cell r="CL91">
            <v>0.27450249317075481</v>
          </cell>
          <cell r="CM91">
            <v>0.32278091790330593</v>
          </cell>
          <cell r="CN91">
            <v>0.37461619787625511</v>
          </cell>
          <cell r="CO91">
            <v>0.48079282186288541</v>
          </cell>
          <cell r="CP91">
            <v>0.55488787761353753</v>
          </cell>
          <cell r="CQ91">
            <v>0.61974116416728375</v>
          </cell>
          <cell r="CR91">
            <v>0.70314573318059914</v>
          </cell>
          <cell r="CS91">
            <v>0.82381574278406633</v>
          </cell>
          <cell r="CT91">
            <v>1</v>
          </cell>
        </row>
        <row r="92">
          <cell r="A92" t="str">
            <v>Guaianazes</v>
          </cell>
          <cell r="B92">
            <v>60485</v>
          </cell>
          <cell r="C92">
            <v>0.37119999999999997</v>
          </cell>
          <cell r="D92">
            <v>4.6600000000000003E-2</v>
          </cell>
          <cell r="E92">
            <v>0</v>
          </cell>
          <cell r="F92">
            <v>4.1000000000000003E-3</v>
          </cell>
          <cell r="G92">
            <v>0.32050000000000001</v>
          </cell>
          <cell r="H92" t="str">
            <v>Guaianazes</v>
          </cell>
          <cell r="I92">
            <v>60484</v>
          </cell>
          <cell r="J92">
            <v>0.32069999999999999</v>
          </cell>
          <cell r="K92">
            <v>0</v>
          </cell>
          <cell r="L92">
            <v>0</v>
          </cell>
          <cell r="M92">
            <v>5.7000000000000002E-3</v>
          </cell>
          <cell r="N92">
            <v>0.31509999999999999</v>
          </cell>
          <cell r="O92"/>
          <cell r="P92"/>
          <cell r="Q92"/>
          <cell r="R92"/>
          <cell r="S92"/>
          <cell r="T92"/>
          <cell r="U92"/>
          <cell r="V92"/>
          <cell r="W92"/>
          <cell r="X92"/>
          <cell r="Y92"/>
          <cell r="Z92"/>
          <cell r="AA92"/>
          <cell r="AB92"/>
          <cell r="AC92"/>
          <cell r="AD92"/>
          <cell r="AE92"/>
          <cell r="AF92"/>
          <cell r="AG92"/>
          <cell r="AH92"/>
          <cell r="AI92"/>
          <cell r="AJ92"/>
          <cell r="AK92"/>
          <cell r="AL92"/>
          <cell r="AM92"/>
          <cell r="AN92"/>
          <cell r="AO92"/>
          <cell r="AP92"/>
          <cell r="AQ92"/>
          <cell r="AR92"/>
          <cell r="AS92"/>
          <cell r="AT92"/>
          <cell r="AU92"/>
          <cell r="AV92"/>
          <cell r="AW92"/>
          <cell r="AX92"/>
          <cell r="AY92"/>
          <cell r="AZ92"/>
          <cell r="BA92"/>
          <cell r="BB92"/>
          <cell r="BC92"/>
          <cell r="BD92"/>
          <cell r="BE92"/>
          <cell r="BF92"/>
          <cell r="BG92"/>
          <cell r="BH92"/>
          <cell r="BI92"/>
          <cell r="BJ92"/>
          <cell r="BK92"/>
          <cell r="BL92"/>
          <cell r="BM92"/>
          <cell r="BN92"/>
          <cell r="BO92"/>
          <cell r="BP92"/>
          <cell r="BQ92"/>
          <cell r="BR92"/>
          <cell r="BS92"/>
          <cell r="BT92"/>
          <cell r="BU92"/>
          <cell r="BV92"/>
          <cell r="BW92"/>
          <cell r="BX92"/>
          <cell r="BY92"/>
          <cell r="BZ92"/>
          <cell r="CA92"/>
          <cell r="CB92"/>
          <cell r="CC92"/>
          <cell r="CD92"/>
          <cell r="CE92"/>
          <cell r="CF92"/>
          <cell r="CI92">
            <v>0.15522047769144701</v>
          </cell>
          <cell r="CJ92">
            <v>0.22174749430947835</v>
          </cell>
          <cell r="CK92">
            <v>0.29517997919592454</v>
          </cell>
          <cell r="CL92">
            <v>0.35026260181889279</v>
          </cell>
          <cell r="CM92">
            <v>0.42164750803482637</v>
          </cell>
          <cell r="CN92">
            <v>0.49576606941671808</v>
          </cell>
          <cell r="CO92">
            <v>0.55464576567609303</v>
          </cell>
          <cell r="CP92">
            <v>0.64671549584395183</v>
          </cell>
          <cell r="CQ92">
            <v>0.71019528837690971</v>
          </cell>
          <cell r="CR92">
            <v>0.75522368620009295</v>
          </cell>
          <cell r="CS92">
            <v>0.86822234648043461</v>
          </cell>
          <cell r="CT92">
            <v>1</v>
          </cell>
        </row>
        <row r="93">
          <cell r="A93" t="str">
            <v>Interlagos</v>
          </cell>
          <cell r="B93">
            <v>57737</v>
          </cell>
          <cell r="C93">
            <v>0.33729999999999999</v>
          </cell>
          <cell r="D93">
            <v>0</v>
          </cell>
          <cell r="E93">
            <v>0</v>
          </cell>
          <cell r="F93">
            <v>2.3800000000000002E-2</v>
          </cell>
          <cell r="G93">
            <v>0.3135</v>
          </cell>
          <cell r="H93" t="str">
            <v>Interlagos</v>
          </cell>
          <cell r="I93">
            <v>57703</v>
          </cell>
          <cell r="J93">
            <v>0.56289999999999996</v>
          </cell>
          <cell r="K93">
            <v>0</v>
          </cell>
          <cell r="L93">
            <v>0</v>
          </cell>
          <cell r="M93">
            <v>7.2099999999999997E-2</v>
          </cell>
          <cell r="N93">
            <v>0.4909</v>
          </cell>
          <cell r="O93"/>
          <cell r="P93"/>
          <cell r="Q93"/>
          <cell r="R93"/>
          <cell r="S93"/>
          <cell r="T93"/>
          <cell r="U93"/>
          <cell r="V93"/>
          <cell r="W93"/>
          <cell r="X93"/>
          <cell r="Y93"/>
          <cell r="Z93"/>
          <cell r="AA93"/>
          <cell r="AB93"/>
          <cell r="AC93"/>
          <cell r="AD93"/>
          <cell r="AE93"/>
          <cell r="AF93"/>
          <cell r="AG93"/>
          <cell r="AH93"/>
          <cell r="AI93"/>
          <cell r="AJ93"/>
          <cell r="AK93"/>
          <cell r="AL93"/>
          <cell r="AM93"/>
          <cell r="AN93"/>
          <cell r="AO93"/>
          <cell r="AP93"/>
          <cell r="AQ93"/>
          <cell r="AR93"/>
          <cell r="AS93"/>
          <cell r="AT93"/>
          <cell r="AU93"/>
          <cell r="AV93"/>
          <cell r="AW93"/>
          <cell r="AX93"/>
          <cell r="AY93"/>
          <cell r="AZ93"/>
          <cell r="BA93"/>
          <cell r="BB93"/>
          <cell r="BC93"/>
          <cell r="BD93"/>
          <cell r="BE93"/>
          <cell r="BF93"/>
          <cell r="BG93"/>
          <cell r="BH93"/>
          <cell r="BI93"/>
          <cell r="BJ93"/>
          <cell r="BK93"/>
          <cell r="BL93"/>
          <cell r="BM93"/>
          <cell r="BN93"/>
          <cell r="BO93"/>
          <cell r="BP93"/>
          <cell r="BQ93"/>
          <cell r="BR93"/>
          <cell r="BS93"/>
          <cell r="BT93"/>
          <cell r="BU93"/>
          <cell r="BV93"/>
          <cell r="BW93"/>
          <cell r="BX93"/>
          <cell r="BY93"/>
          <cell r="BZ93"/>
          <cell r="CA93"/>
          <cell r="CB93"/>
          <cell r="CC93"/>
          <cell r="CD93"/>
          <cell r="CE93"/>
          <cell r="CF93"/>
          <cell r="CI93">
            <v>0.11999282914692062</v>
          </cell>
          <cell r="CJ93">
            <v>0.24040266703202751</v>
          </cell>
          <cell r="CK93">
            <v>0.34284200581981172</v>
          </cell>
          <cell r="CL93">
            <v>0.37295588917340933</v>
          </cell>
          <cell r="CM93">
            <v>0.42840346469032736</v>
          </cell>
          <cell r="CN93">
            <v>0.48277533528244243</v>
          </cell>
          <cell r="CO93">
            <v>0.60848291243000519</v>
          </cell>
          <cell r="CP93">
            <v>0.66640213976968576</v>
          </cell>
          <cell r="CQ93">
            <v>0.70674521123357603</v>
          </cell>
          <cell r="CR93">
            <v>0.7565709530964454</v>
          </cell>
          <cell r="CS93">
            <v>0.9055843072282177</v>
          </cell>
          <cell r="CT93">
            <v>1</v>
          </cell>
        </row>
        <row r="94">
          <cell r="A94" t="str">
            <v>Itaim Paulista</v>
          </cell>
          <cell r="B94">
            <v>143286</v>
          </cell>
          <cell r="C94">
            <v>0.41060000000000002</v>
          </cell>
          <cell r="D94">
            <v>0</v>
          </cell>
          <cell r="E94">
            <v>0</v>
          </cell>
          <cell r="F94">
            <v>2.2800000000000001E-2</v>
          </cell>
          <cell r="G94">
            <v>0.38779999999999998</v>
          </cell>
          <cell r="H94" t="str">
            <v>Itaim Paulista</v>
          </cell>
          <cell r="I94">
            <v>143286</v>
          </cell>
          <cell r="J94">
            <v>0.61599999999999999</v>
          </cell>
          <cell r="K94">
            <v>0</v>
          </cell>
          <cell r="L94">
            <v>0</v>
          </cell>
          <cell r="M94">
            <v>7.0099999999999996E-2</v>
          </cell>
          <cell r="N94">
            <v>0.54579999999999995</v>
          </cell>
          <cell r="O94"/>
          <cell r="P94"/>
          <cell r="Q94"/>
          <cell r="R94"/>
          <cell r="S94"/>
          <cell r="T94"/>
          <cell r="U94"/>
          <cell r="V94"/>
          <cell r="W94"/>
          <cell r="X94"/>
          <cell r="Y94"/>
          <cell r="Z94"/>
          <cell r="AA94"/>
          <cell r="AB94"/>
          <cell r="AC94"/>
          <cell r="AD94"/>
          <cell r="AE94"/>
          <cell r="AF94"/>
          <cell r="AG94"/>
          <cell r="AH94"/>
          <cell r="AI94"/>
          <cell r="AJ94"/>
          <cell r="AK94"/>
          <cell r="AL94"/>
          <cell r="AM94"/>
          <cell r="AN94"/>
          <cell r="AO94"/>
          <cell r="AP94"/>
          <cell r="AQ94"/>
          <cell r="AR94"/>
          <cell r="AS94"/>
          <cell r="AT94"/>
          <cell r="AU94"/>
          <cell r="AV94"/>
          <cell r="AW94"/>
          <cell r="AX94"/>
          <cell r="AY94"/>
          <cell r="AZ94"/>
          <cell r="BA94"/>
          <cell r="BB94"/>
          <cell r="BC94"/>
          <cell r="BD94"/>
          <cell r="BE94"/>
          <cell r="BF94"/>
          <cell r="BG94"/>
          <cell r="BH94"/>
          <cell r="BI94"/>
          <cell r="BJ94"/>
          <cell r="BK94"/>
          <cell r="BL94"/>
          <cell r="BM94"/>
          <cell r="BN94"/>
          <cell r="BO94"/>
          <cell r="BP94"/>
          <cell r="BQ94"/>
          <cell r="BR94"/>
          <cell r="BS94"/>
          <cell r="BT94"/>
          <cell r="BU94"/>
          <cell r="BV94"/>
          <cell r="BW94"/>
          <cell r="BX94"/>
          <cell r="BY94"/>
          <cell r="BZ94"/>
          <cell r="CA94"/>
          <cell r="CB94"/>
          <cell r="CC94"/>
          <cell r="CD94"/>
          <cell r="CE94"/>
          <cell r="CF94"/>
          <cell r="CI94">
            <v>0.16818730565733417</v>
          </cell>
          <cell r="CJ94">
            <v>0.27187350189090886</v>
          </cell>
          <cell r="CK94">
            <v>0.3606553290695006</v>
          </cell>
          <cell r="CL94">
            <v>0.41375445678210154</v>
          </cell>
          <cell r="CM94">
            <v>0.46693961642746085</v>
          </cell>
          <cell r="CN94">
            <v>0.52026886589506183</v>
          </cell>
          <cell r="CO94">
            <v>0.6019904082374653</v>
          </cell>
          <cell r="CP94">
            <v>0.65680372452687419</v>
          </cell>
          <cell r="CQ94">
            <v>0.72908233042622927</v>
          </cell>
          <cell r="CR94">
            <v>0.80834554826978466</v>
          </cell>
          <cell r="CS94">
            <v>0.9200922462868969</v>
          </cell>
          <cell r="CT94">
            <v>1</v>
          </cell>
        </row>
        <row r="95">
          <cell r="A95" t="str">
            <v>Itapecerica da Serra</v>
          </cell>
          <cell r="B95">
            <v>9848</v>
          </cell>
          <cell r="C95">
            <v>2.1768999999999998</v>
          </cell>
          <cell r="D95">
            <v>0</v>
          </cell>
          <cell r="E95">
            <v>0</v>
          </cell>
          <cell r="F95">
            <v>1.9E-3</v>
          </cell>
          <cell r="G95">
            <v>2.1749999999999998</v>
          </cell>
          <cell r="H95" t="str">
            <v>Itapecerica da Serra</v>
          </cell>
          <cell r="I95">
            <v>9848</v>
          </cell>
          <cell r="J95">
            <v>1.2592000000000001</v>
          </cell>
          <cell r="K95">
            <v>0</v>
          </cell>
          <cell r="L95">
            <v>0</v>
          </cell>
          <cell r="M95">
            <v>0</v>
          </cell>
          <cell r="N95">
            <v>1.2592000000000001</v>
          </cell>
          <cell r="O95"/>
          <cell r="P95"/>
          <cell r="Q95"/>
          <cell r="R95"/>
          <cell r="S95"/>
          <cell r="T95"/>
          <cell r="U95"/>
          <cell r="V95"/>
          <cell r="W95"/>
          <cell r="X95"/>
          <cell r="Y95"/>
          <cell r="Z95"/>
          <cell r="AA95"/>
          <cell r="AB95"/>
          <cell r="AC95"/>
          <cell r="AD95"/>
          <cell r="AE95"/>
          <cell r="AF95"/>
          <cell r="AG95"/>
          <cell r="AH95"/>
          <cell r="AI95"/>
          <cell r="AJ95"/>
          <cell r="AK95"/>
          <cell r="AL95"/>
          <cell r="AM95"/>
          <cell r="AN95"/>
          <cell r="AO95"/>
          <cell r="AP95"/>
          <cell r="AQ95"/>
          <cell r="AR95"/>
          <cell r="AS95"/>
          <cell r="AT95"/>
          <cell r="AU95"/>
          <cell r="AV95"/>
          <cell r="AW95"/>
          <cell r="AX95"/>
          <cell r="AY95"/>
          <cell r="AZ95"/>
          <cell r="BA95"/>
          <cell r="BB95"/>
          <cell r="BC95"/>
          <cell r="BD95"/>
          <cell r="BE95"/>
          <cell r="BF95"/>
          <cell r="BG95"/>
          <cell r="BH95"/>
          <cell r="BI95"/>
          <cell r="BJ95"/>
          <cell r="BK95"/>
          <cell r="BL95"/>
          <cell r="BM95"/>
          <cell r="BN95"/>
          <cell r="BO95"/>
          <cell r="BP95"/>
          <cell r="BQ95"/>
          <cell r="BR95"/>
          <cell r="BS95"/>
          <cell r="BT95"/>
          <cell r="BU95"/>
          <cell r="BV95"/>
          <cell r="BW95"/>
          <cell r="BX95"/>
          <cell r="BY95"/>
          <cell r="BZ95"/>
          <cell r="CA95"/>
          <cell r="CB95"/>
          <cell r="CC95"/>
          <cell r="CD95"/>
          <cell r="CE95"/>
          <cell r="CF95"/>
          <cell r="CI95">
            <v>0.13735822535840256</v>
          </cell>
          <cell r="CJ95">
            <v>0.24943420464222477</v>
          </cell>
          <cell r="CK95">
            <v>0.31564869767134601</v>
          </cell>
          <cell r="CL95">
            <v>0.36454494839845986</v>
          </cell>
          <cell r="CM95">
            <v>0.42989213631640866</v>
          </cell>
          <cell r="CN95">
            <v>0.48150815215903886</v>
          </cell>
          <cell r="CO95">
            <v>0.59200216852449317</v>
          </cell>
          <cell r="CP95">
            <v>0.66018191045908292</v>
          </cell>
          <cell r="CQ95">
            <v>0.71107144258662569</v>
          </cell>
          <cell r="CR95">
            <v>0.7685797876251752</v>
          </cell>
          <cell r="CS95">
            <v>0.87822904542535118</v>
          </cell>
          <cell r="CT95">
            <v>1</v>
          </cell>
        </row>
        <row r="96">
          <cell r="A96" t="str">
            <v>Itapecerica da Serra-Centro</v>
          </cell>
          <cell r="B96">
            <v>23752</v>
          </cell>
          <cell r="C96">
            <v>1.3323</v>
          </cell>
          <cell r="D96">
            <v>0</v>
          </cell>
          <cell r="E96">
            <v>0</v>
          </cell>
          <cell r="F96">
            <v>1.95E-2</v>
          </cell>
          <cell r="G96">
            <v>1.3127</v>
          </cell>
          <cell r="H96" t="str">
            <v>Itapecerica da Serra-Centro</v>
          </cell>
          <cell r="I96">
            <v>23752</v>
          </cell>
          <cell r="J96">
            <v>0.99770000000000003</v>
          </cell>
          <cell r="K96">
            <v>0</v>
          </cell>
          <cell r="L96">
            <v>0</v>
          </cell>
          <cell r="M96">
            <v>0</v>
          </cell>
          <cell r="N96">
            <v>0.99770000000000003</v>
          </cell>
          <cell r="O96"/>
          <cell r="P96"/>
          <cell r="Q96"/>
          <cell r="R96"/>
          <cell r="S96"/>
          <cell r="T96"/>
          <cell r="U96"/>
          <cell r="V96"/>
          <cell r="W96"/>
          <cell r="X96"/>
          <cell r="Y96"/>
          <cell r="Z96"/>
          <cell r="AA96"/>
          <cell r="AB96"/>
          <cell r="AC96"/>
          <cell r="AD96"/>
          <cell r="AE96"/>
          <cell r="AF96"/>
          <cell r="AG96"/>
          <cell r="AH96"/>
          <cell r="AI96"/>
          <cell r="AJ96"/>
          <cell r="AK96"/>
          <cell r="AL96"/>
          <cell r="AM96"/>
          <cell r="AN96"/>
          <cell r="AO96"/>
          <cell r="AP96"/>
          <cell r="AQ96"/>
          <cell r="AR96"/>
          <cell r="AS96"/>
          <cell r="AT96"/>
          <cell r="AU96"/>
          <cell r="AV96"/>
          <cell r="AW96"/>
          <cell r="AX96"/>
          <cell r="AY96"/>
          <cell r="AZ96"/>
          <cell r="BA96"/>
          <cell r="BB96"/>
          <cell r="BC96"/>
          <cell r="BD96"/>
          <cell r="BE96"/>
          <cell r="BF96"/>
          <cell r="BG96"/>
          <cell r="BH96"/>
          <cell r="BI96"/>
          <cell r="BJ96"/>
          <cell r="BK96"/>
          <cell r="BL96"/>
          <cell r="BM96"/>
          <cell r="BN96"/>
          <cell r="BO96"/>
          <cell r="BP96"/>
          <cell r="BQ96"/>
          <cell r="BR96"/>
          <cell r="BS96"/>
          <cell r="BT96"/>
          <cell r="BU96"/>
          <cell r="BV96"/>
          <cell r="BW96"/>
          <cell r="BX96"/>
          <cell r="BY96"/>
          <cell r="BZ96"/>
          <cell r="CA96"/>
          <cell r="CB96"/>
          <cell r="CC96"/>
          <cell r="CD96"/>
          <cell r="CE96"/>
          <cell r="CF96"/>
          <cell r="CI96">
            <v>8.2321966810032537E-2</v>
          </cell>
          <cell r="CJ96">
            <v>0.17179815719778804</v>
          </cell>
          <cell r="CK96">
            <v>0.23722234010932755</v>
          </cell>
          <cell r="CL96">
            <v>0.29392691414067357</v>
          </cell>
          <cell r="CM96">
            <v>0.35686271915289458</v>
          </cell>
          <cell r="CN96">
            <v>0.40183979898625888</v>
          </cell>
          <cell r="CO96">
            <v>0.49762422633057363</v>
          </cell>
          <cell r="CP96">
            <v>0.57242266276139386</v>
          </cell>
          <cell r="CQ96">
            <v>0.66216045318192873</v>
          </cell>
          <cell r="CR96">
            <v>0.77054504310125349</v>
          </cell>
          <cell r="CS96">
            <v>0.89131781754944284</v>
          </cell>
          <cell r="CT96">
            <v>1</v>
          </cell>
        </row>
        <row r="97">
          <cell r="A97" t="str">
            <v>Itapevi</v>
          </cell>
          <cell r="B97">
            <v>47569</v>
          </cell>
          <cell r="C97">
            <v>0.68269999999999997</v>
          </cell>
          <cell r="D97">
            <v>0</v>
          </cell>
          <cell r="E97">
            <v>0</v>
          </cell>
          <cell r="F97">
            <v>3.09E-2</v>
          </cell>
          <cell r="G97">
            <v>0.65180000000000005</v>
          </cell>
          <cell r="H97" t="str">
            <v>Itapevi</v>
          </cell>
          <cell r="I97">
            <v>47596</v>
          </cell>
          <cell r="J97">
            <v>1.0154000000000001</v>
          </cell>
          <cell r="K97">
            <v>0</v>
          </cell>
          <cell r="L97">
            <v>0</v>
          </cell>
          <cell r="M97">
            <v>1.2200000000000001E-2</v>
          </cell>
          <cell r="N97">
            <v>1.0031000000000001</v>
          </cell>
          <cell r="O97"/>
          <cell r="P97"/>
          <cell r="Q97"/>
          <cell r="R97"/>
          <cell r="S97"/>
          <cell r="T97"/>
          <cell r="U97"/>
          <cell r="V97"/>
          <cell r="W97"/>
          <cell r="X97"/>
          <cell r="Y97"/>
          <cell r="Z97"/>
          <cell r="AA97"/>
          <cell r="AB97"/>
          <cell r="AC97"/>
          <cell r="AD97"/>
          <cell r="AE97"/>
          <cell r="AF97"/>
          <cell r="AG97"/>
          <cell r="AH97"/>
          <cell r="AI97"/>
          <cell r="AJ97"/>
          <cell r="AK97"/>
          <cell r="AL97"/>
          <cell r="AM97"/>
          <cell r="AN97"/>
          <cell r="AO97"/>
          <cell r="AP97"/>
          <cell r="AQ97"/>
          <cell r="AR97"/>
          <cell r="AS97"/>
          <cell r="AT97"/>
          <cell r="AU97"/>
          <cell r="AV97"/>
          <cell r="AW97"/>
          <cell r="AX97"/>
          <cell r="AY97"/>
          <cell r="AZ97"/>
          <cell r="BA97"/>
          <cell r="BB97"/>
          <cell r="BC97"/>
          <cell r="BD97"/>
          <cell r="BE97"/>
          <cell r="BF97"/>
          <cell r="BG97"/>
          <cell r="BH97"/>
          <cell r="BI97"/>
          <cell r="BJ97"/>
          <cell r="BK97"/>
          <cell r="BL97"/>
          <cell r="BM97"/>
          <cell r="BN97"/>
          <cell r="BO97"/>
          <cell r="BP97"/>
          <cell r="BQ97"/>
          <cell r="BR97"/>
          <cell r="BS97"/>
          <cell r="BT97"/>
          <cell r="BU97"/>
          <cell r="BV97"/>
          <cell r="BW97"/>
          <cell r="BX97"/>
          <cell r="BY97"/>
          <cell r="BZ97"/>
          <cell r="CA97"/>
          <cell r="CB97"/>
          <cell r="CC97"/>
          <cell r="CD97"/>
          <cell r="CE97"/>
          <cell r="CF97"/>
          <cell r="CI97">
            <v>9.6136302968412926E-2</v>
          </cell>
          <cell r="CJ97">
            <v>0.17357316516223409</v>
          </cell>
          <cell r="CK97">
            <v>0.26117692601214271</v>
          </cell>
          <cell r="CL97">
            <v>0.33846479581029304</v>
          </cell>
          <cell r="CM97">
            <v>0.41711385722807059</v>
          </cell>
          <cell r="CN97">
            <v>0.46269001777895563</v>
          </cell>
          <cell r="CO97">
            <v>0.54363861729637231</v>
          </cell>
          <cell r="CP97">
            <v>0.59285117029764633</v>
          </cell>
          <cell r="CQ97">
            <v>0.68660496617037559</v>
          </cell>
          <cell r="CR97">
            <v>0.7976423883292415</v>
          </cell>
          <cell r="CS97">
            <v>0.91273979928700533</v>
          </cell>
          <cell r="CT97">
            <v>1</v>
          </cell>
        </row>
        <row r="98">
          <cell r="A98" t="str">
            <v>Itaquera-Iguatemi</v>
          </cell>
          <cell r="B98">
            <v>244138</v>
          </cell>
          <cell r="C98">
            <v>0.78510000000000002</v>
          </cell>
          <cell r="D98">
            <v>0.23139999999999999</v>
          </cell>
          <cell r="E98">
            <v>0</v>
          </cell>
          <cell r="F98">
            <v>6.5500000000000003E-2</v>
          </cell>
          <cell r="G98">
            <v>0.48820000000000002</v>
          </cell>
          <cell r="H98" t="str">
            <v>Itaquera-Iguatemi</v>
          </cell>
          <cell r="I98">
            <v>244113</v>
          </cell>
          <cell r="J98">
            <v>0.53620000000000001</v>
          </cell>
          <cell r="K98">
            <v>0</v>
          </cell>
          <cell r="L98">
            <v>0</v>
          </cell>
          <cell r="M98">
            <v>5.3999999999999999E-2</v>
          </cell>
          <cell r="N98">
            <v>0.48220000000000002</v>
          </cell>
          <cell r="O98"/>
          <cell r="P98"/>
          <cell r="Q98"/>
          <cell r="R98"/>
          <cell r="S98"/>
          <cell r="T98"/>
          <cell r="U98"/>
          <cell r="V98"/>
          <cell r="W98"/>
          <cell r="X98"/>
          <cell r="Y98"/>
          <cell r="Z98"/>
          <cell r="AA98"/>
          <cell r="AB98"/>
          <cell r="AC98"/>
          <cell r="AD98"/>
          <cell r="AE98"/>
          <cell r="AF98"/>
          <cell r="AG98"/>
          <cell r="AH98"/>
          <cell r="AI98"/>
          <cell r="AJ98"/>
          <cell r="AK98"/>
          <cell r="AL98"/>
          <cell r="AM98"/>
          <cell r="AN98"/>
          <cell r="AO98"/>
          <cell r="AP98"/>
          <cell r="AQ98"/>
          <cell r="AR98"/>
          <cell r="AS98"/>
          <cell r="AT98"/>
          <cell r="AU98"/>
          <cell r="AV98"/>
          <cell r="AW98"/>
          <cell r="AX98"/>
          <cell r="AY98"/>
          <cell r="AZ98"/>
          <cell r="BA98"/>
          <cell r="BB98"/>
          <cell r="BC98"/>
          <cell r="BD98"/>
          <cell r="BE98"/>
          <cell r="BF98"/>
          <cell r="BG98"/>
          <cell r="BH98"/>
          <cell r="BI98"/>
          <cell r="BJ98"/>
          <cell r="BK98"/>
          <cell r="BL98"/>
          <cell r="BM98"/>
          <cell r="BN98"/>
          <cell r="BO98"/>
          <cell r="BP98"/>
          <cell r="BQ98"/>
          <cell r="BR98"/>
          <cell r="BS98"/>
          <cell r="BT98"/>
          <cell r="BU98"/>
          <cell r="BV98"/>
          <cell r="BW98"/>
          <cell r="BX98"/>
          <cell r="BY98"/>
          <cell r="BZ98"/>
          <cell r="CA98"/>
          <cell r="CB98"/>
          <cell r="CC98"/>
          <cell r="CD98"/>
          <cell r="CE98"/>
          <cell r="CF98"/>
          <cell r="CI98">
            <v>0.12508287324326972</v>
          </cell>
          <cell r="CJ98">
            <v>0.22611195792375283</v>
          </cell>
          <cell r="CK98">
            <v>0.31805375993307022</v>
          </cell>
          <cell r="CL98">
            <v>0.38233980511983956</v>
          </cell>
          <cell r="CM98">
            <v>0.44378441961816567</v>
          </cell>
          <cell r="CN98">
            <v>0.49470158520608276</v>
          </cell>
          <cell r="CO98">
            <v>0.57209114080760648</v>
          </cell>
          <cell r="CP98">
            <v>0.63454863347018442</v>
          </cell>
          <cell r="CQ98">
            <v>0.71561059162688379</v>
          </cell>
          <cell r="CR98">
            <v>0.79310170282770875</v>
          </cell>
          <cell r="CS98">
            <v>0.90857894026042441</v>
          </cell>
          <cell r="CT98">
            <v>1</v>
          </cell>
        </row>
        <row r="99">
          <cell r="A99" t="str">
            <v>Jabaquara</v>
          </cell>
          <cell r="B99">
            <v>121116</v>
          </cell>
          <cell r="C99">
            <v>0.2087</v>
          </cell>
          <cell r="D99">
            <v>0</v>
          </cell>
          <cell r="E99">
            <v>0</v>
          </cell>
          <cell r="F99">
            <v>1.41E-2</v>
          </cell>
          <cell r="G99">
            <v>0.19450000000000001</v>
          </cell>
          <cell r="H99" t="str">
            <v>Jabaquara</v>
          </cell>
          <cell r="I99">
            <v>121118</v>
          </cell>
          <cell r="J99">
            <v>0.60770000000000002</v>
          </cell>
          <cell r="K99">
            <v>0.43809999999999999</v>
          </cell>
          <cell r="L99">
            <v>0</v>
          </cell>
          <cell r="M99">
            <v>1.24E-2</v>
          </cell>
          <cell r="N99">
            <v>0.1573</v>
          </cell>
          <cell r="O99"/>
          <cell r="P99"/>
          <cell r="Q99"/>
          <cell r="R99"/>
          <cell r="S99"/>
          <cell r="T99"/>
          <cell r="U99"/>
          <cell r="V99"/>
          <cell r="W99"/>
          <cell r="X99"/>
          <cell r="Y99"/>
          <cell r="Z99"/>
          <cell r="AA99"/>
          <cell r="AB99"/>
          <cell r="AC99"/>
          <cell r="AD99"/>
          <cell r="AE99"/>
          <cell r="AF99"/>
          <cell r="AG99"/>
          <cell r="AH99"/>
          <cell r="AI99"/>
          <cell r="AJ99"/>
          <cell r="AK99"/>
          <cell r="AL99"/>
          <cell r="AM99"/>
          <cell r="AN99"/>
          <cell r="AO99"/>
          <cell r="AP99"/>
          <cell r="AQ99"/>
          <cell r="AR99"/>
          <cell r="AS99"/>
          <cell r="AT99"/>
          <cell r="AU99"/>
          <cell r="AV99"/>
          <cell r="AW99"/>
          <cell r="AX99"/>
          <cell r="AY99"/>
          <cell r="AZ99"/>
          <cell r="BA99"/>
          <cell r="BB99"/>
          <cell r="BC99"/>
          <cell r="BD99"/>
          <cell r="BE99"/>
          <cell r="BF99"/>
          <cell r="BG99"/>
          <cell r="BH99"/>
          <cell r="BI99"/>
          <cell r="BJ99"/>
          <cell r="BK99"/>
          <cell r="BL99"/>
          <cell r="BM99"/>
          <cell r="BN99"/>
          <cell r="BO99"/>
          <cell r="BP99"/>
          <cell r="BQ99"/>
          <cell r="BR99"/>
          <cell r="BS99"/>
          <cell r="BT99"/>
          <cell r="BU99"/>
          <cell r="BV99"/>
          <cell r="BW99"/>
          <cell r="BX99"/>
          <cell r="BY99"/>
          <cell r="BZ99"/>
          <cell r="CA99"/>
          <cell r="CB99"/>
          <cell r="CC99"/>
          <cell r="CD99"/>
          <cell r="CE99"/>
          <cell r="CF99"/>
          <cell r="CI99">
            <v>0.11870985156776566</v>
          </cell>
          <cell r="CJ99">
            <v>0.20359784863090125</v>
          </cell>
          <cell r="CK99">
            <v>0.29169837364837015</v>
          </cell>
          <cell r="CL99">
            <v>0.35338969380627899</v>
          </cell>
          <cell r="CM99">
            <v>0.43379449854156332</v>
          </cell>
          <cell r="CN99">
            <v>0.49822958648942239</v>
          </cell>
          <cell r="CO99">
            <v>0.5901130682787874</v>
          </cell>
          <cell r="CP99">
            <v>0.65626627140839378</v>
          </cell>
          <cell r="CQ99">
            <v>0.72779808247826427</v>
          </cell>
          <cell r="CR99">
            <v>0.78662510387758289</v>
          </cell>
          <cell r="CS99">
            <v>0.88775156590819493</v>
          </cell>
          <cell r="CT99">
            <v>1</v>
          </cell>
        </row>
        <row r="100">
          <cell r="A100" t="str">
            <v>Jaçanã</v>
          </cell>
          <cell r="B100">
            <v>72513</v>
          </cell>
          <cell r="C100">
            <v>0.50939999999999996</v>
          </cell>
          <cell r="D100">
            <v>0</v>
          </cell>
          <cell r="E100">
            <v>0</v>
          </cell>
          <cell r="F100">
            <v>3.4700000000000002E-2</v>
          </cell>
          <cell r="G100">
            <v>0.47470000000000001</v>
          </cell>
          <cell r="H100" t="str">
            <v>Jaçanã</v>
          </cell>
          <cell r="I100">
            <v>72516</v>
          </cell>
          <cell r="J100">
            <v>0.51759999999999995</v>
          </cell>
          <cell r="K100">
            <v>6.9599999999999995E-2</v>
          </cell>
          <cell r="L100">
            <v>6.9599999999999995E-2</v>
          </cell>
          <cell r="M100">
            <v>1.89E-2</v>
          </cell>
          <cell r="N100">
            <v>0.35949999999999999</v>
          </cell>
          <cell r="O100"/>
          <cell r="P100"/>
          <cell r="Q100"/>
          <cell r="R100"/>
          <cell r="S100"/>
          <cell r="T100"/>
          <cell r="U100"/>
          <cell r="V100"/>
          <cell r="W100"/>
          <cell r="X100"/>
          <cell r="Y100"/>
          <cell r="Z100"/>
          <cell r="AA100"/>
          <cell r="AB100"/>
          <cell r="AC100"/>
          <cell r="AD100"/>
          <cell r="AE100"/>
          <cell r="AF100"/>
          <cell r="AG100"/>
          <cell r="AH100"/>
          <cell r="AI100"/>
          <cell r="AJ100"/>
          <cell r="AK100"/>
          <cell r="AL100"/>
          <cell r="AM100"/>
          <cell r="AN100"/>
          <cell r="AO100"/>
          <cell r="AP100"/>
          <cell r="AQ100"/>
          <cell r="AR100"/>
          <cell r="AS100"/>
          <cell r="AT100"/>
          <cell r="AU100"/>
          <cell r="AV100"/>
          <cell r="AW100"/>
          <cell r="AX100"/>
          <cell r="AY100"/>
          <cell r="AZ100"/>
          <cell r="BA100"/>
          <cell r="BB100"/>
          <cell r="BC100"/>
          <cell r="BD100"/>
          <cell r="BE100"/>
          <cell r="BF100"/>
          <cell r="BG100"/>
          <cell r="BH100"/>
          <cell r="BI100"/>
          <cell r="BJ100"/>
          <cell r="BK100"/>
          <cell r="BL100"/>
          <cell r="BM100"/>
          <cell r="BN100"/>
          <cell r="BO100"/>
          <cell r="BP100"/>
          <cell r="BQ100"/>
          <cell r="BR100"/>
          <cell r="BS100"/>
          <cell r="BT100"/>
          <cell r="BU100"/>
          <cell r="BV100"/>
          <cell r="BW100"/>
          <cell r="BX100"/>
          <cell r="BY100"/>
          <cell r="BZ100"/>
          <cell r="CA100"/>
          <cell r="CB100"/>
          <cell r="CC100"/>
          <cell r="CD100"/>
          <cell r="CE100"/>
          <cell r="CF100"/>
          <cell r="CI100">
            <v>0.13014366192159871</v>
          </cell>
          <cell r="CJ100">
            <v>0.20046042824270616</v>
          </cell>
          <cell r="CK100">
            <v>0.28145933777634824</v>
          </cell>
          <cell r="CL100">
            <v>0.35575999098144928</v>
          </cell>
          <cell r="CM100">
            <v>0.39441895340929556</v>
          </cell>
          <cell r="CN100">
            <v>0.45999892102671386</v>
          </cell>
          <cell r="CO100">
            <v>0.56180807490648355</v>
          </cell>
          <cell r="CP100">
            <v>0.62416321597453006</v>
          </cell>
          <cell r="CQ100">
            <v>0.71988520331058381</v>
          </cell>
          <cell r="CR100">
            <v>0.80034436933949871</v>
          </cell>
          <cell r="CS100">
            <v>0.91001576327438161</v>
          </cell>
          <cell r="CT100">
            <v>1</v>
          </cell>
        </row>
        <row r="101">
          <cell r="A101" t="str">
            <v>Jaguaré</v>
          </cell>
          <cell r="B101">
            <v>84363</v>
          </cell>
          <cell r="C101">
            <v>0.42009999999999997</v>
          </cell>
          <cell r="D101">
            <v>0</v>
          </cell>
          <cell r="E101">
            <v>0</v>
          </cell>
          <cell r="F101">
            <v>5.7999999999999996E-3</v>
          </cell>
          <cell r="G101">
            <v>0.4143</v>
          </cell>
          <cell r="H101" t="str">
            <v>Jaguaré</v>
          </cell>
          <cell r="I101">
            <v>84355</v>
          </cell>
          <cell r="J101">
            <v>0.55710000000000004</v>
          </cell>
          <cell r="K101">
            <v>0</v>
          </cell>
          <cell r="L101">
            <v>2.0000000000000001E-4</v>
          </cell>
          <cell r="M101">
            <v>9.2999999999999992E-3</v>
          </cell>
          <cell r="N101">
            <v>0.54749999999999999</v>
          </cell>
          <cell r="O101"/>
          <cell r="P101"/>
          <cell r="Q101"/>
          <cell r="R101"/>
          <cell r="S101"/>
          <cell r="T101"/>
          <cell r="U101"/>
          <cell r="V101"/>
          <cell r="W101"/>
          <cell r="X101"/>
          <cell r="Y101"/>
          <cell r="Z101"/>
          <cell r="AA101"/>
          <cell r="AB101"/>
          <cell r="AC101"/>
          <cell r="AD101"/>
          <cell r="AE101"/>
          <cell r="AF101"/>
          <cell r="AG101"/>
          <cell r="AH101"/>
          <cell r="AI101"/>
          <cell r="AJ101"/>
          <cell r="AK101"/>
          <cell r="AL101"/>
          <cell r="AM101"/>
          <cell r="AN101"/>
          <cell r="AO101"/>
          <cell r="AP101"/>
          <cell r="AQ101"/>
          <cell r="AR101"/>
          <cell r="AS101"/>
          <cell r="AT101"/>
          <cell r="AU101"/>
          <cell r="AV101"/>
          <cell r="AW101"/>
          <cell r="AX101"/>
          <cell r="AY101"/>
          <cell r="AZ101"/>
          <cell r="BA101"/>
          <cell r="BB101"/>
          <cell r="BC101"/>
          <cell r="BD101"/>
          <cell r="BE101"/>
          <cell r="BF101"/>
          <cell r="BG101"/>
          <cell r="BH101"/>
          <cell r="BI101"/>
          <cell r="BJ101"/>
          <cell r="BK101"/>
          <cell r="BL101"/>
          <cell r="BM101"/>
          <cell r="BN101"/>
          <cell r="BO101"/>
          <cell r="BP101"/>
          <cell r="BQ101"/>
          <cell r="BR101"/>
          <cell r="BS101"/>
          <cell r="BT101"/>
          <cell r="BU101"/>
          <cell r="BV101"/>
          <cell r="BW101"/>
          <cell r="BX101"/>
          <cell r="BY101"/>
          <cell r="BZ101"/>
          <cell r="CA101"/>
          <cell r="CB101"/>
          <cell r="CC101"/>
          <cell r="CD101"/>
          <cell r="CE101"/>
          <cell r="CF101"/>
          <cell r="CI101">
            <v>0.12841757727195782</v>
          </cell>
          <cell r="CJ101">
            <v>0.2210548272434088</v>
          </cell>
          <cell r="CK101">
            <v>0.32602775434015668</v>
          </cell>
          <cell r="CL101">
            <v>0.36677326926289383</v>
          </cell>
          <cell r="CM101">
            <v>0.44141638974499603</v>
          </cell>
          <cell r="CN101">
            <v>0.51646113232888291</v>
          </cell>
          <cell r="CO101">
            <v>0.6532319536374247</v>
          </cell>
          <cell r="CP101">
            <v>0.70248400879525286</v>
          </cell>
          <cell r="CQ101">
            <v>0.74719192598173723</v>
          </cell>
          <cell r="CR101">
            <v>0.79900874012158285</v>
          </cell>
          <cell r="CS101">
            <v>0.88620058195464246</v>
          </cell>
          <cell r="CT101">
            <v>1</v>
          </cell>
        </row>
        <row r="102">
          <cell r="A102" t="str">
            <v>Jandira</v>
          </cell>
          <cell r="B102">
            <v>29549</v>
          </cell>
          <cell r="C102">
            <v>0.21490000000000001</v>
          </cell>
          <cell r="D102">
            <v>0</v>
          </cell>
          <cell r="E102">
            <v>0</v>
          </cell>
          <cell r="F102">
            <v>1.06E-2</v>
          </cell>
          <cell r="G102">
            <v>0.20430000000000001</v>
          </cell>
          <cell r="H102" t="str">
            <v>Jandira</v>
          </cell>
          <cell r="I102">
            <v>29549</v>
          </cell>
          <cell r="J102">
            <v>0.3916</v>
          </cell>
          <cell r="K102">
            <v>0</v>
          </cell>
          <cell r="L102">
            <v>0</v>
          </cell>
          <cell r="M102">
            <v>8.3000000000000001E-3</v>
          </cell>
          <cell r="N102">
            <v>0.38329999999999997</v>
          </cell>
          <cell r="O102"/>
          <cell r="P102"/>
          <cell r="Q102"/>
          <cell r="R102"/>
          <cell r="S102"/>
          <cell r="T102"/>
          <cell r="U102"/>
          <cell r="V102"/>
          <cell r="W102"/>
          <cell r="X102"/>
          <cell r="Y102"/>
          <cell r="Z102"/>
          <cell r="AA102"/>
          <cell r="AB102"/>
          <cell r="AC102"/>
          <cell r="AD102"/>
          <cell r="AE102"/>
          <cell r="AF102"/>
          <cell r="AG102"/>
          <cell r="AH102"/>
          <cell r="AI102"/>
          <cell r="AJ102"/>
          <cell r="AK102"/>
          <cell r="AL102"/>
          <cell r="AM102"/>
          <cell r="AN102"/>
          <cell r="AO102"/>
          <cell r="AP102"/>
          <cell r="AQ102"/>
          <cell r="AR102"/>
          <cell r="AS102"/>
          <cell r="AT102"/>
          <cell r="AU102"/>
          <cell r="AV102"/>
          <cell r="AW102"/>
          <cell r="AX102"/>
          <cell r="AY102"/>
          <cell r="AZ102"/>
          <cell r="BA102"/>
          <cell r="BB102"/>
          <cell r="BC102"/>
          <cell r="BD102"/>
          <cell r="BE102"/>
          <cell r="BF102"/>
          <cell r="BG102"/>
          <cell r="BH102"/>
          <cell r="BI102"/>
          <cell r="BJ102"/>
          <cell r="BK102"/>
          <cell r="BL102"/>
          <cell r="BM102"/>
          <cell r="BN102"/>
          <cell r="BO102"/>
          <cell r="BP102"/>
          <cell r="BQ102"/>
          <cell r="BR102"/>
          <cell r="BS102"/>
          <cell r="BT102"/>
          <cell r="BU102"/>
          <cell r="BV102"/>
          <cell r="BW102"/>
          <cell r="BX102"/>
          <cell r="BY102"/>
          <cell r="BZ102"/>
          <cell r="CA102"/>
          <cell r="CB102"/>
          <cell r="CC102"/>
          <cell r="CD102"/>
          <cell r="CE102"/>
          <cell r="CF102"/>
          <cell r="CI102">
            <v>0.13419149708211525</v>
          </cell>
          <cell r="CJ102">
            <v>0.25464651406308325</v>
          </cell>
          <cell r="CK102">
            <v>0.33011192032611125</v>
          </cell>
          <cell r="CL102">
            <v>0.38113965729376109</v>
          </cell>
          <cell r="CM102">
            <v>0.46178658732407385</v>
          </cell>
          <cell r="CN102">
            <v>0.51609215523379959</v>
          </cell>
          <cell r="CO102">
            <v>0.571356816972451</v>
          </cell>
          <cell r="CP102">
            <v>0.60739512548609853</v>
          </cell>
          <cell r="CQ102">
            <v>0.67931198984618746</v>
          </cell>
          <cell r="CR102">
            <v>0.79231692224756112</v>
          </cell>
          <cell r="CS102">
            <v>0.88826354112759798</v>
          </cell>
          <cell r="CT102">
            <v>1</v>
          </cell>
        </row>
        <row r="103">
          <cell r="A103" t="str">
            <v>Jaraguá</v>
          </cell>
          <cell r="B103">
            <v>160220</v>
          </cell>
          <cell r="C103">
            <v>1.1769000000000001</v>
          </cell>
          <cell r="D103">
            <v>0.43690000000000001</v>
          </cell>
          <cell r="E103">
            <v>0</v>
          </cell>
          <cell r="F103">
            <v>8.5000000000000006E-3</v>
          </cell>
          <cell r="G103">
            <v>0.73150000000000004</v>
          </cell>
          <cell r="H103" t="str">
            <v>Jaraguá</v>
          </cell>
          <cell r="I103">
            <v>160270</v>
          </cell>
          <cell r="J103">
            <v>1.3331999999999999</v>
          </cell>
          <cell r="K103">
            <v>0.30420000000000003</v>
          </cell>
          <cell r="L103">
            <v>0.32440000000000002</v>
          </cell>
          <cell r="M103">
            <v>8.5800000000000001E-2</v>
          </cell>
          <cell r="N103">
            <v>0.61880000000000002</v>
          </cell>
          <cell r="O103"/>
          <cell r="P103"/>
          <cell r="Q103"/>
          <cell r="R103"/>
          <cell r="S103"/>
          <cell r="T103"/>
          <cell r="U103"/>
          <cell r="V103"/>
          <cell r="W103"/>
          <cell r="X103"/>
          <cell r="Y103"/>
          <cell r="Z103"/>
          <cell r="AA103"/>
          <cell r="AB103"/>
          <cell r="AC103"/>
          <cell r="AD103"/>
          <cell r="AE103"/>
          <cell r="AF103"/>
          <cell r="AG103"/>
          <cell r="AH103"/>
          <cell r="AI103"/>
          <cell r="AJ103"/>
          <cell r="AK103"/>
          <cell r="AL103"/>
          <cell r="AM103"/>
          <cell r="AN103"/>
          <cell r="AO103"/>
          <cell r="AP103"/>
          <cell r="AQ103"/>
          <cell r="AR103"/>
          <cell r="AS103"/>
          <cell r="AT103"/>
          <cell r="AU103"/>
          <cell r="AV103"/>
          <cell r="AW103"/>
          <cell r="AX103"/>
          <cell r="AY103"/>
          <cell r="AZ103"/>
          <cell r="BA103"/>
          <cell r="BB103"/>
          <cell r="BC103"/>
          <cell r="BD103"/>
          <cell r="BE103"/>
          <cell r="BF103"/>
          <cell r="BG103"/>
          <cell r="BH103"/>
          <cell r="BI103"/>
          <cell r="BJ103"/>
          <cell r="BK103"/>
          <cell r="BL103"/>
          <cell r="BM103"/>
          <cell r="BN103"/>
          <cell r="BO103"/>
          <cell r="BP103"/>
          <cell r="BQ103"/>
          <cell r="BR103"/>
          <cell r="BS103"/>
          <cell r="BT103"/>
          <cell r="BU103"/>
          <cell r="BV103"/>
          <cell r="BW103"/>
          <cell r="BX103"/>
          <cell r="BY103"/>
          <cell r="BZ103"/>
          <cell r="CA103"/>
          <cell r="CB103"/>
          <cell r="CC103"/>
          <cell r="CD103"/>
          <cell r="CE103"/>
          <cell r="CF103"/>
          <cell r="CI103">
            <v>9.796336727058623E-2</v>
          </cell>
          <cell r="CJ103">
            <v>0.17073021934118826</v>
          </cell>
          <cell r="CK103">
            <v>0.27558826944765458</v>
          </cell>
          <cell r="CL103">
            <v>0.31346838942249539</v>
          </cell>
          <cell r="CM103">
            <v>0.34113050763900432</v>
          </cell>
          <cell r="CN103">
            <v>0.37720885425227041</v>
          </cell>
          <cell r="CO103">
            <v>0.445172867786228</v>
          </cell>
          <cell r="CP103">
            <v>0.53602226822441645</v>
          </cell>
          <cell r="CQ103">
            <v>0.68684942655525127</v>
          </cell>
          <cell r="CR103">
            <v>0.78047316746175854</v>
          </cell>
          <cell r="CS103">
            <v>0.87021618625547847</v>
          </cell>
          <cell r="CT103">
            <v>1</v>
          </cell>
        </row>
        <row r="104">
          <cell r="A104" t="str">
            <v>Jardim São Luis</v>
          </cell>
          <cell r="B104">
            <v>73710</v>
          </cell>
          <cell r="C104">
            <v>0.99709999999999999</v>
          </cell>
          <cell r="D104">
            <v>0</v>
          </cell>
          <cell r="E104">
            <v>0</v>
          </cell>
          <cell r="F104">
            <v>2.7199999999999998E-2</v>
          </cell>
          <cell r="G104">
            <v>0.96989999999999998</v>
          </cell>
          <cell r="H104" t="str">
            <v>Jardim São Luis</v>
          </cell>
          <cell r="I104">
            <v>73710</v>
          </cell>
          <cell r="J104">
            <v>1.2056</v>
          </cell>
          <cell r="K104">
            <v>0.65149999999999997</v>
          </cell>
          <cell r="L104">
            <v>0</v>
          </cell>
          <cell r="M104">
            <v>3.6799999999999999E-2</v>
          </cell>
          <cell r="N104">
            <v>0.51739999999999997</v>
          </cell>
          <cell r="O104"/>
          <cell r="P104"/>
          <cell r="Q104"/>
          <cell r="R104"/>
          <cell r="S104"/>
          <cell r="T104"/>
          <cell r="U104"/>
          <cell r="V104"/>
          <cell r="W104"/>
          <cell r="X104"/>
          <cell r="Y104"/>
          <cell r="Z104"/>
          <cell r="AA104"/>
          <cell r="AB104"/>
          <cell r="AC104"/>
          <cell r="AD104"/>
          <cell r="AE104"/>
          <cell r="AF104"/>
          <cell r="AG104"/>
          <cell r="AH104"/>
          <cell r="AI104"/>
          <cell r="AJ104"/>
          <cell r="AK104"/>
          <cell r="AL104"/>
          <cell r="AM104"/>
          <cell r="AN104"/>
          <cell r="AO104"/>
          <cell r="AP104"/>
          <cell r="AQ104"/>
          <cell r="AR104"/>
          <cell r="AS104"/>
          <cell r="AT104"/>
          <cell r="AU104"/>
          <cell r="AV104"/>
          <cell r="AW104"/>
          <cell r="AX104"/>
          <cell r="AY104"/>
          <cell r="AZ104"/>
          <cell r="BA104"/>
          <cell r="BB104"/>
          <cell r="BC104"/>
          <cell r="BD104"/>
          <cell r="BE104"/>
          <cell r="BF104"/>
          <cell r="BG104"/>
          <cell r="BH104"/>
          <cell r="BI104"/>
          <cell r="BJ104"/>
          <cell r="BK104"/>
          <cell r="BL104"/>
          <cell r="BM104"/>
          <cell r="BN104"/>
          <cell r="BO104"/>
          <cell r="BP104"/>
          <cell r="BQ104"/>
          <cell r="BR104"/>
          <cell r="BS104"/>
          <cell r="BT104"/>
          <cell r="BU104"/>
          <cell r="BV104"/>
          <cell r="BW104"/>
          <cell r="BX104"/>
          <cell r="BY104"/>
          <cell r="BZ104"/>
          <cell r="CA104"/>
          <cell r="CB104"/>
          <cell r="CC104"/>
          <cell r="CD104"/>
          <cell r="CE104"/>
          <cell r="CF104"/>
          <cell r="CI104">
            <v>9.1035945023989845E-2</v>
          </cell>
          <cell r="CJ104">
            <v>0.18231816696756942</v>
          </cell>
          <cell r="CK104">
            <v>0.26378236197733368</v>
          </cell>
          <cell r="CL104">
            <v>0.33555279919277414</v>
          </cell>
          <cell r="CM104">
            <v>0.40420770503144809</v>
          </cell>
          <cell r="CN104">
            <v>0.48350117645462465</v>
          </cell>
          <cell r="CO104">
            <v>0.58552388158698676</v>
          </cell>
          <cell r="CP104">
            <v>0.64393492522217599</v>
          </cell>
          <cell r="CQ104">
            <v>0.72025012631250085</v>
          </cell>
          <cell r="CR104">
            <v>0.8047216996464065</v>
          </cell>
          <cell r="CS104">
            <v>0.89365155983735756</v>
          </cell>
          <cell r="CT104">
            <v>1</v>
          </cell>
        </row>
        <row r="105">
          <cell r="A105" t="str">
            <v>Juquitiba</v>
          </cell>
          <cell r="B105">
            <v>12907</v>
          </cell>
          <cell r="C105">
            <v>2.4361999999999999</v>
          </cell>
          <cell r="D105">
            <v>0</v>
          </cell>
          <cell r="E105">
            <v>0</v>
          </cell>
          <cell r="F105">
            <v>4.1999999999999997E-3</v>
          </cell>
          <cell r="G105">
            <v>2.4319999999999999</v>
          </cell>
          <cell r="H105" t="str">
            <v>Juquitiba</v>
          </cell>
          <cell r="I105">
            <v>12907</v>
          </cell>
          <cell r="J105">
            <v>1.7735000000000001</v>
          </cell>
          <cell r="K105">
            <v>0</v>
          </cell>
          <cell r="L105">
            <v>0</v>
          </cell>
          <cell r="M105">
            <v>2.5499999999999998E-2</v>
          </cell>
          <cell r="N105">
            <v>1.748</v>
          </cell>
          <cell r="O105"/>
          <cell r="P105"/>
          <cell r="Q105"/>
          <cell r="R105"/>
          <cell r="S105"/>
          <cell r="T105"/>
          <cell r="U105"/>
          <cell r="V105"/>
          <cell r="W105"/>
          <cell r="X105"/>
          <cell r="Y105"/>
          <cell r="Z105"/>
          <cell r="AA105"/>
          <cell r="AB105"/>
          <cell r="AC105"/>
          <cell r="AD105"/>
          <cell r="AE105"/>
          <cell r="AF105"/>
          <cell r="AG105"/>
          <cell r="AH105"/>
          <cell r="AI105"/>
          <cell r="AJ105"/>
          <cell r="AK105"/>
          <cell r="AL105"/>
          <cell r="AM105"/>
          <cell r="AN105"/>
          <cell r="AO105"/>
          <cell r="AP105"/>
          <cell r="AQ105"/>
          <cell r="AR105"/>
          <cell r="AS105"/>
          <cell r="AT105"/>
          <cell r="AU105"/>
          <cell r="AV105"/>
          <cell r="AW105"/>
          <cell r="AX105"/>
          <cell r="AY105"/>
          <cell r="AZ105"/>
          <cell r="BA105"/>
          <cell r="BB105"/>
          <cell r="BC105"/>
          <cell r="BD105"/>
          <cell r="BE105"/>
          <cell r="BF105"/>
          <cell r="BG105"/>
          <cell r="BH105"/>
          <cell r="BI105"/>
          <cell r="BJ105"/>
          <cell r="BK105"/>
          <cell r="BL105"/>
          <cell r="BM105"/>
          <cell r="BN105"/>
          <cell r="BO105"/>
          <cell r="BP105"/>
          <cell r="BQ105"/>
          <cell r="BR105"/>
          <cell r="BS105"/>
          <cell r="BT105"/>
          <cell r="BU105"/>
          <cell r="BV105"/>
          <cell r="BW105"/>
          <cell r="BX105"/>
          <cell r="BY105"/>
          <cell r="BZ105"/>
          <cell r="CA105"/>
          <cell r="CB105"/>
          <cell r="CC105"/>
          <cell r="CD105"/>
          <cell r="CE105"/>
          <cell r="CF105"/>
          <cell r="CI105">
            <v>0.1306789750372552</v>
          </cell>
          <cell r="CJ105">
            <v>0.22003037814987378</v>
          </cell>
          <cell r="CK105">
            <v>0.29038988536141463</v>
          </cell>
          <cell r="CL105">
            <v>0.33295189203372794</v>
          </cell>
          <cell r="CM105">
            <v>0.4234586808569632</v>
          </cell>
          <cell r="CN105">
            <v>0.4889209711341555</v>
          </cell>
          <cell r="CO105">
            <v>0.58520080230654226</v>
          </cell>
          <cell r="CP105">
            <v>0.65628132085853141</v>
          </cell>
          <cell r="CQ105">
            <v>0.72344383126738221</v>
          </cell>
          <cell r="CR105">
            <v>0.78232767551674665</v>
          </cell>
          <cell r="CS105">
            <v>0.87803952159832643</v>
          </cell>
          <cell r="CT105">
            <v>1</v>
          </cell>
        </row>
        <row r="106">
          <cell r="A106" t="str">
            <v>Lapa</v>
          </cell>
          <cell r="B106">
            <v>182554</v>
          </cell>
          <cell r="C106">
            <v>0.31609999999999999</v>
          </cell>
          <cell r="D106">
            <v>0</v>
          </cell>
          <cell r="E106">
            <v>1.1599999999999999E-2</v>
          </cell>
          <cell r="F106">
            <v>1.23E-2</v>
          </cell>
          <cell r="G106">
            <v>0.29220000000000002</v>
          </cell>
          <cell r="H106" t="str">
            <v>Lapa</v>
          </cell>
          <cell r="I106">
            <v>182554</v>
          </cell>
          <cell r="J106">
            <v>0.47620000000000001</v>
          </cell>
          <cell r="K106">
            <v>0.28699999999999998</v>
          </cell>
          <cell r="L106">
            <v>0</v>
          </cell>
          <cell r="M106">
            <v>8.9999999999999993E-3</v>
          </cell>
          <cell r="N106">
            <v>0.18010000000000001</v>
          </cell>
          <cell r="O106"/>
          <cell r="P106"/>
          <cell r="Q106"/>
          <cell r="R106"/>
          <cell r="S106"/>
          <cell r="T106"/>
          <cell r="U106"/>
          <cell r="V106"/>
          <cell r="W106"/>
          <cell r="X106"/>
          <cell r="Y106"/>
          <cell r="Z106"/>
          <cell r="AA106"/>
          <cell r="AB106"/>
          <cell r="AC106"/>
          <cell r="AD106"/>
          <cell r="AE106"/>
          <cell r="AF106"/>
          <cell r="AG106"/>
          <cell r="AH106"/>
          <cell r="AI106"/>
          <cell r="AJ106"/>
          <cell r="AK106"/>
          <cell r="AL106"/>
          <cell r="AM106"/>
          <cell r="AN106"/>
          <cell r="AO106"/>
          <cell r="AP106"/>
          <cell r="AQ106"/>
          <cell r="AR106"/>
          <cell r="AS106"/>
          <cell r="AT106"/>
          <cell r="AU106"/>
          <cell r="AV106"/>
          <cell r="AW106"/>
          <cell r="AX106"/>
          <cell r="AY106"/>
          <cell r="AZ106"/>
          <cell r="BA106"/>
          <cell r="BB106"/>
          <cell r="BC106"/>
          <cell r="BD106"/>
          <cell r="BE106"/>
          <cell r="BF106"/>
          <cell r="BG106"/>
          <cell r="BH106"/>
          <cell r="BI106"/>
          <cell r="BJ106"/>
          <cell r="BK106"/>
          <cell r="BL106"/>
          <cell r="BM106"/>
          <cell r="BN106"/>
          <cell r="BO106"/>
          <cell r="BP106"/>
          <cell r="BQ106"/>
          <cell r="BR106"/>
          <cell r="BS106"/>
          <cell r="BT106"/>
          <cell r="BU106"/>
          <cell r="BV106"/>
          <cell r="BW106"/>
          <cell r="BX106"/>
          <cell r="BY106"/>
          <cell r="BZ106"/>
          <cell r="CA106"/>
          <cell r="CB106"/>
          <cell r="CC106"/>
          <cell r="CD106"/>
          <cell r="CE106"/>
          <cell r="CF106"/>
          <cell r="CI106">
            <v>0.1227503475092013</v>
          </cell>
          <cell r="CJ106">
            <v>0.21774592073705717</v>
          </cell>
          <cell r="CK106">
            <v>0.30744261820841423</v>
          </cell>
          <cell r="CL106">
            <v>0.36722044396065806</v>
          </cell>
          <cell r="CM106">
            <v>0.44461507985137622</v>
          </cell>
          <cell r="CN106">
            <v>0.48327710303726834</v>
          </cell>
          <cell r="CO106">
            <v>0.56094167334055667</v>
          </cell>
          <cell r="CP106">
            <v>0.62597563637077336</v>
          </cell>
          <cell r="CQ106">
            <v>0.71962593989618728</v>
          </cell>
          <cell r="CR106">
            <v>0.80904477367228567</v>
          </cell>
          <cell r="CS106">
            <v>0.89854941190588611</v>
          </cell>
          <cell r="CT106">
            <v>1</v>
          </cell>
        </row>
        <row r="107">
          <cell r="A107" t="str">
            <v>Mauá</v>
          </cell>
          <cell r="B107">
            <v>119709</v>
          </cell>
          <cell r="C107">
            <v>1.5696000000000001</v>
          </cell>
          <cell r="D107">
            <v>0.94530000000000003</v>
          </cell>
          <cell r="E107">
            <v>0</v>
          </cell>
          <cell r="F107">
            <v>3.9300000000000002E-2</v>
          </cell>
          <cell r="G107">
            <v>0.58499999999999996</v>
          </cell>
          <cell r="H107" t="str">
            <v>Mauá</v>
          </cell>
          <cell r="I107">
            <v>119708</v>
          </cell>
          <cell r="J107">
            <v>0.46729999999999999</v>
          </cell>
          <cell r="K107">
            <v>0</v>
          </cell>
          <cell r="L107">
            <v>0</v>
          </cell>
          <cell r="M107">
            <v>5.4699999999999999E-2</v>
          </cell>
          <cell r="N107">
            <v>0.41260000000000002</v>
          </cell>
          <cell r="O107"/>
          <cell r="P107"/>
          <cell r="Q107"/>
          <cell r="R107"/>
          <cell r="S107"/>
          <cell r="T107"/>
          <cell r="U107"/>
          <cell r="V107"/>
          <cell r="W107"/>
          <cell r="X107"/>
          <cell r="Y107"/>
          <cell r="Z107"/>
          <cell r="AA107"/>
          <cell r="AB107"/>
          <cell r="AC107"/>
          <cell r="AD107"/>
          <cell r="AE107"/>
          <cell r="AF107"/>
          <cell r="AG107"/>
          <cell r="AH107"/>
          <cell r="AI107"/>
          <cell r="AJ107"/>
          <cell r="AK107"/>
          <cell r="AL107"/>
          <cell r="AM107"/>
          <cell r="AN107"/>
          <cell r="AO107"/>
          <cell r="AP107"/>
          <cell r="AQ107"/>
          <cell r="AR107"/>
          <cell r="AS107"/>
          <cell r="AT107"/>
          <cell r="AU107"/>
          <cell r="AV107"/>
          <cell r="AW107"/>
          <cell r="AX107"/>
          <cell r="AY107"/>
          <cell r="AZ107"/>
          <cell r="BA107"/>
          <cell r="BB107"/>
          <cell r="BC107"/>
          <cell r="BD107"/>
          <cell r="BE107"/>
          <cell r="BF107"/>
          <cell r="BG107"/>
          <cell r="BH107"/>
          <cell r="BI107"/>
          <cell r="BJ107"/>
          <cell r="BK107"/>
          <cell r="BL107"/>
          <cell r="BM107"/>
          <cell r="BN107"/>
          <cell r="BO107"/>
          <cell r="BP107"/>
          <cell r="BQ107"/>
          <cell r="BR107"/>
          <cell r="BS107"/>
          <cell r="BT107"/>
          <cell r="BU107"/>
          <cell r="BV107"/>
          <cell r="BW107"/>
          <cell r="BX107"/>
          <cell r="BY107"/>
          <cell r="BZ107"/>
          <cell r="CA107"/>
          <cell r="CB107"/>
          <cell r="CC107"/>
          <cell r="CD107"/>
          <cell r="CE107"/>
          <cell r="CF107"/>
          <cell r="CI107">
            <v>0.10717387200959397</v>
          </cell>
          <cell r="CJ107">
            <v>0.2215132970221283</v>
          </cell>
          <cell r="CK107">
            <v>0.32610135458108125</v>
          </cell>
          <cell r="CL107">
            <v>0.37569309076402813</v>
          </cell>
          <cell r="CM107">
            <v>0.42634036757705346</v>
          </cell>
          <cell r="CN107">
            <v>0.46503863095345915</v>
          </cell>
          <cell r="CO107">
            <v>0.54702867557499091</v>
          </cell>
          <cell r="CP107">
            <v>0.60274773510367829</v>
          </cell>
          <cell r="CQ107">
            <v>0.69689371690011115</v>
          </cell>
          <cell r="CR107">
            <v>0.78265807338694815</v>
          </cell>
          <cell r="CS107">
            <v>0.87486530841797439</v>
          </cell>
          <cell r="CT107">
            <v>1</v>
          </cell>
        </row>
        <row r="108">
          <cell r="A108" t="str">
            <v>Moóca</v>
          </cell>
          <cell r="B108">
            <v>80308</v>
          </cell>
          <cell r="C108">
            <v>0.27389999999999998</v>
          </cell>
          <cell r="D108">
            <v>0.13780000000000001</v>
          </cell>
          <cell r="E108">
            <v>0</v>
          </cell>
          <cell r="F108">
            <v>3.5999999999999999E-3</v>
          </cell>
          <cell r="G108">
            <v>0.13250000000000001</v>
          </cell>
          <cell r="H108" t="str">
            <v>Moóca</v>
          </cell>
          <cell r="I108">
            <v>80306</v>
          </cell>
          <cell r="J108">
            <v>0.2596</v>
          </cell>
          <cell r="K108">
            <v>0</v>
          </cell>
          <cell r="L108">
            <v>0</v>
          </cell>
          <cell r="M108">
            <v>3.4000000000000002E-2</v>
          </cell>
          <cell r="N108">
            <v>0.22550000000000001</v>
          </cell>
          <cell r="O108"/>
          <cell r="P108"/>
          <cell r="Q108"/>
          <cell r="R108"/>
          <cell r="S108"/>
          <cell r="T108"/>
          <cell r="U108"/>
          <cell r="V108"/>
          <cell r="W108"/>
          <cell r="X108"/>
          <cell r="Y108"/>
          <cell r="Z108"/>
          <cell r="AA108"/>
          <cell r="AB108"/>
          <cell r="AC108"/>
          <cell r="AD108"/>
          <cell r="AE108"/>
          <cell r="AF108"/>
          <cell r="AG108"/>
          <cell r="AH108"/>
          <cell r="AI108"/>
          <cell r="AJ108"/>
          <cell r="AK108"/>
          <cell r="AL108"/>
          <cell r="AM108"/>
          <cell r="AN108"/>
          <cell r="AO108"/>
          <cell r="AP108"/>
          <cell r="AQ108"/>
          <cell r="AR108"/>
          <cell r="AS108"/>
          <cell r="AT108"/>
          <cell r="AU108"/>
          <cell r="AV108"/>
          <cell r="AW108"/>
          <cell r="AX108"/>
          <cell r="AY108"/>
          <cell r="AZ108"/>
          <cell r="BA108"/>
          <cell r="BB108"/>
          <cell r="BC108"/>
          <cell r="BD108"/>
          <cell r="BE108"/>
          <cell r="BF108"/>
          <cell r="BG108"/>
          <cell r="BH108"/>
          <cell r="BI108"/>
          <cell r="BJ108"/>
          <cell r="BK108"/>
          <cell r="BL108"/>
          <cell r="BM108"/>
          <cell r="BN108"/>
          <cell r="BO108"/>
          <cell r="BP108"/>
          <cell r="BQ108"/>
          <cell r="BR108"/>
          <cell r="BS108"/>
          <cell r="BT108"/>
          <cell r="BU108"/>
          <cell r="BV108"/>
          <cell r="BW108"/>
          <cell r="BX108"/>
          <cell r="BY108"/>
          <cell r="BZ108"/>
          <cell r="CA108"/>
          <cell r="CB108"/>
          <cell r="CC108"/>
          <cell r="CD108"/>
          <cell r="CE108"/>
          <cell r="CF108"/>
          <cell r="CI108">
            <v>0.12965906394651205</v>
          </cell>
          <cell r="CJ108">
            <v>0.25318803285125646</v>
          </cell>
          <cell r="CK108">
            <v>0.31070805298318344</v>
          </cell>
          <cell r="CL108">
            <v>0.37196194521943382</v>
          </cell>
          <cell r="CM108">
            <v>0.44075593673135216</v>
          </cell>
          <cell r="CN108">
            <v>0.47738385036521197</v>
          </cell>
          <cell r="CO108">
            <v>0.54182410289086513</v>
          </cell>
          <cell r="CP108">
            <v>0.62923497493952463</v>
          </cell>
          <cell r="CQ108">
            <v>0.70329557042594382</v>
          </cell>
          <cell r="CR108">
            <v>0.75133192894697343</v>
          </cell>
          <cell r="CS108">
            <v>0.85019876882389678</v>
          </cell>
          <cell r="CT108">
            <v>1</v>
          </cell>
        </row>
        <row r="109">
          <cell r="A109" t="str">
            <v>Oeste</v>
          </cell>
          <cell r="B109">
            <v>72003</v>
          </cell>
          <cell r="C109">
            <v>1.0644</v>
          </cell>
          <cell r="D109">
            <v>0</v>
          </cell>
          <cell r="E109">
            <v>0</v>
          </cell>
          <cell r="F109">
            <v>4.0000000000000001E-3</v>
          </cell>
          <cell r="G109">
            <v>1.0605</v>
          </cell>
          <cell r="H109" t="str">
            <v>Oeste</v>
          </cell>
          <cell r="I109">
            <v>72003</v>
          </cell>
          <cell r="J109">
            <v>0.78859999999999997</v>
          </cell>
          <cell r="K109">
            <v>0</v>
          </cell>
          <cell r="L109">
            <v>0</v>
          </cell>
          <cell r="M109">
            <v>4.3400000000000001E-2</v>
          </cell>
          <cell r="N109">
            <v>0.74519999999999997</v>
          </cell>
          <cell r="O109"/>
          <cell r="P109"/>
          <cell r="Q109"/>
          <cell r="R109"/>
          <cell r="S109"/>
          <cell r="T109"/>
          <cell r="U109"/>
          <cell r="V109"/>
          <cell r="W109"/>
          <cell r="X109"/>
          <cell r="Y109"/>
          <cell r="Z109"/>
          <cell r="AA109"/>
          <cell r="AB109"/>
          <cell r="AC109"/>
          <cell r="AD109"/>
          <cell r="AE109"/>
          <cell r="AF109"/>
          <cell r="AG109"/>
          <cell r="AH109"/>
          <cell r="AI109"/>
          <cell r="AJ109"/>
          <cell r="AK109"/>
          <cell r="AL109"/>
          <cell r="AM109"/>
          <cell r="AN109"/>
          <cell r="AO109"/>
          <cell r="AP109"/>
          <cell r="AQ109"/>
          <cell r="AR109"/>
          <cell r="AS109"/>
          <cell r="AT109"/>
          <cell r="AU109"/>
          <cell r="AV109"/>
          <cell r="AW109"/>
          <cell r="AX109"/>
          <cell r="AY109"/>
          <cell r="AZ109"/>
          <cell r="BA109"/>
          <cell r="BB109"/>
          <cell r="BC109"/>
          <cell r="BD109"/>
          <cell r="BE109"/>
          <cell r="BF109"/>
          <cell r="BG109"/>
          <cell r="BH109"/>
          <cell r="BI109"/>
          <cell r="BJ109"/>
          <cell r="BK109"/>
          <cell r="BL109"/>
          <cell r="BM109"/>
          <cell r="BN109"/>
          <cell r="BO109"/>
          <cell r="BP109"/>
          <cell r="BQ109"/>
          <cell r="BR109"/>
          <cell r="BS109"/>
          <cell r="BT109"/>
          <cell r="BU109"/>
          <cell r="BV109"/>
          <cell r="BW109"/>
          <cell r="BX109"/>
          <cell r="BY109"/>
          <cell r="BZ109"/>
          <cell r="CA109"/>
          <cell r="CB109"/>
          <cell r="CC109"/>
          <cell r="CD109"/>
          <cell r="CE109"/>
          <cell r="CF109"/>
          <cell r="CI109">
            <v>9.0988014822666524E-2</v>
          </cell>
          <cell r="CJ109">
            <v>0.21872667184450095</v>
          </cell>
          <cell r="CK109">
            <v>0.31462596164453061</v>
          </cell>
          <cell r="CL109">
            <v>0.39453621989997456</v>
          </cell>
          <cell r="CM109">
            <v>0.46511975872076516</v>
          </cell>
          <cell r="CN109">
            <v>0.60367808080276963</v>
          </cell>
          <cell r="CO109">
            <v>0.68881217577258247</v>
          </cell>
          <cell r="CP109">
            <v>0.7206118971110258</v>
          </cell>
          <cell r="CQ109">
            <v>0.78885050919631217</v>
          </cell>
          <cell r="CR109">
            <v>0.85143882726474529</v>
          </cell>
          <cell r="CS109">
            <v>0.91665758686535226</v>
          </cell>
          <cell r="CT109">
            <v>1</v>
          </cell>
        </row>
        <row r="110">
          <cell r="A110" t="str">
            <v>Osasco</v>
          </cell>
          <cell r="B110">
            <v>215607</v>
          </cell>
          <cell r="C110">
            <v>0.47170000000000001</v>
          </cell>
          <cell r="D110">
            <v>0</v>
          </cell>
          <cell r="E110">
            <v>4.82E-2</v>
          </cell>
          <cell r="F110">
            <v>9.7999999999999997E-3</v>
          </cell>
          <cell r="G110">
            <v>0.4138</v>
          </cell>
          <cell r="H110" t="str">
            <v>Osasco</v>
          </cell>
          <cell r="I110">
            <v>215550</v>
          </cell>
          <cell r="J110">
            <v>0.46710000000000002</v>
          </cell>
          <cell r="K110">
            <v>0</v>
          </cell>
          <cell r="L110">
            <v>8.8800000000000004E-2</v>
          </cell>
          <cell r="M110">
            <v>9.1000000000000004E-3</v>
          </cell>
          <cell r="N110">
            <v>0.36919999999999997</v>
          </cell>
          <cell r="O110"/>
          <cell r="P110"/>
          <cell r="Q110"/>
          <cell r="R110"/>
          <cell r="S110"/>
          <cell r="T110"/>
          <cell r="U110"/>
          <cell r="V110"/>
          <cell r="W110"/>
          <cell r="X110"/>
          <cell r="Y110"/>
          <cell r="Z110"/>
          <cell r="AA110"/>
          <cell r="AB110"/>
          <cell r="AC110"/>
          <cell r="AD110"/>
          <cell r="AE110"/>
          <cell r="AF110"/>
          <cell r="AG110"/>
          <cell r="AH110"/>
          <cell r="AI110"/>
          <cell r="AJ110"/>
          <cell r="AK110"/>
          <cell r="AL110"/>
          <cell r="AM110"/>
          <cell r="AN110"/>
          <cell r="AO110"/>
          <cell r="AP110"/>
          <cell r="AQ110"/>
          <cell r="AR110"/>
          <cell r="AS110"/>
          <cell r="AT110"/>
          <cell r="AU110"/>
          <cell r="AV110"/>
          <cell r="AW110"/>
          <cell r="AX110"/>
          <cell r="AY110"/>
          <cell r="AZ110"/>
          <cell r="BA110"/>
          <cell r="BB110"/>
          <cell r="BC110"/>
          <cell r="BD110"/>
          <cell r="BE110"/>
          <cell r="BF110"/>
          <cell r="BG110"/>
          <cell r="BH110"/>
          <cell r="BI110"/>
          <cell r="BJ110"/>
          <cell r="BK110"/>
          <cell r="BL110"/>
          <cell r="BM110"/>
          <cell r="BN110"/>
          <cell r="BO110"/>
          <cell r="BP110"/>
          <cell r="BQ110"/>
          <cell r="BR110"/>
          <cell r="BS110"/>
          <cell r="BT110"/>
          <cell r="BU110"/>
          <cell r="BV110"/>
          <cell r="BW110"/>
          <cell r="BX110"/>
          <cell r="BY110"/>
          <cell r="BZ110"/>
          <cell r="CA110"/>
          <cell r="CB110"/>
          <cell r="CC110"/>
          <cell r="CD110"/>
          <cell r="CE110"/>
          <cell r="CF110"/>
          <cell r="CI110">
            <v>0.11786794004219085</v>
          </cell>
          <cell r="CJ110">
            <v>0.20542591191517645</v>
          </cell>
          <cell r="CK110">
            <v>0.2871226899109614</v>
          </cell>
          <cell r="CL110">
            <v>0.33980123354517305</v>
          </cell>
          <cell r="CM110">
            <v>0.40221584505095503</v>
          </cell>
          <cell r="CN110">
            <v>0.4606224843669034</v>
          </cell>
          <cell r="CO110">
            <v>0.55493982324874225</v>
          </cell>
          <cell r="CP110">
            <v>0.61942028740062061</v>
          </cell>
          <cell r="CQ110">
            <v>0.69467121354469907</v>
          </cell>
          <cell r="CR110">
            <v>0.77930460317859251</v>
          </cell>
          <cell r="CS110">
            <v>0.87955508920761649</v>
          </cell>
          <cell r="CT110">
            <v>1</v>
          </cell>
        </row>
        <row r="111">
          <cell r="A111" t="str">
            <v>Parelheiros</v>
          </cell>
          <cell r="B111">
            <v>20890</v>
          </cell>
          <cell r="C111">
            <v>0.70299999999999996</v>
          </cell>
          <cell r="D111">
            <v>0</v>
          </cell>
          <cell r="E111">
            <v>0</v>
          </cell>
          <cell r="F111">
            <v>0</v>
          </cell>
          <cell r="G111">
            <v>0.70299999999999996</v>
          </cell>
          <cell r="H111" t="str">
            <v>Parelheiros</v>
          </cell>
          <cell r="I111">
            <v>20890</v>
          </cell>
          <cell r="J111">
            <v>1.2573000000000001</v>
          </cell>
          <cell r="K111">
            <v>0</v>
          </cell>
          <cell r="L111">
            <v>4.4200000000000003E-2</v>
          </cell>
          <cell r="M111">
            <v>1.0999999999999999E-2</v>
          </cell>
          <cell r="N111">
            <v>1.2021999999999999</v>
          </cell>
          <cell r="O111"/>
          <cell r="P111"/>
          <cell r="Q111"/>
          <cell r="R111"/>
          <cell r="S111"/>
          <cell r="T111"/>
          <cell r="U111"/>
          <cell r="V111"/>
          <cell r="W111"/>
          <cell r="X111"/>
          <cell r="Y111"/>
          <cell r="Z111"/>
          <cell r="AA111"/>
          <cell r="AB111"/>
          <cell r="AC111"/>
          <cell r="AD111"/>
          <cell r="AE111"/>
          <cell r="AF111"/>
          <cell r="AG111"/>
          <cell r="AH111"/>
          <cell r="AI111"/>
          <cell r="AJ111"/>
          <cell r="AK111"/>
          <cell r="AL111"/>
          <cell r="AM111"/>
          <cell r="AN111"/>
          <cell r="AO111"/>
          <cell r="AP111"/>
          <cell r="AQ111"/>
          <cell r="AR111"/>
          <cell r="AS111"/>
          <cell r="AT111"/>
          <cell r="AU111"/>
          <cell r="AV111"/>
          <cell r="AW111"/>
          <cell r="AX111"/>
          <cell r="AY111"/>
          <cell r="AZ111"/>
          <cell r="BA111"/>
          <cell r="BB111"/>
          <cell r="BC111"/>
          <cell r="BD111"/>
          <cell r="BE111"/>
          <cell r="BF111"/>
          <cell r="BG111"/>
          <cell r="BH111"/>
          <cell r="BI111"/>
          <cell r="BJ111"/>
          <cell r="BK111"/>
          <cell r="BL111"/>
          <cell r="BM111"/>
          <cell r="BN111"/>
          <cell r="BO111"/>
          <cell r="BP111"/>
          <cell r="BQ111"/>
          <cell r="BR111"/>
          <cell r="BS111"/>
          <cell r="BT111"/>
          <cell r="BU111"/>
          <cell r="BV111"/>
          <cell r="BW111"/>
          <cell r="BX111"/>
          <cell r="BY111"/>
          <cell r="BZ111"/>
          <cell r="CA111"/>
          <cell r="CB111"/>
          <cell r="CC111"/>
          <cell r="CD111"/>
          <cell r="CE111"/>
          <cell r="CF111"/>
          <cell r="CI111">
            <v>0.10630659715247071</v>
          </cell>
          <cell r="CJ111">
            <v>0.17332536991485487</v>
          </cell>
          <cell r="CK111">
            <v>0.2800844100382901</v>
          </cell>
          <cell r="CL111">
            <v>0.34135789153648266</v>
          </cell>
          <cell r="CM111">
            <v>0.39717958064964404</v>
          </cell>
          <cell r="CN111">
            <v>0.46257276290535787</v>
          </cell>
          <cell r="CO111">
            <v>0.5655361495595268</v>
          </cell>
          <cell r="CP111">
            <v>0.62442911561737091</v>
          </cell>
          <cell r="CQ111">
            <v>0.732550306383003</v>
          </cell>
          <cell r="CR111">
            <v>0.80547731232525166</v>
          </cell>
          <cell r="CS111">
            <v>0.89341931237769678</v>
          </cell>
          <cell r="CT111">
            <v>1</v>
          </cell>
        </row>
        <row r="112">
          <cell r="A112" t="str">
            <v>Parnaíba</v>
          </cell>
          <cell r="B112">
            <v>125798</v>
          </cell>
          <cell r="C112">
            <v>1.0253000000000001</v>
          </cell>
          <cell r="D112">
            <v>0.1643</v>
          </cell>
          <cell r="E112">
            <v>7.4300000000000005E-2</v>
          </cell>
          <cell r="F112">
            <v>3.1300000000000001E-2</v>
          </cell>
          <cell r="G112">
            <v>0.75529999999999997</v>
          </cell>
          <cell r="H112" t="str">
            <v>Parnaíba</v>
          </cell>
          <cell r="I112">
            <v>125798</v>
          </cell>
          <cell r="J112">
            <v>0.77769999999999995</v>
          </cell>
          <cell r="K112">
            <v>0</v>
          </cell>
          <cell r="L112">
            <v>0</v>
          </cell>
          <cell r="M112">
            <v>2.0799999999999999E-2</v>
          </cell>
          <cell r="N112">
            <v>0.75690000000000002</v>
          </cell>
          <cell r="O112"/>
          <cell r="P112"/>
          <cell r="Q112"/>
          <cell r="R112"/>
          <cell r="S112"/>
          <cell r="T112"/>
          <cell r="U112"/>
          <cell r="V112"/>
          <cell r="W112"/>
          <cell r="X112"/>
          <cell r="Y112"/>
          <cell r="Z112"/>
          <cell r="AA112"/>
          <cell r="AB112"/>
          <cell r="AC112"/>
          <cell r="AD112"/>
          <cell r="AE112"/>
          <cell r="AF112"/>
          <cell r="AG112"/>
          <cell r="AH112"/>
          <cell r="AI112"/>
          <cell r="AJ112"/>
          <cell r="AK112"/>
          <cell r="AL112"/>
          <cell r="AM112"/>
          <cell r="AN112"/>
          <cell r="AO112"/>
          <cell r="AP112"/>
          <cell r="AQ112"/>
          <cell r="AR112"/>
          <cell r="AS112"/>
          <cell r="AT112"/>
          <cell r="AU112"/>
          <cell r="AV112"/>
          <cell r="AW112"/>
          <cell r="AX112"/>
          <cell r="AY112"/>
          <cell r="AZ112"/>
          <cell r="BA112"/>
          <cell r="BB112"/>
          <cell r="BC112"/>
          <cell r="BD112"/>
          <cell r="BE112"/>
          <cell r="BF112"/>
          <cell r="BG112"/>
          <cell r="BH112"/>
          <cell r="BI112"/>
          <cell r="BJ112"/>
          <cell r="BK112"/>
          <cell r="BL112"/>
          <cell r="BM112"/>
          <cell r="BN112"/>
          <cell r="BO112"/>
          <cell r="BP112"/>
          <cell r="BQ112"/>
          <cell r="BR112"/>
          <cell r="BS112"/>
          <cell r="BT112"/>
          <cell r="BU112"/>
          <cell r="BV112"/>
          <cell r="BW112"/>
          <cell r="BX112"/>
          <cell r="BY112"/>
          <cell r="BZ112"/>
          <cell r="CA112"/>
          <cell r="CB112"/>
          <cell r="CC112"/>
          <cell r="CD112"/>
          <cell r="CE112"/>
          <cell r="CF112"/>
          <cell r="CI112">
            <v>9.5663828755754451E-2</v>
          </cell>
          <cell r="CJ112">
            <v>0.16730358915324101</v>
          </cell>
          <cell r="CK112">
            <v>0.27306201073824993</v>
          </cell>
          <cell r="CL112">
            <v>0.3082793814177574</v>
          </cell>
          <cell r="CM112">
            <v>0.38731359305327151</v>
          </cell>
          <cell r="CN112">
            <v>0.44729522677504463</v>
          </cell>
          <cell r="CO112">
            <v>0.50947009571415203</v>
          </cell>
          <cell r="CP112">
            <v>0.56542203481154718</v>
          </cell>
          <cell r="CQ112">
            <v>0.63455900929093889</v>
          </cell>
          <cell r="CR112">
            <v>0.70972412791391504</v>
          </cell>
          <cell r="CS112">
            <v>0.83164121848956074</v>
          </cell>
          <cell r="CT112">
            <v>1</v>
          </cell>
        </row>
        <row r="113">
          <cell r="A113" t="str">
            <v>Penha</v>
          </cell>
          <cell r="B113">
            <v>144924</v>
          </cell>
          <cell r="C113">
            <v>0.37119999999999997</v>
          </cell>
          <cell r="D113">
            <v>2.76E-2</v>
          </cell>
          <cell r="E113">
            <v>0</v>
          </cell>
          <cell r="F113">
            <v>1.5699999999999999E-2</v>
          </cell>
          <cell r="G113">
            <v>0.32800000000000001</v>
          </cell>
          <cell r="H113" t="str">
            <v>Penha</v>
          </cell>
          <cell r="I113">
            <v>144924</v>
          </cell>
          <cell r="J113">
            <v>0.215</v>
          </cell>
          <cell r="K113">
            <v>0</v>
          </cell>
          <cell r="L113">
            <v>0</v>
          </cell>
          <cell r="M113">
            <v>2.64E-2</v>
          </cell>
          <cell r="N113">
            <v>0.18859999999999999</v>
          </cell>
          <cell r="O113"/>
          <cell r="P113"/>
          <cell r="Q113"/>
          <cell r="R113"/>
          <cell r="S113"/>
          <cell r="T113"/>
          <cell r="U113"/>
          <cell r="V113"/>
          <cell r="W113"/>
          <cell r="X113"/>
          <cell r="Y113"/>
          <cell r="Z113"/>
          <cell r="AA113"/>
          <cell r="AB113"/>
          <cell r="AC113"/>
          <cell r="AD113"/>
          <cell r="AE113"/>
          <cell r="AF113"/>
          <cell r="AG113"/>
          <cell r="AH113"/>
          <cell r="AI113"/>
          <cell r="AJ113"/>
          <cell r="AK113"/>
          <cell r="AL113"/>
          <cell r="AM113"/>
          <cell r="AN113"/>
          <cell r="AO113"/>
          <cell r="AP113"/>
          <cell r="AQ113"/>
          <cell r="AR113"/>
          <cell r="AS113"/>
          <cell r="AT113"/>
          <cell r="AU113"/>
          <cell r="AV113"/>
          <cell r="AW113"/>
          <cell r="AX113"/>
          <cell r="AY113"/>
          <cell r="AZ113"/>
          <cell r="BA113"/>
          <cell r="BB113"/>
          <cell r="BC113"/>
          <cell r="BD113"/>
          <cell r="BE113"/>
          <cell r="BF113"/>
          <cell r="BG113"/>
          <cell r="BH113"/>
          <cell r="BI113"/>
          <cell r="BJ113"/>
          <cell r="BK113"/>
          <cell r="BL113"/>
          <cell r="BM113"/>
          <cell r="BN113"/>
          <cell r="BO113"/>
          <cell r="BP113"/>
          <cell r="BQ113"/>
          <cell r="BR113"/>
          <cell r="BS113"/>
          <cell r="BT113"/>
          <cell r="BU113"/>
          <cell r="BV113"/>
          <cell r="BW113"/>
          <cell r="BX113"/>
          <cell r="BY113"/>
          <cell r="BZ113"/>
          <cell r="CA113"/>
          <cell r="CB113"/>
          <cell r="CC113"/>
          <cell r="CD113"/>
          <cell r="CE113"/>
          <cell r="CF113"/>
          <cell r="CI113">
            <v>0.12350479806373478</v>
          </cell>
          <cell r="CJ113">
            <v>0.20157564168739267</v>
          </cell>
          <cell r="CK113">
            <v>0.301256464331841</v>
          </cell>
          <cell r="CL113">
            <v>0.37205122937759633</v>
          </cell>
          <cell r="CM113">
            <v>0.44377696898893992</v>
          </cell>
          <cell r="CN113">
            <v>0.48891060681834908</v>
          </cell>
          <cell r="CO113">
            <v>0.56775606231558118</v>
          </cell>
          <cell r="CP113">
            <v>0.63184409648069051</v>
          </cell>
          <cell r="CQ113">
            <v>0.73349526581373592</v>
          </cell>
          <cell r="CR113">
            <v>0.80091015999712101</v>
          </cell>
          <cell r="CS113">
            <v>0.9057657907024752</v>
          </cell>
          <cell r="CT113">
            <v>1</v>
          </cell>
        </row>
        <row r="114">
          <cell r="A114" t="str">
            <v>Planalto</v>
          </cell>
          <cell r="B114">
            <v>111017</v>
          </cell>
          <cell r="C114">
            <v>0.4879</v>
          </cell>
          <cell r="D114">
            <v>0</v>
          </cell>
          <cell r="E114">
            <v>7.0199999999999999E-2</v>
          </cell>
          <cell r="F114">
            <v>2.9700000000000001E-2</v>
          </cell>
          <cell r="G114">
            <v>0.38800000000000001</v>
          </cell>
          <cell r="H114" t="str">
            <v>Planalto</v>
          </cell>
          <cell r="I114">
            <v>111017</v>
          </cell>
          <cell r="J114">
            <v>0.93320000000000003</v>
          </cell>
          <cell r="K114">
            <v>0</v>
          </cell>
          <cell r="L114">
            <v>0.46350000000000002</v>
          </cell>
          <cell r="M114">
            <v>1.89E-2</v>
          </cell>
          <cell r="N114">
            <v>0.45090000000000002</v>
          </cell>
          <cell r="O114"/>
          <cell r="P114"/>
          <cell r="Q114"/>
          <cell r="R114"/>
          <cell r="S114"/>
          <cell r="T114"/>
          <cell r="U114"/>
          <cell r="V114"/>
          <cell r="W114"/>
          <cell r="X114"/>
          <cell r="Y114"/>
          <cell r="Z114"/>
          <cell r="AA114"/>
          <cell r="AB114"/>
          <cell r="AC114"/>
          <cell r="AD114"/>
          <cell r="AE114"/>
          <cell r="AF114"/>
          <cell r="AG114"/>
          <cell r="AH114"/>
          <cell r="AI114"/>
          <cell r="AJ114"/>
          <cell r="AK114"/>
          <cell r="AL114"/>
          <cell r="AM114"/>
          <cell r="AN114"/>
          <cell r="AO114"/>
          <cell r="AP114"/>
          <cell r="AQ114"/>
          <cell r="AR114"/>
          <cell r="AS114"/>
          <cell r="AT114"/>
          <cell r="AU114"/>
          <cell r="AV114"/>
          <cell r="AW114"/>
          <cell r="AX114"/>
          <cell r="AY114"/>
          <cell r="AZ114"/>
          <cell r="BA114"/>
          <cell r="BB114"/>
          <cell r="BC114"/>
          <cell r="BD114"/>
          <cell r="BE114"/>
          <cell r="BF114"/>
          <cell r="BG114"/>
          <cell r="BH114"/>
          <cell r="BI114"/>
          <cell r="BJ114"/>
          <cell r="BK114"/>
          <cell r="BL114"/>
          <cell r="BM114"/>
          <cell r="BN114"/>
          <cell r="BO114"/>
          <cell r="BP114"/>
          <cell r="BQ114"/>
          <cell r="BR114"/>
          <cell r="BS114"/>
          <cell r="BT114"/>
          <cell r="BU114"/>
          <cell r="BV114"/>
          <cell r="BW114"/>
          <cell r="BX114"/>
          <cell r="BY114"/>
          <cell r="BZ114"/>
          <cell r="CA114"/>
          <cell r="CB114"/>
          <cell r="CC114"/>
          <cell r="CD114"/>
          <cell r="CE114"/>
          <cell r="CF114"/>
          <cell r="CI114">
            <v>0.11308172739726219</v>
          </cell>
          <cell r="CJ114">
            <v>0.21991567415882002</v>
          </cell>
          <cell r="CK114">
            <v>0.30315753846060578</v>
          </cell>
          <cell r="CL114">
            <v>0.33756586830361873</v>
          </cell>
          <cell r="CM114">
            <v>0.45772098700080488</v>
          </cell>
          <cell r="CN114">
            <v>0.55545914913270178</v>
          </cell>
          <cell r="CO114">
            <v>0.62979163668767768</v>
          </cell>
          <cell r="CP114">
            <v>0.66159938667426321</v>
          </cell>
          <cell r="CQ114">
            <v>0.74836426942012979</v>
          </cell>
          <cell r="CR114">
            <v>0.8109097788673757</v>
          </cell>
          <cell r="CS114">
            <v>0.87172294493560776</v>
          </cell>
          <cell r="CT114">
            <v>1</v>
          </cell>
        </row>
        <row r="115">
          <cell r="A115" t="str">
            <v>Raposo Tavares</v>
          </cell>
          <cell r="B115">
            <v>28775</v>
          </cell>
          <cell r="C115">
            <v>0.65500000000000003</v>
          </cell>
          <cell r="D115">
            <v>0</v>
          </cell>
          <cell r="E115">
            <v>0</v>
          </cell>
          <cell r="F115">
            <v>0</v>
          </cell>
          <cell r="G115">
            <v>0.65500000000000003</v>
          </cell>
          <cell r="H115" t="str">
            <v>Raposo Tavares</v>
          </cell>
          <cell r="I115">
            <v>28775</v>
          </cell>
          <cell r="J115">
            <v>0.37819999999999998</v>
          </cell>
          <cell r="K115">
            <v>0</v>
          </cell>
          <cell r="L115">
            <v>0</v>
          </cell>
          <cell r="M115">
            <v>0</v>
          </cell>
          <cell r="N115">
            <v>0.37819999999999998</v>
          </cell>
          <cell r="O115"/>
          <cell r="P115"/>
          <cell r="Q115"/>
          <cell r="R115"/>
          <cell r="S115"/>
          <cell r="T115"/>
          <cell r="U115"/>
          <cell r="V115"/>
          <cell r="W115"/>
          <cell r="X115"/>
          <cell r="Y115"/>
          <cell r="Z115"/>
          <cell r="AA115"/>
          <cell r="AB115"/>
          <cell r="AC115"/>
          <cell r="AD115"/>
          <cell r="AE115"/>
          <cell r="AF115"/>
          <cell r="AG115"/>
          <cell r="AH115"/>
          <cell r="AI115"/>
          <cell r="AJ115"/>
          <cell r="AK115"/>
          <cell r="AL115"/>
          <cell r="AM115"/>
          <cell r="AN115"/>
          <cell r="AO115"/>
          <cell r="AP115"/>
          <cell r="AQ115"/>
          <cell r="AR115"/>
          <cell r="AS115"/>
          <cell r="AT115"/>
          <cell r="AU115"/>
          <cell r="AV115"/>
          <cell r="AW115"/>
          <cell r="AX115"/>
          <cell r="AY115"/>
          <cell r="AZ115"/>
          <cell r="BA115"/>
          <cell r="BB115"/>
          <cell r="BC115"/>
          <cell r="BD115"/>
          <cell r="BE115"/>
          <cell r="BF115"/>
          <cell r="BG115"/>
          <cell r="BH115"/>
          <cell r="BI115"/>
          <cell r="BJ115"/>
          <cell r="BK115"/>
          <cell r="BL115"/>
          <cell r="BM115"/>
          <cell r="BN115"/>
          <cell r="BO115"/>
          <cell r="BP115"/>
          <cell r="BQ115"/>
          <cell r="BR115"/>
          <cell r="BS115"/>
          <cell r="BT115"/>
          <cell r="BU115"/>
          <cell r="BV115"/>
          <cell r="BW115"/>
          <cell r="BX115"/>
          <cell r="BY115"/>
          <cell r="BZ115"/>
          <cell r="CA115"/>
          <cell r="CB115"/>
          <cell r="CC115"/>
          <cell r="CD115"/>
          <cell r="CE115"/>
          <cell r="CF115"/>
          <cell r="CI115">
            <v>0.14290292354068024</v>
          </cell>
          <cell r="CJ115">
            <v>0.23298345621671118</v>
          </cell>
          <cell r="CK115">
            <v>0.32170454701693141</v>
          </cell>
          <cell r="CL115">
            <v>0.38693179396109834</v>
          </cell>
          <cell r="CM115">
            <v>0.45206345407802589</v>
          </cell>
          <cell r="CN115">
            <v>0.50005284394995164</v>
          </cell>
          <cell r="CO115">
            <v>0.58577726305708022</v>
          </cell>
          <cell r="CP115">
            <v>0.64025567011792073</v>
          </cell>
          <cell r="CQ115">
            <v>0.72118822462516752</v>
          </cell>
          <cell r="CR115">
            <v>0.81849925103653942</v>
          </cell>
          <cell r="CS115">
            <v>0.90477828792175696</v>
          </cell>
          <cell r="CT115">
            <v>1</v>
          </cell>
        </row>
        <row r="116">
          <cell r="A116" t="str">
            <v>Ribeirao Pires - Rio G. da Serra</v>
          </cell>
          <cell r="B116">
            <v>42574</v>
          </cell>
          <cell r="C116">
            <v>1.3323</v>
          </cell>
          <cell r="D116">
            <v>0.9456</v>
          </cell>
          <cell r="E116">
            <v>0</v>
          </cell>
          <cell r="F116">
            <v>5.1499999999999997E-2</v>
          </cell>
          <cell r="G116">
            <v>0.3352</v>
          </cell>
          <cell r="H116" t="str">
            <v>Ribeirao Pires - Rio G. da Serra</v>
          </cell>
          <cell r="I116">
            <v>42566</v>
          </cell>
          <cell r="J116">
            <v>0.76590000000000003</v>
          </cell>
          <cell r="K116">
            <v>0</v>
          </cell>
          <cell r="L116">
            <v>0</v>
          </cell>
          <cell r="M116">
            <v>7.17E-2</v>
          </cell>
          <cell r="N116">
            <v>0.69430000000000003</v>
          </cell>
          <cell r="O116"/>
          <cell r="P116"/>
          <cell r="Q116"/>
          <cell r="R116"/>
          <cell r="S116"/>
          <cell r="T116"/>
          <cell r="U116"/>
          <cell r="V116"/>
          <cell r="W116"/>
          <cell r="X116"/>
          <cell r="Y116"/>
          <cell r="Z116"/>
          <cell r="AA116"/>
          <cell r="AB116"/>
          <cell r="AC116"/>
          <cell r="AD116"/>
          <cell r="AE116"/>
          <cell r="AF116"/>
          <cell r="AG116"/>
          <cell r="AH116"/>
          <cell r="AI116"/>
          <cell r="AJ116"/>
          <cell r="AK116"/>
          <cell r="AL116"/>
          <cell r="AM116"/>
          <cell r="AN116"/>
          <cell r="AO116"/>
          <cell r="AP116"/>
          <cell r="AQ116"/>
          <cell r="AR116"/>
          <cell r="AS116"/>
          <cell r="AT116"/>
          <cell r="AU116"/>
          <cell r="AV116"/>
          <cell r="AW116"/>
          <cell r="AX116"/>
          <cell r="AY116"/>
          <cell r="AZ116"/>
          <cell r="BA116"/>
          <cell r="BB116"/>
          <cell r="BC116"/>
          <cell r="BD116"/>
          <cell r="BE116"/>
          <cell r="BF116"/>
          <cell r="BG116"/>
          <cell r="BH116"/>
          <cell r="BI116"/>
          <cell r="BJ116"/>
          <cell r="BK116"/>
          <cell r="BL116"/>
          <cell r="BM116"/>
          <cell r="BN116"/>
          <cell r="BO116"/>
          <cell r="BP116"/>
          <cell r="BQ116"/>
          <cell r="BR116"/>
          <cell r="BS116"/>
          <cell r="BT116"/>
          <cell r="BU116"/>
          <cell r="BV116"/>
          <cell r="BW116"/>
          <cell r="BX116"/>
          <cell r="BY116"/>
          <cell r="BZ116"/>
          <cell r="CA116"/>
          <cell r="CB116"/>
          <cell r="CC116"/>
          <cell r="CD116"/>
          <cell r="CE116"/>
          <cell r="CF116"/>
          <cell r="CI116">
            <v>0.13732174112262768</v>
          </cell>
          <cell r="CJ116">
            <v>0.24848443112309498</v>
          </cell>
          <cell r="CK116">
            <v>0.34658724098001498</v>
          </cell>
          <cell r="CL116">
            <v>0.41178704267668587</v>
          </cell>
          <cell r="CM116">
            <v>0.47315326157550819</v>
          </cell>
          <cell r="CN116">
            <v>0.5041245240257487</v>
          </cell>
          <cell r="CO116">
            <v>0.59028689201230122</v>
          </cell>
          <cell r="CP116">
            <v>0.63942567718998455</v>
          </cell>
          <cell r="CQ116">
            <v>0.71423303990031195</v>
          </cell>
          <cell r="CR116">
            <v>0.78129829038859644</v>
          </cell>
          <cell r="CS116">
            <v>0.88554693294790365</v>
          </cell>
          <cell r="CT116">
            <v>1</v>
          </cell>
        </row>
        <row r="117">
          <cell r="A117" t="str">
            <v>Rio Bonito</v>
          </cell>
          <cell r="B117">
            <v>97973</v>
          </cell>
          <cell r="C117">
            <v>0.69489999999999996</v>
          </cell>
          <cell r="D117">
            <v>0</v>
          </cell>
          <cell r="E117">
            <v>0</v>
          </cell>
          <cell r="F117">
            <v>3.61E-2</v>
          </cell>
          <cell r="G117">
            <v>0.65880000000000005</v>
          </cell>
          <cell r="H117" t="str">
            <v>Rio Bonito</v>
          </cell>
          <cell r="I117">
            <v>97976</v>
          </cell>
          <cell r="J117">
            <v>0.28620000000000001</v>
          </cell>
          <cell r="K117">
            <v>0</v>
          </cell>
          <cell r="L117">
            <v>0</v>
          </cell>
          <cell r="M117">
            <v>7.5499999999999998E-2</v>
          </cell>
          <cell r="N117">
            <v>0.2107</v>
          </cell>
          <cell r="O117"/>
          <cell r="P117"/>
          <cell r="Q117"/>
          <cell r="R117"/>
          <cell r="S117"/>
          <cell r="T117"/>
          <cell r="U117"/>
          <cell r="V117"/>
          <cell r="W117"/>
          <cell r="X117"/>
          <cell r="Y117"/>
          <cell r="Z117"/>
          <cell r="AA117"/>
          <cell r="AB117"/>
          <cell r="AC117"/>
          <cell r="AD117"/>
          <cell r="AE117"/>
          <cell r="AF117"/>
          <cell r="AG117"/>
          <cell r="AH117"/>
          <cell r="AI117"/>
          <cell r="AJ117"/>
          <cell r="AK117"/>
          <cell r="AL117"/>
          <cell r="AM117"/>
          <cell r="AN117"/>
          <cell r="AO117"/>
          <cell r="AP117"/>
          <cell r="AQ117"/>
          <cell r="AR117"/>
          <cell r="AS117"/>
          <cell r="AT117"/>
          <cell r="AU117"/>
          <cell r="AV117"/>
          <cell r="AW117"/>
          <cell r="AX117"/>
          <cell r="AY117"/>
          <cell r="AZ117"/>
          <cell r="BA117"/>
          <cell r="BB117"/>
          <cell r="BC117"/>
          <cell r="BD117"/>
          <cell r="BE117"/>
          <cell r="BF117"/>
          <cell r="BG117"/>
          <cell r="BH117"/>
          <cell r="BI117"/>
          <cell r="BJ117"/>
          <cell r="BK117"/>
          <cell r="BL117"/>
          <cell r="BM117"/>
          <cell r="BN117"/>
          <cell r="BO117"/>
          <cell r="BP117"/>
          <cell r="BQ117"/>
          <cell r="BR117"/>
          <cell r="BS117"/>
          <cell r="BT117"/>
          <cell r="BU117"/>
          <cell r="BV117"/>
          <cell r="BW117"/>
          <cell r="BX117"/>
          <cell r="BY117"/>
          <cell r="BZ117"/>
          <cell r="CA117"/>
          <cell r="CB117"/>
          <cell r="CC117"/>
          <cell r="CD117"/>
          <cell r="CE117"/>
          <cell r="CF117"/>
          <cell r="CI117">
            <v>0.10676954582322969</v>
          </cell>
          <cell r="CJ117">
            <v>0.28201301908361981</v>
          </cell>
          <cell r="CK117">
            <v>0.37836116772768147</v>
          </cell>
          <cell r="CL117">
            <v>0.44418177753755472</v>
          </cell>
          <cell r="CM117">
            <v>0.51397095700848228</v>
          </cell>
          <cell r="CN117">
            <v>0.57640446013294322</v>
          </cell>
          <cell r="CO117">
            <v>0.62424552319773441</v>
          </cell>
          <cell r="CP117">
            <v>0.67038777877234235</v>
          </cell>
          <cell r="CQ117">
            <v>0.73133858604899749</v>
          </cell>
          <cell r="CR117">
            <v>0.80377992367517548</v>
          </cell>
          <cell r="CS117">
            <v>0.90220052038883103</v>
          </cell>
          <cell r="CT117">
            <v>1</v>
          </cell>
        </row>
        <row r="118">
          <cell r="A118" t="str">
            <v>Santana</v>
          </cell>
          <cell r="B118">
            <v>96309</v>
          </cell>
          <cell r="C118">
            <v>0.628</v>
          </cell>
          <cell r="D118">
            <v>0</v>
          </cell>
          <cell r="E118">
            <v>5.2600000000000001E-2</v>
          </cell>
          <cell r="F118">
            <v>2.1700000000000001E-2</v>
          </cell>
          <cell r="G118">
            <v>0.55379999999999996</v>
          </cell>
          <cell r="H118" t="str">
            <v>Santana</v>
          </cell>
          <cell r="I118">
            <v>96309</v>
          </cell>
          <cell r="J118">
            <v>0.57909999999999995</v>
          </cell>
          <cell r="K118">
            <v>0.31869999999999998</v>
          </cell>
          <cell r="L118">
            <v>3.7000000000000002E-3</v>
          </cell>
          <cell r="M118">
            <v>1.32E-2</v>
          </cell>
          <cell r="N118">
            <v>0.24349999999999999</v>
          </cell>
          <cell r="O118"/>
          <cell r="P118"/>
          <cell r="Q118"/>
          <cell r="R118"/>
          <cell r="S118"/>
          <cell r="T118"/>
          <cell r="U118"/>
          <cell r="V118"/>
          <cell r="W118"/>
          <cell r="X118"/>
          <cell r="Y118"/>
          <cell r="Z118"/>
          <cell r="AA118"/>
          <cell r="AB118"/>
          <cell r="AC118"/>
          <cell r="AD118"/>
          <cell r="AE118"/>
          <cell r="AF118"/>
          <cell r="AG118"/>
          <cell r="AH118"/>
          <cell r="AI118"/>
          <cell r="AJ118"/>
          <cell r="AK118"/>
          <cell r="AL118"/>
          <cell r="AM118"/>
          <cell r="AN118"/>
          <cell r="AO118"/>
          <cell r="AP118"/>
          <cell r="AQ118"/>
          <cell r="AR118"/>
          <cell r="AS118"/>
          <cell r="AT118"/>
          <cell r="AU118"/>
          <cell r="AV118"/>
          <cell r="AW118"/>
          <cell r="AX118"/>
          <cell r="AY118"/>
          <cell r="AZ118"/>
          <cell r="BA118"/>
          <cell r="BB118"/>
          <cell r="BC118"/>
          <cell r="BD118"/>
          <cell r="BE118"/>
          <cell r="BF118"/>
          <cell r="BG118"/>
          <cell r="BH118"/>
          <cell r="BI118"/>
          <cell r="BJ118"/>
          <cell r="BK118"/>
          <cell r="BL118"/>
          <cell r="BM118"/>
          <cell r="BN118"/>
          <cell r="BO118"/>
          <cell r="BP118"/>
          <cell r="BQ118"/>
          <cell r="BR118"/>
          <cell r="BS118"/>
          <cell r="BT118"/>
          <cell r="BU118"/>
          <cell r="BV118"/>
          <cell r="BW118"/>
          <cell r="BX118"/>
          <cell r="BY118"/>
          <cell r="BZ118"/>
          <cell r="CA118"/>
          <cell r="CB118"/>
          <cell r="CC118"/>
          <cell r="CD118"/>
          <cell r="CE118"/>
          <cell r="CF118"/>
          <cell r="CI118">
            <v>0.13340550063894241</v>
          </cell>
          <cell r="CJ118">
            <v>0.22846985793594415</v>
          </cell>
          <cell r="CK118">
            <v>0.30245827336101838</v>
          </cell>
          <cell r="CL118">
            <v>0.35692802140885649</v>
          </cell>
          <cell r="CM118">
            <v>0.41604957680301041</v>
          </cell>
          <cell r="CN118">
            <v>0.49254439009926637</v>
          </cell>
          <cell r="CO118">
            <v>0.57167136773520311</v>
          </cell>
          <cell r="CP118">
            <v>0.63397104236310919</v>
          </cell>
          <cell r="CQ118">
            <v>0.7227556568370519</v>
          </cell>
          <cell r="CR118">
            <v>0.8195685118288194</v>
          </cell>
          <cell r="CS118">
            <v>0.91117065444670065</v>
          </cell>
          <cell r="CT118">
            <v>1</v>
          </cell>
        </row>
        <row r="119">
          <cell r="A119" t="str">
            <v>Santo Amaro</v>
          </cell>
          <cell r="B119">
            <v>179656</v>
          </cell>
          <cell r="C119">
            <v>0.38579999999999998</v>
          </cell>
          <cell r="D119">
            <v>0</v>
          </cell>
          <cell r="E119">
            <v>0</v>
          </cell>
          <cell r="F119">
            <v>4.1000000000000003E-3</v>
          </cell>
          <cell r="G119">
            <v>0.38169999999999998</v>
          </cell>
          <cell r="H119" t="str">
            <v>Santo Amaro</v>
          </cell>
          <cell r="I119">
            <v>179659</v>
          </cell>
          <cell r="J119">
            <v>0.93410000000000004</v>
          </cell>
          <cell r="K119">
            <v>0.33500000000000002</v>
          </cell>
          <cell r="L119">
            <v>0</v>
          </cell>
          <cell r="M119">
            <v>9.4999999999999998E-3</v>
          </cell>
          <cell r="N119">
            <v>0.58960000000000001</v>
          </cell>
          <cell r="O119"/>
          <cell r="P119"/>
          <cell r="Q119"/>
          <cell r="R119"/>
          <cell r="S119"/>
          <cell r="T119"/>
          <cell r="U119"/>
          <cell r="V119"/>
          <cell r="W119"/>
          <cell r="X119"/>
          <cell r="Y119"/>
          <cell r="Z119"/>
          <cell r="AA119"/>
          <cell r="AB119"/>
          <cell r="AC119"/>
          <cell r="AD119"/>
          <cell r="AE119"/>
          <cell r="AF119"/>
          <cell r="AG119"/>
          <cell r="AH119"/>
          <cell r="AI119"/>
          <cell r="AJ119"/>
          <cell r="AK119"/>
          <cell r="AL119"/>
          <cell r="AM119"/>
          <cell r="AN119"/>
          <cell r="AO119"/>
          <cell r="AP119"/>
          <cell r="AQ119"/>
          <cell r="AR119"/>
          <cell r="AS119"/>
          <cell r="AT119"/>
          <cell r="AU119"/>
          <cell r="AV119"/>
          <cell r="AW119"/>
          <cell r="AX119"/>
          <cell r="AY119"/>
          <cell r="AZ119"/>
          <cell r="BA119"/>
          <cell r="BB119"/>
          <cell r="BC119"/>
          <cell r="BD119"/>
          <cell r="BE119"/>
          <cell r="BF119"/>
          <cell r="BG119"/>
          <cell r="BH119"/>
          <cell r="BI119"/>
          <cell r="BJ119"/>
          <cell r="BK119"/>
          <cell r="BL119"/>
          <cell r="BM119"/>
          <cell r="BN119"/>
          <cell r="BO119"/>
          <cell r="BP119"/>
          <cell r="BQ119"/>
          <cell r="BR119"/>
          <cell r="BS119"/>
          <cell r="BT119"/>
          <cell r="BU119"/>
          <cell r="BV119"/>
          <cell r="BW119"/>
          <cell r="BX119"/>
          <cell r="BY119"/>
          <cell r="BZ119"/>
          <cell r="CA119"/>
          <cell r="CB119"/>
          <cell r="CC119"/>
          <cell r="CD119"/>
          <cell r="CE119"/>
          <cell r="CF119"/>
          <cell r="CI119">
            <v>0.11208224650978392</v>
          </cell>
          <cell r="CJ119">
            <v>0.18085083745304617</v>
          </cell>
          <cell r="CK119">
            <v>0.28347350310841435</v>
          </cell>
          <cell r="CL119">
            <v>0.34064560218260953</v>
          </cell>
          <cell r="CM119">
            <v>0.38162197829962513</v>
          </cell>
          <cell r="CN119">
            <v>0.42857462649734662</v>
          </cell>
          <cell r="CO119">
            <v>0.55637375043815784</v>
          </cell>
          <cell r="CP119">
            <v>0.62277047234918792</v>
          </cell>
          <cell r="CQ119">
            <v>0.70536714463627859</v>
          </cell>
          <cell r="CR119">
            <v>0.79470896676436376</v>
          </cell>
          <cell r="CS119">
            <v>0.8769301380506983</v>
          </cell>
          <cell r="CT119">
            <v>1</v>
          </cell>
        </row>
        <row r="120">
          <cell r="A120" t="str">
            <v>Santo André</v>
          </cell>
          <cell r="B120">
            <v>227574</v>
          </cell>
          <cell r="C120">
            <v>0.78959999999999997</v>
          </cell>
          <cell r="D120">
            <v>0.3004</v>
          </cell>
          <cell r="E120">
            <v>0</v>
          </cell>
          <cell r="F120">
            <v>6.7000000000000002E-3</v>
          </cell>
          <cell r="G120">
            <v>0.48249999999999998</v>
          </cell>
          <cell r="H120" t="str">
            <v>Santo André</v>
          </cell>
          <cell r="I120">
            <v>227576</v>
          </cell>
          <cell r="J120">
            <v>0.1318</v>
          </cell>
          <cell r="K120">
            <v>0</v>
          </cell>
          <cell r="L120">
            <v>0</v>
          </cell>
          <cell r="M120">
            <v>4.0899999999999999E-2</v>
          </cell>
          <cell r="N120">
            <v>9.0899999999999995E-2</v>
          </cell>
          <cell r="O120"/>
          <cell r="P120"/>
          <cell r="Q120"/>
          <cell r="R120"/>
          <cell r="S120"/>
          <cell r="T120"/>
          <cell r="U120"/>
          <cell r="V120"/>
          <cell r="W120"/>
          <cell r="X120"/>
          <cell r="Y120"/>
          <cell r="Z120"/>
          <cell r="AA120"/>
          <cell r="AB120"/>
          <cell r="AC120"/>
          <cell r="AD120"/>
          <cell r="AE120"/>
          <cell r="AF120"/>
          <cell r="AG120"/>
          <cell r="AH120"/>
          <cell r="AI120"/>
          <cell r="AJ120"/>
          <cell r="AK120"/>
          <cell r="AL120"/>
          <cell r="AM120"/>
          <cell r="AN120"/>
          <cell r="AO120"/>
          <cell r="AP120"/>
          <cell r="AQ120"/>
          <cell r="AR120"/>
          <cell r="AS120"/>
          <cell r="AT120"/>
          <cell r="AU120"/>
          <cell r="AV120"/>
          <cell r="AW120"/>
          <cell r="AX120"/>
          <cell r="AY120"/>
          <cell r="AZ120"/>
          <cell r="BA120"/>
          <cell r="BB120"/>
          <cell r="BC120"/>
          <cell r="BD120"/>
          <cell r="BE120"/>
          <cell r="BF120"/>
          <cell r="BG120"/>
          <cell r="BH120"/>
          <cell r="BI120"/>
          <cell r="BJ120"/>
          <cell r="BK120"/>
          <cell r="BL120"/>
          <cell r="BM120"/>
          <cell r="BN120"/>
          <cell r="BO120"/>
          <cell r="BP120"/>
          <cell r="BQ120"/>
          <cell r="BR120"/>
          <cell r="BS120"/>
          <cell r="BT120"/>
          <cell r="BU120"/>
          <cell r="BV120"/>
          <cell r="BW120"/>
          <cell r="BX120"/>
          <cell r="BY120"/>
          <cell r="BZ120"/>
          <cell r="CA120"/>
          <cell r="CB120"/>
          <cell r="CC120"/>
          <cell r="CD120"/>
          <cell r="CE120"/>
          <cell r="CF120"/>
          <cell r="CI120">
            <v>0.1374500800068876</v>
          </cell>
          <cell r="CJ120">
            <v>0.21002822830617934</v>
          </cell>
          <cell r="CK120">
            <v>0.33411852082539484</v>
          </cell>
          <cell r="CL120">
            <v>0.38273626302984809</v>
          </cell>
          <cell r="CM120">
            <v>0.42139649654902733</v>
          </cell>
          <cell r="CN120">
            <v>0.48302089646382523</v>
          </cell>
          <cell r="CO120">
            <v>0.59193794122669641</v>
          </cell>
          <cell r="CP120">
            <v>0.66121674490397186</v>
          </cell>
          <cell r="CQ120">
            <v>0.74432274538938381</v>
          </cell>
          <cell r="CR120">
            <v>0.82635864070036646</v>
          </cell>
          <cell r="CS120">
            <v>0.90250521004951267</v>
          </cell>
          <cell r="CT120">
            <v>1</v>
          </cell>
        </row>
        <row r="121">
          <cell r="A121" t="str">
            <v>Santo Andre - Represa</v>
          </cell>
          <cell r="B121">
            <v>7219</v>
          </cell>
          <cell r="C121">
            <v>1.1718</v>
          </cell>
          <cell r="D121">
            <v>0.22120000000000001</v>
          </cell>
          <cell r="E121">
            <v>0</v>
          </cell>
          <cell r="F121">
            <v>2.3699999999999999E-2</v>
          </cell>
          <cell r="G121">
            <v>0.92689999999999995</v>
          </cell>
          <cell r="H121" t="str">
            <v>Santo Andre - Represa</v>
          </cell>
          <cell r="I121">
            <v>7219</v>
          </cell>
          <cell r="J121">
            <v>1.8376999999999999</v>
          </cell>
          <cell r="K121">
            <v>0</v>
          </cell>
          <cell r="L121">
            <v>0</v>
          </cell>
          <cell r="M121">
            <v>6.7299999999999999E-2</v>
          </cell>
          <cell r="N121">
            <v>1.7703</v>
          </cell>
          <cell r="O121"/>
          <cell r="P121"/>
          <cell r="Q121"/>
          <cell r="R121"/>
          <cell r="S121"/>
          <cell r="T121"/>
          <cell r="U121"/>
          <cell r="V121"/>
          <cell r="W121"/>
          <cell r="X121"/>
          <cell r="Y121"/>
          <cell r="Z121"/>
          <cell r="AA121"/>
          <cell r="AB121"/>
          <cell r="AC121"/>
          <cell r="AD121"/>
          <cell r="AE121"/>
          <cell r="AF121"/>
          <cell r="AG121"/>
          <cell r="AH121"/>
          <cell r="AI121"/>
          <cell r="AJ121"/>
          <cell r="AK121"/>
          <cell r="AL121"/>
          <cell r="AM121"/>
          <cell r="AN121"/>
          <cell r="AO121"/>
          <cell r="AP121"/>
          <cell r="AQ121"/>
          <cell r="AR121"/>
          <cell r="AS121"/>
          <cell r="AT121"/>
          <cell r="AU121"/>
          <cell r="AV121"/>
          <cell r="AW121"/>
          <cell r="AX121"/>
          <cell r="AY121"/>
          <cell r="AZ121"/>
          <cell r="BA121"/>
          <cell r="BB121"/>
          <cell r="BC121"/>
          <cell r="BD121"/>
          <cell r="BE121"/>
          <cell r="BF121"/>
          <cell r="BG121"/>
          <cell r="BH121"/>
          <cell r="BI121"/>
          <cell r="BJ121"/>
          <cell r="BK121"/>
          <cell r="BL121"/>
          <cell r="BM121"/>
          <cell r="BN121"/>
          <cell r="BO121"/>
          <cell r="BP121"/>
          <cell r="BQ121"/>
          <cell r="BR121"/>
          <cell r="BS121"/>
          <cell r="BT121"/>
          <cell r="BU121"/>
          <cell r="BV121"/>
          <cell r="BW121"/>
          <cell r="BX121"/>
          <cell r="BY121"/>
          <cell r="BZ121"/>
          <cell r="CA121"/>
          <cell r="CB121"/>
          <cell r="CC121"/>
          <cell r="CD121"/>
          <cell r="CE121"/>
          <cell r="CF121"/>
          <cell r="CI121">
            <v>0.11387641649348673</v>
          </cell>
          <cell r="CJ121">
            <v>0.2022235493526271</v>
          </cell>
          <cell r="CK121">
            <v>0.29348311171604063</v>
          </cell>
          <cell r="CL121">
            <v>0.38451209886959303</v>
          </cell>
          <cell r="CM121">
            <v>0.46515037911027118</v>
          </cell>
          <cell r="CN121">
            <v>0.50852173530899158</v>
          </cell>
          <cell r="CO121">
            <v>0.571659343614914</v>
          </cell>
          <cell r="CP121">
            <v>0.63562917193902324</v>
          </cell>
          <cell r="CQ121">
            <v>0.69779365884296984</v>
          </cell>
          <cell r="CR121">
            <v>0.78641315947496104</v>
          </cell>
          <cell r="CS121">
            <v>0.89065201117367621</v>
          </cell>
          <cell r="CT121">
            <v>1</v>
          </cell>
        </row>
        <row r="122">
          <cell r="A122" t="str">
            <v>Sao Bernardo do Campo</v>
          </cell>
          <cell r="B122">
            <v>118197</v>
          </cell>
          <cell r="C122">
            <v>0.59109999999999996</v>
          </cell>
          <cell r="D122">
            <v>0.29609999999999997</v>
          </cell>
          <cell r="E122">
            <v>2.92E-2</v>
          </cell>
          <cell r="F122">
            <v>1.67E-2</v>
          </cell>
          <cell r="G122">
            <v>0.24909999999999999</v>
          </cell>
          <cell r="H122" t="str">
            <v>Sao Bernardo do Campo</v>
          </cell>
          <cell r="I122">
            <v>118119</v>
          </cell>
          <cell r="J122">
            <v>0.46650000000000003</v>
          </cell>
          <cell r="K122">
            <v>0</v>
          </cell>
          <cell r="L122">
            <v>8.7300000000000003E-2</v>
          </cell>
          <cell r="M122">
            <v>6.3E-3</v>
          </cell>
          <cell r="N122">
            <v>0.373</v>
          </cell>
          <cell r="O122"/>
          <cell r="P122"/>
          <cell r="Q122"/>
          <cell r="R122"/>
          <cell r="S122"/>
          <cell r="T122"/>
          <cell r="U122"/>
          <cell r="V122"/>
          <cell r="W122"/>
          <cell r="X122"/>
          <cell r="Y122"/>
          <cell r="Z122"/>
          <cell r="AA122"/>
          <cell r="AB122"/>
          <cell r="AC122"/>
          <cell r="AD122"/>
          <cell r="AE122"/>
          <cell r="AF122"/>
          <cell r="AG122"/>
          <cell r="AH122"/>
          <cell r="AI122"/>
          <cell r="AJ122"/>
          <cell r="AK122"/>
          <cell r="AL122"/>
          <cell r="AM122"/>
          <cell r="AN122"/>
          <cell r="AO122"/>
          <cell r="AP122"/>
          <cell r="AQ122"/>
          <cell r="AR122"/>
          <cell r="AS122"/>
          <cell r="AT122"/>
          <cell r="AU122"/>
          <cell r="AV122"/>
          <cell r="AW122"/>
          <cell r="AX122"/>
          <cell r="AY122"/>
          <cell r="AZ122"/>
          <cell r="BA122"/>
          <cell r="BB122"/>
          <cell r="BC122"/>
          <cell r="BD122"/>
          <cell r="BE122"/>
          <cell r="BF122"/>
          <cell r="BG122"/>
          <cell r="BH122"/>
          <cell r="BI122"/>
          <cell r="BJ122"/>
          <cell r="BK122"/>
          <cell r="BL122"/>
          <cell r="BM122"/>
          <cell r="BN122"/>
          <cell r="BO122"/>
          <cell r="BP122"/>
          <cell r="BQ122"/>
          <cell r="BR122"/>
          <cell r="BS122"/>
          <cell r="BT122"/>
          <cell r="BU122"/>
          <cell r="BV122"/>
          <cell r="BW122"/>
          <cell r="BX122"/>
          <cell r="BY122"/>
          <cell r="BZ122"/>
          <cell r="CA122"/>
          <cell r="CB122"/>
          <cell r="CC122"/>
          <cell r="CD122"/>
          <cell r="CE122"/>
          <cell r="CF122"/>
          <cell r="CI122">
            <v>0.1113901167999736</v>
          </cell>
          <cell r="CJ122">
            <v>0.2042310115773224</v>
          </cell>
          <cell r="CK122">
            <v>0.30915375764162772</v>
          </cell>
          <cell r="CL122">
            <v>0.33252249861735228</v>
          </cell>
          <cell r="CM122">
            <v>0.45101274180660161</v>
          </cell>
          <cell r="CN122">
            <v>0.51588725517963052</v>
          </cell>
          <cell r="CO122">
            <v>0.62486316765958216</v>
          </cell>
          <cell r="CP122">
            <v>0.64985783839591194</v>
          </cell>
          <cell r="CQ122">
            <v>0.7429376831434823</v>
          </cell>
          <cell r="CR122">
            <v>0.81673052572702576</v>
          </cell>
          <cell r="CS122">
            <v>0.92796526843516125</v>
          </cell>
          <cell r="CT122">
            <v>1</v>
          </cell>
        </row>
        <row r="123">
          <cell r="A123" t="str">
            <v>Sao Bernardo do Campo - Represa</v>
          </cell>
          <cell r="B123">
            <v>8110</v>
          </cell>
          <cell r="C123">
            <v>0.65249999999999997</v>
          </cell>
          <cell r="D123">
            <v>4.7800000000000002E-2</v>
          </cell>
          <cell r="E123">
            <v>0</v>
          </cell>
          <cell r="F123">
            <v>4.65E-2</v>
          </cell>
          <cell r="G123">
            <v>0.55820000000000003</v>
          </cell>
          <cell r="H123" t="str">
            <v>Sao Bernardo do Campo - Represa</v>
          </cell>
          <cell r="I123">
            <v>8110</v>
          </cell>
          <cell r="J123">
            <v>1.0179</v>
          </cell>
          <cell r="K123">
            <v>0</v>
          </cell>
          <cell r="L123">
            <v>0.29620000000000002</v>
          </cell>
          <cell r="M123">
            <v>4.5999999999999999E-3</v>
          </cell>
          <cell r="N123">
            <v>0.71709999999999996</v>
          </cell>
          <cell r="O123"/>
          <cell r="P123"/>
          <cell r="Q123"/>
          <cell r="R123"/>
          <cell r="S123"/>
          <cell r="T123"/>
          <cell r="U123"/>
          <cell r="V123"/>
          <cell r="W123"/>
          <cell r="X123"/>
          <cell r="Y123"/>
          <cell r="Z123"/>
          <cell r="AA123"/>
          <cell r="AB123"/>
          <cell r="AC123"/>
          <cell r="AD123"/>
          <cell r="AE123"/>
          <cell r="AF123"/>
          <cell r="AG123"/>
          <cell r="AH123"/>
          <cell r="AI123"/>
          <cell r="AJ123"/>
          <cell r="AK123"/>
          <cell r="AL123"/>
          <cell r="AM123"/>
          <cell r="AN123"/>
          <cell r="AO123"/>
          <cell r="AP123"/>
          <cell r="AQ123"/>
          <cell r="AR123"/>
          <cell r="AS123"/>
          <cell r="AT123"/>
          <cell r="AU123"/>
          <cell r="AV123"/>
          <cell r="AW123"/>
          <cell r="AX123"/>
          <cell r="AY123"/>
          <cell r="AZ123"/>
          <cell r="BA123"/>
          <cell r="BB123"/>
          <cell r="BC123"/>
          <cell r="BD123"/>
          <cell r="BE123"/>
          <cell r="BF123"/>
          <cell r="BG123"/>
          <cell r="BH123"/>
          <cell r="BI123"/>
          <cell r="BJ123"/>
          <cell r="BK123"/>
          <cell r="BL123"/>
          <cell r="BM123"/>
          <cell r="BN123"/>
          <cell r="BO123"/>
          <cell r="BP123"/>
          <cell r="BQ123"/>
          <cell r="BR123"/>
          <cell r="BS123"/>
          <cell r="BT123"/>
          <cell r="BU123"/>
          <cell r="BV123"/>
          <cell r="BW123"/>
          <cell r="BX123"/>
          <cell r="BY123"/>
          <cell r="BZ123"/>
          <cell r="CA123"/>
          <cell r="CB123"/>
          <cell r="CC123"/>
          <cell r="CD123"/>
          <cell r="CE123"/>
          <cell r="CF123"/>
          <cell r="CI123">
            <v>0.11431134654874001</v>
          </cell>
          <cell r="CJ123">
            <v>0.19796776050805792</v>
          </cell>
          <cell r="CK123">
            <v>0.33512035614160152</v>
          </cell>
          <cell r="CL123">
            <v>0.39923341267476686</v>
          </cell>
          <cell r="CM123">
            <v>0.45556946161025669</v>
          </cell>
          <cell r="CN123">
            <v>0.51455391127537109</v>
          </cell>
          <cell r="CO123">
            <v>0.6288151522270663</v>
          </cell>
          <cell r="CP123">
            <v>0.66589752470591046</v>
          </cell>
          <cell r="CQ123">
            <v>0.75757263416477871</v>
          </cell>
          <cell r="CR123">
            <v>0.84802247340405135</v>
          </cell>
          <cell r="CS123">
            <v>0.92558572096670022</v>
          </cell>
          <cell r="CT123">
            <v>1</v>
          </cell>
        </row>
        <row r="124">
          <cell r="A124" t="str">
            <v>São Caetano do Sul</v>
          </cell>
          <cell r="B124">
            <v>67041</v>
          </cell>
          <cell r="C124">
            <v>0.46279999999999999</v>
          </cell>
          <cell r="D124">
            <v>0.26119999999999999</v>
          </cell>
          <cell r="E124">
            <v>0</v>
          </cell>
          <cell r="F124">
            <v>1.83E-2</v>
          </cell>
          <cell r="G124">
            <v>0.18329999999999999</v>
          </cell>
          <cell r="H124" t="str">
            <v>São Caetano do Sul</v>
          </cell>
          <cell r="I124">
            <v>67041</v>
          </cell>
          <cell r="J124">
            <v>0.21659999999999999</v>
          </cell>
          <cell r="K124">
            <v>0</v>
          </cell>
          <cell r="L124">
            <v>0</v>
          </cell>
          <cell r="M124">
            <v>1.46E-2</v>
          </cell>
          <cell r="N124">
            <v>0.2019</v>
          </cell>
          <cell r="O124"/>
          <cell r="P124"/>
          <cell r="Q124"/>
          <cell r="R124"/>
          <cell r="S124"/>
          <cell r="T124"/>
          <cell r="U124"/>
          <cell r="V124"/>
          <cell r="W124"/>
          <cell r="X124"/>
          <cell r="Y124"/>
          <cell r="Z124"/>
          <cell r="AA124"/>
          <cell r="AB124"/>
          <cell r="AC124"/>
          <cell r="AD124"/>
          <cell r="AE124"/>
          <cell r="AF124"/>
          <cell r="AG124"/>
          <cell r="AH124"/>
          <cell r="AI124"/>
          <cell r="AJ124"/>
          <cell r="AK124"/>
          <cell r="AL124"/>
          <cell r="AM124"/>
          <cell r="AN124"/>
          <cell r="AO124"/>
          <cell r="AP124"/>
          <cell r="AQ124"/>
          <cell r="AR124"/>
          <cell r="AS124"/>
          <cell r="AT124"/>
          <cell r="AU124"/>
          <cell r="AV124"/>
          <cell r="AW124"/>
          <cell r="AX124"/>
          <cell r="AY124"/>
          <cell r="AZ124"/>
          <cell r="BA124"/>
          <cell r="BB124"/>
          <cell r="BC124"/>
          <cell r="BD124"/>
          <cell r="BE124"/>
          <cell r="BF124"/>
          <cell r="BG124"/>
          <cell r="BH124"/>
          <cell r="BI124"/>
          <cell r="BJ124"/>
          <cell r="BK124"/>
          <cell r="BL124"/>
          <cell r="BM124"/>
          <cell r="BN124"/>
          <cell r="BO124"/>
          <cell r="BP124"/>
          <cell r="BQ124"/>
          <cell r="BR124"/>
          <cell r="BS124"/>
          <cell r="BT124"/>
          <cell r="BU124"/>
          <cell r="BV124"/>
          <cell r="BW124"/>
          <cell r="BX124"/>
          <cell r="BY124"/>
          <cell r="BZ124"/>
          <cell r="CA124"/>
          <cell r="CB124"/>
          <cell r="CC124"/>
          <cell r="CD124"/>
          <cell r="CE124"/>
          <cell r="CF124"/>
          <cell r="CI124">
            <v>0.15158150201311685</v>
          </cell>
          <cell r="CJ124">
            <v>0.25712633890867048</v>
          </cell>
          <cell r="CK124">
            <v>0.34900937159203921</v>
          </cell>
          <cell r="CL124">
            <v>0.40347068434304184</v>
          </cell>
          <cell r="CM124">
            <v>0.49123612865639804</v>
          </cell>
          <cell r="CN124">
            <v>0.54398048973811941</v>
          </cell>
          <cell r="CO124">
            <v>0.59473937264916044</v>
          </cell>
          <cell r="CP124">
            <v>0.62997372129446794</v>
          </cell>
          <cell r="CQ124">
            <v>0.69066606607488901</v>
          </cell>
          <cell r="CR124">
            <v>0.8101240484247737</v>
          </cell>
          <cell r="CS124">
            <v>0.89237912610402081</v>
          </cell>
          <cell r="CT124">
            <v>1</v>
          </cell>
        </row>
        <row r="125">
          <cell r="A125" t="str">
            <v>São Mateus</v>
          </cell>
          <cell r="B125">
            <v>53316</v>
          </cell>
          <cell r="C125">
            <v>0.41220000000000001</v>
          </cell>
          <cell r="D125">
            <v>0</v>
          </cell>
          <cell r="E125">
            <v>0</v>
          </cell>
          <cell r="F125">
            <v>1.04E-2</v>
          </cell>
          <cell r="G125">
            <v>0.40179999999999999</v>
          </cell>
          <cell r="H125" t="str">
            <v>São Mateus</v>
          </cell>
          <cell r="I125">
            <v>53299</v>
          </cell>
          <cell r="J125">
            <v>0.26850000000000002</v>
          </cell>
          <cell r="K125">
            <v>0</v>
          </cell>
          <cell r="L125">
            <v>0</v>
          </cell>
          <cell r="M125">
            <v>2.1700000000000001E-2</v>
          </cell>
          <cell r="N125">
            <v>0.24690000000000001</v>
          </cell>
          <cell r="O125"/>
          <cell r="P125"/>
          <cell r="Q125"/>
          <cell r="R125"/>
          <cell r="S125"/>
          <cell r="T125"/>
          <cell r="U125"/>
          <cell r="V125"/>
          <cell r="W125"/>
          <cell r="X125"/>
          <cell r="Y125"/>
          <cell r="Z125"/>
          <cell r="AA125"/>
          <cell r="AB125"/>
          <cell r="AC125"/>
          <cell r="AD125"/>
          <cell r="AE125"/>
          <cell r="AF125"/>
          <cell r="AG125"/>
          <cell r="AH125"/>
          <cell r="AI125"/>
          <cell r="AJ125"/>
          <cell r="AK125"/>
          <cell r="AL125"/>
          <cell r="AM125"/>
          <cell r="AN125"/>
          <cell r="AO125"/>
          <cell r="AP125"/>
          <cell r="AQ125"/>
          <cell r="AR125"/>
          <cell r="AS125"/>
          <cell r="AT125"/>
          <cell r="AU125"/>
          <cell r="AV125"/>
          <cell r="AW125"/>
          <cell r="AX125"/>
          <cell r="AY125"/>
          <cell r="AZ125"/>
          <cell r="BA125"/>
          <cell r="BB125"/>
          <cell r="BC125"/>
          <cell r="BD125"/>
          <cell r="BE125"/>
          <cell r="BF125"/>
          <cell r="BG125"/>
          <cell r="BH125"/>
          <cell r="BI125"/>
          <cell r="BJ125"/>
          <cell r="BK125"/>
          <cell r="BL125"/>
          <cell r="BM125"/>
          <cell r="BN125"/>
          <cell r="BO125"/>
          <cell r="BP125"/>
          <cell r="BQ125"/>
          <cell r="BR125"/>
          <cell r="BS125"/>
          <cell r="BT125"/>
          <cell r="BU125"/>
          <cell r="BV125"/>
          <cell r="BW125"/>
          <cell r="BX125"/>
          <cell r="BY125"/>
          <cell r="BZ125"/>
          <cell r="CA125"/>
          <cell r="CB125"/>
          <cell r="CC125"/>
          <cell r="CD125"/>
          <cell r="CE125"/>
          <cell r="CF125"/>
          <cell r="CI125">
            <v>9.4368065179751881E-2</v>
          </cell>
          <cell r="CJ125">
            <v>0.16835571022928131</v>
          </cell>
          <cell r="CK125">
            <v>0.22265634082385052</v>
          </cell>
          <cell r="CL125">
            <v>0.33002583954450665</v>
          </cell>
          <cell r="CM125">
            <v>0.44984958495507565</v>
          </cell>
          <cell r="CN125">
            <v>0.51159087813331716</v>
          </cell>
          <cell r="CO125">
            <v>0.61217304818873708</v>
          </cell>
          <cell r="CP125">
            <v>0.65278004824148972</v>
          </cell>
          <cell r="CQ125">
            <v>0.73561775087071501</v>
          </cell>
          <cell r="CR125">
            <v>0.80125492995580172</v>
          </cell>
          <cell r="CS125">
            <v>0.91060706132399272</v>
          </cell>
          <cell r="CT125">
            <v>1</v>
          </cell>
        </row>
        <row r="126">
          <cell r="A126" t="str">
            <v>São Miguel Paulista</v>
          </cell>
          <cell r="B126">
            <v>91813</v>
          </cell>
          <cell r="C126">
            <v>0.73209999999999997</v>
          </cell>
          <cell r="D126">
            <v>0.38030000000000003</v>
          </cell>
          <cell r="E126">
            <v>0</v>
          </cell>
          <cell r="F126">
            <v>5.8799999999999998E-2</v>
          </cell>
          <cell r="G126">
            <v>0.29299999999999998</v>
          </cell>
          <cell r="H126" t="str">
            <v>São Miguel Paulista</v>
          </cell>
          <cell r="I126">
            <v>91821</v>
          </cell>
          <cell r="J126">
            <v>0.46560000000000001</v>
          </cell>
          <cell r="K126">
            <v>0</v>
          </cell>
          <cell r="L126">
            <v>0</v>
          </cell>
          <cell r="M126">
            <v>1.7600000000000001E-2</v>
          </cell>
          <cell r="N126">
            <v>0.4481</v>
          </cell>
          <cell r="O126"/>
          <cell r="P126"/>
          <cell r="Q126"/>
          <cell r="R126"/>
          <cell r="S126"/>
          <cell r="T126"/>
          <cell r="U126"/>
          <cell r="V126"/>
          <cell r="W126"/>
          <cell r="X126"/>
          <cell r="Y126"/>
          <cell r="Z126"/>
          <cell r="AA126"/>
          <cell r="AB126"/>
          <cell r="AC126"/>
          <cell r="AD126"/>
          <cell r="AE126"/>
          <cell r="AF126"/>
          <cell r="AG126"/>
          <cell r="AH126"/>
          <cell r="AI126"/>
          <cell r="AJ126"/>
          <cell r="AK126"/>
          <cell r="AL126"/>
          <cell r="AM126"/>
          <cell r="AN126"/>
          <cell r="AO126"/>
          <cell r="AP126"/>
          <cell r="AQ126"/>
          <cell r="AR126"/>
          <cell r="AS126"/>
          <cell r="AT126"/>
          <cell r="AU126"/>
          <cell r="AV126"/>
          <cell r="AW126"/>
          <cell r="AX126"/>
          <cell r="AY126"/>
          <cell r="AZ126"/>
          <cell r="BA126"/>
          <cell r="BB126"/>
          <cell r="BC126"/>
          <cell r="BD126"/>
          <cell r="BE126"/>
          <cell r="BF126"/>
          <cell r="BG126"/>
          <cell r="BH126"/>
          <cell r="BI126"/>
          <cell r="BJ126"/>
          <cell r="BK126"/>
          <cell r="BL126"/>
          <cell r="BM126"/>
          <cell r="BN126"/>
          <cell r="BO126"/>
          <cell r="BP126"/>
          <cell r="BQ126"/>
          <cell r="BR126"/>
          <cell r="BS126"/>
          <cell r="BT126"/>
          <cell r="BU126"/>
          <cell r="BV126"/>
          <cell r="BW126"/>
          <cell r="BX126"/>
          <cell r="BY126"/>
          <cell r="BZ126"/>
          <cell r="CA126"/>
          <cell r="CB126"/>
          <cell r="CC126"/>
          <cell r="CD126"/>
          <cell r="CE126"/>
          <cell r="CF126"/>
          <cell r="CI126">
            <v>0.11089974322888854</v>
          </cell>
          <cell r="CJ126">
            <v>0.20991432902257812</v>
          </cell>
          <cell r="CK126">
            <v>0.28999582718982908</v>
          </cell>
          <cell r="CL126">
            <v>0.3562191227239081</v>
          </cell>
          <cell r="CM126">
            <v>0.43123769232104625</v>
          </cell>
          <cell r="CN126">
            <v>0.49723243913721044</v>
          </cell>
          <cell r="CO126">
            <v>0.59325306712695447</v>
          </cell>
          <cell r="CP126">
            <v>0.666623307961555</v>
          </cell>
          <cell r="CQ126">
            <v>0.7395066566674996</v>
          </cell>
          <cell r="CR126">
            <v>0.81182112029183051</v>
          </cell>
          <cell r="CS126">
            <v>0.88815739851752051</v>
          </cell>
          <cell r="CT126">
            <v>1</v>
          </cell>
        </row>
        <row r="127">
          <cell r="A127" t="str">
            <v>Sao Paulo - Centro</v>
          </cell>
          <cell r="B127">
            <v>104839</v>
          </cell>
          <cell r="C127">
            <v>0.53110000000000002</v>
          </cell>
          <cell r="D127">
            <v>6.6900000000000001E-2</v>
          </cell>
          <cell r="E127">
            <v>5.7000000000000002E-2</v>
          </cell>
          <cell r="F127">
            <v>0.2084</v>
          </cell>
          <cell r="G127">
            <v>0.1988</v>
          </cell>
          <cell r="H127" t="str">
            <v>Sao Paulo - Centro</v>
          </cell>
          <cell r="I127">
            <v>104839</v>
          </cell>
          <cell r="J127">
            <v>0.96289999999999998</v>
          </cell>
          <cell r="K127">
            <v>0.28499999999999998</v>
          </cell>
          <cell r="L127">
            <v>8.3799999999999999E-2</v>
          </cell>
          <cell r="M127">
            <v>8.2400000000000001E-2</v>
          </cell>
          <cell r="N127">
            <v>0.51180000000000003</v>
          </cell>
          <cell r="O127"/>
          <cell r="P127"/>
          <cell r="Q127"/>
          <cell r="R127"/>
          <cell r="S127"/>
          <cell r="T127"/>
          <cell r="U127"/>
          <cell r="V127"/>
          <cell r="W127"/>
          <cell r="X127"/>
          <cell r="Y127"/>
          <cell r="Z127"/>
          <cell r="AA127"/>
          <cell r="AB127"/>
          <cell r="AC127"/>
          <cell r="AD127"/>
          <cell r="AE127"/>
          <cell r="AF127"/>
          <cell r="AG127"/>
          <cell r="AH127"/>
          <cell r="AI127"/>
          <cell r="AJ127"/>
          <cell r="AK127"/>
          <cell r="AL127"/>
          <cell r="AM127"/>
          <cell r="AN127"/>
          <cell r="AO127"/>
          <cell r="AP127"/>
          <cell r="AQ127"/>
          <cell r="AR127"/>
          <cell r="AS127"/>
          <cell r="AT127"/>
          <cell r="AU127"/>
          <cell r="AV127"/>
          <cell r="AW127"/>
          <cell r="AX127"/>
          <cell r="AY127"/>
          <cell r="AZ127"/>
          <cell r="BA127"/>
          <cell r="BB127"/>
          <cell r="BC127"/>
          <cell r="BD127"/>
          <cell r="BE127"/>
          <cell r="BF127"/>
          <cell r="BG127"/>
          <cell r="BH127"/>
          <cell r="BI127"/>
          <cell r="BJ127"/>
          <cell r="BK127"/>
          <cell r="BL127"/>
          <cell r="BM127"/>
          <cell r="BN127"/>
          <cell r="BO127"/>
          <cell r="BP127"/>
          <cell r="BQ127"/>
          <cell r="BR127"/>
          <cell r="BS127"/>
          <cell r="BT127"/>
          <cell r="BU127"/>
          <cell r="BV127"/>
          <cell r="BW127"/>
          <cell r="BX127"/>
          <cell r="BY127"/>
          <cell r="BZ127"/>
          <cell r="CA127"/>
          <cell r="CB127"/>
          <cell r="CC127"/>
          <cell r="CD127"/>
          <cell r="CE127"/>
          <cell r="CF127"/>
          <cell r="CI127">
            <v>0.12017088522455789</v>
          </cell>
          <cell r="CJ127">
            <v>0.20446296044251161</v>
          </cell>
          <cell r="CK127">
            <v>0.2745950634002875</v>
          </cell>
          <cell r="CL127">
            <v>0.33356020342133635</v>
          </cell>
          <cell r="CM127">
            <v>0.39624583040673694</v>
          </cell>
          <cell r="CN127">
            <v>0.46691318396027215</v>
          </cell>
          <cell r="CO127">
            <v>0.55443109971213689</v>
          </cell>
          <cell r="CP127">
            <v>0.643327538334173</v>
          </cell>
          <cell r="CQ127">
            <v>0.71013234029529559</v>
          </cell>
          <cell r="CR127">
            <v>0.77264460571982463</v>
          </cell>
          <cell r="CS127">
            <v>0.88672351270617233</v>
          </cell>
          <cell r="CT127">
            <v>1</v>
          </cell>
        </row>
        <row r="128">
          <cell r="A128" t="str">
            <v>São Paulo Represa Sul</v>
          </cell>
          <cell r="B128">
            <v>1408</v>
          </cell>
          <cell r="C128">
            <v>1.1108</v>
          </cell>
          <cell r="D128">
            <v>0</v>
          </cell>
          <cell r="E128">
            <v>0</v>
          </cell>
          <cell r="F128">
            <v>0</v>
          </cell>
          <cell r="G128">
            <v>1.1108</v>
          </cell>
          <cell r="H128" t="str">
            <v>São Paulo Represa Sul</v>
          </cell>
          <cell r="I128">
            <v>1408</v>
          </cell>
          <cell r="J128">
            <v>0.84660000000000002</v>
          </cell>
          <cell r="K128">
            <v>0</v>
          </cell>
          <cell r="L128">
            <v>5.3999999999999999E-2</v>
          </cell>
          <cell r="M128">
            <v>0.18609999999999999</v>
          </cell>
          <cell r="N128">
            <v>0.60650000000000004</v>
          </cell>
          <cell r="O128"/>
          <cell r="P128"/>
          <cell r="Q128"/>
          <cell r="R128"/>
          <cell r="S128"/>
          <cell r="T128"/>
          <cell r="U128"/>
          <cell r="V128"/>
          <cell r="W128"/>
          <cell r="X128"/>
          <cell r="Y128"/>
          <cell r="Z128"/>
          <cell r="AA128"/>
          <cell r="AB128"/>
          <cell r="AC128"/>
          <cell r="AD128"/>
          <cell r="AE128"/>
          <cell r="AF128"/>
          <cell r="AG128"/>
          <cell r="AH128"/>
          <cell r="AI128"/>
          <cell r="AJ128"/>
          <cell r="AK128"/>
          <cell r="AL128"/>
          <cell r="AM128"/>
          <cell r="AN128"/>
          <cell r="AO128"/>
          <cell r="AP128"/>
          <cell r="AQ128"/>
          <cell r="AR128"/>
          <cell r="AS128"/>
          <cell r="AT128"/>
          <cell r="AU128"/>
          <cell r="AV128"/>
          <cell r="AW128"/>
          <cell r="AX128"/>
          <cell r="AY128"/>
          <cell r="AZ128"/>
          <cell r="BA128"/>
          <cell r="BB128"/>
          <cell r="BC128"/>
          <cell r="BD128"/>
          <cell r="BE128"/>
          <cell r="BF128"/>
          <cell r="BG128"/>
          <cell r="BH128"/>
          <cell r="BI128"/>
          <cell r="BJ128"/>
          <cell r="BK128"/>
          <cell r="BL128"/>
          <cell r="BM128"/>
          <cell r="BN128"/>
          <cell r="BO128"/>
          <cell r="BP128"/>
          <cell r="BQ128"/>
          <cell r="BR128"/>
          <cell r="BS128"/>
          <cell r="BT128"/>
          <cell r="BU128"/>
          <cell r="BV128"/>
          <cell r="BW128"/>
          <cell r="BX128"/>
          <cell r="BY128"/>
          <cell r="BZ128"/>
          <cell r="CA128"/>
          <cell r="CB128"/>
          <cell r="CC128"/>
          <cell r="CD128"/>
          <cell r="CE128"/>
          <cell r="CF128"/>
          <cell r="CI128">
            <v>7.8121094504611285E-2</v>
          </cell>
          <cell r="CJ128">
            <v>0.15533359412276709</v>
          </cell>
          <cell r="CK128">
            <v>0.26993851055955448</v>
          </cell>
          <cell r="CL128">
            <v>0.34149722793679332</v>
          </cell>
          <cell r="CM128">
            <v>0.41031898200272371</v>
          </cell>
          <cell r="CN128">
            <v>0.49273909603172955</v>
          </cell>
          <cell r="CO128">
            <v>0.56914210492115824</v>
          </cell>
          <cell r="CP128">
            <v>0.6297656169465492</v>
          </cell>
          <cell r="CQ128">
            <v>0.71916322752964601</v>
          </cell>
          <cell r="CR128">
            <v>0.80007072585124295</v>
          </cell>
          <cell r="CS128">
            <v>0.90257942373665501</v>
          </cell>
          <cell r="CT128">
            <v>1</v>
          </cell>
        </row>
        <row r="129">
          <cell r="A129" t="str">
            <v>Sapopemba</v>
          </cell>
          <cell r="B129">
            <v>98634</v>
          </cell>
          <cell r="C129">
            <v>1.0610999999999999</v>
          </cell>
          <cell r="D129">
            <v>0.5212</v>
          </cell>
          <cell r="E129">
            <v>0</v>
          </cell>
          <cell r="F129">
            <v>8.0999999999999996E-3</v>
          </cell>
          <cell r="G129">
            <v>0.53180000000000005</v>
          </cell>
          <cell r="H129" t="str">
            <v>Sapopemba</v>
          </cell>
          <cell r="I129">
            <v>98626</v>
          </cell>
          <cell r="J129">
            <v>0.37009999999999998</v>
          </cell>
          <cell r="K129">
            <v>0</v>
          </cell>
          <cell r="L129">
            <v>0</v>
          </cell>
          <cell r="M129">
            <v>3.4099999999999998E-2</v>
          </cell>
          <cell r="N129">
            <v>0.33600000000000002</v>
          </cell>
          <cell r="O129"/>
          <cell r="P129"/>
          <cell r="Q129"/>
          <cell r="R129"/>
          <cell r="S129"/>
          <cell r="T129"/>
          <cell r="U129"/>
          <cell r="V129"/>
          <cell r="W129"/>
          <cell r="X129"/>
          <cell r="Y129"/>
          <cell r="Z129"/>
          <cell r="AA129"/>
          <cell r="AB129"/>
          <cell r="AC129"/>
          <cell r="AD129"/>
          <cell r="AE129"/>
          <cell r="AF129"/>
          <cell r="AG129"/>
          <cell r="AH129"/>
          <cell r="AI129"/>
          <cell r="AJ129"/>
          <cell r="AK129"/>
          <cell r="AL129"/>
          <cell r="AM129"/>
          <cell r="AN129"/>
          <cell r="AO129"/>
          <cell r="AP129"/>
          <cell r="AQ129"/>
          <cell r="AR129"/>
          <cell r="AS129"/>
          <cell r="AT129"/>
          <cell r="AU129"/>
          <cell r="AV129"/>
          <cell r="AW129"/>
          <cell r="AX129"/>
          <cell r="AY129"/>
          <cell r="AZ129"/>
          <cell r="BA129"/>
          <cell r="BB129"/>
          <cell r="BC129"/>
          <cell r="BD129"/>
          <cell r="BE129"/>
          <cell r="BF129"/>
          <cell r="BG129"/>
          <cell r="BH129"/>
          <cell r="BI129"/>
          <cell r="BJ129"/>
          <cell r="BK129"/>
          <cell r="BL129"/>
          <cell r="BM129"/>
          <cell r="BN129"/>
          <cell r="BO129"/>
          <cell r="BP129"/>
          <cell r="BQ129"/>
          <cell r="BR129"/>
          <cell r="BS129"/>
          <cell r="BT129"/>
          <cell r="BU129"/>
          <cell r="BV129"/>
          <cell r="BW129"/>
          <cell r="BX129"/>
          <cell r="BY129"/>
          <cell r="BZ129"/>
          <cell r="CA129"/>
          <cell r="CB129"/>
          <cell r="CC129"/>
          <cell r="CD129"/>
          <cell r="CE129"/>
          <cell r="CF129"/>
          <cell r="CI129">
            <v>0.15864313886534781</v>
          </cell>
          <cell r="CJ129">
            <v>0.30666284334240701</v>
          </cell>
          <cell r="CK129">
            <v>0.41229394380363366</v>
          </cell>
          <cell r="CL129">
            <v>0.46331000269393474</v>
          </cell>
          <cell r="CM129">
            <v>0.51037030725158761</v>
          </cell>
          <cell r="CN129">
            <v>0.56999066953062683</v>
          </cell>
          <cell r="CO129">
            <v>0.6560569764026517</v>
          </cell>
          <cell r="CP129">
            <v>0.68704592843653578</v>
          </cell>
          <cell r="CQ129">
            <v>0.7708478363030572</v>
          </cell>
          <cell r="CR129">
            <v>0.82588670107807305</v>
          </cell>
          <cell r="CS129">
            <v>0.9045635735090074</v>
          </cell>
          <cell r="CT129">
            <v>1</v>
          </cell>
        </row>
        <row r="130">
          <cell r="A130" t="str">
            <v>Saúde</v>
          </cell>
          <cell r="B130">
            <v>108374</v>
          </cell>
          <cell r="C130">
            <v>0.20150000000000001</v>
          </cell>
          <cell r="D130">
            <v>0.14349999999999999</v>
          </cell>
          <cell r="E130">
            <v>0</v>
          </cell>
          <cell r="F130">
            <v>3.7000000000000002E-3</v>
          </cell>
          <cell r="G130">
            <v>5.4300000000000001E-2</v>
          </cell>
          <cell r="H130" t="str">
            <v>Saúde</v>
          </cell>
          <cell r="I130">
            <v>108374</v>
          </cell>
          <cell r="J130">
            <v>0.4829</v>
          </cell>
          <cell r="K130">
            <v>0.1608</v>
          </cell>
          <cell r="L130">
            <v>0</v>
          </cell>
          <cell r="M130">
            <v>2.8299999999999999E-2</v>
          </cell>
          <cell r="N130">
            <v>0.29389999999999999</v>
          </cell>
          <cell r="O130"/>
          <cell r="P130"/>
          <cell r="Q130"/>
          <cell r="R130"/>
          <cell r="S130"/>
          <cell r="T130"/>
          <cell r="U130"/>
          <cell r="V130"/>
          <cell r="W130"/>
          <cell r="X130"/>
          <cell r="Y130"/>
          <cell r="Z130"/>
          <cell r="AA130"/>
          <cell r="AB130"/>
          <cell r="AC130"/>
          <cell r="AD130"/>
          <cell r="AE130"/>
          <cell r="AF130"/>
          <cell r="AG130"/>
          <cell r="AH130"/>
          <cell r="AI130"/>
          <cell r="AJ130"/>
          <cell r="AK130"/>
          <cell r="AL130"/>
          <cell r="AM130"/>
          <cell r="AN130"/>
          <cell r="AO130"/>
          <cell r="AP130"/>
          <cell r="AQ130"/>
          <cell r="AR130"/>
          <cell r="AS130"/>
          <cell r="AT130"/>
          <cell r="AU130"/>
          <cell r="AV130"/>
          <cell r="AW130"/>
          <cell r="AX130"/>
          <cell r="AY130"/>
          <cell r="AZ130"/>
          <cell r="BA130"/>
          <cell r="BB130"/>
          <cell r="BC130"/>
          <cell r="BD130"/>
          <cell r="BE130"/>
          <cell r="BF130"/>
          <cell r="BG130"/>
          <cell r="BH130"/>
          <cell r="BI130"/>
          <cell r="BJ130"/>
          <cell r="BK130"/>
          <cell r="BL130"/>
          <cell r="BM130"/>
          <cell r="BN130"/>
          <cell r="BO130"/>
          <cell r="BP130"/>
          <cell r="BQ130"/>
          <cell r="BR130"/>
          <cell r="BS130"/>
          <cell r="BT130"/>
          <cell r="BU130"/>
          <cell r="BV130"/>
          <cell r="BW130"/>
          <cell r="BX130"/>
          <cell r="BY130"/>
          <cell r="BZ130"/>
          <cell r="CA130"/>
          <cell r="CB130"/>
          <cell r="CC130"/>
          <cell r="CD130"/>
          <cell r="CE130"/>
          <cell r="CF130"/>
          <cell r="CI130">
            <v>0.12983324345351868</v>
          </cell>
          <cell r="CJ130">
            <v>0.19805993355924936</v>
          </cell>
          <cell r="CK130">
            <v>0.26389866935113082</v>
          </cell>
          <cell r="CL130">
            <v>0.3395006926383386</v>
          </cell>
          <cell r="CM130">
            <v>0.3950632218513177</v>
          </cell>
          <cell r="CN130">
            <v>0.49803285838882672</v>
          </cell>
          <cell r="CO130">
            <v>0.6129096209757976</v>
          </cell>
          <cell r="CP130">
            <v>0.655797827877314</v>
          </cell>
          <cell r="CQ130">
            <v>0.72448724748098681</v>
          </cell>
          <cell r="CR130">
            <v>0.80338828140592344</v>
          </cell>
          <cell r="CS130">
            <v>0.89639565140671928</v>
          </cell>
          <cell r="CT130">
            <v>1</v>
          </cell>
        </row>
        <row r="131">
          <cell r="A131" t="str">
            <v>Taboão da Serra</v>
          </cell>
          <cell r="B131">
            <v>66187</v>
          </cell>
          <cell r="C131">
            <v>0.4657</v>
          </cell>
          <cell r="D131">
            <v>0</v>
          </cell>
          <cell r="E131">
            <v>0</v>
          </cell>
          <cell r="F131">
            <v>3.3E-3</v>
          </cell>
          <cell r="G131">
            <v>0.46239999999999998</v>
          </cell>
          <cell r="H131" t="str">
            <v>Taboão da Serra</v>
          </cell>
          <cell r="I131">
            <v>66187</v>
          </cell>
          <cell r="J131">
            <v>1.0206999999999999</v>
          </cell>
          <cell r="K131">
            <v>0.6371</v>
          </cell>
          <cell r="L131">
            <v>0</v>
          </cell>
          <cell r="M131">
            <v>1.1000000000000001E-3</v>
          </cell>
          <cell r="N131">
            <v>0.3826</v>
          </cell>
          <cell r="O131"/>
          <cell r="P131"/>
          <cell r="Q131"/>
          <cell r="R131"/>
          <cell r="S131"/>
          <cell r="T131"/>
          <cell r="U131"/>
          <cell r="V131"/>
          <cell r="W131"/>
          <cell r="X131"/>
          <cell r="Y131"/>
          <cell r="Z131"/>
          <cell r="AA131"/>
          <cell r="AB131"/>
          <cell r="AC131"/>
          <cell r="AD131"/>
          <cell r="AE131"/>
          <cell r="AF131"/>
          <cell r="AG131"/>
          <cell r="AH131"/>
          <cell r="AI131"/>
          <cell r="AJ131"/>
          <cell r="AK131"/>
          <cell r="AL131"/>
          <cell r="AM131"/>
          <cell r="AN131"/>
          <cell r="AO131"/>
          <cell r="AP131"/>
          <cell r="AQ131"/>
          <cell r="AR131"/>
          <cell r="AS131"/>
          <cell r="AT131"/>
          <cell r="AU131"/>
          <cell r="AV131"/>
          <cell r="AW131"/>
          <cell r="AX131"/>
          <cell r="AY131"/>
          <cell r="AZ131"/>
          <cell r="BA131"/>
          <cell r="BB131"/>
          <cell r="BC131"/>
          <cell r="BD131"/>
          <cell r="BE131"/>
          <cell r="BF131"/>
          <cell r="BG131"/>
          <cell r="BH131"/>
          <cell r="BI131"/>
          <cell r="BJ131"/>
          <cell r="BK131"/>
          <cell r="BL131"/>
          <cell r="BM131"/>
          <cell r="BN131"/>
          <cell r="BO131"/>
          <cell r="BP131"/>
          <cell r="BQ131"/>
          <cell r="BR131"/>
          <cell r="BS131"/>
          <cell r="BT131"/>
          <cell r="BU131"/>
          <cell r="BV131"/>
          <cell r="BW131"/>
          <cell r="BX131"/>
          <cell r="BY131"/>
          <cell r="BZ131"/>
          <cell r="CA131"/>
          <cell r="CB131"/>
          <cell r="CC131"/>
          <cell r="CD131"/>
          <cell r="CE131"/>
          <cell r="CF131"/>
          <cell r="CI131">
            <v>0.10256961752085891</v>
          </cell>
          <cell r="CJ131">
            <v>0.21723946226073249</v>
          </cell>
          <cell r="CK131">
            <v>0.28017140852362993</v>
          </cell>
          <cell r="CL131">
            <v>0.3673398204503569</v>
          </cell>
          <cell r="CM131">
            <v>0.43734320776384727</v>
          </cell>
          <cell r="CN131">
            <v>0.50016983869358678</v>
          </cell>
          <cell r="CO131">
            <v>0.58279388541589061</v>
          </cell>
          <cell r="CP131">
            <v>0.65902561865975162</v>
          </cell>
          <cell r="CQ131">
            <v>0.72814025245427372</v>
          </cell>
          <cell r="CR131">
            <v>0.83803444685961515</v>
          </cell>
          <cell r="CS131">
            <v>0.93150054291514772</v>
          </cell>
          <cell r="CT131">
            <v>1</v>
          </cell>
        </row>
        <row r="132">
          <cell r="A132" t="str">
            <v>Tatuapé</v>
          </cell>
          <cell r="B132">
            <v>48997</v>
          </cell>
          <cell r="C132">
            <v>0.5282</v>
          </cell>
          <cell r="D132">
            <v>0.4239</v>
          </cell>
          <cell r="E132">
            <v>0</v>
          </cell>
          <cell r="F132">
            <v>1.18E-2</v>
          </cell>
          <cell r="G132">
            <v>9.2399999999999996E-2</v>
          </cell>
          <cell r="H132" t="str">
            <v>Tatuapé</v>
          </cell>
          <cell r="I132">
            <v>48963</v>
          </cell>
          <cell r="J132">
            <v>4.6699999999999998E-2</v>
          </cell>
          <cell r="K132">
            <v>0</v>
          </cell>
          <cell r="L132">
            <v>0</v>
          </cell>
          <cell r="M132">
            <v>1.01E-2</v>
          </cell>
          <cell r="N132">
            <v>3.6600000000000001E-2</v>
          </cell>
          <cell r="O132"/>
          <cell r="P132"/>
          <cell r="Q132"/>
          <cell r="R132"/>
          <cell r="S132"/>
          <cell r="T132"/>
          <cell r="U132"/>
          <cell r="V132"/>
          <cell r="W132"/>
          <cell r="X132"/>
          <cell r="Y132"/>
          <cell r="Z132"/>
          <cell r="AA132"/>
          <cell r="AB132"/>
          <cell r="AC132"/>
          <cell r="AD132"/>
          <cell r="AE132"/>
          <cell r="AF132"/>
          <cell r="AG132"/>
          <cell r="AH132"/>
          <cell r="AI132"/>
          <cell r="AJ132"/>
          <cell r="AK132"/>
          <cell r="AL132"/>
          <cell r="AM132"/>
          <cell r="AN132"/>
          <cell r="AO132"/>
          <cell r="AP132"/>
          <cell r="AQ132"/>
          <cell r="AR132"/>
          <cell r="AS132"/>
          <cell r="AT132"/>
          <cell r="AU132"/>
          <cell r="AV132"/>
          <cell r="AW132"/>
          <cell r="AX132"/>
          <cell r="AY132"/>
          <cell r="AZ132"/>
          <cell r="BA132"/>
          <cell r="BB132"/>
          <cell r="BC132"/>
          <cell r="BD132"/>
          <cell r="BE132"/>
          <cell r="BF132"/>
          <cell r="BG132"/>
          <cell r="BH132"/>
          <cell r="BI132"/>
          <cell r="BJ132"/>
          <cell r="BK132"/>
          <cell r="BL132"/>
          <cell r="BM132"/>
          <cell r="BN132"/>
          <cell r="BO132"/>
          <cell r="BP132"/>
          <cell r="BQ132"/>
          <cell r="BR132"/>
          <cell r="BS132"/>
          <cell r="BT132"/>
          <cell r="BU132"/>
          <cell r="BV132"/>
          <cell r="BW132"/>
          <cell r="BX132"/>
          <cell r="BY132"/>
          <cell r="BZ132"/>
          <cell r="CA132"/>
          <cell r="CB132"/>
          <cell r="CC132"/>
          <cell r="CD132"/>
          <cell r="CE132"/>
          <cell r="CF132"/>
          <cell r="CI132">
            <v>0.10871912376282032</v>
          </cell>
          <cell r="CJ132">
            <v>0.20871274866240325</v>
          </cell>
          <cell r="CK132">
            <v>0.26891638085045916</v>
          </cell>
          <cell r="CL132">
            <v>0.30120450188160081</v>
          </cell>
          <cell r="CM132">
            <v>0.38945129363440767</v>
          </cell>
          <cell r="CN132">
            <v>0.44057974010517043</v>
          </cell>
          <cell r="CO132">
            <v>0.56001269320674041</v>
          </cell>
          <cell r="CP132">
            <v>0.63487221465195942</v>
          </cell>
          <cell r="CQ132">
            <v>0.7064947615219056</v>
          </cell>
          <cell r="CR132">
            <v>0.77894511188727933</v>
          </cell>
          <cell r="CS132">
            <v>0.89843213218867923</v>
          </cell>
          <cell r="CT132">
            <v>1</v>
          </cell>
        </row>
        <row r="133">
          <cell r="A133" t="str">
            <v>Tucuruvi</v>
          </cell>
          <cell r="B133">
            <v>202933</v>
          </cell>
          <cell r="C133">
            <v>0.39350000000000002</v>
          </cell>
          <cell r="D133">
            <v>0</v>
          </cell>
          <cell r="E133">
            <v>8.2600000000000007E-2</v>
          </cell>
          <cell r="F133">
            <v>6.6E-3</v>
          </cell>
          <cell r="G133">
            <v>0.30430000000000001</v>
          </cell>
          <cell r="H133" t="str">
            <v>Tucuruvi</v>
          </cell>
          <cell r="I133">
            <v>202924</v>
          </cell>
          <cell r="J133">
            <v>0.79049999999999998</v>
          </cell>
          <cell r="K133">
            <v>0.31709999999999999</v>
          </cell>
          <cell r="L133">
            <v>6.5699999999999995E-2</v>
          </cell>
          <cell r="M133">
            <v>9.5999999999999992E-3</v>
          </cell>
          <cell r="N133">
            <v>0.3982</v>
          </cell>
          <cell r="O133"/>
          <cell r="P133"/>
          <cell r="Q133"/>
          <cell r="R133"/>
          <cell r="S133"/>
          <cell r="T133"/>
          <cell r="U133"/>
          <cell r="V133"/>
          <cell r="W133"/>
          <cell r="X133"/>
          <cell r="Y133"/>
          <cell r="Z133"/>
          <cell r="AA133"/>
          <cell r="AB133"/>
          <cell r="AC133"/>
          <cell r="AD133"/>
          <cell r="AE133"/>
          <cell r="AF133"/>
          <cell r="AG133"/>
          <cell r="AH133"/>
          <cell r="AI133"/>
          <cell r="AJ133"/>
          <cell r="AK133"/>
          <cell r="AL133"/>
          <cell r="AM133"/>
          <cell r="AN133"/>
          <cell r="AO133"/>
          <cell r="AP133"/>
          <cell r="AQ133"/>
          <cell r="AR133"/>
          <cell r="AS133"/>
          <cell r="AT133"/>
          <cell r="AU133"/>
          <cell r="AV133"/>
          <cell r="AW133"/>
          <cell r="AX133"/>
          <cell r="AY133"/>
          <cell r="AZ133"/>
          <cell r="BA133"/>
          <cell r="BB133"/>
          <cell r="BC133"/>
          <cell r="BD133"/>
          <cell r="BE133"/>
          <cell r="BF133"/>
          <cell r="BG133"/>
          <cell r="BH133"/>
          <cell r="BI133"/>
          <cell r="BJ133"/>
          <cell r="BK133"/>
          <cell r="BL133"/>
          <cell r="BM133"/>
          <cell r="BN133"/>
          <cell r="BO133"/>
          <cell r="BP133"/>
          <cell r="BQ133"/>
          <cell r="BR133"/>
          <cell r="BS133"/>
          <cell r="BT133"/>
          <cell r="BU133"/>
          <cell r="BV133"/>
          <cell r="BW133"/>
          <cell r="BX133"/>
          <cell r="BY133"/>
          <cell r="BZ133"/>
          <cell r="CA133"/>
          <cell r="CB133"/>
          <cell r="CC133"/>
          <cell r="CD133"/>
          <cell r="CE133"/>
          <cell r="CF133"/>
          <cell r="CI133">
            <v>9.6496882301061182E-2</v>
          </cell>
          <cell r="CJ133">
            <v>0.19426917507783292</v>
          </cell>
          <cell r="CK133">
            <v>0.26156125777356565</v>
          </cell>
          <cell r="CL133">
            <v>0.33701332561991942</v>
          </cell>
          <cell r="CM133">
            <v>0.38936019486936418</v>
          </cell>
          <cell r="CN133">
            <v>0.53162229584184417</v>
          </cell>
          <cell r="CO133">
            <v>0.73298742628889924</v>
          </cell>
          <cell r="CP133">
            <v>0.7688643335315255</v>
          </cell>
          <cell r="CQ133">
            <v>0.82312377474587661</v>
          </cell>
          <cell r="CR133">
            <v>0.85362104484322276</v>
          </cell>
          <cell r="CS133">
            <v>0.93718613358471847</v>
          </cell>
          <cell r="CT133">
            <v>1</v>
          </cell>
        </row>
        <row r="134">
          <cell r="A134" t="str">
            <v>Vila Mariana</v>
          </cell>
          <cell r="B134">
            <v>83699</v>
          </cell>
          <cell r="C134">
            <v>0.36659999999999998</v>
          </cell>
          <cell r="D134">
            <v>0.26440000000000002</v>
          </cell>
          <cell r="E134">
            <v>0</v>
          </cell>
          <cell r="F134">
            <v>4.4999999999999997E-3</v>
          </cell>
          <cell r="G134">
            <v>9.7600000000000006E-2</v>
          </cell>
          <cell r="H134" t="str">
            <v>Vila Mariana</v>
          </cell>
          <cell r="I134">
            <v>83699</v>
          </cell>
          <cell r="J134">
            <v>0.66690000000000005</v>
          </cell>
          <cell r="K134">
            <v>0.43240000000000001</v>
          </cell>
          <cell r="L134">
            <v>0</v>
          </cell>
          <cell r="M134">
            <v>3.5999999999999999E-3</v>
          </cell>
          <cell r="N134">
            <v>0.23089999999999999</v>
          </cell>
          <cell r="O134"/>
          <cell r="P134"/>
          <cell r="Q134"/>
          <cell r="R134"/>
          <cell r="S134"/>
          <cell r="T134"/>
          <cell r="U134"/>
          <cell r="V134"/>
          <cell r="W134"/>
          <cell r="X134"/>
          <cell r="Y134"/>
          <cell r="Z134"/>
          <cell r="AA134"/>
          <cell r="AB134"/>
          <cell r="AC134"/>
          <cell r="AD134"/>
          <cell r="AE134"/>
          <cell r="AF134"/>
          <cell r="AG134"/>
          <cell r="AH134"/>
          <cell r="AI134"/>
          <cell r="AJ134"/>
          <cell r="AK134"/>
          <cell r="AL134"/>
          <cell r="AM134"/>
          <cell r="AN134"/>
          <cell r="AO134"/>
          <cell r="AP134"/>
          <cell r="AQ134"/>
          <cell r="AR134"/>
          <cell r="AS134"/>
          <cell r="AT134"/>
          <cell r="AU134"/>
          <cell r="AV134"/>
          <cell r="AW134"/>
          <cell r="AX134"/>
          <cell r="AY134"/>
          <cell r="AZ134"/>
          <cell r="BA134"/>
          <cell r="BB134"/>
          <cell r="BC134"/>
          <cell r="BD134"/>
          <cell r="BE134"/>
          <cell r="BF134"/>
          <cell r="BG134"/>
          <cell r="BH134"/>
          <cell r="BI134"/>
          <cell r="BJ134"/>
          <cell r="BK134"/>
          <cell r="BL134"/>
          <cell r="BM134"/>
          <cell r="BN134"/>
          <cell r="BO134"/>
          <cell r="BP134"/>
          <cell r="BQ134"/>
          <cell r="BR134"/>
          <cell r="BS134"/>
          <cell r="BT134"/>
          <cell r="BU134"/>
          <cell r="BV134"/>
          <cell r="BW134"/>
          <cell r="BX134"/>
          <cell r="BY134"/>
          <cell r="BZ134"/>
          <cell r="CA134"/>
          <cell r="CB134"/>
          <cell r="CC134"/>
          <cell r="CD134"/>
          <cell r="CE134"/>
          <cell r="CF134"/>
          <cell r="CI134">
            <v>0.15072038574134752</v>
          </cell>
          <cell r="CJ134">
            <v>0.23453425084188917</v>
          </cell>
          <cell r="CK134">
            <v>0.29909414799966894</v>
          </cell>
          <cell r="CL134">
            <v>0.35725827525584863</v>
          </cell>
          <cell r="CM134">
            <v>0.41664536059178425</v>
          </cell>
          <cell r="CN134">
            <v>0.49473021728217459</v>
          </cell>
          <cell r="CO134">
            <v>0.63790688876897139</v>
          </cell>
          <cell r="CP134">
            <v>0.7138308309715643</v>
          </cell>
          <cell r="CQ134">
            <v>0.77675154720591943</v>
          </cell>
          <cell r="CR134">
            <v>0.81839081480765163</v>
          </cell>
          <cell r="CS134">
            <v>0.9075617839970801</v>
          </cell>
          <cell r="CT134">
            <v>1</v>
          </cell>
        </row>
        <row r="135">
          <cell r="A135" t="str">
            <v>Vila Matilde</v>
          </cell>
          <cell r="B135">
            <v>89273</v>
          </cell>
          <cell r="C135">
            <v>0.52980000000000005</v>
          </cell>
          <cell r="D135">
            <v>0.34670000000000001</v>
          </cell>
          <cell r="E135">
            <v>0</v>
          </cell>
          <cell r="F135">
            <v>5.4999999999999997E-3</v>
          </cell>
          <cell r="G135">
            <v>0.17749999999999999</v>
          </cell>
          <cell r="H135" t="str">
            <v>Vila Matilde</v>
          </cell>
          <cell r="I135">
            <v>89347</v>
          </cell>
          <cell r="J135">
            <v>0.27229999999999999</v>
          </cell>
          <cell r="K135">
            <v>0</v>
          </cell>
          <cell r="L135">
            <v>0</v>
          </cell>
          <cell r="M135">
            <v>3.2399999999999998E-2</v>
          </cell>
          <cell r="N135">
            <v>0.2399</v>
          </cell>
          <cell r="O135"/>
          <cell r="P135"/>
          <cell r="Q135"/>
          <cell r="R135"/>
          <cell r="S135"/>
          <cell r="T135"/>
          <cell r="U135"/>
          <cell r="V135"/>
          <cell r="W135"/>
          <cell r="X135"/>
          <cell r="Y135"/>
          <cell r="Z135"/>
          <cell r="AA135"/>
          <cell r="AB135"/>
          <cell r="AC135"/>
          <cell r="AD135"/>
          <cell r="AE135"/>
          <cell r="AF135"/>
          <cell r="AG135"/>
          <cell r="AH135"/>
          <cell r="AI135"/>
          <cell r="AJ135"/>
          <cell r="AK135"/>
          <cell r="AL135"/>
          <cell r="AM135"/>
          <cell r="AN135"/>
          <cell r="AO135"/>
          <cell r="AP135"/>
          <cell r="AQ135"/>
          <cell r="AR135"/>
          <cell r="AS135"/>
          <cell r="AT135"/>
          <cell r="AU135"/>
          <cell r="AV135"/>
          <cell r="AW135"/>
          <cell r="AX135"/>
          <cell r="AY135"/>
          <cell r="AZ135"/>
          <cell r="BA135"/>
          <cell r="BB135"/>
          <cell r="BC135"/>
          <cell r="BD135"/>
          <cell r="BE135"/>
          <cell r="BF135"/>
          <cell r="BG135"/>
          <cell r="BH135"/>
          <cell r="BI135"/>
          <cell r="BJ135"/>
          <cell r="BK135"/>
          <cell r="BL135"/>
          <cell r="BM135"/>
          <cell r="BN135"/>
          <cell r="BO135"/>
          <cell r="BP135"/>
          <cell r="BQ135"/>
          <cell r="BR135"/>
          <cell r="BS135"/>
          <cell r="BT135"/>
          <cell r="BU135"/>
          <cell r="BV135"/>
          <cell r="BW135"/>
          <cell r="BX135"/>
          <cell r="BY135"/>
          <cell r="BZ135"/>
          <cell r="CA135"/>
          <cell r="CB135"/>
          <cell r="CC135"/>
          <cell r="CD135"/>
          <cell r="CE135"/>
          <cell r="CF135"/>
          <cell r="CI135">
            <v>9.6901698908145345E-2</v>
          </cell>
          <cell r="CJ135">
            <v>0.20753647348668003</v>
          </cell>
          <cell r="CK135">
            <v>0.29254641504297108</v>
          </cell>
          <cell r="CL135">
            <v>0.36793326790018821</v>
          </cell>
          <cell r="CM135">
            <v>0.45923083767102069</v>
          </cell>
          <cell r="CN135">
            <v>0.50858985142853852</v>
          </cell>
          <cell r="CO135">
            <v>0.56759845116945418</v>
          </cell>
          <cell r="CP135">
            <v>0.61101984030977852</v>
          </cell>
          <cell r="CQ135">
            <v>0.69577827678005244</v>
          </cell>
          <cell r="CR135">
            <v>0.77644709347718244</v>
          </cell>
          <cell r="CS135">
            <v>0.90390141219299047</v>
          </cell>
          <cell r="CT135">
            <v>1</v>
          </cell>
        </row>
        <row r="136">
          <cell r="A136" t="str">
            <v>Vila Prudente</v>
          </cell>
          <cell r="B136">
            <v>126285</v>
          </cell>
          <cell r="C136">
            <v>0.76719999999999999</v>
          </cell>
          <cell r="D136">
            <v>0.65400000000000003</v>
          </cell>
          <cell r="E136">
            <v>0</v>
          </cell>
          <cell r="F136">
            <v>4.3E-3</v>
          </cell>
          <cell r="G136">
            <v>0.109</v>
          </cell>
          <cell r="H136" t="str">
            <v>Vila Prudente</v>
          </cell>
          <cell r="I136">
            <v>126189</v>
          </cell>
          <cell r="J136">
            <v>0.2077</v>
          </cell>
          <cell r="K136">
            <v>0</v>
          </cell>
          <cell r="L136">
            <v>0</v>
          </cell>
          <cell r="M136">
            <v>3.1099999999999999E-2</v>
          </cell>
          <cell r="N136">
            <v>0.17660000000000001</v>
          </cell>
          <cell r="O136"/>
          <cell r="P136"/>
          <cell r="Q136"/>
          <cell r="R136"/>
          <cell r="S136"/>
          <cell r="T136"/>
          <cell r="U136"/>
          <cell r="V136"/>
          <cell r="W136"/>
          <cell r="X136"/>
          <cell r="Y136"/>
          <cell r="Z136"/>
          <cell r="AA136"/>
          <cell r="AB136"/>
          <cell r="AC136"/>
          <cell r="AD136"/>
          <cell r="AE136"/>
          <cell r="AF136"/>
          <cell r="AG136"/>
          <cell r="AH136"/>
          <cell r="AI136"/>
          <cell r="AJ136"/>
          <cell r="AK136"/>
          <cell r="AL136"/>
          <cell r="AM136"/>
          <cell r="AN136"/>
          <cell r="AO136"/>
          <cell r="AP136"/>
          <cell r="AQ136"/>
          <cell r="AR136"/>
          <cell r="AS136"/>
          <cell r="AT136"/>
          <cell r="AU136"/>
          <cell r="AV136"/>
          <cell r="AW136"/>
          <cell r="AX136"/>
          <cell r="AY136"/>
          <cell r="AZ136"/>
          <cell r="BA136"/>
          <cell r="BB136"/>
          <cell r="BC136"/>
          <cell r="BD136"/>
          <cell r="BE136"/>
          <cell r="BF136"/>
          <cell r="BG136"/>
          <cell r="BH136"/>
          <cell r="BI136"/>
          <cell r="BJ136"/>
          <cell r="BK136"/>
          <cell r="BL136"/>
          <cell r="BM136"/>
          <cell r="BN136"/>
          <cell r="BO136"/>
          <cell r="BP136"/>
          <cell r="BQ136"/>
          <cell r="BR136"/>
          <cell r="BS136"/>
          <cell r="BT136"/>
          <cell r="BU136"/>
          <cell r="BV136"/>
          <cell r="BW136"/>
          <cell r="BX136"/>
          <cell r="BY136"/>
          <cell r="BZ136"/>
          <cell r="CA136"/>
          <cell r="CB136"/>
          <cell r="CC136"/>
          <cell r="CD136"/>
          <cell r="CE136"/>
          <cell r="CF136"/>
          <cell r="CI136">
            <v>0.15490926702723726</v>
          </cell>
          <cell r="CJ136">
            <v>0.25062717894157227</v>
          </cell>
          <cell r="CK136">
            <v>0.33942406355491239</v>
          </cell>
          <cell r="CL136">
            <v>0.37507373661320331</v>
          </cell>
          <cell r="CM136">
            <v>0.4509118017339373</v>
          </cell>
          <cell r="CN136">
            <v>0.52853797240625888</v>
          </cell>
          <cell r="CO136">
            <v>0.64772967290276351</v>
          </cell>
          <cell r="CP136">
            <v>0.72409979276382552</v>
          </cell>
          <cell r="CQ136">
            <v>0.77998309786661668</v>
          </cell>
          <cell r="CR136">
            <v>0.8220115610717823</v>
          </cell>
          <cell r="CS136">
            <v>0.8797661643191973</v>
          </cell>
          <cell r="CT136">
            <v>1</v>
          </cell>
        </row>
        <row r="137">
          <cell r="A137" t="str">
            <v>Eletropaulo</v>
          </cell>
          <cell r="B137">
            <v>5589566</v>
          </cell>
          <cell r="C137">
            <v>0.60773795058507218</v>
          </cell>
          <cell r="D137">
            <v>0.14111215265313803</v>
          </cell>
          <cell r="E137">
            <v>7.421393826907134E-3</v>
          </cell>
          <cell r="F137">
            <v>1.981982291491325E-2</v>
          </cell>
          <cell r="G137">
            <v>0.32974663921311603</v>
          </cell>
          <cell r="H137" t="str">
            <v>Eletropaulo</v>
          </cell>
          <cell r="I137">
            <v>5589277</v>
          </cell>
          <cell r="J137">
            <v>0.61649265380835483</v>
          </cell>
          <cell r="K137">
            <v>0.17892732360553967</v>
          </cell>
          <cell r="L137">
            <v>4.2080578364607803E-2</v>
          </cell>
          <cell r="M137">
            <v>2.8831516044025014E-2</v>
          </cell>
          <cell r="N137">
            <v>0.36665982161914673</v>
          </cell>
          <cell r="O137"/>
          <cell r="P137"/>
          <cell r="Q137"/>
          <cell r="R137"/>
          <cell r="S137"/>
          <cell r="T137"/>
          <cell r="U137"/>
          <cell r="V137"/>
          <cell r="W137"/>
          <cell r="X137"/>
          <cell r="Y137"/>
          <cell r="Z137"/>
          <cell r="AA137"/>
          <cell r="AB137"/>
          <cell r="AC137"/>
          <cell r="AD137"/>
          <cell r="AE137"/>
          <cell r="AF137"/>
          <cell r="AG137"/>
          <cell r="AH137"/>
          <cell r="AI137"/>
          <cell r="AJ137"/>
          <cell r="AK137"/>
          <cell r="AL137"/>
          <cell r="AM137"/>
          <cell r="AN137"/>
          <cell r="AO137"/>
          <cell r="AP137"/>
          <cell r="AQ137"/>
          <cell r="AR137"/>
          <cell r="AS137"/>
          <cell r="AT137"/>
          <cell r="AU137"/>
          <cell r="AV137"/>
          <cell r="AW137"/>
          <cell r="AX137"/>
          <cell r="AY137"/>
          <cell r="AZ137"/>
          <cell r="BA137"/>
          <cell r="BB137"/>
          <cell r="BC137"/>
          <cell r="BD137"/>
          <cell r="BE137"/>
          <cell r="BF137"/>
          <cell r="BG137"/>
          <cell r="BH137"/>
          <cell r="BI137"/>
          <cell r="BJ137"/>
          <cell r="BK137"/>
          <cell r="BL137"/>
          <cell r="BM137"/>
          <cell r="BN137"/>
          <cell r="BO137"/>
          <cell r="BP137"/>
          <cell r="BQ137"/>
          <cell r="BR137"/>
          <cell r="BS137"/>
          <cell r="BT137"/>
          <cell r="BU137"/>
          <cell r="BV137"/>
          <cell r="BW137"/>
          <cell r="BX137"/>
          <cell r="BY137"/>
          <cell r="BZ137"/>
          <cell r="CA137"/>
          <cell r="CB137"/>
          <cell r="CC137"/>
          <cell r="CD137"/>
          <cell r="CE137"/>
          <cell r="CF137"/>
          <cell r="CI137">
            <v>0.12413280444448137</v>
          </cell>
          <cell r="CJ137">
            <v>0.20183337619539624</v>
          </cell>
          <cell r="CK137">
            <v>0.26813732588891248</v>
          </cell>
          <cell r="CL137">
            <v>0.34559914074884557</v>
          </cell>
          <cell r="CM137">
            <v>0.41678416952373321</v>
          </cell>
          <cell r="CN137">
            <v>0.54872182323904783</v>
          </cell>
          <cell r="CO137">
            <v>0.69173000384322214</v>
          </cell>
          <cell r="CP137">
            <v>0.72878375299554266</v>
          </cell>
          <cell r="CQ137">
            <v>0.78324393206187026</v>
          </cell>
          <cell r="CR137">
            <v>0.84567649484768415</v>
          </cell>
          <cell r="CS137">
            <v>0.89467776316120218</v>
          </cell>
          <cell r="CT137">
            <v>1</v>
          </cell>
        </row>
        <row r="138">
          <cell r="A138" t="str">
            <v>Regional ABC</v>
          </cell>
          <cell r="B138">
            <v>819895</v>
          </cell>
          <cell r="C138">
            <v>0.80246380426761965</v>
          </cell>
          <cell r="D138">
            <v>0.33696493258283078</v>
          </cell>
          <cell r="E138">
            <v>1.3714860805347028E-2</v>
          </cell>
          <cell r="F138">
            <v>2.2275456369413159E-2</v>
          </cell>
          <cell r="G138">
            <v>0.42950855451002873</v>
          </cell>
          <cell r="H138" t="str">
            <v>Regional ABC</v>
          </cell>
          <cell r="I138">
            <v>819813</v>
          </cell>
          <cell r="J138">
            <v>0.47227236577121851</v>
          </cell>
          <cell r="K138">
            <v>0</v>
          </cell>
          <cell r="L138">
            <v>7.947366448202213E-2</v>
          </cell>
          <cell r="M138">
            <v>3.1151497475643837E-2</v>
          </cell>
          <cell r="N138">
            <v>0.36165683832776496</v>
          </cell>
          <cell r="O138"/>
          <cell r="P138"/>
          <cell r="Q138"/>
          <cell r="R138"/>
          <cell r="S138"/>
          <cell r="T138"/>
          <cell r="U138"/>
          <cell r="V138"/>
          <cell r="W138"/>
          <cell r="X138"/>
          <cell r="Y138"/>
          <cell r="Z138"/>
          <cell r="AA138"/>
          <cell r="AB138"/>
          <cell r="AC138"/>
          <cell r="AD138"/>
          <cell r="AE138"/>
          <cell r="AF138"/>
          <cell r="AG138"/>
          <cell r="AH138"/>
          <cell r="AI138"/>
          <cell r="AJ138"/>
          <cell r="AK138"/>
          <cell r="AL138"/>
          <cell r="AM138"/>
          <cell r="AN138"/>
          <cell r="AO138"/>
          <cell r="AP138"/>
          <cell r="AQ138"/>
          <cell r="AR138"/>
          <cell r="AS138"/>
          <cell r="AT138"/>
          <cell r="AU138"/>
          <cell r="AV138"/>
          <cell r="AW138"/>
          <cell r="AX138"/>
          <cell r="AY138"/>
          <cell r="AZ138"/>
          <cell r="BA138"/>
          <cell r="BB138"/>
          <cell r="BC138"/>
          <cell r="BD138"/>
          <cell r="BE138"/>
          <cell r="BF138"/>
          <cell r="BG138"/>
          <cell r="BH138"/>
          <cell r="BI138"/>
          <cell r="BJ138"/>
          <cell r="BK138"/>
          <cell r="BL138"/>
          <cell r="BM138"/>
          <cell r="BN138"/>
          <cell r="BO138"/>
          <cell r="BP138"/>
          <cell r="BQ138"/>
          <cell r="BR138"/>
          <cell r="BS138"/>
          <cell r="BT138"/>
          <cell r="BU138"/>
          <cell r="BV138"/>
          <cell r="BW138"/>
          <cell r="BX138"/>
          <cell r="BY138"/>
          <cell r="BZ138"/>
          <cell r="CA138"/>
          <cell r="CB138"/>
          <cell r="CC138"/>
          <cell r="CD138"/>
          <cell r="CE138"/>
          <cell r="CF138"/>
          <cell r="CI138">
            <v>0.11902831122603515</v>
          </cell>
          <cell r="CJ138">
            <v>0.2066602219328264</v>
          </cell>
          <cell r="CK138">
            <v>0.29494155132289857</v>
          </cell>
          <cell r="CL138">
            <v>0.35582150015153957</v>
          </cell>
          <cell r="CM138">
            <v>0.42218749914176917</v>
          </cell>
          <cell r="CN138">
            <v>0.48672370682184823</v>
          </cell>
          <cell r="CO138">
            <v>0.58259693806844859</v>
          </cell>
          <cell r="CP138">
            <v>0.64594334415231458</v>
          </cell>
          <cell r="CQ138">
            <v>0.72555124903102619</v>
          </cell>
          <cell r="CR138">
            <v>0.7985298152847623</v>
          </cell>
          <cell r="CS138">
            <v>0.89111269983168373</v>
          </cell>
          <cell r="CT138">
            <v>1</v>
          </cell>
        </row>
        <row r="139">
          <cell r="A139" t="str">
            <v>Regional Leste</v>
          </cell>
          <cell r="B139">
            <v>1340877</v>
          </cell>
          <cell r="C139">
            <v>0.64432460971438843</v>
          </cell>
          <cell r="D139">
            <v>0.28832643076135994</v>
          </cell>
          <cell r="E139">
            <v>0</v>
          </cell>
          <cell r="F139">
            <v>2.3613663072750146E-2</v>
          </cell>
          <cell r="G139">
            <v>0.3323944302124654</v>
          </cell>
          <cell r="H139" t="str">
            <v>Regional Leste</v>
          </cell>
          <cell r="I139">
            <v>1340779</v>
          </cell>
          <cell r="J139">
            <v>0.35890316562237312</v>
          </cell>
          <cell r="K139">
            <v>0</v>
          </cell>
          <cell r="L139">
            <v>0</v>
          </cell>
          <cell r="M139">
            <v>3.3568168952526845E-2</v>
          </cell>
          <cell r="N139">
            <v>0.32532805212492139</v>
          </cell>
          <cell r="O139"/>
          <cell r="P139"/>
          <cell r="Q139"/>
          <cell r="R139"/>
          <cell r="S139"/>
          <cell r="T139"/>
          <cell r="U139"/>
          <cell r="V139"/>
          <cell r="W139"/>
          <cell r="X139"/>
          <cell r="Y139"/>
          <cell r="Z139"/>
          <cell r="AA139"/>
          <cell r="AB139"/>
          <cell r="AC139"/>
          <cell r="AD139"/>
          <cell r="AE139"/>
          <cell r="AF139"/>
          <cell r="AG139"/>
          <cell r="AH139"/>
          <cell r="AI139"/>
          <cell r="AJ139"/>
          <cell r="AK139"/>
          <cell r="AL139"/>
          <cell r="AM139"/>
          <cell r="AN139"/>
          <cell r="AO139"/>
          <cell r="AP139"/>
          <cell r="AQ139"/>
          <cell r="AR139"/>
          <cell r="AS139"/>
          <cell r="AT139"/>
          <cell r="AU139"/>
          <cell r="AV139"/>
          <cell r="AW139"/>
          <cell r="AX139"/>
          <cell r="AY139"/>
          <cell r="AZ139"/>
          <cell r="BA139"/>
          <cell r="BB139"/>
          <cell r="BC139"/>
          <cell r="BD139"/>
          <cell r="BE139"/>
          <cell r="BF139"/>
          <cell r="BG139"/>
          <cell r="BH139"/>
          <cell r="BI139"/>
          <cell r="BJ139"/>
          <cell r="BK139"/>
          <cell r="BL139"/>
          <cell r="BM139"/>
          <cell r="BN139"/>
          <cell r="BO139"/>
          <cell r="BP139"/>
          <cell r="BQ139"/>
          <cell r="BR139"/>
          <cell r="BS139"/>
          <cell r="BT139"/>
          <cell r="BU139"/>
          <cell r="BV139"/>
          <cell r="BW139"/>
          <cell r="BX139"/>
          <cell r="BY139"/>
          <cell r="BZ139"/>
          <cell r="CA139"/>
          <cell r="CB139"/>
          <cell r="CC139"/>
          <cell r="CD139"/>
          <cell r="CE139"/>
          <cell r="CF139"/>
          <cell r="CI139">
            <v>0.12276476058079562</v>
          </cell>
          <cell r="CJ139">
            <v>0.22204716313529221</v>
          </cell>
          <cell r="CK139">
            <v>0.31838756378957256</v>
          </cell>
          <cell r="CL139">
            <v>0.38968868378477028</v>
          </cell>
          <cell r="CM139">
            <v>0.46147979198020395</v>
          </cell>
          <cell r="CN139">
            <v>0.51212827830244001</v>
          </cell>
          <cell r="CO139">
            <v>0.59185513165562076</v>
          </cell>
          <cell r="CP139">
            <v>0.6502726916192153</v>
          </cell>
          <cell r="CQ139">
            <v>0.7267849257864788</v>
          </cell>
          <cell r="CR139">
            <v>0.80562347251908806</v>
          </cell>
          <cell r="CS139">
            <v>0.89628091958734146</v>
          </cell>
          <cell r="CT139">
            <v>1</v>
          </cell>
        </row>
        <row r="140">
          <cell r="A140" t="str">
            <v>Regional Norte (Com Subterrâneo)</v>
          </cell>
          <cell r="B140">
            <v>1656603</v>
          </cell>
          <cell r="C140">
            <v>0.43316504533675232</v>
          </cell>
          <cell r="D140">
            <v>7.5980412506798545E-2</v>
          </cell>
          <cell r="E140">
            <v>1.6974487067812866E-2</v>
          </cell>
          <cell r="F140">
            <v>2.9046966412592516E-2</v>
          </cell>
          <cell r="G140">
            <v>0.31113432572559635</v>
          </cell>
          <cell r="H140" t="str">
            <v>Regional Norte (Com Subterrâneo)</v>
          </cell>
          <cell r="I140">
            <v>1656553</v>
          </cell>
          <cell r="J140">
            <v>0.81669841550496702</v>
          </cell>
          <cell r="K140">
            <v>0.40028922582012161</v>
          </cell>
          <cell r="L140">
            <v>9.0482697806831422E-2</v>
          </cell>
          <cell r="M140">
            <v>2.7278042235895864E-2</v>
          </cell>
          <cell r="N140">
            <v>0.29868088174661478</v>
          </cell>
          <cell r="O140"/>
          <cell r="P140"/>
          <cell r="Q140"/>
          <cell r="R140"/>
          <cell r="S140"/>
          <cell r="T140"/>
          <cell r="U140"/>
          <cell r="V140"/>
          <cell r="W140"/>
          <cell r="X140"/>
          <cell r="Y140"/>
          <cell r="Z140"/>
          <cell r="AA140"/>
          <cell r="AB140"/>
          <cell r="AC140"/>
          <cell r="AD140"/>
          <cell r="AE140"/>
          <cell r="AF140"/>
          <cell r="AG140"/>
          <cell r="AH140"/>
          <cell r="AI140"/>
          <cell r="AJ140"/>
          <cell r="AK140"/>
          <cell r="AL140"/>
          <cell r="AM140"/>
          <cell r="AN140"/>
          <cell r="AO140"/>
          <cell r="AP140"/>
          <cell r="AQ140"/>
          <cell r="AR140"/>
          <cell r="AS140"/>
          <cell r="AT140"/>
          <cell r="AU140"/>
          <cell r="AV140"/>
          <cell r="AW140"/>
          <cell r="AX140"/>
          <cell r="AY140"/>
          <cell r="AZ140"/>
          <cell r="BA140"/>
          <cell r="BB140"/>
          <cell r="BC140"/>
          <cell r="BD140"/>
          <cell r="BE140"/>
          <cell r="BF140"/>
          <cell r="BG140"/>
          <cell r="BH140"/>
          <cell r="BI140"/>
          <cell r="BJ140"/>
          <cell r="BK140"/>
          <cell r="BL140"/>
          <cell r="BM140"/>
          <cell r="BN140"/>
          <cell r="BO140"/>
          <cell r="BP140"/>
          <cell r="BQ140"/>
          <cell r="BR140"/>
          <cell r="BS140"/>
          <cell r="BT140"/>
          <cell r="BU140"/>
          <cell r="BV140"/>
          <cell r="BW140"/>
          <cell r="BX140"/>
          <cell r="BY140"/>
          <cell r="BZ140"/>
          <cell r="CA140"/>
          <cell r="CB140"/>
          <cell r="CC140"/>
          <cell r="CD140"/>
          <cell r="CE140"/>
          <cell r="CF140"/>
          <cell r="CI140">
            <v>0.12703827441975749</v>
          </cell>
          <cell r="CJ140">
            <v>0.21838988422759933</v>
          </cell>
          <cell r="CK140">
            <v>0.29751551598258685</v>
          </cell>
          <cell r="CL140">
            <v>0.35371045842079923</v>
          </cell>
          <cell r="CM140">
            <v>0.42685337767606207</v>
          </cell>
          <cell r="CN140">
            <v>0.50588838389954205</v>
          </cell>
          <cell r="CO140">
            <v>0.60798797017458184</v>
          </cell>
          <cell r="CP140">
            <v>0.6715039146465539</v>
          </cell>
          <cell r="CQ140">
            <v>0.73605713248666493</v>
          </cell>
          <cell r="CR140">
            <v>0.79364129565102814</v>
          </cell>
          <cell r="CS140">
            <v>0.8883527869201906</v>
          </cell>
          <cell r="CT140">
            <v>1</v>
          </cell>
        </row>
        <row r="141">
          <cell r="A141" t="str">
            <v>Regional Oeste</v>
          </cell>
          <cell r="B141">
            <v>779831</v>
          </cell>
          <cell r="C141">
            <v>0.7857994233365948</v>
          </cell>
          <cell r="D141">
            <v>2.1601704728332167E-7</v>
          </cell>
          <cell r="E141">
            <v>1.565401990944192E-8</v>
          </cell>
          <cell r="F141">
            <v>6.5286196624653294E-9</v>
          </cell>
          <cell r="G141">
            <v>2.1897039230294763E-7</v>
          </cell>
          <cell r="H141" t="str">
            <v>Regional Oeste</v>
          </cell>
          <cell r="I141">
            <v>779778</v>
          </cell>
          <cell r="J141">
            <v>0.68079336554763026</v>
          </cell>
          <cell r="K141">
            <v>6.8781317118461915E-2</v>
          </cell>
          <cell r="L141">
            <v>2.4546524780129728E-2</v>
          </cell>
          <cell r="M141">
            <v>2.6117096532602867E-2</v>
          </cell>
          <cell r="N141">
            <v>0.5613432432051173</v>
          </cell>
          <cell r="O141"/>
          <cell r="P141"/>
          <cell r="Q141"/>
          <cell r="R141"/>
          <cell r="S141"/>
          <cell r="T141"/>
          <cell r="U141"/>
          <cell r="V141"/>
          <cell r="W141"/>
          <cell r="X141"/>
          <cell r="Y141"/>
          <cell r="Z141"/>
          <cell r="AA141"/>
          <cell r="AB141"/>
          <cell r="AC141"/>
          <cell r="AD141"/>
          <cell r="AE141"/>
          <cell r="AF141"/>
          <cell r="AG141"/>
          <cell r="AH141"/>
          <cell r="AI141"/>
          <cell r="AJ141"/>
          <cell r="AK141"/>
          <cell r="AL141"/>
          <cell r="AM141"/>
          <cell r="AN141"/>
          <cell r="AO141"/>
          <cell r="AP141"/>
          <cell r="AQ141"/>
          <cell r="AR141"/>
          <cell r="AS141"/>
          <cell r="AT141"/>
          <cell r="AU141"/>
          <cell r="AV141"/>
          <cell r="AW141"/>
          <cell r="AX141"/>
          <cell r="AY141"/>
          <cell r="AZ141"/>
          <cell r="BA141"/>
          <cell r="BB141"/>
          <cell r="BC141"/>
          <cell r="BD141"/>
          <cell r="BE141"/>
          <cell r="BF141"/>
          <cell r="BG141"/>
          <cell r="BH141"/>
          <cell r="BI141"/>
          <cell r="BJ141"/>
          <cell r="BK141"/>
          <cell r="BL141"/>
          <cell r="BM141"/>
          <cell r="BN141"/>
          <cell r="BO141"/>
          <cell r="BP141"/>
          <cell r="BQ141"/>
          <cell r="BR141"/>
          <cell r="BS141"/>
          <cell r="BT141"/>
          <cell r="BU141"/>
          <cell r="BV141"/>
          <cell r="BW141"/>
          <cell r="BX141"/>
          <cell r="BY141"/>
          <cell r="BZ141"/>
          <cell r="CA141"/>
          <cell r="CB141"/>
          <cell r="CC141"/>
          <cell r="CD141"/>
          <cell r="CE141"/>
          <cell r="CF141"/>
          <cell r="CI141">
            <v>0.10584334005537729</v>
          </cell>
          <cell r="CJ141">
            <v>0.18766838137441719</v>
          </cell>
          <cell r="CK141">
            <v>0.27365700982812291</v>
          </cell>
          <cell r="CL141">
            <v>0.34086921030991552</v>
          </cell>
          <cell r="CM141">
            <v>0.39843092644107631</v>
          </cell>
          <cell r="CN141">
            <v>0.47175610989072814</v>
          </cell>
          <cell r="CO141">
            <v>0.57828742951131307</v>
          </cell>
          <cell r="CP141">
            <v>0.64444396304621743</v>
          </cell>
          <cell r="CQ141">
            <v>0.72522339337591601</v>
          </cell>
          <cell r="CR141">
            <v>0.8011171885010695</v>
          </cell>
          <cell r="CS141">
            <v>0.89031104975949882</v>
          </cell>
          <cell r="CT141">
            <v>1</v>
          </cell>
        </row>
        <row r="142">
          <cell r="A142" t="str">
            <v>Regional Sul</v>
          </cell>
          <cell r="B142">
            <v>992360</v>
          </cell>
          <cell r="C142">
            <v>0.54891572745777728</v>
          </cell>
          <cell r="D142">
            <v>0</v>
          </cell>
          <cell r="E142">
            <v>2.1339296223144822E-3</v>
          </cell>
          <cell r="F142">
            <v>1.2836428816155427E-2</v>
          </cell>
          <cell r="G142">
            <v>0.53394172709500576</v>
          </cell>
          <cell r="H142" t="str">
            <v>Regional Sul</v>
          </cell>
          <cell r="I142">
            <v>992354</v>
          </cell>
          <cell r="J142">
            <v>0.6989355197842706</v>
          </cell>
          <cell r="K142">
            <v>0.28552300761623373</v>
          </cell>
          <cell r="L142">
            <v>1.0240710472270984E-3</v>
          </cell>
          <cell r="M142">
            <v>2.5241366387398049E-2</v>
          </cell>
          <cell r="N142">
            <v>0.38713552583049993</v>
          </cell>
          <cell r="O142"/>
          <cell r="P142"/>
          <cell r="Q142"/>
          <cell r="R142"/>
          <cell r="S142"/>
          <cell r="T142"/>
          <cell r="U142"/>
          <cell r="V142"/>
          <cell r="W142"/>
          <cell r="X142"/>
          <cell r="Y142"/>
          <cell r="Z142"/>
          <cell r="AA142"/>
          <cell r="AB142"/>
          <cell r="AC142"/>
          <cell r="AD142"/>
          <cell r="AE142"/>
          <cell r="AF142"/>
          <cell r="AG142"/>
          <cell r="AH142"/>
          <cell r="AI142"/>
          <cell r="AJ142"/>
          <cell r="AK142"/>
          <cell r="AL142"/>
          <cell r="AM142"/>
          <cell r="AN142"/>
          <cell r="AO142"/>
          <cell r="AP142"/>
          <cell r="AQ142"/>
          <cell r="AR142"/>
          <cell r="AS142"/>
          <cell r="AT142"/>
          <cell r="AU142"/>
          <cell r="AV142"/>
          <cell r="AW142"/>
          <cell r="AX142"/>
          <cell r="AY142"/>
          <cell r="AZ142"/>
          <cell r="BA142"/>
          <cell r="BB142"/>
          <cell r="BC142"/>
          <cell r="BD142"/>
          <cell r="BE142"/>
          <cell r="BF142"/>
          <cell r="BG142"/>
          <cell r="BH142"/>
          <cell r="BI142"/>
          <cell r="BJ142"/>
          <cell r="BK142"/>
          <cell r="BL142"/>
          <cell r="BM142"/>
          <cell r="BN142"/>
          <cell r="BO142"/>
          <cell r="BP142"/>
          <cell r="BQ142"/>
          <cell r="BR142"/>
          <cell r="BS142"/>
          <cell r="BT142"/>
          <cell r="BU142"/>
          <cell r="BV142"/>
          <cell r="BW142"/>
          <cell r="BX142"/>
          <cell r="BY142"/>
          <cell r="BZ142"/>
          <cell r="CA142"/>
          <cell r="CB142"/>
          <cell r="CC142"/>
          <cell r="CD142"/>
          <cell r="CE142"/>
          <cell r="CF142"/>
          <cell r="CI142">
            <v>0.11368033302711825</v>
          </cell>
          <cell r="CJ142">
            <v>0.19324806639686704</v>
          </cell>
          <cell r="CK142">
            <v>0.2859041856734546</v>
          </cell>
          <cell r="CL142">
            <v>0.34761018625961937</v>
          </cell>
          <cell r="CM142">
            <v>0.41663463615657625</v>
          </cell>
          <cell r="CN142">
            <v>0.46970704594102131</v>
          </cell>
          <cell r="CO142">
            <v>0.56339233711541803</v>
          </cell>
          <cell r="CP142">
            <v>0.62844877540012134</v>
          </cell>
          <cell r="CQ142">
            <v>0.72493548313442446</v>
          </cell>
          <cell r="CR142">
            <v>0.80122477170031259</v>
          </cell>
          <cell r="CS142">
            <v>0.89541416297157994</v>
          </cell>
          <cell r="CT142">
            <v>1</v>
          </cell>
        </row>
        <row r="143">
          <cell r="CI143">
            <v>0.13030596960771396</v>
          </cell>
          <cell r="CJ143">
            <v>0.22249858913791237</v>
          </cell>
          <cell r="CK143">
            <v>0.31484479839387025</v>
          </cell>
          <cell r="CL143">
            <v>0.3656695134596411</v>
          </cell>
          <cell r="CM143">
            <v>0.42978786732273144</v>
          </cell>
          <cell r="CN143">
            <v>0.48649655781281714</v>
          </cell>
          <cell r="CO143">
            <v>0.57340417927504728</v>
          </cell>
          <cell r="CP143">
            <v>0.63412591225152415</v>
          </cell>
          <cell r="CQ143">
            <v>0.71391357788408605</v>
          </cell>
          <cell r="CR143">
            <v>0.79369040871552343</v>
          </cell>
          <cell r="CS143">
            <v>0.88778201504769338</v>
          </cell>
          <cell r="CT143">
            <v>1</v>
          </cell>
        </row>
        <row r="160">
          <cell r="G160">
            <v>8</v>
          </cell>
          <cell r="H160">
            <v>5</v>
          </cell>
        </row>
        <row r="161">
          <cell r="G161">
            <v>10</v>
          </cell>
          <cell r="H161">
            <v>8</v>
          </cell>
        </row>
        <row r="162">
          <cell r="G162">
            <v>11</v>
          </cell>
          <cell r="H162">
            <v>7</v>
          </cell>
        </row>
        <row r="163">
          <cell r="G163">
            <v>12</v>
          </cell>
          <cell r="H163">
            <v>10</v>
          </cell>
        </row>
        <row r="164">
          <cell r="G164">
            <v>10</v>
          </cell>
          <cell r="H164">
            <v>7</v>
          </cell>
        </row>
        <row r="165">
          <cell r="G165">
            <v>16</v>
          </cell>
          <cell r="H165">
            <v>12</v>
          </cell>
        </row>
        <row r="166">
          <cell r="G166">
            <v>9</v>
          </cell>
          <cell r="H166">
            <v>8</v>
          </cell>
        </row>
        <row r="167">
          <cell r="G167">
            <v>5</v>
          </cell>
          <cell r="H167">
            <v>3</v>
          </cell>
        </row>
        <row r="168">
          <cell r="G168">
            <v>10</v>
          </cell>
          <cell r="H168">
            <v>8</v>
          </cell>
        </row>
        <row r="169">
          <cell r="G169">
            <v>9</v>
          </cell>
          <cell r="H169">
            <v>7</v>
          </cell>
        </row>
        <row r="170">
          <cell r="G170">
            <v>28</v>
          </cell>
          <cell r="H170">
            <v>19</v>
          </cell>
        </row>
        <row r="171">
          <cell r="G171">
            <v>32</v>
          </cell>
          <cell r="H171">
            <v>18</v>
          </cell>
        </row>
        <row r="172">
          <cell r="G172">
            <v>11</v>
          </cell>
          <cell r="H172">
            <v>10</v>
          </cell>
        </row>
        <row r="173">
          <cell r="G173">
            <v>11</v>
          </cell>
          <cell r="H173">
            <v>9</v>
          </cell>
        </row>
        <row r="174">
          <cell r="G174">
            <v>11</v>
          </cell>
          <cell r="H174">
            <v>9</v>
          </cell>
        </row>
        <row r="175">
          <cell r="G175">
            <v>12</v>
          </cell>
          <cell r="H175">
            <v>10</v>
          </cell>
        </row>
        <row r="176">
          <cell r="G176">
            <v>34</v>
          </cell>
          <cell r="H176">
            <v>22</v>
          </cell>
        </row>
        <row r="177">
          <cell r="G177">
            <v>28</v>
          </cell>
          <cell r="H177">
            <v>22</v>
          </cell>
        </row>
        <row r="178">
          <cell r="G178">
            <v>23</v>
          </cell>
          <cell r="H178">
            <v>15</v>
          </cell>
        </row>
        <row r="179">
          <cell r="G179">
            <v>13</v>
          </cell>
          <cell r="H179">
            <v>10</v>
          </cell>
        </row>
        <row r="180">
          <cell r="G180">
            <v>9</v>
          </cell>
          <cell r="H180">
            <v>6</v>
          </cell>
        </row>
        <row r="181">
          <cell r="G181">
            <v>16</v>
          </cell>
          <cell r="H181">
            <v>12</v>
          </cell>
        </row>
        <row r="182">
          <cell r="G182">
            <v>12</v>
          </cell>
          <cell r="H182">
            <v>9</v>
          </cell>
        </row>
        <row r="183">
          <cell r="G183">
            <v>10</v>
          </cell>
          <cell r="H183">
            <v>7</v>
          </cell>
        </row>
        <row r="184">
          <cell r="G184">
            <v>21</v>
          </cell>
          <cell r="H184">
            <v>14</v>
          </cell>
        </row>
        <row r="185">
          <cell r="G185">
            <v>21</v>
          </cell>
          <cell r="H185">
            <v>14</v>
          </cell>
        </row>
        <row r="186">
          <cell r="G186">
            <v>33</v>
          </cell>
          <cell r="H186">
            <v>23</v>
          </cell>
        </row>
        <row r="187">
          <cell r="G187">
            <v>7</v>
          </cell>
          <cell r="H187">
            <v>6</v>
          </cell>
        </row>
        <row r="188">
          <cell r="G188">
            <v>8</v>
          </cell>
          <cell r="H188">
            <v>6</v>
          </cell>
        </row>
        <row r="189">
          <cell r="G189">
            <v>8</v>
          </cell>
          <cell r="H189">
            <v>5</v>
          </cell>
        </row>
        <row r="190">
          <cell r="G190">
            <v>27</v>
          </cell>
          <cell r="H190">
            <v>21</v>
          </cell>
        </row>
        <row r="191">
          <cell r="G191">
            <v>12</v>
          </cell>
          <cell r="H191">
            <v>9</v>
          </cell>
        </row>
        <row r="192">
          <cell r="G192">
            <v>32</v>
          </cell>
          <cell r="H192">
            <v>22</v>
          </cell>
        </row>
        <row r="193">
          <cell r="G193">
            <v>25</v>
          </cell>
          <cell r="H193">
            <v>16</v>
          </cell>
        </row>
        <row r="194">
          <cell r="G194">
            <v>9</v>
          </cell>
          <cell r="H194">
            <v>6</v>
          </cell>
        </row>
        <row r="195">
          <cell r="G195">
            <v>12</v>
          </cell>
          <cell r="H195">
            <v>8</v>
          </cell>
        </row>
        <row r="196">
          <cell r="G196">
            <v>13</v>
          </cell>
          <cell r="H196">
            <v>10</v>
          </cell>
        </row>
        <row r="197">
          <cell r="G197">
            <v>9</v>
          </cell>
          <cell r="H197">
            <v>8</v>
          </cell>
        </row>
        <row r="198">
          <cell r="G198">
            <v>21</v>
          </cell>
          <cell r="H198">
            <v>14</v>
          </cell>
        </row>
        <row r="199">
          <cell r="G199">
            <v>7</v>
          </cell>
          <cell r="H199">
            <v>7</v>
          </cell>
        </row>
        <row r="200">
          <cell r="G200">
            <v>11</v>
          </cell>
          <cell r="H200">
            <v>7</v>
          </cell>
        </row>
        <row r="201">
          <cell r="G201">
            <v>7</v>
          </cell>
          <cell r="H201">
            <v>6</v>
          </cell>
        </row>
        <row r="202">
          <cell r="G202">
            <v>15</v>
          </cell>
          <cell r="H202">
            <v>10</v>
          </cell>
        </row>
        <row r="203">
          <cell r="G203">
            <v>7</v>
          </cell>
          <cell r="H203">
            <v>6</v>
          </cell>
        </row>
        <row r="204">
          <cell r="G204">
            <v>24</v>
          </cell>
          <cell r="H204">
            <v>14</v>
          </cell>
        </row>
        <row r="205">
          <cell r="G205">
            <v>6</v>
          </cell>
          <cell r="H205">
            <v>4</v>
          </cell>
        </row>
        <row r="206">
          <cell r="G206">
            <v>11</v>
          </cell>
          <cell r="H206">
            <v>8</v>
          </cell>
        </row>
        <row r="207">
          <cell r="G207">
            <v>11</v>
          </cell>
          <cell r="H207">
            <v>7</v>
          </cell>
        </row>
        <row r="208">
          <cell r="G208">
            <v>7</v>
          </cell>
          <cell r="H208">
            <v>6</v>
          </cell>
        </row>
        <row r="209">
          <cell r="G209">
            <v>34</v>
          </cell>
          <cell r="H209">
            <v>22</v>
          </cell>
        </row>
        <row r="210">
          <cell r="G210">
            <v>10</v>
          </cell>
          <cell r="H210">
            <v>8</v>
          </cell>
        </row>
        <row r="211">
          <cell r="G211">
            <v>6</v>
          </cell>
          <cell r="H211">
            <v>5</v>
          </cell>
        </row>
        <row r="212">
          <cell r="G212">
            <v>19</v>
          </cell>
          <cell r="H212">
            <v>11</v>
          </cell>
        </row>
        <row r="213">
          <cell r="G213">
            <v>10</v>
          </cell>
          <cell r="H213">
            <v>6</v>
          </cell>
        </row>
        <row r="214">
          <cell r="G214">
            <v>10</v>
          </cell>
          <cell r="H214">
            <v>9</v>
          </cell>
        </row>
        <row r="215">
          <cell r="G215">
            <v>8</v>
          </cell>
          <cell r="H215">
            <v>6</v>
          </cell>
        </row>
        <row r="216">
          <cell r="G216">
            <v>9</v>
          </cell>
          <cell r="H216">
            <v>7</v>
          </cell>
        </row>
        <row r="217">
          <cell r="G217">
            <v>7</v>
          </cell>
          <cell r="H217">
            <v>6</v>
          </cell>
        </row>
        <row r="218">
          <cell r="G218">
            <v>7.13</v>
          </cell>
          <cell r="H218">
            <v>6.31</v>
          </cell>
        </row>
        <row r="219">
          <cell r="G219">
            <v>0</v>
          </cell>
          <cell r="H219">
            <v>0</v>
          </cell>
        </row>
        <row r="220">
          <cell r="G220">
            <v>0</v>
          </cell>
          <cell r="H220">
            <v>0</v>
          </cell>
        </row>
        <row r="221">
          <cell r="G221">
            <v>0</v>
          </cell>
          <cell r="H221">
            <v>0</v>
          </cell>
        </row>
        <row r="222">
          <cell r="G222">
            <v>0</v>
          </cell>
          <cell r="H222">
            <v>0</v>
          </cell>
        </row>
        <row r="223">
          <cell r="G223">
            <v>0</v>
          </cell>
          <cell r="H223">
            <v>0</v>
          </cell>
        </row>
        <row r="227">
          <cell r="C227">
            <v>509.19</v>
          </cell>
          <cell r="D227">
            <v>31706.630000000136</v>
          </cell>
          <cell r="E227">
            <v>4693.9799999999996</v>
          </cell>
          <cell r="F227">
            <v>648.79000000001179</v>
          </cell>
          <cell r="G227">
            <v>679.03</v>
          </cell>
          <cell r="H227">
            <v>2239.1499999999942</v>
          </cell>
          <cell r="I227">
            <v>718.79</v>
          </cell>
          <cell r="J227">
            <v>1027.33</v>
          </cell>
          <cell r="K227">
            <v>1794.21</v>
          </cell>
          <cell r="L227">
            <v>186.79</v>
          </cell>
          <cell r="M227">
            <v>777.82</v>
          </cell>
          <cell r="N227">
            <v>2442.67</v>
          </cell>
          <cell r="O227">
            <v>47424.380000000136</v>
          </cell>
        </row>
        <row r="228">
          <cell r="C228">
            <v>21059.589999999767</v>
          </cell>
          <cell r="D228">
            <v>16889.010000000086</v>
          </cell>
          <cell r="E228"/>
          <cell r="F228"/>
          <cell r="G228"/>
          <cell r="H228"/>
          <cell r="I228"/>
          <cell r="J228"/>
          <cell r="K228"/>
          <cell r="L228"/>
          <cell r="M228"/>
          <cell r="N228"/>
          <cell r="O228">
            <v>37948.599999999853</v>
          </cell>
        </row>
        <row r="229">
          <cell r="C229"/>
          <cell r="D229"/>
          <cell r="E229"/>
          <cell r="F229"/>
          <cell r="G229"/>
          <cell r="H229"/>
          <cell r="I229"/>
          <cell r="J229"/>
          <cell r="K229"/>
          <cell r="L229"/>
          <cell r="M229"/>
          <cell r="N229"/>
          <cell r="O229"/>
        </row>
        <row r="230">
          <cell r="C230">
            <v>803.98</v>
          </cell>
          <cell r="D230">
            <v>16089.580000000067</v>
          </cell>
          <cell r="E230">
            <v>13467.66</v>
          </cell>
          <cell r="F230">
            <v>1923.01</v>
          </cell>
          <cell r="G230">
            <v>6864.0599999999795</v>
          </cell>
          <cell r="H230">
            <v>803.22000000000196</v>
          </cell>
          <cell r="I230">
            <v>5712.4499999999789</v>
          </cell>
          <cell r="J230">
            <v>5941.92</v>
          </cell>
          <cell r="K230">
            <v>4310.489999999947</v>
          </cell>
          <cell r="L230">
            <v>1524.89</v>
          </cell>
          <cell r="M230">
            <v>4738.7900000000172</v>
          </cell>
          <cell r="N230">
            <v>1056.5899999999999</v>
          </cell>
          <cell r="O230">
            <v>63236.639999999978</v>
          </cell>
        </row>
        <row r="231">
          <cell r="C231">
            <v>16122.450000000086</v>
          </cell>
          <cell r="D231">
            <v>30053.119999999999</v>
          </cell>
          <cell r="E231"/>
          <cell r="F231"/>
          <cell r="G231"/>
          <cell r="H231"/>
          <cell r="I231"/>
          <cell r="J231"/>
          <cell r="K231"/>
          <cell r="L231"/>
          <cell r="M231"/>
          <cell r="N231"/>
          <cell r="O231">
            <v>46175.570000000087</v>
          </cell>
        </row>
        <row r="232">
          <cell r="C232"/>
          <cell r="D232"/>
          <cell r="E232"/>
          <cell r="F232"/>
          <cell r="G232"/>
          <cell r="H232"/>
          <cell r="I232"/>
          <cell r="J232"/>
          <cell r="K232"/>
          <cell r="L232"/>
          <cell r="M232"/>
          <cell r="N232"/>
          <cell r="O232"/>
        </row>
        <row r="233">
          <cell r="C233">
            <v>1205.02</v>
          </cell>
          <cell r="D233">
            <v>26225.290000000055</v>
          </cell>
          <cell r="E233">
            <v>57407.160000000178</v>
          </cell>
          <cell r="F233">
            <v>6685.8299999999927</v>
          </cell>
          <cell r="G233">
            <v>8901.8199999999506</v>
          </cell>
          <cell r="H233">
            <v>3961.410000000013</v>
          </cell>
          <cell r="I233">
            <v>5052.889999999994</v>
          </cell>
          <cell r="J233">
            <v>8777.8500000000149</v>
          </cell>
          <cell r="K233">
            <v>8635.630000000021</v>
          </cell>
          <cell r="L233">
            <v>2867.0100000000066</v>
          </cell>
          <cell r="M233">
            <v>4485.0600000000004</v>
          </cell>
          <cell r="N233">
            <v>3894.17</v>
          </cell>
          <cell r="O233">
            <v>138099.14000000025</v>
          </cell>
        </row>
        <row r="234">
          <cell r="C234">
            <v>29550.6</v>
          </cell>
          <cell r="D234">
            <v>89782.989999999627</v>
          </cell>
          <cell r="E234"/>
          <cell r="F234"/>
          <cell r="G234"/>
          <cell r="H234"/>
          <cell r="I234"/>
          <cell r="J234"/>
          <cell r="K234"/>
          <cell r="L234"/>
          <cell r="M234"/>
          <cell r="N234"/>
          <cell r="O234">
            <v>119333.58999999962</v>
          </cell>
        </row>
        <row r="235">
          <cell r="C235"/>
          <cell r="D235"/>
          <cell r="E235"/>
          <cell r="F235"/>
          <cell r="G235"/>
          <cell r="H235"/>
          <cell r="I235"/>
          <cell r="J235"/>
          <cell r="K235"/>
          <cell r="L235"/>
          <cell r="M235"/>
          <cell r="N235"/>
          <cell r="O235"/>
        </row>
        <row r="236">
          <cell r="C236">
            <v>1398.94</v>
          </cell>
          <cell r="D236">
            <v>168835.34</v>
          </cell>
          <cell r="E236">
            <v>100898.25000000099</v>
          </cell>
          <cell r="F236">
            <v>3781.52</v>
          </cell>
          <cell r="G236">
            <v>201294.76999999862</v>
          </cell>
          <cell r="H236">
            <v>1004.73</v>
          </cell>
          <cell r="I236">
            <v>29.63</v>
          </cell>
          <cell r="J236">
            <v>23728.69</v>
          </cell>
          <cell r="K236">
            <v>5779.7400000000143</v>
          </cell>
          <cell r="L236">
            <v>10930.03</v>
          </cell>
          <cell r="M236">
            <v>16656.32</v>
          </cell>
          <cell r="N236">
            <v>1343.54</v>
          </cell>
          <cell r="O236">
            <v>535681.49999999965</v>
          </cell>
        </row>
        <row r="237">
          <cell r="C237">
            <v>7250.2000000000089</v>
          </cell>
          <cell r="D237">
            <v>476862.02000000083</v>
          </cell>
          <cell r="E237"/>
          <cell r="F237"/>
          <cell r="G237"/>
          <cell r="H237"/>
          <cell r="I237"/>
          <cell r="J237"/>
          <cell r="K237"/>
          <cell r="L237"/>
          <cell r="M237"/>
          <cell r="N237"/>
          <cell r="O237">
            <v>484112.22000000085</v>
          </cell>
        </row>
        <row r="238">
          <cell r="C238"/>
          <cell r="D238"/>
          <cell r="E238"/>
          <cell r="F238"/>
          <cell r="G238"/>
          <cell r="H238"/>
          <cell r="I238"/>
          <cell r="J238"/>
          <cell r="K238"/>
          <cell r="L238"/>
          <cell r="M238"/>
          <cell r="N238"/>
          <cell r="O238"/>
        </row>
        <row r="239">
          <cell r="C239">
            <v>207.15</v>
          </cell>
          <cell r="D239">
            <v>42283.369999999719</v>
          </cell>
          <cell r="E239">
            <v>21497.37</v>
          </cell>
          <cell r="F239">
            <v>1256.03</v>
          </cell>
          <cell r="G239">
            <v>30083.899999999867</v>
          </cell>
          <cell r="H239">
            <v>1135.44</v>
          </cell>
          <cell r="I239">
            <v>3036.0500000000056</v>
          </cell>
          <cell r="J239">
            <v>8911.3000000000866</v>
          </cell>
          <cell r="K239">
            <v>14769.499999999916</v>
          </cell>
          <cell r="L239">
            <v>13816.840000000317</v>
          </cell>
          <cell r="M239">
            <v>3292.939999999976</v>
          </cell>
          <cell r="N239">
            <v>11801.89</v>
          </cell>
          <cell r="O239">
            <v>152091.77999999985</v>
          </cell>
        </row>
        <row r="240">
          <cell r="C240">
            <v>35770.359999999462</v>
          </cell>
          <cell r="D240">
            <v>58270.529999998835</v>
          </cell>
          <cell r="E240"/>
          <cell r="F240"/>
          <cell r="G240"/>
          <cell r="H240"/>
          <cell r="I240"/>
          <cell r="J240"/>
          <cell r="K240"/>
          <cell r="L240"/>
          <cell r="M240"/>
          <cell r="N240"/>
          <cell r="O240">
            <v>94040.889999998297</v>
          </cell>
        </row>
        <row r="241">
          <cell r="C241"/>
          <cell r="D241"/>
          <cell r="E241"/>
          <cell r="F241"/>
          <cell r="G241"/>
          <cell r="H241"/>
          <cell r="I241"/>
          <cell r="J241"/>
          <cell r="K241"/>
          <cell r="L241"/>
          <cell r="M241"/>
          <cell r="N241"/>
          <cell r="O241"/>
        </row>
        <row r="242">
          <cell r="C242">
            <v>4124.28</v>
          </cell>
          <cell r="D242">
            <v>285140.20999999996</v>
          </cell>
          <cell r="E242">
            <v>197964.42000000115</v>
          </cell>
          <cell r="F242">
            <v>14295.180000000006</v>
          </cell>
          <cell r="G242">
            <v>247823.57999999842</v>
          </cell>
          <cell r="H242">
            <v>9143.9500000000098</v>
          </cell>
          <cell r="I242">
            <v>14549.809999999976</v>
          </cell>
          <cell r="J242">
            <v>48387.090000000098</v>
          </cell>
          <cell r="K242">
            <v>35289.569999999905</v>
          </cell>
          <cell r="L242">
            <v>29325.560000000325</v>
          </cell>
          <cell r="M242">
            <v>29950.929999999993</v>
          </cell>
          <cell r="N242">
            <v>20538.86</v>
          </cell>
          <cell r="O242">
            <v>936533.43999999983</v>
          </cell>
        </row>
        <row r="243">
          <cell r="C243">
            <v>109753.19999999933</v>
          </cell>
          <cell r="D243">
            <v>671857.66999999946</v>
          </cell>
          <cell r="E243"/>
          <cell r="F243"/>
          <cell r="G243"/>
          <cell r="H243"/>
          <cell r="I243"/>
          <cell r="J243"/>
          <cell r="K243"/>
          <cell r="L243"/>
          <cell r="M243"/>
          <cell r="N243"/>
          <cell r="O243">
            <v>781610.86999999883</v>
          </cell>
        </row>
        <row r="244">
          <cell r="C244"/>
          <cell r="D244"/>
          <cell r="E244"/>
          <cell r="F244"/>
          <cell r="G244"/>
          <cell r="H244"/>
          <cell r="I244"/>
          <cell r="J244"/>
          <cell r="K244"/>
          <cell r="L244"/>
          <cell r="M244"/>
          <cell r="N244"/>
          <cell r="O244"/>
        </row>
        <row r="247">
          <cell r="D247">
            <v>6.5219545545641286E-2</v>
          </cell>
          <cell r="E247">
            <v>6.2557523278472277E-2</v>
          </cell>
          <cell r="F247">
            <v>6.9212578946394834E-2</v>
          </cell>
          <cell r="G247">
            <v>5.7898984310926459E-2</v>
          </cell>
          <cell r="H247">
            <v>5.6567973177341933E-2</v>
          </cell>
          <cell r="I247">
            <v>5.5902467610549678E-2</v>
          </cell>
          <cell r="J247">
            <v>5.7898984310926452E-2</v>
          </cell>
          <cell r="K247">
            <v>5.124392864300388E-2</v>
          </cell>
          <cell r="L247">
            <v>5.8564489877718715E-2</v>
          </cell>
          <cell r="M247">
            <v>6.3888534412056774E-2</v>
          </cell>
          <cell r="N247">
            <v>5.5902467610549691E-2</v>
          </cell>
          <cell r="O247">
            <v>6.4554039978849051E-2</v>
          </cell>
          <cell r="P247">
            <v>6.0416666666666667E-2</v>
          </cell>
          <cell r="Q247">
            <v>6.4002268273569127E-2</v>
          </cell>
        </row>
        <row r="248">
          <cell r="D248">
            <v>5.3472222222222227E-2</v>
          </cell>
          <cell r="E248">
            <v>5.7638888888888892E-2</v>
          </cell>
          <cell r="F248"/>
          <cell r="G248"/>
          <cell r="H248"/>
          <cell r="I248"/>
          <cell r="J248"/>
          <cell r="K248"/>
          <cell r="L248"/>
          <cell r="M248"/>
          <cell r="N248"/>
          <cell r="O248"/>
          <cell r="P248"/>
          <cell r="Q248">
            <v>5.5555555555555559E-2</v>
          </cell>
        </row>
        <row r="249">
          <cell r="D249">
            <v>6.455036868524848E-2</v>
          </cell>
          <cell r="E249">
            <v>6.5895168032857832E-2</v>
          </cell>
          <cell r="F249">
            <v>6.65675677066625E-2</v>
          </cell>
          <cell r="G249">
            <v>5.6481572599592425E-2</v>
          </cell>
          <cell r="H249">
            <v>6.2533169663834487E-2</v>
          </cell>
          <cell r="I249">
            <v>6.0515970642420459E-2</v>
          </cell>
          <cell r="J249">
            <v>6.0515970642420459E-2</v>
          </cell>
          <cell r="K249">
            <v>5.3791973904373749E-2</v>
          </cell>
          <cell r="L249">
            <v>5.7153972273397094E-2</v>
          </cell>
          <cell r="M249">
            <v>5.6481572599592439E-2</v>
          </cell>
          <cell r="N249">
            <v>6.7239967380467197E-2</v>
          </cell>
          <cell r="O249">
            <v>7.1274365423295211E-2</v>
          </cell>
          <cell r="P249">
            <v>6.25E-2</v>
          </cell>
          <cell r="Q249">
            <v>6.5158998650245034E-2</v>
          </cell>
        </row>
        <row r="250">
          <cell r="D250">
            <v>5.486111111111111E-2</v>
          </cell>
          <cell r="E250">
            <v>7.013888888888889E-2</v>
          </cell>
          <cell r="F250"/>
          <cell r="G250"/>
          <cell r="H250"/>
          <cell r="I250"/>
          <cell r="J250"/>
          <cell r="K250"/>
          <cell r="L250"/>
          <cell r="M250"/>
          <cell r="N250"/>
          <cell r="O250"/>
          <cell r="P250"/>
          <cell r="Q250">
            <v>6.1805555555555558E-2</v>
          </cell>
        </row>
        <row r="251">
          <cell r="D251">
            <v>6.3431585368404889E-2</v>
          </cell>
          <cell r="E251">
            <v>6.5569728695429791E-2</v>
          </cell>
          <cell r="F251">
            <v>6.2718870926063264E-2</v>
          </cell>
          <cell r="G251">
            <v>5.5591726502646988E-2</v>
          </cell>
          <cell r="H251">
            <v>6.1293442041380007E-2</v>
          </cell>
          <cell r="I251">
            <v>5.6304440944988612E-2</v>
          </cell>
          <cell r="J251">
            <v>5.8442584272013501E-2</v>
          </cell>
          <cell r="K251">
            <v>5.487901206030537E-2</v>
          </cell>
          <cell r="L251">
            <v>5.986801315669675E-2</v>
          </cell>
          <cell r="M251">
            <v>5.8442584272013494E-2</v>
          </cell>
          <cell r="N251">
            <v>6.2718870926063264E-2</v>
          </cell>
          <cell r="O251">
            <v>6.1293442041380021E-2</v>
          </cell>
          <cell r="P251">
            <v>6.0416666666666667E-2</v>
          </cell>
          <cell r="Q251">
            <v>6.4398267510115806E-2</v>
          </cell>
        </row>
        <row r="252">
          <cell r="D252">
            <v>5.4166666666666669E-2</v>
          </cell>
          <cell r="E252">
            <v>7.3611111111111113E-2</v>
          </cell>
          <cell r="F252"/>
          <cell r="G252"/>
          <cell r="H252"/>
          <cell r="I252"/>
          <cell r="J252"/>
          <cell r="K252"/>
          <cell r="L252"/>
          <cell r="M252"/>
          <cell r="N252"/>
          <cell r="O252"/>
          <cell r="P252"/>
          <cell r="Q252">
            <v>6.3194444444444442E-2</v>
          </cell>
        </row>
        <row r="253">
          <cell r="D253">
            <v>0.10106747094540529</v>
          </cell>
          <cell r="E253">
            <v>9.0590964810820587E-2</v>
          </cell>
          <cell r="F253">
            <v>9.3056025077781698E-2</v>
          </cell>
          <cell r="G253">
            <v>6.7789157341430373E-2</v>
          </cell>
          <cell r="H253">
            <v>7.8881928542755331E-2</v>
          </cell>
          <cell r="I253">
            <v>6.7172892274690102E-2</v>
          </cell>
          <cell r="J253">
            <v>7.4568073075573421E-2</v>
          </cell>
          <cell r="K253">
            <v>6.4091566940988706E-2</v>
          </cell>
          <cell r="L253">
            <v>9.4288555211262254E-2</v>
          </cell>
          <cell r="M253">
            <v>7.5800603209053963E-2</v>
          </cell>
          <cell r="N253">
            <v>8.6893374410378921E-2</v>
          </cell>
          <cell r="O253">
            <v>9.1823494944301157E-2</v>
          </cell>
          <cell r="P253">
            <v>8.4027777777777785E-2</v>
          </cell>
          <cell r="Q253">
            <v>9.654367596232051E-2</v>
          </cell>
        </row>
        <row r="254">
          <cell r="D254">
            <v>8.5416666666666669E-2</v>
          </cell>
          <cell r="E254">
            <v>9.3055555555555544E-2</v>
          </cell>
          <cell r="F254"/>
          <cell r="G254"/>
          <cell r="H254"/>
          <cell r="I254"/>
          <cell r="J254"/>
          <cell r="K254"/>
          <cell r="L254"/>
          <cell r="M254"/>
          <cell r="N254"/>
          <cell r="O254"/>
          <cell r="P254"/>
          <cell r="Q254">
            <v>8.8888888888888878E-2</v>
          </cell>
        </row>
        <row r="255">
          <cell r="D255">
            <v>8.5517098430232308E-2</v>
          </cell>
          <cell r="E255">
            <v>7.9038530367335907E-2</v>
          </cell>
          <cell r="F255">
            <v>7.6447103142177369E-2</v>
          </cell>
          <cell r="G255">
            <v>6.219425340380532E-2</v>
          </cell>
          <cell r="H255">
            <v>6.8024964660412066E-2</v>
          </cell>
          <cell r="I255">
            <v>6.4137823822674231E-2</v>
          </cell>
          <cell r="J255">
            <v>6.9320678272991348E-2</v>
          </cell>
          <cell r="K255">
            <v>6.4137823822674231E-2</v>
          </cell>
          <cell r="L255">
            <v>7.4503532723308452E-2</v>
          </cell>
          <cell r="M255">
            <v>6.5433537435253514E-2</v>
          </cell>
          <cell r="N255">
            <v>7.19121054981499E-2</v>
          </cell>
          <cell r="O255">
            <v>7.7094959948467004E-2</v>
          </cell>
          <cell r="P255">
            <v>7.2222222222222215E-2</v>
          </cell>
          <cell r="Q255">
            <v>8.2690629732829576E-2</v>
          </cell>
        </row>
        <row r="256">
          <cell r="D256">
            <v>7.6388888888888881E-2</v>
          </cell>
          <cell r="E256">
            <v>8.0555555555555547E-2</v>
          </cell>
          <cell r="F256"/>
          <cell r="G256"/>
          <cell r="H256"/>
          <cell r="I256"/>
          <cell r="J256"/>
          <cell r="K256"/>
          <cell r="L256"/>
          <cell r="M256"/>
          <cell r="N256"/>
          <cell r="O256"/>
          <cell r="P256"/>
          <cell r="Q256">
            <v>7.8472222222222221E-2</v>
          </cell>
        </row>
        <row r="257">
          <cell r="D257">
            <v>7.5601698275876622E-2</v>
          </cell>
          <cell r="E257">
            <v>7.2314667916055883E-2</v>
          </cell>
          <cell r="F257">
            <v>7.2314667916055897E-2</v>
          </cell>
          <cell r="G257">
            <v>5.916654647677301E-2</v>
          </cell>
          <cell r="H257">
            <v>6.5083201124450318E-2</v>
          </cell>
          <cell r="I257">
            <v>6.0481358620701295E-2</v>
          </cell>
          <cell r="J257">
            <v>6.3768388980522034E-2</v>
          </cell>
          <cell r="K257">
            <v>5.719432826088057E-2</v>
          </cell>
          <cell r="L257">
            <v>6.8370231484271016E-2</v>
          </cell>
          <cell r="M257">
            <v>6.3110982908557878E-2</v>
          </cell>
          <cell r="N257">
            <v>6.9027637556235172E-2</v>
          </cell>
          <cell r="O257">
            <v>7.2972073988020025E-2</v>
          </cell>
          <cell r="P257">
            <v>6.7361111111111122E-2</v>
          </cell>
          <cell r="Q257">
            <v>7.413581497869097E-2</v>
          </cell>
        </row>
        <row r="258">
          <cell r="D258">
            <v>6.5277777777777782E-2</v>
          </cell>
          <cell r="E258">
            <v>7.4999999999999997E-2</v>
          </cell>
          <cell r="F258"/>
          <cell r="G258"/>
          <cell r="H258"/>
          <cell r="I258"/>
          <cell r="J258"/>
          <cell r="K258"/>
          <cell r="L258"/>
          <cell r="M258"/>
          <cell r="N258"/>
          <cell r="O258"/>
          <cell r="P258"/>
          <cell r="Q258">
            <v>6.9444444444444448E-2</v>
          </cell>
        </row>
        <row r="261">
          <cell r="D261">
            <v>9.041835357624832E-2</v>
          </cell>
          <cell r="E261">
            <v>8.4089695675387086E-2</v>
          </cell>
          <cell r="F261">
            <v>0.10997442455242967</v>
          </cell>
          <cell r="G261">
            <v>6.0132890365448506E-2</v>
          </cell>
          <cell r="H261">
            <v>5.4968944099378879E-2</v>
          </cell>
          <cell r="I261">
            <v>4.7718564959944268E-2</v>
          </cell>
          <cell r="J261">
            <v>5.3948832035595105E-2</v>
          </cell>
          <cell r="K261">
            <v>3.4193347839602116E-2</v>
          </cell>
          <cell r="L261">
            <v>5.9294396679513785E-2</v>
          </cell>
          <cell r="M261">
            <v>7.899603698811096E-2</v>
          </cell>
          <cell r="N261">
            <v>5.5419722901385492E-2</v>
          </cell>
          <cell r="O261">
            <v>8.6770981507823614E-2</v>
          </cell>
          <cell r="P261">
            <v>7.0000000000000007E-2</v>
          </cell>
          <cell r="Q261">
            <v>8.7525941406743593E-2</v>
          </cell>
        </row>
        <row r="262">
          <cell r="D262">
            <v>4.4228217602830605E-2</v>
          </cell>
          <cell r="E262">
            <v>7.7257610642107954E-2</v>
          </cell>
          <cell r="F262"/>
          <cell r="G262"/>
          <cell r="H262"/>
          <cell r="I262"/>
          <cell r="J262"/>
          <cell r="K262"/>
          <cell r="L262"/>
          <cell r="M262"/>
          <cell r="N262"/>
          <cell r="O262"/>
          <cell r="P262"/>
          <cell r="Q262">
            <v>5.9542165816629106E-2</v>
          </cell>
        </row>
        <row r="263">
          <cell r="D263">
            <v>9.1189900617781358E-2</v>
          </cell>
          <cell r="E263">
            <v>0.10201429499675113</v>
          </cell>
          <cell r="F263">
            <v>0.10359006800569349</v>
          </cell>
          <cell r="G263">
            <v>5.5502846299810248E-2</v>
          </cell>
          <cell r="H263">
            <v>7.9365079365079361E-2</v>
          </cell>
          <cell r="I263">
            <v>6.6468253968253968E-2</v>
          </cell>
          <cell r="J263">
            <v>6.9801026957637999E-2</v>
          </cell>
          <cell r="K263">
            <v>4.6008119079837616E-2</v>
          </cell>
          <cell r="L263">
            <v>5.7707055214723926E-2</v>
          </cell>
          <cell r="M263">
            <v>5.4936896807720861E-2</v>
          </cell>
          <cell r="N263">
            <v>8.761804826862539E-2</v>
          </cell>
          <cell r="O263">
            <v>0.11484632272228321</v>
          </cell>
          <cell r="P263">
            <v>0.08</v>
          </cell>
          <cell r="Q263">
            <v>9.6070156187354025E-2</v>
          </cell>
        </row>
        <row r="264">
          <cell r="D264">
            <v>3.3375117518019429E-2</v>
          </cell>
          <cell r="E264">
            <v>9.9113300492610842E-2</v>
          </cell>
          <cell r="F264"/>
          <cell r="G264"/>
          <cell r="H264"/>
          <cell r="I264"/>
          <cell r="J264"/>
          <cell r="K264"/>
          <cell r="L264"/>
          <cell r="M264"/>
          <cell r="N264"/>
          <cell r="O264"/>
          <cell r="P264"/>
          <cell r="Q264">
            <v>6.2494544819760842E-2</v>
          </cell>
        </row>
        <row r="265">
          <cell r="D265">
            <v>8.5935414998665596E-2</v>
          </cell>
          <cell r="E265">
            <v>9.5569210866752907E-2</v>
          </cell>
          <cell r="F265">
            <v>8.7529785544082611E-2</v>
          </cell>
          <cell r="G265">
            <v>4.8173515981735159E-2</v>
          </cell>
          <cell r="H265">
            <v>7.1902418146800776E-2</v>
          </cell>
          <cell r="I265">
            <v>5.1085288313966234E-2</v>
          </cell>
          <cell r="J265">
            <v>6.1032863849765258E-2</v>
          </cell>
          <cell r="K265">
            <v>4.4794188861985475E-2</v>
          </cell>
          <cell r="L265">
            <v>6.5947242206235018E-2</v>
          </cell>
          <cell r="M265">
            <v>5.6557221484152591E-2</v>
          </cell>
          <cell r="N265">
            <v>7.5991575991575994E-2</v>
          </cell>
          <cell r="O265">
            <v>7.2732900030950176E-2</v>
          </cell>
          <cell r="P265">
            <v>7.0000000000000007E-2</v>
          </cell>
          <cell r="Q265">
            <v>9.024836981454383E-2</v>
          </cell>
        </row>
        <row r="266">
          <cell r="D266">
            <v>4.154103852596315E-2</v>
          </cell>
          <cell r="E266">
            <v>0.13534256832646949</v>
          </cell>
          <cell r="F266"/>
          <cell r="G266"/>
          <cell r="H266"/>
          <cell r="I266"/>
          <cell r="J266"/>
          <cell r="K266"/>
          <cell r="L266"/>
          <cell r="M266"/>
          <cell r="N266"/>
          <cell r="O266"/>
          <cell r="P266"/>
          <cell r="Q266">
            <v>8.5838048090523339E-2</v>
          </cell>
        </row>
        <row r="267">
          <cell r="D267">
            <v>0.23685887225230964</v>
          </cell>
          <cell r="E267">
            <v>0.20519807168308532</v>
          </cell>
          <cell r="F267">
            <v>0.21173311299318323</v>
          </cell>
          <cell r="G267">
            <v>0.10869565217391304</v>
          </cell>
          <cell r="H267">
            <v>0.14956162970603404</v>
          </cell>
          <cell r="I267">
            <v>0.10567164179104478</v>
          </cell>
          <cell r="J267">
            <v>0.13620729190552625</v>
          </cell>
          <cell r="K267">
            <v>9.4003241491085895E-2</v>
          </cell>
          <cell r="L267">
            <v>0.17137853390042532</v>
          </cell>
          <cell r="M267">
            <v>0.14874677910517686</v>
          </cell>
          <cell r="N267">
            <v>0.1817429103705237</v>
          </cell>
          <cell r="O267">
            <v>0.19949856733524354</v>
          </cell>
          <cell r="P267">
            <v>0.17</v>
          </cell>
          <cell r="Q267">
            <v>0.2232103978907222</v>
          </cell>
        </row>
        <row r="268">
          <cell r="D268">
            <v>0.19344262295081968</v>
          </cell>
          <cell r="E268">
            <v>0.20984759671746775</v>
          </cell>
          <cell r="F268"/>
          <cell r="G268"/>
          <cell r="H268"/>
          <cell r="I268"/>
          <cell r="J268"/>
          <cell r="K268"/>
          <cell r="L268"/>
          <cell r="M268"/>
          <cell r="N268"/>
          <cell r="O268"/>
          <cell r="P268"/>
          <cell r="Q268">
            <v>0.20084656084656086</v>
          </cell>
        </row>
        <row r="269">
          <cell r="D269">
            <v>0.17434601664684898</v>
          </cell>
          <cell r="E269">
            <v>0.14710966007297868</v>
          </cell>
          <cell r="F269">
            <v>0.13589695725219339</v>
          </cell>
          <cell r="G269">
            <v>7.4719800747198001E-2</v>
          </cell>
          <cell r="H269">
            <v>9.6694400719586238E-2</v>
          </cell>
          <cell r="I269">
            <v>8.2042330351298279E-2</v>
          </cell>
          <cell r="J269">
            <v>0.10849557522123894</v>
          </cell>
          <cell r="K269">
            <v>8.9296762219014225E-2</v>
          </cell>
          <cell r="L269">
            <v>0.12228915662650602</v>
          </cell>
          <cell r="M269">
            <v>9.8231087692886715E-2</v>
          </cell>
          <cell r="N269">
            <v>0.1227248152820328</v>
          </cell>
          <cell r="O269">
            <v>0.14745437079731027</v>
          </cell>
          <cell r="P269">
            <v>0.12</v>
          </cell>
          <cell r="Q269">
            <v>0.16244325460299494</v>
          </cell>
        </row>
        <row r="270">
          <cell r="D270">
            <v>0.14729072303304816</v>
          </cell>
          <cell r="E270">
            <v>0.16195230171935662</v>
          </cell>
          <cell r="F270"/>
          <cell r="G270"/>
          <cell r="H270"/>
          <cell r="I270"/>
          <cell r="J270"/>
          <cell r="K270"/>
          <cell r="L270"/>
          <cell r="M270"/>
          <cell r="N270"/>
          <cell r="O270"/>
          <cell r="P270"/>
          <cell r="Q270">
            <v>0.1542656112576957</v>
          </cell>
        </row>
        <row r="271">
          <cell r="D271">
            <v>0.13430769230769229</v>
          </cell>
          <cell r="E271">
            <v>0.12381498470948012</v>
          </cell>
          <cell r="F271">
            <v>0.12516758528228811</v>
          </cell>
          <cell r="G271">
            <v>6.712890009454775E-2</v>
          </cell>
          <cell r="H271">
            <v>8.920365720782604E-2</v>
          </cell>
          <cell r="I271">
            <v>6.9505414105940883E-2</v>
          </cell>
          <cell r="J271">
            <v>8.4481282590084833E-2</v>
          </cell>
          <cell r="K271">
            <v>6.1378401708236788E-2</v>
          </cell>
          <cell r="L271">
            <v>9.3765146508041422E-2</v>
          </cell>
          <cell r="M271">
            <v>8.4792779364882206E-2</v>
          </cell>
          <cell r="N271">
            <v>0.1045703125</v>
          </cell>
          <cell r="O271">
            <v>0.12360076185384436</v>
          </cell>
          <cell r="P271">
            <v>0.1</v>
          </cell>
          <cell r="Q271">
            <v>0.12962134240662315</v>
          </cell>
        </row>
        <row r="272">
          <cell r="D272">
            <v>9.1995474473200389E-2</v>
          </cell>
          <cell r="E272">
            <v>0.1381999752403747</v>
          </cell>
          <cell r="F272"/>
          <cell r="G272"/>
          <cell r="H272"/>
          <cell r="I272"/>
          <cell r="J272"/>
          <cell r="K272"/>
          <cell r="L272"/>
          <cell r="M272"/>
          <cell r="N272"/>
          <cell r="O272"/>
          <cell r="P272"/>
          <cell r="Q272">
            <v>0.1133156882533275</v>
          </cell>
        </row>
      </sheetData>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row r="2">
          <cell r="D2">
            <v>29.8</v>
          </cell>
          <cell r="E2">
            <v>22.4</v>
          </cell>
          <cell r="F2"/>
          <cell r="G2"/>
          <cell r="H2"/>
          <cell r="I2"/>
          <cell r="J2"/>
          <cell r="K2"/>
          <cell r="L2"/>
          <cell r="M2"/>
          <cell r="N2"/>
          <cell r="O2"/>
          <cell r="P2">
            <v>24.741772151898733</v>
          </cell>
          <cell r="V2">
            <v>10545</v>
          </cell>
          <cell r="W2">
            <v>10165</v>
          </cell>
          <cell r="X2"/>
          <cell r="Y2"/>
          <cell r="Z2"/>
          <cell r="AA2"/>
          <cell r="AB2"/>
          <cell r="AC2"/>
          <cell r="AD2"/>
          <cell r="AE2"/>
          <cell r="AF2"/>
          <cell r="AG2"/>
          <cell r="AH2">
            <v>20710</v>
          </cell>
        </row>
        <row r="3">
          <cell r="D3">
            <v>25</v>
          </cell>
          <cell r="E3">
            <v>54</v>
          </cell>
          <cell r="F3"/>
          <cell r="G3"/>
          <cell r="H3"/>
          <cell r="I3"/>
          <cell r="J3"/>
          <cell r="K3"/>
          <cell r="L3"/>
          <cell r="M3"/>
          <cell r="N3"/>
          <cell r="O3"/>
          <cell r="P3">
            <v>79</v>
          </cell>
          <cell r="V3">
            <v>4896</v>
          </cell>
          <cell r="W3">
            <v>5356</v>
          </cell>
          <cell r="X3"/>
          <cell r="Y3"/>
          <cell r="Z3"/>
          <cell r="AA3"/>
          <cell r="AB3"/>
          <cell r="AC3"/>
          <cell r="AD3"/>
          <cell r="AE3"/>
          <cell r="AF3"/>
          <cell r="AG3"/>
          <cell r="AH3">
            <v>10252</v>
          </cell>
        </row>
        <row r="4">
          <cell r="D4">
            <v>17.11</v>
          </cell>
          <cell r="E4">
            <v>18.5</v>
          </cell>
          <cell r="F4"/>
          <cell r="G4"/>
          <cell r="H4"/>
          <cell r="I4"/>
          <cell r="J4"/>
          <cell r="K4"/>
          <cell r="L4"/>
          <cell r="M4"/>
          <cell r="N4"/>
          <cell r="O4"/>
          <cell r="P4">
            <v>17.894102564102564</v>
          </cell>
          <cell r="V4">
            <v>0.46429587482219059</v>
          </cell>
          <cell r="W4">
            <v>0.52690605017215941</v>
          </cell>
          <cell r="X4"/>
          <cell r="Y4"/>
          <cell r="Z4"/>
          <cell r="AA4"/>
          <cell r="AB4"/>
          <cell r="AC4"/>
          <cell r="AD4"/>
          <cell r="AE4"/>
          <cell r="AF4"/>
          <cell r="AG4"/>
          <cell r="AH4">
            <v>0.4950265572187349</v>
          </cell>
        </row>
        <row r="5">
          <cell r="D5">
            <v>34</v>
          </cell>
          <cell r="E5">
            <v>44</v>
          </cell>
          <cell r="F5"/>
          <cell r="G5"/>
          <cell r="H5"/>
          <cell r="I5"/>
          <cell r="J5"/>
          <cell r="K5"/>
          <cell r="L5"/>
          <cell r="M5"/>
          <cell r="N5"/>
          <cell r="O5"/>
          <cell r="P5">
            <v>78</v>
          </cell>
          <cell r="V5">
            <v>0.47</v>
          </cell>
          <cell r="W5">
            <v>0.47</v>
          </cell>
          <cell r="X5">
            <v>0.47</v>
          </cell>
          <cell r="Y5">
            <v>0.47</v>
          </cell>
          <cell r="Z5">
            <v>0.47</v>
          </cell>
          <cell r="AA5">
            <v>0.47</v>
          </cell>
          <cell r="AB5">
            <v>0.47</v>
          </cell>
          <cell r="AC5">
            <v>0.47</v>
          </cell>
          <cell r="AD5">
            <v>0.47</v>
          </cell>
          <cell r="AE5">
            <v>0.47</v>
          </cell>
          <cell r="AF5">
            <v>0.47</v>
          </cell>
          <cell r="AG5">
            <v>0.47</v>
          </cell>
          <cell r="AH5">
            <v>0.47</v>
          </cell>
        </row>
        <row r="6">
          <cell r="D6">
            <v>24.3</v>
          </cell>
          <cell r="E6">
            <v>20.7</v>
          </cell>
          <cell r="F6"/>
          <cell r="G6"/>
          <cell r="H6"/>
          <cell r="I6"/>
          <cell r="J6"/>
          <cell r="K6"/>
          <cell r="L6"/>
          <cell r="M6"/>
          <cell r="N6"/>
          <cell r="O6"/>
          <cell r="P6">
            <v>22.41764705882353</v>
          </cell>
          <cell r="V6">
            <v>18607</v>
          </cell>
          <cell r="W6">
            <v>19067</v>
          </cell>
          <cell r="X6"/>
          <cell r="Y6"/>
          <cell r="Z6"/>
          <cell r="AA6"/>
          <cell r="AB6"/>
          <cell r="AC6"/>
          <cell r="AD6"/>
          <cell r="AE6"/>
          <cell r="AF6"/>
          <cell r="AG6"/>
          <cell r="AH6">
            <v>37674</v>
          </cell>
        </row>
        <row r="7">
          <cell r="D7">
            <v>73</v>
          </cell>
          <cell r="E7">
            <v>80</v>
          </cell>
          <cell r="F7"/>
          <cell r="G7"/>
          <cell r="H7"/>
          <cell r="I7"/>
          <cell r="J7"/>
          <cell r="K7"/>
          <cell r="L7"/>
          <cell r="M7"/>
          <cell r="N7"/>
          <cell r="O7"/>
          <cell r="P7">
            <v>153</v>
          </cell>
          <cell r="V7">
            <v>7595</v>
          </cell>
          <cell r="W7">
            <v>8815</v>
          </cell>
          <cell r="X7"/>
          <cell r="Y7"/>
          <cell r="Z7"/>
          <cell r="AA7"/>
          <cell r="AB7"/>
          <cell r="AC7"/>
          <cell r="AD7"/>
          <cell r="AE7"/>
          <cell r="AF7"/>
          <cell r="AG7"/>
          <cell r="AH7">
            <v>16410</v>
          </cell>
        </row>
        <row r="8">
          <cell r="D8">
            <v>31.99</v>
          </cell>
          <cell r="E8">
            <v>27.6</v>
          </cell>
          <cell r="F8"/>
          <cell r="G8"/>
          <cell r="H8"/>
          <cell r="I8"/>
          <cell r="J8"/>
          <cell r="K8"/>
          <cell r="L8"/>
          <cell r="M8"/>
          <cell r="N8"/>
          <cell r="O8"/>
          <cell r="P8">
            <v>29.165130434782608</v>
          </cell>
          <cell r="V8">
            <v>0.40817971731068953</v>
          </cell>
          <cell r="W8">
            <v>0.46231709235852519</v>
          </cell>
          <cell r="X8"/>
          <cell r="Y8"/>
          <cell r="Z8"/>
          <cell r="AA8"/>
          <cell r="AB8"/>
          <cell r="AC8"/>
          <cell r="AD8"/>
          <cell r="AE8"/>
          <cell r="AF8"/>
          <cell r="AG8"/>
          <cell r="AH8">
            <v>0.43557891383978342</v>
          </cell>
        </row>
        <row r="9">
          <cell r="D9">
            <v>41</v>
          </cell>
          <cell r="E9">
            <v>74</v>
          </cell>
          <cell r="F9"/>
          <cell r="G9"/>
          <cell r="H9"/>
          <cell r="I9"/>
          <cell r="J9"/>
          <cell r="K9"/>
          <cell r="L9"/>
          <cell r="M9"/>
          <cell r="N9"/>
          <cell r="O9"/>
          <cell r="P9">
            <v>115</v>
          </cell>
          <cell r="V9">
            <v>0.45</v>
          </cell>
          <cell r="W9">
            <v>0.45</v>
          </cell>
          <cell r="X9">
            <v>0.45</v>
          </cell>
          <cell r="Y9">
            <v>0.45</v>
          </cell>
          <cell r="Z9">
            <v>0.45</v>
          </cell>
          <cell r="AA9">
            <v>0.45</v>
          </cell>
          <cell r="AB9">
            <v>0.45</v>
          </cell>
          <cell r="AC9">
            <v>0.45</v>
          </cell>
          <cell r="AD9">
            <v>0.45</v>
          </cell>
          <cell r="AE9">
            <v>0.45</v>
          </cell>
          <cell r="AF9">
            <v>0.45</v>
          </cell>
          <cell r="AG9">
            <v>0.45</v>
          </cell>
          <cell r="AH9">
            <v>0.45</v>
          </cell>
        </row>
        <row r="10">
          <cell r="D10">
            <v>16.36</v>
          </cell>
          <cell r="E10">
            <v>28.9</v>
          </cell>
          <cell r="F10"/>
          <cell r="G10"/>
          <cell r="H10"/>
          <cell r="I10"/>
          <cell r="J10"/>
          <cell r="K10"/>
          <cell r="L10"/>
          <cell r="M10"/>
          <cell r="N10"/>
          <cell r="O10"/>
          <cell r="P10">
            <v>24.72</v>
          </cell>
          <cell r="V10">
            <v>17952</v>
          </cell>
          <cell r="W10">
            <v>17664</v>
          </cell>
          <cell r="X10"/>
          <cell r="Y10"/>
          <cell r="Z10"/>
          <cell r="AA10"/>
          <cell r="AB10"/>
          <cell r="AC10"/>
          <cell r="AD10"/>
          <cell r="AE10"/>
          <cell r="AF10"/>
          <cell r="AG10"/>
          <cell r="AH10">
            <v>35616</v>
          </cell>
        </row>
        <row r="11">
          <cell r="D11">
            <v>23</v>
          </cell>
          <cell r="E11">
            <v>46</v>
          </cell>
          <cell r="F11"/>
          <cell r="G11"/>
          <cell r="H11"/>
          <cell r="I11"/>
          <cell r="J11"/>
          <cell r="K11"/>
          <cell r="L11"/>
          <cell r="M11"/>
          <cell r="N11"/>
          <cell r="O11"/>
          <cell r="P11">
            <v>69</v>
          </cell>
          <cell r="V11">
            <v>8930</v>
          </cell>
          <cell r="W11">
            <v>10259</v>
          </cell>
          <cell r="X11"/>
          <cell r="Y11"/>
          <cell r="Z11"/>
          <cell r="AA11"/>
          <cell r="AB11"/>
          <cell r="AC11"/>
          <cell r="AD11"/>
          <cell r="AE11"/>
          <cell r="AF11"/>
          <cell r="AG11"/>
          <cell r="AH11">
            <v>19189</v>
          </cell>
        </row>
        <row r="12">
          <cell r="D12">
            <v>23.41</v>
          </cell>
          <cell r="E12">
            <v>21.2</v>
          </cell>
          <cell r="F12"/>
          <cell r="G12"/>
          <cell r="H12"/>
          <cell r="I12"/>
          <cell r="J12"/>
          <cell r="K12"/>
          <cell r="L12"/>
          <cell r="M12"/>
          <cell r="N12"/>
          <cell r="O12"/>
          <cell r="P12">
            <v>22.076842105263157</v>
          </cell>
          <cell r="V12">
            <v>0.49743761140819964</v>
          </cell>
          <cell r="W12">
            <v>0.58078577898550721</v>
          </cell>
          <cell r="X12"/>
          <cell r="Y12"/>
          <cell r="Z12"/>
          <cell r="AA12"/>
          <cell r="AB12"/>
          <cell r="AC12"/>
          <cell r="AD12"/>
          <cell r="AE12"/>
          <cell r="AF12"/>
          <cell r="AG12"/>
          <cell r="AH12">
            <v>0.53877470799640614</v>
          </cell>
        </row>
        <row r="13">
          <cell r="D13">
            <v>196</v>
          </cell>
          <cell r="E13">
            <v>298</v>
          </cell>
          <cell r="F13"/>
          <cell r="G13"/>
          <cell r="H13"/>
          <cell r="I13"/>
          <cell r="J13"/>
          <cell r="K13"/>
          <cell r="L13"/>
          <cell r="M13"/>
          <cell r="N13"/>
          <cell r="O13"/>
          <cell r="P13">
            <v>494</v>
          </cell>
          <cell r="V13">
            <v>0.51590000000000003</v>
          </cell>
          <cell r="W13">
            <v>0.51590000000000003</v>
          </cell>
          <cell r="X13">
            <v>0.51590000000000003</v>
          </cell>
          <cell r="Y13">
            <v>0.51590000000000003</v>
          </cell>
          <cell r="Z13">
            <v>0.51590000000000003</v>
          </cell>
          <cell r="AA13">
            <v>0.51590000000000003</v>
          </cell>
          <cell r="AB13">
            <v>0.51590000000000003</v>
          </cell>
          <cell r="AC13">
            <v>0.51590000000000003</v>
          </cell>
          <cell r="AD13">
            <v>0.51590000000000003</v>
          </cell>
          <cell r="AE13">
            <v>0.51590000000000003</v>
          </cell>
          <cell r="AF13">
            <v>0.51590000000000003</v>
          </cell>
          <cell r="AG13">
            <v>0.51590000000000003</v>
          </cell>
          <cell r="AH13">
            <v>0.51590000000000003</v>
          </cell>
        </row>
        <row r="14">
          <cell r="V14">
            <v>10799</v>
          </cell>
          <cell r="W14">
            <v>11883</v>
          </cell>
          <cell r="X14"/>
          <cell r="Y14"/>
          <cell r="Z14"/>
          <cell r="AA14"/>
          <cell r="AB14"/>
          <cell r="AC14"/>
          <cell r="AD14"/>
          <cell r="AE14"/>
          <cell r="AF14"/>
          <cell r="AG14"/>
          <cell r="AH14">
            <v>22682</v>
          </cell>
        </row>
        <row r="15">
          <cell r="V15">
            <v>4353</v>
          </cell>
          <cell r="W15">
            <v>5228</v>
          </cell>
          <cell r="X15"/>
          <cell r="Y15"/>
          <cell r="Z15"/>
          <cell r="AA15"/>
          <cell r="AB15"/>
          <cell r="AC15"/>
          <cell r="AD15"/>
          <cell r="AE15"/>
          <cell r="AF15"/>
          <cell r="AG15"/>
          <cell r="AH15">
            <v>9581</v>
          </cell>
        </row>
        <row r="16">
          <cell r="D16">
            <v>9.5</v>
          </cell>
          <cell r="E16">
            <v>10.4</v>
          </cell>
          <cell r="F16"/>
          <cell r="G16"/>
          <cell r="H16"/>
          <cell r="I16"/>
          <cell r="J16"/>
          <cell r="K16"/>
          <cell r="L16"/>
          <cell r="M16"/>
          <cell r="N16"/>
          <cell r="O16"/>
          <cell r="P16">
            <v>9.997647058823528</v>
          </cell>
          <cell r="V16">
            <v>0.40309287897027501</v>
          </cell>
          <cell r="W16">
            <v>0.43995624000673228</v>
          </cell>
          <cell r="X16"/>
          <cell r="Y16"/>
          <cell r="Z16"/>
          <cell r="AA16"/>
          <cell r="AB16"/>
          <cell r="AC16"/>
          <cell r="AD16"/>
          <cell r="AE16"/>
          <cell r="AF16"/>
          <cell r="AG16"/>
          <cell r="AH16">
            <v>0.42240543161978661</v>
          </cell>
        </row>
        <row r="17">
          <cell r="D17">
            <v>38</v>
          </cell>
          <cell r="E17">
            <v>47</v>
          </cell>
          <cell r="F17"/>
          <cell r="G17"/>
          <cell r="H17"/>
          <cell r="I17"/>
          <cell r="J17"/>
          <cell r="K17"/>
          <cell r="L17"/>
          <cell r="M17"/>
          <cell r="N17"/>
          <cell r="O17"/>
          <cell r="P17">
            <v>85</v>
          </cell>
          <cell r="V17">
            <v>0.43</v>
          </cell>
          <cell r="W17">
            <v>0.43</v>
          </cell>
          <cell r="X17">
            <v>0.43</v>
          </cell>
          <cell r="Y17">
            <v>0.43</v>
          </cell>
          <cell r="Z17">
            <v>0.43</v>
          </cell>
          <cell r="AA17">
            <v>0.43</v>
          </cell>
          <cell r="AB17">
            <v>0.43</v>
          </cell>
          <cell r="AC17">
            <v>0.43</v>
          </cell>
          <cell r="AD17">
            <v>0.43</v>
          </cell>
          <cell r="AE17">
            <v>0.43</v>
          </cell>
          <cell r="AF17">
            <v>0.43</v>
          </cell>
          <cell r="AG17">
            <v>0.43</v>
          </cell>
          <cell r="AH17">
            <v>0.43</v>
          </cell>
        </row>
        <row r="18">
          <cell r="D18">
            <v>38</v>
          </cell>
          <cell r="E18">
            <v>47</v>
          </cell>
          <cell r="F18"/>
          <cell r="G18"/>
          <cell r="H18"/>
          <cell r="I18"/>
          <cell r="J18"/>
          <cell r="K18"/>
          <cell r="L18"/>
          <cell r="M18"/>
          <cell r="N18"/>
          <cell r="O18"/>
          <cell r="P18">
            <v>85</v>
          </cell>
          <cell r="V18">
            <v>11207</v>
          </cell>
          <cell r="W18">
            <v>11758</v>
          </cell>
          <cell r="X18"/>
          <cell r="Y18"/>
          <cell r="Z18"/>
          <cell r="AA18"/>
          <cell r="AB18"/>
          <cell r="AC18"/>
          <cell r="AD18"/>
          <cell r="AE18"/>
          <cell r="AF18"/>
          <cell r="AG18"/>
          <cell r="AH18">
            <v>22965</v>
          </cell>
        </row>
        <row r="19">
          <cell r="D19">
            <v>1</v>
          </cell>
          <cell r="E19">
            <v>1</v>
          </cell>
          <cell r="F19"/>
          <cell r="G19"/>
          <cell r="H19"/>
          <cell r="I19"/>
          <cell r="J19"/>
          <cell r="K19"/>
          <cell r="L19"/>
          <cell r="M19"/>
          <cell r="N19"/>
          <cell r="O19"/>
          <cell r="P19">
            <v>1</v>
          </cell>
          <cell r="V19">
            <v>4628</v>
          </cell>
          <cell r="W19">
            <v>6139</v>
          </cell>
          <cell r="X19"/>
          <cell r="Y19"/>
          <cell r="Z19"/>
          <cell r="AA19"/>
          <cell r="AB19"/>
          <cell r="AC19"/>
          <cell r="AD19"/>
          <cell r="AE19"/>
          <cell r="AF19"/>
          <cell r="AG19"/>
          <cell r="AH19">
            <v>10767</v>
          </cell>
        </row>
        <row r="20">
          <cell r="D20">
            <v>12.4</v>
          </cell>
          <cell r="E20">
            <v>13.5</v>
          </cell>
          <cell r="F20"/>
          <cell r="G20"/>
          <cell r="H20"/>
          <cell r="I20"/>
          <cell r="J20"/>
          <cell r="K20"/>
          <cell r="L20"/>
          <cell r="M20"/>
          <cell r="N20"/>
          <cell r="O20"/>
          <cell r="P20">
            <v>12.895000000000001</v>
          </cell>
          <cell r="V20">
            <v>0.41295618809672524</v>
          </cell>
          <cell r="W20">
            <v>0.5221126041843851</v>
          </cell>
          <cell r="X20"/>
          <cell r="Y20"/>
          <cell r="Z20"/>
          <cell r="AA20"/>
          <cell r="AB20"/>
          <cell r="AC20"/>
          <cell r="AD20"/>
          <cell r="AE20"/>
          <cell r="AF20"/>
          <cell r="AG20"/>
          <cell r="AH20">
            <v>0.46884389288047029</v>
          </cell>
        </row>
        <row r="21">
          <cell r="D21">
            <v>66</v>
          </cell>
          <cell r="E21">
            <v>54</v>
          </cell>
          <cell r="F21"/>
          <cell r="G21"/>
          <cell r="H21"/>
          <cell r="I21"/>
          <cell r="J21"/>
          <cell r="K21"/>
          <cell r="L21"/>
          <cell r="M21"/>
          <cell r="N21"/>
          <cell r="O21"/>
          <cell r="P21">
            <v>120</v>
          </cell>
          <cell r="V21">
            <v>0.46</v>
          </cell>
          <cell r="W21">
            <v>0.46</v>
          </cell>
          <cell r="X21">
            <v>0.46</v>
          </cell>
          <cell r="Y21">
            <v>0.46</v>
          </cell>
          <cell r="Z21">
            <v>0.46</v>
          </cell>
          <cell r="AA21">
            <v>0.46</v>
          </cell>
          <cell r="AB21">
            <v>0.46</v>
          </cell>
          <cell r="AC21">
            <v>0.46</v>
          </cell>
          <cell r="AD21">
            <v>0.46</v>
          </cell>
          <cell r="AE21">
            <v>0.46</v>
          </cell>
          <cell r="AF21">
            <v>0.46</v>
          </cell>
          <cell r="AG21">
            <v>0.46</v>
          </cell>
          <cell r="AH21">
            <v>0.46</v>
          </cell>
        </row>
        <row r="22">
          <cell r="D22">
            <v>66</v>
          </cell>
          <cell r="E22">
            <v>53</v>
          </cell>
          <cell r="F22"/>
          <cell r="G22"/>
          <cell r="H22"/>
          <cell r="I22"/>
          <cell r="J22"/>
          <cell r="K22"/>
          <cell r="L22"/>
          <cell r="M22"/>
          <cell r="N22"/>
          <cell r="O22"/>
          <cell r="P22">
            <v>119</v>
          </cell>
          <cell r="V22">
            <v>69110</v>
          </cell>
          <cell r="W22">
            <v>70537</v>
          </cell>
          <cell r="X22"/>
          <cell r="Y22"/>
          <cell r="Z22"/>
          <cell r="AA22"/>
          <cell r="AB22"/>
          <cell r="AC22"/>
          <cell r="AD22"/>
          <cell r="AE22"/>
          <cell r="AF22"/>
          <cell r="AG22"/>
          <cell r="AH22">
            <v>139647</v>
          </cell>
        </row>
        <row r="23">
          <cell r="D23">
            <v>1</v>
          </cell>
          <cell r="E23">
            <v>0.98148148148148151</v>
          </cell>
          <cell r="F23"/>
          <cell r="G23"/>
          <cell r="H23"/>
          <cell r="I23"/>
          <cell r="J23"/>
          <cell r="K23"/>
          <cell r="L23"/>
          <cell r="M23"/>
          <cell r="N23"/>
          <cell r="O23"/>
          <cell r="P23">
            <v>0.9916666666666667</v>
          </cell>
          <cell r="V23">
            <v>30402</v>
          </cell>
          <cell r="W23">
            <v>35797</v>
          </cell>
          <cell r="X23"/>
          <cell r="Y23"/>
          <cell r="Z23"/>
          <cell r="AA23"/>
          <cell r="AB23"/>
          <cell r="AC23"/>
          <cell r="AD23"/>
          <cell r="AE23"/>
          <cell r="AF23"/>
          <cell r="AG23"/>
          <cell r="AH23">
            <v>66199</v>
          </cell>
        </row>
        <row r="24">
          <cell r="D24">
            <v>12.5</v>
          </cell>
          <cell r="E24">
            <v>11.1</v>
          </cell>
          <cell r="F24"/>
          <cell r="G24"/>
          <cell r="H24"/>
          <cell r="I24"/>
          <cell r="J24"/>
          <cell r="K24"/>
          <cell r="L24"/>
          <cell r="M24"/>
          <cell r="N24"/>
          <cell r="O24"/>
          <cell r="P24">
            <v>11.784444444444444</v>
          </cell>
          <cell r="V24">
            <v>0.43990739400954998</v>
          </cell>
          <cell r="W24">
            <v>0.50749252165530145</v>
          </cell>
          <cell r="X24"/>
          <cell r="Y24"/>
          <cell r="Z24"/>
          <cell r="AA24"/>
          <cell r="AB24"/>
          <cell r="AC24"/>
          <cell r="AD24"/>
          <cell r="AE24"/>
          <cell r="AF24"/>
          <cell r="AG24"/>
          <cell r="AH24">
            <v>0.47404527129118418</v>
          </cell>
        </row>
        <row r="25">
          <cell r="D25">
            <v>110</v>
          </cell>
          <cell r="E25">
            <v>115</v>
          </cell>
          <cell r="F25"/>
          <cell r="G25"/>
          <cell r="H25"/>
          <cell r="I25"/>
          <cell r="J25"/>
          <cell r="K25"/>
          <cell r="L25"/>
          <cell r="M25"/>
          <cell r="N25"/>
          <cell r="O25"/>
          <cell r="P25">
            <v>225</v>
          </cell>
          <cell r="V25">
            <v>0.47</v>
          </cell>
          <cell r="W25">
            <v>0.47</v>
          </cell>
          <cell r="X25">
            <v>0.47</v>
          </cell>
          <cell r="Y25">
            <v>0.47</v>
          </cell>
          <cell r="Z25">
            <v>0.47</v>
          </cell>
          <cell r="AA25">
            <v>0.47</v>
          </cell>
          <cell r="AB25">
            <v>0.47</v>
          </cell>
          <cell r="AC25">
            <v>0.47</v>
          </cell>
          <cell r="AD25">
            <v>0.47</v>
          </cell>
          <cell r="AE25">
            <v>0.47</v>
          </cell>
          <cell r="AF25">
            <v>0.47</v>
          </cell>
          <cell r="AG25">
            <v>0.47</v>
          </cell>
          <cell r="AH25">
            <v>0.47</v>
          </cell>
        </row>
        <row r="26">
          <cell r="D26">
            <v>110</v>
          </cell>
          <cell r="E26">
            <v>115</v>
          </cell>
          <cell r="F26"/>
          <cell r="G26"/>
          <cell r="H26"/>
          <cell r="I26"/>
          <cell r="J26"/>
          <cell r="K26"/>
          <cell r="L26"/>
          <cell r="M26"/>
          <cell r="N26"/>
          <cell r="O26"/>
          <cell r="P26">
            <v>225</v>
          </cell>
        </row>
        <row r="27">
          <cell r="D27">
            <v>1</v>
          </cell>
          <cell r="E27">
            <v>1</v>
          </cell>
          <cell r="F27"/>
          <cell r="G27"/>
          <cell r="H27"/>
          <cell r="I27"/>
          <cell r="J27"/>
          <cell r="K27"/>
          <cell r="L27"/>
          <cell r="M27"/>
          <cell r="N27"/>
          <cell r="O27"/>
          <cell r="P27">
            <v>1</v>
          </cell>
        </row>
        <row r="28">
          <cell r="D28">
            <v>12.3</v>
          </cell>
          <cell r="E28">
            <v>11.7</v>
          </cell>
          <cell r="F28"/>
          <cell r="G28"/>
          <cell r="H28"/>
          <cell r="I28"/>
          <cell r="J28"/>
          <cell r="K28"/>
          <cell r="L28"/>
          <cell r="M28"/>
          <cell r="N28"/>
          <cell r="O28"/>
          <cell r="P28">
            <v>11.924460431654676</v>
          </cell>
          <cell r="V28">
            <v>10545</v>
          </cell>
          <cell r="W28">
            <v>10165</v>
          </cell>
          <cell r="X28"/>
          <cell r="Y28"/>
          <cell r="Z28"/>
          <cell r="AA28"/>
          <cell r="AB28"/>
          <cell r="AC28"/>
          <cell r="AD28"/>
          <cell r="AE28"/>
          <cell r="AF28"/>
          <cell r="AG28"/>
          <cell r="AH28">
            <v>20710</v>
          </cell>
        </row>
        <row r="29">
          <cell r="D29">
            <v>52</v>
          </cell>
          <cell r="E29">
            <v>87</v>
          </cell>
          <cell r="F29"/>
          <cell r="G29"/>
          <cell r="H29"/>
          <cell r="I29"/>
          <cell r="J29"/>
          <cell r="K29"/>
          <cell r="L29"/>
          <cell r="M29"/>
          <cell r="N29"/>
          <cell r="O29"/>
          <cell r="P29">
            <v>139</v>
          </cell>
          <cell r="V29">
            <v>7</v>
          </cell>
          <cell r="W29">
            <v>14</v>
          </cell>
          <cell r="X29"/>
          <cell r="Y29"/>
          <cell r="Z29"/>
          <cell r="AA29"/>
          <cell r="AB29"/>
          <cell r="AC29"/>
          <cell r="AD29"/>
          <cell r="AE29"/>
          <cell r="AF29"/>
          <cell r="AG29"/>
          <cell r="AH29">
            <v>21</v>
          </cell>
        </row>
        <row r="30">
          <cell r="D30">
            <v>52</v>
          </cell>
          <cell r="E30">
            <v>87</v>
          </cell>
          <cell r="F30"/>
          <cell r="G30"/>
          <cell r="H30"/>
          <cell r="I30"/>
          <cell r="J30"/>
          <cell r="K30"/>
          <cell r="L30"/>
          <cell r="M30"/>
          <cell r="N30"/>
          <cell r="O30"/>
          <cell r="P30">
            <v>139</v>
          </cell>
          <cell r="V30">
            <v>6.1306708705552633E-4</v>
          </cell>
          <cell r="W30">
            <v>1.266624445851805E-3</v>
          </cell>
          <cell r="X30"/>
          <cell r="Y30"/>
          <cell r="Z30"/>
          <cell r="AA30"/>
          <cell r="AB30"/>
          <cell r="AC30"/>
          <cell r="AD30"/>
          <cell r="AE30"/>
          <cell r="AF30"/>
          <cell r="AG30"/>
          <cell r="AH30">
            <v>9.3453784878287573E-4</v>
          </cell>
        </row>
        <row r="31">
          <cell r="D31">
            <v>1</v>
          </cell>
          <cell r="E31">
            <v>1</v>
          </cell>
          <cell r="F31"/>
          <cell r="G31"/>
          <cell r="H31"/>
          <cell r="I31"/>
          <cell r="J31"/>
          <cell r="K31"/>
          <cell r="L31"/>
          <cell r="M31"/>
          <cell r="N31"/>
          <cell r="O31"/>
          <cell r="P31">
            <v>1</v>
          </cell>
          <cell r="V31">
            <v>4.0000000000000001E-3</v>
          </cell>
          <cell r="W31">
            <v>4.0000000000000001E-3</v>
          </cell>
          <cell r="X31">
            <v>4.0000000000000001E-3</v>
          </cell>
          <cell r="Y31">
            <v>4.0000000000000001E-3</v>
          </cell>
          <cell r="Z31">
            <v>4.0000000000000001E-3</v>
          </cell>
          <cell r="AA31">
            <v>4.0000000000000001E-3</v>
          </cell>
          <cell r="AB31">
            <v>4.0000000000000001E-3</v>
          </cell>
          <cell r="AC31">
            <v>4.0000000000000001E-3</v>
          </cell>
          <cell r="AD31">
            <v>4.0000000000000001E-3</v>
          </cell>
          <cell r="AE31">
            <v>4.0000000000000001E-3</v>
          </cell>
          <cell r="AF31">
            <v>4.0000000000000001E-3</v>
          </cell>
          <cell r="AG31">
            <v>4.0000000000000001E-3</v>
          </cell>
          <cell r="AH31">
            <v>4.0000000000000001E-3</v>
          </cell>
        </row>
        <row r="32">
          <cell r="D32">
            <v>8.6999999999999993</v>
          </cell>
          <cell r="E32">
            <v>9.3000000000000007</v>
          </cell>
          <cell r="F32"/>
          <cell r="G32"/>
          <cell r="H32"/>
          <cell r="I32"/>
          <cell r="J32"/>
          <cell r="K32"/>
          <cell r="L32"/>
          <cell r="M32"/>
          <cell r="N32"/>
          <cell r="O32"/>
          <cell r="P32">
            <v>8.9946428571428587</v>
          </cell>
          <cell r="V32">
            <v>18607</v>
          </cell>
          <cell r="W32">
            <v>19067</v>
          </cell>
          <cell r="X32"/>
          <cell r="Y32"/>
          <cell r="Z32"/>
          <cell r="AA32"/>
          <cell r="AB32"/>
          <cell r="AC32"/>
          <cell r="AD32"/>
          <cell r="AE32"/>
          <cell r="AF32"/>
          <cell r="AG32"/>
          <cell r="AH32">
            <v>37674</v>
          </cell>
        </row>
        <row r="33">
          <cell r="D33">
            <v>57</v>
          </cell>
          <cell r="E33">
            <v>55</v>
          </cell>
          <cell r="F33"/>
          <cell r="G33"/>
          <cell r="H33"/>
          <cell r="I33"/>
          <cell r="J33"/>
          <cell r="K33"/>
          <cell r="L33"/>
          <cell r="M33"/>
          <cell r="N33"/>
          <cell r="O33"/>
          <cell r="P33">
            <v>112</v>
          </cell>
          <cell r="V33">
            <v>41</v>
          </cell>
          <cell r="W33">
            <v>25</v>
          </cell>
          <cell r="X33"/>
          <cell r="Y33"/>
          <cell r="Z33"/>
          <cell r="AA33"/>
          <cell r="AB33"/>
          <cell r="AC33"/>
          <cell r="AD33"/>
          <cell r="AE33"/>
          <cell r="AF33"/>
          <cell r="AG33"/>
          <cell r="AH33">
            <v>66</v>
          </cell>
        </row>
        <row r="34">
          <cell r="D34">
            <v>57</v>
          </cell>
          <cell r="E34">
            <v>55</v>
          </cell>
          <cell r="F34"/>
          <cell r="G34"/>
          <cell r="H34"/>
          <cell r="I34"/>
          <cell r="J34"/>
          <cell r="K34"/>
          <cell r="L34"/>
          <cell r="M34"/>
          <cell r="N34"/>
          <cell r="O34"/>
          <cell r="P34">
            <v>112</v>
          </cell>
          <cell r="V34">
            <v>2.018709995076317E-3</v>
          </cell>
          <cell r="W34">
            <v>1.1768028619845603E-3</v>
          </cell>
          <cell r="X34"/>
          <cell r="Y34"/>
          <cell r="Z34"/>
          <cell r="AA34"/>
          <cell r="AB34"/>
          <cell r="AC34"/>
          <cell r="AD34"/>
          <cell r="AE34"/>
          <cell r="AF34"/>
          <cell r="AG34"/>
          <cell r="AH34">
            <v>1.5882947490012994E-3</v>
          </cell>
        </row>
        <row r="35">
          <cell r="D35">
            <v>1</v>
          </cell>
          <cell r="E35">
            <v>1</v>
          </cell>
          <cell r="F35"/>
          <cell r="G35"/>
          <cell r="H35"/>
          <cell r="I35"/>
          <cell r="J35"/>
          <cell r="K35"/>
          <cell r="L35"/>
          <cell r="M35"/>
          <cell r="N35"/>
          <cell r="O35"/>
          <cell r="P35">
            <v>1</v>
          </cell>
          <cell r="V35">
            <v>4.0000000000000001E-3</v>
          </cell>
          <cell r="W35">
            <v>4.0000000000000001E-3</v>
          </cell>
          <cell r="X35">
            <v>4.0000000000000001E-3</v>
          </cell>
          <cell r="Y35">
            <v>4.0000000000000001E-3</v>
          </cell>
          <cell r="Z35">
            <v>4.0000000000000001E-3</v>
          </cell>
          <cell r="AA35">
            <v>4.0000000000000001E-3</v>
          </cell>
          <cell r="AB35">
            <v>4.0000000000000001E-3</v>
          </cell>
          <cell r="AC35">
            <v>4.0000000000000001E-3</v>
          </cell>
          <cell r="AD35">
            <v>4.0000000000000001E-3</v>
          </cell>
          <cell r="AE35">
            <v>4.0000000000000001E-3</v>
          </cell>
          <cell r="AF35">
            <v>4.0000000000000001E-3</v>
          </cell>
          <cell r="AG35">
            <v>4.0000000000000001E-3</v>
          </cell>
          <cell r="AH35">
            <v>4.0000000000000001E-3</v>
          </cell>
        </row>
        <row r="36">
          <cell r="D36">
            <v>12.23</v>
          </cell>
          <cell r="E36">
            <v>11.67</v>
          </cell>
          <cell r="F36"/>
          <cell r="G36"/>
          <cell r="H36"/>
          <cell r="I36"/>
          <cell r="J36"/>
          <cell r="K36"/>
          <cell r="L36"/>
          <cell r="M36"/>
          <cell r="N36"/>
          <cell r="O36"/>
          <cell r="P36">
            <v>11.9356093979442</v>
          </cell>
          <cell r="V36">
            <v>17952</v>
          </cell>
          <cell r="W36">
            <v>17664</v>
          </cell>
          <cell r="X36"/>
          <cell r="Y36"/>
          <cell r="Z36"/>
          <cell r="AA36"/>
          <cell r="AB36"/>
          <cell r="AC36"/>
          <cell r="AD36"/>
          <cell r="AE36"/>
          <cell r="AF36"/>
          <cell r="AG36"/>
          <cell r="AH36">
            <v>35616</v>
          </cell>
        </row>
        <row r="37">
          <cell r="D37">
            <v>323</v>
          </cell>
          <cell r="E37">
            <v>358</v>
          </cell>
          <cell r="F37"/>
          <cell r="G37"/>
          <cell r="H37"/>
          <cell r="I37"/>
          <cell r="J37"/>
          <cell r="K37"/>
          <cell r="L37"/>
          <cell r="M37"/>
          <cell r="N37"/>
          <cell r="O37"/>
          <cell r="P37">
            <v>681</v>
          </cell>
          <cell r="V37">
            <v>15</v>
          </cell>
          <cell r="W37">
            <v>18</v>
          </cell>
          <cell r="X37"/>
          <cell r="Y37"/>
          <cell r="Z37"/>
          <cell r="AA37"/>
          <cell r="AB37"/>
          <cell r="AC37"/>
          <cell r="AD37"/>
          <cell r="AE37"/>
          <cell r="AF37"/>
          <cell r="AG37"/>
          <cell r="AH37">
            <v>33</v>
          </cell>
        </row>
        <row r="38">
          <cell r="D38">
            <v>323</v>
          </cell>
          <cell r="E38">
            <v>357</v>
          </cell>
          <cell r="F38"/>
          <cell r="G38"/>
          <cell r="H38"/>
          <cell r="I38"/>
          <cell r="J38"/>
          <cell r="K38"/>
          <cell r="L38"/>
          <cell r="M38"/>
          <cell r="N38"/>
          <cell r="O38"/>
          <cell r="P38">
            <v>680</v>
          </cell>
          <cell r="V38">
            <v>7.7415359207266723E-4</v>
          </cell>
          <cell r="W38">
            <v>9.2903225806451615E-4</v>
          </cell>
          <cell r="X38"/>
          <cell r="Y38"/>
          <cell r="Z38"/>
          <cell r="AA38"/>
          <cell r="AB38"/>
          <cell r="AC38"/>
          <cell r="AD38"/>
          <cell r="AE38"/>
          <cell r="AF38"/>
          <cell r="AG38"/>
          <cell r="AH38">
            <v>8.515909266857629E-4</v>
          </cell>
        </row>
        <row r="39">
          <cell r="D39">
            <v>1</v>
          </cell>
          <cell r="E39">
            <v>0.9972067039106145</v>
          </cell>
          <cell r="F39"/>
          <cell r="G39"/>
          <cell r="H39"/>
          <cell r="I39"/>
          <cell r="J39"/>
          <cell r="K39"/>
          <cell r="L39"/>
          <cell r="M39"/>
          <cell r="N39"/>
          <cell r="O39"/>
          <cell r="P39">
            <v>0.99853157121879588</v>
          </cell>
          <cell r="V39">
            <v>4.0000000000000001E-3</v>
          </cell>
          <cell r="W39">
            <v>4.0000000000000001E-3</v>
          </cell>
          <cell r="X39">
            <v>4.0000000000000001E-3</v>
          </cell>
          <cell r="Y39">
            <v>4.0000000000000001E-3</v>
          </cell>
          <cell r="Z39">
            <v>4.0000000000000001E-3</v>
          </cell>
          <cell r="AA39">
            <v>4.0000000000000001E-3</v>
          </cell>
          <cell r="AB39">
            <v>4.0000000000000001E-3</v>
          </cell>
          <cell r="AC39">
            <v>4.0000000000000001E-3</v>
          </cell>
          <cell r="AD39">
            <v>4.0000000000000001E-3</v>
          </cell>
          <cell r="AE39">
            <v>4.0000000000000001E-3</v>
          </cell>
          <cell r="AF39">
            <v>4.0000000000000001E-3</v>
          </cell>
          <cell r="AG39">
            <v>4.0000000000000001E-3</v>
          </cell>
          <cell r="AH39">
            <v>4.0000000000000001E-3</v>
          </cell>
        </row>
        <row r="40">
          <cell r="V40">
            <v>10799</v>
          </cell>
          <cell r="W40">
            <v>11883</v>
          </cell>
          <cell r="X40"/>
          <cell r="Y40"/>
          <cell r="Z40"/>
          <cell r="AA40"/>
          <cell r="AB40"/>
          <cell r="AC40"/>
          <cell r="AD40"/>
          <cell r="AE40"/>
          <cell r="AF40"/>
          <cell r="AG40"/>
          <cell r="AH40">
            <v>22682</v>
          </cell>
        </row>
        <row r="41">
          <cell r="V41">
            <v>8</v>
          </cell>
          <cell r="W41">
            <v>10</v>
          </cell>
          <cell r="X41"/>
          <cell r="Y41"/>
          <cell r="Z41"/>
          <cell r="AA41"/>
          <cell r="AB41"/>
          <cell r="AC41"/>
          <cell r="AD41"/>
          <cell r="AE41"/>
          <cell r="AF41"/>
          <cell r="AG41"/>
          <cell r="AH41">
            <v>18</v>
          </cell>
        </row>
        <row r="42">
          <cell r="V42">
            <v>6.7992520822709502E-4</v>
          </cell>
          <cell r="W42">
            <v>7.6793119336507451E-4</v>
          </cell>
          <cell r="X42"/>
          <cell r="Y42"/>
          <cell r="Z42"/>
          <cell r="AA42"/>
          <cell r="AB42"/>
          <cell r="AC42"/>
          <cell r="AD42"/>
          <cell r="AE42"/>
          <cell r="AF42"/>
          <cell r="AG42"/>
          <cell r="AH42">
            <v>7.2615781829917707E-4</v>
          </cell>
        </row>
        <row r="43">
          <cell r="D43">
            <v>0.2</v>
          </cell>
          <cell r="E43">
            <v>0.2</v>
          </cell>
          <cell r="F43">
            <v>0</v>
          </cell>
          <cell r="G43">
            <v>0</v>
          </cell>
          <cell r="H43">
            <v>0</v>
          </cell>
          <cell r="I43">
            <v>0</v>
          </cell>
          <cell r="J43">
            <v>0</v>
          </cell>
          <cell r="K43">
            <v>0</v>
          </cell>
          <cell r="L43">
            <v>0</v>
          </cell>
          <cell r="M43">
            <v>0</v>
          </cell>
          <cell r="N43">
            <v>0</v>
          </cell>
          <cell r="O43">
            <v>0</v>
          </cell>
          <cell r="P43">
            <v>0.2</v>
          </cell>
          <cell r="V43">
            <v>4.0000000000000001E-3</v>
          </cell>
          <cell r="W43">
            <v>4.0000000000000001E-3</v>
          </cell>
          <cell r="X43">
            <v>4.0000000000000001E-3</v>
          </cell>
          <cell r="Y43">
            <v>4.0000000000000001E-3</v>
          </cell>
          <cell r="Z43">
            <v>4.0000000000000001E-3</v>
          </cell>
          <cell r="AA43">
            <v>4.0000000000000001E-3</v>
          </cell>
          <cell r="AB43">
            <v>4.0000000000000001E-3</v>
          </cell>
          <cell r="AC43">
            <v>4.0000000000000001E-3</v>
          </cell>
          <cell r="AD43">
            <v>4.0000000000000001E-3</v>
          </cell>
          <cell r="AE43">
            <v>4.0000000000000001E-3</v>
          </cell>
          <cell r="AF43">
            <v>4.0000000000000001E-3</v>
          </cell>
          <cell r="AG43">
            <v>4.0000000000000001E-3</v>
          </cell>
          <cell r="AH43">
            <v>4.0000000000000001E-3</v>
          </cell>
        </row>
        <row r="44">
          <cell r="D44">
            <v>10545</v>
          </cell>
          <cell r="E44">
            <v>10165</v>
          </cell>
          <cell r="F44">
            <v>0</v>
          </cell>
          <cell r="G44">
            <v>0</v>
          </cell>
          <cell r="H44">
            <v>0</v>
          </cell>
          <cell r="I44">
            <v>0</v>
          </cell>
          <cell r="J44">
            <v>0</v>
          </cell>
          <cell r="K44">
            <v>0</v>
          </cell>
          <cell r="L44">
            <v>0</v>
          </cell>
          <cell r="M44">
            <v>0</v>
          </cell>
          <cell r="N44">
            <v>0</v>
          </cell>
          <cell r="O44">
            <v>0</v>
          </cell>
          <cell r="P44">
            <v>20710</v>
          </cell>
          <cell r="V44">
            <v>11207</v>
          </cell>
          <cell r="W44">
            <v>11758</v>
          </cell>
          <cell r="X44"/>
          <cell r="Y44"/>
          <cell r="Z44"/>
          <cell r="AA44"/>
          <cell r="AB44"/>
          <cell r="AC44"/>
          <cell r="AD44"/>
          <cell r="AE44"/>
          <cell r="AF44"/>
          <cell r="AG44"/>
          <cell r="AH44">
            <v>22965</v>
          </cell>
        </row>
        <row r="45">
          <cell r="D45">
            <v>10544</v>
          </cell>
          <cell r="E45">
            <v>10161</v>
          </cell>
          <cell r="F45">
            <v>0</v>
          </cell>
          <cell r="G45">
            <v>0</v>
          </cell>
          <cell r="H45">
            <v>0</v>
          </cell>
          <cell r="I45">
            <v>0</v>
          </cell>
          <cell r="J45">
            <v>0</v>
          </cell>
          <cell r="K45">
            <v>0</v>
          </cell>
          <cell r="L45">
            <v>0</v>
          </cell>
          <cell r="M45">
            <v>0</v>
          </cell>
          <cell r="N45">
            <v>0</v>
          </cell>
          <cell r="O45">
            <v>0</v>
          </cell>
          <cell r="P45">
            <v>20705</v>
          </cell>
          <cell r="V45">
            <v>8</v>
          </cell>
          <cell r="W45">
            <v>10</v>
          </cell>
          <cell r="X45"/>
          <cell r="Y45"/>
          <cell r="Z45"/>
          <cell r="AA45"/>
          <cell r="AB45"/>
          <cell r="AC45"/>
          <cell r="AD45"/>
          <cell r="AE45"/>
          <cell r="AF45"/>
          <cell r="AG45"/>
          <cell r="AH45">
            <v>18</v>
          </cell>
        </row>
        <row r="46">
          <cell r="D46">
            <v>0.99990516832622101</v>
          </cell>
          <cell r="E46">
            <v>0.99960649286768322</v>
          </cell>
          <cell r="F46">
            <v>0</v>
          </cell>
          <cell r="G46">
            <v>0</v>
          </cell>
          <cell r="H46">
            <v>0</v>
          </cell>
          <cell r="I46">
            <v>0</v>
          </cell>
          <cell r="J46">
            <v>0</v>
          </cell>
          <cell r="K46">
            <v>0</v>
          </cell>
          <cell r="L46">
            <v>0</v>
          </cell>
          <cell r="M46">
            <v>0</v>
          </cell>
          <cell r="N46">
            <v>0</v>
          </cell>
          <cell r="O46">
            <v>0</v>
          </cell>
          <cell r="P46">
            <v>0.9997585707387735</v>
          </cell>
          <cell r="V46">
            <v>6.547716483876248E-4</v>
          </cell>
          <cell r="W46">
            <v>7.8789788843365897E-4</v>
          </cell>
          <cell r="X46"/>
          <cell r="Y46"/>
          <cell r="Z46"/>
          <cell r="AA46"/>
          <cell r="AB46"/>
          <cell r="AC46"/>
          <cell r="AD46"/>
          <cell r="AE46"/>
          <cell r="AF46"/>
          <cell r="AG46"/>
          <cell r="AH46">
            <v>7.2260136491368923E-4</v>
          </cell>
        </row>
        <row r="47">
          <cell r="D47">
            <v>0.2</v>
          </cell>
          <cell r="E47">
            <v>0.2</v>
          </cell>
          <cell r="F47">
            <v>0</v>
          </cell>
          <cell r="G47">
            <v>0</v>
          </cell>
          <cell r="H47">
            <v>0</v>
          </cell>
          <cell r="I47">
            <v>0</v>
          </cell>
          <cell r="J47">
            <v>0</v>
          </cell>
          <cell r="K47">
            <v>0</v>
          </cell>
          <cell r="L47">
            <v>0</v>
          </cell>
          <cell r="M47">
            <v>0</v>
          </cell>
          <cell r="N47">
            <v>0</v>
          </cell>
          <cell r="O47">
            <v>0</v>
          </cell>
          <cell r="P47">
            <v>0.2</v>
          </cell>
          <cell r="V47">
            <v>4.0000000000000001E-3</v>
          </cell>
          <cell r="W47">
            <v>4.0000000000000001E-3</v>
          </cell>
          <cell r="X47">
            <v>4.0000000000000001E-3</v>
          </cell>
          <cell r="Y47">
            <v>4.0000000000000001E-3</v>
          </cell>
          <cell r="Z47">
            <v>4.0000000000000001E-3</v>
          </cell>
          <cell r="AA47">
            <v>4.0000000000000001E-3</v>
          </cell>
          <cell r="AB47">
            <v>4.0000000000000001E-3</v>
          </cell>
          <cell r="AC47">
            <v>4.0000000000000001E-3</v>
          </cell>
          <cell r="AD47">
            <v>4.0000000000000001E-3</v>
          </cell>
          <cell r="AE47">
            <v>4.0000000000000001E-3</v>
          </cell>
          <cell r="AF47">
            <v>4.0000000000000001E-3</v>
          </cell>
          <cell r="AG47">
            <v>4.0000000000000001E-3</v>
          </cell>
          <cell r="AH47">
            <v>4.0000000000000001E-3</v>
          </cell>
        </row>
        <row r="48">
          <cell r="D48">
            <v>17952</v>
          </cell>
          <cell r="E48">
            <v>17664</v>
          </cell>
          <cell r="F48">
            <v>0</v>
          </cell>
          <cell r="G48">
            <v>0</v>
          </cell>
          <cell r="H48">
            <v>0</v>
          </cell>
          <cell r="I48">
            <v>0</v>
          </cell>
          <cell r="J48">
            <v>0</v>
          </cell>
          <cell r="K48">
            <v>0</v>
          </cell>
          <cell r="L48">
            <v>0</v>
          </cell>
          <cell r="M48">
            <v>0</v>
          </cell>
          <cell r="N48">
            <v>0</v>
          </cell>
          <cell r="O48">
            <v>0</v>
          </cell>
          <cell r="P48">
            <v>35616</v>
          </cell>
          <cell r="V48">
            <v>69110</v>
          </cell>
          <cell r="W48">
            <v>70537</v>
          </cell>
          <cell r="X48"/>
          <cell r="Y48"/>
          <cell r="Z48"/>
          <cell r="AA48"/>
          <cell r="AB48"/>
          <cell r="AC48"/>
          <cell r="AD48"/>
          <cell r="AE48"/>
          <cell r="AF48"/>
          <cell r="AG48"/>
          <cell r="AH48">
            <v>139647</v>
          </cell>
        </row>
        <row r="49">
          <cell r="D49">
            <v>17946</v>
          </cell>
          <cell r="E49">
            <v>17657</v>
          </cell>
          <cell r="F49">
            <v>0</v>
          </cell>
          <cell r="G49">
            <v>0</v>
          </cell>
          <cell r="H49">
            <v>0</v>
          </cell>
          <cell r="I49">
            <v>0</v>
          </cell>
          <cell r="J49">
            <v>0</v>
          </cell>
          <cell r="K49">
            <v>0</v>
          </cell>
          <cell r="L49">
            <v>0</v>
          </cell>
          <cell r="M49">
            <v>0</v>
          </cell>
          <cell r="N49">
            <v>0</v>
          </cell>
          <cell r="O49">
            <v>0</v>
          </cell>
          <cell r="P49">
            <v>35603</v>
          </cell>
          <cell r="V49">
            <v>79</v>
          </cell>
          <cell r="W49">
            <v>77</v>
          </cell>
          <cell r="X49"/>
          <cell r="Y49"/>
          <cell r="Z49"/>
          <cell r="AA49"/>
          <cell r="AB49"/>
          <cell r="AC49"/>
          <cell r="AD49"/>
          <cell r="AE49"/>
          <cell r="AF49"/>
          <cell r="AG49"/>
          <cell r="AH49">
            <v>156</v>
          </cell>
        </row>
        <row r="50">
          <cell r="D50">
            <v>0.99966577540106949</v>
          </cell>
          <cell r="E50">
            <v>0.99960371376811596</v>
          </cell>
          <cell r="F50">
            <v>0</v>
          </cell>
          <cell r="G50">
            <v>0</v>
          </cell>
          <cell r="H50">
            <v>0</v>
          </cell>
          <cell r="I50">
            <v>0</v>
          </cell>
          <cell r="J50">
            <v>0</v>
          </cell>
          <cell r="K50">
            <v>0</v>
          </cell>
          <cell r="L50">
            <v>0</v>
          </cell>
          <cell r="M50">
            <v>0</v>
          </cell>
          <cell r="N50">
            <v>0</v>
          </cell>
          <cell r="O50">
            <v>0</v>
          </cell>
          <cell r="P50">
            <v>0.99963499550763701</v>
          </cell>
          <cell r="V50">
            <v>1.0520988706584275E-3</v>
          </cell>
          <cell r="W50">
            <v>9.9501201767761608E-4</v>
          </cell>
          <cell r="X50"/>
          <cell r="Y50"/>
          <cell r="Z50"/>
          <cell r="AA50"/>
          <cell r="AB50"/>
          <cell r="AC50"/>
          <cell r="AD50"/>
          <cell r="AE50"/>
          <cell r="AF50"/>
          <cell r="AG50"/>
          <cell r="AH50">
            <v>1.0231252541416896E-3</v>
          </cell>
        </row>
        <row r="51">
          <cell r="D51">
            <v>0.3</v>
          </cell>
          <cell r="E51">
            <v>0.3</v>
          </cell>
          <cell r="F51">
            <v>0</v>
          </cell>
          <cell r="G51">
            <v>0</v>
          </cell>
          <cell r="H51">
            <v>0</v>
          </cell>
          <cell r="I51">
            <v>0</v>
          </cell>
          <cell r="J51">
            <v>0</v>
          </cell>
          <cell r="K51">
            <v>0</v>
          </cell>
          <cell r="L51">
            <v>0</v>
          </cell>
          <cell r="M51">
            <v>0</v>
          </cell>
          <cell r="N51">
            <v>0</v>
          </cell>
          <cell r="O51">
            <v>0</v>
          </cell>
          <cell r="P51">
            <v>0.3</v>
          </cell>
          <cell r="V51">
            <v>4.0000000000000001E-3</v>
          </cell>
          <cell r="W51">
            <v>4.0000000000000001E-3</v>
          </cell>
          <cell r="X51">
            <v>4.0000000000000001E-3</v>
          </cell>
          <cell r="Y51">
            <v>4.0000000000000001E-3</v>
          </cell>
          <cell r="Z51">
            <v>4.0000000000000001E-3</v>
          </cell>
          <cell r="AA51">
            <v>4.0000000000000001E-3</v>
          </cell>
          <cell r="AB51">
            <v>4.0000000000000001E-3</v>
          </cell>
          <cell r="AC51">
            <v>4.0000000000000001E-3</v>
          </cell>
          <cell r="AD51">
            <v>4.0000000000000001E-3</v>
          </cell>
          <cell r="AE51">
            <v>4.0000000000000001E-3</v>
          </cell>
          <cell r="AF51">
            <v>4.0000000000000001E-3</v>
          </cell>
          <cell r="AG51">
            <v>4.0000000000000001E-3</v>
          </cell>
          <cell r="AH51">
            <v>4.0000000000000001E-3</v>
          </cell>
        </row>
        <row r="52">
          <cell r="D52">
            <v>18607</v>
          </cell>
          <cell r="E52">
            <v>19067</v>
          </cell>
          <cell r="F52">
            <v>0</v>
          </cell>
          <cell r="G52">
            <v>0</v>
          </cell>
          <cell r="H52">
            <v>0</v>
          </cell>
          <cell r="I52">
            <v>0</v>
          </cell>
          <cell r="J52">
            <v>0</v>
          </cell>
          <cell r="K52">
            <v>0</v>
          </cell>
          <cell r="L52">
            <v>0</v>
          </cell>
          <cell r="M52">
            <v>0</v>
          </cell>
          <cell r="N52">
            <v>0</v>
          </cell>
          <cell r="O52">
            <v>0</v>
          </cell>
          <cell r="P52">
            <v>37674</v>
          </cell>
        </row>
        <row r="53">
          <cell r="D53">
            <v>18584</v>
          </cell>
          <cell r="E53">
            <v>19044</v>
          </cell>
          <cell r="F53">
            <v>0</v>
          </cell>
          <cell r="G53">
            <v>0</v>
          </cell>
          <cell r="H53">
            <v>0</v>
          </cell>
          <cell r="I53">
            <v>0</v>
          </cell>
          <cell r="J53">
            <v>0</v>
          </cell>
          <cell r="K53">
            <v>0</v>
          </cell>
          <cell r="L53">
            <v>0</v>
          </cell>
          <cell r="M53">
            <v>0</v>
          </cell>
          <cell r="N53">
            <v>0</v>
          </cell>
          <cell r="O53">
            <v>0</v>
          </cell>
          <cell r="P53">
            <v>37628</v>
          </cell>
        </row>
        <row r="54">
          <cell r="D54">
            <v>0.99876390605686027</v>
          </cell>
          <cell r="E54">
            <v>0.99879372738238847</v>
          </cell>
          <cell r="F54">
            <v>0</v>
          </cell>
          <cell r="G54">
            <v>0</v>
          </cell>
          <cell r="H54">
            <v>0</v>
          </cell>
          <cell r="I54">
            <v>0</v>
          </cell>
          <cell r="J54">
            <v>0</v>
          </cell>
          <cell r="K54">
            <v>0</v>
          </cell>
          <cell r="L54">
            <v>0</v>
          </cell>
          <cell r="M54">
            <v>0</v>
          </cell>
          <cell r="N54">
            <v>0</v>
          </cell>
          <cell r="O54">
            <v>0</v>
          </cell>
          <cell r="P54">
            <v>0.99877899877899878</v>
          </cell>
          <cell r="V54">
            <v>10545</v>
          </cell>
          <cell r="W54">
            <v>10165</v>
          </cell>
          <cell r="X54"/>
          <cell r="Y54"/>
          <cell r="Z54"/>
          <cell r="AA54"/>
          <cell r="AB54"/>
          <cell r="AC54"/>
          <cell r="AD54"/>
          <cell r="AE54"/>
          <cell r="AF54"/>
          <cell r="AG54"/>
          <cell r="AH54">
            <v>20710</v>
          </cell>
        </row>
        <row r="55">
          <cell r="D55">
            <v>0.4</v>
          </cell>
          <cell r="E55">
            <v>0.3</v>
          </cell>
          <cell r="F55">
            <v>0</v>
          </cell>
          <cell r="G55">
            <v>0</v>
          </cell>
          <cell r="H55">
            <v>0</v>
          </cell>
          <cell r="I55">
            <v>0</v>
          </cell>
          <cell r="J55">
            <v>0</v>
          </cell>
          <cell r="K55">
            <v>0</v>
          </cell>
          <cell r="L55">
            <v>0</v>
          </cell>
          <cell r="M55">
            <v>0</v>
          </cell>
          <cell r="N55">
            <v>0</v>
          </cell>
          <cell r="O55">
            <v>0</v>
          </cell>
          <cell r="P55">
            <v>0.34761043999647295</v>
          </cell>
          <cell r="V55">
            <v>873</v>
          </cell>
          <cell r="W55">
            <v>888</v>
          </cell>
          <cell r="X55"/>
          <cell r="Y55"/>
          <cell r="Z55"/>
          <cell r="AA55"/>
          <cell r="AB55"/>
          <cell r="AC55"/>
          <cell r="AD55"/>
          <cell r="AE55"/>
          <cell r="AF55"/>
          <cell r="AG55"/>
          <cell r="AH55">
            <v>1761</v>
          </cell>
        </row>
        <row r="56">
          <cell r="D56">
            <v>10799</v>
          </cell>
          <cell r="E56">
            <v>11883</v>
          </cell>
          <cell r="F56">
            <v>0</v>
          </cell>
          <cell r="G56">
            <v>0</v>
          </cell>
          <cell r="H56">
            <v>0</v>
          </cell>
          <cell r="I56">
            <v>0</v>
          </cell>
          <cell r="J56">
            <v>0</v>
          </cell>
          <cell r="K56">
            <v>0</v>
          </cell>
          <cell r="L56">
            <v>0</v>
          </cell>
          <cell r="M56">
            <v>0</v>
          </cell>
          <cell r="N56">
            <v>0</v>
          </cell>
          <cell r="O56">
            <v>0</v>
          </cell>
          <cell r="P56">
            <v>22682</v>
          </cell>
          <cell r="V56">
            <v>7.6458223857067784E-2</v>
          </cell>
          <cell r="W56">
            <v>8.0340179136885917E-2</v>
          </cell>
          <cell r="X56"/>
          <cell r="Y56"/>
          <cell r="Z56"/>
          <cell r="AA56"/>
          <cell r="AB56"/>
          <cell r="AC56"/>
          <cell r="AD56"/>
          <cell r="AE56"/>
          <cell r="AF56"/>
          <cell r="AG56"/>
          <cell r="AH56">
            <v>8.5031385803959442E-2</v>
          </cell>
        </row>
        <row r="57">
          <cell r="D57">
            <v>10798</v>
          </cell>
          <cell r="E57">
            <v>11881</v>
          </cell>
          <cell r="F57">
            <v>0</v>
          </cell>
          <cell r="G57">
            <v>0</v>
          </cell>
          <cell r="H57">
            <v>0</v>
          </cell>
          <cell r="I57">
            <v>0</v>
          </cell>
          <cell r="J57">
            <v>0</v>
          </cell>
          <cell r="K57">
            <v>0</v>
          </cell>
          <cell r="L57">
            <v>0</v>
          </cell>
          <cell r="M57">
            <v>0</v>
          </cell>
          <cell r="N57">
            <v>0</v>
          </cell>
          <cell r="O57">
            <v>0</v>
          </cell>
          <cell r="P57">
            <v>22679</v>
          </cell>
          <cell r="V57">
            <v>8.4000000000000005E-2</v>
          </cell>
          <cell r="W57">
            <v>8.4000000000000005E-2</v>
          </cell>
          <cell r="X57">
            <v>8.4000000000000005E-2</v>
          </cell>
          <cell r="Y57">
            <v>8.4000000000000005E-2</v>
          </cell>
          <cell r="Z57">
            <v>8.4000000000000005E-2</v>
          </cell>
          <cell r="AA57">
            <v>8.4000000000000005E-2</v>
          </cell>
          <cell r="AB57">
            <v>8.4000000000000005E-2</v>
          </cell>
          <cell r="AC57">
            <v>8.4000000000000005E-2</v>
          </cell>
          <cell r="AD57">
            <v>8.4000000000000005E-2</v>
          </cell>
          <cell r="AE57">
            <v>8.4000000000000005E-2</v>
          </cell>
          <cell r="AF57">
            <v>8.4000000000000005E-2</v>
          </cell>
          <cell r="AG57">
            <v>8.4000000000000005E-2</v>
          </cell>
          <cell r="AH57">
            <v>8.4000000000000005E-2</v>
          </cell>
        </row>
        <row r="58">
          <cell r="D58">
            <v>0.99990739883322532</v>
          </cell>
          <cell r="E58">
            <v>0.99983169233358582</v>
          </cell>
          <cell r="F58">
            <v>0</v>
          </cell>
          <cell r="G58">
            <v>0</v>
          </cell>
          <cell r="H58">
            <v>0</v>
          </cell>
          <cell r="I58">
            <v>0</v>
          </cell>
          <cell r="J58">
            <v>0</v>
          </cell>
          <cell r="K58">
            <v>0</v>
          </cell>
          <cell r="L58">
            <v>0</v>
          </cell>
          <cell r="M58">
            <v>0</v>
          </cell>
          <cell r="N58">
            <v>0</v>
          </cell>
          <cell r="O58">
            <v>0</v>
          </cell>
          <cell r="P58">
            <v>0.99986773653117011</v>
          </cell>
          <cell r="V58">
            <v>18607</v>
          </cell>
          <cell r="W58">
            <v>19067</v>
          </cell>
          <cell r="X58"/>
          <cell r="Y58"/>
          <cell r="Z58"/>
          <cell r="AA58"/>
          <cell r="AB58"/>
          <cell r="AC58"/>
          <cell r="AD58"/>
          <cell r="AE58"/>
          <cell r="AF58"/>
          <cell r="AG58"/>
          <cell r="AH58">
            <v>37674</v>
          </cell>
        </row>
        <row r="59">
          <cell r="D59">
            <v>0.2</v>
          </cell>
          <cell r="E59">
            <v>0.1</v>
          </cell>
          <cell r="F59">
            <v>0</v>
          </cell>
          <cell r="G59">
            <v>0</v>
          </cell>
          <cell r="H59">
            <v>0</v>
          </cell>
          <cell r="I59">
            <v>0</v>
          </cell>
          <cell r="J59">
            <v>0</v>
          </cell>
          <cell r="K59">
            <v>0</v>
          </cell>
          <cell r="L59">
            <v>0</v>
          </cell>
          <cell r="M59">
            <v>0</v>
          </cell>
          <cell r="N59">
            <v>0</v>
          </cell>
          <cell r="O59">
            <v>0</v>
          </cell>
          <cell r="P59">
            <v>0.14880034835619421</v>
          </cell>
          <cell r="V59">
            <v>1703</v>
          </cell>
          <cell r="W59">
            <v>2177</v>
          </cell>
          <cell r="X59"/>
          <cell r="Y59"/>
          <cell r="Z59"/>
          <cell r="AA59"/>
          <cell r="AB59"/>
          <cell r="AC59"/>
          <cell r="AD59"/>
          <cell r="AE59"/>
          <cell r="AF59"/>
          <cell r="AG59"/>
          <cell r="AH59">
            <v>3880</v>
          </cell>
        </row>
        <row r="60">
          <cell r="D60">
            <v>11207</v>
          </cell>
          <cell r="E60">
            <v>11758</v>
          </cell>
          <cell r="F60">
            <v>0</v>
          </cell>
          <cell r="G60">
            <v>0</v>
          </cell>
          <cell r="H60">
            <v>0</v>
          </cell>
          <cell r="I60">
            <v>0</v>
          </cell>
          <cell r="J60">
            <v>0</v>
          </cell>
          <cell r="K60">
            <v>0</v>
          </cell>
          <cell r="L60">
            <v>0</v>
          </cell>
          <cell r="M60">
            <v>0</v>
          </cell>
          <cell r="N60">
            <v>0</v>
          </cell>
          <cell r="O60">
            <v>0</v>
          </cell>
          <cell r="P60">
            <v>22965</v>
          </cell>
          <cell r="V60">
            <v>8.385032003938947E-2</v>
          </cell>
          <cell r="W60">
            <v>0.10247599322161552</v>
          </cell>
          <cell r="X60"/>
          <cell r="Y60"/>
          <cell r="Z60"/>
          <cell r="AA60"/>
          <cell r="AB60"/>
          <cell r="AC60"/>
          <cell r="AD60"/>
          <cell r="AE60"/>
          <cell r="AF60"/>
          <cell r="AG60"/>
          <cell r="AH60">
            <v>0.10298879864097256</v>
          </cell>
        </row>
        <row r="61">
          <cell r="D61">
            <v>11205</v>
          </cell>
          <cell r="E61">
            <v>11758</v>
          </cell>
          <cell r="F61">
            <v>0</v>
          </cell>
          <cell r="G61">
            <v>0</v>
          </cell>
          <cell r="H61">
            <v>0</v>
          </cell>
          <cell r="I61">
            <v>0</v>
          </cell>
          <cell r="J61">
            <v>0</v>
          </cell>
          <cell r="K61">
            <v>0</v>
          </cell>
          <cell r="L61">
            <v>0</v>
          </cell>
          <cell r="M61">
            <v>0</v>
          </cell>
          <cell r="N61">
            <v>0</v>
          </cell>
          <cell r="O61">
            <v>0</v>
          </cell>
          <cell r="P61">
            <v>22963</v>
          </cell>
          <cell r="V61">
            <v>7.9000000000000001E-2</v>
          </cell>
          <cell r="W61">
            <v>7.9000000000000001E-2</v>
          </cell>
          <cell r="X61">
            <v>7.9000000000000001E-2</v>
          </cell>
          <cell r="Y61">
            <v>7.9000000000000001E-2</v>
          </cell>
          <cell r="Z61">
            <v>7.9000000000000001E-2</v>
          </cell>
          <cell r="AA61">
            <v>7.9000000000000001E-2</v>
          </cell>
          <cell r="AB61">
            <v>7.9000000000000001E-2</v>
          </cell>
          <cell r="AC61">
            <v>7.9000000000000001E-2</v>
          </cell>
          <cell r="AD61">
            <v>7.9000000000000001E-2</v>
          </cell>
          <cell r="AE61">
            <v>7.9000000000000001E-2</v>
          </cell>
          <cell r="AF61">
            <v>7.9000000000000001E-2</v>
          </cell>
          <cell r="AG61">
            <v>7.9000000000000001E-2</v>
          </cell>
          <cell r="AH61">
            <v>7.9000000000000001E-2</v>
          </cell>
        </row>
        <row r="62">
          <cell r="D62">
            <v>0.99982154010886048</v>
          </cell>
          <cell r="E62">
            <v>1</v>
          </cell>
          <cell r="F62">
            <v>0</v>
          </cell>
          <cell r="G62">
            <v>0</v>
          </cell>
          <cell r="H62">
            <v>0</v>
          </cell>
          <cell r="I62">
            <v>0</v>
          </cell>
          <cell r="J62">
            <v>0</v>
          </cell>
          <cell r="K62">
            <v>0</v>
          </cell>
          <cell r="L62">
            <v>0</v>
          </cell>
          <cell r="M62">
            <v>0</v>
          </cell>
          <cell r="N62">
            <v>0</v>
          </cell>
          <cell r="O62">
            <v>0</v>
          </cell>
          <cell r="P62">
            <v>0.99991291095144785</v>
          </cell>
          <cell r="V62">
            <v>17952</v>
          </cell>
          <cell r="W62">
            <v>17664</v>
          </cell>
          <cell r="X62"/>
          <cell r="Y62"/>
          <cell r="Z62"/>
          <cell r="AA62"/>
          <cell r="AB62"/>
          <cell r="AC62"/>
          <cell r="AD62"/>
          <cell r="AE62"/>
          <cell r="AF62"/>
          <cell r="AG62"/>
          <cell r="AH62">
            <v>35616</v>
          </cell>
        </row>
        <row r="63">
          <cell r="D63">
            <v>0.2</v>
          </cell>
          <cell r="E63">
            <v>0.2</v>
          </cell>
          <cell r="F63">
            <v>0</v>
          </cell>
          <cell r="G63">
            <v>0</v>
          </cell>
          <cell r="H63">
            <v>0</v>
          </cell>
          <cell r="I63">
            <v>0</v>
          </cell>
          <cell r="J63">
            <v>0</v>
          </cell>
          <cell r="K63">
            <v>0</v>
          </cell>
          <cell r="L63">
            <v>0</v>
          </cell>
          <cell r="M63">
            <v>0</v>
          </cell>
          <cell r="N63">
            <v>0</v>
          </cell>
          <cell r="O63">
            <v>0</v>
          </cell>
          <cell r="P63">
            <v>0.2</v>
          </cell>
          <cell r="V63">
            <v>1424</v>
          </cell>
          <cell r="W63">
            <v>1711</v>
          </cell>
          <cell r="X63"/>
          <cell r="Y63"/>
          <cell r="Z63"/>
          <cell r="AA63"/>
          <cell r="AB63"/>
          <cell r="AC63"/>
          <cell r="AD63"/>
          <cell r="AE63"/>
          <cell r="AF63"/>
          <cell r="AG63"/>
          <cell r="AH63">
            <v>3135</v>
          </cell>
        </row>
        <row r="64">
          <cell r="D64">
            <v>69110</v>
          </cell>
          <cell r="E64">
            <v>70537</v>
          </cell>
          <cell r="F64">
            <v>0</v>
          </cell>
          <cell r="G64">
            <v>0</v>
          </cell>
          <cell r="H64">
            <v>0</v>
          </cell>
          <cell r="I64">
            <v>0</v>
          </cell>
          <cell r="J64">
            <v>0</v>
          </cell>
          <cell r="K64">
            <v>0</v>
          </cell>
          <cell r="L64">
            <v>0</v>
          </cell>
          <cell r="M64">
            <v>0</v>
          </cell>
          <cell r="N64">
            <v>0</v>
          </cell>
          <cell r="O64">
            <v>0</v>
          </cell>
          <cell r="P64">
            <v>139647</v>
          </cell>
          <cell r="V64">
            <v>7.3492981007431873E-2</v>
          </cell>
          <cell r="W64">
            <v>8.8309677419354846E-2</v>
          </cell>
          <cell r="X64"/>
          <cell r="Y64"/>
          <cell r="Z64"/>
          <cell r="AA64"/>
          <cell r="AB64"/>
          <cell r="AC64"/>
          <cell r="AD64"/>
          <cell r="AE64"/>
          <cell r="AF64"/>
          <cell r="AG64"/>
          <cell r="AH64">
            <v>8.8022237196765496E-2</v>
          </cell>
        </row>
        <row r="65">
          <cell r="D65">
            <v>69077</v>
          </cell>
          <cell r="E65">
            <v>70501</v>
          </cell>
          <cell r="F65">
            <v>0</v>
          </cell>
          <cell r="G65">
            <v>0</v>
          </cell>
          <cell r="H65">
            <v>0</v>
          </cell>
          <cell r="I65">
            <v>0</v>
          </cell>
          <cell r="J65">
            <v>0</v>
          </cell>
          <cell r="K65">
            <v>0</v>
          </cell>
          <cell r="L65">
            <v>0</v>
          </cell>
          <cell r="M65">
            <v>0</v>
          </cell>
          <cell r="N65">
            <v>0</v>
          </cell>
          <cell r="O65">
            <v>0</v>
          </cell>
          <cell r="P65">
            <v>139578</v>
          </cell>
          <cell r="V65">
            <v>6.8000000000000005E-2</v>
          </cell>
          <cell r="W65">
            <v>6.8000000000000005E-2</v>
          </cell>
          <cell r="X65">
            <v>6.8000000000000005E-2</v>
          </cell>
          <cell r="Y65">
            <v>6.8000000000000005E-2</v>
          </cell>
          <cell r="Z65">
            <v>6.8000000000000005E-2</v>
          </cell>
          <cell r="AA65">
            <v>6.8000000000000005E-2</v>
          </cell>
          <cell r="AB65">
            <v>6.8000000000000005E-2</v>
          </cell>
          <cell r="AC65">
            <v>6.8000000000000005E-2</v>
          </cell>
          <cell r="AD65">
            <v>6.8000000000000005E-2</v>
          </cell>
          <cell r="AE65">
            <v>6.8000000000000005E-2</v>
          </cell>
          <cell r="AF65">
            <v>6.8000000000000005E-2</v>
          </cell>
          <cell r="AG65">
            <v>6.8000000000000005E-2</v>
          </cell>
          <cell r="AH65">
            <v>6.8000000000000005E-2</v>
          </cell>
        </row>
        <row r="66">
          <cell r="D66">
            <v>0.99952250036174217</v>
          </cell>
          <cell r="E66">
            <v>0.99948962955611953</v>
          </cell>
          <cell r="F66">
            <v>0</v>
          </cell>
          <cell r="G66">
            <v>0</v>
          </cell>
          <cell r="H66">
            <v>0</v>
          </cell>
          <cell r="I66">
            <v>0</v>
          </cell>
          <cell r="J66">
            <v>0</v>
          </cell>
          <cell r="K66">
            <v>0</v>
          </cell>
          <cell r="L66">
            <v>0</v>
          </cell>
          <cell r="M66">
            <v>0</v>
          </cell>
          <cell r="N66">
            <v>0</v>
          </cell>
          <cell r="O66">
            <v>0</v>
          </cell>
          <cell r="P66">
            <v>0.99950589701175108</v>
          </cell>
          <cell r="V66">
            <v>10799</v>
          </cell>
          <cell r="W66">
            <v>11883</v>
          </cell>
          <cell r="X66"/>
          <cell r="Y66"/>
          <cell r="Z66"/>
          <cell r="AA66"/>
          <cell r="AB66"/>
          <cell r="AC66"/>
          <cell r="AD66"/>
          <cell r="AE66"/>
          <cell r="AF66"/>
          <cell r="AG66"/>
          <cell r="AH66">
            <v>22682</v>
          </cell>
        </row>
        <row r="67">
          <cell r="V67">
            <v>967</v>
          </cell>
          <cell r="W67">
            <v>1139</v>
          </cell>
          <cell r="X67"/>
          <cell r="Y67"/>
          <cell r="Z67"/>
          <cell r="AA67"/>
          <cell r="AB67"/>
          <cell r="AC67"/>
          <cell r="AD67"/>
          <cell r="AE67"/>
          <cell r="AF67"/>
          <cell r="AG67"/>
          <cell r="AH67">
            <v>2106</v>
          </cell>
        </row>
        <row r="68">
          <cell r="V68">
            <v>8.2185959544450113E-2</v>
          </cell>
          <cell r="W68">
            <v>8.7467362924281991E-2</v>
          </cell>
          <cell r="X68"/>
          <cell r="Y68"/>
          <cell r="Z68"/>
          <cell r="AA68"/>
          <cell r="AB68"/>
          <cell r="AC68"/>
          <cell r="AD68"/>
          <cell r="AE68"/>
          <cell r="AF68"/>
          <cell r="AG68"/>
          <cell r="AH68">
            <v>9.2848955118596241E-2</v>
          </cell>
        </row>
        <row r="69">
          <cell r="D69">
            <v>8.3333333333333329E-2</v>
          </cell>
          <cell r="E69">
            <v>8.3333333333333329E-2</v>
          </cell>
          <cell r="F69"/>
          <cell r="G69"/>
          <cell r="H69"/>
          <cell r="I69"/>
          <cell r="J69"/>
          <cell r="K69"/>
          <cell r="L69"/>
          <cell r="M69"/>
          <cell r="N69"/>
          <cell r="O69"/>
          <cell r="P69">
            <v>8.3333333333333329E-2</v>
          </cell>
          <cell r="V69">
            <v>5.8000000000000003E-2</v>
          </cell>
          <cell r="W69">
            <v>5.8000000000000003E-2</v>
          </cell>
          <cell r="X69">
            <v>5.8000000000000003E-2</v>
          </cell>
          <cell r="Y69">
            <v>5.8000000000000003E-2</v>
          </cell>
          <cell r="Z69">
            <v>5.8000000000000003E-2</v>
          </cell>
          <cell r="AA69">
            <v>5.8000000000000003E-2</v>
          </cell>
          <cell r="AB69">
            <v>5.8000000000000003E-2</v>
          </cell>
          <cell r="AC69">
            <v>5.8000000000000003E-2</v>
          </cell>
          <cell r="AD69">
            <v>5.8000000000000003E-2</v>
          </cell>
          <cell r="AE69">
            <v>5.8000000000000003E-2</v>
          </cell>
          <cell r="AF69">
            <v>5.8000000000000003E-2</v>
          </cell>
          <cell r="AG69">
            <v>5.8000000000000003E-2</v>
          </cell>
          <cell r="AH69">
            <v>5.8000000000000003E-2</v>
          </cell>
        </row>
        <row r="70">
          <cell r="D70">
            <v>4896</v>
          </cell>
          <cell r="E70">
            <v>5359</v>
          </cell>
          <cell r="F70"/>
          <cell r="G70"/>
          <cell r="H70"/>
          <cell r="I70"/>
          <cell r="J70"/>
          <cell r="K70"/>
          <cell r="L70"/>
          <cell r="M70"/>
          <cell r="N70"/>
          <cell r="O70"/>
          <cell r="P70">
            <v>10255</v>
          </cell>
          <cell r="V70">
            <v>11207</v>
          </cell>
          <cell r="W70">
            <v>11758</v>
          </cell>
          <cell r="X70"/>
          <cell r="Y70"/>
          <cell r="Z70"/>
          <cell r="AA70"/>
          <cell r="AB70"/>
          <cell r="AC70"/>
          <cell r="AD70"/>
          <cell r="AE70"/>
          <cell r="AF70"/>
          <cell r="AG70"/>
          <cell r="AH70">
            <v>22965</v>
          </cell>
        </row>
        <row r="71">
          <cell r="D71">
            <v>4896</v>
          </cell>
          <cell r="E71">
            <v>5356</v>
          </cell>
          <cell r="F71"/>
          <cell r="G71"/>
          <cell r="H71"/>
          <cell r="I71"/>
          <cell r="J71"/>
          <cell r="K71"/>
          <cell r="L71"/>
          <cell r="M71"/>
          <cell r="N71"/>
          <cell r="O71"/>
          <cell r="P71">
            <v>10252</v>
          </cell>
          <cell r="V71">
            <v>1011</v>
          </cell>
          <cell r="W71">
            <v>934</v>
          </cell>
          <cell r="X71"/>
          <cell r="Y71"/>
          <cell r="Z71"/>
          <cell r="AA71"/>
          <cell r="AB71"/>
          <cell r="AC71"/>
          <cell r="AD71"/>
          <cell r="AE71"/>
          <cell r="AF71"/>
          <cell r="AG71"/>
          <cell r="AH71">
            <v>1945</v>
          </cell>
        </row>
        <row r="72">
          <cell r="D72">
            <v>1</v>
          </cell>
          <cell r="E72">
            <v>0.99944019406605711</v>
          </cell>
          <cell r="F72"/>
          <cell r="G72"/>
          <cell r="H72"/>
          <cell r="I72"/>
          <cell r="J72"/>
          <cell r="K72"/>
          <cell r="L72"/>
          <cell r="M72"/>
          <cell r="N72"/>
          <cell r="O72"/>
          <cell r="P72">
            <v>0.99970745977571918</v>
          </cell>
          <cell r="V72">
            <v>8.2746767064986085E-2</v>
          </cell>
          <cell r="W72">
            <v>7.3589662779703746E-2</v>
          </cell>
          <cell r="X72"/>
          <cell r="Y72"/>
          <cell r="Z72"/>
          <cell r="AA72"/>
          <cell r="AB72"/>
          <cell r="AC72"/>
          <cell r="AD72"/>
          <cell r="AE72"/>
          <cell r="AF72"/>
          <cell r="AG72"/>
          <cell r="AH72">
            <v>8.4694099716960597E-2</v>
          </cell>
        </row>
        <row r="73">
          <cell r="D73">
            <v>8.3333333333333329E-2</v>
          </cell>
          <cell r="E73">
            <v>8.3333333333333329E-2</v>
          </cell>
          <cell r="F73"/>
          <cell r="G73"/>
          <cell r="H73"/>
          <cell r="I73"/>
          <cell r="J73"/>
          <cell r="K73"/>
          <cell r="L73"/>
          <cell r="M73"/>
          <cell r="N73"/>
          <cell r="O73"/>
          <cell r="P73">
            <v>8.3333333333333329E-2</v>
          </cell>
          <cell r="V73">
            <v>7.6999999999999999E-2</v>
          </cell>
          <cell r="W73">
            <v>7.6999999999999999E-2</v>
          </cell>
          <cell r="X73">
            <v>7.6999999999999999E-2</v>
          </cell>
          <cell r="Y73">
            <v>7.6999999999999999E-2</v>
          </cell>
          <cell r="Z73">
            <v>7.6999999999999999E-2</v>
          </cell>
          <cell r="AA73">
            <v>7.6999999999999999E-2</v>
          </cell>
          <cell r="AB73">
            <v>7.6999999999999999E-2</v>
          </cell>
          <cell r="AC73">
            <v>7.6999999999999999E-2</v>
          </cell>
          <cell r="AD73">
            <v>7.6999999999999999E-2</v>
          </cell>
          <cell r="AE73">
            <v>7.6999999999999999E-2</v>
          </cell>
          <cell r="AF73">
            <v>7.6999999999999999E-2</v>
          </cell>
          <cell r="AG73">
            <v>7.6999999999999999E-2</v>
          </cell>
          <cell r="AH73">
            <v>7.6999999999999999E-2</v>
          </cell>
        </row>
        <row r="74">
          <cell r="D74">
            <v>7608</v>
          </cell>
          <cell r="E74">
            <v>8825</v>
          </cell>
          <cell r="F74"/>
          <cell r="G74"/>
          <cell r="H74"/>
          <cell r="I74"/>
          <cell r="J74"/>
          <cell r="K74"/>
          <cell r="L74"/>
          <cell r="M74"/>
          <cell r="N74"/>
          <cell r="O74"/>
          <cell r="P74">
            <v>16433</v>
          </cell>
          <cell r="V74">
            <v>69110</v>
          </cell>
          <cell r="W74">
            <v>70537</v>
          </cell>
          <cell r="X74"/>
          <cell r="Y74"/>
          <cell r="Z74"/>
          <cell r="AA74"/>
          <cell r="AB74"/>
          <cell r="AC74"/>
          <cell r="AD74"/>
          <cell r="AE74"/>
          <cell r="AF74"/>
          <cell r="AG74"/>
          <cell r="AH74">
            <v>139647</v>
          </cell>
        </row>
        <row r="75">
          <cell r="D75">
            <v>7595</v>
          </cell>
          <cell r="E75">
            <v>8815</v>
          </cell>
          <cell r="F75"/>
          <cell r="G75"/>
          <cell r="H75"/>
          <cell r="I75"/>
          <cell r="J75"/>
          <cell r="K75"/>
          <cell r="L75"/>
          <cell r="M75"/>
          <cell r="N75"/>
          <cell r="O75"/>
          <cell r="P75">
            <v>16410</v>
          </cell>
          <cell r="V75">
            <v>5978</v>
          </cell>
          <cell r="W75">
            <v>6849</v>
          </cell>
          <cell r="X75"/>
          <cell r="Y75"/>
          <cell r="Z75"/>
          <cell r="AA75"/>
          <cell r="AB75"/>
          <cell r="AC75"/>
          <cell r="AD75"/>
          <cell r="AE75"/>
          <cell r="AF75"/>
          <cell r="AG75"/>
          <cell r="AH75">
            <v>12827</v>
          </cell>
        </row>
        <row r="76">
          <cell r="D76">
            <v>0.99829127234490012</v>
          </cell>
          <cell r="E76">
            <v>0.99886685552407928</v>
          </cell>
          <cell r="F76"/>
          <cell r="G76"/>
          <cell r="H76"/>
          <cell r="I76"/>
          <cell r="J76"/>
          <cell r="K76"/>
          <cell r="L76"/>
          <cell r="M76"/>
          <cell r="N76"/>
          <cell r="O76"/>
          <cell r="P76">
            <v>0.99860037728960016</v>
          </cell>
          <cell r="V76">
            <v>7.9613253782228846E-2</v>
          </cell>
          <cell r="W76">
            <v>8.8504380637324576E-2</v>
          </cell>
          <cell r="X76"/>
          <cell r="Y76"/>
          <cell r="Z76"/>
          <cell r="AA76"/>
          <cell r="AB76"/>
          <cell r="AC76"/>
          <cell r="AD76"/>
          <cell r="AE76"/>
          <cell r="AF76"/>
          <cell r="AG76"/>
          <cell r="AH76">
            <v>9.1853029424190991E-2</v>
          </cell>
        </row>
        <row r="77">
          <cell r="D77">
            <v>8.3333333333333329E-2</v>
          </cell>
          <cell r="E77">
            <v>8.3333333333333329E-2</v>
          </cell>
          <cell r="F77"/>
          <cell r="G77"/>
          <cell r="H77"/>
          <cell r="I77"/>
          <cell r="J77"/>
          <cell r="K77"/>
          <cell r="L77"/>
          <cell r="M77"/>
          <cell r="N77"/>
          <cell r="O77"/>
          <cell r="P77">
            <v>8.3333333333333329E-2</v>
          </cell>
          <cell r="V77">
            <v>7.1999999999999995E-2</v>
          </cell>
          <cell r="W77">
            <v>7.1999999999999995E-2</v>
          </cell>
          <cell r="X77">
            <v>7.1999999999999995E-2</v>
          </cell>
          <cell r="Y77">
            <v>7.1999999999999995E-2</v>
          </cell>
          <cell r="Z77">
            <v>7.1999999999999995E-2</v>
          </cell>
          <cell r="AA77">
            <v>7.1999999999999995E-2</v>
          </cell>
          <cell r="AB77">
            <v>7.1999999999999995E-2</v>
          </cell>
          <cell r="AC77">
            <v>7.1999999999999995E-2</v>
          </cell>
          <cell r="AD77">
            <v>7.1999999999999995E-2</v>
          </cell>
          <cell r="AE77">
            <v>7.1999999999999995E-2</v>
          </cell>
          <cell r="AF77">
            <v>7.1999999999999995E-2</v>
          </cell>
          <cell r="AG77">
            <v>7.1999999999999995E-2</v>
          </cell>
          <cell r="AH77">
            <v>7.1999999999999995E-2</v>
          </cell>
        </row>
        <row r="78">
          <cell r="D78">
            <v>8935</v>
          </cell>
          <cell r="E78">
            <v>10263</v>
          </cell>
          <cell r="F78"/>
          <cell r="G78"/>
          <cell r="H78"/>
          <cell r="I78"/>
          <cell r="J78"/>
          <cell r="K78"/>
          <cell r="L78"/>
          <cell r="M78"/>
          <cell r="N78"/>
          <cell r="O78"/>
          <cell r="P78">
            <v>19198</v>
          </cell>
        </row>
        <row r="79">
          <cell r="D79">
            <v>8930</v>
          </cell>
          <cell r="E79">
            <v>10259</v>
          </cell>
          <cell r="F79"/>
          <cell r="G79"/>
          <cell r="H79"/>
          <cell r="I79"/>
          <cell r="J79"/>
          <cell r="K79"/>
          <cell r="L79"/>
          <cell r="M79"/>
          <cell r="N79"/>
          <cell r="O79"/>
          <cell r="P79">
            <v>19189</v>
          </cell>
        </row>
        <row r="80">
          <cell r="D80">
            <v>0.99944040290990488</v>
          </cell>
          <cell r="E80">
            <v>0.99961025041410889</v>
          </cell>
          <cell r="F80"/>
          <cell r="G80"/>
          <cell r="H80"/>
          <cell r="I80"/>
          <cell r="J80"/>
          <cell r="K80"/>
          <cell r="L80"/>
          <cell r="M80"/>
          <cell r="N80"/>
          <cell r="O80"/>
          <cell r="P80">
            <v>0.99953120116678817</v>
          </cell>
        </row>
        <row r="81">
          <cell r="D81">
            <v>8.3333333333333329E-2</v>
          </cell>
          <cell r="E81">
            <v>8.3333333333333329E-2</v>
          </cell>
          <cell r="F81"/>
          <cell r="G81"/>
          <cell r="H81"/>
          <cell r="I81"/>
          <cell r="J81"/>
          <cell r="K81"/>
          <cell r="L81"/>
          <cell r="M81"/>
          <cell r="N81"/>
          <cell r="O81"/>
          <cell r="P81">
            <v>8.3333333333333329E-2</v>
          </cell>
        </row>
        <row r="82">
          <cell r="D82">
            <v>4354</v>
          </cell>
          <cell r="E82">
            <v>5231</v>
          </cell>
          <cell r="F82"/>
          <cell r="G82"/>
          <cell r="H82"/>
          <cell r="I82"/>
          <cell r="J82"/>
          <cell r="K82"/>
          <cell r="L82"/>
          <cell r="M82"/>
          <cell r="N82"/>
          <cell r="O82"/>
          <cell r="P82">
            <v>9585</v>
          </cell>
        </row>
        <row r="83">
          <cell r="D83">
            <v>4353</v>
          </cell>
          <cell r="E83">
            <v>5228</v>
          </cell>
          <cell r="F83"/>
          <cell r="G83"/>
          <cell r="H83"/>
          <cell r="I83"/>
          <cell r="J83"/>
          <cell r="K83"/>
          <cell r="L83"/>
          <cell r="M83"/>
          <cell r="N83"/>
          <cell r="O83"/>
          <cell r="P83">
            <v>9581</v>
          </cell>
        </row>
        <row r="84">
          <cell r="D84">
            <v>0.99977032613688566</v>
          </cell>
          <cell r="E84">
            <v>0.99942649588988719</v>
          </cell>
          <cell r="F84"/>
          <cell r="G84"/>
          <cell r="H84"/>
          <cell r="I84"/>
          <cell r="J84"/>
          <cell r="K84"/>
          <cell r="L84"/>
          <cell r="M84"/>
          <cell r="N84"/>
          <cell r="O84"/>
          <cell r="P84">
            <v>0.99958268127282213</v>
          </cell>
        </row>
        <row r="85">
          <cell r="D85">
            <v>8.3333333333333329E-2</v>
          </cell>
          <cell r="E85">
            <v>8.3333333333333329E-2</v>
          </cell>
          <cell r="F85"/>
          <cell r="G85"/>
          <cell r="H85"/>
          <cell r="I85"/>
          <cell r="J85"/>
          <cell r="K85"/>
          <cell r="L85"/>
          <cell r="M85"/>
          <cell r="N85"/>
          <cell r="O85"/>
          <cell r="P85">
            <v>8.3333333333333329E-2</v>
          </cell>
        </row>
        <row r="86">
          <cell r="D86">
            <v>4628</v>
          </cell>
          <cell r="E86">
            <v>6140</v>
          </cell>
          <cell r="F86"/>
          <cell r="G86"/>
          <cell r="H86"/>
          <cell r="I86"/>
          <cell r="J86"/>
          <cell r="K86"/>
          <cell r="L86"/>
          <cell r="M86"/>
          <cell r="N86"/>
          <cell r="O86"/>
          <cell r="P86">
            <v>10768</v>
          </cell>
        </row>
        <row r="87">
          <cell r="D87">
            <v>4628</v>
          </cell>
          <cell r="E87">
            <v>6139</v>
          </cell>
          <cell r="F87"/>
          <cell r="G87"/>
          <cell r="H87"/>
          <cell r="I87"/>
          <cell r="J87"/>
          <cell r="K87"/>
          <cell r="L87"/>
          <cell r="M87"/>
          <cell r="N87"/>
          <cell r="O87"/>
          <cell r="P87">
            <v>10767</v>
          </cell>
        </row>
        <row r="88">
          <cell r="D88">
            <v>1</v>
          </cell>
          <cell r="E88">
            <v>0.99983713355048864</v>
          </cell>
          <cell r="F88"/>
          <cell r="G88"/>
          <cell r="H88"/>
          <cell r="I88"/>
          <cell r="J88"/>
          <cell r="K88"/>
          <cell r="L88"/>
          <cell r="M88"/>
          <cell r="N88"/>
          <cell r="O88"/>
          <cell r="P88">
            <v>0.99990713224368499</v>
          </cell>
        </row>
        <row r="89">
          <cell r="D89">
            <v>8.3333333333333329E-2</v>
          </cell>
          <cell r="E89">
            <v>8.3333333333333329E-2</v>
          </cell>
          <cell r="F89"/>
          <cell r="G89"/>
          <cell r="H89"/>
          <cell r="I89"/>
          <cell r="J89"/>
          <cell r="K89"/>
          <cell r="L89"/>
          <cell r="M89"/>
          <cell r="N89"/>
          <cell r="O89"/>
          <cell r="P89">
            <v>8.3333333333333329E-2</v>
          </cell>
        </row>
        <row r="90">
          <cell r="D90">
            <v>30421</v>
          </cell>
          <cell r="E90">
            <v>35818</v>
          </cell>
          <cell r="F90"/>
          <cell r="G90"/>
          <cell r="H90"/>
          <cell r="I90"/>
          <cell r="J90"/>
          <cell r="K90"/>
          <cell r="L90"/>
          <cell r="M90"/>
          <cell r="N90"/>
          <cell r="O90"/>
          <cell r="P90">
            <v>66239</v>
          </cell>
        </row>
        <row r="91">
          <cell r="D91">
            <v>30402</v>
          </cell>
          <cell r="E91">
            <v>35797</v>
          </cell>
          <cell r="F91"/>
          <cell r="G91"/>
          <cell r="H91"/>
          <cell r="I91"/>
          <cell r="J91"/>
          <cell r="K91"/>
          <cell r="L91"/>
          <cell r="M91"/>
          <cell r="N91"/>
          <cell r="O91"/>
          <cell r="P91">
            <v>66199</v>
          </cell>
        </row>
        <row r="92">
          <cell r="D92">
            <v>0.9993754314453831</v>
          </cell>
          <cell r="E92">
            <v>0.99941370260762741</v>
          </cell>
          <cell r="F92"/>
          <cell r="G92"/>
          <cell r="H92"/>
          <cell r="I92"/>
          <cell r="J92"/>
          <cell r="K92"/>
          <cell r="L92"/>
          <cell r="M92"/>
          <cell r="N92"/>
          <cell r="O92"/>
          <cell r="P92">
            <v>0.99939612614924744</v>
          </cell>
        </row>
        <row r="95">
          <cell r="D95">
            <v>1</v>
          </cell>
          <cell r="E95">
            <v>1</v>
          </cell>
          <cell r="F95"/>
          <cell r="G95"/>
          <cell r="H95"/>
          <cell r="I95"/>
          <cell r="J95"/>
          <cell r="K95"/>
          <cell r="L95"/>
          <cell r="M95"/>
          <cell r="N95"/>
          <cell r="O95"/>
          <cell r="P95">
            <v>1</v>
          </cell>
        </row>
        <row r="96">
          <cell r="D96">
            <v>1226</v>
          </cell>
          <cell r="E96">
            <v>1327</v>
          </cell>
          <cell r="F96"/>
          <cell r="G96"/>
          <cell r="H96"/>
          <cell r="I96"/>
          <cell r="J96"/>
          <cell r="K96"/>
          <cell r="L96"/>
          <cell r="M96"/>
          <cell r="N96"/>
          <cell r="O96"/>
          <cell r="P96">
            <v>2553</v>
          </cell>
        </row>
        <row r="97">
          <cell r="D97">
            <v>1226</v>
          </cell>
          <cell r="E97">
            <v>1327</v>
          </cell>
          <cell r="F97"/>
          <cell r="G97"/>
          <cell r="H97"/>
          <cell r="I97"/>
          <cell r="J97"/>
          <cell r="K97"/>
          <cell r="L97"/>
          <cell r="M97"/>
          <cell r="N97"/>
          <cell r="O97"/>
          <cell r="P97">
            <v>2553</v>
          </cell>
        </row>
        <row r="98">
          <cell r="D98">
            <v>1</v>
          </cell>
          <cell r="E98">
            <v>1</v>
          </cell>
          <cell r="F98"/>
          <cell r="G98"/>
          <cell r="H98"/>
          <cell r="I98"/>
          <cell r="J98"/>
          <cell r="K98"/>
          <cell r="L98"/>
          <cell r="M98"/>
          <cell r="N98"/>
          <cell r="O98"/>
          <cell r="P98">
            <v>1</v>
          </cell>
        </row>
        <row r="99">
          <cell r="D99">
            <v>0.7</v>
          </cell>
          <cell r="E99">
            <v>0.7</v>
          </cell>
          <cell r="F99"/>
          <cell r="G99"/>
          <cell r="H99"/>
          <cell r="I99"/>
          <cell r="J99"/>
          <cell r="K99"/>
          <cell r="L99"/>
          <cell r="M99"/>
          <cell r="N99"/>
          <cell r="O99"/>
          <cell r="P99">
            <v>0.7</v>
          </cell>
        </row>
        <row r="100">
          <cell r="D100">
            <v>2168</v>
          </cell>
          <cell r="E100">
            <v>1556</v>
          </cell>
          <cell r="F100"/>
          <cell r="G100"/>
          <cell r="H100"/>
          <cell r="I100"/>
          <cell r="J100"/>
          <cell r="K100"/>
          <cell r="L100"/>
          <cell r="M100"/>
          <cell r="N100"/>
          <cell r="O100"/>
          <cell r="P100">
            <v>3724</v>
          </cell>
        </row>
        <row r="101">
          <cell r="D101">
            <v>2168</v>
          </cell>
          <cell r="E101">
            <v>1556</v>
          </cell>
          <cell r="F101"/>
          <cell r="G101"/>
          <cell r="H101"/>
          <cell r="I101"/>
          <cell r="J101"/>
          <cell r="K101"/>
          <cell r="L101"/>
          <cell r="M101"/>
          <cell r="N101"/>
          <cell r="O101"/>
          <cell r="P101">
            <v>3724</v>
          </cell>
        </row>
        <row r="102">
          <cell r="D102">
            <v>1</v>
          </cell>
          <cell r="E102">
            <v>1</v>
          </cell>
          <cell r="F102"/>
          <cell r="G102"/>
          <cell r="H102"/>
          <cell r="I102"/>
          <cell r="J102"/>
          <cell r="K102"/>
          <cell r="L102"/>
          <cell r="M102"/>
          <cell r="N102"/>
          <cell r="O102"/>
          <cell r="P102">
            <v>1</v>
          </cell>
        </row>
        <row r="103">
          <cell r="D103">
            <v>0.6</v>
          </cell>
          <cell r="E103">
            <v>0.52082777036048056</v>
          </cell>
          <cell r="F103"/>
          <cell r="G103"/>
          <cell r="H103"/>
          <cell r="I103"/>
          <cell r="J103"/>
          <cell r="K103"/>
          <cell r="L103"/>
          <cell r="M103"/>
          <cell r="N103"/>
          <cell r="O103"/>
          <cell r="P103">
            <v>0.56407149348682217</v>
          </cell>
        </row>
        <row r="104">
          <cell r="D104">
            <v>1803</v>
          </cell>
          <cell r="E104">
            <v>1498</v>
          </cell>
          <cell r="F104"/>
          <cell r="G104"/>
          <cell r="H104"/>
          <cell r="I104"/>
          <cell r="J104"/>
          <cell r="K104"/>
          <cell r="L104"/>
          <cell r="M104"/>
          <cell r="N104"/>
          <cell r="O104"/>
          <cell r="P104">
            <v>3301</v>
          </cell>
        </row>
        <row r="105">
          <cell r="D105">
            <v>1803</v>
          </cell>
          <cell r="E105">
            <v>1498</v>
          </cell>
          <cell r="F105"/>
          <cell r="G105"/>
          <cell r="H105"/>
          <cell r="I105"/>
          <cell r="J105"/>
          <cell r="K105"/>
          <cell r="L105"/>
          <cell r="M105"/>
          <cell r="N105"/>
          <cell r="O105"/>
          <cell r="P105">
            <v>3301</v>
          </cell>
        </row>
        <row r="106">
          <cell r="D106">
            <v>1</v>
          </cell>
          <cell r="E106">
            <v>1</v>
          </cell>
          <cell r="F106"/>
          <cell r="G106"/>
          <cell r="H106"/>
          <cell r="I106"/>
          <cell r="J106"/>
          <cell r="K106"/>
          <cell r="L106"/>
          <cell r="M106"/>
          <cell r="N106"/>
          <cell r="O106"/>
          <cell r="P106">
            <v>1</v>
          </cell>
        </row>
        <row r="107">
          <cell r="D107">
            <v>0.7</v>
          </cell>
          <cell r="E107">
            <v>0.7</v>
          </cell>
          <cell r="F107"/>
          <cell r="G107"/>
          <cell r="H107"/>
          <cell r="I107"/>
          <cell r="J107"/>
          <cell r="K107"/>
          <cell r="L107"/>
          <cell r="M107"/>
          <cell r="N107"/>
          <cell r="O107"/>
          <cell r="P107">
            <v>0.70000000000000007</v>
          </cell>
        </row>
        <row r="108">
          <cell r="D108">
            <v>1720</v>
          </cell>
          <cell r="E108">
            <v>1404</v>
          </cell>
          <cell r="F108"/>
          <cell r="G108"/>
          <cell r="H108"/>
          <cell r="I108"/>
          <cell r="J108"/>
          <cell r="K108"/>
          <cell r="L108"/>
          <cell r="M108"/>
          <cell r="N108"/>
          <cell r="O108"/>
          <cell r="P108">
            <v>3124</v>
          </cell>
        </row>
        <row r="109">
          <cell r="D109">
            <v>1719</v>
          </cell>
          <cell r="E109">
            <v>1402</v>
          </cell>
          <cell r="F109"/>
          <cell r="G109"/>
          <cell r="H109"/>
          <cell r="I109"/>
          <cell r="J109"/>
          <cell r="K109"/>
          <cell r="L109"/>
          <cell r="M109"/>
          <cell r="N109"/>
          <cell r="O109"/>
          <cell r="P109">
            <v>3121</v>
          </cell>
        </row>
        <row r="110">
          <cell r="D110">
            <v>0.99941860465116283</v>
          </cell>
          <cell r="E110">
            <v>0.99857549857549854</v>
          </cell>
          <cell r="F110"/>
          <cell r="G110"/>
          <cell r="H110"/>
          <cell r="I110"/>
          <cell r="J110"/>
          <cell r="K110"/>
          <cell r="L110"/>
          <cell r="M110"/>
          <cell r="N110"/>
          <cell r="O110"/>
          <cell r="P110">
            <v>0.99903969270166448</v>
          </cell>
        </row>
        <row r="111">
          <cell r="D111">
            <v>0.7</v>
          </cell>
          <cell r="E111">
            <v>0.7</v>
          </cell>
          <cell r="F111"/>
          <cell r="G111"/>
          <cell r="H111"/>
          <cell r="I111"/>
          <cell r="J111"/>
          <cell r="K111"/>
          <cell r="L111"/>
          <cell r="M111"/>
          <cell r="N111"/>
          <cell r="O111"/>
          <cell r="P111">
            <v>0.7</v>
          </cell>
        </row>
        <row r="112">
          <cell r="D112">
            <v>1641</v>
          </cell>
          <cell r="E112">
            <v>1818</v>
          </cell>
          <cell r="F112"/>
          <cell r="G112"/>
          <cell r="H112"/>
          <cell r="I112"/>
          <cell r="J112"/>
          <cell r="K112"/>
          <cell r="L112"/>
          <cell r="M112"/>
          <cell r="N112"/>
          <cell r="O112"/>
          <cell r="P112">
            <v>3459</v>
          </cell>
        </row>
        <row r="113">
          <cell r="D113">
            <v>1641</v>
          </cell>
          <cell r="E113">
            <v>1818</v>
          </cell>
          <cell r="F113"/>
          <cell r="G113"/>
          <cell r="H113"/>
          <cell r="I113"/>
          <cell r="J113"/>
          <cell r="K113"/>
          <cell r="L113"/>
          <cell r="M113"/>
          <cell r="N113"/>
          <cell r="O113"/>
          <cell r="P113">
            <v>3459</v>
          </cell>
        </row>
        <row r="114">
          <cell r="D114">
            <v>1</v>
          </cell>
          <cell r="E114">
            <v>1</v>
          </cell>
          <cell r="F114"/>
          <cell r="G114"/>
          <cell r="H114"/>
          <cell r="I114"/>
          <cell r="J114"/>
          <cell r="K114"/>
          <cell r="L114"/>
          <cell r="M114"/>
          <cell r="N114"/>
          <cell r="O114"/>
          <cell r="P114">
            <v>1</v>
          </cell>
        </row>
        <row r="115">
          <cell r="D115">
            <v>0.7</v>
          </cell>
          <cell r="E115">
            <v>0.7</v>
          </cell>
          <cell r="F115"/>
          <cell r="G115"/>
          <cell r="H115"/>
          <cell r="I115"/>
          <cell r="J115"/>
          <cell r="K115"/>
          <cell r="L115"/>
          <cell r="M115"/>
          <cell r="N115"/>
          <cell r="O115"/>
          <cell r="P115">
            <v>0.7</v>
          </cell>
        </row>
        <row r="116">
          <cell r="D116">
            <v>8558</v>
          </cell>
          <cell r="E116">
            <v>7603</v>
          </cell>
          <cell r="F116"/>
          <cell r="G116"/>
          <cell r="H116"/>
          <cell r="I116"/>
          <cell r="J116"/>
          <cell r="K116"/>
          <cell r="L116"/>
          <cell r="M116"/>
          <cell r="N116"/>
          <cell r="O116"/>
          <cell r="P116">
            <v>16161</v>
          </cell>
        </row>
        <row r="117">
          <cell r="D117">
            <v>8557</v>
          </cell>
          <cell r="E117">
            <v>7601</v>
          </cell>
          <cell r="F117"/>
          <cell r="G117"/>
          <cell r="H117"/>
          <cell r="I117"/>
          <cell r="J117"/>
          <cell r="K117"/>
          <cell r="L117"/>
          <cell r="M117"/>
          <cell r="N117"/>
          <cell r="O117"/>
          <cell r="P117">
            <v>16158</v>
          </cell>
        </row>
        <row r="118">
          <cell r="D118">
            <v>0.99988315026875441</v>
          </cell>
          <cell r="E118">
            <v>0.99973694594239115</v>
          </cell>
          <cell r="F118"/>
          <cell r="G118"/>
          <cell r="H118"/>
          <cell r="I118"/>
          <cell r="J118"/>
          <cell r="K118"/>
          <cell r="L118"/>
          <cell r="M118"/>
          <cell r="N118"/>
          <cell r="O118"/>
          <cell r="P118">
            <v>0.999814367922777</v>
          </cell>
        </row>
      </sheetData>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row r="3">
          <cell r="F3">
            <v>43</v>
          </cell>
          <cell r="G3">
            <v>34</v>
          </cell>
          <cell r="H3">
            <v>0</v>
          </cell>
          <cell r="I3">
            <v>0</v>
          </cell>
          <cell r="J3">
            <v>0</v>
          </cell>
          <cell r="K3">
            <v>0</v>
          </cell>
          <cell r="L3">
            <v>0</v>
          </cell>
          <cell r="M3">
            <v>0</v>
          </cell>
          <cell r="N3">
            <v>0</v>
          </cell>
          <cell r="O3">
            <v>0</v>
          </cell>
          <cell r="P3">
            <v>0</v>
          </cell>
          <cell r="Q3">
            <v>0</v>
          </cell>
        </row>
        <row r="4">
          <cell r="F4">
            <v>606</v>
          </cell>
          <cell r="G4">
            <v>761</v>
          </cell>
          <cell r="H4">
            <v>0</v>
          </cell>
          <cell r="I4">
            <v>0</v>
          </cell>
          <cell r="J4">
            <v>0</v>
          </cell>
          <cell r="K4">
            <v>0</v>
          </cell>
          <cell r="L4">
            <v>0</v>
          </cell>
          <cell r="M4">
            <v>0</v>
          </cell>
          <cell r="N4">
            <v>0</v>
          </cell>
          <cell r="O4">
            <v>0</v>
          </cell>
          <cell r="P4">
            <v>0</v>
          </cell>
          <cell r="Q4">
            <v>0</v>
          </cell>
        </row>
        <row r="6">
          <cell r="E6" t="str">
            <v>Value at Risk:  carga e preços de curto prazo bem acima do esperado contribuíram para um aumento do VaR @ 95% para o período de 2007 a 2011.</v>
          </cell>
        </row>
        <row r="7">
          <cell r="E7" t="str">
            <v>O VaR @ 95% de curto prazo reduziu em função da premissa de aquisição de 31 MW médios no leilão de ajuste e redução na expectativa de PLD;
O VaR @ 95% de longo prazo aumentou devido a expectativa de PLD maior para os anos de 2008 a 2011, conforme indicado</v>
          </cell>
        </row>
      </sheetData>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row r="4">
          <cell r="C4">
            <v>0.83199999999999996</v>
          </cell>
          <cell r="D4">
            <v>0.876</v>
          </cell>
          <cell r="E4"/>
          <cell r="F4"/>
          <cell r="G4"/>
          <cell r="H4"/>
          <cell r="I4"/>
          <cell r="J4"/>
          <cell r="K4"/>
          <cell r="L4"/>
          <cell r="M4"/>
          <cell r="N4"/>
          <cell r="O4" t="str">
            <v>As demandas verificadas encontram-se abaixo do esperado devido a sazonalidade da carga. O montante contratado considera o maior valor previsto para o ano, o que na maioria dos pontos de conexão deverá ocorrer a partir do mês de abril.</v>
          </cell>
        </row>
        <row r="5">
          <cell r="C5">
            <v>0.83</v>
          </cell>
          <cell r="D5">
            <v>0.88700000000000001</v>
          </cell>
          <cell r="E5"/>
          <cell r="F5"/>
          <cell r="G5"/>
          <cell r="H5"/>
          <cell r="I5"/>
          <cell r="J5"/>
          <cell r="K5"/>
          <cell r="L5"/>
          <cell r="M5"/>
          <cell r="N5"/>
          <cell r="O5"/>
        </row>
        <row r="6">
          <cell r="C6">
            <v>0.98</v>
          </cell>
          <cell r="D6">
            <v>0.98199999999999998</v>
          </cell>
          <cell r="E6"/>
          <cell r="F6"/>
          <cell r="G6"/>
          <cell r="H6"/>
          <cell r="I6"/>
          <cell r="J6"/>
          <cell r="K6"/>
          <cell r="L6"/>
          <cell r="M6"/>
          <cell r="N6"/>
          <cell r="O6"/>
        </row>
        <row r="7">
          <cell r="C7">
            <v>0.81</v>
          </cell>
          <cell r="D7">
            <v>0.94199999999999995</v>
          </cell>
          <cell r="E7"/>
          <cell r="F7"/>
          <cell r="G7"/>
          <cell r="H7"/>
          <cell r="I7"/>
          <cell r="J7"/>
          <cell r="K7"/>
          <cell r="L7"/>
          <cell r="M7"/>
          <cell r="N7"/>
          <cell r="O7"/>
        </row>
        <row r="8">
          <cell r="C8">
            <v>0.67400000000000004</v>
          </cell>
          <cell r="D8">
            <v>0.86399999999999999</v>
          </cell>
          <cell r="E8"/>
          <cell r="F8"/>
          <cell r="G8"/>
          <cell r="H8"/>
          <cell r="I8"/>
          <cell r="J8"/>
          <cell r="K8"/>
          <cell r="L8"/>
          <cell r="M8"/>
          <cell r="N8"/>
          <cell r="O8"/>
        </row>
        <row r="9">
          <cell r="C9">
            <v>0.97</v>
          </cell>
          <cell r="D9">
            <v>0.97799999999999998</v>
          </cell>
          <cell r="E9"/>
          <cell r="F9"/>
          <cell r="G9"/>
          <cell r="H9"/>
          <cell r="I9"/>
          <cell r="J9"/>
          <cell r="K9"/>
          <cell r="L9"/>
          <cell r="M9"/>
          <cell r="N9"/>
          <cell r="O9"/>
        </row>
        <row r="10">
          <cell r="C10">
            <v>0.89</v>
          </cell>
          <cell r="D10">
            <v>0.89</v>
          </cell>
          <cell r="E10"/>
          <cell r="F10"/>
          <cell r="G10"/>
          <cell r="H10"/>
          <cell r="I10"/>
          <cell r="J10"/>
          <cell r="K10"/>
          <cell r="L10"/>
          <cell r="M10"/>
          <cell r="N10"/>
          <cell r="O10"/>
        </row>
        <row r="11">
          <cell r="C11">
            <v>0.90700000000000003</v>
          </cell>
          <cell r="D11">
            <v>0.92</v>
          </cell>
          <cell r="E11"/>
          <cell r="F11"/>
          <cell r="G11"/>
          <cell r="H11"/>
          <cell r="I11"/>
          <cell r="J11"/>
          <cell r="K11"/>
          <cell r="L11"/>
          <cell r="M11"/>
          <cell r="N11"/>
          <cell r="O11"/>
        </row>
        <row r="12">
          <cell r="C12">
            <v>0.89200000000000002</v>
          </cell>
          <cell r="D12">
            <v>0.87</v>
          </cell>
          <cell r="E12"/>
          <cell r="F12"/>
          <cell r="G12"/>
          <cell r="H12"/>
          <cell r="I12"/>
          <cell r="J12"/>
          <cell r="K12"/>
          <cell r="L12"/>
          <cell r="M12"/>
          <cell r="N12"/>
          <cell r="O12"/>
        </row>
        <row r="13">
          <cell r="C13">
            <v>0.79679999999999995</v>
          </cell>
          <cell r="D13">
            <v>0.92500000000000004</v>
          </cell>
          <cell r="E13"/>
          <cell r="F13"/>
          <cell r="G13"/>
          <cell r="H13"/>
          <cell r="I13"/>
          <cell r="J13"/>
          <cell r="K13"/>
          <cell r="L13"/>
          <cell r="M13"/>
          <cell r="N13"/>
          <cell r="O13"/>
        </row>
        <row r="14">
          <cell r="C14">
            <v>0.81499999999999995</v>
          </cell>
          <cell r="D14">
            <v>0.89400000000000002</v>
          </cell>
          <cell r="E14"/>
          <cell r="F14"/>
          <cell r="G14"/>
          <cell r="H14"/>
          <cell r="I14"/>
          <cell r="J14"/>
          <cell r="K14"/>
          <cell r="L14"/>
          <cell r="M14"/>
          <cell r="N14"/>
          <cell r="O14"/>
        </row>
        <row r="15">
          <cell r="C15">
            <v>0.88029999999999997</v>
          </cell>
          <cell r="D15">
            <v>0.88</v>
          </cell>
          <cell r="E15"/>
          <cell r="F15"/>
          <cell r="G15"/>
          <cell r="H15"/>
          <cell r="I15"/>
          <cell r="J15"/>
          <cell r="K15"/>
          <cell r="L15"/>
          <cell r="M15"/>
          <cell r="N15"/>
          <cell r="O15"/>
        </row>
        <row r="16">
          <cell r="C16">
            <v>0.88900000000000001</v>
          </cell>
          <cell r="D16">
            <v>0.92</v>
          </cell>
          <cell r="E16"/>
          <cell r="F16"/>
          <cell r="G16"/>
          <cell r="H16"/>
          <cell r="I16"/>
          <cell r="J16"/>
          <cell r="K16"/>
          <cell r="L16"/>
          <cell r="M16"/>
          <cell r="N16"/>
          <cell r="O16"/>
        </row>
        <row r="17">
          <cell r="C17">
            <v>0.81499999999999995</v>
          </cell>
          <cell r="D17">
            <v>0.88500000000000001</v>
          </cell>
          <cell r="E17"/>
          <cell r="F17"/>
          <cell r="G17"/>
          <cell r="H17"/>
          <cell r="I17"/>
          <cell r="J17"/>
          <cell r="K17"/>
          <cell r="L17"/>
          <cell r="M17"/>
          <cell r="N17"/>
          <cell r="O17"/>
        </row>
        <row r="18">
          <cell r="C18">
            <v>0.89559999999999995</v>
          </cell>
          <cell r="D18">
            <v>0.82799999999999996</v>
          </cell>
          <cell r="E18"/>
          <cell r="F18"/>
          <cell r="G18"/>
          <cell r="H18"/>
          <cell r="I18"/>
          <cell r="J18"/>
          <cell r="K18"/>
          <cell r="L18"/>
          <cell r="M18"/>
          <cell r="N18"/>
          <cell r="O18"/>
        </row>
        <row r="19">
          <cell r="C19">
            <v>0.7782</v>
          </cell>
          <cell r="D19">
            <v>0.80600000000000005</v>
          </cell>
          <cell r="E19"/>
          <cell r="F19"/>
          <cell r="G19"/>
          <cell r="H19"/>
          <cell r="I19"/>
          <cell r="J19"/>
          <cell r="K19"/>
          <cell r="L19"/>
          <cell r="M19"/>
          <cell r="N19"/>
          <cell r="O19"/>
        </row>
        <row r="20">
          <cell r="C20">
            <v>0.85150000000000003</v>
          </cell>
          <cell r="D20">
            <v>0.89600000000000002</v>
          </cell>
          <cell r="E20"/>
          <cell r="F20"/>
          <cell r="G20"/>
          <cell r="H20"/>
          <cell r="I20"/>
          <cell r="J20"/>
          <cell r="K20"/>
          <cell r="L20"/>
          <cell r="M20"/>
          <cell r="N20"/>
          <cell r="O20"/>
        </row>
        <row r="21">
          <cell r="C21">
            <v>0.89549999999999996</v>
          </cell>
          <cell r="D21">
            <v>0.92</v>
          </cell>
          <cell r="E21"/>
          <cell r="F21"/>
          <cell r="G21"/>
          <cell r="H21"/>
          <cell r="I21"/>
          <cell r="J21"/>
          <cell r="K21"/>
          <cell r="L21"/>
          <cell r="M21"/>
          <cell r="N21"/>
          <cell r="O21"/>
        </row>
        <row r="22">
          <cell r="C22"/>
          <cell r="D22"/>
          <cell r="E22"/>
          <cell r="F22"/>
          <cell r="G22"/>
          <cell r="H22"/>
          <cell r="I22"/>
          <cell r="J22"/>
          <cell r="K22"/>
          <cell r="L22"/>
          <cell r="M22"/>
          <cell r="N22"/>
          <cell r="O22"/>
        </row>
      </sheetData>
      <sheetData sheetId="87" refreshError="1"/>
      <sheetData sheetId="88" refreshError="1"/>
      <sheetData sheetId="89" refreshError="1"/>
      <sheetData sheetId="90" refreshError="1">
        <row r="3">
          <cell r="B3">
            <v>1.1014984296158659</v>
          </cell>
          <cell r="C3">
            <v>0.49008241189742346</v>
          </cell>
          <cell r="D3">
            <v>0.48868544639281886</v>
          </cell>
          <cell r="E3">
            <v>0.48730724837476136</v>
          </cell>
          <cell r="F3">
            <v>0.51153854303259894</v>
          </cell>
          <cell r="G3">
            <v>0.51018639428584833</v>
          </cell>
          <cell r="H3">
            <v>0.50885218965838652</v>
          </cell>
          <cell r="I3">
            <v>0.50753566112065207</v>
          </cell>
          <cell r="J3">
            <v>0.50623654466290169</v>
          </cell>
          <cell r="K3">
            <v>0.61495458023491434</v>
          </cell>
          <cell r="L3">
            <v>0.69368951168659521</v>
          </cell>
          <cell r="M3">
            <v>0.69244108670948068</v>
          </cell>
          <cell r="N3">
            <v>7.1130080476722473</v>
          </cell>
        </row>
        <row r="4">
          <cell r="B4">
            <v>0.47956645999999997</v>
          </cell>
          <cell r="C4">
            <v>0.59167800000000004</v>
          </cell>
          <cell r="D4"/>
          <cell r="E4"/>
          <cell r="F4"/>
          <cell r="G4"/>
          <cell r="H4"/>
          <cell r="I4"/>
          <cell r="J4"/>
          <cell r="K4"/>
          <cell r="L4"/>
          <cell r="M4"/>
          <cell r="N4">
            <v>1.07124446</v>
          </cell>
        </row>
        <row r="9">
          <cell r="B9">
            <v>4.8083414634146333</v>
          </cell>
          <cell r="C9">
            <v>5.4110611951219507</v>
          </cell>
          <cell r="D9">
            <v>5.2776448101219513</v>
          </cell>
          <cell r="E9">
            <v>5.6281753536585368</v>
          </cell>
          <cell r="F9">
            <v>4.9822014146341456</v>
          </cell>
          <cell r="G9">
            <v>5.3579268292682922</v>
          </cell>
          <cell r="H9">
            <v>5.1482073170731697</v>
          </cell>
          <cell r="I9">
            <v>6.0522569385365852</v>
          </cell>
          <cell r="J9">
            <v>6.2212214634146337</v>
          </cell>
          <cell r="K9">
            <v>5.6450326854292721</v>
          </cell>
          <cell r="L9">
            <v>5.6450326854292721</v>
          </cell>
          <cell r="M9">
            <v>5.6450326854292721</v>
          </cell>
          <cell r="N9">
            <v>65.822134841531721</v>
          </cell>
        </row>
        <row r="10">
          <cell r="B10">
            <v>4.8772637800000016</v>
          </cell>
          <cell r="C10">
            <v>5.7629999999999999</v>
          </cell>
          <cell r="D10"/>
          <cell r="E10"/>
          <cell r="F10"/>
          <cell r="G10"/>
          <cell r="H10"/>
          <cell r="I10"/>
          <cell r="J10"/>
          <cell r="K10"/>
          <cell r="L10"/>
          <cell r="M10"/>
          <cell r="N10">
            <v>10.640263780000002</v>
          </cell>
        </row>
        <row r="14">
          <cell r="B14">
            <v>0.35</v>
          </cell>
          <cell r="C14">
            <v>0.35</v>
          </cell>
          <cell r="D14">
            <v>0.35</v>
          </cell>
          <cell r="E14">
            <v>0.35</v>
          </cell>
          <cell r="F14">
            <v>0.35</v>
          </cell>
          <cell r="G14">
            <v>0.35</v>
          </cell>
          <cell r="H14">
            <v>0.35</v>
          </cell>
          <cell r="I14">
            <v>0.35</v>
          </cell>
          <cell r="J14">
            <v>0.35</v>
          </cell>
          <cell r="K14">
            <v>0.35</v>
          </cell>
          <cell r="L14">
            <v>0.35</v>
          </cell>
          <cell r="M14">
            <v>0.35</v>
          </cell>
          <cell r="N14">
            <v>4.2</v>
          </cell>
        </row>
        <row r="15">
          <cell r="B15">
            <v>0.56579199999999996</v>
          </cell>
          <cell r="C15">
            <v>0.58799999999999997</v>
          </cell>
          <cell r="D15"/>
          <cell r="E15"/>
          <cell r="F15"/>
          <cell r="G15"/>
          <cell r="H15"/>
          <cell r="I15"/>
          <cell r="J15"/>
          <cell r="K15"/>
          <cell r="L15"/>
          <cell r="M15"/>
          <cell r="N15">
            <v>1.1537919999999999</v>
          </cell>
        </row>
      </sheetData>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row r="2">
          <cell r="D2">
            <v>1.8749999999999999E-3</v>
          </cell>
          <cell r="E2">
            <v>2.0138888888888888E-3</v>
          </cell>
          <cell r="F2"/>
          <cell r="G2"/>
          <cell r="H2"/>
          <cell r="I2"/>
          <cell r="J2"/>
          <cell r="K2"/>
          <cell r="L2"/>
          <cell r="M2"/>
          <cell r="N2"/>
          <cell r="O2"/>
          <cell r="P2"/>
        </row>
        <row r="3">
          <cell r="D3">
            <v>7.5231481481481477E-3</v>
          </cell>
          <cell r="E3">
            <v>6.1921296296296299E-3</v>
          </cell>
          <cell r="F3"/>
          <cell r="G3"/>
          <cell r="H3"/>
          <cell r="I3"/>
          <cell r="J3"/>
          <cell r="K3"/>
          <cell r="L3"/>
          <cell r="M3"/>
          <cell r="N3"/>
          <cell r="O3"/>
          <cell r="P3"/>
        </row>
        <row r="4">
          <cell r="D4">
            <v>4.6412037037037038E-3</v>
          </cell>
          <cell r="E4">
            <v>5.0925925925925921E-3</v>
          </cell>
          <cell r="F4"/>
          <cell r="G4"/>
          <cell r="H4"/>
          <cell r="I4"/>
          <cell r="J4"/>
          <cell r="K4"/>
          <cell r="L4"/>
          <cell r="M4"/>
          <cell r="N4"/>
          <cell r="O4"/>
          <cell r="P4"/>
        </row>
        <row r="5">
          <cell r="D5">
            <v>7.5462962962962966E-3</v>
          </cell>
          <cell r="E5">
            <v>6.7129629629629622E-3</v>
          </cell>
          <cell r="F5"/>
          <cell r="G5"/>
          <cell r="H5"/>
          <cell r="I5"/>
          <cell r="J5"/>
          <cell r="K5"/>
          <cell r="L5"/>
          <cell r="M5"/>
          <cell r="N5"/>
          <cell r="O5"/>
          <cell r="P5"/>
        </row>
        <row r="6">
          <cell r="D6">
            <v>5.4976851851851853E-3</v>
          </cell>
          <cell r="E6">
            <v>4.9884259259259265E-3</v>
          </cell>
          <cell r="F6"/>
          <cell r="G6"/>
          <cell r="H6"/>
          <cell r="I6"/>
          <cell r="J6"/>
          <cell r="K6"/>
          <cell r="L6"/>
          <cell r="M6"/>
          <cell r="N6"/>
          <cell r="O6"/>
          <cell r="P6"/>
        </row>
        <row r="7">
          <cell r="D7">
            <v>6.3425925925925915E-3</v>
          </cell>
          <cell r="E7">
            <v>6.2962962962962964E-3</v>
          </cell>
          <cell r="F7"/>
          <cell r="G7"/>
          <cell r="H7"/>
          <cell r="I7"/>
          <cell r="J7"/>
          <cell r="K7"/>
          <cell r="L7"/>
          <cell r="M7"/>
          <cell r="N7"/>
          <cell r="O7"/>
          <cell r="P7"/>
        </row>
        <row r="8">
          <cell r="D8">
            <v>2.4409722222222222E-2</v>
          </cell>
          <cell r="E8">
            <v>2.0601851851851854E-2</v>
          </cell>
          <cell r="F8"/>
          <cell r="G8"/>
          <cell r="H8"/>
          <cell r="I8"/>
          <cell r="J8"/>
          <cell r="K8"/>
          <cell r="L8"/>
          <cell r="M8"/>
          <cell r="N8"/>
          <cell r="O8"/>
          <cell r="P8"/>
        </row>
        <row r="9">
          <cell r="D9">
            <v>1.275462962962963E-2</v>
          </cell>
          <cell r="E9">
            <v>1.4710648148148148E-2</v>
          </cell>
          <cell r="F9"/>
          <cell r="G9"/>
          <cell r="H9"/>
          <cell r="I9"/>
          <cell r="J9"/>
          <cell r="K9"/>
          <cell r="L9"/>
          <cell r="M9"/>
          <cell r="N9"/>
          <cell r="O9"/>
          <cell r="P9"/>
        </row>
        <row r="10">
          <cell r="D10">
            <v>2.2222222222222223E-2</v>
          </cell>
          <cell r="E10">
            <v>1.9918981481481482E-2</v>
          </cell>
          <cell r="F10"/>
          <cell r="G10"/>
          <cell r="H10"/>
          <cell r="I10"/>
          <cell r="J10"/>
          <cell r="K10"/>
          <cell r="L10"/>
          <cell r="M10"/>
          <cell r="N10"/>
          <cell r="O10"/>
          <cell r="P10"/>
        </row>
        <row r="11">
          <cell r="D11"/>
          <cell r="E11"/>
          <cell r="F11"/>
          <cell r="G11"/>
          <cell r="H11"/>
          <cell r="I11"/>
          <cell r="J11"/>
          <cell r="K11"/>
          <cell r="L11"/>
          <cell r="M11"/>
          <cell r="N11"/>
          <cell r="O11"/>
          <cell r="P11"/>
        </row>
        <row r="12">
          <cell r="D12">
            <v>7.3842592592592597E-3</v>
          </cell>
          <cell r="E12">
            <v>6.9791666666666674E-3</v>
          </cell>
          <cell r="F12"/>
          <cell r="G12"/>
          <cell r="H12"/>
          <cell r="I12"/>
          <cell r="J12"/>
          <cell r="K12"/>
          <cell r="L12"/>
          <cell r="M12"/>
          <cell r="N12"/>
          <cell r="O12"/>
          <cell r="P12"/>
        </row>
        <row r="13">
          <cell r="D13">
            <v>6.828703703703704E-3</v>
          </cell>
          <cell r="E13">
            <v>6.7245370370370367E-3</v>
          </cell>
          <cell r="F13"/>
          <cell r="G13"/>
          <cell r="H13"/>
          <cell r="I13"/>
          <cell r="J13"/>
          <cell r="K13"/>
          <cell r="L13"/>
          <cell r="M13"/>
          <cell r="N13"/>
          <cell r="O13"/>
          <cell r="P13"/>
        </row>
        <row r="14">
          <cell r="D14">
            <v>1.0798611111111111E-2</v>
          </cell>
          <cell r="E14">
            <v>1.0266203703703703E-2</v>
          </cell>
          <cell r="F14"/>
          <cell r="G14"/>
          <cell r="H14"/>
          <cell r="I14"/>
          <cell r="J14"/>
          <cell r="K14"/>
          <cell r="L14"/>
          <cell r="M14"/>
          <cell r="N14"/>
          <cell r="O14"/>
          <cell r="P14"/>
        </row>
        <row r="15">
          <cell r="D15">
            <v>8.7615740740740744E-3</v>
          </cell>
          <cell r="E15">
            <v>8.518518518518519E-3</v>
          </cell>
          <cell r="F15"/>
          <cell r="G15"/>
          <cell r="H15"/>
          <cell r="I15"/>
          <cell r="J15"/>
          <cell r="K15"/>
          <cell r="L15"/>
          <cell r="M15"/>
          <cell r="N15"/>
          <cell r="O15"/>
          <cell r="P15"/>
        </row>
        <row r="16">
          <cell r="D16">
            <v>8.113425925925925E-3</v>
          </cell>
          <cell r="E16">
            <v>7.8125E-3</v>
          </cell>
          <cell r="F16"/>
          <cell r="G16"/>
          <cell r="H16"/>
          <cell r="I16"/>
          <cell r="J16"/>
          <cell r="K16"/>
          <cell r="L16"/>
          <cell r="M16"/>
          <cell r="N16"/>
          <cell r="O16"/>
          <cell r="P16"/>
        </row>
        <row r="17">
          <cell r="D17">
            <v>2.5578703703703705E-3</v>
          </cell>
          <cell r="E17">
            <v>1.7476851851851852E-3</v>
          </cell>
          <cell r="F17"/>
          <cell r="G17"/>
          <cell r="H17"/>
          <cell r="I17"/>
          <cell r="J17"/>
          <cell r="K17"/>
          <cell r="L17"/>
          <cell r="M17"/>
          <cell r="N17"/>
          <cell r="O17"/>
          <cell r="P17"/>
        </row>
        <row r="18">
          <cell r="D18">
            <v>4.2824074074074075E-3</v>
          </cell>
          <cell r="E18">
            <v>3.530092592592592E-3</v>
          </cell>
          <cell r="F18"/>
          <cell r="G18"/>
          <cell r="H18"/>
          <cell r="I18"/>
          <cell r="J18"/>
          <cell r="K18"/>
          <cell r="L18"/>
          <cell r="M18"/>
          <cell r="N18"/>
          <cell r="O18"/>
          <cell r="P18"/>
        </row>
        <row r="19">
          <cell r="D19">
            <v>3.1435185185185184E-2</v>
          </cell>
          <cell r="E19">
            <v>3.4444444444444444E-2</v>
          </cell>
          <cell r="F19"/>
          <cell r="G19"/>
          <cell r="H19"/>
          <cell r="I19"/>
          <cell r="J19"/>
          <cell r="K19"/>
          <cell r="L19"/>
          <cell r="M19"/>
          <cell r="N19"/>
          <cell r="O19"/>
          <cell r="P19"/>
        </row>
        <row r="20">
          <cell r="D20">
            <v>4.5138888888888893E-3</v>
          </cell>
          <cell r="E20">
            <v>3.7962962962962963E-3</v>
          </cell>
          <cell r="F20"/>
          <cell r="G20"/>
          <cell r="H20"/>
          <cell r="I20"/>
          <cell r="J20"/>
          <cell r="K20"/>
          <cell r="L20"/>
          <cell r="M20"/>
          <cell r="N20"/>
          <cell r="O20"/>
          <cell r="P20"/>
        </row>
        <row r="21">
          <cell r="D21">
            <v>7.8356481481481489E-3</v>
          </cell>
          <cell r="E21">
            <v>7.5115740740740742E-3</v>
          </cell>
          <cell r="F21"/>
          <cell r="G21"/>
          <cell r="H21"/>
          <cell r="I21"/>
          <cell r="J21"/>
          <cell r="K21"/>
          <cell r="L21"/>
          <cell r="M21"/>
          <cell r="N21"/>
          <cell r="O21"/>
          <cell r="P21"/>
        </row>
        <row r="22">
          <cell r="D22">
            <v>9.4444444444444445E-3</v>
          </cell>
          <cell r="E22">
            <v>5.37037037037037E-3</v>
          </cell>
          <cell r="F22"/>
          <cell r="G22"/>
          <cell r="H22"/>
          <cell r="I22"/>
          <cell r="J22"/>
          <cell r="K22"/>
          <cell r="L22"/>
          <cell r="M22"/>
          <cell r="N22"/>
          <cell r="O22"/>
          <cell r="P22"/>
        </row>
        <row r="23">
          <cell r="D23">
            <v>1.5011574074074075E-2</v>
          </cell>
          <cell r="E23">
            <v>1.3402777777777777E-2</v>
          </cell>
          <cell r="F23"/>
          <cell r="G23"/>
          <cell r="H23"/>
          <cell r="I23"/>
          <cell r="J23"/>
          <cell r="K23"/>
          <cell r="L23"/>
          <cell r="M23"/>
          <cell r="N23"/>
          <cell r="O23"/>
          <cell r="P23"/>
        </row>
        <row r="24">
          <cell r="D24">
            <v>6.3020833333333331E-2</v>
          </cell>
          <cell r="E24">
            <v>6.3969907407407406E-2</v>
          </cell>
          <cell r="F24"/>
          <cell r="G24"/>
          <cell r="H24"/>
          <cell r="I24"/>
          <cell r="J24"/>
          <cell r="K24"/>
          <cell r="L24"/>
          <cell r="M24"/>
          <cell r="N24"/>
          <cell r="O24"/>
          <cell r="P24"/>
        </row>
        <row r="25">
          <cell r="D25">
            <v>1.4965277777777779E-2</v>
          </cell>
          <cell r="E25">
            <v>1.3842592592592594E-2</v>
          </cell>
          <cell r="F25"/>
          <cell r="G25"/>
          <cell r="H25"/>
          <cell r="I25"/>
          <cell r="J25"/>
          <cell r="K25"/>
          <cell r="L25"/>
          <cell r="M25"/>
          <cell r="N25"/>
          <cell r="O25"/>
          <cell r="P25"/>
        </row>
        <row r="26">
          <cell r="D26"/>
          <cell r="E26"/>
          <cell r="F26"/>
          <cell r="G26"/>
          <cell r="H26"/>
          <cell r="I26"/>
          <cell r="J26"/>
          <cell r="K26"/>
          <cell r="L26"/>
          <cell r="M26"/>
          <cell r="N26"/>
          <cell r="O26"/>
          <cell r="P26"/>
        </row>
        <row r="27">
          <cell r="D27">
            <v>7.4652777777777781E-3</v>
          </cell>
          <cell r="E27">
            <v>6.2500000000000003E-3</v>
          </cell>
          <cell r="F27"/>
          <cell r="G27"/>
          <cell r="H27"/>
          <cell r="I27"/>
          <cell r="J27"/>
          <cell r="K27"/>
          <cell r="L27"/>
          <cell r="M27"/>
          <cell r="N27"/>
          <cell r="O27"/>
          <cell r="P27"/>
        </row>
        <row r="28">
          <cell r="D28">
            <v>7.8125E-3</v>
          </cell>
          <cell r="E28">
            <v>6.2268518518518515E-3</v>
          </cell>
          <cell r="F28"/>
          <cell r="G28"/>
          <cell r="H28"/>
          <cell r="I28"/>
          <cell r="J28"/>
          <cell r="K28"/>
          <cell r="L28"/>
          <cell r="M28"/>
          <cell r="N28"/>
          <cell r="O28"/>
          <cell r="P28"/>
        </row>
        <row r="29">
          <cell r="D29">
            <v>1.5416666666666667E-2</v>
          </cell>
          <cell r="E29">
            <v>1.3923611111111111E-2</v>
          </cell>
          <cell r="F29"/>
          <cell r="G29"/>
          <cell r="H29"/>
          <cell r="I29"/>
          <cell r="J29"/>
          <cell r="K29"/>
          <cell r="L29"/>
          <cell r="M29"/>
          <cell r="N29"/>
          <cell r="O29"/>
          <cell r="P29"/>
        </row>
        <row r="30">
          <cell r="D30">
            <v>8.5300925925925926E-3</v>
          </cell>
          <cell r="E30">
            <v>7.2685185185185188E-3</v>
          </cell>
          <cell r="F30"/>
          <cell r="G30"/>
          <cell r="H30"/>
          <cell r="I30"/>
          <cell r="J30"/>
          <cell r="K30"/>
          <cell r="L30"/>
          <cell r="M30"/>
          <cell r="N30"/>
          <cell r="O30"/>
          <cell r="P30"/>
        </row>
        <row r="31">
          <cell r="D31">
            <v>9.0046296296296298E-3</v>
          </cell>
          <cell r="E31">
            <v>7.6273148148148151E-3</v>
          </cell>
          <cell r="F31"/>
          <cell r="G31"/>
          <cell r="H31"/>
          <cell r="I31"/>
          <cell r="J31"/>
          <cell r="K31"/>
          <cell r="L31"/>
          <cell r="M31"/>
          <cell r="N31"/>
          <cell r="O31"/>
          <cell r="P31"/>
        </row>
        <row r="32">
          <cell r="D32">
            <v>1.8634259259259261E-3</v>
          </cell>
          <cell r="E32">
            <v>1.8402777777777777E-3</v>
          </cell>
          <cell r="F32"/>
          <cell r="G32"/>
          <cell r="H32"/>
          <cell r="I32"/>
          <cell r="J32"/>
          <cell r="K32"/>
          <cell r="L32"/>
          <cell r="M32"/>
          <cell r="N32"/>
          <cell r="O32"/>
          <cell r="P32"/>
        </row>
        <row r="33">
          <cell r="D33">
            <v>3.0439814814814821E-3</v>
          </cell>
          <cell r="E33">
            <v>3.0439814814814821E-3</v>
          </cell>
          <cell r="F33"/>
          <cell r="G33"/>
          <cell r="H33"/>
          <cell r="I33"/>
          <cell r="J33"/>
          <cell r="K33"/>
          <cell r="L33"/>
          <cell r="M33"/>
          <cell r="N33"/>
          <cell r="O33"/>
          <cell r="P33"/>
        </row>
        <row r="34">
          <cell r="D34">
            <v>4.0162037037037033E-3</v>
          </cell>
          <cell r="E34">
            <v>6.1921296296296299E-3</v>
          </cell>
          <cell r="F34"/>
          <cell r="G34"/>
          <cell r="H34"/>
          <cell r="I34"/>
          <cell r="J34"/>
          <cell r="K34"/>
          <cell r="L34"/>
          <cell r="M34"/>
          <cell r="N34"/>
          <cell r="O34"/>
          <cell r="P34"/>
        </row>
        <row r="35">
          <cell r="D35">
            <v>3.9351851851851857E-3</v>
          </cell>
          <cell r="E35">
            <v>4.108796296296297E-3</v>
          </cell>
          <cell r="F35"/>
          <cell r="G35"/>
          <cell r="H35"/>
          <cell r="I35"/>
          <cell r="J35"/>
          <cell r="K35"/>
          <cell r="L35"/>
          <cell r="M35"/>
          <cell r="N35"/>
          <cell r="O35"/>
          <cell r="P35"/>
        </row>
        <row r="36">
          <cell r="D36">
            <v>3.1018518518518522E-3</v>
          </cell>
          <cell r="E36">
            <v>3.6342592592592594E-3</v>
          </cell>
          <cell r="F36"/>
          <cell r="G36"/>
          <cell r="H36"/>
          <cell r="I36"/>
          <cell r="J36"/>
          <cell r="K36"/>
          <cell r="L36"/>
          <cell r="M36"/>
          <cell r="N36"/>
          <cell r="O36"/>
          <cell r="P36"/>
        </row>
        <row r="37">
          <cell r="D37">
            <v>5.2546296296296299E-3</v>
          </cell>
          <cell r="E37">
            <v>5.5324074074074069E-3</v>
          </cell>
          <cell r="F37"/>
          <cell r="G37"/>
          <cell r="H37"/>
          <cell r="I37"/>
          <cell r="J37"/>
          <cell r="K37"/>
          <cell r="L37"/>
          <cell r="M37"/>
          <cell r="N37"/>
          <cell r="O37"/>
          <cell r="P37"/>
        </row>
        <row r="38">
          <cell r="D38">
            <v>9.7337962962962977E-3</v>
          </cell>
          <cell r="E38">
            <v>1.0150462962962964E-2</v>
          </cell>
          <cell r="F38"/>
          <cell r="G38"/>
          <cell r="H38"/>
          <cell r="I38"/>
          <cell r="J38"/>
          <cell r="K38"/>
          <cell r="L38"/>
          <cell r="M38"/>
          <cell r="N38"/>
          <cell r="O38"/>
          <cell r="P38"/>
        </row>
        <row r="39">
          <cell r="D39">
            <v>1.03125E-2</v>
          </cell>
          <cell r="E39">
            <v>1.8587962962962962E-2</v>
          </cell>
          <cell r="F39"/>
          <cell r="G39"/>
          <cell r="H39"/>
          <cell r="I39"/>
          <cell r="J39"/>
          <cell r="K39"/>
          <cell r="L39"/>
          <cell r="M39"/>
          <cell r="N39"/>
          <cell r="O39"/>
          <cell r="P39"/>
        </row>
        <row r="40">
          <cell r="D40">
            <v>1.2175925925925929E-2</v>
          </cell>
          <cell r="E40">
            <v>1.1550925925925925E-2</v>
          </cell>
          <cell r="F40"/>
          <cell r="G40"/>
          <cell r="H40"/>
          <cell r="I40"/>
          <cell r="J40"/>
          <cell r="K40"/>
          <cell r="L40"/>
          <cell r="M40"/>
          <cell r="N40"/>
          <cell r="O40"/>
          <cell r="P40"/>
        </row>
        <row r="41">
          <cell r="D41"/>
          <cell r="E41"/>
          <cell r="F41"/>
          <cell r="G41"/>
          <cell r="H41"/>
          <cell r="I41"/>
          <cell r="J41"/>
          <cell r="K41"/>
          <cell r="L41"/>
          <cell r="M41"/>
          <cell r="N41"/>
          <cell r="O41"/>
          <cell r="P41"/>
        </row>
        <row r="42">
          <cell r="D42">
            <v>7.2800925925925915E-3</v>
          </cell>
          <cell r="E42">
            <v>7.6736111111111111E-3</v>
          </cell>
          <cell r="F42"/>
          <cell r="G42"/>
          <cell r="H42"/>
          <cell r="I42"/>
          <cell r="J42"/>
          <cell r="K42"/>
          <cell r="L42"/>
          <cell r="M42"/>
          <cell r="N42"/>
          <cell r="O42"/>
          <cell r="P42"/>
        </row>
        <row r="43">
          <cell r="D43">
            <v>6.6898148148148142E-3</v>
          </cell>
          <cell r="E43">
            <v>7.3726851851851861E-3</v>
          </cell>
          <cell r="F43"/>
          <cell r="G43"/>
          <cell r="H43"/>
          <cell r="I43"/>
          <cell r="J43"/>
          <cell r="K43"/>
          <cell r="L43"/>
          <cell r="M43"/>
          <cell r="N43"/>
          <cell r="O43"/>
          <cell r="P43"/>
        </row>
        <row r="44">
          <cell r="D44">
            <v>1.1643518518518518E-2</v>
          </cell>
          <cell r="E44">
            <v>1.3692129629629629E-2</v>
          </cell>
          <cell r="F44"/>
          <cell r="G44"/>
          <cell r="H44"/>
          <cell r="I44"/>
          <cell r="J44"/>
          <cell r="K44"/>
          <cell r="L44"/>
          <cell r="M44"/>
          <cell r="N44"/>
          <cell r="O44"/>
          <cell r="P44"/>
        </row>
        <row r="45">
          <cell r="D45">
            <v>6.5972222222222222E-3</v>
          </cell>
          <cell r="E45">
            <v>9.5370370370370366E-3</v>
          </cell>
          <cell r="F45"/>
          <cell r="G45"/>
          <cell r="H45"/>
          <cell r="I45"/>
          <cell r="J45"/>
          <cell r="K45"/>
          <cell r="L45"/>
          <cell r="M45"/>
          <cell r="N45"/>
          <cell r="O45"/>
          <cell r="P45"/>
        </row>
        <row r="46">
          <cell r="D46">
            <v>7.5462962962962966E-3</v>
          </cell>
          <cell r="E46">
            <v>9.2939814814814812E-3</v>
          </cell>
          <cell r="F46"/>
          <cell r="G46"/>
          <cell r="H46"/>
          <cell r="I46"/>
          <cell r="J46"/>
          <cell r="K46"/>
          <cell r="L46"/>
          <cell r="M46"/>
          <cell r="N46"/>
          <cell r="O46"/>
          <cell r="P46"/>
        </row>
        <row r="47">
          <cell r="D47">
            <v>1.5625000000000001E-3</v>
          </cell>
          <cell r="E47">
            <v>1.5277777777777779E-3</v>
          </cell>
          <cell r="F47"/>
          <cell r="G47"/>
          <cell r="H47"/>
          <cell r="I47"/>
          <cell r="J47"/>
          <cell r="K47"/>
          <cell r="L47"/>
          <cell r="M47"/>
          <cell r="N47"/>
          <cell r="O47"/>
          <cell r="P47"/>
        </row>
        <row r="48">
          <cell r="D48">
            <v>2.1875000000000002E-3</v>
          </cell>
          <cell r="E48">
            <v>2.0833333333333333E-3</v>
          </cell>
          <cell r="F48"/>
          <cell r="G48"/>
          <cell r="H48"/>
          <cell r="I48"/>
          <cell r="J48"/>
          <cell r="K48"/>
          <cell r="L48"/>
          <cell r="M48"/>
          <cell r="N48"/>
          <cell r="O48"/>
          <cell r="P48"/>
        </row>
        <row r="49">
          <cell r="D49">
            <v>2.7314814814814819E-3</v>
          </cell>
          <cell r="E49">
            <v>2.9050925925925928E-3</v>
          </cell>
          <cell r="F49"/>
          <cell r="G49"/>
          <cell r="H49"/>
          <cell r="I49"/>
          <cell r="J49"/>
          <cell r="K49"/>
          <cell r="L49"/>
          <cell r="M49"/>
          <cell r="N49"/>
          <cell r="O49"/>
          <cell r="P49"/>
        </row>
        <row r="50">
          <cell r="D50">
            <v>2.2106481481481478E-3</v>
          </cell>
          <cell r="E50">
            <v>2.3842592592592591E-3</v>
          </cell>
          <cell r="F50"/>
          <cell r="G50"/>
          <cell r="H50"/>
          <cell r="I50"/>
          <cell r="J50"/>
          <cell r="K50"/>
          <cell r="L50"/>
          <cell r="M50"/>
          <cell r="N50"/>
          <cell r="O50"/>
          <cell r="P50"/>
        </row>
        <row r="51">
          <cell r="D51">
            <v>2.1180555555555553E-3</v>
          </cell>
          <cell r="E51">
            <v>2.1643518518518518E-3</v>
          </cell>
          <cell r="F51"/>
          <cell r="G51"/>
          <cell r="H51"/>
          <cell r="I51"/>
          <cell r="J51"/>
          <cell r="K51"/>
          <cell r="L51"/>
          <cell r="M51"/>
          <cell r="N51"/>
          <cell r="O51"/>
          <cell r="P51"/>
        </row>
        <row r="52">
          <cell r="D52">
            <v>3.2291666666666666E-3</v>
          </cell>
          <cell r="E52">
            <v>3.1481481481481482E-3</v>
          </cell>
          <cell r="F52"/>
          <cell r="G52"/>
          <cell r="H52"/>
          <cell r="I52"/>
          <cell r="J52"/>
          <cell r="K52"/>
          <cell r="L52"/>
          <cell r="M52"/>
          <cell r="N52"/>
          <cell r="O52"/>
          <cell r="P52"/>
        </row>
        <row r="53">
          <cell r="D53">
            <v>6.9444444444444441E-3</v>
          </cell>
          <cell r="E53">
            <v>6.2037037037037043E-3</v>
          </cell>
          <cell r="F53"/>
          <cell r="G53"/>
          <cell r="H53"/>
          <cell r="I53"/>
          <cell r="J53"/>
          <cell r="K53"/>
          <cell r="L53"/>
          <cell r="M53"/>
          <cell r="N53"/>
          <cell r="O53"/>
          <cell r="P53"/>
        </row>
        <row r="54">
          <cell r="D54">
            <v>7.5115740740740742E-3</v>
          </cell>
          <cell r="E54">
            <v>8.611111111111111E-3</v>
          </cell>
          <cell r="F54"/>
          <cell r="G54"/>
          <cell r="H54"/>
          <cell r="I54"/>
          <cell r="J54"/>
          <cell r="K54"/>
          <cell r="L54"/>
          <cell r="M54"/>
          <cell r="N54"/>
          <cell r="O54"/>
          <cell r="P54"/>
        </row>
        <row r="55">
          <cell r="D55">
            <v>8.8657407407407417E-3</v>
          </cell>
          <cell r="E55">
            <v>8.3449074074074085E-3</v>
          </cell>
          <cell r="F55"/>
          <cell r="G55"/>
          <cell r="H55"/>
          <cell r="I55"/>
          <cell r="J55"/>
          <cell r="K55"/>
          <cell r="L55"/>
          <cell r="M55"/>
          <cell r="N55"/>
          <cell r="O55"/>
          <cell r="P55"/>
        </row>
        <row r="56">
          <cell r="D56"/>
          <cell r="E56"/>
          <cell r="F56"/>
          <cell r="G56"/>
          <cell r="H56"/>
          <cell r="I56"/>
          <cell r="J56"/>
          <cell r="K56"/>
          <cell r="L56"/>
          <cell r="M56"/>
          <cell r="N56"/>
          <cell r="O56"/>
          <cell r="P56"/>
        </row>
        <row r="57">
          <cell r="D57">
            <v>6.9444444444444441E-3</v>
          </cell>
          <cell r="E57">
            <v>6.9328703703703696E-3</v>
          </cell>
          <cell r="F57"/>
          <cell r="G57"/>
          <cell r="H57"/>
          <cell r="I57"/>
          <cell r="J57"/>
          <cell r="K57"/>
          <cell r="L57"/>
          <cell r="M57"/>
          <cell r="N57"/>
          <cell r="O57"/>
          <cell r="P57"/>
        </row>
        <row r="58">
          <cell r="D58">
            <v>6.0069444444444441E-3</v>
          </cell>
          <cell r="E58">
            <v>6.2037037037037043E-3</v>
          </cell>
          <cell r="F58"/>
          <cell r="G58"/>
          <cell r="H58"/>
          <cell r="I58"/>
          <cell r="J58"/>
          <cell r="K58"/>
          <cell r="L58"/>
          <cell r="M58"/>
          <cell r="N58"/>
          <cell r="O58"/>
          <cell r="P58"/>
        </row>
        <row r="59">
          <cell r="D59">
            <v>1.0405092592592593E-2</v>
          </cell>
          <cell r="E59">
            <v>1.0671296296296297E-2</v>
          </cell>
          <cell r="F59"/>
          <cell r="G59"/>
          <cell r="H59"/>
          <cell r="I59"/>
          <cell r="J59"/>
          <cell r="K59"/>
          <cell r="L59"/>
          <cell r="M59"/>
          <cell r="N59"/>
          <cell r="O59"/>
          <cell r="P59"/>
        </row>
        <row r="60">
          <cell r="D60">
            <v>7.7314814814814815E-3</v>
          </cell>
          <cell r="E60">
            <v>7.4305555555555548E-3</v>
          </cell>
          <cell r="F60"/>
          <cell r="G60"/>
          <cell r="H60"/>
          <cell r="I60"/>
          <cell r="J60"/>
          <cell r="K60"/>
          <cell r="L60"/>
          <cell r="M60"/>
          <cell r="N60"/>
          <cell r="O60"/>
          <cell r="P60"/>
        </row>
        <row r="61">
          <cell r="D61">
            <v>7.5347222222222213E-3</v>
          </cell>
          <cell r="E61">
            <v>7.5462962962962966E-3</v>
          </cell>
          <cell r="F61"/>
          <cell r="G61"/>
          <cell r="H61"/>
          <cell r="I61"/>
          <cell r="J61"/>
          <cell r="K61"/>
          <cell r="L61"/>
          <cell r="M61"/>
          <cell r="N61"/>
          <cell r="O61"/>
          <cell r="P61"/>
        </row>
        <row r="62">
          <cell r="D62">
            <v>2.5115740740740741E-3</v>
          </cell>
          <cell r="E62">
            <v>2.7430555555555559E-3</v>
          </cell>
          <cell r="F62"/>
          <cell r="G62"/>
          <cell r="H62"/>
          <cell r="I62"/>
          <cell r="J62"/>
          <cell r="K62"/>
          <cell r="L62"/>
          <cell r="M62"/>
          <cell r="N62"/>
          <cell r="O62"/>
          <cell r="P62"/>
        </row>
        <row r="63">
          <cell r="D63">
            <v>4.5833333333333334E-3</v>
          </cell>
          <cell r="E63">
            <v>6.053240740740741E-3</v>
          </cell>
          <cell r="F63"/>
          <cell r="G63"/>
          <cell r="H63"/>
          <cell r="I63"/>
          <cell r="J63"/>
          <cell r="K63"/>
          <cell r="L63"/>
          <cell r="M63"/>
          <cell r="N63"/>
          <cell r="O63"/>
          <cell r="P63"/>
        </row>
        <row r="64">
          <cell r="D64">
            <v>9.3171296296296283E-3</v>
          </cell>
          <cell r="E64">
            <v>8.2986111111111108E-3</v>
          </cell>
          <cell r="F64"/>
          <cell r="G64"/>
          <cell r="H64"/>
          <cell r="I64"/>
          <cell r="J64"/>
          <cell r="K64"/>
          <cell r="L64"/>
          <cell r="M64"/>
          <cell r="N64"/>
          <cell r="O64"/>
          <cell r="P64"/>
        </row>
        <row r="65">
          <cell r="D65">
            <v>6.2268518518518515E-3</v>
          </cell>
          <cell r="E65">
            <v>7.8819444444444432E-3</v>
          </cell>
          <cell r="F65"/>
          <cell r="G65"/>
          <cell r="H65"/>
          <cell r="I65"/>
          <cell r="J65"/>
          <cell r="K65"/>
          <cell r="L65"/>
          <cell r="M65"/>
          <cell r="N65"/>
          <cell r="O65"/>
          <cell r="P65"/>
        </row>
        <row r="66">
          <cell r="D66">
            <v>5.138888888888889E-3</v>
          </cell>
          <cell r="E66">
            <v>5.9490740740740745E-3</v>
          </cell>
          <cell r="F66"/>
          <cell r="G66"/>
          <cell r="H66"/>
          <cell r="I66"/>
          <cell r="J66"/>
          <cell r="K66"/>
          <cell r="L66"/>
          <cell r="M66"/>
          <cell r="N66"/>
          <cell r="O66"/>
          <cell r="P66"/>
        </row>
        <row r="67">
          <cell r="D67">
            <v>7.0254629629629634E-3</v>
          </cell>
          <cell r="E67">
            <v>6.7245370370370367E-3</v>
          </cell>
          <cell r="F67"/>
          <cell r="G67"/>
          <cell r="H67"/>
          <cell r="I67"/>
          <cell r="J67"/>
          <cell r="K67"/>
          <cell r="L67"/>
          <cell r="M67"/>
          <cell r="N67"/>
          <cell r="O67"/>
          <cell r="P67"/>
        </row>
        <row r="68">
          <cell r="D68">
            <v>1.5821759259259261E-2</v>
          </cell>
          <cell r="E68">
            <v>1.7511574074074072E-2</v>
          </cell>
          <cell r="F68"/>
          <cell r="G68"/>
          <cell r="H68"/>
          <cell r="I68"/>
          <cell r="J68"/>
          <cell r="K68"/>
          <cell r="L68"/>
          <cell r="M68"/>
          <cell r="N68"/>
          <cell r="O68"/>
          <cell r="P68"/>
        </row>
        <row r="69">
          <cell r="D69">
            <v>1.0081018518518519E-2</v>
          </cell>
          <cell r="E69">
            <v>2.1273148148148149E-2</v>
          </cell>
          <cell r="F69"/>
          <cell r="G69"/>
          <cell r="H69"/>
          <cell r="I69"/>
          <cell r="J69"/>
          <cell r="K69"/>
          <cell r="L69"/>
          <cell r="M69"/>
          <cell r="N69"/>
          <cell r="O69"/>
          <cell r="P69"/>
        </row>
        <row r="70">
          <cell r="D70">
            <v>1.6689814814814817E-2</v>
          </cell>
          <cell r="E70">
            <v>1.954861111111111E-2</v>
          </cell>
          <cell r="F70"/>
          <cell r="G70"/>
          <cell r="H70"/>
          <cell r="I70"/>
          <cell r="J70"/>
          <cell r="K70"/>
          <cell r="L70"/>
          <cell r="M70"/>
          <cell r="N70"/>
          <cell r="O70"/>
          <cell r="P70"/>
        </row>
        <row r="71">
          <cell r="D71"/>
          <cell r="E71"/>
          <cell r="F71"/>
          <cell r="G71"/>
          <cell r="H71"/>
          <cell r="I71"/>
          <cell r="J71"/>
          <cell r="K71"/>
          <cell r="L71"/>
          <cell r="M71"/>
          <cell r="N71"/>
          <cell r="O71"/>
          <cell r="P71"/>
        </row>
        <row r="72">
          <cell r="D72">
            <v>6.8171296296296287E-3</v>
          </cell>
          <cell r="E72">
            <v>6.4699074074074069E-3</v>
          </cell>
          <cell r="F72"/>
          <cell r="G72"/>
          <cell r="H72"/>
          <cell r="I72"/>
          <cell r="J72"/>
          <cell r="K72"/>
          <cell r="L72"/>
          <cell r="M72"/>
          <cell r="N72"/>
          <cell r="O72"/>
          <cell r="P72"/>
        </row>
        <row r="73">
          <cell r="D73">
            <v>6.828703703703704E-3</v>
          </cell>
          <cell r="E73">
            <v>6.8865740740740736E-3</v>
          </cell>
          <cell r="F73"/>
          <cell r="G73"/>
          <cell r="H73"/>
          <cell r="I73"/>
          <cell r="J73"/>
          <cell r="K73"/>
          <cell r="L73"/>
          <cell r="M73"/>
          <cell r="N73"/>
          <cell r="O73"/>
          <cell r="P73"/>
        </row>
        <row r="74">
          <cell r="D74">
            <v>9.0972222222222218E-3</v>
          </cell>
          <cell r="E74">
            <v>1.2083333333333333E-2</v>
          </cell>
          <cell r="F74"/>
          <cell r="G74"/>
          <cell r="H74"/>
          <cell r="I74"/>
          <cell r="J74"/>
          <cell r="K74"/>
          <cell r="L74"/>
          <cell r="M74"/>
          <cell r="N74"/>
          <cell r="O74"/>
          <cell r="P74"/>
        </row>
        <row r="75">
          <cell r="D75">
            <v>8.611111111111111E-3</v>
          </cell>
          <cell r="E75">
            <v>8.6226851851851846E-3</v>
          </cell>
          <cell r="F75"/>
          <cell r="G75"/>
          <cell r="H75"/>
          <cell r="I75"/>
          <cell r="J75"/>
          <cell r="K75"/>
          <cell r="L75"/>
          <cell r="M75"/>
          <cell r="N75"/>
          <cell r="O75"/>
          <cell r="P75"/>
        </row>
        <row r="76">
          <cell r="D76">
            <v>7.6620370370370366E-3</v>
          </cell>
          <cell r="E76">
            <v>8.0092592592592594E-3</v>
          </cell>
          <cell r="F76"/>
          <cell r="G76"/>
          <cell r="H76"/>
          <cell r="I76"/>
          <cell r="J76"/>
          <cell r="K76"/>
          <cell r="L76"/>
          <cell r="M76"/>
          <cell r="N76"/>
          <cell r="O76"/>
          <cell r="P76"/>
        </row>
        <row r="77">
          <cell r="D77">
            <v>1.9791666666666668E-3</v>
          </cell>
          <cell r="E77">
            <v>1.9328703703703704E-3</v>
          </cell>
          <cell r="F77"/>
          <cell r="G77"/>
          <cell r="H77"/>
          <cell r="I77"/>
          <cell r="J77"/>
          <cell r="K77"/>
          <cell r="L77"/>
          <cell r="M77"/>
          <cell r="N77"/>
          <cell r="O77"/>
          <cell r="P77"/>
        </row>
        <row r="78">
          <cell r="D78">
            <v>4.4328703703703709E-3</v>
          </cell>
          <cell r="E78">
            <v>4.155092592592593E-3</v>
          </cell>
          <cell r="F78"/>
          <cell r="G78"/>
          <cell r="H78"/>
          <cell r="I78"/>
          <cell r="J78"/>
          <cell r="K78"/>
          <cell r="L78"/>
          <cell r="M78"/>
          <cell r="N78"/>
          <cell r="O78"/>
          <cell r="P78"/>
        </row>
        <row r="79">
          <cell r="D79">
            <v>8.0324074074074065E-3</v>
          </cell>
          <cell r="E79">
            <v>8.5879629629629622E-3</v>
          </cell>
          <cell r="F79"/>
          <cell r="G79"/>
          <cell r="H79"/>
          <cell r="I79"/>
          <cell r="J79"/>
          <cell r="K79"/>
          <cell r="L79"/>
          <cell r="M79"/>
          <cell r="N79"/>
          <cell r="O79"/>
          <cell r="P79"/>
        </row>
        <row r="80">
          <cell r="D80">
            <v>4.9421296296296288E-3</v>
          </cell>
          <cell r="E80">
            <v>4.9189814814814816E-3</v>
          </cell>
          <cell r="F80"/>
          <cell r="G80"/>
          <cell r="H80"/>
          <cell r="I80"/>
          <cell r="J80"/>
          <cell r="K80"/>
          <cell r="L80"/>
          <cell r="M80"/>
          <cell r="N80"/>
          <cell r="O80"/>
          <cell r="P80"/>
        </row>
        <row r="81">
          <cell r="D81">
            <v>4.4212962962962956E-3</v>
          </cell>
          <cell r="E81">
            <v>4.4907407407407405E-3</v>
          </cell>
          <cell r="F81"/>
          <cell r="G81"/>
          <cell r="H81"/>
          <cell r="I81"/>
          <cell r="J81"/>
          <cell r="K81"/>
          <cell r="L81"/>
          <cell r="M81"/>
          <cell r="N81"/>
          <cell r="O81"/>
          <cell r="P81"/>
        </row>
        <row r="82">
          <cell r="D82">
            <v>9.4444444444444445E-3</v>
          </cell>
          <cell r="E82">
            <v>6.7245370370370367E-3</v>
          </cell>
          <cell r="F82"/>
          <cell r="G82"/>
          <cell r="H82"/>
          <cell r="I82"/>
          <cell r="J82"/>
          <cell r="K82"/>
          <cell r="L82"/>
          <cell r="M82"/>
          <cell r="N82"/>
          <cell r="O82"/>
          <cell r="P82"/>
        </row>
        <row r="83">
          <cell r="D83">
            <v>2.4409722222222222E-2</v>
          </cell>
          <cell r="E83">
            <v>2.0601851851851854E-2</v>
          </cell>
          <cell r="F83"/>
          <cell r="G83"/>
          <cell r="H83"/>
          <cell r="I83"/>
          <cell r="J83"/>
          <cell r="K83"/>
          <cell r="L83"/>
          <cell r="M83"/>
          <cell r="N83"/>
          <cell r="O83"/>
          <cell r="P83"/>
        </row>
        <row r="84">
          <cell r="D84">
            <v>6.3020833333333331E-2</v>
          </cell>
          <cell r="E84">
            <v>6.3969907407407406E-2</v>
          </cell>
          <cell r="F84"/>
          <cell r="G84"/>
          <cell r="H84"/>
          <cell r="I84"/>
          <cell r="J84"/>
          <cell r="K84"/>
          <cell r="L84"/>
          <cell r="M84"/>
          <cell r="N84"/>
          <cell r="O84"/>
          <cell r="P84"/>
        </row>
        <row r="85">
          <cell r="D85">
            <v>2.2222222222222223E-2</v>
          </cell>
          <cell r="E85">
            <v>1.9918981481481482E-2</v>
          </cell>
          <cell r="F85"/>
          <cell r="G85"/>
          <cell r="H85"/>
          <cell r="I85"/>
          <cell r="J85"/>
          <cell r="K85"/>
          <cell r="L85"/>
          <cell r="M85"/>
          <cell r="N85"/>
          <cell r="O85"/>
          <cell r="P85"/>
        </row>
        <row r="86">
          <cell r="D86"/>
          <cell r="E86"/>
          <cell r="F86"/>
          <cell r="G86"/>
          <cell r="H86"/>
          <cell r="I86"/>
          <cell r="J86"/>
          <cell r="K86"/>
          <cell r="L86"/>
          <cell r="M86"/>
          <cell r="N86"/>
          <cell r="O86"/>
          <cell r="P86"/>
        </row>
        <row r="87">
          <cell r="D87">
            <v>7.1990740740740739E-3</v>
          </cell>
          <cell r="E87">
            <v>6.9907407407407409E-3</v>
          </cell>
          <cell r="F87"/>
          <cell r="G87"/>
          <cell r="H87"/>
          <cell r="I87"/>
          <cell r="J87"/>
          <cell r="K87"/>
          <cell r="L87"/>
          <cell r="M87"/>
          <cell r="N87"/>
          <cell r="O87"/>
          <cell r="P87"/>
        </row>
        <row r="88">
          <cell r="D88">
            <v>6.7592592592592591E-3</v>
          </cell>
          <cell r="E88">
            <v>6.7476851851851856E-3</v>
          </cell>
          <cell r="F88"/>
          <cell r="G88"/>
          <cell r="H88"/>
          <cell r="I88"/>
          <cell r="J88"/>
          <cell r="K88"/>
          <cell r="L88"/>
          <cell r="M88"/>
          <cell r="N88"/>
          <cell r="O88"/>
          <cell r="P88"/>
        </row>
        <row r="89">
          <cell r="D89">
            <v>1.1273148148148148E-2</v>
          </cell>
          <cell r="E89">
            <v>1.2106481481481482E-2</v>
          </cell>
          <cell r="F89"/>
          <cell r="G89"/>
          <cell r="H89"/>
          <cell r="I89"/>
          <cell r="J89"/>
          <cell r="K89"/>
          <cell r="L89"/>
          <cell r="M89"/>
          <cell r="N89"/>
          <cell r="O89"/>
          <cell r="P89"/>
        </row>
        <row r="90">
          <cell r="D90">
            <v>7.9282407407407409E-3</v>
          </cell>
          <cell r="E90">
            <v>8.4259259259259253E-3</v>
          </cell>
          <cell r="F90"/>
          <cell r="G90"/>
          <cell r="H90"/>
          <cell r="I90"/>
          <cell r="J90"/>
          <cell r="K90"/>
          <cell r="L90"/>
          <cell r="M90"/>
          <cell r="N90"/>
          <cell r="O90"/>
          <cell r="P90"/>
        </row>
        <row r="91">
          <cell r="D91">
            <v>7.8935185185185185E-3</v>
          </cell>
          <cell r="E91">
            <v>8.1712962962962963E-3</v>
          </cell>
          <cell r="F91"/>
          <cell r="G91"/>
          <cell r="H91"/>
          <cell r="I91"/>
          <cell r="J91"/>
          <cell r="K91"/>
          <cell r="L91"/>
          <cell r="M91"/>
          <cell r="N91"/>
          <cell r="O91"/>
          <cell r="P91"/>
        </row>
        <row r="94">
          <cell r="D94"/>
          <cell r="E94"/>
          <cell r="F94"/>
          <cell r="G94"/>
          <cell r="H94"/>
          <cell r="I94"/>
          <cell r="J94"/>
          <cell r="K94"/>
          <cell r="L94"/>
          <cell r="M94"/>
          <cell r="N94"/>
          <cell r="O94"/>
          <cell r="P94"/>
        </row>
        <row r="95">
          <cell r="D95">
            <v>6.9444444444444441E-3</v>
          </cell>
          <cell r="E95">
            <v>6.9444444444444441E-3</v>
          </cell>
          <cell r="F95">
            <v>6.9444444444444441E-3</v>
          </cell>
          <cell r="G95">
            <v>6.9444444444444441E-3</v>
          </cell>
          <cell r="H95">
            <v>6.9444444444444441E-3</v>
          </cell>
          <cell r="I95">
            <v>6.9444444444444441E-3</v>
          </cell>
          <cell r="J95">
            <v>6.9444444444444441E-3</v>
          </cell>
          <cell r="K95">
            <v>6.9444444444444441E-3</v>
          </cell>
          <cell r="L95">
            <v>6.9444444444444441E-3</v>
          </cell>
          <cell r="M95">
            <v>6.9444444444444441E-3</v>
          </cell>
          <cell r="N95">
            <v>6.9444444444444441E-3</v>
          </cell>
          <cell r="O95">
            <v>6.9444444444444441E-3</v>
          </cell>
          <cell r="P95">
            <v>6.9444444444444441E-3</v>
          </cell>
        </row>
        <row r="96">
          <cell r="D96">
            <v>1.3888888888888888E-2</v>
          </cell>
          <cell r="E96">
            <v>1.3888888888888888E-2</v>
          </cell>
          <cell r="F96">
            <v>1.3888888888888888E-2</v>
          </cell>
          <cell r="G96">
            <v>1.3888888888888888E-2</v>
          </cell>
          <cell r="H96">
            <v>1.3888888888888888E-2</v>
          </cell>
          <cell r="I96">
            <v>1.3888888888888888E-2</v>
          </cell>
          <cell r="J96">
            <v>1.3888888888888888E-2</v>
          </cell>
          <cell r="K96">
            <v>1.3888888888888888E-2</v>
          </cell>
          <cell r="L96">
            <v>1.3888888888888888E-2</v>
          </cell>
          <cell r="M96">
            <v>1.3888888888888888E-2</v>
          </cell>
          <cell r="N96">
            <v>1.3888888888888888E-2</v>
          </cell>
          <cell r="O96">
            <v>1.3888888888888888E-2</v>
          </cell>
          <cell r="P96">
            <v>1.3888888888888888E-2</v>
          </cell>
        </row>
        <row r="97">
          <cell r="D97">
            <v>6.9444444444444441E-3</v>
          </cell>
          <cell r="E97">
            <v>6.9444444444444441E-3</v>
          </cell>
          <cell r="F97">
            <v>6.9444444444444441E-3</v>
          </cell>
          <cell r="G97">
            <v>6.9444444444444441E-3</v>
          </cell>
          <cell r="H97">
            <v>6.9444444444444441E-3</v>
          </cell>
          <cell r="I97">
            <v>6.9444444444444441E-3</v>
          </cell>
          <cell r="J97">
            <v>6.9444444444444441E-3</v>
          </cell>
          <cell r="K97">
            <v>6.9444444444444441E-3</v>
          </cell>
          <cell r="L97">
            <v>6.9444444444444441E-3</v>
          </cell>
          <cell r="M97">
            <v>6.9444444444444441E-3</v>
          </cell>
          <cell r="N97">
            <v>6.9444444444444441E-3</v>
          </cell>
          <cell r="O97">
            <v>6.9444444444444441E-3</v>
          </cell>
          <cell r="P97">
            <v>6.9444444444444441E-3</v>
          </cell>
        </row>
        <row r="100">
          <cell r="D100">
            <v>1.7361111111111112E-2</v>
          </cell>
          <cell r="E100">
            <v>1.7361111111111112E-2</v>
          </cell>
          <cell r="F100">
            <v>1.7361111111111112E-2</v>
          </cell>
          <cell r="G100">
            <v>1.7361111111111112E-2</v>
          </cell>
          <cell r="H100">
            <v>1.7361111111111112E-2</v>
          </cell>
          <cell r="I100">
            <v>1.7361111111111112E-2</v>
          </cell>
          <cell r="J100">
            <v>1.7361111111111112E-2</v>
          </cell>
          <cell r="K100">
            <v>1.7361111111111112E-2</v>
          </cell>
          <cell r="L100">
            <v>1.7361111111111112E-2</v>
          </cell>
          <cell r="M100">
            <v>1.7361111111111112E-2</v>
          </cell>
          <cell r="N100">
            <v>1.7361111111111112E-2</v>
          </cell>
          <cell r="O100">
            <v>1.7361111111111112E-2</v>
          </cell>
          <cell r="P100">
            <v>1.7361111111111112E-2</v>
          </cell>
        </row>
        <row r="101">
          <cell r="D101">
            <v>4.8611111111111112E-2</v>
          </cell>
          <cell r="E101">
            <v>4.8611111111111112E-2</v>
          </cell>
          <cell r="F101">
            <v>4.8611111111111112E-2</v>
          </cell>
          <cell r="G101">
            <v>4.8611111111111112E-2</v>
          </cell>
          <cell r="H101">
            <v>4.8611111111111112E-2</v>
          </cell>
          <cell r="I101">
            <v>4.8611111111111112E-2</v>
          </cell>
          <cell r="J101">
            <v>4.8611111111111112E-2</v>
          </cell>
          <cell r="K101">
            <v>4.8611111111111112E-2</v>
          </cell>
          <cell r="L101">
            <v>4.8611111111111112E-2</v>
          </cell>
          <cell r="M101">
            <v>4.8611111111111112E-2</v>
          </cell>
          <cell r="N101">
            <v>4.8611111111111112E-2</v>
          </cell>
          <cell r="O101">
            <v>4.8611111111111112E-2</v>
          </cell>
          <cell r="P101">
            <v>4.8611111111111112E-2</v>
          </cell>
        </row>
        <row r="102">
          <cell r="D102">
            <v>2.0833333333333332E-2</v>
          </cell>
          <cell r="E102">
            <v>2.0833333333333332E-2</v>
          </cell>
          <cell r="F102">
            <v>2.0833333333333332E-2</v>
          </cell>
          <cell r="G102">
            <v>2.0833333333333332E-2</v>
          </cell>
          <cell r="H102">
            <v>2.0833333333333332E-2</v>
          </cell>
          <cell r="I102">
            <v>2.0833333333333332E-2</v>
          </cell>
          <cell r="J102">
            <v>2.0833333333333332E-2</v>
          </cell>
          <cell r="K102">
            <v>2.0833333333333332E-2</v>
          </cell>
          <cell r="L102">
            <v>2.0833333333333332E-2</v>
          </cell>
          <cell r="M102">
            <v>2.0833333333333332E-2</v>
          </cell>
          <cell r="N102">
            <v>2.0833333333333332E-2</v>
          </cell>
          <cell r="O102">
            <v>2.0833333333333332E-2</v>
          </cell>
          <cell r="P102">
            <v>2.0833333333333332E-2</v>
          </cell>
        </row>
        <row r="105">
          <cell r="D105">
            <v>1.0416666666666666E-2</v>
          </cell>
          <cell r="E105">
            <v>1.0416666666666666E-2</v>
          </cell>
          <cell r="F105">
            <v>1.0416666666666666E-2</v>
          </cell>
          <cell r="G105">
            <v>1.0416666666666666E-2</v>
          </cell>
          <cell r="H105">
            <v>1.0416666666666666E-2</v>
          </cell>
          <cell r="I105">
            <v>1.0416666666666666E-2</v>
          </cell>
          <cell r="J105">
            <v>1.0416666666666666E-2</v>
          </cell>
          <cell r="K105">
            <v>1.0416666666666666E-2</v>
          </cell>
          <cell r="L105">
            <v>1.0416666666666666E-2</v>
          </cell>
          <cell r="M105">
            <v>1.0416666666666666E-2</v>
          </cell>
          <cell r="N105">
            <v>1.0416666666666666E-2</v>
          </cell>
          <cell r="O105">
            <v>1.0416666666666666E-2</v>
          </cell>
          <cell r="P105">
            <v>1.0416666666666666E-2</v>
          </cell>
        </row>
        <row r="106">
          <cell r="D106">
            <v>1.7361111111111112E-2</v>
          </cell>
          <cell r="E106">
            <v>1.7361111111111112E-2</v>
          </cell>
          <cell r="F106">
            <v>1.7361111111111112E-2</v>
          </cell>
          <cell r="G106">
            <v>1.7361111111111112E-2</v>
          </cell>
          <cell r="H106">
            <v>1.7361111111111112E-2</v>
          </cell>
          <cell r="I106">
            <v>1.7361111111111112E-2</v>
          </cell>
          <cell r="J106">
            <v>1.7361111111111112E-2</v>
          </cell>
          <cell r="K106">
            <v>1.7361111111111112E-2</v>
          </cell>
          <cell r="L106">
            <v>1.7361111111111112E-2</v>
          </cell>
          <cell r="M106">
            <v>1.7361111111111112E-2</v>
          </cell>
          <cell r="N106">
            <v>1.7361111111111112E-2</v>
          </cell>
          <cell r="O106">
            <v>1.7361111111111112E-2</v>
          </cell>
          <cell r="P106">
            <v>1.7361111111111112E-2</v>
          </cell>
        </row>
        <row r="107">
          <cell r="D107">
            <v>1.0416666666666666E-2</v>
          </cell>
          <cell r="E107">
            <v>1.0416666666666666E-2</v>
          </cell>
          <cell r="F107">
            <v>1.0416666666666666E-2</v>
          </cell>
          <cell r="G107">
            <v>1.0416666666666666E-2</v>
          </cell>
          <cell r="H107">
            <v>1.0416666666666666E-2</v>
          </cell>
          <cell r="I107">
            <v>1.0416666666666666E-2</v>
          </cell>
          <cell r="J107">
            <v>1.0416666666666666E-2</v>
          </cell>
          <cell r="K107">
            <v>1.0416666666666666E-2</v>
          </cell>
          <cell r="L107">
            <v>1.0416666666666666E-2</v>
          </cell>
          <cell r="M107">
            <v>1.0416666666666666E-2</v>
          </cell>
          <cell r="N107">
            <v>1.0416666666666666E-2</v>
          </cell>
          <cell r="O107">
            <v>1.0416666666666666E-2</v>
          </cell>
          <cell r="P107">
            <v>1.0416666666666666E-2</v>
          </cell>
        </row>
      </sheetData>
      <sheetData sheetId="100" refreshError="1"/>
      <sheetData sheetId="101" refreshError="1">
        <row r="2">
          <cell r="D2">
            <v>2.12</v>
          </cell>
          <cell r="E2">
            <v>2.12</v>
          </cell>
          <cell r="F2">
            <v>2.12</v>
          </cell>
          <cell r="G2">
            <v>2.12</v>
          </cell>
          <cell r="H2">
            <v>2.12</v>
          </cell>
          <cell r="I2">
            <v>2.12</v>
          </cell>
          <cell r="J2">
            <v>2.12</v>
          </cell>
          <cell r="K2">
            <v>2.12</v>
          </cell>
          <cell r="L2">
            <v>2.12</v>
          </cell>
          <cell r="M2">
            <v>2.12</v>
          </cell>
          <cell r="N2">
            <v>2.12</v>
          </cell>
          <cell r="O2">
            <v>2.12</v>
          </cell>
          <cell r="P2">
            <v>2.1200000000000006</v>
          </cell>
        </row>
        <row r="3">
          <cell r="D3">
            <v>1.99</v>
          </cell>
          <cell r="E3">
            <v>1.83</v>
          </cell>
          <cell r="F3"/>
          <cell r="G3"/>
          <cell r="H3"/>
          <cell r="I3"/>
          <cell r="J3"/>
          <cell r="K3"/>
          <cell r="L3"/>
          <cell r="M3"/>
          <cell r="N3"/>
          <cell r="O3"/>
          <cell r="P3">
            <v>1.9100000000000001</v>
          </cell>
        </row>
        <row r="4">
          <cell r="D4">
            <v>2.19</v>
          </cell>
          <cell r="E4">
            <v>2.19</v>
          </cell>
          <cell r="F4">
            <v>2.19</v>
          </cell>
          <cell r="G4">
            <v>2.19</v>
          </cell>
          <cell r="H4">
            <v>2.19</v>
          </cell>
          <cell r="I4">
            <v>2.19</v>
          </cell>
          <cell r="J4">
            <v>2.19</v>
          </cell>
          <cell r="K4">
            <v>2.19</v>
          </cell>
          <cell r="L4">
            <v>2.19</v>
          </cell>
          <cell r="M4">
            <v>2.19</v>
          </cell>
          <cell r="N4">
            <v>2.19</v>
          </cell>
          <cell r="O4">
            <v>2.19</v>
          </cell>
          <cell r="P4">
            <v>2.1900000000000004</v>
          </cell>
        </row>
        <row r="5">
          <cell r="D5">
            <v>2.13</v>
          </cell>
          <cell r="E5">
            <v>1.88</v>
          </cell>
          <cell r="F5"/>
          <cell r="G5"/>
          <cell r="H5"/>
          <cell r="I5"/>
          <cell r="J5"/>
          <cell r="K5"/>
          <cell r="L5"/>
          <cell r="M5"/>
          <cell r="N5"/>
          <cell r="O5"/>
          <cell r="P5">
            <v>2.0049999999999999</v>
          </cell>
        </row>
        <row r="6">
          <cell r="D6">
            <v>2.2200000000000002</v>
          </cell>
          <cell r="E6">
            <v>2.2200000000000002</v>
          </cell>
          <cell r="F6">
            <v>2.2200000000000002</v>
          </cell>
          <cell r="G6">
            <v>2.2200000000000002</v>
          </cell>
          <cell r="H6">
            <v>2.2200000000000002</v>
          </cell>
          <cell r="I6">
            <v>2.2200000000000002</v>
          </cell>
          <cell r="J6">
            <v>2.2200000000000002</v>
          </cell>
          <cell r="K6">
            <v>2.2200000000000002</v>
          </cell>
          <cell r="L6">
            <v>2.2200000000000002</v>
          </cell>
          <cell r="M6">
            <v>2.2200000000000002</v>
          </cell>
          <cell r="N6">
            <v>2.2200000000000002</v>
          </cell>
          <cell r="O6">
            <v>2.2200000000000002</v>
          </cell>
          <cell r="P6">
            <v>2.2199999999999998</v>
          </cell>
        </row>
        <row r="7">
          <cell r="D7">
            <v>2.1</v>
          </cell>
          <cell r="E7">
            <v>1.84</v>
          </cell>
          <cell r="F7"/>
          <cell r="G7"/>
          <cell r="H7"/>
          <cell r="I7"/>
          <cell r="J7"/>
          <cell r="K7"/>
          <cell r="L7"/>
          <cell r="M7"/>
          <cell r="N7"/>
          <cell r="O7"/>
          <cell r="P7">
            <v>1.9700000000000002</v>
          </cell>
        </row>
        <row r="8">
          <cell r="D8">
            <v>4.63</v>
          </cell>
          <cell r="E8">
            <v>4.63</v>
          </cell>
          <cell r="F8">
            <v>4.63</v>
          </cell>
          <cell r="G8">
            <v>4.63</v>
          </cell>
          <cell r="H8">
            <v>4.63</v>
          </cell>
          <cell r="I8">
            <v>4.63</v>
          </cell>
          <cell r="J8">
            <v>4.63</v>
          </cell>
          <cell r="K8">
            <v>4.63</v>
          </cell>
          <cell r="L8">
            <v>4.63</v>
          </cell>
          <cell r="M8">
            <v>4.63</v>
          </cell>
          <cell r="N8">
            <v>4.63</v>
          </cell>
          <cell r="O8">
            <v>4.63</v>
          </cell>
          <cell r="P8">
            <v>4.6300000000000008</v>
          </cell>
        </row>
        <row r="9">
          <cell r="D9">
            <v>5.08</v>
          </cell>
          <cell r="E9">
            <v>3.99</v>
          </cell>
          <cell r="F9"/>
          <cell r="G9"/>
          <cell r="H9"/>
          <cell r="I9"/>
          <cell r="J9"/>
          <cell r="K9"/>
          <cell r="L9"/>
          <cell r="M9"/>
          <cell r="N9"/>
          <cell r="O9"/>
          <cell r="P9">
            <v>4.5350000000000001</v>
          </cell>
        </row>
        <row r="10">
          <cell r="D10">
            <v>2.2799999999999998</v>
          </cell>
          <cell r="E10">
            <v>2.2799999999999998</v>
          </cell>
          <cell r="F10">
            <v>2.2799999999999998</v>
          </cell>
          <cell r="G10">
            <v>2.2799999999999998</v>
          </cell>
          <cell r="H10">
            <v>2.2799999999999998</v>
          </cell>
          <cell r="I10">
            <v>2.2799999999999998</v>
          </cell>
          <cell r="J10">
            <v>2.2799999999999998</v>
          </cell>
          <cell r="K10">
            <v>2.2799999999999998</v>
          </cell>
          <cell r="L10">
            <v>2.2799999999999998</v>
          </cell>
          <cell r="M10">
            <v>2.2799999999999998</v>
          </cell>
          <cell r="N10">
            <v>2.2799999999999998</v>
          </cell>
          <cell r="O10">
            <v>2.2799999999999998</v>
          </cell>
          <cell r="P10">
            <v>2.2800000000000002</v>
          </cell>
        </row>
        <row r="11">
          <cell r="D11">
            <v>2.46</v>
          </cell>
          <cell r="E11">
            <v>2.2799999999999998</v>
          </cell>
          <cell r="F11"/>
          <cell r="G11"/>
          <cell r="H11"/>
          <cell r="I11"/>
          <cell r="J11"/>
          <cell r="K11"/>
          <cell r="L11"/>
          <cell r="M11"/>
          <cell r="N11"/>
          <cell r="O11"/>
          <cell r="P11">
            <v>2.37</v>
          </cell>
        </row>
        <row r="12">
          <cell r="D12">
            <v>2.7</v>
          </cell>
          <cell r="E12">
            <v>2.7</v>
          </cell>
          <cell r="F12">
            <v>2.7</v>
          </cell>
          <cell r="G12">
            <v>2.7</v>
          </cell>
          <cell r="H12">
            <v>2.7</v>
          </cell>
          <cell r="I12">
            <v>2.7</v>
          </cell>
          <cell r="J12">
            <v>2.7</v>
          </cell>
          <cell r="K12">
            <v>2.7</v>
          </cell>
          <cell r="L12">
            <v>2.7</v>
          </cell>
          <cell r="M12">
            <v>2.7</v>
          </cell>
          <cell r="N12">
            <v>2.7</v>
          </cell>
          <cell r="O12">
            <v>2.7</v>
          </cell>
          <cell r="P12">
            <v>2.6999999999999997</v>
          </cell>
        </row>
        <row r="13">
          <cell r="D13">
            <v>2.66</v>
          </cell>
          <cell r="E13">
            <v>2.25</v>
          </cell>
          <cell r="F13"/>
          <cell r="G13"/>
          <cell r="H13"/>
          <cell r="I13"/>
          <cell r="J13"/>
          <cell r="K13"/>
          <cell r="L13"/>
          <cell r="M13"/>
          <cell r="N13"/>
          <cell r="O13"/>
          <cell r="P13">
            <v>2.4550000000000001</v>
          </cell>
        </row>
        <row r="14">
          <cell r="D14">
            <v>2.7</v>
          </cell>
          <cell r="E14">
            <v>2.7</v>
          </cell>
          <cell r="F14">
            <v>2.7</v>
          </cell>
          <cell r="G14">
            <v>2.7</v>
          </cell>
          <cell r="H14">
            <v>2.7</v>
          </cell>
          <cell r="I14">
            <v>2.7</v>
          </cell>
          <cell r="J14">
            <v>2.7</v>
          </cell>
          <cell r="K14">
            <v>2.7</v>
          </cell>
          <cell r="L14">
            <v>2.7</v>
          </cell>
          <cell r="M14">
            <v>2.7</v>
          </cell>
          <cell r="N14">
            <v>2.7</v>
          </cell>
          <cell r="O14">
            <v>2.7</v>
          </cell>
          <cell r="P14">
            <v>2.6999999999999997</v>
          </cell>
        </row>
        <row r="15">
          <cell r="D15">
            <v>2.66</v>
          </cell>
          <cell r="E15">
            <v>2.25</v>
          </cell>
          <cell r="F15"/>
          <cell r="G15"/>
          <cell r="H15"/>
          <cell r="I15"/>
          <cell r="J15"/>
          <cell r="K15"/>
          <cell r="L15"/>
          <cell r="M15"/>
          <cell r="N15"/>
          <cell r="O15"/>
          <cell r="P15">
            <v>2.4550000000000001</v>
          </cell>
        </row>
        <row r="18">
          <cell r="D18" t="str">
            <v>0</v>
          </cell>
          <cell r="E18" t="str">
            <v>0</v>
          </cell>
          <cell r="F18">
            <v>0</v>
          </cell>
          <cell r="G18">
            <v>0</v>
          </cell>
          <cell r="H18">
            <v>0</v>
          </cell>
          <cell r="I18">
            <v>0</v>
          </cell>
          <cell r="J18">
            <v>0</v>
          </cell>
          <cell r="K18">
            <v>0</v>
          </cell>
          <cell r="L18">
            <v>0</v>
          </cell>
          <cell r="M18">
            <v>0</v>
          </cell>
          <cell r="N18">
            <v>0</v>
          </cell>
          <cell r="O18">
            <v>0</v>
          </cell>
          <cell r="P18" t="e">
            <v>#DIV/0!</v>
          </cell>
        </row>
        <row r="19">
          <cell r="D19" t="str">
            <v>0</v>
          </cell>
          <cell r="E19" t="str">
            <v>0</v>
          </cell>
          <cell r="F19">
            <v>0</v>
          </cell>
          <cell r="G19">
            <v>0</v>
          </cell>
          <cell r="H19">
            <v>0</v>
          </cell>
          <cell r="I19">
            <v>0</v>
          </cell>
          <cell r="J19">
            <v>0</v>
          </cell>
          <cell r="K19">
            <v>0</v>
          </cell>
          <cell r="L19">
            <v>0</v>
          </cell>
          <cell r="M19">
            <v>0</v>
          </cell>
          <cell r="N19">
            <v>0</v>
          </cell>
          <cell r="O19">
            <v>0</v>
          </cell>
          <cell r="P19" t="e">
            <v>#DIV/0!</v>
          </cell>
        </row>
        <row r="20">
          <cell r="D20" t="str">
            <v>0</v>
          </cell>
          <cell r="E20" t="str">
            <v>0</v>
          </cell>
          <cell r="F20">
            <v>0</v>
          </cell>
          <cell r="G20">
            <v>0</v>
          </cell>
          <cell r="H20">
            <v>0</v>
          </cell>
          <cell r="I20">
            <v>0</v>
          </cell>
          <cell r="J20">
            <v>0</v>
          </cell>
          <cell r="K20">
            <v>0</v>
          </cell>
          <cell r="L20">
            <v>0</v>
          </cell>
          <cell r="M20">
            <v>0</v>
          </cell>
          <cell r="N20">
            <v>0</v>
          </cell>
          <cell r="O20">
            <v>0</v>
          </cell>
          <cell r="P20" t="e">
            <v>#DIV/0!</v>
          </cell>
        </row>
        <row r="21">
          <cell r="D21" t="str">
            <v>0</v>
          </cell>
          <cell r="E21" t="str">
            <v>0</v>
          </cell>
          <cell r="F21">
            <v>0</v>
          </cell>
          <cell r="G21">
            <v>0</v>
          </cell>
          <cell r="H21">
            <v>0</v>
          </cell>
          <cell r="I21">
            <v>0</v>
          </cell>
          <cell r="J21">
            <v>0</v>
          </cell>
          <cell r="K21">
            <v>0</v>
          </cell>
          <cell r="L21">
            <v>0</v>
          </cell>
          <cell r="M21">
            <v>0</v>
          </cell>
          <cell r="N21">
            <v>0</v>
          </cell>
          <cell r="O21">
            <v>0</v>
          </cell>
          <cell r="P21" t="e">
            <v>#DIV/0!</v>
          </cell>
        </row>
        <row r="22">
          <cell r="D22" t="str">
            <v>0</v>
          </cell>
          <cell r="E22" t="str">
            <v>0</v>
          </cell>
          <cell r="F22">
            <v>0</v>
          </cell>
          <cell r="G22">
            <v>0</v>
          </cell>
          <cell r="H22">
            <v>0</v>
          </cell>
          <cell r="I22">
            <v>0</v>
          </cell>
          <cell r="J22">
            <v>0</v>
          </cell>
          <cell r="K22">
            <v>0</v>
          </cell>
          <cell r="L22">
            <v>0</v>
          </cell>
          <cell r="M22">
            <v>0</v>
          </cell>
          <cell r="N22">
            <v>0</v>
          </cell>
          <cell r="O22">
            <v>0</v>
          </cell>
          <cell r="P22" t="e">
            <v>#DIV/0!</v>
          </cell>
        </row>
        <row r="23">
          <cell r="D23" t="str">
            <v>0</v>
          </cell>
          <cell r="E23" t="str">
            <v>0</v>
          </cell>
          <cell r="F23">
            <v>0</v>
          </cell>
          <cell r="G23">
            <v>0</v>
          </cell>
          <cell r="H23">
            <v>0</v>
          </cell>
          <cell r="I23">
            <v>0</v>
          </cell>
          <cell r="J23">
            <v>0</v>
          </cell>
          <cell r="K23">
            <v>0</v>
          </cell>
          <cell r="L23">
            <v>0</v>
          </cell>
          <cell r="M23">
            <v>0</v>
          </cell>
          <cell r="N23">
            <v>0</v>
          </cell>
          <cell r="O23">
            <v>0</v>
          </cell>
          <cell r="P23" t="e">
            <v>#DIV/0!</v>
          </cell>
        </row>
        <row r="24">
          <cell r="D24" t="str">
            <v>0</v>
          </cell>
          <cell r="E24" t="str">
            <v>0</v>
          </cell>
          <cell r="F24">
            <v>0</v>
          </cell>
          <cell r="G24">
            <v>0</v>
          </cell>
          <cell r="H24">
            <v>0</v>
          </cell>
          <cell r="I24">
            <v>0</v>
          </cell>
          <cell r="J24">
            <v>0</v>
          </cell>
          <cell r="K24">
            <v>0</v>
          </cell>
          <cell r="L24">
            <v>0</v>
          </cell>
          <cell r="M24">
            <v>0</v>
          </cell>
          <cell r="N24">
            <v>0</v>
          </cell>
          <cell r="O24">
            <v>0</v>
          </cell>
          <cell r="P24" t="e">
            <v>#DIV/0!</v>
          </cell>
        </row>
        <row r="25">
          <cell r="D25" t="str">
            <v>0</v>
          </cell>
          <cell r="E25" t="str">
            <v>0</v>
          </cell>
          <cell r="F25">
            <v>0</v>
          </cell>
          <cell r="G25">
            <v>0</v>
          </cell>
          <cell r="H25">
            <v>0</v>
          </cell>
          <cell r="I25">
            <v>0</v>
          </cell>
          <cell r="J25">
            <v>0</v>
          </cell>
          <cell r="K25">
            <v>0</v>
          </cell>
          <cell r="L25">
            <v>0</v>
          </cell>
          <cell r="M25">
            <v>0</v>
          </cell>
          <cell r="N25">
            <v>0</v>
          </cell>
          <cell r="O25">
            <v>0</v>
          </cell>
          <cell r="P25" t="e">
            <v>#DIV/0!</v>
          </cell>
        </row>
        <row r="26">
          <cell r="D26" t="str">
            <v>0</v>
          </cell>
          <cell r="E26" t="str">
            <v>0</v>
          </cell>
          <cell r="F26">
            <v>0</v>
          </cell>
          <cell r="G26">
            <v>0</v>
          </cell>
          <cell r="H26">
            <v>0</v>
          </cell>
          <cell r="I26">
            <v>0</v>
          </cell>
          <cell r="J26">
            <v>0</v>
          </cell>
          <cell r="K26">
            <v>0</v>
          </cell>
          <cell r="L26">
            <v>0</v>
          </cell>
          <cell r="M26">
            <v>0</v>
          </cell>
          <cell r="N26">
            <v>0</v>
          </cell>
          <cell r="O26">
            <v>0</v>
          </cell>
          <cell r="P26" t="e">
            <v>#DIV/0!</v>
          </cell>
        </row>
        <row r="27">
          <cell r="D27" t="str">
            <v>0</v>
          </cell>
          <cell r="E27" t="str">
            <v>0</v>
          </cell>
          <cell r="F27">
            <v>0</v>
          </cell>
          <cell r="G27">
            <v>0</v>
          </cell>
          <cell r="H27">
            <v>0</v>
          </cell>
          <cell r="I27">
            <v>0</v>
          </cell>
          <cell r="J27">
            <v>0</v>
          </cell>
          <cell r="K27">
            <v>0</v>
          </cell>
          <cell r="L27">
            <v>0</v>
          </cell>
          <cell r="M27">
            <v>0</v>
          </cell>
          <cell r="N27">
            <v>0</v>
          </cell>
          <cell r="O27">
            <v>0</v>
          </cell>
          <cell r="P27" t="e">
            <v>#DIV/0!</v>
          </cell>
        </row>
        <row r="28">
          <cell r="D28" t="str">
            <v>0</v>
          </cell>
          <cell r="E28" t="str">
            <v>0</v>
          </cell>
          <cell r="F28">
            <v>0</v>
          </cell>
          <cell r="G28">
            <v>0</v>
          </cell>
          <cell r="H28">
            <v>0</v>
          </cell>
          <cell r="I28">
            <v>0</v>
          </cell>
          <cell r="J28">
            <v>0</v>
          </cell>
          <cell r="K28">
            <v>0</v>
          </cell>
          <cell r="L28">
            <v>0</v>
          </cell>
          <cell r="M28">
            <v>0</v>
          </cell>
          <cell r="N28">
            <v>0</v>
          </cell>
          <cell r="O28">
            <v>0</v>
          </cell>
          <cell r="P28" t="e">
            <v>#DIV/0!</v>
          </cell>
        </row>
        <row r="29">
          <cell r="D29" t="str">
            <v>0</v>
          </cell>
          <cell r="E29" t="str">
            <v>0</v>
          </cell>
          <cell r="F29">
            <v>0</v>
          </cell>
          <cell r="G29">
            <v>0</v>
          </cell>
          <cell r="H29">
            <v>0</v>
          </cell>
          <cell r="I29">
            <v>0</v>
          </cell>
          <cell r="J29">
            <v>0</v>
          </cell>
          <cell r="K29">
            <v>0</v>
          </cell>
          <cell r="L29">
            <v>0</v>
          </cell>
          <cell r="M29">
            <v>0</v>
          </cell>
          <cell r="N29">
            <v>0</v>
          </cell>
          <cell r="O29">
            <v>0</v>
          </cell>
          <cell r="P29" t="e">
            <v>#DIV/0!</v>
          </cell>
        </row>
        <row r="30">
          <cell r="D30" t="str">
            <v>0</v>
          </cell>
          <cell r="E30" t="str">
            <v>0</v>
          </cell>
          <cell r="F30">
            <v>0</v>
          </cell>
          <cell r="G30">
            <v>0</v>
          </cell>
          <cell r="H30">
            <v>0</v>
          </cell>
          <cell r="I30">
            <v>0</v>
          </cell>
          <cell r="J30">
            <v>0</v>
          </cell>
          <cell r="K30">
            <v>0</v>
          </cell>
          <cell r="L30">
            <v>0</v>
          </cell>
          <cell r="M30">
            <v>0</v>
          </cell>
          <cell r="N30">
            <v>0</v>
          </cell>
          <cell r="O30">
            <v>0</v>
          </cell>
          <cell r="P30" t="e">
            <v>#DIV/0!</v>
          </cell>
        </row>
        <row r="31">
          <cell r="D31" t="str">
            <v>0</v>
          </cell>
          <cell r="E31" t="str">
            <v>0</v>
          </cell>
          <cell r="F31">
            <v>0</v>
          </cell>
          <cell r="G31">
            <v>0</v>
          </cell>
          <cell r="H31">
            <v>0</v>
          </cell>
          <cell r="I31">
            <v>0</v>
          </cell>
          <cell r="J31">
            <v>0</v>
          </cell>
          <cell r="K31">
            <v>0</v>
          </cell>
          <cell r="L31">
            <v>0</v>
          </cell>
          <cell r="M31">
            <v>0</v>
          </cell>
          <cell r="N31">
            <v>0</v>
          </cell>
          <cell r="O31">
            <v>0</v>
          </cell>
          <cell r="P31" t="e">
            <v>#DIV/0!</v>
          </cell>
        </row>
        <row r="34">
          <cell r="D34"/>
          <cell r="E34"/>
          <cell r="F34"/>
          <cell r="G34"/>
          <cell r="H34"/>
          <cell r="I34"/>
          <cell r="J34"/>
          <cell r="K34"/>
          <cell r="L34"/>
          <cell r="M34"/>
          <cell r="N34"/>
          <cell r="O34"/>
          <cell r="P34">
            <v>10</v>
          </cell>
        </row>
        <row r="35">
          <cell r="D35" t="str">
            <v>0</v>
          </cell>
          <cell r="E35" t="str">
            <v>0</v>
          </cell>
          <cell r="F35"/>
          <cell r="G35"/>
          <cell r="H35"/>
          <cell r="I35"/>
          <cell r="J35"/>
          <cell r="K35"/>
          <cell r="L35"/>
          <cell r="M35"/>
          <cell r="N35"/>
          <cell r="O35"/>
          <cell r="P35">
            <v>0</v>
          </cell>
        </row>
        <row r="36">
          <cell r="D36"/>
          <cell r="E36"/>
          <cell r="F36"/>
          <cell r="G36"/>
          <cell r="H36"/>
          <cell r="I36"/>
          <cell r="J36"/>
          <cell r="K36"/>
          <cell r="L36"/>
          <cell r="M36"/>
          <cell r="N36"/>
          <cell r="O36"/>
          <cell r="P36">
            <v>25</v>
          </cell>
        </row>
        <row r="37">
          <cell r="D37">
            <v>3</v>
          </cell>
          <cell r="E37" t="str">
            <v>0</v>
          </cell>
          <cell r="F37"/>
          <cell r="G37"/>
          <cell r="H37"/>
          <cell r="I37"/>
          <cell r="J37"/>
          <cell r="K37"/>
          <cell r="L37"/>
          <cell r="M37"/>
          <cell r="N37"/>
          <cell r="O37"/>
          <cell r="P37">
            <v>3</v>
          </cell>
        </row>
        <row r="38">
          <cell r="D38"/>
          <cell r="E38"/>
          <cell r="F38"/>
          <cell r="G38"/>
          <cell r="H38"/>
          <cell r="I38"/>
          <cell r="J38"/>
          <cell r="K38"/>
          <cell r="L38"/>
          <cell r="M38"/>
          <cell r="N38"/>
          <cell r="O38"/>
          <cell r="P38">
            <v>11</v>
          </cell>
        </row>
        <row r="39">
          <cell r="D39">
            <v>3</v>
          </cell>
          <cell r="E39" t="str">
            <v>0</v>
          </cell>
          <cell r="F39"/>
          <cell r="G39"/>
          <cell r="H39"/>
          <cell r="I39"/>
          <cell r="J39"/>
          <cell r="K39"/>
          <cell r="L39"/>
          <cell r="M39"/>
          <cell r="N39"/>
          <cell r="O39"/>
          <cell r="P39">
            <v>3</v>
          </cell>
        </row>
        <row r="40">
          <cell r="D40"/>
          <cell r="E40"/>
          <cell r="F40"/>
          <cell r="G40"/>
          <cell r="H40"/>
          <cell r="I40"/>
          <cell r="J40"/>
          <cell r="K40"/>
          <cell r="L40"/>
          <cell r="M40"/>
          <cell r="N40"/>
          <cell r="O40"/>
          <cell r="P40">
            <v>30</v>
          </cell>
        </row>
        <row r="41">
          <cell r="D41">
            <v>1</v>
          </cell>
          <cell r="E41">
            <v>2</v>
          </cell>
          <cell r="F41"/>
          <cell r="G41"/>
          <cell r="H41"/>
          <cell r="I41"/>
          <cell r="J41"/>
          <cell r="K41"/>
          <cell r="L41"/>
          <cell r="M41"/>
          <cell r="N41"/>
          <cell r="O41"/>
          <cell r="P41">
            <v>3</v>
          </cell>
        </row>
        <row r="42">
          <cell r="D42"/>
          <cell r="E42"/>
          <cell r="F42"/>
          <cell r="G42"/>
          <cell r="H42"/>
          <cell r="I42"/>
          <cell r="J42"/>
          <cell r="K42"/>
          <cell r="L42"/>
          <cell r="M42"/>
          <cell r="N42"/>
          <cell r="O42"/>
          <cell r="P42">
            <v>11</v>
          </cell>
        </row>
        <row r="43">
          <cell r="D43">
            <v>2</v>
          </cell>
          <cell r="E43">
            <v>1</v>
          </cell>
          <cell r="F43"/>
          <cell r="G43"/>
          <cell r="H43"/>
          <cell r="I43"/>
          <cell r="J43"/>
          <cell r="K43"/>
          <cell r="L43"/>
          <cell r="M43"/>
          <cell r="N43"/>
          <cell r="O43"/>
          <cell r="P43">
            <v>3</v>
          </cell>
        </row>
        <row r="44">
          <cell r="D44"/>
          <cell r="E44"/>
          <cell r="F44"/>
          <cell r="G44"/>
          <cell r="H44"/>
          <cell r="I44"/>
          <cell r="J44"/>
          <cell r="K44"/>
          <cell r="L44"/>
          <cell r="M44"/>
          <cell r="N44"/>
          <cell r="O44"/>
          <cell r="P44">
            <v>0</v>
          </cell>
        </row>
        <row r="45">
          <cell r="D45" t="str">
            <v>0</v>
          </cell>
          <cell r="E45" t="str">
            <v>0</v>
          </cell>
          <cell r="F45"/>
          <cell r="G45"/>
          <cell r="H45"/>
          <cell r="I45"/>
          <cell r="J45"/>
          <cell r="K45"/>
          <cell r="L45"/>
          <cell r="M45"/>
          <cell r="N45"/>
          <cell r="O45"/>
          <cell r="P45">
            <v>0</v>
          </cell>
        </row>
        <row r="46">
          <cell r="D46"/>
          <cell r="E46"/>
          <cell r="F46"/>
          <cell r="G46"/>
          <cell r="H46"/>
          <cell r="I46"/>
          <cell r="J46"/>
          <cell r="K46"/>
          <cell r="L46"/>
          <cell r="M46"/>
          <cell r="N46"/>
          <cell r="O46"/>
          <cell r="P46">
            <v>0</v>
          </cell>
        </row>
        <row r="47">
          <cell r="D47" t="str">
            <v>0</v>
          </cell>
          <cell r="E47" t="str">
            <v>0</v>
          </cell>
          <cell r="F47"/>
          <cell r="G47"/>
          <cell r="H47"/>
          <cell r="I47"/>
          <cell r="J47"/>
          <cell r="K47"/>
          <cell r="L47"/>
          <cell r="M47"/>
          <cell r="N47"/>
          <cell r="O47"/>
          <cell r="P47">
            <v>0</v>
          </cell>
        </row>
        <row r="48">
          <cell r="D48"/>
          <cell r="E48"/>
          <cell r="F48"/>
          <cell r="G48"/>
          <cell r="H48"/>
          <cell r="I48"/>
          <cell r="J48"/>
          <cell r="K48"/>
          <cell r="L48"/>
          <cell r="M48"/>
          <cell r="N48"/>
          <cell r="O48"/>
          <cell r="P48">
            <v>5</v>
          </cell>
        </row>
        <row r="49">
          <cell r="D49" t="str">
            <v>0</v>
          </cell>
          <cell r="E49" t="str">
            <v>0</v>
          </cell>
          <cell r="F49"/>
          <cell r="G49"/>
          <cell r="H49"/>
          <cell r="I49"/>
          <cell r="J49"/>
          <cell r="K49"/>
          <cell r="L49"/>
          <cell r="M49"/>
          <cell r="N49"/>
          <cell r="O49"/>
          <cell r="P49">
            <v>0</v>
          </cell>
        </row>
        <row r="50">
          <cell r="D50"/>
          <cell r="E50"/>
          <cell r="F50"/>
          <cell r="G50"/>
          <cell r="H50"/>
          <cell r="I50"/>
          <cell r="J50"/>
          <cell r="K50"/>
          <cell r="L50"/>
          <cell r="M50"/>
          <cell r="N50"/>
          <cell r="O50"/>
          <cell r="P50">
            <v>92</v>
          </cell>
        </row>
        <row r="51">
          <cell r="D51">
            <v>9</v>
          </cell>
          <cell r="E51">
            <v>3</v>
          </cell>
          <cell r="F51"/>
          <cell r="G51"/>
          <cell r="H51"/>
          <cell r="I51"/>
          <cell r="J51"/>
          <cell r="K51"/>
          <cell r="L51"/>
          <cell r="M51"/>
          <cell r="N51"/>
          <cell r="O51"/>
          <cell r="P51">
            <v>12</v>
          </cell>
        </row>
        <row r="54">
          <cell r="D54"/>
          <cell r="E54"/>
          <cell r="F54"/>
          <cell r="G54"/>
          <cell r="H54"/>
          <cell r="I54"/>
          <cell r="J54"/>
          <cell r="K54"/>
          <cell r="L54"/>
          <cell r="M54"/>
          <cell r="N54"/>
          <cell r="O54"/>
          <cell r="P54">
            <v>2</v>
          </cell>
        </row>
        <row r="55">
          <cell r="D55">
            <v>0</v>
          </cell>
          <cell r="E55">
            <v>0</v>
          </cell>
          <cell r="F55">
            <v>0</v>
          </cell>
          <cell r="G55"/>
          <cell r="H55"/>
          <cell r="I55"/>
          <cell r="J55"/>
          <cell r="K55"/>
          <cell r="L55"/>
          <cell r="M55"/>
          <cell r="N55"/>
          <cell r="O55"/>
          <cell r="P55">
            <v>0</v>
          </cell>
        </row>
        <row r="56">
          <cell r="D56"/>
          <cell r="E56"/>
          <cell r="F56"/>
          <cell r="G56"/>
          <cell r="H56"/>
          <cell r="I56"/>
          <cell r="J56"/>
          <cell r="K56"/>
          <cell r="L56"/>
          <cell r="M56"/>
          <cell r="N56"/>
          <cell r="O56"/>
          <cell r="P56">
            <v>136</v>
          </cell>
        </row>
        <row r="57">
          <cell r="D57">
            <v>6</v>
          </cell>
          <cell r="E57">
            <v>5</v>
          </cell>
          <cell r="F57">
            <v>3</v>
          </cell>
          <cell r="G57"/>
          <cell r="H57"/>
          <cell r="I57"/>
          <cell r="J57"/>
          <cell r="K57"/>
          <cell r="L57"/>
          <cell r="M57"/>
          <cell r="N57"/>
          <cell r="O57"/>
          <cell r="P57">
            <v>14</v>
          </cell>
        </row>
        <row r="58">
          <cell r="D58"/>
          <cell r="E58"/>
          <cell r="F58"/>
          <cell r="G58"/>
          <cell r="H58"/>
          <cell r="I58"/>
          <cell r="J58"/>
          <cell r="K58"/>
          <cell r="L58"/>
          <cell r="M58"/>
          <cell r="N58"/>
          <cell r="O58"/>
          <cell r="P58">
            <v>101</v>
          </cell>
        </row>
        <row r="59">
          <cell r="D59">
            <v>2</v>
          </cell>
          <cell r="E59">
            <v>0</v>
          </cell>
          <cell r="F59">
            <v>1</v>
          </cell>
          <cell r="G59"/>
          <cell r="H59"/>
          <cell r="I59"/>
          <cell r="J59"/>
          <cell r="K59"/>
          <cell r="L59"/>
          <cell r="M59"/>
          <cell r="N59"/>
          <cell r="O59"/>
          <cell r="P59">
            <v>3</v>
          </cell>
        </row>
        <row r="60">
          <cell r="D60"/>
          <cell r="E60"/>
          <cell r="F60"/>
          <cell r="G60"/>
          <cell r="H60"/>
          <cell r="I60"/>
          <cell r="J60"/>
          <cell r="K60"/>
          <cell r="L60"/>
          <cell r="M60"/>
          <cell r="N60"/>
          <cell r="O60"/>
          <cell r="P60">
            <v>19</v>
          </cell>
        </row>
        <row r="61">
          <cell r="D61">
            <v>0</v>
          </cell>
          <cell r="E61">
            <v>2</v>
          </cell>
          <cell r="F61">
            <v>5</v>
          </cell>
          <cell r="G61"/>
          <cell r="H61"/>
          <cell r="I61"/>
          <cell r="J61"/>
          <cell r="K61"/>
          <cell r="L61"/>
          <cell r="M61"/>
          <cell r="N61"/>
          <cell r="O61"/>
          <cell r="P61">
            <v>7</v>
          </cell>
        </row>
        <row r="62">
          <cell r="D62"/>
          <cell r="E62"/>
          <cell r="F62"/>
          <cell r="G62"/>
          <cell r="H62"/>
          <cell r="I62"/>
          <cell r="J62"/>
          <cell r="K62"/>
          <cell r="L62"/>
          <cell r="M62"/>
          <cell r="N62"/>
          <cell r="O62"/>
          <cell r="P62">
            <v>83</v>
          </cell>
        </row>
        <row r="63">
          <cell r="D63">
            <v>3</v>
          </cell>
          <cell r="E63">
            <v>1</v>
          </cell>
          <cell r="F63">
            <v>2</v>
          </cell>
          <cell r="G63"/>
          <cell r="H63"/>
          <cell r="I63"/>
          <cell r="J63"/>
          <cell r="K63"/>
          <cell r="L63"/>
          <cell r="M63"/>
          <cell r="N63"/>
          <cell r="O63"/>
          <cell r="P63">
            <v>6</v>
          </cell>
        </row>
        <row r="64">
          <cell r="D64"/>
          <cell r="E64"/>
          <cell r="F64"/>
          <cell r="G64"/>
          <cell r="H64"/>
          <cell r="I64"/>
          <cell r="J64"/>
          <cell r="K64"/>
          <cell r="L64"/>
          <cell r="M64"/>
          <cell r="N64"/>
          <cell r="O64"/>
          <cell r="P64">
            <v>341</v>
          </cell>
        </row>
        <row r="65">
          <cell r="D65">
            <v>11</v>
          </cell>
          <cell r="E65">
            <v>8</v>
          </cell>
          <cell r="F65">
            <v>11</v>
          </cell>
          <cell r="G65"/>
          <cell r="H65"/>
          <cell r="I65"/>
          <cell r="J65"/>
          <cell r="K65"/>
          <cell r="L65"/>
          <cell r="M65"/>
          <cell r="N65"/>
          <cell r="O65"/>
          <cell r="P65">
            <v>30</v>
          </cell>
        </row>
        <row r="68">
          <cell r="D68">
            <v>0</v>
          </cell>
          <cell r="E68"/>
          <cell r="F68"/>
          <cell r="G68"/>
          <cell r="H68"/>
          <cell r="I68"/>
          <cell r="J68"/>
          <cell r="K68"/>
          <cell r="L68"/>
          <cell r="M68"/>
          <cell r="N68"/>
          <cell r="O68"/>
          <cell r="P68">
            <v>0</v>
          </cell>
        </row>
        <row r="69">
          <cell r="D69">
            <v>0</v>
          </cell>
          <cell r="E69"/>
          <cell r="F69"/>
          <cell r="G69"/>
          <cell r="H69"/>
          <cell r="I69"/>
          <cell r="J69"/>
          <cell r="K69"/>
          <cell r="L69"/>
          <cell r="M69"/>
          <cell r="N69"/>
          <cell r="O69"/>
          <cell r="P69">
            <v>0</v>
          </cell>
        </row>
        <row r="70">
          <cell r="D70">
            <v>3</v>
          </cell>
          <cell r="E70"/>
          <cell r="F70"/>
          <cell r="G70"/>
          <cell r="H70"/>
          <cell r="I70"/>
          <cell r="J70"/>
          <cell r="K70"/>
          <cell r="L70"/>
          <cell r="M70"/>
          <cell r="N70"/>
          <cell r="O70"/>
          <cell r="P70">
            <v>3</v>
          </cell>
        </row>
        <row r="71">
          <cell r="D71">
            <v>4</v>
          </cell>
          <cell r="E71"/>
          <cell r="F71"/>
          <cell r="G71"/>
          <cell r="H71"/>
          <cell r="I71"/>
          <cell r="J71"/>
          <cell r="K71"/>
          <cell r="L71"/>
          <cell r="M71"/>
          <cell r="N71"/>
          <cell r="O71"/>
          <cell r="P71">
            <v>4</v>
          </cell>
        </row>
        <row r="72">
          <cell r="D72">
            <v>1</v>
          </cell>
          <cell r="E72"/>
          <cell r="F72"/>
          <cell r="G72"/>
          <cell r="H72"/>
          <cell r="I72"/>
          <cell r="J72"/>
          <cell r="K72"/>
          <cell r="L72"/>
          <cell r="M72"/>
          <cell r="N72"/>
          <cell r="O72"/>
          <cell r="P72">
            <v>1</v>
          </cell>
        </row>
        <row r="73">
          <cell r="D73">
            <v>2</v>
          </cell>
          <cell r="E73"/>
          <cell r="F73"/>
          <cell r="G73"/>
          <cell r="H73"/>
          <cell r="I73"/>
          <cell r="J73"/>
          <cell r="K73"/>
          <cell r="L73"/>
          <cell r="M73"/>
          <cell r="N73"/>
          <cell r="O73"/>
          <cell r="P73">
            <v>2</v>
          </cell>
        </row>
        <row r="74">
          <cell r="D74">
            <v>0</v>
          </cell>
          <cell r="E74"/>
          <cell r="F74"/>
          <cell r="G74"/>
          <cell r="H74"/>
          <cell r="I74"/>
          <cell r="J74"/>
          <cell r="K74"/>
          <cell r="L74"/>
          <cell r="M74"/>
          <cell r="N74"/>
          <cell r="O74"/>
          <cell r="P74">
            <v>0</v>
          </cell>
        </row>
        <row r="75">
          <cell r="D75">
            <v>0</v>
          </cell>
          <cell r="E75"/>
          <cell r="F75"/>
          <cell r="G75"/>
          <cell r="H75"/>
          <cell r="I75"/>
          <cell r="J75"/>
          <cell r="K75"/>
          <cell r="L75"/>
          <cell r="M75"/>
          <cell r="N75"/>
          <cell r="O75"/>
          <cell r="P75">
            <v>0</v>
          </cell>
        </row>
        <row r="76">
          <cell r="D76">
            <v>1</v>
          </cell>
          <cell r="E76"/>
          <cell r="F76"/>
          <cell r="G76"/>
          <cell r="H76"/>
          <cell r="I76"/>
          <cell r="J76"/>
          <cell r="K76"/>
          <cell r="L76"/>
          <cell r="M76"/>
          <cell r="N76"/>
          <cell r="O76"/>
          <cell r="P76">
            <v>1</v>
          </cell>
        </row>
        <row r="77">
          <cell r="D77">
            <v>2</v>
          </cell>
          <cell r="E77"/>
          <cell r="F77"/>
          <cell r="G77"/>
          <cell r="H77"/>
          <cell r="I77"/>
          <cell r="J77"/>
          <cell r="K77"/>
          <cell r="L77"/>
          <cell r="M77"/>
          <cell r="N77"/>
          <cell r="O77"/>
          <cell r="P77">
            <v>2</v>
          </cell>
        </row>
        <row r="78">
          <cell r="D78">
            <v>5</v>
          </cell>
          <cell r="E78"/>
          <cell r="F78"/>
          <cell r="G78"/>
          <cell r="H78"/>
          <cell r="I78"/>
          <cell r="J78"/>
          <cell r="K78"/>
          <cell r="L78"/>
          <cell r="M78"/>
          <cell r="N78"/>
          <cell r="O78"/>
          <cell r="P78">
            <v>5</v>
          </cell>
        </row>
        <row r="79">
          <cell r="D79">
            <v>8</v>
          </cell>
          <cell r="E79"/>
          <cell r="F79"/>
          <cell r="G79"/>
          <cell r="H79"/>
          <cell r="I79"/>
          <cell r="J79"/>
          <cell r="K79"/>
          <cell r="L79"/>
          <cell r="M79"/>
          <cell r="N79"/>
          <cell r="O79"/>
          <cell r="P79">
            <v>8</v>
          </cell>
        </row>
        <row r="82">
          <cell r="D82" t="str">
            <v>0</v>
          </cell>
          <cell r="E82" t="str">
            <v>0</v>
          </cell>
          <cell r="F82"/>
          <cell r="G82"/>
          <cell r="H82"/>
          <cell r="I82"/>
          <cell r="J82"/>
          <cell r="K82"/>
          <cell r="L82"/>
          <cell r="M82"/>
          <cell r="N82"/>
          <cell r="O82"/>
          <cell r="P82"/>
        </row>
        <row r="83">
          <cell r="D83" t="str">
            <v>0</v>
          </cell>
          <cell r="E83" t="str">
            <v>0</v>
          </cell>
          <cell r="F83"/>
          <cell r="G83"/>
          <cell r="H83"/>
          <cell r="I83"/>
          <cell r="J83"/>
          <cell r="K83"/>
          <cell r="L83"/>
          <cell r="M83"/>
          <cell r="N83"/>
          <cell r="O83"/>
          <cell r="P83"/>
        </row>
        <row r="84">
          <cell r="D84" t="str">
            <v>0</v>
          </cell>
          <cell r="E84" t="str">
            <v>0</v>
          </cell>
          <cell r="F84"/>
          <cell r="G84"/>
          <cell r="H84"/>
          <cell r="I84"/>
          <cell r="J84"/>
          <cell r="K84"/>
          <cell r="L84"/>
          <cell r="M84"/>
          <cell r="N84"/>
          <cell r="O84"/>
          <cell r="P84"/>
        </row>
        <row r="85">
          <cell r="D85" t="str">
            <v>0</v>
          </cell>
          <cell r="E85" t="str">
            <v>0</v>
          </cell>
          <cell r="F85"/>
          <cell r="G85"/>
          <cell r="H85"/>
          <cell r="I85"/>
          <cell r="J85"/>
          <cell r="K85"/>
          <cell r="L85"/>
          <cell r="M85"/>
          <cell r="N85"/>
          <cell r="O85"/>
          <cell r="P85"/>
        </row>
        <row r="86">
          <cell r="D86" t="str">
            <v>0</v>
          </cell>
          <cell r="E86" t="str">
            <v>0</v>
          </cell>
          <cell r="F86"/>
          <cell r="G86"/>
          <cell r="H86"/>
          <cell r="I86"/>
          <cell r="J86"/>
          <cell r="K86"/>
          <cell r="L86"/>
          <cell r="M86"/>
          <cell r="N86"/>
          <cell r="O86"/>
          <cell r="P86"/>
        </row>
        <row r="87">
          <cell r="D87" t="str">
            <v>0</v>
          </cell>
          <cell r="E87" t="str">
            <v>0</v>
          </cell>
          <cell r="F87"/>
          <cell r="G87"/>
          <cell r="H87"/>
          <cell r="I87"/>
          <cell r="J87"/>
          <cell r="K87"/>
          <cell r="L87"/>
          <cell r="M87"/>
          <cell r="N87"/>
          <cell r="O87"/>
          <cell r="P87"/>
        </row>
        <row r="88">
          <cell r="D88" t="str">
            <v>0</v>
          </cell>
          <cell r="E88" t="str">
            <v>0</v>
          </cell>
          <cell r="F88"/>
          <cell r="G88"/>
          <cell r="H88"/>
          <cell r="I88"/>
          <cell r="J88"/>
          <cell r="K88"/>
          <cell r="L88"/>
          <cell r="M88"/>
          <cell r="N88"/>
          <cell r="O88"/>
          <cell r="P88"/>
        </row>
        <row r="89">
          <cell r="D89" t="str">
            <v>0</v>
          </cell>
          <cell r="E89" t="str">
            <v>0</v>
          </cell>
          <cell r="F89"/>
          <cell r="G89"/>
          <cell r="H89"/>
          <cell r="I89"/>
          <cell r="J89"/>
          <cell r="K89"/>
          <cell r="L89"/>
          <cell r="M89"/>
          <cell r="N89"/>
          <cell r="O89"/>
          <cell r="P89"/>
        </row>
        <row r="90">
          <cell r="D90" t="str">
            <v>0</v>
          </cell>
          <cell r="E90" t="str">
            <v>0</v>
          </cell>
          <cell r="F90"/>
          <cell r="G90"/>
          <cell r="H90"/>
          <cell r="I90"/>
          <cell r="J90"/>
          <cell r="K90"/>
          <cell r="L90"/>
          <cell r="M90"/>
          <cell r="N90"/>
          <cell r="O90"/>
          <cell r="P90"/>
        </row>
        <row r="91">
          <cell r="D91" t="str">
            <v>0</v>
          </cell>
          <cell r="E91" t="str">
            <v>0</v>
          </cell>
          <cell r="F91"/>
          <cell r="G91"/>
          <cell r="H91"/>
          <cell r="I91"/>
          <cell r="J91"/>
          <cell r="K91"/>
          <cell r="L91"/>
          <cell r="M91"/>
          <cell r="N91"/>
          <cell r="O91"/>
          <cell r="P91"/>
        </row>
        <row r="92">
          <cell r="D92" t="str">
            <v>0</v>
          </cell>
          <cell r="E92" t="str">
            <v>0</v>
          </cell>
          <cell r="F92"/>
          <cell r="G92"/>
          <cell r="H92"/>
          <cell r="I92"/>
          <cell r="J92"/>
          <cell r="K92"/>
          <cell r="L92"/>
          <cell r="M92"/>
          <cell r="N92"/>
          <cell r="O92"/>
          <cell r="P92"/>
        </row>
        <row r="93">
          <cell r="D93" t="str">
            <v>0</v>
          </cell>
          <cell r="E93" t="str">
            <v>0</v>
          </cell>
          <cell r="F93"/>
          <cell r="G93"/>
          <cell r="H93"/>
          <cell r="I93"/>
          <cell r="J93"/>
          <cell r="K93"/>
          <cell r="L93"/>
          <cell r="M93"/>
          <cell r="N93"/>
          <cell r="O93"/>
          <cell r="P93"/>
        </row>
      </sheetData>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row r="2">
          <cell r="C2">
            <v>97</v>
          </cell>
          <cell r="D2">
            <v>75</v>
          </cell>
          <cell r="E2">
            <v>77</v>
          </cell>
          <cell r="F2">
            <v>38</v>
          </cell>
          <cell r="G2">
            <v>35</v>
          </cell>
          <cell r="H2">
            <v>13</v>
          </cell>
          <cell r="I2">
            <v>12</v>
          </cell>
          <cell r="J2">
            <v>22</v>
          </cell>
          <cell r="K2">
            <v>21</v>
          </cell>
          <cell r="L2">
            <v>33</v>
          </cell>
          <cell r="M2">
            <v>28</v>
          </cell>
          <cell r="N2">
            <v>19</v>
          </cell>
          <cell r="O2">
            <v>470</v>
          </cell>
          <cell r="S2">
            <v>10</v>
          </cell>
          <cell r="T2">
            <v>2</v>
          </cell>
          <cell r="U2">
            <v>6</v>
          </cell>
          <cell r="V2">
            <v>5</v>
          </cell>
          <cell r="W2">
            <v>8</v>
          </cell>
          <cell r="X2">
            <v>1</v>
          </cell>
          <cell r="Y2">
            <v>2</v>
          </cell>
          <cell r="Z2">
            <v>0</v>
          </cell>
          <cell r="AA2">
            <v>0</v>
          </cell>
          <cell r="AB2">
            <v>5</v>
          </cell>
          <cell r="AC2">
            <v>1</v>
          </cell>
          <cell r="AD2">
            <v>1</v>
          </cell>
          <cell r="AE2">
            <v>41</v>
          </cell>
        </row>
        <row r="3">
          <cell r="C3">
            <v>28</v>
          </cell>
          <cell r="D3">
            <v>38</v>
          </cell>
          <cell r="E3"/>
          <cell r="F3"/>
          <cell r="G3"/>
          <cell r="H3"/>
          <cell r="I3"/>
          <cell r="J3"/>
          <cell r="K3"/>
          <cell r="L3"/>
          <cell r="M3"/>
          <cell r="N3"/>
          <cell r="O3">
            <v>66</v>
          </cell>
          <cell r="S3">
            <v>1</v>
          </cell>
          <cell r="T3">
            <v>0</v>
          </cell>
          <cell r="U3"/>
          <cell r="V3"/>
          <cell r="W3"/>
          <cell r="X3"/>
          <cell r="Y3"/>
          <cell r="Z3"/>
          <cell r="AA3"/>
          <cell r="AB3"/>
          <cell r="AC3"/>
          <cell r="AD3"/>
          <cell r="AE3">
            <v>1</v>
          </cell>
        </row>
        <row r="4">
          <cell r="C4">
            <v>-0.71134020618556704</v>
          </cell>
          <cell r="D4">
            <v>-0.49333333333333329</v>
          </cell>
          <cell r="E4"/>
          <cell r="F4"/>
          <cell r="G4"/>
          <cell r="H4"/>
          <cell r="I4"/>
          <cell r="J4"/>
          <cell r="K4"/>
          <cell r="L4"/>
          <cell r="M4"/>
          <cell r="N4"/>
          <cell r="O4">
            <v>-0.8595744680851064</v>
          </cell>
          <cell r="S4">
            <v>-0.9</v>
          </cell>
          <cell r="T4">
            <v>-1</v>
          </cell>
          <cell r="U4"/>
          <cell r="V4"/>
          <cell r="W4"/>
          <cell r="X4"/>
          <cell r="Y4"/>
          <cell r="Z4"/>
          <cell r="AA4"/>
          <cell r="AB4"/>
          <cell r="AC4"/>
          <cell r="AD4"/>
          <cell r="AE4">
            <v>-0.97560975609756095</v>
          </cell>
        </row>
        <row r="5">
          <cell r="C5">
            <v>359</v>
          </cell>
          <cell r="D5">
            <v>353</v>
          </cell>
          <cell r="E5">
            <v>404</v>
          </cell>
          <cell r="F5">
            <v>340</v>
          </cell>
          <cell r="G5">
            <v>263</v>
          </cell>
          <cell r="H5">
            <v>204</v>
          </cell>
          <cell r="I5">
            <v>206</v>
          </cell>
          <cell r="J5">
            <v>239</v>
          </cell>
          <cell r="K5">
            <v>253</v>
          </cell>
          <cell r="L5">
            <v>254</v>
          </cell>
          <cell r="M5">
            <v>239</v>
          </cell>
          <cell r="N5">
            <v>217</v>
          </cell>
          <cell r="O5">
            <v>3331</v>
          </cell>
          <cell r="S5">
            <v>118</v>
          </cell>
          <cell r="T5">
            <v>108</v>
          </cell>
          <cell r="U5">
            <v>139</v>
          </cell>
          <cell r="V5">
            <v>90</v>
          </cell>
          <cell r="W5">
            <v>113</v>
          </cell>
          <cell r="X5">
            <v>104</v>
          </cell>
          <cell r="Y5">
            <v>115</v>
          </cell>
          <cell r="Z5">
            <v>67</v>
          </cell>
          <cell r="AA5">
            <v>56</v>
          </cell>
          <cell r="AB5">
            <v>79</v>
          </cell>
          <cell r="AC5">
            <v>86</v>
          </cell>
          <cell r="AD5">
            <v>76</v>
          </cell>
          <cell r="AE5">
            <v>1151</v>
          </cell>
        </row>
        <row r="6">
          <cell r="C6">
            <v>143</v>
          </cell>
          <cell r="D6">
            <v>98</v>
          </cell>
          <cell r="E6"/>
          <cell r="F6"/>
          <cell r="G6"/>
          <cell r="H6"/>
          <cell r="I6"/>
          <cell r="J6"/>
          <cell r="K6"/>
          <cell r="L6"/>
          <cell r="M6"/>
          <cell r="N6"/>
          <cell r="O6">
            <v>241</v>
          </cell>
          <cell r="S6">
            <v>40</v>
          </cell>
          <cell r="T6">
            <v>34</v>
          </cell>
          <cell r="U6"/>
          <cell r="V6"/>
          <cell r="W6"/>
          <cell r="X6"/>
          <cell r="Y6"/>
          <cell r="Z6"/>
          <cell r="AA6"/>
          <cell r="AB6"/>
          <cell r="AC6"/>
          <cell r="AD6"/>
          <cell r="AE6">
            <v>74</v>
          </cell>
        </row>
        <row r="7">
          <cell r="C7">
            <v>-0.60167130919220058</v>
          </cell>
          <cell r="D7">
            <v>-0.72237960339943341</v>
          </cell>
          <cell r="E7"/>
          <cell r="F7"/>
          <cell r="G7"/>
          <cell r="H7"/>
          <cell r="I7"/>
          <cell r="J7"/>
          <cell r="K7"/>
          <cell r="L7"/>
          <cell r="M7"/>
          <cell r="N7"/>
          <cell r="O7">
            <v>-0.92764935454818376</v>
          </cell>
          <cell r="S7">
            <v>-0.66101694915254239</v>
          </cell>
          <cell r="T7">
            <v>-0.68518518518518512</v>
          </cell>
          <cell r="U7"/>
          <cell r="V7"/>
          <cell r="W7"/>
          <cell r="X7"/>
          <cell r="Y7"/>
          <cell r="Z7"/>
          <cell r="AA7"/>
          <cell r="AB7"/>
          <cell r="AC7"/>
          <cell r="AD7"/>
          <cell r="AE7">
            <v>-0.93570807993049521</v>
          </cell>
        </row>
        <row r="8">
          <cell r="C8">
            <v>213</v>
          </cell>
          <cell r="D8">
            <v>185</v>
          </cell>
          <cell r="E8">
            <v>143</v>
          </cell>
          <cell r="F8">
            <v>98</v>
          </cell>
          <cell r="G8">
            <v>133</v>
          </cell>
          <cell r="H8">
            <v>110</v>
          </cell>
          <cell r="I8">
            <v>102</v>
          </cell>
          <cell r="J8">
            <v>144</v>
          </cell>
          <cell r="K8">
            <v>80</v>
          </cell>
          <cell r="L8">
            <v>68</v>
          </cell>
          <cell r="M8">
            <v>55</v>
          </cell>
          <cell r="N8">
            <v>70</v>
          </cell>
          <cell r="O8">
            <v>1401</v>
          </cell>
          <cell r="S8">
            <v>24</v>
          </cell>
          <cell r="T8">
            <v>14</v>
          </cell>
          <cell r="U8">
            <v>10</v>
          </cell>
          <cell r="V8">
            <v>5</v>
          </cell>
          <cell r="W8">
            <v>11</v>
          </cell>
          <cell r="X8">
            <v>0</v>
          </cell>
          <cell r="Y8">
            <v>4</v>
          </cell>
          <cell r="Z8">
            <v>12</v>
          </cell>
          <cell r="AA8">
            <v>10</v>
          </cell>
          <cell r="AB8">
            <v>2</v>
          </cell>
          <cell r="AC8">
            <v>4</v>
          </cell>
          <cell r="AD8">
            <v>20</v>
          </cell>
          <cell r="AE8">
            <v>116</v>
          </cell>
        </row>
        <row r="9">
          <cell r="C9">
            <v>49</v>
          </cell>
          <cell r="D9">
            <v>52</v>
          </cell>
          <cell r="E9"/>
          <cell r="F9"/>
          <cell r="G9"/>
          <cell r="H9"/>
          <cell r="I9"/>
          <cell r="J9"/>
          <cell r="K9"/>
          <cell r="L9"/>
          <cell r="M9"/>
          <cell r="N9"/>
          <cell r="O9">
            <v>101</v>
          </cell>
          <cell r="S9">
            <v>15</v>
          </cell>
          <cell r="T9">
            <v>17</v>
          </cell>
          <cell r="U9"/>
          <cell r="V9"/>
          <cell r="W9"/>
          <cell r="X9"/>
          <cell r="Y9"/>
          <cell r="Z9"/>
          <cell r="AA9"/>
          <cell r="AB9"/>
          <cell r="AC9"/>
          <cell r="AD9"/>
          <cell r="AE9">
            <v>32</v>
          </cell>
        </row>
        <row r="10">
          <cell r="C10">
            <v>-0.7699530516431925</v>
          </cell>
          <cell r="D10">
            <v>-0.7189189189189189</v>
          </cell>
          <cell r="E10"/>
          <cell r="F10"/>
          <cell r="G10"/>
          <cell r="H10"/>
          <cell r="I10"/>
          <cell r="J10"/>
          <cell r="K10"/>
          <cell r="L10"/>
          <cell r="M10"/>
          <cell r="N10"/>
          <cell r="O10">
            <v>-0.92790863668807999</v>
          </cell>
          <cell r="S10">
            <v>-0.375</v>
          </cell>
          <cell r="T10">
            <v>0.21428571428571419</v>
          </cell>
          <cell r="U10"/>
          <cell r="V10"/>
          <cell r="W10"/>
          <cell r="X10"/>
          <cell r="Y10"/>
          <cell r="Z10"/>
          <cell r="AA10"/>
          <cell r="AB10"/>
          <cell r="AC10"/>
          <cell r="AD10"/>
          <cell r="AE10">
            <v>-0.72413793103448276</v>
          </cell>
        </row>
        <row r="11">
          <cell r="C11">
            <v>294</v>
          </cell>
          <cell r="D11">
            <v>157</v>
          </cell>
          <cell r="E11">
            <v>208</v>
          </cell>
          <cell r="F11">
            <v>134</v>
          </cell>
          <cell r="G11">
            <v>125</v>
          </cell>
          <cell r="H11">
            <v>93</v>
          </cell>
          <cell r="I11">
            <v>159</v>
          </cell>
          <cell r="J11">
            <v>97</v>
          </cell>
          <cell r="K11">
            <v>75</v>
          </cell>
          <cell r="L11">
            <v>46</v>
          </cell>
          <cell r="M11">
            <v>34</v>
          </cell>
          <cell r="N11">
            <v>27</v>
          </cell>
          <cell r="O11">
            <v>1449</v>
          </cell>
          <cell r="S11">
            <v>83</v>
          </cell>
          <cell r="T11">
            <v>65</v>
          </cell>
          <cell r="U11">
            <v>53</v>
          </cell>
          <cell r="V11">
            <v>28</v>
          </cell>
          <cell r="W11">
            <v>34</v>
          </cell>
          <cell r="X11">
            <v>13</v>
          </cell>
          <cell r="Y11">
            <v>20</v>
          </cell>
          <cell r="Z11">
            <v>25</v>
          </cell>
          <cell r="AA11">
            <v>7</v>
          </cell>
          <cell r="AB11">
            <v>5</v>
          </cell>
          <cell r="AC11">
            <v>3</v>
          </cell>
          <cell r="AD11">
            <v>10</v>
          </cell>
          <cell r="AE11">
            <v>346</v>
          </cell>
        </row>
        <row r="12">
          <cell r="C12">
            <v>27</v>
          </cell>
          <cell r="D12">
            <v>37</v>
          </cell>
          <cell r="E12"/>
          <cell r="F12"/>
          <cell r="G12"/>
          <cell r="H12"/>
          <cell r="I12"/>
          <cell r="J12"/>
          <cell r="K12"/>
          <cell r="L12"/>
          <cell r="M12"/>
          <cell r="N12"/>
          <cell r="O12">
            <v>64</v>
          </cell>
          <cell r="S12">
            <v>15</v>
          </cell>
          <cell r="T12">
            <v>6</v>
          </cell>
          <cell r="U12"/>
          <cell r="V12"/>
          <cell r="W12"/>
          <cell r="X12"/>
          <cell r="Y12"/>
          <cell r="Z12"/>
          <cell r="AA12"/>
          <cell r="AB12"/>
          <cell r="AC12"/>
          <cell r="AD12"/>
          <cell r="AE12">
            <v>21</v>
          </cell>
        </row>
        <row r="13">
          <cell r="C13">
            <v>-0.90816326530612246</v>
          </cell>
          <cell r="D13">
            <v>-0.76433121019108285</v>
          </cell>
          <cell r="E13"/>
          <cell r="F13"/>
          <cell r="G13"/>
          <cell r="H13"/>
          <cell r="I13"/>
          <cell r="J13"/>
          <cell r="K13"/>
          <cell r="L13"/>
          <cell r="M13"/>
          <cell r="N13"/>
          <cell r="O13">
            <v>-0.95583160800552103</v>
          </cell>
          <cell r="S13">
            <v>-0.81927710843373491</v>
          </cell>
          <cell r="T13">
            <v>-0.90769230769230769</v>
          </cell>
          <cell r="U13"/>
          <cell r="V13"/>
          <cell r="W13"/>
          <cell r="X13"/>
          <cell r="Y13"/>
          <cell r="Z13"/>
          <cell r="AA13"/>
          <cell r="AB13"/>
          <cell r="AC13"/>
          <cell r="AD13"/>
          <cell r="AE13">
            <v>-0.93930635838150289</v>
          </cell>
        </row>
        <row r="14">
          <cell r="C14">
            <v>166</v>
          </cell>
          <cell r="D14">
            <v>184</v>
          </cell>
          <cell r="E14">
            <v>260</v>
          </cell>
          <cell r="F14">
            <v>168</v>
          </cell>
          <cell r="G14">
            <v>153</v>
          </cell>
          <cell r="H14">
            <v>164</v>
          </cell>
          <cell r="I14">
            <v>182</v>
          </cell>
          <cell r="J14">
            <v>197</v>
          </cell>
          <cell r="K14">
            <v>130</v>
          </cell>
          <cell r="L14">
            <v>91</v>
          </cell>
          <cell r="M14">
            <v>92</v>
          </cell>
          <cell r="N14">
            <v>98</v>
          </cell>
          <cell r="O14">
            <v>1885</v>
          </cell>
          <cell r="S14">
            <v>23</v>
          </cell>
          <cell r="T14">
            <v>26</v>
          </cell>
          <cell r="U14">
            <v>39</v>
          </cell>
          <cell r="V14">
            <v>19</v>
          </cell>
          <cell r="W14">
            <v>16</v>
          </cell>
          <cell r="X14">
            <v>34</v>
          </cell>
          <cell r="Y14">
            <v>42</v>
          </cell>
          <cell r="Z14">
            <v>27</v>
          </cell>
          <cell r="AA14">
            <v>37</v>
          </cell>
          <cell r="AB14">
            <v>19</v>
          </cell>
          <cell r="AC14">
            <v>17</v>
          </cell>
          <cell r="AD14">
            <v>12</v>
          </cell>
          <cell r="AE14">
            <v>311</v>
          </cell>
        </row>
        <row r="15">
          <cell r="C15">
            <v>97</v>
          </cell>
          <cell r="D15">
            <v>141</v>
          </cell>
          <cell r="E15"/>
          <cell r="F15"/>
          <cell r="G15"/>
          <cell r="H15"/>
          <cell r="I15"/>
          <cell r="J15"/>
          <cell r="K15"/>
          <cell r="L15"/>
          <cell r="M15"/>
          <cell r="N15"/>
          <cell r="O15">
            <v>238</v>
          </cell>
          <cell r="S15">
            <v>19</v>
          </cell>
          <cell r="T15">
            <v>24</v>
          </cell>
          <cell r="U15"/>
          <cell r="V15"/>
          <cell r="W15"/>
          <cell r="X15"/>
          <cell r="Y15"/>
          <cell r="Z15"/>
          <cell r="AA15"/>
          <cell r="AB15"/>
          <cell r="AC15"/>
          <cell r="AD15"/>
          <cell r="AE15">
            <v>43</v>
          </cell>
        </row>
        <row r="16">
          <cell r="C16">
            <v>-0.41566265060240959</v>
          </cell>
          <cell r="D16">
            <v>-0.23369565217391308</v>
          </cell>
          <cell r="E16"/>
          <cell r="F16"/>
          <cell r="G16"/>
          <cell r="H16"/>
          <cell r="I16"/>
          <cell r="J16"/>
          <cell r="K16"/>
          <cell r="L16"/>
          <cell r="M16"/>
          <cell r="N16"/>
          <cell r="O16">
            <v>-0.87374005305039781</v>
          </cell>
          <cell r="S16">
            <v>-0.17391304347826086</v>
          </cell>
          <cell r="T16">
            <v>-7.6923076923076872E-2</v>
          </cell>
          <cell r="U16"/>
          <cell r="V16"/>
          <cell r="W16"/>
          <cell r="X16"/>
          <cell r="Y16"/>
          <cell r="Z16"/>
          <cell r="AA16"/>
          <cell r="AB16"/>
          <cell r="AC16"/>
          <cell r="AD16"/>
          <cell r="AE16">
            <v>-0.86173633440514474</v>
          </cell>
        </row>
        <row r="17">
          <cell r="C17">
            <v>1129</v>
          </cell>
          <cell r="D17">
            <v>954</v>
          </cell>
          <cell r="E17">
            <v>1092</v>
          </cell>
          <cell r="F17">
            <v>778</v>
          </cell>
          <cell r="G17">
            <v>709</v>
          </cell>
          <cell r="H17">
            <v>584</v>
          </cell>
          <cell r="I17">
            <v>661</v>
          </cell>
          <cell r="J17">
            <v>699</v>
          </cell>
          <cell r="K17">
            <v>559</v>
          </cell>
          <cell r="L17">
            <v>492</v>
          </cell>
          <cell r="M17">
            <v>448</v>
          </cell>
          <cell r="N17">
            <v>431</v>
          </cell>
          <cell r="O17">
            <v>8536</v>
          </cell>
          <cell r="S17">
            <v>258</v>
          </cell>
          <cell r="T17">
            <v>215</v>
          </cell>
          <cell r="U17">
            <v>247</v>
          </cell>
          <cell r="V17">
            <v>147</v>
          </cell>
          <cell r="W17">
            <v>182</v>
          </cell>
          <cell r="X17">
            <v>152</v>
          </cell>
          <cell r="Y17">
            <v>183</v>
          </cell>
          <cell r="Z17">
            <v>131</v>
          </cell>
          <cell r="AA17">
            <v>110</v>
          </cell>
          <cell r="AB17">
            <v>110</v>
          </cell>
          <cell r="AC17">
            <v>111</v>
          </cell>
          <cell r="AD17">
            <v>119</v>
          </cell>
          <cell r="AE17">
            <v>1965</v>
          </cell>
        </row>
        <row r="18">
          <cell r="C18">
            <v>344</v>
          </cell>
          <cell r="D18">
            <v>366</v>
          </cell>
          <cell r="E18"/>
          <cell r="F18"/>
          <cell r="G18"/>
          <cell r="H18"/>
          <cell r="I18"/>
          <cell r="J18"/>
          <cell r="K18"/>
          <cell r="L18"/>
          <cell r="M18"/>
          <cell r="N18"/>
          <cell r="O18">
            <v>710</v>
          </cell>
          <cell r="S18">
            <v>90</v>
          </cell>
          <cell r="T18">
            <v>81</v>
          </cell>
          <cell r="U18"/>
          <cell r="V18"/>
          <cell r="W18"/>
          <cell r="X18"/>
          <cell r="Y18"/>
          <cell r="Z18"/>
          <cell r="AA18"/>
          <cell r="AB18"/>
          <cell r="AC18"/>
          <cell r="AD18"/>
          <cell r="AE18">
            <v>171</v>
          </cell>
        </row>
        <row r="19">
          <cell r="C19">
            <v>-0.69530558015943311</v>
          </cell>
          <cell r="D19">
            <v>-0.61635220125786161</v>
          </cell>
          <cell r="E19"/>
          <cell r="F19"/>
          <cell r="G19"/>
          <cell r="H19"/>
          <cell r="I19"/>
          <cell r="J19"/>
          <cell r="K19"/>
          <cell r="L19"/>
          <cell r="M19"/>
          <cell r="N19"/>
          <cell r="O19">
            <v>-0.91682286785379574</v>
          </cell>
          <cell r="S19">
            <v>-0.65116279069767447</v>
          </cell>
          <cell r="T19">
            <v>-0.62325581395348839</v>
          </cell>
          <cell r="U19"/>
          <cell r="V19"/>
          <cell r="W19"/>
          <cell r="X19"/>
          <cell r="Y19"/>
          <cell r="Z19"/>
          <cell r="AA19"/>
          <cell r="AB19"/>
          <cell r="AC19"/>
          <cell r="AD19"/>
          <cell r="AE19">
            <v>-0.91297709923664128</v>
          </cell>
        </row>
      </sheetData>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row r="2">
          <cell r="G2">
            <v>0</v>
          </cell>
          <cell r="H2">
            <v>0</v>
          </cell>
          <cell r="I2"/>
          <cell r="J2"/>
          <cell r="K2"/>
          <cell r="L2"/>
          <cell r="M2"/>
          <cell r="N2"/>
          <cell r="O2"/>
          <cell r="P2"/>
          <cell r="Q2"/>
          <cell r="R2"/>
          <cell r="S2"/>
        </row>
        <row r="3">
          <cell r="G3">
            <v>0</v>
          </cell>
          <cell r="H3">
            <v>0</v>
          </cell>
          <cell r="I3"/>
          <cell r="J3"/>
          <cell r="K3"/>
          <cell r="L3"/>
          <cell r="M3"/>
          <cell r="N3"/>
          <cell r="O3"/>
          <cell r="P3"/>
          <cell r="Q3"/>
          <cell r="R3"/>
          <cell r="S3"/>
        </row>
        <row r="4">
          <cell r="G4">
            <v>12</v>
          </cell>
          <cell r="H4">
            <v>12</v>
          </cell>
          <cell r="I4"/>
          <cell r="J4"/>
          <cell r="K4"/>
          <cell r="L4"/>
          <cell r="M4"/>
          <cell r="N4"/>
          <cell r="O4"/>
          <cell r="P4"/>
          <cell r="Q4"/>
          <cell r="R4"/>
          <cell r="S4"/>
        </row>
        <row r="5">
          <cell r="G5">
            <v>0</v>
          </cell>
          <cell r="H5">
            <v>0</v>
          </cell>
          <cell r="I5"/>
          <cell r="J5"/>
          <cell r="K5"/>
          <cell r="L5"/>
          <cell r="M5"/>
          <cell r="N5"/>
          <cell r="O5"/>
          <cell r="P5"/>
          <cell r="Q5"/>
          <cell r="R5"/>
          <cell r="S5"/>
        </row>
        <row r="6">
          <cell r="G6">
            <v>0</v>
          </cell>
          <cell r="H6">
            <v>0</v>
          </cell>
          <cell r="I6"/>
          <cell r="J6"/>
          <cell r="K6"/>
          <cell r="L6"/>
          <cell r="M6"/>
          <cell r="N6"/>
          <cell r="O6"/>
          <cell r="P6"/>
          <cell r="Q6"/>
          <cell r="R6"/>
          <cell r="S6"/>
        </row>
        <row r="7">
          <cell r="G7">
            <v>0.5</v>
          </cell>
          <cell r="H7">
            <v>0.5</v>
          </cell>
          <cell r="I7"/>
          <cell r="J7"/>
          <cell r="K7"/>
          <cell r="L7"/>
          <cell r="M7"/>
          <cell r="N7"/>
          <cell r="O7"/>
          <cell r="P7"/>
          <cell r="Q7"/>
          <cell r="R7"/>
          <cell r="S7"/>
        </row>
        <row r="8">
          <cell r="G8">
            <v>0</v>
          </cell>
          <cell r="H8">
            <v>37</v>
          </cell>
          <cell r="I8"/>
          <cell r="J8"/>
          <cell r="K8"/>
          <cell r="L8"/>
          <cell r="M8"/>
          <cell r="N8"/>
          <cell r="O8"/>
          <cell r="P8"/>
          <cell r="Q8"/>
          <cell r="R8"/>
          <cell r="S8"/>
        </row>
        <row r="9">
          <cell r="G9">
            <v>0</v>
          </cell>
          <cell r="H9">
            <v>19</v>
          </cell>
          <cell r="I9"/>
          <cell r="J9"/>
          <cell r="K9"/>
          <cell r="L9"/>
          <cell r="M9"/>
          <cell r="N9"/>
          <cell r="O9"/>
          <cell r="P9"/>
          <cell r="Q9"/>
          <cell r="R9"/>
          <cell r="S9"/>
        </row>
        <row r="10">
          <cell r="G10">
            <v>12</v>
          </cell>
          <cell r="H10">
            <v>12</v>
          </cell>
          <cell r="I10"/>
          <cell r="J10"/>
          <cell r="K10"/>
          <cell r="L10"/>
          <cell r="M10"/>
          <cell r="N10"/>
          <cell r="O10"/>
          <cell r="P10"/>
          <cell r="Q10"/>
          <cell r="R10"/>
          <cell r="S10"/>
        </row>
        <row r="11">
          <cell r="G11">
            <v>0</v>
          </cell>
          <cell r="H11">
            <v>4.3899999999999997</v>
          </cell>
          <cell r="I11"/>
          <cell r="J11"/>
          <cell r="K11"/>
          <cell r="L11"/>
          <cell r="M11"/>
          <cell r="N11"/>
          <cell r="O11"/>
          <cell r="P11"/>
          <cell r="Q11"/>
          <cell r="R11"/>
          <cell r="S11"/>
        </row>
        <row r="12">
          <cell r="G12">
            <v>0</v>
          </cell>
          <cell r="H12">
            <v>2.2000000000000002</v>
          </cell>
          <cell r="I12"/>
          <cell r="J12"/>
          <cell r="K12"/>
          <cell r="L12"/>
          <cell r="M12"/>
          <cell r="N12"/>
          <cell r="O12"/>
          <cell r="P12"/>
          <cell r="Q12"/>
          <cell r="R12"/>
          <cell r="S12"/>
        </row>
        <row r="13">
          <cell r="G13">
            <v>0.5</v>
          </cell>
          <cell r="H13">
            <v>0.5</v>
          </cell>
          <cell r="I13"/>
          <cell r="J13"/>
          <cell r="K13"/>
          <cell r="L13"/>
          <cell r="M13"/>
          <cell r="N13"/>
          <cell r="O13"/>
          <cell r="P13"/>
          <cell r="Q13"/>
          <cell r="R13"/>
          <cell r="S13"/>
        </row>
        <row r="14">
          <cell r="G14">
            <v>0</v>
          </cell>
          <cell r="H14">
            <v>0</v>
          </cell>
          <cell r="I14"/>
          <cell r="J14"/>
          <cell r="K14"/>
          <cell r="L14"/>
          <cell r="M14"/>
          <cell r="N14"/>
          <cell r="O14"/>
          <cell r="P14"/>
          <cell r="Q14"/>
          <cell r="R14"/>
          <cell r="S14"/>
        </row>
        <row r="15">
          <cell r="G15">
            <v>0</v>
          </cell>
          <cell r="H15">
            <v>0</v>
          </cell>
          <cell r="I15"/>
          <cell r="J15"/>
          <cell r="K15"/>
          <cell r="L15"/>
          <cell r="M15"/>
          <cell r="N15"/>
          <cell r="O15"/>
          <cell r="P15"/>
          <cell r="Q15"/>
          <cell r="R15"/>
          <cell r="S15"/>
        </row>
        <row r="16">
          <cell r="G16">
            <v>12</v>
          </cell>
          <cell r="H16">
            <v>12</v>
          </cell>
          <cell r="I16"/>
          <cell r="J16"/>
          <cell r="K16"/>
          <cell r="L16"/>
          <cell r="M16"/>
          <cell r="N16"/>
          <cell r="O16"/>
          <cell r="P16"/>
          <cell r="Q16"/>
          <cell r="R16"/>
          <cell r="S16"/>
        </row>
        <row r="17">
          <cell r="G17">
            <v>0</v>
          </cell>
          <cell r="H17">
            <v>0</v>
          </cell>
          <cell r="I17"/>
          <cell r="J17"/>
          <cell r="K17"/>
          <cell r="L17"/>
          <cell r="M17"/>
          <cell r="N17"/>
          <cell r="O17"/>
          <cell r="P17"/>
          <cell r="Q17"/>
          <cell r="R17"/>
          <cell r="S17"/>
        </row>
        <row r="18">
          <cell r="G18">
            <v>0</v>
          </cell>
          <cell r="H18">
            <v>0</v>
          </cell>
          <cell r="I18"/>
          <cell r="J18"/>
          <cell r="K18"/>
          <cell r="L18"/>
          <cell r="M18"/>
          <cell r="N18"/>
          <cell r="O18"/>
          <cell r="P18"/>
          <cell r="Q18"/>
          <cell r="R18"/>
          <cell r="S18"/>
        </row>
        <row r="19">
          <cell r="G19">
            <v>0.5</v>
          </cell>
          <cell r="H19">
            <v>0.5</v>
          </cell>
          <cell r="I19"/>
          <cell r="J19"/>
          <cell r="K19"/>
          <cell r="L19"/>
          <cell r="M19"/>
          <cell r="N19"/>
          <cell r="O19"/>
          <cell r="P19"/>
          <cell r="Q19"/>
          <cell r="R19"/>
          <cell r="S19"/>
        </row>
        <row r="20">
          <cell r="G20">
            <v>0</v>
          </cell>
          <cell r="H20">
            <v>0</v>
          </cell>
          <cell r="I20"/>
          <cell r="J20"/>
          <cell r="K20"/>
          <cell r="L20"/>
          <cell r="M20"/>
          <cell r="N20"/>
          <cell r="O20"/>
          <cell r="P20"/>
          <cell r="Q20"/>
          <cell r="R20"/>
          <cell r="S20"/>
        </row>
        <row r="21">
          <cell r="G21">
            <v>0</v>
          </cell>
          <cell r="H21">
            <v>0</v>
          </cell>
          <cell r="I21"/>
          <cell r="J21"/>
          <cell r="K21"/>
          <cell r="L21"/>
          <cell r="M21"/>
          <cell r="N21"/>
          <cell r="O21"/>
          <cell r="P21"/>
          <cell r="Q21"/>
          <cell r="R21"/>
          <cell r="S21"/>
        </row>
        <row r="22">
          <cell r="G22">
            <v>12</v>
          </cell>
          <cell r="H22">
            <v>12</v>
          </cell>
          <cell r="I22"/>
          <cell r="J22"/>
          <cell r="K22"/>
          <cell r="L22"/>
          <cell r="M22"/>
          <cell r="N22"/>
          <cell r="O22"/>
          <cell r="P22"/>
          <cell r="Q22"/>
          <cell r="R22"/>
          <cell r="S22"/>
        </row>
        <row r="23">
          <cell r="G23">
            <v>0</v>
          </cell>
          <cell r="H23">
            <v>0</v>
          </cell>
          <cell r="I23"/>
          <cell r="J23"/>
          <cell r="K23"/>
          <cell r="L23"/>
          <cell r="M23"/>
          <cell r="N23"/>
          <cell r="O23"/>
          <cell r="P23"/>
          <cell r="Q23"/>
          <cell r="R23"/>
          <cell r="S23"/>
        </row>
        <row r="24">
          <cell r="G24">
            <v>0</v>
          </cell>
          <cell r="H24">
            <v>0</v>
          </cell>
          <cell r="I24"/>
          <cell r="J24"/>
          <cell r="K24"/>
          <cell r="L24"/>
          <cell r="M24"/>
          <cell r="N24"/>
          <cell r="O24"/>
          <cell r="P24"/>
          <cell r="Q24"/>
          <cell r="R24"/>
          <cell r="S24"/>
        </row>
        <row r="25">
          <cell r="G25">
            <v>0.5</v>
          </cell>
          <cell r="H25">
            <v>0.5</v>
          </cell>
          <cell r="I25"/>
          <cell r="J25"/>
          <cell r="K25"/>
          <cell r="L25"/>
          <cell r="M25"/>
          <cell r="N25"/>
          <cell r="O25"/>
          <cell r="P25"/>
          <cell r="Q25"/>
          <cell r="R25"/>
          <cell r="S25"/>
        </row>
        <row r="26">
          <cell r="G26">
            <v>0</v>
          </cell>
          <cell r="H26">
            <v>0</v>
          </cell>
          <cell r="I26"/>
          <cell r="J26"/>
          <cell r="K26"/>
          <cell r="L26"/>
          <cell r="M26"/>
          <cell r="N26"/>
          <cell r="O26"/>
          <cell r="P26"/>
          <cell r="Q26"/>
          <cell r="R26"/>
          <cell r="S26"/>
        </row>
        <row r="27">
          <cell r="G27">
            <v>0</v>
          </cell>
          <cell r="H27">
            <v>0</v>
          </cell>
          <cell r="I27"/>
          <cell r="J27"/>
          <cell r="K27"/>
          <cell r="L27"/>
          <cell r="M27"/>
          <cell r="N27"/>
          <cell r="O27"/>
          <cell r="P27"/>
          <cell r="Q27"/>
          <cell r="R27"/>
          <cell r="S27"/>
        </row>
        <row r="28">
          <cell r="G28">
            <v>12</v>
          </cell>
          <cell r="H28">
            <v>12</v>
          </cell>
          <cell r="I28"/>
          <cell r="J28"/>
          <cell r="K28"/>
          <cell r="L28"/>
          <cell r="M28"/>
          <cell r="N28"/>
          <cell r="O28"/>
          <cell r="P28"/>
          <cell r="Q28"/>
          <cell r="R28"/>
          <cell r="S28"/>
        </row>
        <row r="29">
          <cell r="G29">
            <v>0</v>
          </cell>
          <cell r="H29">
            <v>0</v>
          </cell>
          <cell r="I29"/>
          <cell r="J29"/>
          <cell r="K29"/>
          <cell r="L29"/>
          <cell r="M29"/>
          <cell r="N29"/>
          <cell r="O29"/>
          <cell r="P29"/>
          <cell r="Q29"/>
          <cell r="R29"/>
          <cell r="S29"/>
        </row>
        <row r="30">
          <cell r="G30">
            <v>0</v>
          </cell>
          <cell r="H30">
            <v>0</v>
          </cell>
          <cell r="I30"/>
          <cell r="J30"/>
          <cell r="K30"/>
          <cell r="L30"/>
          <cell r="M30"/>
          <cell r="N30"/>
          <cell r="O30"/>
          <cell r="P30"/>
          <cell r="Q30"/>
          <cell r="R30"/>
          <cell r="S30"/>
        </row>
        <row r="31">
          <cell r="G31">
            <v>0.5</v>
          </cell>
          <cell r="H31">
            <v>0.5</v>
          </cell>
          <cell r="I31"/>
          <cell r="J31"/>
          <cell r="K31"/>
          <cell r="L31"/>
          <cell r="M31"/>
          <cell r="N31"/>
          <cell r="O31"/>
          <cell r="P31"/>
          <cell r="Q31"/>
          <cell r="R31"/>
          <cell r="S31"/>
        </row>
        <row r="32">
          <cell r="G32">
            <v>0</v>
          </cell>
          <cell r="H32">
            <v>0</v>
          </cell>
          <cell r="I32"/>
          <cell r="J32"/>
          <cell r="K32"/>
          <cell r="L32"/>
          <cell r="M32"/>
          <cell r="N32"/>
          <cell r="O32"/>
          <cell r="P32"/>
          <cell r="Q32"/>
          <cell r="R32"/>
          <cell r="S32"/>
        </row>
        <row r="33">
          <cell r="G33">
            <v>0</v>
          </cell>
          <cell r="H33">
            <v>0</v>
          </cell>
          <cell r="I33"/>
          <cell r="J33"/>
          <cell r="K33"/>
          <cell r="L33"/>
          <cell r="M33"/>
          <cell r="N33"/>
          <cell r="O33"/>
          <cell r="P33"/>
          <cell r="Q33"/>
          <cell r="R33"/>
          <cell r="S33"/>
        </row>
        <row r="34">
          <cell r="G34">
            <v>12</v>
          </cell>
          <cell r="H34">
            <v>12</v>
          </cell>
          <cell r="I34"/>
          <cell r="J34"/>
          <cell r="K34"/>
          <cell r="L34"/>
          <cell r="M34"/>
          <cell r="N34"/>
          <cell r="O34"/>
          <cell r="P34"/>
          <cell r="Q34"/>
          <cell r="R34"/>
          <cell r="S34"/>
        </row>
        <row r="35">
          <cell r="G35">
            <v>0</v>
          </cell>
          <cell r="H35">
            <v>0</v>
          </cell>
          <cell r="I35"/>
          <cell r="J35"/>
          <cell r="K35"/>
          <cell r="L35"/>
          <cell r="M35"/>
          <cell r="N35"/>
          <cell r="O35"/>
          <cell r="P35"/>
          <cell r="Q35"/>
          <cell r="R35"/>
          <cell r="S35"/>
        </row>
        <row r="36">
          <cell r="G36">
            <v>0</v>
          </cell>
          <cell r="H36">
            <v>0</v>
          </cell>
          <cell r="I36"/>
          <cell r="J36"/>
          <cell r="K36"/>
          <cell r="L36"/>
          <cell r="M36"/>
          <cell r="N36"/>
          <cell r="O36"/>
          <cell r="P36"/>
          <cell r="Q36"/>
          <cell r="R36"/>
          <cell r="S36"/>
        </row>
        <row r="37">
          <cell r="G37">
            <v>0.5</v>
          </cell>
          <cell r="H37">
            <v>0.5</v>
          </cell>
          <cell r="I37"/>
          <cell r="J37"/>
          <cell r="K37"/>
          <cell r="L37"/>
          <cell r="M37"/>
          <cell r="N37"/>
          <cell r="O37"/>
          <cell r="P37"/>
          <cell r="Q37"/>
          <cell r="R37"/>
          <cell r="S37"/>
        </row>
        <row r="38">
          <cell r="G38">
            <v>0</v>
          </cell>
          <cell r="H38">
            <v>0</v>
          </cell>
          <cell r="I38"/>
          <cell r="J38"/>
          <cell r="K38"/>
          <cell r="L38"/>
          <cell r="M38"/>
          <cell r="N38"/>
          <cell r="O38"/>
          <cell r="P38"/>
          <cell r="Q38"/>
          <cell r="R38"/>
          <cell r="S38"/>
        </row>
        <row r="39">
          <cell r="G39">
            <v>0</v>
          </cell>
          <cell r="H39">
            <v>0</v>
          </cell>
          <cell r="I39"/>
          <cell r="J39"/>
          <cell r="K39"/>
          <cell r="L39"/>
          <cell r="M39"/>
          <cell r="N39"/>
          <cell r="O39"/>
          <cell r="P39"/>
          <cell r="Q39"/>
          <cell r="R39"/>
          <cell r="S39"/>
        </row>
        <row r="40">
          <cell r="G40">
            <v>12</v>
          </cell>
          <cell r="H40">
            <v>12</v>
          </cell>
          <cell r="I40"/>
          <cell r="J40"/>
          <cell r="K40"/>
          <cell r="L40"/>
          <cell r="M40"/>
          <cell r="N40"/>
          <cell r="O40"/>
          <cell r="P40"/>
          <cell r="Q40"/>
          <cell r="R40"/>
          <cell r="S40"/>
        </row>
        <row r="41">
          <cell r="G41">
            <v>0</v>
          </cell>
          <cell r="H41">
            <v>0</v>
          </cell>
          <cell r="I41"/>
          <cell r="J41"/>
          <cell r="K41"/>
          <cell r="L41"/>
          <cell r="M41"/>
          <cell r="N41"/>
          <cell r="O41"/>
          <cell r="P41"/>
          <cell r="Q41"/>
          <cell r="R41"/>
          <cell r="S41"/>
        </row>
        <row r="42">
          <cell r="G42">
            <v>0</v>
          </cell>
          <cell r="H42">
            <v>0</v>
          </cell>
          <cell r="I42"/>
          <cell r="J42"/>
          <cell r="K42"/>
          <cell r="L42"/>
          <cell r="M42"/>
          <cell r="N42"/>
          <cell r="O42"/>
          <cell r="P42"/>
          <cell r="Q42"/>
          <cell r="R42"/>
          <cell r="S42"/>
        </row>
        <row r="43">
          <cell r="G43">
            <v>0.5</v>
          </cell>
          <cell r="H43">
            <v>0.5</v>
          </cell>
          <cell r="I43"/>
          <cell r="J43"/>
          <cell r="K43"/>
          <cell r="L43"/>
          <cell r="M43"/>
          <cell r="N43"/>
          <cell r="O43"/>
          <cell r="P43"/>
          <cell r="Q43"/>
          <cell r="R43"/>
          <cell r="S43"/>
        </row>
        <row r="44">
          <cell r="G44">
            <v>0</v>
          </cell>
          <cell r="H44">
            <v>0</v>
          </cell>
          <cell r="I44"/>
          <cell r="J44"/>
          <cell r="K44"/>
          <cell r="L44"/>
          <cell r="M44"/>
          <cell r="N44"/>
          <cell r="O44"/>
          <cell r="P44"/>
          <cell r="Q44"/>
          <cell r="R44"/>
          <cell r="S44"/>
        </row>
        <row r="45">
          <cell r="G45">
            <v>0</v>
          </cell>
          <cell r="H45">
            <v>0</v>
          </cell>
          <cell r="I45"/>
          <cell r="J45"/>
          <cell r="K45"/>
          <cell r="L45"/>
          <cell r="M45"/>
          <cell r="N45"/>
          <cell r="O45"/>
          <cell r="P45"/>
          <cell r="Q45"/>
          <cell r="R45"/>
          <cell r="S45"/>
        </row>
        <row r="46">
          <cell r="G46">
            <v>12</v>
          </cell>
          <cell r="H46">
            <v>12</v>
          </cell>
          <cell r="I46"/>
          <cell r="J46"/>
          <cell r="K46"/>
          <cell r="L46"/>
          <cell r="M46"/>
          <cell r="N46"/>
          <cell r="O46"/>
          <cell r="P46"/>
          <cell r="Q46"/>
          <cell r="R46"/>
          <cell r="S46"/>
        </row>
        <row r="47">
          <cell r="G47">
            <v>0</v>
          </cell>
          <cell r="H47">
            <v>0</v>
          </cell>
          <cell r="I47"/>
          <cell r="J47"/>
          <cell r="K47"/>
          <cell r="L47"/>
          <cell r="M47"/>
          <cell r="N47"/>
          <cell r="O47"/>
          <cell r="P47"/>
          <cell r="Q47"/>
          <cell r="R47"/>
          <cell r="S47"/>
        </row>
        <row r="48">
          <cell r="G48">
            <v>0</v>
          </cell>
          <cell r="H48">
            <v>0</v>
          </cell>
          <cell r="I48"/>
          <cell r="J48"/>
          <cell r="K48"/>
          <cell r="L48"/>
          <cell r="M48"/>
          <cell r="N48"/>
          <cell r="O48"/>
          <cell r="P48"/>
          <cell r="Q48"/>
          <cell r="R48"/>
          <cell r="S48"/>
        </row>
        <row r="49">
          <cell r="G49">
            <v>0.5</v>
          </cell>
          <cell r="H49">
            <v>0.5</v>
          </cell>
          <cell r="I49"/>
          <cell r="J49"/>
          <cell r="K49"/>
          <cell r="L49"/>
          <cell r="M49"/>
          <cell r="N49"/>
          <cell r="O49"/>
          <cell r="P49"/>
          <cell r="Q49"/>
          <cell r="R49"/>
          <cell r="S49"/>
        </row>
        <row r="50">
          <cell r="G50">
            <v>0</v>
          </cell>
          <cell r="H50">
            <v>0</v>
          </cell>
          <cell r="I50"/>
          <cell r="J50"/>
          <cell r="K50"/>
          <cell r="L50"/>
          <cell r="M50"/>
          <cell r="N50"/>
          <cell r="O50"/>
          <cell r="P50"/>
          <cell r="Q50"/>
          <cell r="R50"/>
          <cell r="S50"/>
        </row>
        <row r="51">
          <cell r="G51">
            <v>0</v>
          </cell>
          <cell r="H51">
            <v>0</v>
          </cell>
          <cell r="I51"/>
          <cell r="J51"/>
          <cell r="K51"/>
          <cell r="L51"/>
          <cell r="M51"/>
          <cell r="N51"/>
          <cell r="O51"/>
          <cell r="P51"/>
          <cell r="Q51"/>
          <cell r="R51"/>
          <cell r="S51"/>
        </row>
        <row r="52">
          <cell r="G52">
            <v>12</v>
          </cell>
          <cell r="H52">
            <v>12</v>
          </cell>
          <cell r="I52"/>
          <cell r="J52"/>
          <cell r="K52"/>
          <cell r="L52"/>
          <cell r="M52"/>
          <cell r="N52"/>
          <cell r="O52"/>
          <cell r="P52"/>
          <cell r="Q52"/>
          <cell r="R52"/>
          <cell r="S52"/>
        </row>
        <row r="53">
          <cell r="G53">
            <v>0</v>
          </cell>
          <cell r="H53">
            <v>0</v>
          </cell>
          <cell r="I53"/>
          <cell r="J53"/>
          <cell r="K53"/>
          <cell r="L53"/>
          <cell r="M53"/>
          <cell r="N53"/>
          <cell r="O53"/>
          <cell r="P53"/>
          <cell r="Q53"/>
          <cell r="R53"/>
          <cell r="S53"/>
        </row>
        <row r="54">
          <cell r="G54">
            <v>0</v>
          </cell>
          <cell r="H54">
            <v>0</v>
          </cell>
          <cell r="I54"/>
          <cell r="J54"/>
          <cell r="K54"/>
          <cell r="L54"/>
          <cell r="M54"/>
          <cell r="N54"/>
          <cell r="O54"/>
          <cell r="P54"/>
          <cell r="Q54"/>
          <cell r="R54"/>
          <cell r="S54"/>
        </row>
        <row r="55">
          <cell r="G55">
            <v>0.5</v>
          </cell>
          <cell r="H55">
            <v>0.5</v>
          </cell>
          <cell r="I55"/>
          <cell r="J55"/>
          <cell r="K55"/>
          <cell r="L55"/>
          <cell r="M55"/>
          <cell r="N55"/>
          <cell r="O55"/>
          <cell r="P55"/>
          <cell r="Q55"/>
          <cell r="R55"/>
          <cell r="S55"/>
        </row>
        <row r="56">
          <cell r="G56">
            <v>0</v>
          </cell>
          <cell r="H56">
            <v>0</v>
          </cell>
          <cell r="I56"/>
          <cell r="J56"/>
          <cell r="K56"/>
          <cell r="L56"/>
          <cell r="M56"/>
          <cell r="N56"/>
          <cell r="O56"/>
          <cell r="P56"/>
          <cell r="Q56"/>
          <cell r="R56"/>
          <cell r="S56"/>
        </row>
        <row r="57">
          <cell r="G57">
            <v>0</v>
          </cell>
          <cell r="H57">
            <v>0</v>
          </cell>
          <cell r="I57"/>
          <cell r="J57"/>
          <cell r="K57"/>
          <cell r="L57"/>
          <cell r="M57"/>
          <cell r="N57"/>
          <cell r="O57"/>
          <cell r="P57"/>
          <cell r="Q57"/>
          <cell r="R57"/>
          <cell r="S57"/>
        </row>
        <row r="58">
          <cell r="G58">
            <v>12</v>
          </cell>
          <cell r="H58">
            <v>12</v>
          </cell>
          <cell r="I58"/>
          <cell r="J58"/>
          <cell r="K58"/>
          <cell r="L58"/>
          <cell r="M58"/>
          <cell r="N58"/>
          <cell r="O58"/>
          <cell r="P58"/>
          <cell r="Q58"/>
          <cell r="R58"/>
          <cell r="S58"/>
        </row>
        <row r="59">
          <cell r="G59">
            <v>0</v>
          </cell>
          <cell r="H59">
            <v>0</v>
          </cell>
          <cell r="I59"/>
          <cell r="J59"/>
          <cell r="K59"/>
          <cell r="L59"/>
          <cell r="M59"/>
          <cell r="N59"/>
          <cell r="O59"/>
          <cell r="P59"/>
          <cell r="Q59"/>
          <cell r="R59"/>
          <cell r="S59"/>
        </row>
        <row r="60">
          <cell r="G60">
            <v>0</v>
          </cell>
          <cell r="H60">
            <v>0</v>
          </cell>
          <cell r="I60"/>
          <cell r="J60"/>
          <cell r="K60"/>
          <cell r="L60"/>
          <cell r="M60"/>
          <cell r="N60"/>
          <cell r="O60"/>
          <cell r="P60"/>
          <cell r="Q60"/>
          <cell r="R60"/>
          <cell r="S60"/>
        </row>
        <row r="61">
          <cell r="G61">
            <v>0.5</v>
          </cell>
          <cell r="H61">
            <v>0.5</v>
          </cell>
          <cell r="I61"/>
          <cell r="J61"/>
          <cell r="K61"/>
          <cell r="L61"/>
          <cell r="M61"/>
          <cell r="N61"/>
          <cell r="O61"/>
          <cell r="P61"/>
          <cell r="Q61"/>
          <cell r="R61"/>
          <cell r="S61"/>
        </row>
        <row r="62">
          <cell r="G62">
            <v>0</v>
          </cell>
          <cell r="H62">
            <v>5</v>
          </cell>
          <cell r="I62"/>
          <cell r="J62"/>
          <cell r="K62"/>
          <cell r="L62"/>
          <cell r="M62"/>
          <cell r="N62"/>
          <cell r="O62"/>
          <cell r="P62"/>
          <cell r="Q62"/>
          <cell r="R62"/>
          <cell r="S62"/>
        </row>
        <row r="63">
          <cell r="G63">
            <v>0</v>
          </cell>
          <cell r="H63">
            <v>3</v>
          </cell>
          <cell r="I63"/>
          <cell r="J63"/>
          <cell r="K63"/>
          <cell r="L63"/>
          <cell r="M63"/>
          <cell r="N63"/>
          <cell r="O63"/>
          <cell r="P63"/>
          <cell r="Q63"/>
          <cell r="R63"/>
          <cell r="S63"/>
        </row>
        <row r="64">
          <cell r="G64">
            <v>12</v>
          </cell>
          <cell r="H64">
            <v>12</v>
          </cell>
          <cell r="I64"/>
          <cell r="J64"/>
          <cell r="K64"/>
          <cell r="L64"/>
          <cell r="M64"/>
          <cell r="N64"/>
          <cell r="O64"/>
          <cell r="P64"/>
          <cell r="Q64"/>
          <cell r="R64"/>
          <cell r="S64"/>
        </row>
        <row r="65">
          <cell r="G65">
            <v>0</v>
          </cell>
          <cell r="H65">
            <v>0.65</v>
          </cell>
          <cell r="I65"/>
          <cell r="J65"/>
          <cell r="K65"/>
          <cell r="L65"/>
          <cell r="M65"/>
          <cell r="N65"/>
          <cell r="O65"/>
          <cell r="P65"/>
          <cell r="Q65"/>
          <cell r="R65"/>
          <cell r="S65"/>
        </row>
        <row r="66">
          <cell r="G66">
            <v>0</v>
          </cell>
          <cell r="H66">
            <v>0.32</v>
          </cell>
          <cell r="I66"/>
          <cell r="J66"/>
          <cell r="K66"/>
          <cell r="L66"/>
          <cell r="M66"/>
          <cell r="N66"/>
          <cell r="O66"/>
          <cell r="P66"/>
          <cell r="Q66"/>
          <cell r="R66"/>
          <cell r="S66"/>
        </row>
        <row r="67">
          <cell r="G67">
            <v>0.5</v>
          </cell>
          <cell r="H67">
            <v>0.5</v>
          </cell>
          <cell r="I67"/>
          <cell r="J67"/>
          <cell r="K67"/>
          <cell r="L67"/>
          <cell r="M67"/>
          <cell r="N67"/>
          <cell r="O67"/>
          <cell r="P67"/>
          <cell r="Q67"/>
          <cell r="R67"/>
          <cell r="S67"/>
        </row>
        <row r="70">
          <cell r="G70">
            <v>24</v>
          </cell>
          <cell r="H70">
            <v>0</v>
          </cell>
          <cell r="I70"/>
          <cell r="J70"/>
          <cell r="K70"/>
          <cell r="L70"/>
          <cell r="M70"/>
          <cell r="N70"/>
          <cell r="O70"/>
          <cell r="P70"/>
          <cell r="Q70"/>
          <cell r="R70"/>
          <cell r="S70"/>
        </row>
        <row r="71">
          <cell r="G71">
            <v>24</v>
          </cell>
          <cell r="H71">
            <v>15</v>
          </cell>
          <cell r="I71"/>
          <cell r="J71"/>
          <cell r="K71"/>
          <cell r="L71"/>
          <cell r="M71"/>
          <cell r="N71"/>
          <cell r="O71"/>
          <cell r="P71"/>
          <cell r="Q71"/>
          <cell r="R71"/>
          <cell r="S71"/>
        </row>
        <row r="72">
          <cell r="G72">
            <v>19</v>
          </cell>
          <cell r="H72">
            <v>19</v>
          </cell>
          <cell r="I72"/>
          <cell r="J72"/>
          <cell r="K72"/>
          <cell r="L72"/>
          <cell r="M72"/>
          <cell r="N72"/>
          <cell r="O72"/>
          <cell r="P72"/>
          <cell r="Q72"/>
          <cell r="R72"/>
          <cell r="S72"/>
        </row>
        <row r="73">
          <cell r="G73">
            <v>2.99</v>
          </cell>
          <cell r="H73">
            <v>0</v>
          </cell>
          <cell r="I73"/>
          <cell r="J73"/>
          <cell r="K73"/>
          <cell r="L73"/>
          <cell r="M73"/>
          <cell r="N73"/>
          <cell r="O73"/>
          <cell r="P73"/>
          <cell r="Q73"/>
          <cell r="R73"/>
          <cell r="S73"/>
        </row>
        <row r="74">
          <cell r="G74">
            <v>2.99</v>
          </cell>
          <cell r="H74">
            <v>1.82</v>
          </cell>
          <cell r="I74"/>
          <cell r="J74"/>
          <cell r="K74"/>
          <cell r="L74"/>
          <cell r="M74"/>
          <cell r="N74"/>
          <cell r="O74"/>
          <cell r="P74"/>
          <cell r="Q74"/>
          <cell r="R74"/>
          <cell r="S74"/>
        </row>
        <row r="75">
          <cell r="G75">
            <v>1.1299999999999999</v>
          </cell>
          <cell r="H75">
            <v>1.1299999999999999</v>
          </cell>
          <cell r="I75"/>
          <cell r="J75"/>
          <cell r="K75"/>
          <cell r="L75"/>
          <cell r="M75"/>
          <cell r="N75"/>
          <cell r="O75"/>
          <cell r="P75"/>
          <cell r="Q75"/>
          <cell r="R75"/>
          <cell r="S75"/>
        </row>
        <row r="76">
          <cell r="G76">
            <v>7</v>
          </cell>
          <cell r="H76">
            <v>0</v>
          </cell>
          <cell r="I76"/>
          <cell r="J76"/>
          <cell r="K76"/>
          <cell r="L76"/>
          <cell r="M76"/>
          <cell r="N76"/>
          <cell r="O76"/>
          <cell r="P76"/>
          <cell r="Q76"/>
          <cell r="R76"/>
          <cell r="S76"/>
        </row>
        <row r="77">
          <cell r="G77">
            <v>7</v>
          </cell>
          <cell r="H77">
            <v>3</v>
          </cell>
          <cell r="I77"/>
          <cell r="J77"/>
          <cell r="K77"/>
          <cell r="L77"/>
          <cell r="M77"/>
          <cell r="N77"/>
          <cell r="O77"/>
          <cell r="P77"/>
          <cell r="Q77"/>
          <cell r="R77"/>
          <cell r="S77"/>
        </row>
        <row r="78">
          <cell r="G78">
            <v>19</v>
          </cell>
          <cell r="H78">
            <v>19</v>
          </cell>
          <cell r="I78"/>
          <cell r="J78"/>
          <cell r="K78"/>
          <cell r="L78"/>
          <cell r="M78"/>
          <cell r="N78"/>
          <cell r="O78"/>
          <cell r="P78"/>
          <cell r="Q78"/>
          <cell r="R78"/>
          <cell r="S78"/>
        </row>
        <row r="79">
          <cell r="G79">
            <v>2.2999999999999998</v>
          </cell>
          <cell r="H79">
            <v>0</v>
          </cell>
          <cell r="I79"/>
          <cell r="J79"/>
          <cell r="K79"/>
          <cell r="L79"/>
          <cell r="M79"/>
          <cell r="N79"/>
          <cell r="O79"/>
          <cell r="P79"/>
          <cell r="Q79"/>
          <cell r="R79"/>
          <cell r="S79"/>
        </row>
        <row r="80">
          <cell r="G80">
            <v>2.2999999999999998</v>
          </cell>
          <cell r="H80">
            <v>0.86</v>
          </cell>
          <cell r="I80"/>
          <cell r="J80"/>
          <cell r="K80"/>
          <cell r="L80"/>
          <cell r="M80"/>
          <cell r="N80"/>
          <cell r="O80"/>
          <cell r="P80"/>
          <cell r="Q80"/>
          <cell r="R80"/>
          <cell r="S80"/>
        </row>
        <row r="81">
          <cell r="G81">
            <v>1.1299999999999999</v>
          </cell>
          <cell r="H81">
            <v>1.1299999999999999</v>
          </cell>
          <cell r="I81"/>
          <cell r="J81"/>
          <cell r="K81"/>
          <cell r="L81"/>
          <cell r="M81"/>
          <cell r="N81"/>
          <cell r="O81"/>
          <cell r="P81"/>
          <cell r="Q81"/>
          <cell r="R81"/>
          <cell r="S81"/>
        </row>
        <row r="82">
          <cell r="G82">
            <v>6</v>
          </cell>
          <cell r="H82">
            <v>0</v>
          </cell>
          <cell r="I82"/>
          <cell r="J82"/>
          <cell r="K82"/>
          <cell r="L82"/>
          <cell r="M82"/>
          <cell r="N82"/>
          <cell r="O82"/>
          <cell r="P82"/>
          <cell r="Q82"/>
          <cell r="R82"/>
          <cell r="S82"/>
        </row>
        <row r="83">
          <cell r="G83">
            <v>6</v>
          </cell>
          <cell r="H83">
            <v>3</v>
          </cell>
          <cell r="I83"/>
          <cell r="J83"/>
          <cell r="K83"/>
          <cell r="L83"/>
          <cell r="M83"/>
          <cell r="N83"/>
          <cell r="O83"/>
          <cell r="P83"/>
          <cell r="Q83"/>
          <cell r="R83"/>
          <cell r="S83"/>
        </row>
        <row r="84">
          <cell r="G84">
            <v>19</v>
          </cell>
          <cell r="H84">
            <v>19</v>
          </cell>
          <cell r="I84"/>
          <cell r="J84"/>
          <cell r="K84"/>
          <cell r="L84"/>
          <cell r="M84"/>
          <cell r="N84"/>
          <cell r="O84"/>
          <cell r="P84"/>
          <cell r="Q84"/>
          <cell r="R84"/>
          <cell r="S84"/>
        </row>
        <row r="85">
          <cell r="G85">
            <v>1.29</v>
          </cell>
          <cell r="H85">
            <v>0</v>
          </cell>
          <cell r="I85"/>
          <cell r="J85"/>
          <cell r="K85"/>
          <cell r="L85"/>
          <cell r="M85"/>
          <cell r="N85"/>
          <cell r="O85"/>
          <cell r="P85"/>
          <cell r="Q85"/>
          <cell r="R85"/>
          <cell r="S85"/>
        </row>
        <row r="86">
          <cell r="G86">
            <v>1.29</v>
          </cell>
          <cell r="H86">
            <v>0.65</v>
          </cell>
          <cell r="I86"/>
          <cell r="J86"/>
          <cell r="K86"/>
          <cell r="L86"/>
          <cell r="M86"/>
          <cell r="N86"/>
          <cell r="O86"/>
          <cell r="P86"/>
          <cell r="Q86"/>
          <cell r="R86"/>
          <cell r="S86"/>
        </row>
        <row r="87">
          <cell r="G87">
            <v>1.1299999999999999</v>
          </cell>
          <cell r="H87">
            <v>1.1299999999999999</v>
          </cell>
          <cell r="I87"/>
          <cell r="J87"/>
          <cell r="K87"/>
          <cell r="L87"/>
          <cell r="M87"/>
          <cell r="N87"/>
          <cell r="O87"/>
          <cell r="P87"/>
          <cell r="Q87"/>
          <cell r="R87"/>
          <cell r="S87"/>
        </row>
        <row r="88">
          <cell r="G88">
            <v>15</v>
          </cell>
          <cell r="H88">
            <v>0</v>
          </cell>
          <cell r="I88"/>
          <cell r="J88"/>
          <cell r="K88"/>
          <cell r="L88"/>
          <cell r="M88"/>
          <cell r="N88"/>
          <cell r="O88"/>
          <cell r="P88"/>
          <cell r="Q88"/>
          <cell r="R88"/>
          <cell r="S88"/>
        </row>
        <row r="89">
          <cell r="G89">
            <v>15</v>
          </cell>
          <cell r="H89">
            <v>8</v>
          </cell>
          <cell r="I89"/>
          <cell r="J89"/>
          <cell r="K89"/>
          <cell r="L89"/>
          <cell r="M89"/>
          <cell r="N89"/>
          <cell r="O89"/>
          <cell r="P89"/>
          <cell r="Q89"/>
          <cell r="R89"/>
          <cell r="S89"/>
        </row>
        <row r="90">
          <cell r="G90">
            <v>19</v>
          </cell>
          <cell r="H90">
            <v>19</v>
          </cell>
          <cell r="I90"/>
          <cell r="J90"/>
          <cell r="K90"/>
          <cell r="L90"/>
          <cell r="M90"/>
          <cell r="N90"/>
          <cell r="O90"/>
          <cell r="P90"/>
          <cell r="Q90"/>
          <cell r="R90"/>
          <cell r="S90"/>
        </row>
        <row r="91">
          <cell r="G91">
            <v>1.93</v>
          </cell>
          <cell r="H91">
            <v>0</v>
          </cell>
          <cell r="I91"/>
          <cell r="J91"/>
          <cell r="K91"/>
          <cell r="L91"/>
          <cell r="M91"/>
          <cell r="N91"/>
          <cell r="O91"/>
          <cell r="P91"/>
          <cell r="Q91"/>
          <cell r="R91"/>
          <cell r="S91"/>
        </row>
        <row r="92">
          <cell r="G92">
            <v>1.93</v>
          </cell>
          <cell r="H92">
            <v>0.98</v>
          </cell>
          <cell r="I92"/>
          <cell r="J92"/>
          <cell r="K92"/>
          <cell r="L92"/>
          <cell r="M92"/>
          <cell r="N92"/>
          <cell r="O92"/>
          <cell r="P92"/>
          <cell r="Q92"/>
          <cell r="R92"/>
          <cell r="S92"/>
        </row>
        <row r="93">
          <cell r="G93">
            <v>1.1299999999999999</v>
          </cell>
          <cell r="H93">
            <v>1.1299999999999999</v>
          </cell>
          <cell r="I93"/>
          <cell r="J93"/>
          <cell r="K93"/>
          <cell r="L93"/>
          <cell r="M93"/>
          <cell r="N93"/>
          <cell r="O93"/>
          <cell r="P93"/>
          <cell r="Q93"/>
          <cell r="R93"/>
          <cell r="S93"/>
        </row>
        <row r="94">
          <cell r="G94">
            <v>0</v>
          </cell>
          <cell r="H94">
            <v>0</v>
          </cell>
          <cell r="I94"/>
          <cell r="J94"/>
          <cell r="K94"/>
          <cell r="L94"/>
          <cell r="M94"/>
          <cell r="N94"/>
          <cell r="O94"/>
          <cell r="P94"/>
          <cell r="Q94"/>
          <cell r="R94"/>
          <cell r="S94"/>
        </row>
        <row r="95">
          <cell r="G95">
            <v>0</v>
          </cell>
          <cell r="H95">
            <v>0</v>
          </cell>
          <cell r="I95"/>
          <cell r="J95"/>
          <cell r="K95"/>
          <cell r="L95"/>
          <cell r="M95"/>
          <cell r="N95"/>
          <cell r="O95"/>
          <cell r="P95"/>
          <cell r="Q95"/>
          <cell r="R95"/>
          <cell r="S95"/>
        </row>
        <row r="96">
          <cell r="G96">
            <v>19</v>
          </cell>
          <cell r="H96">
            <v>19</v>
          </cell>
          <cell r="I96"/>
          <cell r="J96"/>
          <cell r="K96"/>
          <cell r="L96"/>
          <cell r="M96"/>
          <cell r="N96"/>
          <cell r="O96"/>
          <cell r="P96"/>
          <cell r="Q96"/>
          <cell r="R96"/>
          <cell r="S96"/>
        </row>
        <row r="97">
          <cell r="G97">
            <v>0</v>
          </cell>
          <cell r="H97">
            <v>0</v>
          </cell>
          <cell r="I97"/>
          <cell r="J97"/>
          <cell r="K97"/>
          <cell r="L97"/>
          <cell r="M97"/>
          <cell r="N97"/>
          <cell r="O97"/>
          <cell r="P97"/>
          <cell r="Q97"/>
          <cell r="R97"/>
          <cell r="S97"/>
        </row>
        <row r="98">
          <cell r="G98">
            <v>0</v>
          </cell>
          <cell r="H98">
            <v>0</v>
          </cell>
          <cell r="I98"/>
          <cell r="J98"/>
          <cell r="K98"/>
          <cell r="L98"/>
          <cell r="M98"/>
          <cell r="N98"/>
          <cell r="O98"/>
          <cell r="P98"/>
          <cell r="Q98"/>
          <cell r="R98"/>
          <cell r="S98"/>
        </row>
        <row r="99">
          <cell r="G99">
            <v>1.1299999999999999</v>
          </cell>
          <cell r="H99">
            <v>1.1299999999999999</v>
          </cell>
          <cell r="I99"/>
          <cell r="J99"/>
          <cell r="K99"/>
          <cell r="L99"/>
          <cell r="M99"/>
          <cell r="N99"/>
          <cell r="O99"/>
          <cell r="P99"/>
          <cell r="Q99"/>
          <cell r="R99"/>
          <cell r="S99"/>
        </row>
        <row r="100">
          <cell r="G100">
            <v>0</v>
          </cell>
          <cell r="H100">
            <v>0</v>
          </cell>
          <cell r="I100"/>
          <cell r="J100"/>
          <cell r="K100"/>
          <cell r="L100"/>
          <cell r="M100"/>
          <cell r="N100"/>
          <cell r="O100"/>
          <cell r="P100"/>
          <cell r="Q100"/>
          <cell r="R100"/>
          <cell r="S100"/>
        </row>
        <row r="101">
          <cell r="G101">
            <v>0</v>
          </cell>
          <cell r="H101">
            <v>0</v>
          </cell>
          <cell r="I101"/>
          <cell r="J101"/>
          <cell r="K101"/>
          <cell r="L101"/>
          <cell r="M101"/>
          <cell r="N101"/>
          <cell r="O101"/>
          <cell r="P101"/>
          <cell r="Q101"/>
          <cell r="R101"/>
          <cell r="S101"/>
        </row>
        <row r="102">
          <cell r="G102">
            <v>19</v>
          </cell>
          <cell r="H102">
            <v>19</v>
          </cell>
          <cell r="I102"/>
          <cell r="J102"/>
          <cell r="K102"/>
          <cell r="L102"/>
          <cell r="M102"/>
          <cell r="N102"/>
          <cell r="O102"/>
          <cell r="P102"/>
          <cell r="Q102"/>
          <cell r="R102"/>
          <cell r="S102"/>
        </row>
        <row r="103">
          <cell r="G103">
            <v>0</v>
          </cell>
          <cell r="H103">
            <v>0</v>
          </cell>
          <cell r="I103"/>
          <cell r="J103"/>
          <cell r="K103"/>
          <cell r="L103"/>
          <cell r="M103"/>
          <cell r="N103"/>
          <cell r="O103"/>
          <cell r="P103"/>
          <cell r="Q103"/>
          <cell r="R103"/>
          <cell r="S103"/>
        </row>
        <row r="104">
          <cell r="G104">
            <v>0</v>
          </cell>
          <cell r="H104">
            <v>0</v>
          </cell>
          <cell r="I104"/>
          <cell r="J104"/>
          <cell r="K104"/>
          <cell r="L104"/>
          <cell r="M104"/>
          <cell r="N104"/>
          <cell r="O104"/>
          <cell r="P104"/>
          <cell r="Q104"/>
          <cell r="R104"/>
          <cell r="S104"/>
        </row>
        <row r="105">
          <cell r="G105">
            <v>1.1299999999999999</v>
          </cell>
          <cell r="H105">
            <v>1.1299999999999999</v>
          </cell>
          <cell r="I105"/>
          <cell r="J105"/>
          <cell r="K105"/>
          <cell r="L105"/>
          <cell r="M105"/>
          <cell r="N105"/>
          <cell r="O105"/>
          <cell r="P105"/>
          <cell r="Q105"/>
          <cell r="R105"/>
          <cell r="S105"/>
        </row>
        <row r="106">
          <cell r="G106">
            <v>0</v>
          </cell>
          <cell r="H106">
            <v>0</v>
          </cell>
          <cell r="I106"/>
          <cell r="J106"/>
          <cell r="K106"/>
          <cell r="L106"/>
          <cell r="M106"/>
          <cell r="N106"/>
          <cell r="O106"/>
          <cell r="P106"/>
          <cell r="Q106"/>
          <cell r="R106"/>
          <cell r="S106"/>
        </row>
        <row r="107">
          <cell r="G107">
            <v>0</v>
          </cell>
          <cell r="H107">
            <v>0</v>
          </cell>
          <cell r="I107"/>
          <cell r="J107"/>
          <cell r="K107"/>
          <cell r="L107"/>
          <cell r="M107"/>
          <cell r="N107"/>
          <cell r="O107"/>
          <cell r="P107"/>
          <cell r="Q107"/>
          <cell r="R107"/>
          <cell r="S107"/>
        </row>
        <row r="108">
          <cell r="G108">
            <v>19</v>
          </cell>
          <cell r="H108">
            <v>19</v>
          </cell>
          <cell r="I108"/>
          <cell r="J108"/>
          <cell r="K108"/>
          <cell r="L108"/>
          <cell r="M108"/>
          <cell r="N108"/>
          <cell r="O108"/>
          <cell r="P108"/>
          <cell r="Q108"/>
          <cell r="R108"/>
          <cell r="S108"/>
        </row>
        <row r="109">
          <cell r="G109">
            <v>0</v>
          </cell>
          <cell r="H109">
            <v>0</v>
          </cell>
          <cell r="I109"/>
          <cell r="J109"/>
          <cell r="K109"/>
          <cell r="L109"/>
          <cell r="M109"/>
          <cell r="N109"/>
          <cell r="O109"/>
          <cell r="P109"/>
          <cell r="Q109"/>
          <cell r="R109"/>
          <cell r="S109"/>
        </row>
        <row r="110">
          <cell r="G110">
            <v>0</v>
          </cell>
          <cell r="H110">
            <v>0</v>
          </cell>
          <cell r="I110"/>
          <cell r="J110"/>
          <cell r="K110"/>
          <cell r="L110"/>
          <cell r="M110"/>
          <cell r="N110"/>
          <cell r="O110"/>
          <cell r="P110"/>
          <cell r="Q110"/>
          <cell r="R110"/>
          <cell r="S110"/>
        </row>
        <row r="111">
          <cell r="G111">
            <v>1.1299999999999999</v>
          </cell>
          <cell r="H111">
            <v>1.1299999999999999</v>
          </cell>
          <cell r="I111"/>
          <cell r="J111"/>
          <cell r="K111"/>
          <cell r="L111"/>
          <cell r="M111"/>
          <cell r="N111"/>
          <cell r="O111"/>
          <cell r="P111"/>
          <cell r="Q111"/>
          <cell r="R111"/>
          <cell r="S111"/>
        </row>
        <row r="112">
          <cell r="G112">
            <v>0</v>
          </cell>
          <cell r="H112">
            <v>0</v>
          </cell>
          <cell r="I112"/>
          <cell r="J112"/>
          <cell r="K112"/>
          <cell r="L112"/>
          <cell r="M112"/>
          <cell r="N112"/>
          <cell r="O112"/>
          <cell r="P112"/>
          <cell r="Q112"/>
          <cell r="R112"/>
          <cell r="S112"/>
        </row>
        <row r="113">
          <cell r="G113">
            <v>0</v>
          </cell>
          <cell r="H113">
            <v>0</v>
          </cell>
          <cell r="I113"/>
          <cell r="J113"/>
          <cell r="K113"/>
          <cell r="L113"/>
          <cell r="M113"/>
          <cell r="N113"/>
          <cell r="O113"/>
          <cell r="P113"/>
          <cell r="Q113"/>
          <cell r="R113"/>
          <cell r="S113"/>
        </row>
        <row r="114">
          <cell r="G114">
            <v>19</v>
          </cell>
          <cell r="H114">
            <v>19</v>
          </cell>
          <cell r="I114"/>
          <cell r="J114"/>
          <cell r="K114"/>
          <cell r="L114"/>
          <cell r="M114"/>
          <cell r="N114"/>
          <cell r="O114"/>
          <cell r="P114"/>
          <cell r="Q114"/>
          <cell r="R114"/>
          <cell r="S114"/>
        </row>
        <row r="115">
          <cell r="G115">
            <v>0</v>
          </cell>
          <cell r="H115">
            <v>0</v>
          </cell>
          <cell r="I115"/>
          <cell r="J115"/>
          <cell r="K115"/>
          <cell r="L115"/>
          <cell r="M115"/>
          <cell r="N115"/>
          <cell r="O115"/>
          <cell r="P115"/>
          <cell r="Q115"/>
          <cell r="R115"/>
          <cell r="S115"/>
        </row>
        <row r="116">
          <cell r="G116">
            <v>0</v>
          </cell>
          <cell r="H116">
            <v>0</v>
          </cell>
          <cell r="I116"/>
          <cell r="J116"/>
          <cell r="K116"/>
          <cell r="L116"/>
          <cell r="M116"/>
          <cell r="N116"/>
          <cell r="O116"/>
          <cell r="P116"/>
          <cell r="Q116"/>
          <cell r="R116"/>
          <cell r="S116"/>
        </row>
        <row r="117">
          <cell r="G117">
            <v>1.1299999999999999</v>
          </cell>
          <cell r="H117">
            <v>1.1299999999999999</v>
          </cell>
          <cell r="I117"/>
          <cell r="J117"/>
          <cell r="K117"/>
          <cell r="L117"/>
          <cell r="M117"/>
          <cell r="N117"/>
          <cell r="O117"/>
          <cell r="P117"/>
          <cell r="Q117"/>
          <cell r="R117"/>
          <cell r="S117"/>
        </row>
        <row r="118">
          <cell r="G118">
            <v>0</v>
          </cell>
          <cell r="H118">
            <v>0</v>
          </cell>
          <cell r="I118"/>
          <cell r="J118"/>
          <cell r="K118"/>
          <cell r="L118"/>
          <cell r="M118"/>
          <cell r="N118"/>
          <cell r="O118"/>
          <cell r="P118"/>
          <cell r="Q118"/>
          <cell r="R118"/>
          <cell r="S118"/>
        </row>
        <row r="119">
          <cell r="G119">
            <v>0</v>
          </cell>
          <cell r="H119">
            <v>0</v>
          </cell>
          <cell r="I119"/>
          <cell r="J119"/>
          <cell r="K119"/>
          <cell r="L119"/>
          <cell r="M119"/>
          <cell r="N119"/>
          <cell r="O119"/>
          <cell r="P119"/>
          <cell r="Q119"/>
          <cell r="R119"/>
          <cell r="S119"/>
        </row>
        <row r="120">
          <cell r="G120">
            <v>19</v>
          </cell>
          <cell r="H120">
            <v>19</v>
          </cell>
          <cell r="I120"/>
          <cell r="J120"/>
          <cell r="K120"/>
          <cell r="L120"/>
          <cell r="M120"/>
          <cell r="N120"/>
          <cell r="O120"/>
          <cell r="P120"/>
          <cell r="Q120"/>
          <cell r="R120"/>
          <cell r="S120"/>
        </row>
        <row r="121">
          <cell r="G121">
            <v>0</v>
          </cell>
          <cell r="H121">
            <v>0</v>
          </cell>
          <cell r="I121"/>
          <cell r="J121"/>
          <cell r="K121"/>
          <cell r="L121"/>
          <cell r="M121"/>
          <cell r="N121"/>
          <cell r="O121"/>
          <cell r="P121"/>
          <cell r="Q121"/>
          <cell r="R121"/>
          <cell r="S121"/>
        </row>
        <row r="122">
          <cell r="G122">
            <v>0</v>
          </cell>
          <cell r="H122">
            <v>0</v>
          </cell>
          <cell r="I122"/>
          <cell r="J122"/>
          <cell r="K122"/>
          <cell r="L122"/>
          <cell r="M122"/>
          <cell r="N122"/>
          <cell r="O122"/>
          <cell r="P122"/>
          <cell r="Q122"/>
          <cell r="R122"/>
          <cell r="S122"/>
        </row>
        <row r="123">
          <cell r="G123">
            <v>1.1299999999999999</v>
          </cell>
          <cell r="H123">
            <v>1.1299999999999999</v>
          </cell>
          <cell r="I123"/>
          <cell r="J123"/>
          <cell r="K123"/>
          <cell r="L123"/>
          <cell r="M123"/>
          <cell r="N123"/>
          <cell r="O123"/>
          <cell r="P123"/>
          <cell r="Q123"/>
          <cell r="R123"/>
          <cell r="S123"/>
        </row>
        <row r="124">
          <cell r="G124">
            <v>0</v>
          </cell>
          <cell r="H124">
            <v>0</v>
          </cell>
          <cell r="I124"/>
          <cell r="J124"/>
          <cell r="K124"/>
          <cell r="L124"/>
          <cell r="M124"/>
          <cell r="N124"/>
          <cell r="O124"/>
          <cell r="P124"/>
          <cell r="Q124"/>
          <cell r="R124"/>
          <cell r="S124"/>
        </row>
        <row r="125">
          <cell r="G125">
            <v>0</v>
          </cell>
          <cell r="H125">
            <v>0</v>
          </cell>
          <cell r="I125"/>
          <cell r="J125"/>
          <cell r="K125"/>
          <cell r="L125"/>
          <cell r="M125"/>
          <cell r="N125"/>
          <cell r="O125"/>
          <cell r="P125"/>
          <cell r="Q125"/>
          <cell r="R125"/>
          <cell r="S125"/>
        </row>
        <row r="126">
          <cell r="G126">
            <v>19</v>
          </cell>
          <cell r="H126">
            <v>19</v>
          </cell>
          <cell r="I126"/>
          <cell r="J126"/>
          <cell r="K126"/>
          <cell r="L126"/>
          <cell r="M126"/>
          <cell r="N126"/>
          <cell r="O126"/>
          <cell r="P126"/>
          <cell r="Q126"/>
          <cell r="R126"/>
          <cell r="S126"/>
        </row>
        <row r="127">
          <cell r="G127">
            <v>0</v>
          </cell>
          <cell r="H127">
            <v>0</v>
          </cell>
          <cell r="I127"/>
          <cell r="J127"/>
          <cell r="K127"/>
          <cell r="L127"/>
          <cell r="M127"/>
          <cell r="N127"/>
          <cell r="O127"/>
          <cell r="P127"/>
          <cell r="Q127"/>
          <cell r="R127"/>
          <cell r="S127"/>
        </row>
        <row r="128">
          <cell r="G128">
            <v>0</v>
          </cell>
          <cell r="H128">
            <v>0</v>
          </cell>
          <cell r="I128"/>
          <cell r="J128"/>
          <cell r="K128"/>
          <cell r="L128"/>
          <cell r="M128"/>
          <cell r="N128"/>
          <cell r="O128"/>
          <cell r="P128"/>
          <cell r="Q128"/>
          <cell r="R128"/>
          <cell r="S128"/>
        </row>
        <row r="129">
          <cell r="G129">
            <v>1.1299999999999999</v>
          </cell>
          <cell r="H129">
            <v>1.1299999999999999</v>
          </cell>
          <cell r="I129"/>
          <cell r="J129"/>
          <cell r="K129"/>
          <cell r="L129"/>
          <cell r="M129"/>
          <cell r="N129"/>
          <cell r="O129"/>
          <cell r="P129"/>
          <cell r="Q129"/>
          <cell r="R129"/>
          <cell r="S129"/>
        </row>
        <row r="130">
          <cell r="G130">
            <v>7</v>
          </cell>
          <cell r="H130">
            <v>0</v>
          </cell>
          <cell r="I130"/>
          <cell r="J130"/>
          <cell r="K130"/>
          <cell r="L130"/>
          <cell r="M130"/>
          <cell r="N130"/>
          <cell r="O130"/>
          <cell r="P130"/>
          <cell r="Q130"/>
          <cell r="R130"/>
          <cell r="S130"/>
        </row>
        <row r="131">
          <cell r="G131">
            <v>7</v>
          </cell>
          <cell r="H131">
            <v>4</v>
          </cell>
          <cell r="I131"/>
          <cell r="J131"/>
          <cell r="K131"/>
          <cell r="L131"/>
          <cell r="M131"/>
          <cell r="N131"/>
          <cell r="O131"/>
          <cell r="P131"/>
          <cell r="Q131"/>
          <cell r="R131"/>
          <cell r="S131"/>
        </row>
        <row r="132">
          <cell r="G132">
            <v>19</v>
          </cell>
          <cell r="H132">
            <v>19</v>
          </cell>
          <cell r="I132"/>
          <cell r="J132"/>
          <cell r="K132"/>
          <cell r="L132"/>
          <cell r="M132"/>
          <cell r="N132"/>
          <cell r="O132"/>
          <cell r="P132"/>
          <cell r="Q132"/>
          <cell r="R132"/>
          <cell r="S132"/>
        </row>
        <row r="133">
          <cell r="G133">
            <v>1.17</v>
          </cell>
          <cell r="H133">
            <v>0</v>
          </cell>
          <cell r="I133"/>
          <cell r="J133"/>
          <cell r="K133"/>
          <cell r="L133"/>
          <cell r="M133"/>
          <cell r="N133"/>
          <cell r="O133"/>
          <cell r="P133"/>
          <cell r="Q133"/>
          <cell r="R133"/>
          <cell r="S133"/>
        </row>
        <row r="134">
          <cell r="G134">
            <v>1.17</v>
          </cell>
          <cell r="H134">
            <v>0.56999999999999995</v>
          </cell>
          <cell r="I134"/>
          <cell r="J134"/>
          <cell r="K134"/>
          <cell r="L134"/>
          <cell r="M134"/>
          <cell r="N134"/>
          <cell r="O134"/>
          <cell r="P134"/>
          <cell r="Q134"/>
          <cell r="R134"/>
          <cell r="S134"/>
        </row>
        <row r="135">
          <cell r="G135">
            <v>1.1299999999999999</v>
          </cell>
          <cell r="H135">
            <v>1.1299999999999999</v>
          </cell>
          <cell r="I135"/>
          <cell r="J135"/>
          <cell r="K135"/>
          <cell r="L135"/>
          <cell r="M135"/>
          <cell r="N135"/>
          <cell r="O135"/>
          <cell r="P135"/>
          <cell r="Q135"/>
          <cell r="R135"/>
          <cell r="S135"/>
        </row>
        <row r="139">
          <cell r="C139">
            <v>2005</v>
          </cell>
          <cell r="D139">
            <v>2006</v>
          </cell>
          <cell r="E139">
            <v>2005</v>
          </cell>
          <cell r="F139">
            <v>2006</v>
          </cell>
          <cell r="G139">
            <v>2005</v>
          </cell>
          <cell r="H139">
            <v>2006</v>
          </cell>
          <cell r="I139">
            <v>2005</v>
          </cell>
          <cell r="J139">
            <v>2006</v>
          </cell>
          <cell r="K139">
            <v>2005</v>
          </cell>
          <cell r="L139">
            <v>2006</v>
          </cell>
          <cell r="M139">
            <v>2005</v>
          </cell>
          <cell r="N139">
            <v>2006</v>
          </cell>
          <cell r="O139">
            <v>2005</v>
          </cell>
          <cell r="P139">
            <v>2006</v>
          </cell>
          <cell r="Q139">
            <v>2005</v>
          </cell>
          <cell r="R139">
            <v>2006</v>
          </cell>
          <cell r="S139">
            <v>2005</v>
          </cell>
          <cell r="T139">
            <v>2006</v>
          </cell>
          <cell r="U139">
            <v>2005</v>
          </cell>
          <cell r="V139">
            <v>2006</v>
          </cell>
          <cell r="W139">
            <v>2005</v>
          </cell>
          <cell r="X139">
            <v>2006</v>
          </cell>
          <cell r="Y139">
            <v>2005</v>
          </cell>
          <cell r="Z139">
            <v>2006</v>
          </cell>
          <cell r="AA139">
            <v>2005</v>
          </cell>
          <cell r="AB139">
            <v>2006</v>
          </cell>
        </row>
        <row r="140">
          <cell r="C140">
            <v>0</v>
          </cell>
          <cell r="D140">
            <v>0</v>
          </cell>
          <cell r="E140">
            <v>0</v>
          </cell>
          <cell r="F140">
            <v>0</v>
          </cell>
          <cell r="G140">
            <v>0</v>
          </cell>
          <cell r="H140">
            <v>0</v>
          </cell>
          <cell r="I140"/>
          <cell r="J140"/>
          <cell r="K140"/>
          <cell r="L140"/>
          <cell r="M140"/>
          <cell r="N140"/>
          <cell r="O140"/>
          <cell r="P140"/>
          <cell r="Q140"/>
          <cell r="R140"/>
          <cell r="S140"/>
          <cell r="T140"/>
          <cell r="U140"/>
          <cell r="V140"/>
          <cell r="W140"/>
          <cell r="X140"/>
          <cell r="Y140"/>
          <cell r="Z140"/>
          <cell r="AA140"/>
          <cell r="AB140"/>
          <cell r="AF140">
            <v>2</v>
          </cell>
          <cell r="AG140">
            <v>2</v>
          </cell>
          <cell r="AH140">
            <v>2</v>
          </cell>
          <cell r="AI140">
            <v>2</v>
          </cell>
          <cell r="AJ140">
            <v>0</v>
          </cell>
          <cell r="AK140">
            <v>0</v>
          </cell>
          <cell r="AL140"/>
          <cell r="AM140"/>
          <cell r="AN140"/>
          <cell r="AO140"/>
          <cell r="AP140"/>
          <cell r="AQ140"/>
          <cell r="AR140"/>
          <cell r="AS140"/>
          <cell r="AT140"/>
          <cell r="AU140"/>
          <cell r="AV140"/>
          <cell r="AW140"/>
          <cell r="AX140"/>
          <cell r="AY140"/>
          <cell r="AZ140"/>
          <cell r="BA140"/>
          <cell r="BB140"/>
          <cell r="BC140"/>
          <cell r="BD140"/>
          <cell r="BE140"/>
        </row>
        <row r="141">
          <cell r="C141">
            <v>5</v>
          </cell>
          <cell r="D141">
            <v>5</v>
          </cell>
          <cell r="E141">
            <v>2</v>
          </cell>
          <cell r="F141">
            <v>3</v>
          </cell>
          <cell r="G141">
            <v>3</v>
          </cell>
          <cell r="H141">
            <v>2</v>
          </cell>
          <cell r="I141"/>
          <cell r="J141"/>
          <cell r="K141"/>
          <cell r="L141"/>
          <cell r="M141"/>
          <cell r="N141"/>
          <cell r="O141"/>
          <cell r="P141"/>
          <cell r="Q141"/>
          <cell r="R141"/>
          <cell r="S141"/>
          <cell r="T141"/>
          <cell r="U141"/>
          <cell r="V141"/>
          <cell r="W141"/>
          <cell r="X141"/>
          <cell r="Y141"/>
          <cell r="Z141"/>
          <cell r="AA141"/>
          <cell r="AB141"/>
          <cell r="AF141">
            <v>0</v>
          </cell>
          <cell r="AG141">
            <v>2</v>
          </cell>
          <cell r="AH141">
            <v>0</v>
          </cell>
          <cell r="AI141">
            <v>0</v>
          </cell>
          <cell r="AJ141">
            <v>0</v>
          </cell>
          <cell r="AK141">
            <v>2</v>
          </cell>
          <cell r="AL141"/>
          <cell r="AM141"/>
          <cell r="AN141"/>
          <cell r="AO141"/>
          <cell r="AP141"/>
          <cell r="AQ141"/>
          <cell r="AR141"/>
          <cell r="AS141"/>
          <cell r="AT141"/>
          <cell r="AU141"/>
          <cell r="AV141"/>
          <cell r="AW141"/>
          <cell r="AX141"/>
          <cell r="AY141"/>
          <cell r="AZ141"/>
          <cell r="BA141"/>
          <cell r="BB141"/>
          <cell r="BC141"/>
          <cell r="BD141"/>
          <cell r="BE141"/>
        </row>
        <row r="142">
          <cell r="C142">
            <v>0</v>
          </cell>
          <cell r="D142">
            <v>0</v>
          </cell>
          <cell r="E142">
            <v>0</v>
          </cell>
          <cell r="F142">
            <v>0</v>
          </cell>
          <cell r="G142">
            <v>0</v>
          </cell>
          <cell r="H142">
            <v>0</v>
          </cell>
          <cell r="I142"/>
          <cell r="J142"/>
          <cell r="K142"/>
          <cell r="L142"/>
          <cell r="M142"/>
          <cell r="N142"/>
          <cell r="O142"/>
          <cell r="P142"/>
          <cell r="Q142"/>
          <cell r="R142"/>
          <cell r="S142"/>
          <cell r="T142"/>
          <cell r="U142"/>
          <cell r="V142"/>
          <cell r="W142"/>
          <cell r="X142"/>
          <cell r="Y142"/>
          <cell r="Z142"/>
          <cell r="AA142"/>
          <cell r="AB142"/>
          <cell r="AF142">
            <v>0</v>
          </cell>
          <cell r="AG142">
            <v>0</v>
          </cell>
          <cell r="AH142">
            <v>0</v>
          </cell>
          <cell r="AI142">
            <v>0</v>
          </cell>
          <cell r="AJ142">
            <v>0</v>
          </cell>
          <cell r="AK142">
            <v>0</v>
          </cell>
          <cell r="AL142"/>
          <cell r="AM142"/>
          <cell r="AN142"/>
          <cell r="AO142"/>
          <cell r="AP142"/>
          <cell r="AQ142"/>
          <cell r="AR142"/>
          <cell r="AS142"/>
          <cell r="AT142"/>
          <cell r="AU142"/>
          <cell r="AV142"/>
          <cell r="AW142"/>
          <cell r="AX142"/>
          <cell r="AY142"/>
          <cell r="AZ142"/>
          <cell r="BA142"/>
          <cell r="BB142"/>
          <cell r="BC142"/>
          <cell r="BD142"/>
          <cell r="BE142"/>
        </row>
        <row r="143">
          <cell r="C143">
            <v>0</v>
          </cell>
          <cell r="D143">
            <v>0</v>
          </cell>
          <cell r="E143">
            <v>0</v>
          </cell>
          <cell r="F143">
            <v>0</v>
          </cell>
          <cell r="G143">
            <v>0</v>
          </cell>
          <cell r="H143">
            <v>0</v>
          </cell>
          <cell r="I143"/>
          <cell r="J143"/>
          <cell r="K143"/>
          <cell r="L143"/>
          <cell r="M143"/>
          <cell r="N143"/>
          <cell r="O143"/>
          <cell r="P143"/>
          <cell r="Q143"/>
          <cell r="R143"/>
          <cell r="S143"/>
          <cell r="T143"/>
          <cell r="U143"/>
          <cell r="V143"/>
          <cell r="W143"/>
          <cell r="X143"/>
          <cell r="Y143"/>
          <cell r="Z143"/>
          <cell r="AA143"/>
          <cell r="AB143"/>
          <cell r="AF143">
            <v>12</v>
          </cell>
          <cell r="AG143">
            <v>16</v>
          </cell>
          <cell r="AH143">
            <v>12</v>
          </cell>
          <cell r="AI143">
            <v>16</v>
          </cell>
          <cell r="AJ143">
            <v>0</v>
          </cell>
          <cell r="AK143">
            <v>0</v>
          </cell>
          <cell r="AL143"/>
          <cell r="AM143"/>
          <cell r="AN143"/>
          <cell r="AO143"/>
          <cell r="AP143"/>
          <cell r="AQ143"/>
          <cell r="AR143"/>
          <cell r="AS143"/>
          <cell r="AT143"/>
          <cell r="AU143"/>
          <cell r="AV143"/>
          <cell r="AW143"/>
          <cell r="AX143"/>
          <cell r="AY143"/>
          <cell r="AZ143"/>
          <cell r="BA143"/>
          <cell r="BB143"/>
          <cell r="BC143"/>
          <cell r="BD143"/>
          <cell r="BE143"/>
        </row>
        <row r="144">
          <cell r="C144">
            <v>2</v>
          </cell>
          <cell r="D144">
            <v>2</v>
          </cell>
          <cell r="E144">
            <v>1</v>
          </cell>
          <cell r="F144">
            <v>0</v>
          </cell>
          <cell r="G144">
            <v>1</v>
          </cell>
          <cell r="H144">
            <v>2</v>
          </cell>
          <cell r="I144"/>
          <cell r="J144"/>
          <cell r="K144"/>
          <cell r="L144"/>
          <cell r="M144"/>
          <cell r="N144"/>
          <cell r="O144"/>
          <cell r="P144"/>
          <cell r="Q144"/>
          <cell r="R144"/>
          <cell r="S144"/>
          <cell r="T144"/>
          <cell r="U144"/>
          <cell r="V144"/>
          <cell r="W144"/>
          <cell r="X144"/>
          <cell r="Y144"/>
          <cell r="Z144"/>
          <cell r="AA144"/>
          <cell r="AB144"/>
          <cell r="AF144">
            <v>2</v>
          </cell>
          <cell r="AG144">
            <v>1</v>
          </cell>
          <cell r="AH144">
            <v>1</v>
          </cell>
          <cell r="AI144">
            <v>1</v>
          </cell>
          <cell r="AJ144">
            <v>1</v>
          </cell>
          <cell r="AK144">
            <v>0</v>
          </cell>
          <cell r="AL144"/>
          <cell r="AM144"/>
          <cell r="AN144"/>
          <cell r="AO144"/>
          <cell r="AP144"/>
          <cell r="AQ144"/>
          <cell r="AR144"/>
          <cell r="AS144"/>
          <cell r="AT144"/>
          <cell r="AU144"/>
          <cell r="AV144"/>
          <cell r="AW144"/>
          <cell r="AX144"/>
          <cell r="AY144"/>
          <cell r="AZ144"/>
          <cell r="BA144"/>
          <cell r="BB144"/>
          <cell r="BC144"/>
          <cell r="BD144"/>
          <cell r="BE144"/>
        </row>
        <row r="145">
          <cell r="C145">
            <v>3</v>
          </cell>
          <cell r="D145">
            <v>2</v>
          </cell>
          <cell r="E145">
            <v>2</v>
          </cell>
          <cell r="F145">
            <v>0</v>
          </cell>
          <cell r="G145">
            <v>1</v>
          </cell>
          <cell r="H145">
            <v>2</v>
          </cell>
          <cell r="I145"/>
          <cell r="J145"/>
          <cell r="K145"/>
          <cell r="L145"/>
          <cell r="M145"/>
          <cell r="N145"/>
          <cell r="O145"/>
          <cell r="P145"/>
          <cell r="Q145"/>
          <cell r="R145"/>
          <cell r="S145"/>
          <cell r="T145"/>
          <cell r="U145"/>
          <cell r="V145"/>
          <cell r="W145"/>
          <cell r="X145"/>
          <cell r="Y145"/>
          <cell r="Z145"/>
          <cell r="AA145"/>
          <cell r="AB145"/>
          <cell r="AF145">
            <v>2</v>
          </cell>
          <cell r="AG145">
            <v>7</v>
          </cell>
          <cell r="AH145">
            <v>1</v>
          </cell>
          <cell r="AI145">
            <v>0</v>
          </cell>
          <cell r="AJ145">
            <v>1</v>
          </cell>
          <cell r="AK145">
            <v>7</v>
          </cell>
          <cell r="AL145"/>
          <cell r="AM145"/>
          <cell r="AN145"/>
          <cell r="AO145"/>
          <cell r="AP145"/>
          <cell r="AQ145"/>
          <cell r="AR145"/>
          <cell r="AS145"/>
          <cell r="AT145"/>
          <cell r="AU145"/>
          <cell r="AV145"/>
          <cell r="AW145"/>
          <cell r="AX145"/>
          <cell r="AY145"/>
          <cell r="AZ145"/>
          <cell r="BA145"/>
          <cell r="BB145"/>
          <cell r="BC145"/>
          <cell r="BD145"/>
          <cell r="BE145"/>
        </row>
        <row r="146">
          <cell r="C146">
            <v>0</v>
          </cell>
          <cell r="D146">
            <v>0</v>
          </cell>
          <cell r="E146">
            <v>0</v>
          </cell>
          <cell r="F146">
            <v>0</v>
          </cell>
          <cell r="G146">
            <v>0</v>
          </cell>
          <cell r="H146">
            <v>0</v>
          </cell>
          <cell r="I146"/>
          <cell r="J146"/>
          <cell r="K146"/>
          <cell r="L146"/>
          <cell r="M146"/>
          <cell r="N146"/>
          <cell r="O146"/>
          <cell r="P146"/>
          <cell r="Q146"/>
          <cell r="R146"/>
          <cell r="S146"/>
          <cell r="T146"/>
          <cell r="U146"/>
          <cell r="V146"/>
          <cell r="W146"/>
          <cell r="X146"/>
          <cell r="Y146"/>
          <cell r="Z146"/>
          <cell r="AA146"/>
          <cell r="AB146"/>
          <cell r="AF146">
            <v>0</v>
          </cell>
          <cell r="AG146">
            <v>0</v>
          </cell>
          <cell r="AH146">
            <v>0</v>
          </cell>
          <cell r="AI146">
            <v>0</v>
          </cell>
          <cell r="AJ146">
            <v>0</v>
          </cell>
          <cell r="AK146">
            <v>0</v>
          </cell>
          <cell r="AL146"/>
          <cell r="AM146"/>
          <cell r="AN146"/>
          <cell r="AO146"/>
          <cell r="AP146"/>
          <cell r="AQ146"/>
          <cell r="AR146"/>
          <cell r="AS146"/>
          <cell r="AT146"/>
          <cell r="AU146"/>
          <cell r="AV146"/>
          <cell r="AW146"/>
          <cell r="AX146"/>
          <cell r="AY146"/>
          <cell r="AZ146"/>
          <cell r="BA146"/>
          <cell r="BB146"/>
          <cell r="BC146"/>
          <cell r="BD146"/>
          <cell r="BE146"/>
        </row>
        <row r="147">
          <cell r="C147">
            <v>182</v>
          </cell>
          <cell r="D147">
            <v>17</v>
          </cell>
          <cell r="E147">
            <v>2</v>
          </cell>
          <cell r="F147">
            <v>0</v>
          </cell>
          <cell r="G147">
            <v>180</v>
          </cell>
          <cell r="H147">
            <v>17</v>
          </cell>
          <cell r="I147"/>
          <cell r="J147"/>
          <cell r="K147"/>
          <cell r="L147"/>
          <cell r="M147"/>
          <cell r="N147"/>
          <cell r="O147"/>
          <cell r="P147"/>
          <cell r="Q147"/>
          <cell r="R147"/>
          <cell r="S147"/>
          <cell r="T147"/>
          <cell r="U147"/>
          <cell r="V147"/>
          <cell r="W147"/>
          <cell r="X147"/>
          <cell r="Y147"/>
          <cell r="Z147"/>
          <cell r="AA147"/>
          <cell r="AB147"/>
          <cell r="AF147">
            <v>10</v>
          </cell>
          <cell r="AG147">
            <v>3</v>
          </cell>
          <cell r="AH147">
            <v>5</v>
          </cell>
          <cell r="AI147">
            <v>3</v>
          </cell>
          <cell r="AJ147">
            <v>5</v>
          </cell>
          <cell r="AK147">
            <v>0</v>
          </cell>
          <cell r="AL147"/>
          <cell r="AM147"/>
          <cell r="AN147"/>
          <cell r="AO147"/>
          <cell r="AP147"/>
          <cell r="AQ147"/>
          <cell r="AR147"/>
          <cell r="AS147"/>
          <cell r="AT147"/>
          <cell r="AU147"/>
          <cell r="AV147"/>
          <cell r="AW147"/>
          <cell r="AX147"/>
          <cell r="AY147"/>
          <cell r="AZ147"/>
          <cell r="BA147"/>
          <cell r="BB147"/>
          <cell r="BC147"/>
          <cell r="BD147"/>
          <cell r="BE147"/>
        </row>
        <row r="148">
          <cell r="C148">
            <v>1</v>
          </cell>
          <cell r="D148">
            <v>0</v>
          </cell>
          <cell r="E148">
            <v>1</v>
          </cell>
          <cell r="F148">
            <v>0</v>
          </cell>
          <cell r="G148">
            <v>0</v>
          </cell>
          <cell r="H148">
            <v>0</v>
          </cell>
          <cell r="I148"/>
          <cell r="J148"/>
          <cell r="K148"/>
          <cell r="L148"/>
          <cell r="M148"/>
          <cell r="N148"/>
          <cell r="O148"/>
          <cell r="P148"/>
          <cell r="Q148"/>
          <cell r="R148"/>
          <cell r="S148"/>
          <cell r="T148"/>
          <cell r="U148"/>
          <cell r="V148"/>
          <cell r="W148"/>
          <cell r="X148"/>
          <cell r="Y148"/>
          <cell r="Z148"/>
          <cell r="AA148"/>
          <cell r="AB148"/>
          <cell r="AF148">
            <v>8</v>
          </cell>
          <cell r="AG148">
            <v>1</v>
          </cell>
          <cell r="AH148">
            <v>3</v>
          </cell>
          <cell r="AI148">
            <v>1</v>
          </cell>
          <cell r="AJ148">
            <v>5</v>
          </cell>
          <cell r="AK148">
            <v>0</v>
          </cell>
          <cell r="AL148"/>
          <cell r="AM148"/>
          <cell r="AN148"/>
          <cell r="AO148"/>
          <cell r="AP148"/>
          <cell r="AQ148"/>
          <cell r="AR148"/>
          <cell r="AS148"/>
          <cell r="AT148"/>
          <cell r="AU148"/>
          <cell r="AV148"/>
          <cell r="AW148"/>
          <cell r="AX148"/>
          <cell r="AY148"/>
          <cell r="AZ148"/>
          <cell r="BA148"/>
          <cell r="BB148"/>
          <cell r="BC148"/>
          <cell r="BD148"/>
          <cell r="BE148"/>
        </row>
        <row r="149">
          <cell r="C149">
            <v>4</v>
          </cell>
          <cell r="D149">
            <v>4</v>
          </cell>
          <cell r="E149">
            <v>1</v>
          </cell>
          <cell r="F149">
            <v>2</v>
          </cell>
          <cell r="G149">
            <v>3</v>
          </cell>
          <cell r="H149">
            <v>2</v>
          </cell>
          <cell r="I149"/>
          <cell r="J149"/>
          <cell r="K149"/>
          <cell r="L149"/>
          <cell r="M149"/>
          <cell r="N149"/>
          <cell r="O149"/>
          <cell r="P149"/>
          <cell r="Q149"/>
          <cell r="R149"/>
          <cell r="S149"/>
          <cell r="T149"/>
          <cell r="U149"/>
          <cell r="V149"/>
          <cell r="W149"/>
          <cell r="X149"/>
          <cell r="Y149"/>
          <cell r="Z149"/>
          <cell r="AA149"/>
          <cell r="AB149"/>
          <cell r="AF149">
            <v>5</v>
          </cell>
          <cell r="AG149">
            <v>3</v>
          </cell>
          <cell r="AH149">
            <v>4</v>
          </cell>
          <cell r="AI149">
            <v>2</v>
          </cell>
          <cell r="AJ149">
            <v>1</v>
          </cell>
          <cell r="AK149">
            <v>1</v>
          </cell>
          <cell r="AL149"/>
          <cell r="AM149"/>
          <cell r="AN149"/>
          <cell r="AO149"/>
          <cell r="AP149"/>
          <cell r="AQ149"/>
          <cell r="AR149"/>
          <cell r="AS149"/>
          <cell r="AT149"/>
          <cell r="AU149"/>
          <cell r="AV149"/>
          <cell r="AW149"/>
          <cell r="AX149"/>
          <cell r="AY149"/>
          <cell r="AZ149"/>
          <cell r="BA149"/>
          <cell r="BB149"/>
          <cell r="BC149"/>
          <cell r="BD149"/>
          <cell r="BE149"/>
        </row>
        <row r="150">
          <cell r="C150">
            <v>0</v>
          </cell>
          <cell r="D150">
            <v>0</v>
          </cell>
          <cell r="E150">
            <v>0</v>
          </cell>
          <cell r="F150">
            <v>0</v>
          </cell>
          <cell r="G150">
            <v>0</v>
          </cell>
          <cell r="H150">
            <v>0</v>
          </cell>
          <cell r="I150"/>
          <cell r="J150"/>
          <cell r="K150"/>
          <cell r="L150"/>
          <cell r="M150"/>
          <cell r="N150"/>
          <cell r="O150"/>
          <cell r="P150"/>
          <cell r="Q150"/>
          <cell r="R150"/>
          <cell r="S150"/>
          <cell r="T150"/>
          <cell r="U150"/>
          <cell r="V150"/>
          <cell r="W150"/>
          <cell r="X150"/>
          <cell r="Y150"/>
          <cell r="Z150"/>
          <cell r="AA150"/>
          <cell r="AB150"/>
          <cell r="AF150">
            <v>0</v>
          </cell>
          <cell r="AG150">
            <v>0</v>
          </cell>
          <cell r="AH150">
            <v>0</v>
          </cell>
          <cell r="AI150">
            <v>0</v>
          </cell>
          <cell r="AJ150">
            <v>0</v>
          </cell>
          <cell r="AK150">
            <v>0</v>
          </cell>
          <cell r="AL150"/>
          <cell r="AM150"/>
          <cell r="AN150"/>
          <cell r="AO150"/>
          <cell r="AP150"/>
          <cell r="AQ150"/>
          <cell r="AR150"/>
          <cell r="AS150"/>
          <cell r="AT150"/>
          <cell r="AU150"/>
          <cell r="AV150"/>
          <cell r="AW150"/>
          <cell r="AX150"/>
          <cell r="AY150"/>
          <cell r="AZ150"/>
          <cell r="BA150"/>
          <cell r="BB150"/>
          <cell r="BC150"/>
          <cell r="BD150"/>
          <cell r="BE150"/>
        </row>
        <row r="151">
          <cell r="C151">
            <v>71</v>
          </cell>
          <cell r="D151">
            <v>0</v>
          </cell>
          <cell r="E151">
            <v>71</v>
          </cell>
          <cell r="F151">
            <v>0</v>
          </cell>
          <cell r="G151">
            <v>0</v>
          </cell>
          <cell r="H151">
            <v>0</v>
          </cell>
          <cell r="I151"/>
          <cell r="J151"/>
          <cell r="K151"/>
          <cell r="L151"/>
          <cell r="M151"/>
          <cell r="N151"/>
          <cell r="O151"/>
          <cell r="P151"/>
          <cell r="Q151"/>
          <cell r="R151"/>
          <cell r="S151"/>
          <cell r="T151"/>
          <cell r="U151"/>
          <cell r="V151"/>
          <cell r="W151"/>
          <cell r="X151"/>
          <cell r="Y151"/>
          <cell r="Z151"/>
          <cell r="AA151"/>
          <cell r="AB151"/>
          <cell r="AF151">
            <v>64</v>
          </cell>
          <cell r="AG151">
            <v>5</v>
          </cell>
          <cell r="AH151">
            <v>29</v>
          </cell>
          <cell r="AI151">
            <v>5</v>
          </cell>
          <cell r="AJ151">
            <v>35</v>
          </cell>
          <cell r="AK151">
            <v>0</v>
          </cell>
          <cell r="AL151"/>
          <cell r="AM151"/>
          <cell r="AN151"/>
          <cell r="AO151"/>
          <cell r="AP151"/>
          <cell r="AQ151"/>
          <cell r="AR151"/>
          <cell r="AS151"/>
          <cell r="AT151"/>
          <cell r="AU151"/>
          <cell r="AV151"/>
          <cell r="AW151"/>
          <cell r="AX151"/>
          <cell r="AY151"/>
          <cell r="AZ151"/>
          <cell r="BA151"/>
          <cell r="BB151"/>
          <cell r="BC151"/>
          <cell r="BD151"/>
          <cell r="BE151"/>
        </row>
        <row r="152">
          <cell r="C152">
            <v>1</v>
          </cell>
          <cell r="D152">
            <v>0</v>
          </cell>
          <cell r="E152">
            <v>1</v>
          </cell>
          <cell r="F152">
            <v>0</v>
          </cell>
          <cell r="G152">
            <v>0</v>
          </cell>
          <cell r="H152">
            <v>0</v>
          </cell>
          <cell r="I152"/>
          <cell r="J152"/>
          <cell r="K152"/>
          <cell r="L152"/>
          <cell r="M152"/>
          <cell r="N152"/>
          <cell r="O152"/>
          <cell r="P152"/>
          <cell r="Q152"/>
          <cell r="R152"/>
          <cell r="S152"/>
          <cell r="T152"/>
          <cell r="U152"/>
          <cell r="V152"/>
          <cell r="W152"/>
          <cell r="X152"/>
          <cell r="Y152"/>
          <cell r="Z152"/>
          <cell r="AA152"/>
          <cell r="AB152"/>
          <cell r="AF152">
            <v>1</v>
          </cell>
          <cell r="AG152">
            <v>1</v>
          </cell>
          <cell r="AH152">
            <v>1</v>
          </cell>
          <cell r="AI152">
            <v>1</v>
          </cell>
          <cell r="AJ152">
            <v>0</v>
          </cell>
          <cell r="AK152">
            <v>0</v>
          </cell>
          <cell r="AL152"/>
          <cell r="AM152"/>
          <cell r="AN152"/>
          <cell r="AO152"/>
          <cell r="AP152"/>
          <cell r="AQ152"/>
          <cell r="AR152"/>
          <cell r="AS152"/>
          <cell r="AT152"/>
          <cell r="AU152"/>
          <cell r="AV152"/>
          <cell r="AW152"/>
          <cell r="AX152"/>
          <cell r="AY152"/>
          <cell r="AZ152"/>
          <cell r="BA152"/>
          <cell r="BB152"/>
          <cell r="BC152"/>
          <cell r="BD152"/>
          <cell r="BE152"/>
        </row>
        <row r="153">
          <cell r="C153">
            <v>4</v>
          </cell>
          <cell r="D153">
            <v>2</v>
          </cell>
          <cell r="E153">
            <v>3</v>
          </cell>
          <cell r="F153">
            <v>1</v>
          </cell>
          <cell r="G153">
            <v>1</v>
          </cell>
          <cell r="H153">
            <v>1</v>
          </cell>
          <cell r="I153"/>
          <cell r="J153"/>
          <cell r="K153"/>
          <cell r="L153"/>
          <cell r="M153"/>
          <cell r="N153"/>
          <cell r="O153"/>
          <cell r="P153"/>
          <cell r="Q153"/>
          <cell r="R153"/>
          <cell r="S153"/>
          <cell r="T153"/>
          <cell r="U153"/>
          <cell r="V153"/>
          <cell r="W153"/>
          <cell r="X153"/>
          <cell r="Y153"/>
          <cell r="Z153"/>
          <cell r="AA153"/>
          <cell r="AB153"/>
          <cell r="AF153">
            <v>3</v>
          </cell>
          <cell r="AG153">
            <v>1</v>
          </cell>
          <cell r="AH153">
            <v>1</v>
          </cell>
          <cell r="AI153">
            <v>1</v>
          </cell>
          <cell r="AJ153">
            <v>2</v>
          </cell>
          <cell r="AK153">
            <v>0</v>
          </cell>
          <cell r="AL153"/>
          <cell r="AM153"/>
          <cell r="AN153"/>
          <cell r="AO153"/>
          <cell r="AP153"/>
          <cell r="AQ153"/>
          <cell r="AR153"/>
          <cell r="AS153"/>
          <cell r="AT153"/>
          <cell r="AU153"/>
          <cell r="AV153"/>
          <cell r="AW153"/>
          <cell r="AX153"/>
          <cell r="AY153"/>
          <cell r="AZ153"/>
          <cell r="BA153"/>
          <cell r="BB153"/>
          <cell r="BC153"/>
          <cell r="BD153"/>
          <cell r="BE153"/>
        </row>
        <row r="154">
          <cell r="C154">
            <v>0</v>
          </cell>
          <cell r="D154">
            <v>0</v>
          </cell>
          <cell r="E154">
            <v>0</v>
          </cell>
          <cell r="F154">
            <v>0</v>
          </cell>
          <cell r="G154">
            <v>0</v>
          </cell>
          <cell r="H154">
            <v>0</v>
          </cell>
          <cell r="I154"/>
          <cell r="J154"/>
          <cell r="K154"/>
          <cell r="L154"/>
          <cell r="M154"/>
          <cell r="N154"/>
          <cell r="O154"/>
          <cell r="P154"/>
          <cell r="Q154"/>
          <cell r="R154"/>
          <cell r="S154"/>
          <cell r="T154"/>
          <cell r="U154"/>
          <cell r="V154"/>
          <cell r="W154"/>
          <cell r="X154"/>
          <cell r="Y154"/>
          <cell r="Z154"/>
          <cell r="AA154"/>
          <cell r="AB154"/>
          <cell r="AF154">
            <v>0</v>
          </cell>
          <cell r="AG154">
            <v>0</v>
          </cell>
          <cell r="AH154">
            <v>0</v>
          </cell>
          <cell r="AI154">
            <v>0</v>
          </cell>
          <cell r="AJ154">
            <v>0</v>
          </cell>
          <cell r="AK154">
            <v>0</v>
          </cell>
          <cell r="AL154"/>
          <cell r="AM154"/>
          <cell r="AN154"/>
          <cell r="AO154"/>
          <cell r="AP154"/>
          <cell r="AQ154"/>
          <cell r="AR154"/>
          <cell r="AS154"/>
          <cell r="AT154"/>
          <cell r="AU154"/>
          <cell r="AV154"/>
          <cell r="AW154"/>
          <cell r="AX154"/>
          <cell r="AY154"/>
          <cell r="AZ154"/>
          <cell r="BA154"/>
          <cell r="BB154"/>
          <cell r="BC154"/>
          <cell r="BD154"/>
          <cell r="BE154"/>
        </row>
        <row r="155">
          <cell r="C155">
            <v>5</v>
          </cell>
          <cell r="D155">
            <v>0</v>
          </cell>
          <cell r="E155">
            <v>5</v>
          </cell>
          <cell r="F155">
            <v>0</v>
          </cell>
          <cell r="G155">
            <v>0</v>
          </cell>
          <cell r="H155">
            <v>0</v>
          </cell>
          <cell r="I155"/>
          <cell r="J155"/>
          <cell r="K155"/>
          <cell r="L155"/>
          <cell r="M155"/>
          <cell r="N155"/>
          <cell r="O155"/>
          <cell r="P155"/>
          <cell r="Q155"/>
          <cell r="R155"/>
          <cell r="S155"/>
          <cell r="T155"/>
          <cell r="U155"/>
          <cell r="V155"/>
          <cell r="W155"/>
          <cell r="X155"/>
          <cell r="Y155"/>
          <cell r="Z155"/>
          <cell r="AA155"/>
          <cell r="AB155"/>
          <cell r="AF155">
            <v>6</v>
          </cell>
          <cell r="AG155">
            <v>8</v>
          </cell>
          <cell r="AH155">
            <v>6</v>
          </cell>
          <cell r="AI155">
            <v>8</v>
          </cell>
          <cell r="AJ155">
            <v>0</v>
          </cell>
          <cell r="AK155">
            <v>0</v>
          </cell>
          <cell r="AL155"/>
          <cell r="AM155"/>
          <cell r="AN155"/>
          <cell r="AO155"/>
          <cell r="AP155"/>
          <cell r="AQ155"/>
          <cell r="AR155"/>
          <cell r="AS155"/>
          <cell r="AT155"/>
          <cell r="AU155"/>
          <cell r="AV155"/>
          <cell r="AW155"/>
          <cell r="AX155"/>
          <cell r="AY155"/>
          <cell r="AZ155"/>
          <cell r="BA155"/>
          <cell r="BB155"/>
          <cell r="BC155"/>
          <cell r="BD155"/>
          <cell r="BE155"/>
        </row>
        <row r="156">
          <cell r="C156">
            <v>0</v>
          </cell>
          <cell r="D156">
            <v>0</v>
          </cell>
          <cell r="E156">
            <v>0</v>
          </cell>
          <cell r="F156">
            <v>0</v>
          </cell>
          <cell r="G156">
            <v>0</v>
          </cell>
          <cell r="H156">
            <v>0</v>
          </cell>
          <cell r="I156"/>
          <cell r="J156"/>
          <cell r="K156"/>
          <cell r="L156"/>
          <cell r="M156"/>
          <cell r="N156"/>
          <cell r="O156"/>
          <cell r="P156"/>
          <cell r="Q156"/>
          <cell r="R156"/>
          <cell r="S156"/>
          <cell r="T156"/>
          <cell r="U156"/>
          <cell r="V156"/>
          <cell r="W156"/>
          <cell r="X156"/>
          <cell r="Y156"/>
          <cell r="Z156"/>
          <cell r="AA156"/>
          <cell r="AB156"/>
          <cell r="AF156">
            <v>3</v>
          </cell>
          <cell r="AG156">
            <v>0</v>
          </cell>
          <cell r="AH156">
            <v>3</v>
          </cell>
          <cell r="AI156">
            <v>0</v>
          </cell>
          <cell r="AJ156">
            <v>0</v>
          </cell>
          <cell r="AK156">
            <v>0</v>
          </cell>
          <cell r="AL156"/>
          <cell r="AM156"/>
          <cell r="AN156"/>
          <cell r="AO156"/>
          <cell r="AP156"/>
          <cell r="AQ156"/>
          <cell r="AR156"/>
          <cell r="AS156"/>
          <cell r="AT156"/>
          <cell r="AU156"/>
          <cell r="AV156"/>
          <cell r="AW156"/>
          <cell r="AX156"/>
          <cell r="AY156"/>
          <cell r="AZ156"/>
          <cell r="BA156"/>
          <cell r="BB156"/>
          <cell r="BC156"/>
          <cell r="BD156"/>
          <cell r="BE156"/>
        </row>
        <row r="157">
          <cell r="C157">
            <v>2</v>
          </cell>
          <cell r="D157">
            <v>1</v>
          </cell>
          <cell r="E157">
            <v>1</v>
          </cell>
          <cell r="F157">
            <v>0</v>
          </cell>
          <cell r="G157">
            <v>1</v>
          </cell>
          <cell r="H157">
            <v>1</v>
          </cell>
          <cell r="I157"/>
          <cell r="J157"/>
          <cell r="K157"/>
          <cell r="L157"/>
          <cell r="M157"/>
          <cell r="N157"/>
          <cell r="O157"/>
          <cell r="P157"/>
          <cell r="Q157"/>
          <cell r="R157"/>
          <cell r="S157"/>
          <cell r="T157"/>
          <cell r="U157"/>
          <cell r="V157"/>
          <cell r="W157"/>
          <cell r="X157"/>
          <cell r="Y157"/>
          <cell r="Z157"/>
          <cell r="AA157"/>
          <cell r="AB157"/>
          <cell r="AF157">
            <v>3</v>
          </cell>
          <cell r="AG157">
            <v>2</v>
          </cell>
          <cell r="AH157">
            <v>3</v>
          </cell>
          <cell r="AI157">
            <v>1</v>
          </cell>
          <cell r="AJ157">
            <v>0</v>
          </cell>
          <cell r="AK157">
            <v>1</v>
          </cell>
          <cell r="AL157"/>
          <cell r="AM157"/>
          <cell r="AN157"/>
          <cell r="AO157"/>
          <cell r="AP157"/>
          <cell r="AQ157"/>
          <cell r="AR157"/>
          <cell r="AS157"/>
          <cell r="AT157"/>
          <cell r="AU157"/>
          <cell r="AV157"/>
          <cell r="AW157"/>
          <cell r="AX157"/>
          <cell r="AY157"/>
          <cell r="AZ157"/>
          <cell r="BA157"/>
          <cell r="BB157"/>
          <cell r="BC157"/>
          <cell r="BD157"/>
          <cell r="BE157"/>
        </row>
        <row r="158">
          <cell r="C158">
            <v>0</v>
          </cell>
          <cell r="D158">
            <v>0</v>
          </cell>
          <cell r="E158">
            <v>0</v>
          </cell>
          <cell r="F158">
            <v>0</v>
          </cell>
          <cell r="G158">
            <v>0</v>
          </cell>
          <cell r="H158">
            <v>0</v>
          </cell>
          <cell r="I158"/>
          <cell r="J158"/>
          <cell r="K158"/>
          <cell r="L158"/>
          <cell r="M158"/>
          <cell r="N158"/>
          <cell r="O158"/>
          <cell r="P158"/>
          <cell r="Q158"/>
          <cell r="R158"/>
          <cell r="S158"/>
          <cell r="T158"/>
          <cell r="U158"/>
          <cell r="V158"/>
          <cell r="W158"/>
          <cell r="X158"/>
          <cell r="Y158"/>
          <cell r="Z158"/>
          <cell r="AA158"/>
          <cell r="AB158"/>
          <cell r="AF158">
            <v>0</v>
          </cell>
          <cell r="AG158">
            <v>0</v>
          </cell>
          <cell r="AH158">
            <v>0</v>
          </cell>
          <cell r="AI158">
            <v>0</v>
          </cell>
          <cell r="AJ158">
            <v>0</v>
          </cell>
          <cell r="AK158">
            <v>0</v>
          </cell>
          <cell r="AL158"/>
          <cell r="AM158"/>
          <cell r="AN158"/>
          <cell r="AO158"/>
          <cell r="AP158"/>
          <cell r="AQ158"/>
          <cell r="AR158"/>
          <cell r="AS158"/>
          <cell r="AT158"/>
          <cell r="AU158"/>
          <cell r="AV158"/>
          <cell r="AW158"/>
          <cell r="AX158"/>
          <cell r="AY158"/>
          <cell r="AZ158"/>
          <cell r="BA158"/>
          <cell r="BB158"/>
          <cell r="BC158"/>
          <cell r="BD158"/>
          <cell r="BE158"/>
        </row>
        <row r="159">
          <cell r="C159">
            <v>0</v>
          </cell>
          <cell r="D159">
            <v>0</v>
          </cell>
          <cell r="E159">
            <v>0</v>
          </cell>
          <cell r="F159">
            <v>0</v>
          </cell>
          <cell r="G159">
            <v>0</v>
          </cell>
          <cell r="H159">
            <v>0</v>
          </cell>
          <cell r="I159"/>
          <cell r="J159"/>
          <cell r="K159"/>
          <cell r="L159"/>
          <cell r="M159"/>
          <cell r="N159"/>
          <cell r="O159"/>
          <cell r="P159"/>
          <cell r="Q159"/>
          <cell r="R159"/>
          <cell r="S159"/>
          <cell r="T159"/>
          <cell r="U159"/>
          <cell r="V159"/>
          <cell r="W159"/>
          <cell r="X159"/>
          <cell r="Y159"/>
          <cell r="Z159"/>
          <cell r="AA159"/>
          <cell r="AB159"/>
          <cell r="AF159">
            <v>33</v>
          </cell>
          <cell r="AG159">
            <v>0</v>
          </cell>
          <cell r="AH159">
            <v>33</v>
          </cell>
          <cell r="AI159">
            <v>0</v>
          </cell>
          <cell r="AJ159">
            <v>0</v>
          </cell>
          <cell r="AK159">
            <v>0</v>
          </cell>
          <cell r="AL159"/>
          <cell r="AM159"/>
          <cell r="AN159"/>
          <cell r="AO159"/>
          <cell r="AP159"/>
          <cell r="AQ159"/>
          <cell r="AR159"/>
          <cell r="AS159"/>
          <cell r="AT159"/>
          <cell r="AU159"/>
          <cell r="AV159"/>
          <cell r="AW159"/>
          <cell r="AX159"/>
          <cell r="AY159"/>
          <cell r="AZ159"/>
          <cell r="BA159"/>
          <cell r="BB159"/>
          <cell r="BC159"/>
          <cell r="BD159"/>
          <cell r="BE159"/>
        </row>
        <row r="160">
          <cell r="C160">
            <v>0</v>
          </cell>
          <cell r="D160">
            <v>0</v>
          </cell>
          <cell r="E160">
            <v>0</v>
          </cell>
          <cell r="F160">
            <v>0</v>
          </cell>
          <cell r="G160">
            <v>0</v>
          </cell>
          <cell r="H160">
            <v>0</v>
          </cell>
          <cell r="I160"/>
          <cell r="J160"/>
          <cell r="K160"/>
          <cell r="L160"/>
          <cell r="M160"/>
          <cell r="N160"/>
          <cell r="O160"/>
          <cell r="P160"/>
          <cell r="Q160"/>
          <cell r="R160"/>
          <cell r="S160"/>
          <cell r="T160"/>
          <cell r="U160"/>
          <cell r="V160"/>
          <cell r="W160"/>
          <cell r="X160"/>
          <cell r="Y160"/>
          <cell r="Z160"/>
          <cell r="AA160"/>
          <cell r="AB160"/>
          <cell r="AF160">
            <v>0</v>
          </cell>
          <cell r="AG160">
            <v>0</v>
          </cell>
          <cell r="AH160">
            <v>0</v>
          </cell>
          <cell r="AI160">
            <v>0</v>
          </cell>
          <cell r="AJ160">
            <v>0</v>
          </cell>
          <cell r="AK160">
            <v>0</v>
          </cell>
          <cell r="AL160"/>
          <cell r="AM160"/>
          <cell r="AN160"/>
          <cell r="AO160"/>
          <cell r="AP160"/>
          <cell r="AQ160"/>
          <cell r="AR160"/>
          <cell r="AS160"/>
          <cell r="AT160"/>
          <cell r="AU160"/>
          <cell r="AV160"/>
          <cell r="AW160"/>
          <cell r="AX160"/>
          <cell r="AY160"/>
          <cell r="AZ160"/>
          <cell r="BA160"/>
          <cell r="BB160"/>
          <cell r="BC160"/>
          <cell r="BD160"/>
          <cell r="BE160"/>
        </row>
        <row r="161">
          <cell r="C161">
            <v>0</v>
          </cell>
          <cell r="D161">
            <v>1</v>
          </cell>
          <cell r="E161">
            <v>0</v>
          </cell>
          <cell r="F161">
            <v>0</v>
          </cell>
          <cell r="G161">
            <v>0</v>
          </cell>
          <cell r="H161">
            <v>1</v>
          </cell>
          <cell r="I161"/>
          <cell r="J161"/>
          <cell r="K161"/>
          <cell r="L161"/>
          <cell r="M161"/>
          <cell r="N161"/>
          <cell r="O161"/>
          <cell r="P161"/>
          <cell r="Q161"/>
          <cell r="R161"/>
          <cell r="S161"/>
          <cell r="T161"/>
          <cell r="U161"/>
          <cell r="V161"/>
          <cell r="W161"/>
          <cell r="X161"/>
          <cell r="Y161"/>
          <cell r="Z161"/>
          <cell r="AA161"/>
          <cell r="AB161"/>
          <cell r="AF161">
            <v>0</v>
          </cell>
          <cell r="AG161">
            <v>1</v>
          </cell>
          <cell r="AH161">
            <v>0</v>
          </cell>
          <cell r="AI161">
            <v>0</v>
          </cell>
          <cell r="AJ161">
            <v>0</v>
          </cell>
          <cell r="AK161">
            <v>1</v>
          </cell>
          <cell r="AL161"/>
          <cell r="AM161"/>
          <cell r="AN161"/>
          <cell r="AO161"/>
          <cell r="AP161"/>
          <cell r="AQ161"/>
          <cell r="AR161"/>
          <cell r="AS161"/>
          <cell r="AT161"/>
          <cell r="AU161"/>
          <cell r="AV161"/>
          <cell r="AW161"/>
          <cell r="AX161"/>
          <cell r="AY161"/>
          <cell r="AZ161"/>
          <cell r="BA161"/>
          <cell r="BB161"/>
          <cell r="BC161"/>
          <cell r="BD161"/>
          <cell r="BE161"/>
        </row>
        <row r="162">
          <cell r="C162">
            <v>0</v>
          </cell>
          <cell r="D162">
            <v>0</v>
          </cell>
          <cell r="E162">
            <v>0</v>
          </cell>
          <cell r="F162">
            <v>0</v>
          </cell>
          <cell r="G162">
            <v>0</v>
          </cell>
          <cell r="H162">
            <v>0</v>
          </cell>
          <cell r="I162"/>
          <cell r="J162"/>
          <cell r="K162"/>
          <cell r="L162"/>
          <cell r="M162"/>
          <cell r="N162"/>
          <cell r="O162"/>
          <cell r="P162"/>
          <cell r="Q162"/>
          <cell r="R162"/>
          <cell r="S162"/>
          <cell r="T162"/>
          <cell r="U162"/>
          <cell r="V162"/>
          <cell r="W162"/>
          <cell r="X162"/>
          <cell r="Y162"/>
          <cell r="Z162"/>
          <cell r="AA162"/>
          <cell r="AB162"/>
          <cell r="AF162">
            <v>0</v>
          </cell>
          <cell r="AG162">
            <v>0</v>
          </cell>
          <cell r="AH162">
            <v>0</v>
          </cell>
          <cell r="AI162">
            <v>0</v>
          </cell>
          <cell r="AJ162">
            <v>0</v>
          </cell>
          <cell r="AK162">
            <v>0</v>
          </cell>
          <cell r="AL162"/>
          <cell r="AM162"/>
          <cell r="AN162"/>
          <cell r="AO162"/>
          <cell r="AP162"/>
          <cell r="AQ162"/>
          <cell r="AR162"/>
          <cell r="AS162"/>
          <cell r="AT162"/>
          <cell r="AU162"/>
          <cell r="AV162"/>
          <cell r="AW162"/>
          <cell r="AX162"/>
          <cell r="AY162"/>
          <cell r="AZ162"/>
          <cell r="BA162"/>
          <cell r="BB162"/>
          <cell r="BC162"/>
          <cell r="BD162"/>
          <cell r="BE162"/>
        </row>
        <row r="163">
          <cell r="C163">
            <v>0</v>
          </cell>
          <cell r="D163">
            <v>0</v>
          </cell>
          <cell r="E163">
            <v>0</v>
          </cell>
          <cell r="F163">
            <v>0</v>
          </cell>
          <cell r="G163">
            <v>0</v>
          </cell>
          <cell r="H163">
            <v>0</v>
          </cell>
          <cell r="I163"/>
          <cell r="J163"/>
          <cell r="K163"/>
          <cell r="L163"/>
          <cell r="M163"/>
          <cell r="N163"/>
          <cell r="O163"/>
          <cell r="P163"/>
          <cell r="Q163"/>
          <cell r="R163"/>
          <cell r="S163"/>
          <cell r="T163"/>
          <cell r="U163"/>
          <cell r="V163"/>
          <cell r="W163"/>
          <cell r="X163"/>
          <cell r="Y163"/>
          <cell r="Z163"/>
          <cell r="AA163"/>
          <cell r="AB163"/>
          <cell r="AF163">
            <v>0</v>
          </cell>
          <cell r="AG163">
            <v>0</v>
          </cell>
          <cell r="AH163">
            <v>0</v>
          </cell>
          <cell r="AI163">
            <v>0</v>
          </cell>
          <cell r="AJ163">
            <v>0</v>
          </cell>
          <cell r="AK163">
            <v>0</v>
          </cell>
          <cell r="AL163"/>
          <cell r="AM163"/>
          <cell r="AN163"/>
          <cell r="AO163"/>
          <cell r="AP163"/>
          <cell r="AQ163"/>
          <cell r="AR163"/>
          <cell r="AS163"/>
          <cell r="AT163"/>
          <cell r="AU163"/>
          <cell r="AV163"/>
          <cell r="AW163"/>
          <cell r="AX163"/>
          <cell r="AY163"/>
          <cell r="AZ163"/>
          <cell r="BA163"/>
          <cell r="BB163"/>
          <cell r="BC163"/>
          <cell r="BD163"/>
          <cell r="BE163"/>
        </row>
        <row r="164">
          <cell r="C164">
            <v>0</v>
          </cell>
          <cell r="D164">
            <v>0</v>
          </cell>
          <cell r="E164">
            <v>0</v>
          </cell>
          <cell r="F164">
            <v>0</v>
          </cell>
          <cell r="G164">
            <v>0</v>
          </cell>
          <cell r="H164">
            <v>0</v>
          </cell>
          <cell r="I164"/>
          <cell r="J164"/>
          <cell r="K164"/>
          <cell r="L164"/>
          <cell r="M164"/>
          <cell r="N164"/>
          <cell r="O164"/>
          <cell r="P164"/>
          <cell r="Q164"/>
          <cell r="R164"/>
          <cell r="S164"/>
          <cell r="T164"/>
          <cell r="U164"/>
          <cell r="V164"/>
          <cell r="W164"/>
          <cell r="X164"/>
          <cell r="Y164"/>
          <cell r="Z164"/>
          <cell r="AA164"/>
          <cell r="AB164"/>
          <cell r="AF164">
            <v>0</v>
          </cell>
          <cell r="AG164">
            <v>0</v>
          </cell>
          <cell r="AH164">
            <v>0</v>
          </cell>
          <cell r="AI164">
            <v>0</v>
          </cell>
          <cell r="AJ164">
            <v>0</v>
          </cell>
          <cell r="AK164">
            <v>0</v>
          </cell>
          <cell r="AL164"/>
          <cell r="AM164"/>
          <cell r="AN164"/>
          <cell r="AO164"/>
          <cell r="AP164"/>
          <cell r="AQ164"/>
          <cell r="AR164"/>
          <cell r="AS164"/>
          <cell r="AT164"/>
          <cell r="AU164"/>
          <cell r="AV164"/>
          <cell r="AW164"/>
          <cell r="AX164"/>
          <cell r="AY164"/>
          <cell r="AZ164"/>
          <cell r="BA164"/>
          <cell r="BB164"/>
          <cell r="BC164"/>
          <cell r="BD164"/>
          <cell r="BE164"/>
        </row>
        <row r="165">
          <cell r="C165">
            <v>0</v>
          </cell>
          <cell r="D165">
            <v>0</v>
          </cell>
          <cell r="E165">
            <v>0</v>
          </cell>
          <cell r="F165">
            <v>0</v>
          </cell>
          <cell r="G165">
            <v>0</v>
          </cell>
          <cell r="H165">
            <v>0</v>
          </cell>
          <cell r="I165"/>
          <cell r="J165"/>
          <cell r="K165"/>
          <cell r="L165"/>
          <cell r="M165"/>
          <cell r="N165"/>
          <cell r="O165"/>
          <cell r="P165"/>
          <cell r="Q165"/>
          <cell r="R165"/>
          <cell r="S165"/>
          <cell r="T165"/>
          <cell r="U165"/>
          <cell r="V165"/>
          <cell r="W165"/>
          <cell r="X165"/>
          <cell r="Y165"/>
          <cell r="Z165"/>
          <cell r="AA165"/>
          <cell r="AB165"/>
          <cell r="AF165">
            <v>0</v>
          </cell>
          <cell r="AG165">
            <v>0</v>
          </cell>
          <cell r="AH165">
            <v>0</v>
          </cell>
          <cell r="AI165">
            <v>0</v>
          </cell>
          <cell r="AJ165">
            <v>0</v>
          </cell>
          <cell r="AK165">
            <v>0</v>
          </cell>
          <cell r="AL165"/>
          <cell r="AM165"/>
          <cell r="AN165"/>
          <cell r="AO165"/>
          <cell r="AP165"/>
          <cell r="AQ165"/>
          <cell r="AR165"/>
          <cell r="AS165"/>
          <cell r="AT165"/>
          <cell r="AU165"/>
          <cell r="AV165"/>
          <cell r="AW165"/>
          <cell r="AX165"/>
          <cell r="AY165"/>
          <cell r="AZ165"/>
          <cell r="BA165"/>
          <cell r="BB165"/>
          <cell r="BC165"/>
          <cell r="BD165"/>
          <cell r="BE165"/>
        </row>
        <row r="166">
          <cell r="C166">
            <v>0</v>
          </cell>
          <cell r="D166">
            <v>0</v>
          </cell>
          <cell r="E166">
            <v>0</v>
          </cell>
          <cell r="F166">
            <v>0</v>
          </cell>
          <cell r="G166">
            <v>0</v>
          </cell>
          <cell r="H166">
            <v>0</v>
          </cell>
          <cell r="I166"/>
          <cell r="J166"/>
          <cell r="K166"/>
          <cell r="L166"/>
          <cell r="M166"/>
          <cell r="N166"/>
          <cell r="O166"/>
          <cell r="P166"/>
          <cell r="Q166"/>
          <cell r="R166"/>
          <cell r="S166"/>
          <cell r="T166"/>
          <cell r="U166"/>
          <cell r="V166"/>
          <cell r="W166"/>
          <cell r="X166"/>
          <cell r="Y166"/>
          <cell r="Z166"/>
          <cell r="AA166"/>
          <cell r="AB166"/>
          <cell r="AF166">
            <v>0</v>
          </cell>
          <cell r="AG166">
            <v>0</v>
          </cell>
          <cell r="AH166">
            <v>0</v>
          </cell>
          <cell r="AI166">
            <v>0</v>
          </cell>
          <cell r="AJ166">
            <v>0</v>
          </cell>
          <cell r="AK166">
            <v>0</v>
          </cell>
          <cell r="AL166"/>
          <cell r="AM166"/>
          <cell r="AN166"/>
          <cell r="AO166"/>
          <cell r="AP166"/>
          <cell r="AQ166"/>
          <cell r="AR166"/>
          <cell r="AS166"/>
          <cell r="AT166"/>
          <cell r="AU166"/>
          <cell r="AV166"/>
          <cell r="AW166"/>
          <cell r="AX166"/>
          <cell r="AY166"/>
          <cell r="AZ166"/>
          <cell r="BA166"/>
          <cell r="BB166"/>
          <cell r="BC166"/>
          <cell r="BD166"/>
          <cell r="BE166"/>
        </row>
        <row r="167">
          <cell r="C167">
            <v>0</v>
          </cell>
          <cell r="D167">
            <v>0</v>
          </cell>
          <cell r="E167">
            <v>0</v>
          </cell>
          <cell r="F167">
            <v>0</v>
          </cell>
          <cell r="G167">
            <v>0</v>
          </cell>
          <cell r="H167">
            <v>0</v>
          </cell>
          <cell r="I167"/>
          <cell r="J167"/>
          <cell r="K167"/>
          <cell r="L167"/>
          <cell r="M167"/>
          <cell r="N167"/>
          <cell r="O167"/>
          <cell r="P167"/>
          <cell r="Q167"/>
          <cell r="R167"/>
          <cell r="S167"/>
          <cell r="T167"/>
          <cell r="U167"/>
          <cell r="V167"/>
          <cell r="W167"/>
          <cell r="X167"/>
          <cell r="Y167"/>
          <cell r="Z167"/>
          <cell r="AA167"/>
          <cell r="AB167"/>
          <cell r="AF167">
            <v>0</v>
          </cell>
          <cell r="AG167">
            <v>0</v>
          </cell>
          <cell r="AH167">
            <v>0</v>
          </cell>
          <cell r="AI167">
            <v>0</v>
          </cell>
          <cell r="AJ167">
            <v>0</v>
          </cell>
          <cell r="AK167">
            <v>0</v>
          </cell>
          <cell r="AL167"/>
          <cell r="AM167"/>
          <cell r="AN167"/>
          <cell r="AO167"/>
          <cell r="AP167"/>
          <cell r="AQ167"/>
          <cell r="AR167"/>
          <cell r="AS167"/>
          <cell r="AT167"/>
          <cell r="AU167"/>
          <cell r="AV167"/>
          <cell r="AW167"/>
          <cell r="AX167"/>
          <cell r="AY167"/>
          <cell r="AZ167"/>
          <cell r="BA167"/>
          <cell r="BB167"/>
          <cell r="BC167"/>
          <cell r="BD167"/>
          <cell r="BE167"/>
        </row>
        <row r="168">
          <cell r="C168">
            <v>0</v>
          </cell>
          <cell r="D168">
            <v>0</v>
          </cell>
          <cell r="E168">
            <v>0</v>
          </cell>
          <cell r="F168">
            <v>0</v>
          </cell>
          <cell r="G168">
            <v>0</v>
          </cell>
          <cell r="H168">
            <v>0</v>
          </cell>
          <cell r="I168"/>
          <cell r="J168"/>
          <cell r="K168"/>
          <cell r="L168"/>
          <cell r="M168"/>
          <cell r="N168"/>
          <cell r="O168"/>
          <cell r="P168"/>
          <cell r="Q168"/>
          <cell r="R168"/>
          <cell r="S168"/>
          <cell r="T168"/>
          <cell r="U168"/>
          <cell r="V168"/>
          <cell r="W168"/>
          <cell r="X168"/>
          <cell r="Y168"/>
          <cell r="Z168"/>
          <cell r="AA168"/>
          <cell r="AB168"/>
          <cell r="AF168">
            <v>0</v>
          </cell>
          <cell r="AG168">
            <v>0</v>
          </cell>
          <cell r="AH168">
            <v>0</v>
          </cell>
          <cell r="AI168">
            <v>0</v>
          </cell>
          <cell r="AJ168">
            <v>0</v>
          </cell>
          <cell r="AK168">
            <v>0</v>
          </cell>
          <cell r="AL168"/>
          <cell r="AM168"/>
          <cell r="AN168"/>
          <cell r="AO168"/>
          <cell r="AP168"/>
          <cell r="AQ168"/>
          <cell r="AR168"/>
          <cell r="AS168"/>
          <cell r="AT168"/>
          <cell r="AU168"/>
          <cell r="AV168"/>
          <cell r="AW168"/>
          <cell r="AX168"/>
          <cell r="AY168"/>
          <cell r="AZ168"/>
          <cell r="BA168"/>
          <cell r="BB168"/>
          <cell r="BC168"/>
          <cell r="BD168"/>
          <cell r="BE168"/>
        </row>
        <row r="169">
          <cell r="C169">
            <v>0</v>
          </cell>
          <cell r="D169">
            <v>0</v>
          </cell>
          <cell r="E169">
            <v>0</v>
          </cell>
          <cell r="F169">
            <v>0</v>
          </cell>
          <cell r="G169">
            <v>0</v>
          </cell>
          <cell r="H169">
            <v>0</v>
          </cell>
          <cell r="I169"/>
          <cell r="J169"/>
          <cell r="K169"/>
          <cell r="L169"/>
          <cell r="M169"/>
          <cell r="N169"/>
          <cell r="O169"/>
          <cell r="P169"/>
          <cell r="Q169"/>
          <cell r="R169"/>
          <cell r="S169"/>
          <cell r="T169"/>
          <cell r="U169"/>
          <cell r="V169"/>
          <cell r="W169"/>
          <cell r="X169"/>
          <cell r="Y169"/>
          <cell r="Z169"/>
          <cell r="AA169"/>
          <cell r="AB169"/>
          <cell r="AF169">
            <v>0</v>
          </cell>
          <cell r="AG169">
            <v>0</v>
          </cell>
          <cell r="AH169">
            <v>0</v>
          </cell>
          <cell r="AI169">
            <v>0</v>
          </cell>
          <cell r="AJ169">
            <v>0</v>
          </cell>
          <cell r="AK169">
            <v>0</v>
          </cell>
          <cell r="AL169"/>
          <cell r="AM169"/>
          <cell r="AN169"/>
          <cell r="AO169"/>
          <cell r="AP169"/>
          <cell r="AQ169"/>
          <cell r="AR169"/>
          <cell r="AS169"/>
          <cell r="AT169"/>
          <cell r="AU169"/>
          <cell r="AV169"/>
          <cell r="AW169"/>
          <cell r="AX169"/>
          <cell r="AY169"/>
          <cell r="AZ169"/>
          <cell r="BA169"/>
          <cell r="BB169"/>
          <cell r="BC169"/>
          <cell r="BD169"/>
          <cell r="BE169"/>
        </row>
        <row r="170">
          <cell r="C170">
            <v>0</v>
          </cell>
          <cell r="D170">
            <v>0</v>
          </cell>
          <cell r="E170">
            <v>0</v>
          </cell>
          <cell r="F170">
            <v>0</v>
          </cell>
          <cell r="G170">
            <v>0</v>
          </cell>
          <cell r="H170">
            <v>0</v>
          </cell>
          <cell r="I170"/>
          <cell r="J170"/>
          <cell r="K170"/>
          <cell r="L170"/>
          <cell r="M170"/>
          <cell r="N170"/>
          <cell r="O170"/>
          <cell r="P170"/>
          <cell r="Q170"/>
          <cell r="R170"/>
          <cell r="S170"/>
          <cell r="T170"/>
          <cell r="U170"/>
          <cell r="V170"/>
          <cell r="W170"/>
          <cell r="X170"/>
          <cell r="Y170"/>
          <cell r="Z170"/>
          <cell r="AA170"/>
          <cell r="AB170"/>
          <cell r="AF170">
            <v>0</v>
          </cell>
          <cell r="AG170">
            <v>0</v>
          </cell>
          <cell r="AH170">
            <v>0</v>
          </cell>
          <cell r="AI170">
            <v>0</v>
          </cell>
          <cell r="AJ170">
            <v>0</v>
          </cell>
          <cell r="AK170">
            <v>0</v>
          </cell>
          <cell r="AL170"/>
          <cell r="AM170"/>
          <cell r="AN170"/>
          <cell r="AO170"/>
          <cell r="AP170"/>
          <cell r="AQ170"/>
          <cell r="AR170"/>
          <cell r="AS170"/>
          <cell r="AT170"/>
          <cell r="AU170"/>
          <cell r="AV170"/>
          <cell r="AW170"/>
          <cell r="AX170"/>
          <cell r="AY170"/>
          <cell r="AZ170"/>
          <cell r="BA170"/>
          <cell r="BB170"/>
          <cell r="BC170"/>
          <cell r="BD170"/>
          <cell r="BE170"/>
        </row>
        <row r="171">
          <cell r="C171">
            <v>0</v>
          </cell>
          <cell r="D171">
            <v>0</v>
          </cell>
          <cell r="E171">
            <v>0</v>
          </cell>
          <cell r="F171">
            <v>0</v>
          </cell>
          <cell r="G171">
            <v>0</v>
          </cell>
          <cell r="H171">
            <v>0</v>
          </cell>
          <cell r="I171"/>
          <cell r="J171"/>
          <cell r="K171"/>
          <cell r="L171"/>
          <cell r="M171"/>
          <cell r="N171"/>
          <cell r="O171"/>
          <cell r="P171"/>
          <cell r="Q171"/>
          <cell r="R171"/>
          <cell r="S171"/>
          <cell r="T171"/>
          <cell r="U171"/>
          <cell r="V171"/>
          <cell r="W171"/>
          <cell r="X171"/>
          <cell r="Y171"/>
          <cell r="Z171"/>
          <cell r="AA171"/>
          <cell r="AB171"/>
          <cell r="AF171">
            <v>0</v>
          </cell>
          <cell r="AG171">
            <v>0</v>
          </cell>
          <cell r="AH171">
            <v>0</v>
          </cell>
          <cell r="AI171">
            <v>0</v>
          </cell>
          <cell r="AJ171">
            <v>0</v>
          </cell>
          <cell r="AK171">
            <v>0</v>
          </cell>
          <cell r="AL171"/>
          <cell r="AM171"/>
          <cell r="AN171"/>
          <cell r="AO171"/>
          <cell r="AP171"/>
          <cell r="AQ171"/>
          <cell r="AR171"/>
          <cell r="AS171"/>
          <cell r="AT171"/>
          <cell r="AU171"/>
          <cell r="AV171"/>
          <cell r="AW171"/>
          <cell r="AX171"/>
          <cell r="AY171"/>
          <cell r="AZ171"/>
          <cell r="BA171"/>
          <cell r="BB171"/>
          <cell r="BC171"/>
          <cell r="BD171"/>
          <cell r="BE171"/>
        </row>
        <row r="172">
          <cell r="C172">
            <v>0</v>
          </cell>
          <cell r="D172">
            <v>0</v>
          </cell>
          <cell r="E172">
            <v>0</v>
          </cell>
          <cell r="F172">
            <v>0</v>
          </cell>
          <cell r="G172">
            <v>0</v>
          </cell>
          <cell r="H172">
            <v>0</v>
          </cell>
          <cell r="I172"/>
          <cell r="J172"/>
          <cell r="K172"/>
          <cell r="L172"/>
          <cell r="M172"/>
          <cell r="N172"/>
          <cell r="O172"/>
          <cell r="P172"/>
          <cell r="Q172"/>
          <cell r="R172"/>
          <cell r="S172"/>
          <cell r="T172"/>
          <cell r="U172"/>
          <cell r="V172"/>
          <cell r="W172"/>
          <cell r="X172"/>
          <cell r="Y172"/>
          <cell r="Z172"/>
          <cell r="AA172"/>
          <cell r="AB172"/>
          <cell r="AF172">
            <v>1</v>
          </cell>
          <cell r="AG172">
            <v>0</v>
          </cell>
          <cell r="AH172">
            <v>1</v>
          </cell>
          <cell r="AI172">
            <v>0</v>
          </cell>
          <cell r="AJ172">
            <v>0</v>
          </cell>
          <cell r="AK172">
            <v>0</v>
          </cell>
          <cell r="AL172"/>
          <cell r="AM172"/>
          <cell r="AN172"/>
          <cell r="AO172"/>
          <cell r="AP172"/>
          <cell r="AQ172"/>
          <cell r="AR172"/>
          <cell r="AS172"/>
          <cell r="AT172"/>
          <cell r="AU172"/>
          <cell r="AV172"/>
          <cell r="AW172"/>
          <cell r="AX172"/>
          <cell r="AY172"/>
          <cell r="AZ172"/>
          <cell r="BA172"/>
          <cell r="BB172"/>
          <cell r="BC172"/>
          <cell r="BD172"/>
          <cell r="BE172"/>
        </row>
        <row r="173">
          <cell r="C173">
            <v>0</v>
          </cell>
          <cell r="D173">
            <v>0</v>
          </cell>
          <cell r="E173">
            <v>0</v>
          </cell>
          <cell r="F173">
            <v>0</v>
          </cell>
          <cell r="G173">
            <v>0</v>
          </cell>
          <cell r="H173">
            <v>0</v>
          </cell>
          <cell r="I173"/>
          <cell r="J173"/>
          <cell r="K173"/>
          <cell r="L173"/>
          <cell r="M173"/>
          <cell r="N173"/>
          <cell r="O173"/>
          <cell r="P173"/>
          <cell r="Q173"/>
          <cell r="R173"/>
          <cell r="S173"/>
          <cell r="T173"/>
          <cell r="U173"/>
          <cell r="V173"/>
          <cell r="W173"/>
          <cell r="X173"/>
          <cell r="Y173"/>
          <cell r="Z173"/>
          <cell r="AA173"/>
          <cell r="AB173"/>
          <cell r="AF173">
            <v>0</v>
          </cell>
          <cell r="AG173">
            <v>0</v>
          </cell>
          <cell r="AH173">
            <v>0</v>
          </cell>
          <cell r="AI173">
            <v>0</v>
          </cell>
          <cell r="AJ173">
            <v>0</v>
          </cell>
          <cell r="AK173">
            <v>0</v>
          </cell>
          <cell r="AL173"/>
          <cell r="AM173"/>
          <cell r="AN173"/>
          <cell r="AO173"/>
          <cell r="AP173"/>
          <cell r="AQ173"/>
          <cell r="AR173"/>
          <cell r="AS173"/>
          <cell r="AT173"/>
          <cell r="AU173"/>
          <cell r="AV173"/>
          <cell r="AW173"/>
          <cell r="AX173"/>
          <cell r="AY173"/>
          <cell r="AZ173"/>
          <cell r="BA173"/>
          <cell r="BB173"/>
          <cell r="BC173"/>
          <cell r="BD173"/>
          <cell r="BE173"/>
        </row>
        <row r="174">
          <cell r="C174">
            <v>0</v>
          </cell>
          <cell r="D174">
            <v>0</v>
          </cell>
          <cell r="E174">
            <v>0</v>
          </cell>
          <cell r="F174">
            <v>0</v>
          </cell>
          <cell r="G174">
            <v>0</v>
          </cell>
          <cell r="H174">
            <v>0</v>
          </cell>
          <cell r="I174"/>
          <cell r="J174"/>
          <cell r="K174"/>
          <cell r="L174"/>
          <cell r="M174"/>
          <cell r="N174"/>
          <cell r="O174"/>
          <cell r="P174"/>
          <cell r="Q174"/>
          <cell r="R174"/>
          <cell r="S174"/>
          <cell r="T174"/>
          <cell r="U174"/>
          <cell r="V174"/>
          <cell r="W174"/>
          <cell r="X174"/>
          <cell r="Y174"/>
          <cell r="Z174"/>
          <cell r="AA174"/>
          <cell r="AB174"/>
          <cell r="AF174">
            <v>0</v>
          </cell>
          <cell r="AG174">
            <v>0</v>
          </cell>
          <cell r="AH174">
            <v>0</v>
          </cell>
          <cell r="AI174">
            <v>0</v>
          </cell>
          <cell r="AJ174">
            <v>0</v>
          </cell>
          <cell r="AK174">
            <v>0</v>
          </cell>
          <cell r="AL174"/>
          <cell r="AM174"/>
          <cell r="AN174"/>
          <cell r="AO174"/>
          <cell r="AP174"/>
          <cell r="AQ174"/>
          <cell r="AR174"/>
          <cell r="AS174"/>
          <cell r="AT174"/>
          <cell r="AU174"/>
          <cell r="AV174"/>
          <cell r="AW174"/>
          <cell r="AX174"/>
          <cell r="AY174"/>
          <cell r="AZ174"/>
          <cell r="BA174"/>
          <cell r="BB174"/>
          <cell r="BC174"/>
          <cell r="BD174"/>
          <cell r="BE174"/>
        </row>
        <row r="175">
          <cell r="C175">
            <v>0</v>
          </cell>
          <cell r="D175">
            <v>0</v>
          </cell>
          <cell r="E175">
            <v>0</v>
          </cell>
          <cell r="F175">
            <v>0</v>
          </cell>
          <cell r="G175">
            <v>0</v>
          </cell>
          <cell r="H175">
            <v>0</v>
          </cell>
          <cell r="I175"/>
          <cell r="J175"/>
          <cell r="K175"/>
          <cell r="L175"/>
          <cell r="M175"/>
          <cell r="N175"/>
          <cell r="O175"/>
          <cell r="P175"/>
          <cell r="Q175"/>
          <cell r="R175"/>
          <cell r="S175"/>
          <cell r="T175"/>
          <cell r="U175"/>
          <cell r="V175"/>
          <cell r="W175"/>
          <cell r="X175"/>
          <cell r="Y175"/>
          <cell r="Z175"/>
          <cell r="AA175"/>
          <cell r="AB175"/>
          <cell r="AF175">
            <v>5</v>
          </cell>
          <cell r="AG175">
            <v>0</v>
          </cell>
          <cell r="AH175">
            <v>5</v>
          </cell>
          <cell r="AI175">
            <v>0</v>
          </cell>
          <cell r="AJ175">
            <v>0</v>
          </cell>
          <cell r="AK175">
            <v>0</v>
          </cell>
          <cell r="AL175"/>
          <cell r="AM175"/>
          <cell r="AN175"/>
          <cell r="AO175"/>
          <cell r="AP175"/>
          <cell r="AQ175"/>
          <cell r="AR175"/>
          <cell r="AS175"/>
          <cell r="AT175"/>
          <cell r="AU175"/>
          <cell r="AV175"/>
          <cell r="AW175"/>
          <cell r="AX175"/>
          <cell r="AY175"/>
          <cell r="AZ175"/>
          <cell r="BA175"/>
          <cell r="BB175"/>
          <cell r="BC175"/>
          <cell r="BD175"/>
          <cell r="BE175"/>
        </row>
        <row r="176">
          <cell r="C176">
            <v>0</v>
          </cell>
          <cell r="D176">
            <v>0</v>
          </cell>
          <cell r="E176">
            <v>0</v>
          </cell>
          <cell r="F176">
            <v>0</v>
          </cell>
          <cell r="G176">
            <v>0</v>
          </cell>
          <cell r="H176">
            <v>0</v>
          </cell>
          <cell r="I176"/>
          <cell r="J176"/>
          <cell r="K176"/>
          <cell r="L176"/>
          <cell r="M176"/>
          <cell r="N176"/>
          <cell r="O176"/>
          <cell r="P176"/>
          <cell r="Q176"/>
          <cell r="R176"/>
          <cell r="S176"/>
          <cell r="T176"/>
          <cell r="U176"/>
          <cell r="V176"/>
          <cell r="W176"/>
          <cell r="X176"/>
          <cell r="Y176"/>
          <cell r="Z176"/>
          <cell r="AA176"/>
          <cell r="AB176"/>
          <cell r="AF176">
            <v>0</v>
          </cell>
          <cell r="AG176">
            <v>0</v>
          </cell>
          <cell r="AH176">
            <v>0</v>
          </cell>
          <cell r="AI176">
            <v>0</v>
          </cell>
          <cell r="AJ176">
            <v>0</v>
          </cell>
          <cell r="AK176">
            <v>0</v>
          </cell>
          <cell r="AL176"/>
          <cell r="AM176"/>
          <cell r="AN176"/>
          <cell r="AO176"/>
          <cell r="AP176"/>
          <cell r="AQ176"/>
          <cell r="AR176"/>
          <cell r="AS176"/>
          <cell r="AT176"/>
          <cell r="AU176"/>
          <cell r="AV176"/>
          <cell r="AW176"/>
          <cell r="AX176"/>
          <cell r="AY176"/>
          <cell r="AZ176"/>
          <cell r="BA176"/>
          <cell r="BB176"/>
          <cell r="BC176"/>
          <cell r="BD176"/>
          <cell r="BE176"/>
        </row>
        <row r="177">
          <cell r="C177">
            <v>0</v>
          </cell>
          <cell r="D177">
            <v>0</v>
          </cell>
          <cell r="E177">
            <v>0</v>
          </cell>
          <cell r="F177">
            <v>0</v>
          </cell>
          <cell r="G177">
            <v>0</v>
          </cell>
          <cell r="H177">
            <v>0</v>
          </cell>
          <cell r="I177"/>
          <cell r="J177"/>
          <cell r="K177"/>
          <cell r="L177"/>
          <cell r="M177"/>
          <cell r="N177"/>
          <cell r="O177"/>
          <cell r="P177"/>
          <cell r="Q177"/>
          <cell r="R177"/>
          <cell r="S177"/>
          <cell r="T177"/>
          <cell r="U177"/>
          <cell r="V177"/>
          <cell r="W177"/>
          <cell r="X177"/>
          <cell r="Y177"/>
          <cell r="Z177"/>
          <cell r="AA177"/>
          <cell r="AB177"/>
          <cell r="AF177">
            <v>0</v>
          </cell>
          <cell r="AG177">
            <v>0</v>
          </cell>
          <cell r="AH177">
            <v>0</v>
          </cell>
          <cell r="AI177">
            <v>0</v>
          </cell>
          <cell r="AJ177">
            <v>0</v>
          </cell>
          <cell r="AK177">
            <v>0</v>
          </cell>
          <cell r="AL177"/>
          <cell r="AM177"/>
          <cell r="AN177"/>
          <cell r="AO177"/>
          <cell r="AP177"/>
          <cell r="AQ177"/>
          <cell r="AR177"/>
          <cell r="AS177"/>
          <cell r="AT177"/>
          <cell r="AU177"/>
          <cell r="AV177"/>
          <cell r="AW177"/>
          <cell r="AX177"/>
          <cell r="AY177"/>
          <cell r="AZ177"/>
          <cell r="BA177"/>
          <cell r="BB177"/>
          <cell r="BC177"/>
          <cell r="BD177"/>
          <cell r="BE177"/>
        </row>
        <row r="178">
          <cell r="C178">
            <v>0</v>
          </cell>
          <cell r="D178">
            <v>0</v>
          </cell>
          <cell r="E178">
            <v>0</v>
          </cell>
          <cell r="F178">
            <v>0</v>
          </cell>
          <cell r="G178">
            <v>0</v>
          </cell>
          <cell r="H178">
            <v>0</v>
          </cell>
          <cell r="I178"/>
          <cell r="J178"/>
          <cell r="K178"/>
          <cell r="L178"/>
          <cell r="M178"/>
          <cell r="N178"/>
          <cell r="O178"/>
          <cell r="P178"/>
          <cell r="Q178"/>
          <cell r="R178"/>
          <cell r="S178"/>
          <cell r="T178"/>
          <cell r="U178"/>
          <cell r="V178"/>
          <cell r="W178"/>
          <cell r="X178"/>
          <cell r="Y178"/>
          <cell r="Z178"/>
          <cell r="AA178"/>
          <cell r="AB178"/>
          <cell r="AF178">
            <v>0</v>
          </cell>
          <cell r="AG178">
            <v>0</v>
          </cell>
          <cell r="AH178">
            <v>0</v>
          </cell>
          <cell r="AI178">
            <v>0</v>
          </cell>
          <cell r="AJ178">
            <v>0</v>
          </cell>
          <cell r="AK178">
            <v>0</v>
          </cell>
          <cell r="AL178"/>
          <cell r="AM178"/>
          <cell r="AN178"/>
          <cell r="AO178"/>
          <cell r="AP178"/>
          <cell r="AQ178"/>
          <cell r="AR178"/>
          <cell r="AS178"/>
          <cell r="AT178"/>
          <cell r="AU178"/>
          <cell r="AV178"/>
          <cell r="AW178"/>
          <cell r="AX178"/>
          <cell r="AY178"/>
          <cell r="AZ178"/>
          <cell r="BA178"/>
          <cell r="BB178"/>
          <cell r="BC178"/>
          <cell r="BD178"/>
          <cell r="BE178"/>
        </row>
        <row r="179">
          <cell r="C179">
            <v>0</v>
          </cell>
          <cell r="D179">
            <v>0</v>
          </cell>
          <cell r="E179">
            <v>0</v>
          </cell>
          <cell r="F179">
            <v>0</v>
          </cell>
          <cell r="G179">
            <v>0</v>
          </cell>
          <cell r="H179">
            <v>0</v>
          </cell>
          <cell r="I179"/>
          <cell r="J179"/>
          <cell r="K179"/>
          <cell r="L179"/>
          <cell r="M179"/>
          <cell r="N179"/>
          <cell r="O179"/>
          <cell r="P179"/>
          <cell r="Q179"/>
          <cell r="R179"/>
          <cell r="S179"/>
          <cell r="T179"/>
          <cell r="U179"/>
          <cell r="V179"/>
          <cell r="W179"/>
          <cell r="X179"/>
          <cell r="Y179"/>
          <cell r="Z179"/>
          <cell r="AA179"/>
          <cell r="AB179"/>
          <cell r="AF179">
            <v>0</v>
          </cell>
          <cell r="AG179">
            <v>0</v>
          </cell>
          <cell r="AH179">
            <v>0</v>
          </cell>
          <cell r="AI179">
            <v>0</v>
          </cell>
          <cell r="AJ179">
            <v>0</v>
          </cell>
          <cell r="AK179">
            <v>0</v>
          </cell>
          <cell r="AL179"/>
          <cell r="AM179"/>
          <cell r="AN179"/>
          <cell r="AO179"/>
          <cell r="AP179"/>
          <cell r="AQ179"/>
          <cell r="AR179"/>
          <cell r="AS179"/>
          <cell r="AT179"/>
          <cell r="AU179"/>
          <cell r="AV179"/>
          <cell r="AW179"/>
          <cell r="AX179"/>
          <cell r="AY179"/>
          <cell r="AZ179"/>
          <cell r="BA179"/>
          <cell r="BB179"/>
          <cell r="BC179"/>
          <cell r="BD179"/>
          <cell r="BE179"/>
        </row>
        <row r="180">
          <cell r="C180">
            <v>4</v>
          </cell>
          <cell r="D180">
            <v>2</v>
          </cell>
          <cell r="E180">
            <v>3</v>
          </cell>
          <cell r="F180">
            <v>0</v>
          </cell>
          <cell r="G180">
            <v>1</v>
          </cell>
          <cell r="H180">
            <v>2</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F180">
            <v>17</v>
          </cell>
          <cell r="AG180">
            <v>5</v>
          </cell>
          <cell r="AH180">
            <v>11</v>
          </cell>
          <cell r="AI180">
            <v>5</v>
          </cell>
          <cell r="AJ180">
            <v>6</v>
          </cell>
          <cell r="AK180">
            <v>0</v>
          </cell>
          <cell r="AL180">
            <v>0</v>
          </cell>
          <cell r="AM180">
            <v>0</v>
          </cell>
          <cell r="AN180">
            <v>0</v>
          </cell>
          <cell r="AO180">
            <v>0</v>
          </cell>
          <cell r="AP180">
            <v>0</v>
          </cell>
          <cell r="AQ180">
            <v>0</v>
          </cell>
          <cell r="AR180">
            <v>0</v>
          </cell>
          <cell r="AS180">
            <v>0</v>
          </cell>
          <cell r="AT180">
            <v>0</v>
          </cell>
          <cell r="AU180">
            <v>0</v>
          </cell>
          <cell r="AV180">
            <v>0</v>
          </cell>
          <cell r="AW180">
            <v>0</v>
          </cell>
          <cell r="AX180">
            <v>0</v>
          </cell>
          <cell r="AY180">
            <v>0</v>
          </cell>
          <cell r="AZ180">
            <v>0</v>
          </cell>
          <cell r="BA180">
            <v>0</v>
          </cell>
          <cell r="BB180">
            <v>0</v>
          </cell>
          <cell r="BC180">
            <v>0</v>
          </cell>
          <cell r="BD180">
            <v>0</v>
          </cell>
          <cell r="BE180">
            <v>0</v>
          </cell>
        </row>
        <row r="181">
          <cell r="C181">
            <v>18</v>
          </cell>
          <cell r="D181">
            <v>15</v>
          </cell>
          <cell r="E181">
            <v>9</v>
          </cell>
          <cell r="F181">
            <v>6</v>
          </cell>
          <cell r="G181">
            <v>9</v>
          </cell>
          <cell r="H181">
            <v>9</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F181">
            <v>13</v>
          </cell>
          <cell r="AG181">
            <v>16</v>
          </cell>
          <cell r="AH181">
            <v>9</v>
          </cell>
          <cell r="AI181">
            <v>4</v>
          </cell>
          <cell r="AJ181">
            <v>4</v>
          </cell>
          <cell r="AK181">
            <v>12</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cell r="BC181">
            <v>0</v>
          </cell>
          <cell r="BD181">
            <v>0</v>
          </cell>
          <cell r="BE181">
            <v>0</v>
          </cell>
        </row>
        <row r="182">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cell r="BC182">
            <v>0</v>
          </cell>
          <cell r="BD182">
            <v>0</v>
          </cell>
          <cell r="BE182">
            <v>0</v>
          </cell>
        </row>
        <row r="183">
          <cell r="C183">
            <v>258</v>
          </cell>
          <cell r="D183">
            <v>17</v>
          </cell>
          <cell r="E183">
            <v>78</v>
          </cell>
          <cell r="F183">
            <v>0</v>
          </cell>
          <cell r="G183">
            <v>180</v>
          </cell>
          <cell r="H183">
            <v>17</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F183">
            <v>130</v>
          </cell>
          <cell r="AG183">
            <v>32</v>
          </cell>
          <cell r="AH183">
            <v>90</v>
          </cell>
          <cell r="AI183">
            <v>32</v>
          </cell>
          <cell r="AJ183">
            <v>40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0</v>
          </cell>
          <cell r="BC183">
            <v>0</v>
          </cell>
          <cell r="BD183">
            <v>0</v>
          </cell>
          <cell r="BE183">
            <v>0</v>
          </cell>
        </row>
        <row r="207">
          <cell r="B207">
            <v>0</v>
          </cell>
          <cell r="C207">
            <v>1</v>
          </cell>
          <cell r="D207">
            <v>1</v>
          </cell>
          <cell r="E207">
            <v>0</v>
          </cell>
          <cell r="F207">
            <v>0</v>
          </cell>
          <cell r="G207">
            <v>0</v>
          </cell>
          <cell r="H207">
            <v>2</v>
          </cell>
          <cell r="I207"/>
          <cell r="J207"/>
          <cell r="K207"/>
          <cell r="L207"/>
          <cell r="M207"/>
          <cell r="N207"/>
          <cell r="O207">
            <v>0</v>
          </cell>
          <cell r="P207"/>
          <cell r="Q207">
            <v>1</v>
          </cell>
          <cell r="R207">
            <v>1</v>
          </cell>
          <cell r="S207"/>
          <cell r="T207"/>
          <cell r="U207"/>
          <cell r="V207">
            <v>2</v>
          </cell>
          <cell r="W207"/>
          <cell r="X207"/>
          <cell r="Y207"/>
          <cell r="Z207"/>
          <cell r="AA207"/>
          <cell r="AB207"/>
          <cell r="AC207"/>
          <cell r="AD207"/>
          <cell r="AE207"/>
          <cell r="AF207"/>
          <cell r="AG207"/>
          <cell r="AH207"/>
          <cell r="AI207"/>
          <cell r="AJ207"/>
          <cell r="AK207"/>
          <cell r="AL207"/>
          <cell r="AM207"/>
          <cell r="AN207"/>
          <cell r="AO207"/>
          <cell r="AP207"/>
          <cell r="AQ207"/>
          <cell r="AR207"/>
          <cell r="AS207"/>
          <cell r="AT207"/>
          <cell r="AU207"/>
          <cell r="AV207"/>
          <cell r="AW207"/>
          <cell r="AX207"/>
          <cell r="AY207"/>
          <cell r="AZ207"/>
          <cell r="BA207"/>
          <cell r="BB207"/>
          <cell r="BC207"/>
          <cell r="BD207"/>
          <cell r="BE207"/>
          <cell r="BF207"/>
          <cell r="BG207"/>
          <cell r="BH207"/>
          <cell r="BI207"/>
          <cell r="BJ207"/>
          <cell r="BK207"/>
          <cell r="BL207"/>
          <cell r="BM207"/>
          <cell r="BN207"/>
          <cell r="BO207"/>
          <cell r="BP207"/>
          <cell r="BQ207"/>
          <cell r="BR207"/>
          <cell r="BS207"/>
          <cell r="BT207"/>
          <cell r="BU207"/>
          <cell r="BV207"/>
          <cell r="BW207"/>
          <cell r="BX207"/>
          <cell r="BY207"/>
          <cell r="BZ207"/>
          <cell r="CA207"/>
          <cell r="CB207"/>
          <cell r="CC207"/>
          <cell r="CD207"/>
          <cell r="CE207"/>
          <cell r="CF207"/>
          <cell r="CG207"/>
          <cell r="CH207"/>
          <cell r="CI207"/>
          <cell r="CJ207"/>
          <cell r="CK207"/>
          <cell r="CL207"/>
          <cell r="CM207"/>
          <cell r="CN207"/>
        </row>
        <row r="208">
          <cell r="B208">
            <v>0</v>
          </cell>
          <cell r="C208">
            <v>0</v>
          </cell>
          <cell r="D208">
            <v>0</v>
          </cell>
          <cell r="E208">
            <v>0</v>
          </cell>
          <cell r="F208">
            <v>0</v>
          </cell>
          <cell r="G208">
            <v>0</v>
          </cell>
          <cell r="H208">
            <v>0</v>
          </cell>
          <cell r="I208"/>
          <cell r="J208"/>
          <cell r="K208"/>
          <cell r="L208"/>
          <cell r="M208"/>
          <cell r="N208"/>
          <cell r="O208">
            <v>0</v>
          </cell>
          <cell r="P208"/>
          <cell r="Q208"/>
          <cell r="R208"/>
          <cell r="S208"/>
          <cell r="T208"/>
          <cell r="U208"/>
          <cell r="V208">
            <v>0</v>
          </cell>
          <cell r="W208"/>
          <cell r="X208"/>
          <cell r="Y208"/>
          <cell r="Z208"/>
          <cell r="AA208"/>
          <cell r="AB208"/>
          <cell r="AC208"/>
          <cell r="AD208"/>
          <cell r="AE208"/>
          <cell r="AF208"/>
          <cell r="AG208"/>
          <cell r="AH208"/>
          <cell r="AI208"/>
          <cell r="AJ208"/>
          <cell r="AK208"/>
          <cell r="AL208"/>
          <cell r="AM208"/>
          <cell r="AN208"/>
          <cell r="AO208"/>
          <cell r="AP208"/>
          <cell r="AQ208"/>
          <cell r="AR208"/>
          <cell r="AS208"/>
          <cell r="AT208"/>
          <cell r="AU208"/>
          <cell r="AV208"/>
          <cell r="AW208"/>
          <cell r="AX208"/>
          <cell r="AY208"/>
          <cell r="AZ208"/>
          <cell r="BA208"/>
          <cell r="BB208"/>
          <cell r="BC208"/>
          <cell r="BD208"/>
          <cell r="BE208"/>
          <cell r="BF208"/>
          <cell r="BG208"/>
          <cell r="BH208"/>
          <cell r="BI208"/>
          <cell r="BJ208"/>
          <cell r="BK208"/>
          <cell r="BL208"/>
          <cell r="BM208"/>
          <cell r="BN208"/>
          <cell r="BO208"/>
          <cell r="BP208"/>
          <cell r="BQ208"/>
          <cell r="BR208"/>
          <cell r="BS208"/>
          <cell r="BT208"/>
          <cell r="BU208"/>
          <cell r="BV208"/>
          <cell r="BW208"/>
          <cell r="BX208"/>
          <cell r="BY208"/>
          <cell r="BZ208"/>
          <cell r="CA208"/>
          <cell r="CB208"/>
          <cell r="CC208"/>
          <cell r="CD208"/>
          <cell r="CE208"/>
          <cell r="CF208"/>
          <cell r="CG208"/>
          <cell r="CH208"/>
          <cell r="CI208"/>
          <cell r="CJ208"/>
          <cell r="CK208"/>
          <cell r="CL208"/>
          <cell r="CM208"/>
          <cell r="CN208"/>
        </row>
        <row r="209">
          <cell r="B209">
            <v>1</v>
          </cell>
          <cell r="C209">
            <v>0</v>
          </cell>
          <cell r="D209">
            <v>0</v>
          </cell>
          <cell r="E209">
            <v>0</v>
          </cell>
          <cell r="F209">
            <v>0</v>
          </cell>
          <cell r="G209">
            <v>0</v>
          </cell>
          <cell r="H209">
            <v>1</v>
          </cell>
          <cell r="I209">
            <v>1</v>
          </cell>
          <cell r="J209"/>
          <cell r="K209"/>
          <cell r="L209"/>
          <cell r="M209"/>
          <cell r="N209"/>
          <cell r="O209">
            <v>1</v>
          </cell>
          <cell r="P209"/>
          <cell r="Q209"/>
          <cell r="R209"/>
          <cell r="S209"/>
          <cell r="T209"/>
          <cell r="U209"/>
          <cell r="V209">
            <v>0</v>
          </cell>
          <cell r="W209"/>
          <cell r="X209"/>
          <cell r="Y209"/>
          <cell r="Z209"/>
          <cell r="AA209"/>
          <cell r="AB209"/>
          <cell r="AC209"/>
          <cell r="AD209"/>
          <cell r="AE209"/>
          <cell r="AF209"/>
          <cell r="AG209"/>
          <cell r="AH209"/>
          <cell r="AI209"/>
          <cell r="AJ209"/>
          <cell r="AK209"/>
          <cell r="AL209"/>
          <cell r="AM209"/>
          <cell r="AN209"/>
          <cell r="AO209"/>
          <cell r="AP209"/>
          <cell r="AQ209"/>
          <cell r="AR209"/>
          <cell r="AS209"/>
          <cell r="AT209"/>
          <cell r="AU209"/>
          <cell r="AV209"/>
          <cell r="AW209"/>
          <cell r="AX209"/>
          <cell r="AY209"/>
          <cell r="AZ209"/>
          <cell r="BA209"/>
          <cell r="BB209"/>
          <cell r="BC209"/>
          <cell r="BD209"/>
          <cell r="BE209"/>
          <cell r="BF209"/>
          <cell r="BG209"/>
          <cell r="BH209"/>
          <cell r="BI209"/>
          <cell r="BJ209"/>
          <cell r="BK209"/>
          <cell r="BL209"/>
          <cell r="BM209"/>
          <cell r="BN209"/>
          <cell r="BO209"/>
          <cell r="BP209"/>
          <cell r="BQ209"/>
          <cell r="BR209"/>
          <cell r="BS209"/>
          <cell r="BT209"/>
          <cell r="BU209"/>
          <cell r="BV209"/>
          <cell r="BW209"/>
          <cell r="BX209"/>
          <cell r="BY209"/>
          <cell r="BZ209"/>
          <cell r="CA209"/>
          <cell r="CB209"/>
          <cell r="CC209"/>
          <cell r="CD209"/>
          <cell r="CE209"/>
          <cell r="CF209"/>
          <cell r="CG209"/>
          <cell r="CH209"/>
          <cell r="CI209"/>
          <cell r="CJ209"/>
          <cell r="CK209"/>
          <cell r="CL209"/>
          <cell r="CM209"/>
          <cell r="CN209"/>
        </row>
        <row r="210">
          <cell r="B210">
            <v>0</v>
          </cell>
          <cell r="C210">
            <v>0</v>
          </cell>
          <cell r="D210">
            <v>0</v>
          </cell>
          <cell r="E210">
            <v>0</v>
          </cell>
          <cell r="F210">
            <v>0</v>
          </cell>
          <cell r="G210">
            <v>0</v>
          </cell>
          <cell r="H210">
            <v>0</v>
          </cell>
          <cell r="I210"/>
          <cell r="J210"/>
          <cell r="K210"/>
          <cell r="L210"/>
          <cell r="M210"/>
          <cell r="N210"/>
          <cell r="O210">
            <v>0</v>
          </cell>
          <cell r="P210"/>
          <cell r="Q210"/>
          <cell r="R210"/>
          <cell r="S210"/>
          <cell r="T210"/>
          <cell r="U210"/>
          <cell r="V210">
            <v>0</v>
          </cell>
          <cell r="W210"/>
          <cell r="X210"/>
          <cell r="Y210"/>
          <cell r="Z210"/>
          <cell r="AA210"/>
          <cell r="AB210"/>
          <cell r="AC210"/>
          <cell r="AD210"/>
          <cell r="AE210"/>
          <cell r="AF210"/>
          <cell r="AG210"/>
          <cell r="AH210"/>
          <cell r="AI210"/>
          <cell r="AJ210"/>
          <cell r="AK210"/>
          <cell r="AL210"/>
          <cell r="AM210"/>
          <cell r="AN210"/>
          <cell r="AO210"/>
          <cell r="AP210"/>
          <cell r="AQ210"/>
          <cell r="AR210"/>
          <cell r="AS210"/>
          <cell r="AT210"/>
          <cell r="AU210"/>
          <cell r="AV210"/>
          <cell r="AW210"/>
          <cell r="AX210"/>
          <cell r="AY210"/>
          <cell r="AZ210"/>
          <cell r="BA210"/>
          <cell r="BB210"/>
          <cell r="BC210"/>
          <cell r="BD210"/>
          <cell r="BE210"/>
          <cell r="BF210"/>
          <cell r="BG210"/>
          <cell r="BH210"/>
          <cell r="BI210"/>
          <cell r="BJ210"/>
          <cell r="BK210"/>
          <cell r="BL210"/>
          <cell r="BM210"/>
          <cell r="BN210"/>
          <cell r="BO210"/>
          <cell r="BP210"/>
          <cell r="BQ210"/>
          <cell r="BR210"/>
          <cell r="BS210"/>
          <cell r="BT210"/>
          <cell r="BU210"/>
          <cell r="BV210"/>
          <cell r="BW210"/>
          <cell r="BX210"/>
          <cell r="BY210"/>
          <cell r="BZ210"/>
          <cell r="CA210"/>
          <cell r="CB210"/>
          <cell r="CC210"/>
          <cell r="CD210"/>
          <cell r="CE210"/>
          <cell r="CF210"/>
          <cell r="CG210"/>
          <cell r="CH210"/>
          <cell r="CI210"/>
          <cell r="CJ210"/>
          <cell r="CK210"/>
          <cell r="CL210"/>
          <cell r="CM210"/>
          <cell r="CN210"/>
        </row>
        <row r="211">
          <cell r="B211">
            <v>0</v>
          </cell>
          <cell r="C211">
            <v>0</v>
          </cell>
          <cell r="D211">
            <v>1</v>
          </cell>
          <cell r="E211">
            <v>0</v>
          </cell>
          <cell r="F211">
            <v>0</v>
          </cell>
          <cell r="G211">
            <v>0</v>
          </cell>
          <cell r="H211">
            <v>1</v>
          </cell>
          <cell r="I211"/>
          <cell r="J211"/>
          <cell r="K211">
            <v>1</v>
          </cell>
          <cell r="L211"/>
          <cell r="M211"/>
          <cell r="N211"/>
          <cell r="O211">
            <v>1</v>
          </cell>
          <cell r="P211"/>
          <cell r="Q211"/>
          <cell r="R211"/>
          <cell r="S211"/>
          <cell r="T211"/>
          <cell r="U211"/>
          <cell r="V211">
            <v>0</v>
          </cell>
          <cell r="W211"/>
          <cell r="X211"/>
          <cell r="Y211"/>
          <cell r="Z211"/>
          <cell r="AA211"/>
          <cell r="AB211"/>
          <cell r="AC211"/>
          <cell r="AD211"/>
          <cell r="AE211"/>
          <cell r="AF211"/>
          <cell r="AG211"/>
          <cell r="AH211"/>
          <cell r="AI211"/>
          <cell r="AJ211"/>
          <cell r="AK211"/>
          <cell r="AL211"/>
          <cell r="AM211"/>
          <cell r="AN211"/>
          <cell r="AO211"/>
          <cell r="AP211"/>
          <cell r="AQ211"/>
          <cell r="AR211"/>
          <cell r="AS211"/>
          <cell r="AT211"/>
          <cell r="AU211"/>
          <cell r="AV211"/>
          <cell r="AW211"/>
          <cell r="AX211"/>
          <cell r="AY211"/>
          <cell r="AZ211"/>
          <cell r="BA211"/>
          <cell r="BB211"/>
          <cell r="BC211"/>
          <cell r="BD211"/>
          <cell r="BE211"/>
          <cell r="BF211"/>
          <cell r="BG211"/>
          <cell r="BH211"/>
          <cell r="BI211"/>
          <cell r="BJ211"/>
          <cell r="BK211"/>
          <cell r="BL211"/>
          <cell r="BM211"/>
          <cell r="BN211"/>
          <cell r="BO211"/>
          <cell r="BP211"/>
          <cell r="BQ211"/>
          <cell r="BR211"/>
          <cell r="BS211"/>
          <cell r="BT211"/>
          <cell r="BU211"/>
          <cell r="BV211"/>
          <cell r="BW211"/>
          <cell r="BX211"/>
          <cell r="BY211"/>
          <cell r="BZ211"/>
          <cell r="CA211"/>
          <cell r="CB211"/>
          <cell r="CC211"/>
          <cell r="CD211"/>
          <cell r="CE211"/>
          <cell r="CF211"/>
          <cell r="CG211"/>
          <cell r="CH211"/>
          <cell r="CI211"/>
          <cell r="CJ211"/>
          <cell r="CK211"/>
          <cell r="CL211"/>
          <cell r="CM211"/>
          <cell r="CN211"/>
        </row>
        <row r="212">
          <cell r="B212">
            <v>0</v>
          </cell>
          <cell r="C212">
            <v>0</v>
          </cell>
          <cell r="D212">
            <v>1</v>
          </cell>
          <cell r="E212">
            <v>1</v>
          </cell>
          <cell r="F212">
            <v>0</v>
          </cell>
          <cell r="G212">
            <v>1</v>
          </cell>
          <cell r="H212">
            <v>3</v>
          </cell>
          <cell r="I212"/>
          <cell r="J212"/>
          <cell r="K212"/>
          <cell r="L212">
            <v>1</v>
          </cell>
          <cell r="M212"/>
          <cell r="N212"/>
          <cell r="O212">
            <v>1</v>
          </cell>
          <cell r="P212"/>
          <cell r="Q212"/>
          <cell r="R212">
            <v>1</v>
          </cell>
          <cell r="S212"/>
          <cell r="T212"/>
          <cell r="U212">
            <v>1</v>
          </cell>
          <cell r="V212">
            <v>2</v>
          </cell>
          <cell r="W212"/>
          <cell r="X212"/>
          <cell r="Y212"/>
          <cell r="Z212"/>
          <cell r="AA212"/>
          <cell r="AB212"/>
          <cell r="AC212"/>
          <cell r="AD212"/>
          <cell r="AE212"/>
          <cell r="AF212"/>
          <cell r="AG212"/>
          <cell r="AH212"/>
          <cell r="AI212"/>
          <cell r="AJ212"/>
          <cell r="AK212"/>
          <cell r="AL212"/>
          <cell r="AM212"/>
          <cell r="AN212"/>
          <cell r="AO212"/>
          <cell r="AP212"/>
          <cell r="AQ212"/>
          <cell r="AR212"/>
          <cell r="AS212"/>
          <cell r="AT212"/>
          <cell r="AU212"/>
          <cell r="AV212"/>
          <cell r="AW212"/>
          <cell r="AX212"/>
          <cell r="AY212"/>
          <cell r="AZ212"/>
          <cell r="BA212"/>
          <cell r="BB212"/>
          <cell r="BC212"/>
          <cell r="BD212"/>
          <cell r="BE212"/>
          <cell r="BF212"/>
          <cell r="BG212"/>
          <cell r="BH212"/>
          <cell r="BI212"/>
          <cell r="BJ212"/>
          <cell r="BK212"/>
          <cell r="BL212"/>
          <cell r="BM212"/>
          <cell r="BN212"/>
          <cell r="BO212"/>
          <cell r="BP212"/>
          <cell r="BQ212"/>
          <cell r="BR212"/>
          <cell r="BS212"/>
          <cell r="BT212"/>
          <cell r="BU212"/>
          <cell r="BV212"/>
          <cell r="BW212"/>
          <cell r="BX212"/>
          <cell r="BY212"/>
          <cell r="BZ212"/>
          <cell r="CA212"/>
          <cell r="CB212"/>
          <cell r="CC212"/>
          <cell r="CD212"/>
          <cell r="CE212"/>
          <cell r="CF212"/>
          <cell r="CG212"/>
          <cell r="CH212"/>
          <cell r="CI212"/>
          <cell r="CJ212"/>
          <cell r="CK212"/>
          <cell r="CL212"/>
          <cell r="CM212"/>
          <cell r="CN212"/>
        </row>
        <row r="213">
          <cell r="B213">
            <v>1</v>
          </cell>
          <cell r="C213">
            <v>1</v>
          </cell>
          <cell r="D213">
            <v>0</v>
          </cell>
          <cell r="E213">
            <v>0</v>
          </cell>
          <cell r="F213">
            <v>1</v>
          </cell>
          <cell r="G213">
            <v>0</v>
          </cell>
          <cell r="H213">
            <v>3</v>
          </cell>
          <cell r="I213">
            <v>1</v>
          </cell>
          <cell r="J213"/>
          <cell r="K213"/>
          <cell r="L213"/>
          <cell r="M213"/>
          <cell r="N213"/>
          <cell r="O213">
            <v>1</v>
          </cell>
          <cell r="P213"/>
          <cell r="Q213">
            <v>1</v>
          </cell>
          <cell r="R213"/>
          <cell r="S213"/>
          <cell r="T213">
            <v>1</v>
          </cell>
          <cell r="U213"/>
          <cell r="V213">
            <v>2</v>
          </cell>
          <cell r="W213"/>
          <cell r="X213"/>
          <cell r="Y213"/>
          <cell r="Z213"/>
          <cell r="AA213"/>
          <cell r="AB213"/>
          <cell r="AC213"/>
          <cell r="AD213"/>
          <cell r="AE213"/>
          <cell r="AF213"/>
          <cell r="AG213"/>
          <cell r="AH213"/>
          <cell r="AI213"/>
          <cell r="AJ213"/>
          <cell r="AK213"/>
          <cell r="AL213"/>
          <cell r="AM213"/>
          <cell r="AN213"/>
          <cell r="AO213"/>
          <cell r="AP213"/>
          <cell r="AQ213"/>
          <cell r="AR213"/>
          <cell r="AS213"/>
          <cell r="AT213"/>
          <cell r="AU213"/>
          <cell r="AV213"/>
          <cell r="AW213"/>
          <cell r="AX213"/>
          <cell r="AY213"/>
          <cell r="AZ213"/>
          <cell r="BA213"/>
          <cell r="BB213"/>
          <cell r="BC213"/>
          <cell r="BD213"/>
          <cell r="BE213"/>
          <cell r="BF213"/>
          <cell r="BG213"/>
          <cell r="BH213"/>
          <cell r="BI213"/>
          <cell r="BJ213"/>
          <cell r="BK213"/>
          <cell r="BL213"/>
          <cell r="BM213"/>
          <cell r="BN213"/>
          <cell r="BO213"/>
          <cell r="BP213"/>
          <cell r="BQ213"/>
          <cell r="BR213"/>
          <cell r="BS213"/>
          <cell r="BT213"/>
          <cell r="BU213"/>
          <cell r="BV213"/>
          <cell r="BW213"/>
          <cell r="BX213"/>
          <cell r="BY213"/>
          <cell r="BZ213"/>
          <cell r="CA213"/>
          <cell r="CB213"/>
          <cell r="CC213"/>
          <cell r="CD213"/>
          <cell r="CE213"/>
          <cell r="CF213"/>
          <cell r="CG213"/>
          <cell r="CH213"/>
          <cell r="CI213"/>
          <cell r="CJ213"/>
          <cell r="CK213"/>
          <cell r="CL213"/>
          <cell r="CM213"/>
          <cell r="CN213"/>
        </row>
        <row r="214">
          <cell r="B214">
            <v>0</v>
          </cell>
          <cell r="C214">
            <v>0</v>
          </cell>
          <cell r="D214">
            <v>0</v>
          </cell>
          <cell r="E214">
            <v>0</v>
          </cell>
          <cell r="F214">
            <v>0</v>
          </cell>
          <cell r="G214">
            <v>0</v>
          </cell>
          <cell r="H214">
            <v>0</v>
          </cell>
          <cell r="I214"/>
          <cell r="J214"/>
          <cell r="K214"/>
          <cell r="L214"/>
          <cell r="M214"/>
          <cell r="N214"/>
          <cell r="O214">
            <v>0</v>
          </cell>
          <cell r="P214"/>
          <cell r="Q214"/>
          <cell r="R214"/>
          <cell r="S214"/>
          <cell r="T214"/>
          <cell r="U214"/>
          <cell r="V214">
            <v>0</v>
          </cell>
          <cell r="W214"/>
          <cell r="X214"/>
          <cell r="Y214"/>
          <cell r="Z214"/>
          <cell r="AA214"/>
          <cell r="AB214"/>
          <cell r="AC214"/>
          <cell r="AD214"/>
          <cell r="AE214"/>
          <cell r="AF214"/>
          <cell r="AG214"/>
          <cell r="AH214"/>
          <cell r="AI214"/>
          <cell r="AJ214"/>
          <cell r="AK214"/>
          <cell r="AL214"/>
          <cell r="AM214"/>
          <cell r="AN214"/>
          <cell r="AO214"/>
          <cell r="AP214"/>
          <cell r="AQ214"/>
          <cell r="AR214"/>
          <cell r="AS214"/>
          <cell r="AT214"/>
          <cell r="AU214"/>
          <cell r="AV214"/>
          <cell r="AW214"/>
          <cell r="AX214"/>
          <cell r="AY214"/>
          <cell r="AZ214"/>
          <cell r="BA214"/>
          <cell r="BB214"/>
          <cell r="BC214"/>
          <cell r="BD214"/>
          <cell r="BE214"/>
          <cell r="BF214"/>
          <cell r="BG214"/>
          <cell r="BH214"/>
          <cell r="BI214"/>
          <cell r="BJ214"/>
          <cell r="BK214"/>
          <cell r="BL214"/>
          <cell r="BM214"/>
          <cell r="BN214"/>
          <cell r="BO214"/>
          <cell r="BP214"/>
          <cell r="BQ214"/>
          <cell r="BR214"/>
          <cell r="BS214"/>
          <cell r="BT214"/>
          <cell r="BU214"/>
          <cell r="BV214"/>
          <cell r="BW214"/>
          <cell r="BX214"/>
          <cell r="BY214"/>
          <cell r="BZ214"/>
          <cell r="CA214"/>
          <cell r="CB214"/>
          <cell r="CC214"/>
          <cell r="CD214"/>
          <cell r="CE214"/>
          <cell r="CF214"/>
          <cell r="CG214"/>
          <cell r="CH214"/>
          <cell r="CI214"/>
          <cell r="CJ214"/>
          <cell r="CK214"/>
          <cell r="CL214"/>
          <cell r="CM214"/>
          <cell r="CN214"/>
        </row>
        <row r="215">
          <cell r="B215">
            <v>0</v>
          </cell>
          <cell r="C215">
            <v>0</v>
          </cell>
          <cell r="D215">
            <v>0</v>
          </cell>
          <cell r="E215">
            <v>0</v>
          </cell>
          <cell r="F215">
            <v>0</v>
          </cell>
          <cell r="G215">
            <v>0</v>
          </cell>
          <cell r="H215">
            <v>0</v>
          </cell>
          <cell r="I215"/>
          <cell r="J215"/>
          <cell r="K215"/>
          <cell r="L215"/>
          <cell r="M215"/>
          <cell r="N215"/>
          <cell r="O215">
            <v>0</v>
          </cell>
          <cell r="P215"/>
          <cell r="Q215"/>
          <cell r="R215"/>
          <cell r="S215"/>
          <cell r="T215"/>
          <cell r="U215"/>
          <cell r="V215">
            <v>0</v>
          </cell>
          <cell r="W215"/>
          <cell r="X215"/>
          <cell r="Y215"/>
          <cell r="Z215"/>
          <cell r="AA215"/>
          <cell r="AB215"/>
          <cell r="AC215"/>
          <cell r="AD215"/>
          <cell r="AE215"/>
          <cell r="AF215"/>
          <cell r="AG215"/>
          <cell r="AH215"/>
          <cell r="AI215"/>
          <cell r="AJ215"/>
          <cell r="AK215"/>
          <cell r="AL215"/>
          <cell r="AM215"/>
          <cell r="AN215"/>
          <cell r="AO215"/>
          <cell r="AP215"/>
          <cell r="AQ215"/>
          <cell r="AR215"/>
          <cell r="AS215"/>
          <cell r="AT215"/>
          <cell r="AU215"/>
          <cell r="AV215"/>
          <cell r="AW215"/>
          <cell r="AX215"/>
          <cell r="AY215"/>
          <cell r="AZ215"/>
          <cell r="BA215"/>
          <cell r="BB215"/>
          <cell r="BC215"/>
          <cell r="BD215"/>
          <cell r="BE215"/>
          <cell r="BF215"/>
          <cell r="BG215"/>
          <cell r="BH215"/>
          <cell r="BI215"/>
          <cell r="BJ215"/>
          <cell r="BK215"/>
          <cell r="BL215"/>
          <cell r="BM215"/>
          <cell r="BN215"/>
          <cell r="BO215"/>
          <cell r="BP215"/>
          <cell r="BQ215"/>
          <cell r="BR215"/>
          <cell r="BS215"/>
          <cell r="BT215"/>
          <cell r="BU215"/>
          <cell r="BV215"/>
          <cell r="BW215"/>
          <cell r="BX215"/>
          <cell r="BY215"/>
          <cell r="BZ215"/>
          <cell r="CA215"/>
          <cell r="CB215"/>
          <cell r="CC215"/>
          <cell r="CD215"/>
          <cell r="CE215"/>
          <cell r="CF215"/>
          <cell r="CG215"/>
          <cell r="CH215"/>
          <cell r="CI215"/>
          <cell r="CJ215"/>
          <cell r="CK215"/>
          <cell r="CL215"/>
          <cell r="CM215"/>
          <cell r="CN215"/>
        </row>
        <row r="216">
          <cell r="B216">
            <v>0</v>
          </cell>
          <cell r="C216">
            <v>0</v>
          </cell>
          <cell r="D216">
            <v>0</v>
          </cell>
          <cell r="E216">
            <v>0</v>
          </cell>
          <cell r="F216">
            <v>0</v>
          </cell>
          <cell r="G216">
            <v>0</v>
          </cell>
          <cell r="H216">
            <v>0</v>
          </cell>
          <cell r="I216"/>
          <cell r="J216"/>
          <cell r="K216"/>
          <cell r="L216"/>
          <cell r="M216"/>
          <cell r="N216"/>
          <cell r="O216">
            <v>0</v>
          </cell>
          <cell r="P216"/>
          <cell r="Q216"/>
          <cell r="R216"/>
          <cell r="S216"/>
          <cell r="T216"/>
          <cell r="U216"/>
          <cell r="V216">
            <v>0</v>
          </cell>
          <cell r="W216"/>
          <cell r="X216"/>
          <cell r="Y216"/>
          <cell r="Z216"/>
          <cell r="AA216"/>
          <cell r="AB216"/>
          <cell r="AC216"/>
          <cell r="AD216"/>
          <cell r="AE216"/>
          <cell r="AF216"/>
          <cell r="AG216"/>
          <cell r="AH216"/>
          <cell r="AI216"/>
          <cell r="AJ216"/>
          <cell r="AK216"/>
          <cell r="AL216"/>
          <cell r="AM216"/>
          <cell r="AN216"/>
          <cell r="AO216"/>
          <cell r="AP216"/>
          <cell r="AQ216"/>
          <cell r="AR216"/>
          <cell r="AS216"/>
          <cell r="AT216"/>
          <cell r="AU216"/>
          <cell r="AV216"/>
          <cell r="AW216"/>
          <cell r="AX216"/>
          <cell r="AY216"/>
          <cell r="AZ216"/>
          <cell r="BA216"/>
          <cell r="BB216"/>
          <cell r="BC216"/>
          <cell r="BD216"/>
          <cell r="BE216"/>
          <cell r="BF216"/>
          <cell r="BG216"/>
          <cell r="BH216"/>
          <cell r="BI216"/>
          <cell r="BJ216"/>
          <cell r="BK216"/>
          <cell r="BL216"/>
          <cell r="BM216"/>
          <cell r="BN216"/>
          <cell r="BO216"/>
          <cell r="BP216"/>
          <cell r="BQ216"/>
          <cell r="BR216"/>
          <cell r="BS216"/>
          <cell r="BT216"/>
          <cell r="BU216"/>
          <cell r="BV216"/>
          <cell r="BW216"/>
          <cell r="BX216"/>
          <cell r="BY216"/>
          <cell r="BZ216"/>
          <cell r="CA216"/>
          <cell r="CB216"/>
          <cell r="CC216"/>
          <cell r="CD216"/>
          <cell r="CE216"/>
          <cell r="CF216"/>
          <cell r="CG216"/>
          <cell r="CH216"/>
          <cell r="CI216"/>
          <cell r="CJ216"/>
          <cell r="CK216"/>
          <cell r="CL216"/>
          <cell r="CM216"/>
          <cell r="CN216"/>
        </row>
        <row r="217">
          <cell r="B217">
            <v>0</v>
          </cell>
          <cell r="C217">
            <v>0</v>
          </cell>
          <cell r="D217">
            <v>1</v>
          </cell>
          <cell r="E217">
            <v>1</v>
          </cell>
          <cell r="F217">
            <v>0</v>
          </cell>
          <cell r="G217">
            <v>0</v>
          </cell>
          <cell r="H217">
            <v>2</v>
          </cell>
          <cell r="I217"/>
          <cell r="J217"/>
          <cell r="K217">
            <v>1</v>
          </cell>
          <cell r="L217"/>
          <cell r="M217"/>
          <cell r="N217"/>
          <cell r="O217">
            <v>1</v>
          </cell>
          <cell r="P217"/>
          <cell r="Q217"/>
          <cell r="R217"/>
          <cell r="S217">
            <v>1</v>
          </cell>
          <cell r="T217"/>
          <cell r="U217"/>
          <cell r="V217">
            <v>1</v>
          </cell>
          <cell r="W217"/>
          <cell r="X217"/>
          <cell r="Y217"/>
          <cell r="Z217"/>
          <cell r="AA217"/>
          <cell r="AB217"/>
          <cell r="AC217"/>
          <cell r="AD217"/>
          <cell r="AE217"/>
          <cell r="AF217"/>
          <cell r="AG217"/>
          <cell r="AH217"/>
          <cell r="AI217"/>
          <cell r="AJ217"/>
          <cell r="AK217"/>
          <cell r="AL217"/>
          <cell r="AM217"/>
          <cell r="AN217"/>
          <cell r="AO217"/>
          <cell r="AP217"/>
          <cell r="AQ217"/>
          <cell r="AR217"/>
          <cell r="AS217"/>
          <cell r="AT217"/>
          <cell r="AU217"/>
          <cell r="AV217"/>
          <cell r="AW217"/>
          <cell r="AX217"/>
          <cell r="AY217"/>
          <cell r="AZ217"/>
          <cell r="BA217"/>
          <cell r="BB217"/>
          <cell r="BC217"/>
          <cell r="BD217"/>
          <cell r="BE217"/>
          <cell r="BF217"/>
          <cell r="BG217"/>
          <cell r="BH217"/>
          <cell r="BI217"/>
          <cell r="BJ217"/>
          <cell r="BK217"/>
          <cell r="BL217"/>
          <cell r="BM217"/>
          <cell r="BN217"/>
          <cell r="BO217"/>
          <cell r="BP217"/>
          <cell r="BQ217"/>
          <cell r="BR217"/>
          <cell r="BS217"/>
          <cell r="BT217"/>
          <cell r="BU217"/>
          <cell r="BV217"/>
          <cell r="BW217"/>
          <cell r="BX217"/>
          <cell r="BY217"/>
          <cell r="BZ217"/>
          <cell r="CA217"/>
          <cell r="CB217"/>
          <cell r="CC217"/>
          <cell r="CD217"/>
          <cell r="CE217"/>
          <cell r="CF217"/>
          <cell r="CG217"/>
          <cell r="CH217"/>
          <cell r="CI217"/>
          <cell r="CJ217"/>
          <cell r="CK217"/>
          <cell r="CL217"/>
          <cell r="CM217"/>
          <cell r="CN217"/>
        </row>
        <row r="218">
          <cell r="B218">
            <v>0</v>
          </cell>
          <cell r="C218">
            <v>1</v>
          </cell>
          <cell r="D218">
            <v>0</v>
          </cell>
          <cell r="E218">
            <v>0</v>
          </cell>
          <cell r="F218">
            <v>0</v>
          </cell>
          <cell r="G218">
            <v>0</v>
          </cell>
          <cell r="H218">
            <v>1</v>
          </cell>
          <cell r="I218"/>
          <cell r="J218"/>
          <cell r="K218"/>
          <cell r="L218"/>
          <cell r="M218"/>
          <cell r="N218"/>
          <cell r="O218">
            <v>0</v>
          </cell>
          <cell r="P218"/>
          <cell r="Q218">
            <v>1</v>
          </cell>
          <cell r="R218"/>
          <cell r="S218"/>
          <cell r="T218"/>
          <cell r="U218"/>
          <cell r="V218">
            <v>1</v>
          </cell>
          <cell r="W218"/>
          <cell r="X218"/>
          <cell r="Y218"/>
          <cell r="Z218"/>
          <cell r="AA218"/>
          <cell r="AB218"/>
          <cell r="AC218"/>
          <cell r="AD218"/>
          <cell r="AE218"/>
          <cell r="AF218"/>
          <cell r="AG218"/>
          <cell r="AH218"/>
          <cell r="AI218"/>
          <cell r="AJ218"/>
          <cell r="AK218"/>
          <cell r="AL218"/>
          <cell r="AM218"/>
          <cell r="AN218"/>
          <cell r="AO218"/>
          <cell r="AP218"/>
          <cell r="AQ218"/>
          <cell r="AR218"/>
          <cell r="AS218"/>
          <cell r="AT218"/>
          <cell r="AU218"/>
          <cell r="AV218"/>
          <cell r="AW218"/>
          <cell r="AX218"/>
          <cell r="AY218"/>
          <cell r="AZ218"/>
          <cell r="BA218"/>
          <cell r="BB218"/>
          <cell r="BC218"/>
          <cell r="BD218"/>
          <cell r="BE218"/>
          <cell r="BF218"/>
          <cell r="BG218"/>
          <cell r="BH218"/>
          <cell r="BI218"/>
          <cell r="BJ218"/>
          <cell r="BK218"/>
          <cell r="BL218"/>
          <cell r="BM218"/>
          <cell r="BN218"/>
          <cell r="BO218"/>
          <cell r="BP218"/>
          <cell r="BQ218"/>
          <cell r="BR218"/>
          <cell r="BS218"/>
          <cell r="BT218"/>
          <cell r="BU218"/>
          <cell r="BV218"/>
          <cell r="BW218"/>
          <cell r="BX218"/>
          <cell r="BY218"/>
          <cell r="BZ218"/>
          <cell r="CA218"/>
          <cell r="CB218"/>
          <cell r="CC218"/>
          <cell r="CD218"/>
          <cell r="CE218"/>
          <cell r="CF218"/>
          <cell r="CG218"/>
          <cell r="CH218"/>
          <cell r="CI218"/>
          <cell r="CJ218"/>
          <cell r="CK218"/>
          <cell r="CL218"/>
          <cell r="CM218"/>
          <cell r="CN218"/>
        </row>
        <row r="219">
          <cell r="B219">
            <v>0</v>
          </cell>
          <cell r="C219">
            <v>0</v>
          </cell>
          <cell r="D219">
            <v>0</v>
          </cell>
          <cell r="E219">
            <v>0</v>
          </cell>
          <cell r="F219">
            <v>0</v>
          </cell>
          <cell r="G219">
            <v>0</v>
          </cell>
          <cell r="H219">
            <v>0</v>
          </cell>
          <cell r="I219"/>
          <cell r="J219"/>
          <cell r="K219"/>
          <cell r="L219"/>
          <cell r="M219"/>
          <cell r="N219"/>
          <cell r="O219">
            <v>0</v>
          </cell>
          <cell r="P219"/>
          <cell r="Q219"/>
          <cell r="R219"/>
          <cell r="S219"/>
          <cell r="T219"/>
          <cell r="U219"/>
          <cell r="V219">
            <v>0</v>
          </cell>
          <cell r="W219"/>
          <cell r="X219"/>
          <cell r="Y219"/>
          <cell r="Z219"/>
          <cell r="AA219"/>
          <cell r="AB219"/>
          <cell r="AC219"/>
          <cell r="AD219"/>
          <cell r="AE219"/>
          <cell r="AF219"/>
          <cell r="AG219"/>
          <cell r="AH219"/>
          <cell r="AI219"/>
          <cell r="AJ219"/>
          <cell r="AK219"/>
          <cell r="AL219"/>
          <cell r="AM219"/>
          <cell r="AN219"/>
          <cell r="AO219"/>
          <cell r="AP219"/>
          <cell r="AQ219"/>
          <cell r="AR219"/>
          <cell r="AS219"/>
          <cell r="AT219"/>
          <cell r="AU219"/>
          <cell r="AV219"/>
          <cell r="AW219"/>
          <cell r="AX219"/>
          <cell r="AY219"/>
          <cell r="AZ219"/>
          <cell r="BA219"/>
          <cell r="BB219"/>
          <cell r="BC219"/>
          <cell r="BD219"/>
          <cell r="BE219"/>
          <cell r="BF219"/>
          <cell r="BG219"/>
          <cell r="BH219"/>
          <cell r="BI219"/>
          <cell r="BJ219"/>
          <cell r="BK219"/>
          <cell r="BL219"/>
          <cell r="BM219"/>
          <cell r="BN219"/>
          <cell r="BO219"/>
          <cell r="BP219"/>
          <cell r="BQ219"/>
          <cell r="BR219"/>
          <cell r="BS219"/>
          <cell r="BT219"/>
          <cell r="BU219"/>
          <cell r="BV219"/>
          <cell r="BW219"/>
          <cell r="BX219"/>
          <cell r="BY219"/>
          <cell r="BZ219"/>
          <cell r="CA219"/>
          <cell r="CB219"/>
          <cell r="CC219"/>
          <cell r="CD219"/>
          <cell r="CE219"/>
          <cell r="CF219"/>
          <cell r="CG219"/>
          <cell r="CH219"/>
          <cell r="CI219"/>
          <cell r="CJ219"/>
          <cell r="CK219"/>
          <cell r="CL219"/>
          <cell r="CM219"/>
          <cell r="CN219"/>
        </row>
        <row r="220">
          <cell r="B220">
            <v>2</v>
          </cell>
          <cell r="C220">
            <v>0</v>
          </cell>
          <cell r="D220">
            <v>0</v>
          </cell>
          <cell r="E220">
            <v>0</v>
          </cell>
          <cell r="F220">
            <v>0</v>
          </cell>
          <cell r="G220">
            <v>0</v>
          </cell>
          <cell r="H220">
            <v>2</v>
          </cell>
          <cell r="I220">
            <v>1</v>
          </cell>
          <cell r="J220"/>
          <cell r="K220"/>
          <cell r="L220"/>
          <cell r="M220"/>
          <cell r="N220"/>
          <cell r="O220">
            <v>1</v>
          </cell>
          <cell r="P220">
            <v>1</v>
          </cell>
          <cell r="Q220"/>
          <cell r="R220"/>
          <cell r="S220"/>
          <cell r="T220"/>
          <cell r="U220"/>
          <cell r="V220">
            <v>1</v>
          </cell>
          <cell r="W220"/>
          <cell r="X220"/>
          <cell r="Y220"/>
          <cell r="Z220"/>
          <cell r="AA220"/>
          <cell r="AB220"/>
          <cell r="AC220"/>
          <cell r="AD220"/>
          <cell r="AE220"/>
          <cell r="AF220"/>
          <cell r="AG220"/>
          <cell r="AH220"/>
          <cell r="AI220"/>
          <cell r="AJ220"/>
          <cell r="AK220"/>
          <cell r="AL220"/>
          <cell r="AM220"/>
          <cell r="AN220"/>
          <cell r="AO220"/>
          <cell r="AP220"/>
          <cell r="AQ220"/>
          <cell r="AR220"/>
          <cell r="AS220"/>
          <cell r="AT220"/>
          <cell r="AU220"/>
          <cell r="AV220"/>
          <cell r="AW220"/>
          <cell r="AX220"/>
          <cell r="AY220"/>
          <cell r="AZ220"/>
          <cell r="BA220"/>
          <cell r="BB220"/>
          <cell r="BC220"/>
          <cell r="BD220"/>
          <cell r="BE220"/>
          <cell r="BF220"/>
          <cell r="BG220"/>
          <cell r="BH220"/>
          <cell r="BI220"/>
          <cell r="BJ220"/>
          <cell r="BK220"/>
          <cell r="BL220"/>
          <cell r="BM220"/>
          <cell r="BN220"/>
          <cell r="BO220"/>
          <cell r="BP220"/>
          <cell r="BQ220"/>
          <cell r="BR220"/>
          <cell r="BS220"/>
          <cell r="BT220"/>
          <cell r="BU220"/>
          <cell r="BV220"/>
          <cell r="BW220"/>
          <cell r="BX220"/>
          <cell r="BY220"/>
          <cell r="BZ220"/>
          <cell r="CA220"/>
          <cell r="CB220"/>
          <cell r="CC220"/>
          <cell r="CD220"/>
          <cell r="CE220"/>
          <cell r="CF220"/>
          <cell r="CG220"/>
          <cell r="CH220"/>
          <cell r="CI220"/>
          <cell r="CJ220"/>
          <cell r="CK220"/>
          <cell r="CL220"/>
          <cell r="CM220"/>
          <cell r="CN220"/>
        </row>
        <row r="221">
          <cell r="B221">
            <v>0</v>
          </cell>
          <cell r="C221">
            <v>0</v>
          </cell>
          <cell r="D221">
            <v>0</v>
          </cell>
          <cell r="E221">
            <v>0</v>
          </cell>
          <cell r="F221">
            <v>0</v>
          </cell>
          <cell r="G221">
            <v>0</v>
          </cell>
          <cell r="H221">
            <v>0</v>
          </cell>
          <cell r="I221"/>
          <cell r="J221"/>
          <cell r="K221"/>
          <cell r="L221"/>
          <cell r="M221"/>
          <cell r="N221"/>
          <cell r="O221">
            <v>0</v>
          </cell>
          <cell r="P221"/>
          <cell r="Q221"/>
          <cell r="R221"/>
          <cell r="S221"/>
          <cell r="T221"/>
          <cell r="U221"/>
          <cell r="V221">
            <v>0</v>
          </cell>
          <cell r="W221"/>
          <cell r="X221"/>
          <cell r="Y221"/>
          <cell r="Z221"/>
          <cell r="AA221"/>
          <cell r="AB221"/>
          <cell r="AC221"/>
          <cell r="AD221"/>
          <cell r="AE221"/>
          <cell r="AF221"/>
          <cell r="AG221"/>
          <cell r="AH221"/>
          <cell r="AI221"/>
          <cell r="AJ221"/>
          <cell r="AK221"/>
          <cell r="AL221"/>
          <cell r="AM221"/>
          <cell r="AN221"/>
          <cell r="AO221"/>
          <cell r="AP221"/>
          <cell r="AQ221"/>
          <cell r="AR221"/>
          <cell r="AS221"/>
          <cell r="AT221"/>
          <cell r="AU221"/>
          <cell r="AV221"/>
          <cell r="AW221"/>
          <cell r="AX221"/>
          <cell r="AY221"/>
          <cell r="AZ221"/>
          <cell r="BA221"/>
          <cell r="BB221"/>
          <cell r="BC221"/>
          <cell r="BD221"/>
          <cell r="BE221"/>
          <cell r="BF221"/>
          <cell r="BG221"/>
          <cell r="BH221"/>
          <cell r="BI221"/>
          <cell r="BJ221"/>
          <cell r="BK221"/>
          <cell r="BL221"/>
          <cell r="BM221"/>
          <cell r="BN221"/>
          <cell r="BO221"/>
          <cell r="BP221"/>
          <cell r="BQ221"/>
          <cell r="BR221"/>
          <cell r="BS221"/>
          <cell r="BT221"/>
          <cell r="BU221"/>
          <cell r="BV221"/>
          <cell r="BW221"/>
          <cell r="BX221"/>
          <cell r="BY221"/>
          <cell r="BZ221"/>
          <cell r="CA221"/>
          <cell r="CB221"/>
          <cell r="CC221"/>
          <cell r="CD221"/>
          <cell r="CE221"/>
          <cell r="CF221"/>
          <cell r="CG221"/>
          <cell r="CH221"/>
          <cell r="CI221"/>
          <cell r="CJ221"/>
          <cell r="CK221"/>
          <cell r="CL221"/>
          <cell r="CM221"/>
          <cell r="CN221"/>
        </row>
        <row r="222">
          <cell r="B222">
            <v>0</v>
          </cell>
          <cell r="C222">
            <v>0</v>
          </cell>
          <cell r="D222">
            <v>0</v>
          </cell>
          <cell r="E222">
            <v>0</v>
          </cell>
          <cell r="F222">
            <v>0</v>
          </cell>
          <cell r="G222">
            <v>0</v>
          </cell>
          <cell r="H222">
            <v>0</v>
          </cell>
          <cell r="I222"/>
          <cell r="J222"/>
          <cell r="K222"/>
          <cell r="L222"/>
          <cell r="M222"/>
          <cell r="N222"/>
          <cell r="O222">
            <v>0</v>
          </cell>
          <cell r="P222"/>
          <cell r="Q222"/>
          <cell r="R222"/>
          <cell r="S222"/>
          <cell r="T222"/>
          <cell r="U222"/>
          <cell r="V222">
            <v>0</v>
          </cell>
          <cell r="W222"/>
          <cell r="X222"/>
          <cell r="Y222"/>
          <cell r="Z222"/>
          <cell r="AA222"/>
          <cell r="AB222"/>
          <cell r="AC222"/>
          <cell r="AD222"/>
          <cell r="AE222"/>
          <cell r="AF222"/>
          <cell r="AG222"/>
          <cell r="AH222"/>
          <cell r="AI222"/>
          <cell r="AJ222"/>
          <cell r="AK222"/>
          <cell r="AL222"/>
          <cell r="AM222"/>
          <cell r="AN222"/>
          <cell r="AO222"/>
          <cell r="AP222"/>
          <cell r="AQ222"/>
          <cell r="AR222"/>
          <cell r="AS222"/>
          <cell r="AT222"/>
          <cell r="AU222"/>
          <cell r="AV222"/>
          <cell r="AW222"/>
          <cell r="AX222"/>
          <cell r="AY222"/>
          <cell r="AZ222"/>
          <cell r="BA222"/>
          <cell r="BB222"/>
          <cell r="BC222"/>
          <cell r="BD222"/>
          <cell r="BE222"/>
          <cell r="BF222"/>
          <cell r="BG222"/>
          <cell r="BH222"/>
          <cell r="BI222"/>
          <cell r="BJ222"/>
          <cell r="BK222"/>
          <cell r="BL222"/>
          <cell r="BM222"/>
          <cell r="BN222"/>
          <cell r="BO222"/>
          <cell r="BP222"/>
          <cell r="BQ222"/>
          <cell r="BR222"/>
          <cell r="BS222"/>
          <cell r="BT222"/>
          <cell r="BU222"/>
          <cell r="BV222"/>
          <cell r="BW222"/>
          <cell r="BX222"/>
          <cell r="BY222"/>
          <cell r="BZ222"/>
          <cell r="CA222"/>
          <cell r="CB222"/>
          <cell r="CC222"/>
          <cell r="CD222"/>
          <cell r="CE222"/>
          <cell r="CF222"/>
          <cell r="CG222"/>
          <cell r="CH222"/>
          <cell r="CI222"/>
          <cell r="CJ222"/>
          <cell r="CK222"/>
          <cell r="CL222"/>
          <cell r="CM222"/>
          <cell r="CN222"/>
        </row>
        <row r="223">
          <cell r="B223">
            <v>1</v>
          </cell>
          <cell r="C223">
            <v>0</v>
          </cell>
          <cell r="D223">
            <v>0</v>
          </cell>
          <cell r="E223">
            <v>0</v>
          </cell>
          <cell r="F223">
            <v>0</v>
          </cell>
          <cell r="G223">
            <v>0</v>
          </cell>
          <cell r="H223">
            <v>1</v>
          </cell>
          <cell r="I223"/>
          <cell r="J223"/>
          <cell r="K223"/>
          <cell r="L223"/>
          <cell r="M223"/>
          <cell r="N223"/>
          <cell r="O223">
            <v>0</v>
          </cell>
          <cell r="P223">
            <v>1</v>
          </cell>
          <cell r="Q223"/>
          <cell r="R223"/>
          <cell r="S223"/>
          <cell r="T223"/>
          <cell r="U223"/>
          <cell r="V223">
            <v>1</v>
          </cell>
          <cell r="W223"/>
          <cell r="X223"/>
          <cell r="Y223"/>
          <cell r="Z223"/>
          <cell r="AA223"/>
          <cell r="AB223"/>
          <cell r="AC223"/>
          <cell r="AD223"/>
          <cell r="AE223"/>
          <cell r="AF223"/>
          <cell r="AG223"/>
          <cell r="AH223"/>
          <cell r="AI223"/>
          <cell r="AJ223"/>
          <cell r="AK223"/>
          <cell r="AL223"/>
          <cell r="AM223"/>
          <cell r="AN223"/>
          <cell r="AO223"/>
          <cell r="AP223"/>
          <cell r="AQ223"/>
          <cell r="AR223"/>
          <cell r="AS223"/>
          <cell r="AT223"/>
          <cell r="AU223"/>
          <cell r="AV223"/>
          <cell r="AW223"/>
          <cell r="AX223"/>
          <cell r="AY223"/>
          <cell r="AZ223"/>
          <cell r="BA223"/>
          <cell r="BB223"/>
          <cell r="BC223"/>
          <cell r="BD223"/>
          <cell r="BE223"/>
          <cell r="BF223"/>
          <cell r="BG223"/>
          <cell r="BH223"/>
          <cell r="BI223"/>
          <cell r="BJ223"/>
          <cell r="BK223"/>
          <cell r="BL223"/>
          <cell r="BM223"/>
          <cell r="BN223"/>
          <cell r="BO223"/>
          <cell r="BP223"/>
          <cell r="BQ223"/>
          <cell r="BR223"/>
          <cell r="BS223"/>
          <cell r="BT223"/>
          <cell r="BU223"/>
          <cell r="BV223"/>
          <cell r="BW223"/>
          <cell r="BX223"/>
          <cell r="BY223"/>
          <cell r="BZ223"/>
          <cell r="CA223"/>
          <cell r="CB223"/>
          <cell r="CC223"/>
          <cell r="CD223"/>
          <cell r="CE223"/>
          <cell r="CF223"/>
          <cell r="CG223"/>
          <cell r="CH223"/>
          <cell r="CI223"/>
          <cell r="CJ223"/>
          <cell r="CK223"/>
          <cell r="CL223"/>
          <cell r="CM223"/>
          <cell r="CN223"/>
        </row>
        <row r="224">
          <cell r="B224">
            <v>0</v>
          </cell>
          <cell r="C224">
            <v>1</v>
          </cell>
          <cell r="D224">
            <v>0</v>
          </cell>
          <cell r="E224">
            <v>0</v>
          </cell>
          <cell r="F224">
            <v>0</v>
          </cell>
          <cell r="G224">
            <v>0</v>
          </cell>
          <cell r="H224">
            <v>1</v>
          </cell>
          <cell r="I224"/>
          <cell r="J224"/>
          <cell r="K224"/>
          <cell r="L224"/>
          <cell r="M224"/>
          <cell r="N224"/>
          <cell r="O224">
            <v>0</v>
          </cell>
          <cell r="P224"/>
          <cell r="Q224">
            <v>1</v>
          </cell>
          <cell r="R224"/>
          <cell r="S224"/>
          <cell r="T224"/>
          <cell r="U224"/>
          <cell r="V224">
            <v>1</v>
          </cell>
          <cell r="W224"/>
          <cell r="X224"/>
          <cell r="Y224"/>
          <cell r="Z224"/>
          <cell r="AA224"/>
          <cell r="AB224"/>
          <cell r="AC224"/>
          <cell r="AD224"/>
          <cell r="AE224"/>
          <cell r="AF224"/>
          <cell r="AG224"/>
          <cell r="AH224"/>
          <cell r="AI224"/>
          <cell r="AJ224"/>
          <cell r="AK224"/>
          <cell r="AL224"/>
          <cell r="AM224"/>
          <cell r="AN224"/>
          <cell r="AO224"/>
          <cell r="AP224"/>
          <cell r="AQ224"/>
          <cell r="AR224"/>
          <cell r="AS224"/>
          <cell r="AT224"/>
          <cell r="AU224"/>
          <cell r="AV224"/>
          <cell r="AW224"/>
          <cell r="AX224"/>
          <cell r="AY224"/>
          <cell r="AZ224"/>
          <cell r="BA224"/>
          <cell r="BB224"/>
          <cell r="BC224"/>
          <cell r="BD224"/>
          <cell r="BE224"/>
          <cell r="BF224"/>
          <cell r="BG224"/>
          <cell r="BH224"/>
          <cell r="BI224"/>
          <cell r="BJ224"/>
          <cell r="BK224"/>
          <cell r="BL224"/>
          <cell r="BM224"/>
          <cell r="BN224"/>
          <cell r="BO224"/>
          <cell r="BP224"/>
          <cell r="BQ224"/>
          <cell r="BR224"/>
          <cell r="BS224"/>
          <cell r="BT224"/>
          <cell r="BU224"/>
          <cell r="BV224"/>
          <cell r="BW224"/>
          <cell r="BX224"/>
          <cell r="BY224"/>
          <cell r="BZ224"/>
          <cell r="CA224"/>
          <cell r="CB224"/>
          <cell r="CC224"/>
          <cell r="CD224"/>
          <cell r="CE224"/>
          <cell r="CF224"/>
          <cell r="CG224"/>
          <cell r="CH224"/>
          <cell r="CI224"/>
          <cell r="CJ224"/>
          <cell r="CK224"/>
          <cell r="CL224"/>
          <cell r="CM224"/>
          <cell r="CN224"/>
        </row>
        <row r="225">
          <cell r="B225">
            <v>0</v>
          </cell>
          <cell r="C225">
            <v>0</v>
          </cell>
          <cell r="D225">
            <v>0</v>
          </cell>
          <cell r="E225">
            <v>0</v>
          </cell>
          <cell r="F225">
            <v>0</v>
          </cell>
          <cell r="G225">
            <v>0</v>
          </cell>
          <cell r="H225">
            <v>0</v>
          </cell>
          <cell r="I225"/>
          <cell r="J225"/>
          <cell r="K225"/>
          <cell r="L225"/>
          <cell r="M225"/>
          <cell r="N225"/>
          <cell r="O225">
            <v>0</v>
          </cell>
          <cell r="P225"/>
          <cell r="Q225"/>
          <cell r="R225"/>
          <cell r="S225"/>
          <cell r="T225"/>
          <cell r="U225"/>
          <cell r="V225">
            <v>0</v>
          </cell>
          <cell r="W225"/>
          <cell r="X225"/>
          <cell r="Y225"/>
          <cell r="Z225"/>
          <cell r="AA225"/>
          <cell r="AB225"/>
          <cell r="AC225"/>
          <cell r="AD225"/>
          <cell r="AE225"/>
          <cell r="AF225"/>
          <cell r="AG225"/>
          <cell r="AH225"/>
          <cell r="AI225"/>
          <cell r="AJ225"/>
          <cell r="AK225"/>
          <cell r="AL225"/>
          <cell r="AM225"/>
          <cell r="AN225"/>
          <cell r="AO225"/>
          <cell r="AP225"/>
          <cell r="AQ225"/>
          <cell r="AR225"/>
          <cell r="AS225"/>
          <cell r="AT225"/>
          <cell r="AU225"/>
          <cell r="AV225"/>
          <cell r="AW225"/>
          <cell r="AX225"/>
          <cell r="AY225"/>
          <cell r="AZ225"/>
          <cell r="BA225"/>
          <cell r="BB225"/>
          <cell r="BC225"/>
          <cell r="BD225"/>
          <cell r="BE225"/>
          <cell r="BF225"/>
          <cell r="BG225"/>
          <cell r="BH225"/>
          <cell r="BI225"/>
          <cell r="BJ225"/>
          <cell r="BK225"/>
          <cell r="BL225"/>
          <cell r="BM225"/>
          <cell r="BN225"/>
          <cell r="BO225"/>
          <cell r="BP225"/>
          <cell r="BQ225"/>
          <cell r="BR225"/>
          <cell r="BS225"/>
          <cell r="BT225"/>
          <cell r="BU225"/>
          <cell r="BV225"/>
          <cell r="BW225"/>
          <cell r="BX225"/>
          <cell r="BY225"/>
          <cell r="BZ225"/>
          <cell r="CA225"/>
          <cell r="CB225"/>
          <cell r="CC225"/>
          <cell r="CD225"/>
          <cell r="CE225"/>
          <cell r="CF225"/>
          <cell r="CG225"/>
          <cell r="CH225"/>
          <cell r="CI225"/>
          <cell r="CJ225"/>
          <cell r="CK225"/>
          <cell r="CL225"/>
          <cell r="CM225"/>
          <cell r="CN225"/>
        </row>
        <row r="226">
          <cell r="B226">
            <v>0</v>
          </cell>
          <cell r="C226">
            <v>0</v>
          </cell>
          <cell r="D226">
            <v>0</v>
          </cell>
          <cell r="E226">
            <v>0</v>
          </cell>
          <cell r="F226">
            <v>0</v>
          </cell>
          <cell r="G226">
            <v>0</v>
          </cell>
          <cell r="H226">
            <v>0</v>
          </cell>
          <cell r="I226"/>
          <cell r="J226"/>
          <cell r="K226"/>
          <cell r="L226"/>
          <cell r="M226"/>
          <cell r="N226"/>
          <cell r="O226">
            <v>0</v>
          </cell>
          <cell r="P226"/>
          <cell r="Q226"/>
          <cell r="R226"/>
          <cell r="S226"/>
          <cell r="T226"/>
          <cell r="U226"/>
          <cell r="V226">
            <v>0</v>
          </cell>
          <cell r="W226"/>
          <cell r="X226"/>
          <cell r="Y226"/>
          <cell r="Z226"/>
          <cell r="AA226"/>
          <cell r="AB226"/>
          <cell r="AC226"/>
          <cell r="AD226"/>
          <cell r="AE226"/>
          <cell r="AF226"/>
          <cell r="AG226"/>
          <cell r="AH226"/>
          <cell r="AI226"/>
          <cell r="AJ226"/>
          <cell r="AK226"/>
          <cell r="AL226"/>
          <cell r="AM226"/>
          <cell r="AN226"/>
          <cell r="AO226"/>
          <cell r="AP226"/>
          <cell r="AQ226"/>
          <cell r="AR226"/>
          <cell r="AS226"/>
          <cell r="AT226"/>
          <cell r="AU226"/>
          <cell r="AV226"/>
          <cell r="AW226"/>
          <cell r="AX226"/>
          <cell r="AY226"/>
          <cell r="AZ226"/>
          <cell r="BA226"/>
          <cell r="BB226"/>
          <cell r="BC226"/>
          <cell r="BD226"/>
          <cell r="BE226"/>
          <cell r="BF226"/>
          <cell r="BG226"/>
          <cell r="BH226"/>
          <cell r="BI226"/>
          <cell r="BJ226"/>
          <cell r="BK226"/>
          <cell r="BL226"/>
          <cell r="BM226"/>
          <cell r="BN226"/>
          <cell r="BO226"/>
          <cell r="BP226"/>
          <cell r="BQ226"/>
          <cell r="BR226"/>
          <cell r="BS226"/>
          <cell r="BT226"/>
          <cell r="BU226"/>
          <cell r="BV226"/>
          <cell r="BW226"/>
          <cell r="BX226"/>
          <cell r="BY226"/>
          <cell r="BZ226"/>
          <cell r="CA226"/>
          <cell r="CB226"/>
          <cell r="CC226"/>
          <cell r="CD226"/>
          <cell r="CE226"/>
          <cell r="CF226"/>
          <cell r="CG226"/>
          <cell r="CH226"/>
          <cell r="CI226"/>
          <cell r="CJ226"/>
          <cell r="CK226"/>
          <cell r="CL226"/>
          <cell r="CM226"/>
          <cell r="CN226"/>
        </row>
        <row r="227">
          <cell r="B227">
            <v>0</v>
          </cell>
          <cell r="C227">
            <v>0</v>
          </cell>
          <cell r="D227">
            <v>0</v>
          </cell>
          <cell r="E227">
            <v>0</v>
          </cell>
          <cell r="F227">
            <v>0</v>
          </cell>
          <cell r="G227">
            <v>0</v>
          </cell>
          <cell r="H227">
            <v>0</v>
          </cell>
          <cell r="I227"/>
          <cell r="J227"/>
          <cell r="K227"/>
          <cell r="L227"/>
          <cell r="M227"/>
          <cell r="N227"/>
          <cell r="O227">
            <v>0</v>
          </cell>
          <cell r="P227"/>
          <cell r="Q227"/>
          <cell r="R227"/>
          <cell r="S227"/>
          <cell r="T227"/>
          <cell r="U227"/>
          <cell r="V227">
            <v>0</v>
          </cell>
          <cell r="W227"/>
          <cell r="X227"/>
          <cell r="Y227"/>
          <cell r="Z227"/>
          <cell r="AA227"/>
          <cell r="AB227"/>
          <cell r="AC227"/>
          <cell r="AD227"/>
          <cell r="AE227"/>
          <cell r="AF227"/>
          <cell r="AG227"/>
          <cell r="AH227"/>
          <cell r="AI227"/>
          <cell r="AJ227"/>
          <cell r="AK227"/>
          <cell r="AL227"/>
          <cell r="AM227"/>
          <cell r="AN227"/>
          <cell r="AO227"/>
          <cell r="AP227"/>
          <cell r="AQ227"/>
          <cell r="AR227"/>
          <cell r="AS227"/>
          <cell r="AT227"/>
          <cell r="AU227"/>
          <cell r="AV227"/>
          <cell r="AW227"/>
          <cell r="AX227"/>
          <cell r="AY227"/>
          <cell r="AZ227"/>
          <cell r="BA227"/>
          <cell r="BB227"/>
          <cell r="BC227"/>
          <cell r="BD227"/>
          <cell r="BE227"/>
          <cell r="BF227"/>
          <cell r="BG227"/>
          <cell r="BH227"/>
          <cell r="BI227"/>
          <cell r="BJ227"/>
          <cell r="BK227"/>
          <cell r="BL227"/>
          <cell r="BM227"/>
          <cell r="BN227"/>
          <cell r="BO227"/>
          <cell r="BP227"/>
          <cell r="BQ227"/>
          <cell r="BR227"/>
          <cell r="BS227"/>
          <cell r="BT227"/>
          <cell r="BU227"/>
          <cell r="BV227"/>
          <cell r="BW227"/>
          <cell r="BX227"/>
          <cell r="BY227"/>
          <cell r="BZ227"/>
          <cell r="CA227"/>
          <cell r="CB227"/>
          <cell r="CC227"/>
          <cell r="CD227"/>
          <cell r="CE227"/>
          <cell r="CF227"/>
          <cell r="CG227"/>
          <cell r="CH227"/>
          <cell r="CI227"/>
          <cell r="CJ227"/>
          <cell r="CK227"/>
          <cell r="CL227"/>
          <cell r="CM227"/>
          <cell r="CN227"/>
        </row>
        <row r="228">
          <cell r="B228">
            <v>0</v>
          </cell>
          <cell r="C228">
            <v>0</v>
          </cell>
          <cell r="D228">
            <v>0</v>
          </cell>
          <cell r="E228">
            <v>0</v>
          </cell>
          <cell r="F228">
            <v>0</v>
          </cell>
          <cell r="G228">
            <v>0</v>
          </cell>
          <cell r="H228">
            <v>0</v>
          </cell>
          <cell r="I228"/>
          <cell r="J228"/>
          <cell r="K228"/>
          <cell r="L228"/>
          <cell r="M228"/>
          <cell r="N228"/>
          <cell r="O228">
            <v>0</v>
          </cell>
          <cell r="P228"/>
          <cell r="Q228"/>
          <cell r="R228"/>
          <cell r="S228"/>
          <cell r="T228"/>
          <cell r="U228"/>
          <cell r="V228">
            <v>0</v>
          </cell>
          <cell r="W228"/>
          <cell r="X228"/>
          <cell r="Y228"/>
          <cell r="Z228"/>
          <cell r="AA228"/>
          <cell r="AB228"/>
          <cell r="AC228"/>
          <cell r="AD228"/>
          <cell r="AE228"/>
          <cell r="AF228"/>
          <cell r="AG228"/>
          <cell r="AH228"/>
          <cell r="AI228"/>
          <cell r="AJ228"/>
          <cell r="AK228"/>
          <cell r="AL228"/>
          <cell r="AM228"/>
          <cell r="AN228"/>
          <cell r="AO228"/>
          <cell r="AP228"/>
          <cell r="AQ228"/>
          <cell r="AR228"/>
          <cell r="AS228"/>
          <cell r="AT228"/>
          <cell r="AU228"/>
          <cell r="AV228"/>
          <cell r="AW228"/>
          <cell r="AX228"/>
          <cell r="AY228"/>
          <cell r="AZ228"/>
          <cell r="BA228"/>
          <cell r="BB228"/>
          <cell r="BC228"/>
          <cell r="BD228"/>
          <cell r="BE228"/>
          <cell r="BF228"/>
          <cell r="BG228"/>
          <cell r="BH228"/>
          <cell r="BI228"/>
          <cell r="BJ228"/>
          <cell r="BK228"/>
          <cell r="BL228"/>
          <cell r="BM228"/>
          <cell r="BN228"/>
          <cell r="BO228"/>
          <cell r="BP228"/>
          <cell r="BQ228"/>
          <cell r="BR228"/>
          <cell r="BS228"/>
          <cell r="BT228"/>
          <cell r="BU228"/>
          <cell r="BV228"/>
          <cell r="BW228"/>
          <cell r="BX228"/>
          <cell r="BY228"/>
          <cell r="BZ228"/>
          <cell r="CA228"/>
          <cell r="CB228"/>
          <cell r="CC228"/>
          <cell r="CD228"/>
          <cell r="CE228"/>
          <cell r="CF228"/>
          <cell r="CG228"/>
          <cell r="CH228"/>
          <cell r="CI228"/>
          <cell r="CJ228"/>
          <cell r="CK228"/>
          <cell r="CL228"/>
          <cell r="CM228"/>
          <cell r="CN228"/>
        </row>
        <row r="229">
          <cell r="B229">
            <v>0</v>
          </cell>
          <cell r="C229">
            <v>0</v>
          </cell>
          <cell r="D229">
            <v>0</v>
          </cell>
          <cell r="E229">
            <v>0</v>
          </cell>
          <cell r="F229">
            <v>0</v>
          </cell>
          <cell r="G229">
            <v>0</v>
          </cell>
          <cell r="H229">
            <v>0</v>
          </cell>
          <cell r="I229"/>
          <cell r="J229"/>
          <cell r="K229"/>
          <cell r="L229"/>
          <cell r="M229"/>
          <cell r="N229"/>
          <cell r="O229">
            <v>0</v>
          </cell>
          <cell r="P229"/>
          <cell r="Q229"/>
          <cell r="R229"/>
          <cell r="S229"/>
          <cell r="T229"/>
          <cell r="U229"/>
          <cell r="V229">
            <v>0</v>
          </cell>
          <cell r="W229"/>
          <cell r="X229"/>
          <cell r="Y229"/>
          <cell r="Z229"/>
          <cell r="AA229"/>
          <cell r="AB229"/>
          <cell r="AC229"/>
          <cell r="AD229"/>
          <cell r="AE229"/>
          <cell r="AF229"/>
          <cell r="AG229"/>
          <cell r="AH229"/>
          <cell r="AI229"/>
          <cell r="AJ229"/>
          <cell r="AK229"/>
          <cell r="AL229"/>
          <cell r="AM229"/>
          <cell r="AN229"/>
          <cell r="AO229"/>
          <cell r="AP229"/>
          <cell r="AQ229"/>
          <cell r="AR229"/>
          <cell r="AS229"/>
          <cell r="AT229"/>
          <cell r="AU229"/>
          <cell r="AV229"/>
          <cell r="AW229"/>
          <cell r="AX229"/>
          <cell r="AY229"/>
          <cell r="AZ229"/>
          <cell r="BA229"/>
          <cell r="BB229"/>
          <cell r="BC229"/>
          <cell r="BD229"/>
          <cell r="BE229"/>
          <cell r="BF229"/>
          <cell r="BG229"/>
          <cell r="BH229"/>
          <cell r="BI229"/>
          <cell r="BJ229"/>
          <cell r="BK229"/>
          <cell r="BL229"/>
          <cell r="BM229"/>
          <cell r="BN229"/>
          <cell r="BO229"/>
          <cell r="BP229"/>
          <cell r="BQ229"/>
          <cell r="BR229"/>
          <cell r="BS229"/>
          <cell r="BT229"/>
          <cell r="BU229"/>
          <cell r="BV229"/>
          <cell r="BW229"/>
          <cell r="BX229"/>
          <cell r="BY229"/>
          <cell r="BZ229"/>
          <cell r="CA229"/>
          <cell r="CB229"/>
          <cell r="CC229"/>
          <cell r="CD229"/>
          <cell r="CE229"/>
          <cell r="CF229"/>
          <cell r="CG229"/>
          <cell r="CH229"/>
          <cell r="CI229"/>
          <cell r="CJ229"/>
          <cell r="CK229"/>
          <cell r="CL229"/>
          <cell r="CM229"/>
          <cell r="CN229"/>
        </row>
        <row r="230">
          <cell r="B230">
            <v>5</v>
          </cell>
          <cell r="C230">
            <v>4</v>
          </cell>
          <cell r="D230">
            <v>4</v>
          </cell>
          <cell r="E230">
            <v>2</v>
          </cell>
          <cell r="F230">
            <v>1</v>
          </cell>
          <cell r="G230">
            <v>1</v>
          </cell>
          <cell r="H230">
            <v>17</v>
          </cell>
          <cell r="I230">
            <v>3</v>
          </cell>
          <cell r="J230">
            <v>0</v>
          </cell>
          <cell r="K230">
            <v>2</v>
          </cell>
          <cell r="L230">
            <v>1</v>
          </cell>
          <cell r="M230">
            <v>0</v>
          </cell>
          <cell r="N230">
            <v>0</v>
          </cell>
          <cell r="O230">
            <v>6</v>
          </cell>
          <cell r="P230">
            <v>2</v>
          </cell>
          <cell r="Q230">
            <v>4</v>
          </cell>
          <cell r="R230">
            <v>2</v>
          </cell>
          <cell r="S230">
            <v>1</v>
          </cell>
          <cell r="T230">
            <v>1</v>
          </cell>
          <cell r="U230">
            <v>1</v>
          </cell>
          <cell r="V230">
            <v>11</v>
          </cell>
          <cell r="W230"/>
          <cell r="X230"/>
          <cell r="Y230"/>
          <cell r="Z230"/>
          <cell r="AA230"/>
          <cell r="AB230"/>
          <cell r="AC230"/>
          <cell r="AD230"/>
          <cell r="AE230"/>
          <cell r="AF230"/>
          <cell r="AG230"/>
          <cell r="AH230"/>
          <cell r="AI230"/>
          <cell r="AJ230"/>
          <cell r="AK230"/>
          <cell r="AL230"/>
          <cell r="AM230"/>
          <cell r="AN230"/>
          <cell r="AO230"/>
          <cell r="AP230"/>
          <cell r="AQ230"/>
          <cell r="AR230"/>
          <cell r="AS230"/>
          <cell r="AT230"/>
          <cell r="AU230"/>
          <cell r="AV230"/>
          <cell r="AW230"/>
          <cell r="AX230"/>
          <cell r="AY230"/>
          <cell r="AZ230"/>
          <cell r="BA230"/>
          <cell r="BB230"/>
          <cell r="BC230"/>
          <cell r="BD230"/>
          <cell r="BE230"/>
          <cell r="BF230"/>
          <cell r="BG230"/>
          <cell r="BH230"/>
          <cell r="BI230"/>
          <cell r="BJ230"/>
          <cell r="BK230"/>
          <cell r="BL230"/>
          <cell r="BM230"/>
          <cell r="BN230"/>
          <cell r="BO230"/>
          <cell r="BP230"/>
          <cell r="BQ230"/>
          <cell r="BR230"/>
          <cell r="BS230"/>
          <cell r="BT230"/>
          <cell r="BU230"/>
          <cell r="BV230"/>
          <cell r="BW230"/>
          <cell r="BX230"/>
          <cell r="BY230"/>
          <cell r="BZ230"/>
          <cell r="CA230"/>
          <cell r="CB230"/>
          <cell r="CC230"/>
          <cell r="CD230"/>
          <cell r="CE230"/>
          <cell r="CF230"/>
          <cell r="CG230"/>
          <cell r="CH230"/>
          <cell r="CI230"/>
          <cell r="CJ230"/>
          <cell r="CK230"/>
          <cell r="CL230"/>
          <cell r="CM230"/>
          <cell r="CN230"/>
        </row>
        <row r="234">
          <cell r="B234">
            <v>0</v>
          </cell>
          <cell r="C234">
            <v>0</v>
          </cell>
          <cell r="D234">
            <v>0</v>
          </cell>
          <cell r="E234">
            <v>0</v>
          </cell>
          <cell r="F234">
            <v>0</v>
          </cell>
          <cell r="G234">
            <v>0</v>
          </cell>
          <cell r="H234">
            <v>0</v>
          </cell>
          <cell r="O234">
            <v>0</v>
          </cell>
          <cell r="V234">
            <v>0</v>
          </cell>
        </row>
        <row r="235">
          <cell r="B235">
            <v>0</v>
          </cell>
          <cell r="C235">
            <v>0</v>
          </cell>
          <cell r="D235">
            <v>0</v>
          </cell>
          <cell r="E235">
            <v>0</v>
          </cell>
          <cell r="F235">
            <v>0</v>
          </cell>
          <cell r="G235">
            <v>0</v>
          </cell>
          <cell r="H235">
            <v>0</v>
          </cell>
          <cell r="O235">
            <v>0</v>
          </cell>
          <cell r="V235">
            <v>0</v>
          </cell>
        </row>
        <row r="236">
          <cell r="B236">
            <v>0</v>
          </cell>
          <cell r="C236">
            <v>0</v>
          </cell>
          <cell r="D236">
            <v>0</v>
          </cell>
          <cell r="E236">
            <v>0</v>
          </cell>
          <cell r="F236">
            <v>0</v>
          </cell>
          <cell r="G236">
            <v>0</v>
          </cell>
          <cell r="H236">
            <v>0</v>
          </cell>
          <cell r="O236">
            <v>0</v>
          </cell>
          <cell r="V236">
            <v>0</v>
          </cell>
        </row>
        <row r="237">
          <cell r="B237">
            <v>0</v>
          </cell>
          <cell r="C237">
            <v>0</v>
          </cell>
          <cell r="D237">
            <v>0</v>
          </cell>
          <cell r="E237">
            <v>0</v>
          </cell>
          <cell r="F237">
            <v>0</v>
          </cell>
          <cell r="G237">
            <v>0</v>
          </cell>
          <cell r="H237">
            <v>0</v>
          </cell>
          <cell r="O237">
            <v>0</v>
          </cell>
          <cell r="V237">
            <v>0</v>
          </cell>
        </row>
        <row r="238">
          <cell r="B238">
            <v>0</v>
          </cell>
          <cell r="C238">
            <v>0</v>
          </cell>
          <cell r="D238">
            <v>0</v>
          </cell>
          <cell r="E238">
            <v>0</v>
          </cell>
          <cell r="F238">
            <v>0</v>
          </cell>
          <cell r="G238">
            <v>0</v>
          </cell>
          <cell r="H238">
            <v>0</v>
          </cell>
          <cell r="O238">
            <v>0</v>
          </cell>
          <cell r="V238">
            <v>0</v>
          </cell>
        </row>
        <row r="239">
          <cell r="B239">
            <v>1</v>
          </cell>
          <cell r="C239">
            <v>1</v>
          </cell>
          <cell r="D239">
            <v>1</v>
          </cell>
          <cell r="E239">
            <v>0</v>
          </cell>
          <cell r="F239">
            <v>0</v>
          </cell>
          <cell r="G239">
            <v>0</v>
          </cell>
          <cell r="H239">
            <v>3</v>
          </cell>
          <cell r="I239">
            <v>1</v>
          </cell>
          <cell r="K239">
            <v>1</v>
          </cell>
          <cell r="O239">
            <v>2</v>
          </cell>
          <cell r="Q239">
            <v>1</v>
          </cell>
          <cell r="V239">
            <v>1</v>
          </cell>
        </row>
        <row r="240">
          <cell r="B240">
            <v>0</v>
          </cell>
          <cell r="C240">
            <v>0</v>
          </cell>
          <cell r="D240">
            <v>0</v>
          </cell>
          <cell r="E240">
            <v>0</v>
          </cell>
          <cell r="F240">
            <v>0</v>
          </cell>
          <cell r="G240">
            <v>0</v>
          </cell>
          <cell r="H240">
            <v>0</v>
          </cell>
          <cell r="O240">
            <v>0</v>
          </cell>
          <cell r="V240">
            <v>0</v>
          </cell>
        </row>
        <row r="241">
          <cell r="B241">
            <v>0</v>
          </cell>
          <cell r="C241">
            <v>2</v>
          </cell>
          <cell r="D241">
            <v>2</v>
          </cell>
          <cell r="E241">
            <v>1</v>
          </cell>
          <cell r="F241">
            <v>1</v>
          </cell>
          <cell r="G241">
            <v>0</v>
          </cell>
          <cell r="H241">
            <v>6</v>
          </cell>
          <cell r="K241">
            <v>1</v>
          </cell>
          <cell r="L241">
            <v>1</v>
          </cell>
          <cell r="O241">
            <v>2</v>
          </cell>
          <cell r="Q241">
            <v>2</v>
          </cell>
          <cell r="R241">
            <v>1</v>
          </cell>
          <cell r="T241">
            <v>1</v>
          </cell>
          <cell r="V241">
            <v>4</v>
          </cell>
        </row>
        <row r="242">
          <cell r="B242">
            <v>0</v>
          </cell>
          <cell r="C242">
            <v>0</v>
          </cell>
          <cell r="D242">
            <v>0</v>
          </cell>
          <cell r="E242">
            <v>0</v>
          </cell>
          <cell r="F242">
            <v>0</v>
          </cell>
          <cell r="G242">
            <v>0</v>
          </cell>
          <cell r="H242">
            <v>0</v>
          </cell>
          <cell r="O242">
            <v>0</v>
          </cell>
          <cell r="V242">
            <v>0</v>
          </cell>
        </row>
        <row r="243">
          <cell r="B243">
            <v>0</v>
          </cell>
          <cell r="C243">
            <v>1</v>
          </cell>
          <cell r="D243">
            <v>0</v>
          </cell>
          <cell r="E243">
            <v>0</v>
          </cell>
          <cell r="F243">
            <v>0</v>
          </cell>
          <cell r="G243">
            <v>0</v>
          </cell>
          <cell r="H243">
            <v>1</v>
          </cell>
          <cell r="O243">
            <v>0</v>
          </cell>
          <cell r="Q243">
            <v>1</v>
          </cell>
          <cell r="V243">
            <v>1</v>
          </cell>
        </row>
        <row r="244">
          <cell r="B244">
            <v>0</v>
          </cell>
          <cell r="C244">
            <v>1</v>
          </cell>
          <cell r="D244">
            <v>1</v>
          </cell>
          <cell r="E244">
            <v>0</v>
          </cell>
          <cell r="F244">
            <v>0</v>
          </cell>
          <cell r="G244">
            <v>0</v>
          </cell>
          <cell r="H244">
            <v>2</v>
          </cell>
          <cell r="K244">
            <v>1</v>
          </cell>
          <cell r="O244">
            <v>1</v>
          </cell>
          <cell r="Q244">
            <v>1</v>
          </cell>
          <cell r="V244">
            <v>1</v>
          </cell>
        </row>
        <row r="245">
          <cell r="B245">
            <v>0</v>
          </cell>
          <cell r="C245">
            <v>0</v>
          </cell>
          <cell r="D245">
            <v>0</v>
          </cell>
          <cell r="E245">
            <v>0</v>
          </cell>
          <cell r="F245">
            <v>0</v>
          </cell>
          <cell r="G245">
            <v>0</v>
          </cell>
          <cell r="H245">
            <v>0</v>
          </cell>
          <cell r="O245">
            <v>0</v>
          </cell>
          <cell r="V245">
            <v>0</v>
          </cell>
        </row>
        <row r="246">
          <cell r="B246">
            <v>0</v>
          </cell>
          <cell r="C246">
            <v>0</v>
          </cell>
          <cell r="D246">
            <v>0</v>
          </cell>
          <cell r="E246">
            <v>0</v>
          </cell>
          <cell r="F246">
            <v>0</v>
          </cell>
          <cell r="G246">
            <v>0</v>
          </cell>
          <cell r="H246">
            <v>0</v>
          </cell>
          <cell r="O246">
            <v>0</v>
          </cell>
          <cell r="V246">
            <v>0</v>
          </cell>
        </row>
        <row r="247">
          <cell r="B247">
            <v>1</v>
          </cell>
          <cell r="C247">
            <v>1</v>
          </cell>
          <cell r="D247">
            <v>0</v>
          </cell>
          <cell r="E247">
            <v>0</v>
          </cell>
          <cell r="F247">
            <v>1</v>
          </cell>
          <cell r="G247">
            <v>0</v>
          </cell>
          <cell r="H247">
            <v>3</v>
          </cell>
          <cell r="J247">
            <v>1</v>
          </cell>
          <cell r="M247">
            <v>1</v>
          </cell>
          <cell r="O247">
            <v>2</v>
          </cell>
          <cell r="P247">
            <v>1</v>
          </cell>
          <cell r="V247">
            <v>1</v>
          </cell>
        </row>
        <row r="248">
          <cell r="B248">
            <v>0</v>
          </cell>
          <cell r="C248">
            <v>0</v>
          </cell>
          <cell r="D248">
            <v>0</v>
          </cell>
          <cell r="E248">
            <v>0</v>
          </cell>
          <cell r="F248">
            <v>0</v>
          </cell>
          <cell r="G248">
            <v>0</v>
          </cell>
          <cell r="H248">
            <v>0</v>
          </cell>
          <cell r="O248">
            <v>0</v>
          </cell>
          <cell r="V248">
            <v>0</v>
          </cell>
        </row>
        <row r="249">
          <cell r="B249">
            <v>0</v>
          </cell>
          <cell r="C249">
            <v>2</v>
          </cell>
          <cell r="D249">
            <v>0</v>
          </cell>
          <cell r="E249">
            <v>0</v>
          </cell>
          <cell r="F249">
            <v>0</v>
          </cell>
          <cell r="G249">
            <v>0</v>
          </cell>
          <cell r="H249">
            <v>2</v>
          </cell>
          <cell r="O249">
            <v>0</v>
          </cell>
          <cell r="Q249">
            <v>2</v>
          </cell>
          <cell r="V249">
            <v>2</v>
          </cell>
        </row>
        <row r="250">
          <cell r="B250">
            <v>0</v>
          </cell>
          <cell r="C250">
            <v>0</v>
          </cell>
          <cell r="D250">
            <v>0</v>
          </cell>
          <cell r="E250">
            <v>1</v>
          </cell>
          <cell r="F250">
            <v>0</v>
          </cell>
          <cell r="G250">
            <v>1</v>
          </cell>
          <cell r="H250">
            <v>2</v>
          </cell>
          <cell r="L250">
            <v>1</v>
          </cell>
          <cell r="O250">
            <v>1</v>
          </cell>
          <cell r="U250">
            <v>1</v>
          </cell>
          <cell r="V250">
            <v>1</v>
          </cell>
        </row>
        <row r="251">
          <cell r="B251">
            <v>1</v>
          </cell>
          <cell r="C251">
            <v>0</v>
          </cell>
          <cell r="D251">
            <v>0</v>
          </cell>
          <cell r="E251">
            <v>0</v>
          </cell>
          <cell r="F251">
            <v>0</v>
          </cell>
          <cell r="G251">
            <v>0</v>
          </cell>
          <cell r="H251">
            <v>1</v>
          </cell>
          <cell r="I251">
            <v>1</v>
          </cell>
          <cell r="O251">
            <v>1</v>
          </cell>
          <cell r="V251">
            <v>0</v>
          </cell>
        </row>
        <row r="252">
          <cell r="B252">
            <v>1</v>
          </cell>
          <cell r="C252">
            <v>0</v>
          </cell>
          <cell r="D252">
            <v>0</v>
          </cell>
          <cell r="E252">
            <v>0</v>
          </cell>
          <cell r="F252">
            <v>0</v>
          </cell>
          <cell r="G252">
            <v>0</v>
          </cell>
          <cell r="H252">
            <v>1</v>
          </cell>
          <cell r="O252">
            <v>0</v>
          </cell>
          <cell r="P252">
            <v>1</v>
          </cell>
          <cell r="V252">
            <v>1</v>
          </cell>
        </row>
        <row r="253">
          <cell r="B253">
            <v>0</v>
          </cell>
          <cell r="C253">
            <v>0</v>
          </cell>
          <cell r="D253">
            <v>0</v>
          </cell>
          <cell r="E253">
            <v>0</v>
          </cell>
          <cell r="F253">
            <v>0</v>
          </cell>
          <cell r="G253">
            <v>0</v>
          </cell>
          <cell r="H253">
            <v>0</v>
          </cell>
          <cell r="O253">
            <v>0</v>
          </cell>
          <cell r="V253">
            <v>0</v>
          </cell>
        </row>
        <row r="254">
          <cell r="B254">
            <v>0</v>
          </cell>
          <cell r="C254">
            <v>0</v>
          </cell>
          <cell r="D254">
            <v>0</v>
          </cell>
          <cell r="E254">
            <v>0</v>
          </cell>
          <cell r="F254">
            <v>0</v>
          </cell>
          <cell r="G254">
            <v>0</v>
          </cell>
          <cell r="H254">
            <v>0</v>
          </cell>
          <cell r="O254">
            <v>0</v>
          </cell>
          <cell r="V254">
            <v>0</v>
          </cell>
        </row>
        <row r="255">
          <cell r="B255">
            <v>0</v>
          </cell>
          <cell r="C255">
            <v>0</v>
          </cell>
          <cell r="D255">
            <v>0</v>
          </cell>
          <cell r="E255">
            <v>0</v>
          </cell>
          <cell r="F255">
            <v>0</v>
          </cell>
          <cell r="G255">
            <v>0</v>
          </cell>
          <cell r="H255">
            <v>0</v>
          </cell>
          <cell r="O255">
            <v>0</v>
          </cell>
          <cell r="V255">
            <v>0</v>
          </cell>
        </row>
        <row r="256">
          <cell r="B256">
            <v>0</v>
          </cell>
          <cell r="C256">
            <v>0</v>
          </cell>
          <cell r="D256">
            <v>0</v>
          </cell>
          <cell r="E256">
            <v>0</v>
          </cell>
          <cell r="F256">
            <v>0</v>
          </cell>
          <cell r="G256">
            <v>0</v>
          </cell>
          <cell r="H256">
            <v>0</v>
          </cell>
          <cell r="O256">
            <v>0</v>
          </cell>
          <cell r="V256">
            <v>0</v>
          </cell>
        </row>
        <row r="257">
          <cell r="B257">
            <v>4</v>
          </cell>
          <cell r="C257">
            <v>8</v>
          </cell>
          <cell r="D257">
            <v>4</v>
          </cell>
          <cell r="E257">
            <v>2</v>
          </cell>
          <cell r="F257">
            <v>2</v>
          </cell>
          <cell r="G257">
            <v>1</v>
          </cell>
          <cell r="H257">
            <v>21</v>
          </cell>
          <cell r="I257">
            <v>2</v>
          </cell>
          <cell r="J257">
            <v>1</v>
          </cell>
          <cell r="K257">
            <v>3</v>
          </cell>
          <cell r="L257">
            <v>2</v>
          </cell>
          <cell r="M257">
            <v>1</v>
          </cell>
          <cell r="N257">
            <v>0</v>
          </cell>
          <cell r="O257">
            <v>9</v>
          </cell>
          <cell r="P257">
            <v>2</v>
          </cell>
          <cell r="Q257">
            <v>7</v>
          </cell>
          <cell r="R257">
            <v>1</v>
          </cell>
          <cell r="S257">
            <v>0</v>
          </cell>
          <cell r="T257">
            <v>1</v>
          </cell>
          <cell r="U257">
            <v>1</v>
          </cell>
          <cell r="V257">
            <v>12</v>
          </cell>
        </row>
        <row r="278">
          <cell r="D278">
            <v>170</v>
          </cell>
          <cell r="E278">
            <v>188</v>
          </cell>
          <cell r="F278">
            <v>85</v>
          </cell>
          <cell r="G278">
            <v>96</v>
          </cell>
          <cell r="H278">
            <v>85</v>
          </cell>
          <cell r="I278">
            <v>92</v>
          </cell>
        </row>
        <row r="279">
          <cell r="D279">
            <v>12</v>
          </cell>
          <cell r="E279">
            <v>12</v>
          </cell>
          <cell r="F279">
            <v>6</v>
          </cell>
          <cell r="G279">
            <v>6</v>
          </cell>
          <cell r="H279">
            <v>6</v>
          </cell>
          <cell r="I279">
            <v>6</v>
          </cell>
        </row>
        <row r="280">
          <cell r="D280">
            <v>90</v>
          </cell>
          <cell r="E280">
            <v>125</v>
          </cell>
          <cell r="F280">
            <v>45</v>
          </cell>
          <cell r="G280">
            <v>68</v>
          </cell>
          <cell r="H280">
            <v>45</v>
          </cell>
          <cell r="I280">
            <v>57</v>
          </cell>
        </row>
        <row r="281">
          <cell r="D281">
            <v>2187</v>
          </cell>
          <cell r="E281">
            <v>2150</v>
          </cell>
          <cell r="F281">
            <v>1203</v>
          </cell>
          <cell r="G281">
            <v>1343</v>
          </cell>
          <cell r="H281">
            <v>984</v>
          </cell>
          <cell r="I281">
            <v>807</v>
          </cell>
        </row>
        <row r="282">
          <cell r="D282">
            <v>23</v>
          </cell>
          <cell r="E282">
            <v>23</v>
          </cell>
          <cell r="F282">
            <v>11</v>
          </cell>
          <cell r="G282">
            <v>11</v>
          </cell>
          <cell r="H282">
            <v>12</v>
          </cell>
          <cell r="I282">
            <v>12</v>
          </cell>
        </row>
        <row r="283">
          <cell r="D283">
            <v>273</v>
          </cell>
          <cell r="E283">
            <v>273</v>
          </cell>
          <cell r="F283">
            <v>176</v>
          </cell>
          <cell r="G283">
            <v>176</v>
          </cell>
          <cell r="H283">
            <v>97</v>
          </cell>
          <cell r="I283">
            <v>97</v>
          </cell>
        </row>
        <row r="284">
          <cell r="D284">
            <v>120</v>
          </cell>
          <cell r="E284">
            <v>221</v>
          </cell>
          <cell r="F284">
            <v>60</v>
          </cell>
          <cell r="G284">
            <v>99</v>
          </cell>
          <cell r="H284">
            <v>60</v>
          </cell>
          <cell r="I284">
            <v>122</v>
          </cell>
        </row>
        <row r="285">
          <cell r="D285">
            <v>2</v>
          </cell>
          <cell r="E285">
            <v>4</v>
          </cell>
          <cell r="F285">
            <v>1</v>
          </cell>
          <cell r="G285">
            <v>0</v>
          </cell>
          <cell r="H285">
            <v>1</v>
          </cell>
          <cell r="I285">
            <v>4</v>
          </cell>
        </row>
        <row r="286">
          <cell r="D286">
            <v>120</v>
          </cell>
          <cell r="E286">
            <v>158</v>
          </cell>
          <cell r="F286">
            <v>60</v>
          </cell>
          <cell r="G286">
            <v>69</v>
          </cell>
          <cell r="H286">
            <v>60</v>
          </cell>
          <cell r="I286">
            <v>89</v>
          </cell>
        </row>
        <row r="287">
          <cell r="D287">
            <v>2796</v>
          </cell>
          <cell r="E287">
            <v>2441</v>
          </cell>
          <cell r="F287">
            <v>1404</v>
          </cell>
          <cell r="G287">
            <v>1158</v>
          </cell>
          <cell r="H287">
            <v>1392</v>
          </cell>
          <cell r="I287">
            <v>1283</v>
          </cell>
        </row>
        <row r="288">
          <cell r="D288">
            <v>89</v>
          </cell>
          <cell r="E288">
            <v>86</v>
          </cell>
          <cell r="F288">
            <v>56</v>
          </cell>
          <cell r="G288">
            <v>48</v>
          </cell>
          <cell r="H288">
            <v>33</v>
          </cell>
          <cell r="I288">
            <v>38</v>
          </cell>
        </row>
        <row r="289">
          <cell r="D289">
            <v>135</v>
          </cell>
          <cell r="E289">
            <v>111</v>
          </cell>
          <cell r="F289">
            <v>66</v>
          </cell>
          <cell r="G289">
            <v>42</v>
          </cell>
          <cell r="H289">
            <v>69</v>
          </cell>
          <cell r="I289">
            <v>69</v>
          </cell>
        </row>
        <row r="290">
          <cell r="D290">
            <v>262</v>
          </cell>
          <cell r="E290">
            <v>400</v>
          </cell>
          <cell r="F290">
            <v>131</v>
          </cell>
          <cell r="G290">
            <v>184</v>
          </cell>
          <cell r="H290">
            <v>131</v>
          </cell>
          <cell r="I290">
            <v>216</v>
          </cell>
        </row>
        <row r="291">
          <cell r="D291">
            <v>36</v>
          </cell>
          <cell r="E291">
            <v>34</v>
          </cell>
          <cell r="F291">
            <v>18</v>
          </cell>
          <cell r="G291">
            <v>19</v>
          </cell>
          <cell r="H291">
            <v>18</v>
          </cell>
          <cell r="I291">
            <v>15</v>
          </cell>
        </row>
        <row r="292">
          <cell r="D292">
            <v>201</v>
          </cell>
          <cell r="E292">
            <v>249</v>
          </cell>
          <cell r="F292">
            <v>104</v>
          </cell>
          <cell r="G292">
            <v>118</v>
          </cell>
          <cell r="H292">
            <v>97</v>
          </cell>
          <cell r="I292">
            <v>131</v>
          </cell>
        </row>
        <row r="293">
          <cell r="D293">
            <v>3591</v>
          </cell>
          <cell r="E293">
            <v>3432</v>
          </cell>
          <cell r="F293">
            <v>1863</v>
          </cell>
          <cell r="G293">
            <v>1735</v>
          </cell>
          <cell r="H293">
            <v>1728</v>
          </cell>
          <cell r="I293">
            <v>1697</v>
          </cell>
        </row>
        <row r="294">
          <cell r="D294">
            <v>195</v>
          </cell>
          <cell r="E294">
            <v>175</v>
          </cell>
          <cell r="F294">
            <v>86</v>
          </cell>
          <cell r="G294">
            <v>81</v>
          </cell>
          <cell r="H294">
            <v>109</v>
          </cell>
          <cell r="I294">
            <v>94</v>
          </cell>
        </row>
        <row r="295">
          <cell r="D295">
            <v>66</v>
          </cell>
          <cell r="E295">
            <v>36</v>
          </cell>
          <cell r="F295">
            <v>38</v>
          </cell>
          <cell r="G295">
            <v>22</v>
          </cell>
          <cell r="H295">
            <v>28</v>
          </cell>
          <cell r="I295">
            <v>14</v>
          </cell>
        </row>
        <row r="296">
          <cell r="D296">
            <v>166</v>
          </cell>
          <cell r="E296">
            <v>167</v>
          </cell>
          <cell r="F296">
            <v>83</v>
          </cell>
          <cell r="G296">
            <v>69</v>
          </cell>
          <cell r="H296">
            <v>83</v>
          </cell>
          <cell r="I296">
            <v>98</v>
          </cell>
        </row>
        <row r="297">
          <cell r="D297">
            <v>10</v>
          </cell>
          <cell r="E297">
            <v>10</v>
          </cell>
          <cell r="F297">
            <v>5</v>
          </cell>
          <cell r="G297">
            <v>7</v>
          </cell>
          <cell r="H297">
            <v>5</v>
          </cell>
          <cell r="I297">
            <v>3</v>
          </cell>
        </row>
        <row r="298">
          <cell r="D298">
            <v>100</v>
          </cell>
          <cell r="E298">
            <v>174</v>
          </cell>
          <cell r="F298">
            <v>50</v>
          </cell>
          <cell r="G298">
            <v>47</v>
          </cell>
          <cell r="H298">
            <v>50</v>
          </cell>
          <cell r="I298">
            <v>127</v>
          </cell>
        </row>
        <row r="299">
          <cell r="D299">
            <v>1806</v>
          </cell>
          <cell r="E299">
            <v>1750</v>
          </cell>
          <cell r="F299">
            <v>903</v>
          </cell>
          <cell r="G299">
            <v>740</v>
          </cell>
          <cell r="H299">
            <v>903</v>
          </cell>
          <cell r="I299">
            <v>1010</v>
          </cell>
        </row>
        <row r="300">
          <cell r="D300">
            <v>107</v>
          </cell>
          <cell r="E300">
            <v>99</v>
          </cell>
          <cell r="F300">
            <v>32</v>
          </cell>
          <cell r="G300">
            <v>30</v>
          </cell>
          <cell r="H300">
            <v>75</v>
          </cell>
          <cell r="I300">
            <v>69</v>
          </cell>
        </row>
        <row r="301">
          <cell r="D301">
            <v>98</v>
          </cell>
          <cell r="E301">
            <v>90</v>
          </cell>
          <cell r="F301">
            <v>49</v>
          </cell>
          <cell r="G301">
            <v>45</v>
          </cell>
          <cell r="H301">
            <v>49</v>
          </cell>
          <cell r="I301">
            <v>45</v>
          </cell>
        </row>
        <row r="302">
          <cell r="D302">
            <v>180</v>
          </cell>
          <cell r="E302">
            <v>254</v>
          </cell>
          <cell r="F302">
            <v>90</v>
          </cell>
          <cell r="G302">
            <v>119</v>
          </cell>
          <cell r="H302">
            <v>90</v>
          </cell>
          <cell r="I302">
            <v>135</v>
          </cell>
        </row>
        <row r="303">
          <cell r="D303">
            <v>8</v>
          </cell>
          <cell r="E303">
            <v>8</v>
          </cell>
          <cell r="F303">
            <v>4</v>
          </cell>
          <cell r="G303">
            <v>4</v>
          </cell>
          <cell r="H303">
            <v>4</v>
          </cell>
          <cell r="I303">
            <v>4</v>
          </cell>
        </row>
        <row r="304">
          <cell r="D304">
            <v>106</v>
          </cell>
          <cell r="E304">
            <v>109</v>
          </cell>
          <cell r="F304">
            <v>53</v>
          </cell>
          <cell r="G304">
            <v>53</v>
          </cell>
          <cell r="H304">
            <v>53</v>
          </cell>
          <cell r="I304">
            <v>56</v>
          </cell>
        </row>
        <row r="305">
          <cell r="D305">
            <v>2552</v>
          </cell>
          <cell r="E305">
            <v>2041</v>
          </cell>
          <cell r="F305">
            <v>1276</v>
          </cell>
          <cell r="G305">
            <v>969</v>
          </cell>
          <cell r="H305">
            <v>1276</v>
          </cell>
          <cell r="I305">
            <v>1072</v>
          </cell>
        </row>
        <row r="306">
          <cell r="D306">
            <v>99</v>
          </cell>
          <cell r="E306">
            <v>96</v>
          </cell>
          <cell r="F306">
            <v>41</v>
          </cell>
          <cell r="G306">
            <v>25</v>
          </cell>
          <cell r="H306">
            <v>58</v>
          </cell>
          <cell r="I306">
            <v>71</v>
          </cell>
        </row>
        <row r="307">
          <cell r="D307">
            <v>122</v>
          </cell>
          <cell r="E307">
            <v>128</v>
          </cell>
          <cell r="F307">
            <v>53</v>
          </cell>
          <cell r="G307">
            <v>53</v>
          </cell>
          <cell r="H307">
            <v>69</v>
          </cell>
          <cell r="I307">
            <v>75</v>
          </cell>
        </row>
        <row r="308">
          <cell r="D308">
            <v>64</v>
          </cell>
          <cell r="E308">
            <v>95</v>
          </cell>
          <cell r="F308">
            <v>32</v>
          </cell>
          <cell r="G308">
            <v>48</v>
          </cell>
          <cell r="H308">
            <v>32</v>
          </cell>
          <cell r="I308">
            <v>47</v>
          </cell>
        </row>
        <row r="309">
          <cell r="D309">
            <v>2</v>
          </cell>
          <cell r="E309">
            <v>31</v>
          </cell>
          <cell r="F309">
            <v>1</v>
          </cell>
          <cell r="G309">
            <v>19</v>
          </cell>
          <cell r="H309">
            <v>1</v>
          </cell>
          <cell r="I309">
            <v>12</v>
          </cell>
        </row>
        <row r="310">
          <cell r="D310">
            <v>132</v>
          </cell>
          <cell r="E310">
            <v>89</v>
          </cell>
          <cell r="F310">
            <v>66</v>
          </cell>
          <cell r="G310">
            <v>44</v>
          </cell>
          <cell r="H310">
            <v>66</v>
          </cell>
          <cell r="I310">
            <v>45</v>
          </cell>
        </row>
        <row r="311">
          <cell r="D311">
            <v>1520</v>
          </cell>
          <cell r="E311">
            <v>963</v>
          </cell>
          <cell r="F311">
            <v>760</v>
          </cell>
          <cell r="G311">
            <v>327</v>
          </cell>
          <cell r="H311">
            <v>760</v>
          </cell>
          <cell r="I311">
            <v>636</v>
          </cell>
        </row>
        <row r="312">
          <cell r="D312">
            <v>120</v>
          </cell>
          <cell r="E312">
            <v>120</v>
          </cell>
          <cell r="F312">
            <v>61</v>
          </cell>
          <cell r="G312">
            <v>61</v>
          </cell>
          <cell r="H312">
            <v>59</v>
          </cell>
          <cell r="I312">
            <v>59</v>
          </cell>
        </row>
        <row r="313">
          <cell r="D313">
            <v>65</v>
          </cell>
          <cell r="E313">
            <v>65</v>
          </cell>
          <cell r="F313">
            <v>33</v>
          </cell>
          <cell r="G313">
            <v>33</v>
          </cell>
          <cell r="H313">
            <v>32</v>
          </cell>
          <cell r="I313">
            <v>32</v>
          </cell>
        </row>
        <row r="314">
          <cell r="D314">
            <v>962</v>
          </cell>
          <cell r="E314">
            <v>1325</v>
          </cell>
          <cell r="F314">
            <v>481</v>
          </cell>
          <cell r="G314">
            <v>615</v>
          </cell>
          <cell r="H314">
            <v>481</v>
          </cell>
          <cell r="I314">
            <v>710</v>
          </cell>
        </row>
        <row r="315">
          <cell r="D315">
            <v>70</v>
          </cell>
          <cell r="E315">
            <v>99</v>
          </cell>
          <cell r="F315">
            <v>35</v>
          </cell>
          <cell r="G315">
            <v>55</v>
          </cell>
          <cell r="H315">
            <v>35</v>
          </cell>
          <cell r="I315">
            <v>44</v>
          </cell>
        </row>
        <row r="316">
          <cell r="D316">
            <v>749</v>
          </cell>
          <cell r="E316">
            <v>904</v>
          </cell>
          <cell r="F316">
            <v>378</v>
          </cell>
          <cell r="G316">
            <v>399</v>
          </cell>
          <cell r="H316">
            <v>371</v>
          </cell>
          <cell r="I316">
            <v>505</v>
          </cell>
        </row>
        <row r="317">
          <cell r="D317">
            <v>14452</v>
          </cell>
          <cell r="E317">
            <v>12777</v>
          </cell>
          <cell r="F317">
            <v>7409</v>
          </cell>
          <cell r="G317">
            <v>6272</v>
          </cell>
          <cell r="H317">
            <v>7043</v>
          </cell>
          <cell r="I317">
            <v>6505</v>
          </cell>
        </row>
        <row r="318">
          <cell r="D318">
            <v>633</v>
          </cell>
          <cell r="E318">
            <v>599</v>
          </cell>
          <cell r="F318">
            <v>287</v>
          </cell>
          <cell r="G318">
            <v>256</v>
          </cell>
          <cell r="H318">
            <v>346</v>
          </cell>
          <cell r="I318">
            <v>343</v>
          </cell>
        </row>
        <row r="319">
          <cell r="D319">
            <v>759</v>
          </cell>
          <cell r="E319">
            <v>703</v>
          </cell>
          <cell r="F319">
            <v>415</v>
          </cell>
          <cell r="G319">
            <v>371</v>
          </cell>
          <cell r="H319">
            <v>344</v>
          </cell>
          <cell r="I319">
            <v>332</v>
          </cell>
        </row>
        <row r="324">
          <cell r="D324">
            <v>100</v>
          </cell>
          <cell r="E324">
            <v>151</v>
          </cell>
          <cell r="F324">
            <v>50</v>
          </cell>
          <cell r="G324">
            <v>73</v>
          </cell>
          <cell r="H324">
            <v>50</v>
          </cell>
          <cell r="I324">
            <v>78</v>
          </cell>
        </row>
        <row r="325">
          <cell r="D325" t="str">
            <v>ND</v>
          </cell>
          <cell r="E325" t="str">
            <v>ND</v>
          </cell>
          <cell r="F325" t="str">
            <v>ND</v>
          </cell>
          <cell r="G325" t="str">
            <v>ND</v>
          </cell>
          <cell r="H325" t="str">
            <v>ND</v>
          </cell>
          <cell r="I325" t="str">
            <v>ND</v>
          </cell>
        </row>
        <row r="326">
          <cell r="D326" t="str">
            <v>ND</v>
          </cell>
          <cell r="E326" t="str">
            <v>ND</v>
          </cell>
          <cell r="F326" t="str">
            <v>ND</v>
          </cell>
          <cell r="G326" t="str">
            <v>ND</v>
          </cell>
          <cell r="H326" t="str">
            <v>ND</v>
          </cell>
          <cell r="I326" t="str">
            <v>ND</v>
          </cell>
        </row>
        <row r="327">
          <cell r="D327" t="str">
            <v>ND</v>
          </cell>
          <cell r="E327" t="str">
            <v>ND</v>
          </cell>
          <cell r="F327" t="str">
            <v>ND</v>
          </cell>
          <cell r="G327" t="str">
            <v>ND</v>
          </cell>
          <cell r="H327" t="str">
            <v>ND</v>
          </cell>
          <cell r="I327" t="str">
            <v>ND</v>
          </cell>
        </row>
        <row r="328">
          <cell r="D328">
            <v>196</v>
          </cell>
          <cell r="E328">
            <v>196</v>
          </cell>
          <cell r="F328">
            <v>152</v>
          </cell>
          <cell r="G328">
            <v>152</v>
          </cell>
          <cell r="H328">
            <v>44</v>
          </cell>
          <cell r="I328">
            <v>44</v>
          </cell>
        </row>
        <row r="329">
          <cell r="D329" t="str">
            <v>ND</v>
          </cell>
          <cell r="E329" t="str">
            <v>ND</v>
          </cell>
          <cell r="F329" t="str">
            <v>ND</v>
          </cell>
          <cell r="G329" t="str">
            <v>ND</v>
          </cell>
          <cell r="H329" t="str">
            <v>ND</v>
          </cell>
          <cell r="I329" t="str">
            <v>ND</v>
          </cell>
        </row>
        <row r="330">
          <cell r="D330">
            <v>74</v>
          </cell>
          <cell r="E330">
            <v>199</v>
          </cell>
          <cell r="F330">
            <v>36</v>
          </cell>
          <cell r="G330">
            <v>107</v>
          </cell>
          <cell r="H330">
            <v>38</v>
          </cell>
          <cell r="I330">
            <v>92</v>
          </cell>
        </row>
        <row r="331">
          <cell r="D331" t="str">
            <v>ND</v>
          </cell>
          <cell r="E331" t="str">
            <v>ND</v>
          </cell>
          <cell r="F331" t="str">
            <v>ND</v>
          </cell>
          <cell r="G331" t="str">
            <v>ND</v>
          </cell>
          <cell r="H331" t="str">
            <v>ND</v>
          </cell>
          <cell r="I331" t="str">
            <v>ND</v>
          </cell>
        </row>
        <row r="332">
          <cell r="D332" t="str">
            <v>ND</v>
          </cell>
          <cell r="E332" t="str">
            <v>ND</v>
          </cell>
          <cell r="F332" t="str">
            <v>ND</v>
          </cell>
          <cell r="G332" t="str">
            <v>ND</v>
          </cell>
          <cell r="H332" t="str">
            <v>ND</v>
          </cell>
          <cell r="I332" t="str">
            <v>ND</v>
          </cell>
        </row>
        <row r="333">
          <cell r="D333" t="str">
            <v>ND</v>
          </cell>
          <cell r="E333" t="str">
            <v>ND</v>
          </cell>
          <cell r="F333" t="str">
            <v>ND</v>
          </cell>
          <cell r="G333" t="str">
            <v>ND</v>
          </cell>
          <cell r="H333" t="str">
            <v>ND</v>
          </cell>
          <cell r="I333" t="str">
            <v>ND</v>
          </cell>
        </row>
        <row r="334">
          <cell r="D334">
            <v>260</v>
          </cell>
          <cell r="E334">
            <v>225</v>
          </cell>
          <cell r="F334">
            <v>122</v>
          </cell>
          <cell r="G334">
            <v>91</v>
          </cell>
          <cell r="H334">
            <v>138</v>
          </cell>
          <cell r="I334">
            <v>134</v>
          </cell>
        </row>
        <row r="335">
          <cell r="D335" t="str">
            <v>ND</v>
          </cell>
          <cell r="E335" t="str">
            <v>ND</v>
          </cell>
          <cell r="F335" t="str">
            <v>ND</v>
          </cell>
          <cell r="G335" t="str">
            <v>ND</v>
          </cell>
          <cell r="H335" t="str">
            <v>ND</v>
          </cell>
          <cell r="I335" t="str">
            <v>ND</v>
          </cell>
        </row>
        <row r="336">
          <cell r="D336">
            <v>176</v>
          </cell>
          <cell r="E336">
            <v>170</v>
          </cell>
          <cell r="F336">
            <v>97</v>
          </cell>
          <cell r="G336">
            <v>79</v>
          </cell>
          <cell r="H336">
            <v>79</v>
          </cell>
          <cell r="I336">
            <v>91</v>
          </cell>
        </row>
        <row r="337">
          <cell r="D337" t="str">
            <v>ND</v>
          </cell>
          <cell r="E337" t="str">
            <v>ND</v>
          </cell>
          <cell r="F337" t="str">
            <v>ND</v>
          </cell>
          <cell r="G337" t="str">
            <v>ND</v>
          </cell>
          <cell r="H337" t="str">
            <v>ND</v>
          </cell>
          <cell r="I337" t="str">
            <v>ND</v>
          </cell>
        </row>
        <row r="338">
          <cell r="D338" t="str">
            <v>ND</v>
          </cell>
          <cell r="E338" t="str">
            <v>ND</v>
          </cell>
          <cell r="F338" t="str">
            <v>ND</v>
          </cell>
          <cell r="G338" t="str">
            <v>ND</v>
          </cell>
          <cell r="H338" t="str">
            <v>ND</v>
          </cell>
          <cell r="I338" t="str">
            <v>ND</v>
          </cell>
        </row>
        <row r="339">
          <cell r="D339" t="str">
            <v>ND</v>
          </cell>
          <cell r="E339" t="str">
            <v>ND</v>
          </cell>
          <cell r="F339" t="str">
            <v>ND</v>
          </cell>
          <cell r="G339" t="str">
            <v>ND</v>
          </cell>
          <cell r="H339" t="str">
            <v>ND</v>
          </cell>
          <cell r="I339" t="str">
            <v>ND</v>
          </cell>
        </row>
        <row r="340">
          <cell r="D340">
            <v>112</v>
          </cell>
          <cell r="E340">
            <v>106</v>
          </cell>
          <cell r="F340">
            <v>103</v>
          </cell>
          <cell r="G340">
            <v>97</v>
          </cell>
          <cell r="H340">
            <v>9</v>
          </cell>
          <cell r="I340">
            <v>9</v>
          </cell>
        </row>
        <row r="341">
          <cell r="D341" t="str">
            <v>ND</v>
          </cell>
          <cell r="E341" t="str">
            <v>ND</v>
          </cell>
          <cell r="F341" t="str">
            <v>ND</v>
          </cell>
          <cell r="G341" t="str">
            <v>ND</v>
          </cell>
          <cell r="H341" t="str">
            <v>ND</v>
          </cell>
          <cell r="I341" t="str">
            <v>ND</v>
          </cell>
        </row>
        <row r="342">
          <cell r="D342">
            <v>48</v>
          </cell>
          <cell r="E342">
            <v>263</v>
          </cell>
          <cell r="F342">
            <v>24</v>
          </cell>
          <cell r="G342">
            <v>159</v>
          </cell>
          <cell r="H342">
            <v>24</v>
          </cell>
          <cell r="I342">
            <v>104</v>
          </cell>
        </row>
        <row r="343">
          <cell r="D343" t="str">
            <v>ND</v>
          </cell>
          <cell r="E343" t="str">
            <v>ND</v>
          </cell>
          <cell r="F343" t="str">
            <v>ND</v>
          </cell>
          <cell r="G343" t="str">
            <v>ND</v>
          </cell>
          <cell r="H343" t="str">
            <v>ND</v>
          </cell>
          <cell r="I343" t="str">
            <v>ND</v>
          </cell>
        </row>
        <row r="344">
          <cell r="D344" t="str">
            <v>ND</v>
          </cell>
          <cell r="E344" t="str">
            <v>ND</v>
          </cell>
          <cell r="F344" t="str">
            <v>ND</v>
          </cell>
          <cell r="G344" t="str">
            <v>ND</v>
          </cell>
          <cell r="H344" t="str">
            <v>ND</v>
          </cell>
          <cell r="I344" t="str">
            <v>ND</v>
          </cell>
        </row>
        <row r="345">
          <cell r="D345" t="str">
            <v>ND</v>
          </cell>
          <cell r="E345" t="str">
            <v>ND</v>
          </cell>
          <cell r="F345" t="str">
            <v>ND</v>
          </cell>
          <cell r="G345" t="str">
            <v>ND</v>
          </cell>
          <cell r="H345" t="str">
            <v>ND</v>
          </cell>
          <cell r="I345" t="str">
            <v>ND</v>
          </cell>
        </row>
        <row r="346">
          <cell r="D346">
            <v>155</v>
          </cell>
          <cell r="E346">
            <v>143</v>
          </cell>
          <cell r="F346">
            <v>59</v>
          </cell>
          <cell r="G346">
            <v>57</v>
          </cell>
          <cell r="H346">
            <v>96</v>
          </cell>
          <cell r="I346">
            <v>86</v>
          </cell>
        </row>
        <row r="347">
          <cell r="D347" t="str">
            <v>ND</v>
          </cell>
          <cell r="E347" t="str">
            <v>ND</v>
          </cell>
          <cell r="F347" t="str">
            <v>ND</v>
          </cell>
          <cell r="G347" t="str">
            <v>ND</v>
          </cell>
          <cell r="H347" t="str">
            <v>ND</v>
          </cell>
          <cell r="I347" t="str">
            <v>ND</v>
          </cell>
        </row>
        <row r="348">
          <cell r="D348">
            <v>60</v>
          </cell>
          <cell r="E348">
            <v>109</v>
          </cell>
          <cell r="F348">
            <v>30</v>
          </cell>
          <cell r="G348">
            <v>48</v>
          </cell>
          <cell r="H348">
            <v>30</v>
          </cell>
          <cell r="I348">
            <v>61</v>
          </cell>
        </row>
        <row r="349">
          <cell r="D349" t="str">
            <v>ND</v>
          </cell>
          <cell r="E349" t="str">
            <v>ND</v>
          </cell>
          <cell r="F349" t="str">
            <v>ND</v>
          </cell>
          <cell r="G349" t="str">
            <v>ND</v>
          </cell>
          <cell r="H349" t="str">
            <v>ND</v>
          </cell>
          <cell r="I349" t="str">
            <v>ND</v>
          </cell>
        </row>
        <row r="350">
          <cell r="D350" t="str">
            <v>ND</v>
          </cell>
          <cell r="E350" t="str">
            <v>ND</v>
          </cell>
          <cell r="F350" t="str">
            <v>ND</v>
          </cell>
          <cell r="G350" t="str">
            <v>ND</v>
          </cell>
          <cell r="H350" t="str">
            <v>ND</v>
          </cell>
          <cell r="I350" t="str">
            <v>ND</v>
          </cell>
        </row>
        <row r="351">
          <cell r="D351" t="str">
            <v>ND</v>
          </cell>
          <cell r="E351" t="str">
            <v>ND</v>
          </cell>
          <cell r="F351" t="str">
            <v>ND</v>
          </cell>
          <cell r="G351" t="str">
            <v>ND</v>
          </cell>
          <cell r="H351" t="str">
            <v>ND</v>
          </cell>
          <cell r="I351" t="str">
            <v>ND</v>
          </cell>
        </row>
        <row r="352">
          <cell r="D352">
            <v>51</v>
          </cell>
          <cell r="E352">
            <v>54</v>
          </cell>
          <cell r="F352">
            <v>15</v>
          </cell>
          <cell r="G352">
            <v>15</v>
          </cell>
          <cell r="H352">
            <v>36</v>
          </cell>
          <cell r="I352">
            <v>39</v>
          </cell>
        </row>
        <row r="353">
          <cell r="D353" t="str">
            <v>ND</v>
          </cell>
          <cell r="E353" t="str">
            <v>ND</v>
          </cell>
          <cell r="F353" t="str">
            <v>ND</v>
          </cell>
          <cell r="G353" t="str">
            <v>ND</v>
          </cell>
          <cell r="H353" t="str">
            <v>ND</v>
          </cell>
          <cell r="I353" t="str">
            <v>ND</v>
          </cell>
        </row>
        <row r="354">
          <cell r="D354">
            <v>34</v>
          </cell>
          <cell r="E354">
            <v>39</v>
          </cell>
          <cell r="F354">
            <v>17</v>
          </cell>
          <cell r="G354">
            <v>20</v>
          </cell>
          <cell r="H354">
            <v>17</v>
          </cell>
          <cell r="I354">
            <v>19</v>
          </cell>
        </row>
        <row r="355">
          <cell r="D355" t="str">
            <v>ND</v>
          </cell>
          <cell r="E355" t="str">
            <v>ND</v>
          </cell>
          <cell r="F355" t="str">
            <v>ND</v>
          </cell>
          <cell r="G355" t="str">
            <v>ND</v>
          </cell>
          <cell r="H355" t="str">
            <v>ND</v>
          </cell>
          <cell r="I355" t="str">
            <v>ND</v>
          </cell>
        </row>
        <row r="356">
          <cell r="D356" t="str">
            <v>ND</v>
          </cell>
          <cell r="E356" t="str">
            <v>ND</v>
          </cell>
          <cell r="F356" t="str">
            <v>ND</v>
          </cell>
          <cell r="G356" t="str">
            <v>ND</v>
          </cell>
          <cell r="H356" t="str">
            <v>ND</v>
          </cell>
          <cell r="I356" t="str">
            <v>ND</v>
          </cell>
        </row>
        <row r="357">
          <cell r="D357" t="str">
            <v>ND</v>
          </cell>
          <cell r="E357" t="str">
            <v>ND</v>
          </cell>
          <cell r="F357" t="str">
            <v>ND</v>
          </cell>
          <cell r="G357" t="str">
            <v>ND</v>
          </cell>
          <cell r="H357" t="str">
            <v>ND</v>
          </cell>
          <cell r="I357" t="str">
            <v>ND</v>
          </cell>
        </row>
        <row r="358">
          <cell r="D358">
            <v>34</v>
          </cell>
          <cell r="E358">
            <v>34</v>
          </cell>
          <cell r="F358">
            <v>18</v>
          </cell>
          <cell r="G358">
            <v>18</v>
          </cell>
          <cell r="H358">
            <v>16</v>
          </cell>
          <cell r="I358">
            <v>16</v>
          </cell>
        </row>
        <row r="359">
          <cell r="D359" t="str">
            <v>ND</v>
          </cell>
          <cell r="E359" t="str">
            <v>ND</v>
          </cell>
          <cell r="F359" t="str">
            <v>ND</v>
          </cell>
          <cell r="G359" t="str">
            <v>ND</v>
          </cell>
          <cell r="H359" t="str">
            <v>ND</v>
          </cell>
          <cell r="I359" t="str">
            <v>ND</v>
          </cell>
        </row>
        <row r="360">
          <cell r="D360">
            <v>492</v>
          </cell>
          <cell r="E360">
            <v>931</v>
          </cell>
          <cell r="F360">
            <v>254</v>
          </cell>
          <cell r="G360">
            <v>486</v>
          </cell>
          <cell r="H360">
            <v>238</v>
          </cell>
          <cell r="I360">
            <v>445</v>
          </cell>
        </row>
        <row r="361">
          <cell r="D361" t="str">
            <v>ND</v>
          </cell>
          <cell r="E361" t="str">
            <v>ND</v>
          </cell>
          <cell r="F361" t="str">
            <v>ND</v>
          </cell>
          <cell r="G361" t="str">
            <v>ND</v>
          </cell>
          <cell r="H361" t="str">
            <v>ND</v>
          </cell>
          <cell r="I361" t="str">
            <v>ND</v>
          </cell>
        </row>
        <row r="362">
          <cell r="D362" t="str">
            <v>ND</v>
          </cell>
          <cell r="E362" t="str">
            <v>ND</v>
          </cell>
          <cell r="F362" t="str">
            <v>ND</v>
          </cell>
          <cell r="G362" t="str">
            <v>ND</v>
          </cell>
          <cell r="H362" t="str">
            <v>ND</v>
          </cell>
          <cell r="I362" t="str">
            <v>ND</v>
          </cell>
        </row>
        <row r="363">
          <cell r="D363" t="str">
            <v>ND</v>
          </cell>
          <cell r="E363" t="str">
            <v>ND</v>
          </cell>
          <cell r="F363" t="str">
            <v>ND</v>
          </cell>
          <cell r="G363" t="str">
            <v>ND</v>
          </cell>
          <cell r="H363" t="str">
            <v>ND</v>
          </cell>
          <cell r="I363" t="str">
            <v>ND</v>
          </cell>
        </row>
        <row r="364">
          <cell r="D364">
            <v>808</v>
          </cell>
          <cell r="E364">
            <v>758</v>
          </cell>
          <cell r="F364">
            <v>469</v>
          </cell>
          <cell r="G364">
            <v>430</v>
          </cell>
          <cell r="H364">
            <v>339</v>
          </cell>
          <cell r="I364">
            <v>328</v>
          </cell>
        </row>
        <row r="365">
          <cell r="D365" t="str">
            <v>ND</v>
          </cell>
          <cell r="E365" t="str">
            <v>ND</v>
          </cell>
          <cell r="F365" t="str">
            <v>ND</v>
          </cell>
          <cell r="G365" t="str">
            <v>ND</v>
          </cell>
          <cell r="H365" t="str">
            <v>ND</v>
          </cell>
          <cell r="I365" t="str">
            <v>ND</v>
          </cell>
        </row>
        <row r="376">
          <cell r="B376">
            <v>1</v>
          </cell>
          <cell r="C376">
            <v>12</v>
          </cell>
          <cell r="D376">
            <v>5</v>
          </cell>
          <cell r="E376">
            <v>8</v>
          </cell>
          <cell r="F376">
            <v>8</v>
          </cell>
          <cell r="G376">
            <v>34</v>
          </cell>
          <cell r="I376">
            <v>11</v>
          </cell>
          <cell r="J376">
            <v>4</v>
          </cell>
          <cell r="K376">
            <v>2</v>
          </cell>
          <cell r="L376">
            <v>4</v>
          </cell>
          <cell r="M376">
            <v>21</v>
          </cell>
          <cell r="N376">
            <v>1</v>
          </cell>
          <cell r="O376">
            <v>1</v>
          </cell>
          <cell r="P376">
            <v>1</v>
          </cell>
          <cell r="Q376">
            <v>6</v>
          </cell>
          <cell r="R376">
            <v>4</v>
          </cell>
          <cell r="S376">
            <v>13</v>
          </cell>
        </row>
        <row r="377">
          <cell r="B377">
            <v>0</v>
          </cell>
          <cell r="C377">
            <v>2</v>
          </cell>
          <cell r="D377">
            <v>1</v>
          </cell>
          <cell r="E377">
            <v>1</v>
          </cell>
          <cell r="F377">
            <v>2</v>
          </cell>
          <cell r="G377">
            <v>6</v>
          </cell>
          <cell r="J377">
            <v>1</v>
          </cell>
          <cell r="L377">
            <v>2</v>
          </cell>
          <cell r="M377">
            <v>3</v>
          </cell>
          <cell r="O377">
            <v>2</v>
          </cell>
          <cell r="Q377">
            <v>1</v>
          </cell>
          <cell r="S377">
            <v>3</v>
          </cell>
        </row>
        <row r="378">
          <cell r="B378">
            <v>0</v>
          </cell>
          <cell r="C378">
            <v>3</v>
          </cell>
          <cell r="D378">
            <v>2</v>
          </cell>
          <cell r="E378">
            <v>1</v>
          </cell>
          <cell r="F378">
            <v>1</v>
          </cell>
          <cell r="G378">
            <v>7</v>
          </cell>
          <cell r="I378">
            <v>3</v>
          </cell>
          <cell r="J378">
            <v>2</v>
          </cell>
          <cell r="K378">
            <v>1</v>
          </cell>
          <cell r="L378">
            <v>1</v>
          </cell>
          <cell r="M378">
            <v>7</v>
          </cell>
          <cell r="S378">
            <v>0</v>
          </cell>
        </row>
        <row r="379">
          <cell r="B379">
            <v>1</v>
          </cell>
          <cell r="C379">
            <v>17</v>
          </cell>
          <cell r="D379">
            <v>8</v>
          </cell>
          <cell r="E379">
            <v>10</v>
          </cell>
          <cell r="F379">
            <v>11</v>
          </cell>
          <cell r="G379">
            <v>47</v>
          </cell>
          <cell r="H379">
            <v>0</v>
          </cell>
          <cell r="I379">
            <v>14</v>
          </cell>
          <cell r="J379">
            <v>7</v>
          </cell>
          <cell r="K379">
            <v>3</v>
          </cell>
          <cell r="L379">
            <v>7</v>
          </cell>
          <cell r="M379">
            <v>31</v>
          </cell>
          <cell r="N379">
            <v>1</v>
          </cell>
          <cell r="O379">
            <v>3</v>
          </cell>
          <cell r="P379">
            <v>1</v>
          </cell>
          <cell r="Q379">
            <v>7</v>
          </cell>
          <cell r="R379">
            <v>4</v>
          </cell>
          <cell r="S379">
            <v>16</v>
          </cell>
        </row>
        <row r="390">
          <cell r="G390"/>
          <cell r="H390"/>
          <cell r="I390"/>
          <cell r="J390"/>
          <cell r="K390"/>
          <cell r="L390"/>
          <cell r="M390"/>
          <cell r="N390"/>
          <cell r="O390"/>
          <cell r="P390"/>
          <cell r="Q390"/>
          <cell r="R390"/>
        </row>
        <row r="391">
          <cell r="G391">
            <v>3</v>
          </cell>
          <cell r="H391"/>
          <cell r="I391"/>
          <cell r="J391"/>
          <cell r="K391"/>
          <cell r="L391"/>
          <cell r="M391"/>
          <cell r="N391"/>
          <cell r="O391"/>
          <cell r="P391"/>
          <cell r="Q391"/>
          <cell r="R391"/>
        </row>
        <row r="392">
          <cell r="G392">
            <v>2</v>
          </cell>
          <cell r="H392"/>
          <cell r="I392"/>
          <cell r="J392"/>
          <cell r="K392"/>
          <cell r="L392"/>
          <cell r="M392"/>
          <cell r="N392"/>
          <cell r="O392"/>
          <cell r="P392"/>
          <cell r="Q392"/>
          <cell r="R392"/>
        </row>
        <row r="393">
          <cell r="G393">
            <v>1</v>
          </cell>
          <cell r="H393"/>
          <cell r="I393"/>
          <cell r="J393"/>
          <cell r="K393"/>
          <cell r="L393"/>
          <cell r="M393"/>
          <cell r="N393"/>
          <cell r="O393"/>
          <cell r="P393"/>
          <cell r="Q393"/>
          <cell r="R393"/>
        </row>
        <row r="394">
          <cell r="G394">
            <v>1</v>
          </cell>
          <cell r="H394"/>
          <cell r="I394"/>
          <cell r="J394"/>
          <cell r="K394"/>
          <cell r="L394"/>
          <cell r="M394"/>
          <cell r="N394"/>
          <cell r="O394"/>
          <cell r="P394"/>
          <cell r="Q394"/>
          <cell r="R394"/>
        </row>
        <row r="395">
          <cell r="G395">
            <v>7</v>
          </cell>
          <cell r="H395">
            <v>0</v>
          </cell>
          <cell r="I395"/>
          <cell r="J395"/>
          <cell r="K395"/>
          <cell r="L395"/>
          <cell r="M395"/>
          <cell r="N395"/>
          <cell r="O395"/>
          <cell r="P395"/>
          <cell r="Q395"/>
          <cell r="R395"/>
        </row>
        <row r="398">
          <cell r="G398"/>
          <cell r="H398"/>
          <cell r="I398"/>
          <cell r="J398"/>
          <cell r="K398"/>
          <cell r="L398"/>
          <cell r="M398"/>
          <cell r="N398"/>
          <cell r="O398"/>
          <cell r="P398"/>
          <cell r="Q398"/>
          <cell r="R398"/>
        </row>
        <row r="399">
          <cell r="G399"/>
          <cell r="H399">
            <v>2</v>
          </cell>
          <cell r="I399"/>
          <cell r="J399"/>
          <cell r="K399"/>
          <cell r="L399"/>
          <cell r="M399"/>
          <cell r="N399"/>
          <cell r="O399"/>
          <cell r="P399"/>
          <cell r="Q399"/>
          <cell r="R399"/>
        </row>
        <row r="400">
          <cell r="G400">
            <v>1</v>
          </cell>
          <cell r="H400"/>
          <cell r="I400"/>
          <cell r="J400"/>
          <cell r="K400"/>
          <cell r="L400"/>
          <cell r="M400"/>
          <cell r="N400"/>
          <cell r="O400"/>
          <cell r="P400"/>
          <cell r="Q400"/>
          <cell r="R400"/>
        </row>
        <row r="401">
          <cell r="G401"/>
          <cell r="H401">
            <v>1</v>
          </cell>
          <cell r="I401"/>
          <cell r="J401"/>
          <cell r="K401"/>
          <cell r="L401"/>
          <cell r="M401"/>
          <cell r="N401"/>
          <cell r="O401"/>
          <cell r="P401"/>
          <cell r="Q401"/>
          <cell r="R401"/>
        </row>
        <row r="402">
          <cell r="G402">
            <v>2</v>
          </cell>
          <cell r="H402"/>
          <cell r="I402"/>
          <cell r="J402"/>
          <cell r="K402"/>
          <cell r="L402"/>
          <cell r="M402"/>
          <cell r="N402"/>
          <cell r="O402"/>
          <cell r="P402"/>
          <cell r="Q402"/>
          <cell r="R402"/>
        </row>
        <row r="403">
          <cell r="G403">
            <v>3</v>
          </cell>
          <cell r="H403">
            <v>3</v>
          </cell>
          <cell r="I403"/>
          <cell r="J403"/>
          <cell r="K403"/>
          <cell r="L403"/>
          <cell r="M403"/>
          <cell r="N403"/>
          <cell r="O403"/>
          <cell r="P403"/>
          <cell r="Q403"/>
          <cell r="R403"/>
        </row>
        <row r="406">
          <cell r="G406"/>
          <cell r="H406">
            <v>1</v>
          </cell>
          <cell r="I406"/>
          <cell r="J406"/>
          <cell r="K406"/>
          <cell r="L406"/>
          <cell r="M406"/>
          <cell r="N406"/>
          <cell r="O406"/>
          <cell r="P406"/>
          <cell r="Q406"/>
          <cell r="R406"/>
        </row>
        <row r="407">
          <cell r="G407">
            <v>11</v>
          </cell>
          <cell r="H407">
            <v>1</v>
          </cell>
          <cell r="I407"/>
          <cell r="J407"/>
          <cell r="K407"/>
          <cell r="L407"/>
          <cell r="M407"/>
          <cell r="N407"/>
          <cell r="O407"/>
          <cell r="P407"/>
          <cell r="Q407"/>
          <cell r="R407"/>
        </row>
        <row r="408">
          <cell r="G408">
            <v>4</v>
          </cell>
          <cell r="H408">
            <v>1</v>
          </cell>
          <cell r="I408"/>
          <cell r="J408"/>
          <cell r="K408"/>
          <cell r="L408"/>
          <cell r="M408"/>
          <cell r="N408"/>
          <cell r="O408"/>
          <cell r="P408"/>
          <cell r="Q408"/>
          <cell r="R408"/>
        </row>
        <row r="409">
          <cell r="G409">
            <v>2</v>
          </cell>
          <cell r="H409">
            <v>6</v>
          </cell>
          <cell r="I409"/>
          <cell r="J409"/>
          <cell r="K409"/>
          <cell r="L409"/>
          <cell r="M409"/>
          <cell r="N409"/>
          <cell r="O409"/>
          <cell r="P409"/>
          <cell r="Q409"/>
          <cell r="R409"/>
        </row>
        <row r="410">
          <cell r="G410">
            <v>4</v>
          </cell>
          <cell r="H410">
            <v>4</v>
          </cell>
          <cell r="I410"/>
          <cell r="J410"/>
          <cell r="K410"/>
          <cell r="L410"/>
          <cell r="M410"/>
          <cell r="N410"/>
          <cell r="O410"/>
          <cell r="P410"/>
          <cell r="Q410"/>
          <cell r="R410"/>
        </row>
        <row r="411">
          <cell r="G411">
            <v>21</v>
          </cell>
          <cell r="H411">
            <v>13</v>
          </cell>
          <cell r="I411"/>
          <cell r="J411"/>
          <cell r="K411"/>
          <cell r="L411"/>
          <cell r="M411"/>
          <cell r="N411"/>
          <cell r="O411"/>
          <cell r="P411"/>
          <cell r="Q411"/>
          <cell r="R411"/>
        </row>
        <row r="418">
          <cell r="B418">
            <v>0</v>
          </cell>
          <cell r="C418">
            <v>2</v>
          </cell>
          <cell r="D418">
            <v>0</v>
          </cell>
          <cell r="E418">
            <v>1</v>
          </cell>
          <cell r="F418">
            <v>0</v>
          </cell>
          <cell r="G418">
            <v>3</v>
          </cell>
          <cell r="I418">
            <v>2</v>
          </cell>
          <cell r="M418">
            <v>2</v>
          </cell>
          <cell r="Q418">
            <v>1</v>
          </cell>
          <cell r="S418">
            <v>1</v>
          </cell>
        </row>
        <row r="419">
          <cell r="B419">
            <v>1</v>
          </cell>
          <cell r="C419">
            <v>2</v>
          </cell>
          <cell r="D419">
            <v>2</v>
          </cell>
          <cell r="E419">
            <v>2</v>
          </cell>
          <cell r="F419">
            <v>4</v>
          </cell>
          <cell r="G419">
            <v>11</v>
          </cell>
          <cell r="I419">
            <v>2</v>
          </cell>
          <cell r="J419">
            <v>1</v>
          </cell>
          <cell r="K419">
            <v>1</v>
          </cell>
          <cell r="L419">
            <v>2</v>
          </cell>
          <cell r="M419">
            <v>6</v>
          </cell>
          <cell r="N419">
            <v>1</v>
          </cell>
          <cell r="P419">
            <v>1</v>
          </cell>
          <cell r="Q419">
            <v>1</v>
          </cell>
          <cell r="R419">
            <v>2</v>
          </cell>
          <cell r="S419">
            <v>5</v>
          </cell>
        </row>
        <row r="420">
          <cell r="B420">
            <v>0</v>
          </cell>
          <cell r="C420">
            <v>0</v>
          </cell>
          <cell r="D420">
            <v>1</v>
          </cell>
          <cell r="E420">
            <v>0</v>
          </cell>
          <cell r="F420">
            <v>0</v>
          </cell>
          <cell r="G420">
            <v>1</v>
          </cell>
          <cell r="J420">
            <v>1</v>
          </cell>
          <cell r="M420">
            <v>1</v>
          </cell>
          <cell r="S420">
            <v>0</v>
          </cell>
        </row>
        <row r="421">
          <cell r="B421">
            <v>0</v>
          </cell>
          <cell r="C421">
            <v>3</v>
          </cell>
          <cell r="D421">
            <v>0</v>
          </cell>
          <cell r="E421">
            <v>0</v>
          </cell>
          <cell r="F421">
            <v>0</v>
          </cell>
          <cell r="G421">
            <v>3</v>
          </cell>
          <cell r="I421">
            <v>1</v>
          </cell>
          <cell r="M421">
            <v>1</v>
          </cell>
          <cell r="O421">
            <v>2</v>
          </cell>
          <cell r="S421">
            <v>2</v>
          </cell>
        </row>
        <row r="422">
          <cell r="B422">
            <v>0</v>
          </cell>
          <cell r="C422">
            <v>4</v>
          </cell>
          <cell r="D422">
            <v>2</v>
          </cell>
          <cell r="E422">
            <v>4</v>
          </cell>
          <cell r="F422">
            <v>2</v>
          </cell>
          <cell r="G422">
            <v>12</v>
          </cell>
          <cell r="I422">
            <v>3</v>
          </cell>
          <cell r="J422">
            <v>2</v>
          </cell>
          <cell r="K422">
            <v>1</v>
          </cell>
          <cell r="L422">
            <v>2</v>
          </cell>
          <cell r="M422">
            <v>8</v>
          </cell>
          <cell r="O422">
            <v>1</v>
          </cell>
          <cell r="Q422">
            <v>3</v>
          </cell>
          <cell r="S422">
            <v>4</v>
          </cell>
        </row>
        <row r="423">
          <cell r="B423">
            <v>0</v>
          </cell>
          <cell r="C423">
            <v>3</v>
          </cell>
          <cell r="D423">
            <v>1</v>
          </cell>
          <cell r="E423">
            <v>0</v>
          </cell>
          <cell r="F423">
            <v>2</v>
          </cell>
          <cell r="G423">
            <v>6</v>
          </cell>
          <cell r="I423">
            <v>3</v>
          </cell>
          <cell r="J423">
            <v>1</v>
          </cell>
          <cell r="L423">
            <v>1</v>
          </cell>
          <cell r="M423">
            <v>5</v>
          </cell>
          <cell r="R423">
            <v>1</v>
          </cell>
          <cell r="S423">
            <v>1</v>
          </cell>
        </row>
        <row r="424">
          <cell r="B424">
            <v>0</v>
          </cell>
          <cell r="C424">
            <v>3</v>
          </cell>
          <cell r="D424">
            <v>1</v>
          </cell>
          <cell r="E424">
            <v>0</v>
          </cell>
          <cell r="F424">
            <v>0</v>
          </cell>
          <cell r="G424">
            <v>4</v>
          </cell>
          <cell r="I424">
            <v>3</v>
          </cell>
          <cell r="J424">
            <v>1</v>
          </cell>
          <cell r="M424">
            <v>4</v>
          </cell>
          <cell r="S424">
            <v>0</v>
          </cell>
        </row>
        <row r="425">
          <cell r="B425">
            <v>0</v>
          </cell>
          <cell r="C425">
            <v>0</v>
          </cell>
          <cell r="D425">
            <v>0</v>
          </cell>
          <cell r="E425">
            <v>0</v>
          </cell>
          <cell r="F425">
            <v>0</v>
          </cell>
          <cell r="G425">
            <v>0</v>
          </cell>
          <cell r="M425">
            <v>0</v>
          </cell>
          <cell r="S425">
            <v>0</v>
          </cell>
        </row>
        <row r="426">
          <cell r="B426">
            <v>0</v>
          </cell>
          <cell r="C426">
            <v>0</v>
          </cell>
          <cell r="D426">
            <v>1</v>
          </cell>
          <cell r="E426">
            <v>1</v>
          </cell>
          <cell r="F426">
            <v>3</v>
          </cell>
          <cell r="G426">
            <v>5</v>
          </cell>
          <cell r="J426">
            <v>1</v>
          </cell>
          <cell r="L426">
            <v>2</v>
          </cell>
          <cell r="M426">
            <v>3</v>
          </cell>
          <cell r="Q426">
            <v>1</v>
          </cell>
          <cell r="R426">
            <v>1</v>
          </cell>
          <cell r="S426">
            <v>2</v>
          </cell>
        </row>
        <row r="427">
          <cell r="B427">
            <v>0</v>
          </cell>
          <cell r="C427">
            <v>0</v>
          </cell>
          <cell r="D427">
            <v>0</v>
          </cell>
          <cell r="E427">
            <v>1</v>
          </cell>
          <cell r="F427">
            <v>0</v>
          </cell>
          <cell r="G427">
            <v>1</v>
          </cell>
          <cell r="K427">
            <v>1</v>
          </cell>
          <cell r="M427">
            <v>1</v>
          </cell>
          <cell r="S427">
            <v>0</v>
          </cell>
        </row>
        <row r="428">
          <cell r="B428">
            <v>0</v>
          </cell>
          <cell r="C428">
            <v>0</v>
          </cell>
          <cell r="D428">
            <v>0</v>
          </cell>
          <cell r="E428">
            <v>1</v>
          </cell>
          <cell r="F428">
            <v>0</v>
          </cell>
          <cell r="G428">
            <v>1</v>
          </cell>
          <cell r="M428">
            <v>0</v>
          </cell>
          <cell r="Q428">
            <v>1</v>
          </cell>
          <cell r="S428">
            <v>1</v>
          </cell>
        </row>
        <row r="429">
          <cell r="B429">
            <v>0</v>
          </cell>
          <cell r="C429">
            <v>0</v>
          </cell>
          <cell r="D429">
            <v>0</v>
          </cell>
          <cell r="E429">
            <v>0</v>
          </cell>
          <cell r="F429">
            <v>0</v>
          </cell>
          <cell r="G429">
            <v>0</v>
          </cell>
          <cell r="M429">
            <v>0</v>
          </cell>
          <cell r="S429">
            <v>0</v>
          </cell>
        </row>
        <row r="430">
          <cell r="B430">
            <v>0</v>
          </cell>
          <cell r="C430">
            <v>0</v>
          </cell>
          <cell r="D430">
            <v>0</v>
          </cell>
          <cell r="E430">
            <v>0</v>
          </cell>
          <cell r="F430">
            <v>0</v>
          </cell>
          <cell r="G430">
            <v>0</v>
          </cell>
          <cell r="M430">
            <v>0</v>
          </cell>
          <cell r="S430">
            <v>0</v>
          </cell>
        </row>
        <row r="431">
          <cell r="B431">
            <v>0</v>
          </cell>
          <cell r="C431">
            <v>0</v>
          </cell>
          <cell r="D431">
            <v>0</v>
          </cell>
          <cell r="E431">
            <v>0</v>
          </cell>
          <cell r="F431">
            <v>0</v>
          </cell>
          <cell r="G431">
            <v>0</v>
          </cell>
          <cell r="M431">
            <v>0</v>
          </cell>
          <cell r="S431">
            <v>0</v>
          </cell>
        </row>
        <row r="432">
          <cell r="B432">
            <v>0</v>
          </cell>
          <cell r="C432">
            <v>0</v>
          </cell>
          <cell r="D432">
            <v>0</v>
          </cell>
          <cell r="E432">
            <v>0</v>
          </cell>
          <cell r="F432">
            <v>0</v>
          </cell>
          <cell r="G432">
            <v>0</v>
          </cell>
          <cell r="M432">
            <v>0</v>
          </cell>
          <cell r="S432">
            <v>0</v>
          </cell>
        </row>
        <row r="433">
          <cell r="B433">
            <v>0</v>
          </cell>
          <cell r="C433">
            <v>0</v>
          </cell>
          <cell r="D433">
            <v>0</v>
          </cell>
          <cell r="E433">
            <v>0</v>
          </cell>
          <cell r="F433">
            <v>0</v>
          </cell>
          <cell r="G433">
            <v>0</v>
          </cell>
          <cell r="M433">
            <v>0</v>
          </cell>
          <cell r="S433">
            <v>0</v>
          </cell>
        </row>
        <row r="434">
          <cell r="B434">
            <v>0</v>
          </cell>
          <cell r="C434">
            <v>0</v>
          </cell>
          <cell r="D434">
            <v>0</v>
          </cell>
          <cell r="E434">
            <v>0</v>
          </cell>
          <cell r="F434">
            <v>0</v>
          </cell>
          <cell r="G434">
            <v>0</v>
          </cell>
          <cell r="M434">
            <v>0</v>
          </cell>
          <cell r="S434">
            <v>0</v>
          </cell>
        </row>
        <row r="435">
          <cell r="B435">
            <v>0</v>
          </cell>
          <cell r="C435">
            <v>0</v>
          </cell>
          <cell r="D435">
            <v>0</v>
          </cell>
          <cell r="E435">
            <v>0</v>
          </cell>
          <cell r="F435">
            <v>0</v>
          </cell>
          <cell r="G435">
            <v>0</v>
          </cell>
          <cell r="M435">
            <v>0</v>
          </cell>
          <cell r="S435">
            <v>0</v>
          </cell>
        </row>
        <row r="436">
          <cell r="B436">
            <v>0</v>
          </cell>
          <cell r="C436">
            <v>0</v>
          </cell>
          <cell r="D436">
            <v>0</v>
          </cell>
          <cell r="E436">
            <v>0</v>
          </cell>
          <cell r="F436">
            <v>0</v>
          </cell>
          <cell r="G436">
            <v>0</v>
          </cell>
          <cell r="M436">
            <v>0</v>
          </cell>
          <cell r="S436">
            <v>0</v>
          </cell>
        </row>
        <row r="437">
          <cell r="B437">
            <v>0</v>
          </cell>
          <cell r="C437">
            <v>0</v>
          </cell>
          <cell r="D437">
            <v>0</v>
          </cell>
          <cell r="E437">
            <v>0</v>
          </cell>
          <cell r="F437">
            <v>0</v>
          </cell>
          <cell r="G437">
            <v>0</v>
          </cell>
          <cell r="M437">
            <v>0</v>
          </cell>
          <cell r="S437">
            <v>0</v>
          </cell>
        </row>
        <row r="438">
          <cell r="B438">
            <v>1</v>
          </cell>
          <cell r="C438">
            <v>17</v>
          </cell>
          <cell r="D438">
            <v>8</v>
          </cell>
          <cell r="E438">
            <v>10</v>
          </cell>
          <cell r="F438">
            <v>11</v>
          </cell>
          <cell r="G438">
            <v>47</v>
          </cell>
          <cell r="H438">
            <v>0</v>
          </cell>
          <cell r="I438">
            <v>14</v>
          </cell>
          <cell r="J438">
            <v>7</v>
          </cell>
          <cell r="K438">
            <v>3</v>
          </cell>
          <cell r="L438">
            <v>7</v>
          </cell>
          <cell r="M438">
            <v>31</v>
          </cell>
          <cell r="N438">
            <v>1</v>
          </cell>
          <cell r="O438">
            <v>3</v>
          </cell>
          <cell r="P438">
            <v>1</v>
          </cell>
          <cell r="Q438">
            <v>7</v>
          </cell>
          <cell r="R438">
            <v>4</v>
          </cell>
          <cell r="S438">
            <v>16</v>
          </cell>
        </row>
      </sheetData>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row r="21">
          <cell r="C21">
            <v>0.01</v>
          </cell>
        </row>
      </sheetData>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row r="6">
          <cell r="A6" t="str">
            <v>Aeroporto</v>
          </cell>
        </row>
      </sheetData>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row r="2">
          <cell r="D2">
            <v>29.8</v>
          </cell>
        </row>
      </sheetData>
      <sheetData sheetId="286"/>
      <sheetData sheetId="287"/>
      <sheetData sheetId="288"/>
      <sheetData sheetId="289"/>
      <sheetData sheetId="290"/>
      <sheetData sheetId="291"/>
      <sheetData sheetId="292"/>
      <sheetData sheetId="293"/>
      <sheetData sheetId="294"/>
      <sheetData sheetId="295"/>
      <sheetData sheetId="296"/>
      <sheetData sheetId="297">
        <row r="3">
          <cell r="F3">
            <v>43</v>
          </cell>
        </row>
      </sheetData>
      <sheetData sheetId="298"/>
      <sheetData sheetId="299"/>
      <sheetData sheetId="300"/>
      <sheetData sheetId="301"/>
      <sheetData sheetId="302"/>
      <sheetData sheetId="303">
        <row r="4">
          <cell r="C4">
            <v>0.83199999999999996</v>
          </cell>
        </row>
      </sheetData>
      <sheetData sheetId="304"/>
      <sheetData sheetId="305"/>
      <sheetData sheetId="306"/>
      <sheetData sheetId="307">
        <row r="3">
          <cell r="B3">
            <v>1.1014984296158659</v>
          </cell>
        </row>
      </sheetData>
      <sheetData sheetId="308"/>
      <sheetData sheetId="309"/>
      <sheetData sheetId="310"/>
      <sheetData sheetId="311"/>
      <sheetData sheetId="312"/>
      <sheetData sheetId="313"/>
      <sheetData sheetId="314"/>
      <sheetData sheetId="315">
        <row r="2">
          <cell r="D2">
            <v>1.8749999999999999E-3</v>
          </cell>
        </row>
      </sheetData>
      <sheetData sheetId="316"/>
      <sheetData sheetId="317">
        <row r="2">
          <cell r="D2">
            <v>2.12</v>
          </cell>
        </row>
      </sheetData>
      <sheetData sheetId="318"/>
      <sheetData sheetId="319"/>
      <sheetData sheetId="320"/>
      <sheetData sheetId="321">
        <row r="2">
          <cell r="C2">
            <v>97</v>
          </cell>
        </row>
      </sheetData>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sheetData sheetId="725"/>
      <sheetData sheetId="726"/>
      <sheetData sheetId="727"/>
      <sheetData sheetId="728"/>
      <sheetData sheetId="729"/>
      <sheetData sheetId="730"/>
      <sheetData sheetId="731"/>
      <sheetData sheetId="732"/>
      <sheetData sheetId="733"/>
      <sheetData sheetId="734"/>
      <sheetData sheetId="735"/>
      <sheetData sheetId="736"/>
      <sheetData sheetId="737"/>
      <sheetData sheetId="738"/>
      <sheetData sheetId="739"/>
      <sheetData sheetId="740"/>
      <sheetData sheetId="741"/>
      <sheetData sheetId="742"/>
      <sheetData sheetId="743"/>
      <sheetData sheetId="744"/>
      <sheetData sheetId="745"/>
      <sheetData sheetId="746"/>
      <sheetData sheetId="747"/>
      <sheetData sheetId="748"/>
      <sheetData sheetId="749"/>
      <sheetData sheetId="750"/>
      <sheetData sheetId="751"/>
      <sheetData sheetId="752"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inel"/>
      <sheetName val="Metas "/>
      <sheetName val="Metas 05 06"/>
      <sheetName val="Metas 05 06 ocultas"/>
      <sheetName val="Focos"/>
      <sheetName val="Dados de relacionamento"/>
      <sheetName val="Finanças"/>
      <sheetName val="Opex Capex M"/>
      <sheetName val="Opex Capex NE"/>
      <sheetName val="Análise Financeira_Opex"/>
      <sheetName val="Análise Financeira_Capex"/>
      <sheetName val="Dados Análise Financeira"/>
      <sheetName val="Análise Financeira NE"/>
      <sheetName val="Capitalização"/>
      <sheetName val="Capitalização NE"/>
      <sheetName val="F Perdas M"/>
      <sheetName val="F Perdas-Fraude M"/>
      <sheetName val="F Perdas - KPI"/>
      <sheetName val="F Perdas - KPI Ranking"/>
      <sheetName val="F Perdas - KPI DADOS"/>
      <sheetName val="Dados Perdas"/>
      <sheetName val="Dados Perdas e BH"/>
      <sheetName val="Dados Perdas RAA"/>
      <sheetName val="F Percentual Perdas FBH"/>
      <sheetName val="Otimização Ativos Poste"/>
      <sheetName val="Otimização Ativos Trafo"/>
      <sheetName val="Plano de Manutenção"/>
      <sheetName val="FEC NPD ELPA"/>
      <sheetName val="FEC NPD Circuitos"/>
      <sheetName val="FEC_NPD_2006"/>
      <sheetName val="Curva_FEC_NPD"/>
      <sheetName val="Tabelas"/>
      <sheetName val="Dados para os gráficos"/>
      <sheetName val="F Perdas-Fraude NE"/>
      <sheetName val="F Perdas-Black Holes"/>
      <sheetName val="F Perdas-Clandestinas M"/>
      <sheetName val="F Perdas-Clandestinas Ranking"/>
      <sheetName val="Dados Clandestina"/>
      <sheetName val="F Perdas-Clandestinas NE"/>
      <sheetName val="F Rec-Faturamento M "/>
      <sheetName val="Dados Faturamento"/>
      <sheetName val="F Rec-Faturamento IRC"/>
      <sheetName val="Ranking-Faturamento"/>
      <sheetName val="F Rec -Faturamento NE"/>
      <sheetName val="F Inad-Combate M "/>
      <sheetName val="F Inad-Combate M 2"/>
      <sheetName val="F Inad-TxArrec e PCLD M"/>
      <sheetName val="TxArrec por Unidade"/>
      <sheetName val="Dados Inadimplência"/>
      <sheetName val="F Inad-Combate NE"/>
      <sheetName val="Cálculos_DM"/>
      <sheetName val="EO"/>
      <sheetName val="Dados_DEC_2005"/>
      <sheetName val="Dados_FEC_2005"/>
      <sheetName val="DEC"/>
      <sheetName val="FEC"/>
      <sheetName val="Dados_DEC"/>
      <sheetName val="Dados_FEC"/>
      <sheetName val="Tabela"/>
      <sheetName val="Dados_para_gráficos_DEC"/>
      <sheetName val="Dados_para_gráficos_FEC"/>
      <sheetName val="Curva_DEC"/>
      <sheetName val="Curva_FEC"/>
      <sheetName val="DEC_2006"/>
      <sheetName val="FEC_2006"/>
      <sheetName val="EO Forn Contínuo M"/>
      <sheetName val="EO Forn Contínuo NE"/>
      <sheetName val="DEC_Penalidade"/>
      <sheetName val="FEC_Penalidade"/>
      <sheetName val="Consumidores"/>
      <sheetName val="Transgressões 2005"/>
      <sheetName val="EO DM"/>
      <sheetName val="EO DM NE"/>
      <sheetName val="EO Reclamação-At. Emergência M"/>
      <sheetName val="Penalidades"/>
      <sheetName val="Penalidades Acum"/>
      <sheetName val="MA Qualidade"/>
      <sheetName val="Plantas"/>
      <sheetName val="MA Qualidade Call"/>
      <sheetName val="Dados ISO 9001"/>
      <sheetName val="EO Reclamação-At. Emergência NE"/>
      <sheetName val="EO Ex.Serv-Work M"/>
      <sheetName val="EO Ex.Serv-Work Ganho"/>
      <sheetName val="Dados Work M"/>
      <sheetName val="EO Ex.Serv-Work NE"/>
      <sheetName val="Satisfação Cliente"/>
      <sheetName val="SC At. Clientes Ag M"/>
      <sheetName val="Dados Agencias"/>
      <sheetName val="SC At. Clientes Ag NE"/>
      <sheetName val="SC At. Ouvidoria M "/>
      <sheetName val="SC At. Ouvidoria NE"/>
      <sheetName val="SC At. Ouvidoria 2 Ped M  (2)"/>
      <sheetName val="SC At. Ouvidoria Reiteradas"/>
      <sheetName val="Dados Ouvidoria"/>
      <sheetName val="Dados Ouvidoria II"/>
      <sheetName val="SC At. Ouvidoria Call M"/>
      <sheetName val="2º 3º pedidos"/>
      <sheetName val="SC At.Ouvidoria Call NE"/>
      <sheetName val="Dados Indicadores Comerciais"/>
      <sheetName val="SC Sol.Est-TME M"/>
      <sheetName val="SC Sol.Est-TME NE"/>
      <sheetName val="Ranking Comercial"/>
      <sheetName val="F Rec -Ranking C"/>
      <sheetName val="F Rec-Liga Nova M"/>
      <sheetName val="F Rec -Liga Nova NE"/>
      <sheetName val="F Rec-Religa 24h M"/>
      <sheetName val="F Rec -Religa 24h NE"/>
      <sheetName val="F Rec-Religa Urgência M"/>
      <sheetName val="F Rec -Religa Urgência NE"/>
      <sheetName val="Indicadores Associados"/>
      <sheetName val="Indicadores Associados (2)"/>
      <sheetName val="F Rec -Ind Assoc C"/>
      <sheetName val="Melhoria Aprend"/>
      <sheetName val="MA Segurança M"/>
      <sheetName val="MA Segurança SGSSO"/>
      <sheetName val="MA Segurança M Publico"/>
      <sheetName val="MA Segurança NE"/>
      <sheetName val="Dados Segurança"/>
      <sheetName val="Dir Responsáveis"/>
      <sheetName val="PA RH"/>
      <sheetName val="N RH"/>
      <sheetName val="Comentários PA RH"/>
      <sheetName val="Comentários N RH"/>
      <sheetName val="PA Jurídico"/>
      <sheetName val="PA Patrimônio"/>
      <sheetName val="N Patrimônio"/>
      <sheetName val="Comentários PA Patrimônio"/>
      <sheetName val="Comentários N Patrimônio"/>
      <sheetName val="Comentários PA Jurídico"/>
      <sheetName val="PA Suprimentos"/>
      <sheetName val="N Suprimentos"/>
      <sheetName val="Comentários PA Suprimentos"/>
      <sheetName val="Comentários N Suprimentos"/>
      <sheetName val="PA Genesis "/>
      <sheetName val="Comentários PA Genesis"/>
      <sheetName val="PA Gestão Comercial"/>
      <sheetName val="N Gestão Comercial"/>
      <sheetName val="Comentários PA Gestão Comercial"/>
      <sheetName val="Comentários N Gestão Comercial"/>
      <sheetName val="PA Clientes"/>
      <sheetName val="N Clientes"/>
      <sheetName val="Comentários PA Clientes"/>
      <sheetName val="Comentários N Clientes"/>
      <sheetName val="PA COE"/>
      <sheetName val="N COE"/>
      <sheetName val="Comentários PA COE"/>
      <sheetName val="Comentários N COE"/>
      <sheetName val="PA Engenharia"/>
      <sheetName val="N Engenharia"/>
      <sheetName val="Comentários PA Engenharia"/>
      <sheetName val="Comentários N Engenharia"/>
      <sheetName val="PA AES Serviços"/>
      <sheetName val="N AES Serviços"/>
      <sheetName val="Comentários PA AES Serviços"/>
      <sheetName val="Comentários N AES Serviços"/>
      <sheetName val="PA MA"/>
      <sheetName val="Comentários PA MA"/>
      <sheetName val="PA Segurança"/>
      <sheetName val="Comentários PA Seg"/>
      <sheetName val="PA Work"/>
      <sheetName val="N Work"/>
      <sheetName val="Comentários PA Work"/>
      <sheetName val="Comentários N Work"/>
      <sheetName val="PA GPS"/>
      <sheetName val="N GPS"/>
      <sheetName val="Comentários PA GPS"/>
      <sheetName val="Comentários N GPS"/>
      <sheetName val="PA G Rec"/>
      <sheetName val="N G Rec"/>
      <sheetName val="Comentários PA G Rec"/>
      <sheetName val="Comentários N G Rec"/>
      <sheetName val="PA At Com"/>
      <sheetName val="N At Com"/>
      <sheetName val="Comentários PA At Com "/>
      <sheetName val="Comentários N At Com"/>
      <sheetName val="PA G Distr"/>
      <sheetName val="N G Distr"/>
      <sheetName val="Comentários PA G Distr"/>
      <sheetName val="Comentários N G Distr"/>
      <sheetName val="PA Perdas GEPRP"/>
      <sheetName val="N Perdas GEPRP"/>
      <sheetName val="Comentários PA Perdas GEPRP"/>
      <sheetName val="Comentários N Perdas GEPRP"/>
      <sheetName val="PA Perdas"/>
      <sheetName val="Comentários PA Perdas"/>
      <sheetName val="PA Clientes C"/>
      <sheetName val="Comentários PA Clientes C"/>
      <sheetName val="Estatisticas do Planejamento"/>
      <sheetName val="Overview"/>
      <sheetName val="Fim"/>
      <sheetName val="Metas_2"/>
      <sheetName val="Metas_05_062"/>
      <sheetName val="Metas_05_06_ocultas2"/>
      <sheetName val="Dados_de_relacionamento2"/>
      <sheetName val="Opex_Capex_M2"/>
      <sheetName val="Opex_Capex_NE2"/>
      <sheetName val="Análise_Financeira_Opex2"/>
      <sheetName val="Análise_Financeira_Capex2"/>
      <sheetName val="Dados_Análise_Financeira2"/>
      <sheetName val="Análise_Financeira_NE2"/>
      <sheetName val="Capitalização_NE2"/>
      <sheetName val="F_Perdas_M2"/>
      <sheetName val="F_Perdas-Fraude_M2"/>
      <sheetName val="F_Perdas_-_KPI2"/>
      <sheetName val="F_Perdas_-_KPI_Ranking2"/>
      <sheetName val="F_Perdas_-_KPI_DADOS2"/>
      <sheetName val="Dados_Perdas2"/>
      <sheetName val="Dados_Perdas_e_BH2"/>
      <sheetName val="Dados_Perdas_RAA2"/>
      <sheetName val="F_Percentual_Perdas_FBH2"/>
      <sheetName val="Otimização_Ativos_Poste2"/>
      <sheetName val="Otimização_Ativos_Trafo2"/>
      <sheetName val="Plano_de_Manutenção2"/>
      <sheetName val="FEC_NPD_ELPA2"/>
      <sheetName val="FEC_NPD_Circuitos2"/>
      <sheetName val="Dados_para_os_gráficos2"/>
      <sheetName val="F_Perdas-Fraude_NE2"/>
      <sheetName val="F_Perdas-Black_Holes2"/>
      <sheetName val="F_Perdas-Clandestinas_M2"/>
      <sheetName val="F_Perdas-Clandestinas_Ranking2"/>
      <sheetName val="Dados_Clandestina2"/>
      <sheetName val="F_Perdas-Clandestinas_NE2"/>
      <sheetName val="F_Rec-Faturamento_M_2"/>
      <sheetName val="Dados_Faturamento2"/>
      <sheetName val="F_Rec-Faturamento_IRC2"/>
      <sheetName val="F_Rec_-Faturamento_NE2"/>
      <sheetName val="F_Inad-Combate_M_3"/>
      <sheetName val="F_Inad-Combate_M_22"/>
      <sheetName val="F_Inad-TxArrec_e_PCLD_M2"/>
      <sheetName val="TxArrec_por_Unidade2"/>
      <sheetName val="Dados_Inadimplência2"/>
      <sheetName val="F_Inad-Combate_NE2"/>
      <sheetName val="EO_Forn_Contínuo_M2"/>
      <sheetName val="EO_Forn_Contínuo_NE2"/>
      <sheetName val="Transgressões_20052"/>
      <sheetName val="EO_DM2"/>
      <sheetName val="EO_DM_NE2"/>
      <sheetName val="EO_Reclamação-At__Emergência_M2"/>
      <sheetName val="Penalidades_Acum2"/>
      <sheetName val="MA_Qualidade2"/>
      <sheetName val="MA_Qualidade_Call2"/>
      <sheetName val="Dados_ISO_90012"/>
      <sheetName val="EO_Reclamação-At__Emergência_N2"/>
      <sheetName val="EO_Ex_Serv-Work_M2"/>
      <sheetName val="EO_Ex_Serv-Work_Ganho2"/>
      <sheetName val="Dados_Work_M2"/>
      <sheetName val="EO_Ex_Serv-Work_NE2"/>
      <sheetName val="Satisfação_Cliente2"/>
      <sheetName val="SC_At__Clientes_Ag_M2"/>
      <sheetName val="Dados_Agencias2"/>
      <sheetName val="SC_At__Clientes_Ag_NE2"/>
      <sheetName val="SC_At__Ouvidoria_M_2"/>
      <sheetName val="SC_At__Ouvidoria_NE2"/>
      <sheetName val="SC_At__Ouvidoria_2_Ped_M__(2)2"/>
      <sheetName val="SC_At__Ouvidoria_Reiteradas2"/>
      <sheetName val="Dados_Ouvidoria2"/>
      <sheetName val="Dados_Ouvidoria_II2"/>
      <sheetName val="SC_At__Ouvidoria_Call_M2"/>
      <sheetName val="2º_3º_pedidos2"/>
      <sheetName val="SC_At_Ouvidoria_Call_NE2"/>
      <sheetName val="Dados_Indicadores_Comerciais2"/>
      <sheetName val="SC_Sol_Est-TME_M2"/>
      <sheetName val="SC_Sol_Est-TME_NE2"/>
      <sheetName val="Ranking_Comercial2"/>
      <sheetName val="F_Rec_-Ranking_C2"/>
      <sheetName val="F_Rec-Liga_Nova_M2"/>
      <sheetName val="F_Rec_-Liga_Nova_NE2"/>
      <sheetName val="F_Rec-Religa_24h_M2"/>
      <sheetName val="F_Rec_-Religa_24h_NE2"/>
      <sheetName val="F_Rec-Religa_Urgência_M2"/>
      <sheetName val="F_Rec_-Religa_Urgência_NE2"/>
      <sheetName val="Indicadores_Associados2"/>
      <sheetName val="Indicadores_Associados_(2)2"/>
      <sheetName val="F_Rec_-Ind_Assoc_C2"/>
      <sheetName val="Melhoria_Aprend2"/>
      <sheetName val="MA_Segurança_M2"/>
      <sheetName val="MA_Segurança_SGSSO2"/>
      <sheetName val="MA_Segurança_M_Publico2"/>
      <sheetName val="MA_Segurança_NE2"/>
      <sheetName val="Dados_Segurança2"/>
      <sheetName val="Dir_Responsáveis2"/>
      <sheetName val="PA_RH2"/>
      <sheetName val="N_RH2"/>
      <sheetName val="Comentários_PA_RH2"/>
      <sheetName val="Comentários_N_RH2"/>
      <sheetName val="PA_Jurídico2"/>
      <sheetName val="PA_Patrimônio2"/>
      <sheetName val="N_Patrimônio2"/>
      <sheetName val="Comentários_PA_Patrimônio2"/>
      <sheetName val="Comentários_N_Patrimônio2"/>
      <sheetName val="Comentários_PA_Jurídico2"/>
      <sheetName val="PA_Suprimentos2"/>
      <sheetName val="N_Suprimentos2"/>
      <sheetName val="Comentários_PA_Suprimentos2"/>
      <sheetName val="Comentários_N_Suprimentos2"/>
      <sheetName val="PA_Genesis_2"/>
      <sheetName val="Comentários_PA_Genesis2"/>
      <sheetName val="PA_Gestão_Comercial2"/>
      <sheetName val="N_Gestão_Comercial2"/>
      <sheetName val="Comentários_PA_Gestão_Comercia2"/>
      <sheetName val="Comentários_N_Gestão_Comercial2"/>
      <sheetName val="PA_Clientes2"/>
      <sheetName val="N_Clientes2"/>
      <sheetName val="Comentários_PA_Clientes2"/>
      <sheetName val="Comentários_N_Clientes2"/>
      <sheetName val="PA_COE2"/>
      <sheetName val="N_COE2"/>
      <sheetName val="Comentários_PA_COE2"/>
      <sheetName val="Comentários_N_COE2"/>
      <sheetName val="PA_Engenharia2"/>
      <sheetName val="N_Engenharia2"/>
      <sheetName val="Comentários_PA_Engenharia2"/>
      <sheetName val="Comentários_N_Engenharia2"/>
      <sheetName val="PA_AES_Serviços2"/>
      <sheetName val="N_AES_Serviços2"/>
      <sheetName val="Comentários_PA_AES_Serviços2"/>
      <sheetName val="Comentários_N_AES_Serviços2"/>
      <sheetName val="PA_MA2"/>
      <sheetName val="Comentários_PA_MA2"/>
      <sheetName val="PA_Segurança2"/>
      <sheetName val="Comentários_PA_Seg2"/>
      <sheetName val="PA_Work2"/>
      <sheetName val="N_Work2"/>
      <sheetName val="Comentários_PA_Work2"/>
      <sheetName val="Comentários_N_Work2"/>
      <sheetName val="PA_GPS2"/>
      <sheetName val="N_GPS2"/>
      <sheetName val="Comentários_PA_GPS2"/>
      <sheetName val="Comentários_N_GPS2"/>
      <sheetName val="PA_G_Rec2"/>
      <sheetName val="N_G_Rec2"/>
      <sheetName val="Comentários_PA_G_Rec2"/>
      <sheetName val="Comentários_N_G_Rec2"/>
      <sheetName val="PA_At_Com2"/>
      <sheetName val="N_At_Com2"/>
      <sheetName val="Comentários_PA_At_Com_2"/>
      <sheetName val="Comentários_N_At_Com2"/>
      <sheetName val="PA_G_Distr2"/>
      <sheetName val="N_G_Distr2"/>
      <sheetName val="Comentários_PA_G_Distr2"/>
      <sheetName val="Comentários_N_G_Distr2"/>
      <sheetName val="PA_Perdas_GEPRP2"/>
      <sheetName val="N_Perdas_GEPRP2"/>
      <sheetName val="Comentários_PA_Perdas_GEPRP2"/>
      <sheetName val="Comentários_N_Perdas_GEPRP2"/>
      <sheetName val="PA_Perdas2"/>
      <sheetName val="Comentários_PA_Perdas2"/>
      <sheetName val="PA_Clientes_C2"/>
      <sheetName val="Comentários_PA_Clientes_C2"/>
      <sheetName val="Estatisticas_do_Planejamento2"/>
      <sheetName val="Metas_"/>
      <sheetName val="Metas_05_06"/>
      <sheetName val="Metas_05_06_ocultas"/>
      <sheetName val="Dados_de_relacionamento"/>
      <sheetName val="Opex_Capex_M"/>
      <sheetName val="Opex_Capex_NE"/>
      <sheetName val="Análise_Financeira_Opex"/>
      <sheetName val="Análise_Financeira_Capex"/>
      <sheetName val="Dados_Análise_Financeira"/>
      <sheetName val="Análise_Financeira_NE"/>
      <sheetName val="Capitalização_NE"/>
      <sheetName val="F_Perdas_M"/>
      <sheetName val="F_Perdas-Fraude_M"/>
      <sheetName val="F_Perdas_-_KPI"/>
      <sheetName val="F_Perdas_-_KPI_Ranking"/>
      <sheetName val="F_Perdas_-_KPI_DADOS"/>
      <sheetName val="Dados_Perdas"/>
      <sheetName val="Dados_Perdas_e_BH"/>
      <sheetName val="Dados_Perdas_RAA"/>
      <sheetName val="F_Percentual_Perdas_FBH"/>
      <sheetName val="Otimização_Ativos_Poste"/>
      <sheetName val="Otimização_Ativos_Trafo"/>
      <sheetName val="Plano_de_Manutenção"/>
      <sheetName val="FEC_NPD_ELPA"/>
      <sheetName val="FEC_NPD_Circuitos"/>
      <sheetName val="Dados_para_os_gráficos"/>
      <sheetName val="F_Perdas-Fraude_NE"/>
      <sheetName val="F_Perdas-Black_Holes"/>
      <sheetName val="F_Perdas-Clandestinas_M"/>
      <sheetName val="F_Perdas-Clandestinas_Ranking"/>
      <sheetName val="Dados_Clandestina"/>
      <sheetName val="F_Perdas-Clandestinas_NE"/>
      <sheetName val="F_Rec-Faturamento_M_"/>
      <sheetName val="Dados_Faturamento"/>
      <sheetName val="F_Rec-Faturamento_IRC"/>
      <sheetName val="F_Rec_-Faturamento_NE"/>
      <sheetName val="F_Inad-Combate_M_"/>
      <sheetName val="F_Inad-Combate_M_2"/>
      <sheetName val="F_Inad-TxArrec_e_PCLD_M"/>
      <sheetName val="TxArrec_por_Unidade"/>
      <sheetName val="Dados_Inadimplência"/>
      <sheetName val="F_Inad-Combate_NE"/>
      <sheetName val="EO_Forn_Contínuo_M"/>
      <sheetName val="EO_Forn_Contínuo_NE"/>
      <sheetName val="Transgressões_2005"/>
      <sheetName val="EO_DM"/>
      <sheetName val="EO_DM_NE"/>
      <sheetName val="EO_Reclamação-At__Emergência_M"/>
      <sheetName val="Penalidades_Acum"/>
      <sheetName val="MA_Qualidade"/>
      <sheetName val="MA_Qualidade_Call"/>
      <sheetName val="Dados_ISO_9001"/>
      <sheetName val="EO_Reclamação-At__Emergência_NE"/>
      <sheetName val="EO_Ex_Serv-Work_M"/>
      <sheetName val="EO_Ex_Serv-Work_Ganho"/>
      <sheetName val="Dados_Work_M"/>
      <sheetName val="EO_Ex_Serv-Work_NE"/>
      <sheetName val="Satisfação_Cliente"/>
      <sheetName val="SC_At__Clientes_Ag_M"/>
      <sheetName val="Dados_Agencias"/>
      <sheetName val="SC_At__Clientes_Ag_NE"/>
      <sheetName val="SC_At__Ouvidoria_M_"/>
      <sheetName val="SC_At__Ouvidoria_NE"/>
      <sheetName val="SC_At__Ouvidoria_2_Ped_M__(2)"/>
      <sheetName val="SC_At__Ouvidoria_Reiteradas"/>
      <sheetName val="Dados_Ouvidoria"/>
      <sheetName val="Dados_Ouvidoria_II"/>
      <sheetName val="SC_At__Ouvidoria_Call_M"/>
      <sheetName val="2º_3º_pedidos"/>
      <sheetName val="SC_At_Ouvidoria_Call_NE"/>
      <sheetName val="Dados_Indicadores_Comerciais"/>
      <sheetName val="SC_Sol_Est-TME_M"/>
      <sheetName val="SC_Sol_Est-TME_NE"/>
      <sheetName val="Ranking_Comercial"/>
      <sheetName val="F_Rec_-Ranking_C"/>
      <sheetName val="F_Rec-Liga_Nova_M"/>
      <sheetName val="F_Rec_-Liga_Nova_NE"/>
      <sheetName val="F_Rec-Religa_24h_M"/>
      <sheetName val="F_Rec_-Religa_24h_NE"/>
      <sheetName val="F_Rec-Religa_Urgência_M"/>
      <sheetName val="F_Rec_-Religa_Urgência_NE"/>
      <sheetName val="Indicadores_Associados"/>
      <sheetName val="Indicadores_Associados_(2)"/>
      <sheetName val="F_Rec_-Ind_Assoc_C"/>
      <sheetName val="Melhoria_Aprend"/>
      <sheetName val="MA_Segurança_M"/>
      <sheetName val="MA_Segurança_SGSSO"/>
      <sheetName val="MA_Segurança_M_Publico"/>
      <sheetName val="MA_Segurança_NE"/>
      <sheetName val="Dados_Segurança"/>
      <sheetName val="Dir_Responsáveis"/>
      <sheetName val="PA_RH"/>
      <sheetName val="N_RH"/>
      <sheetName val="Comentários_PA_RH"/>
      <sheetName val="Comentários_N_RH"/>
      <sheetName val="PA_Jurídico"/>
      <sheetName val="PA_Patrimônio"/>
      <sheetName val="N_Patrimônio"/>
      <sheetName val="Comentários_PA_Patrimônio"/>
      <sheetName val="Comentários_N_Patrimônio"/>
      <sheetName val="Comentários_PA_Jurídico"/>
      <sheetName val="PA_Suprimentos"/>
      <sheetName val="N_Suprimentos"/>
      <sheetName val="Comentários_PA_Suprimentos"/>
      <sheetName val="Comentários_N_Suprimentos"/>
      <sheetName val="PA_Genesis_"/>
      <sheetName val="Comentários_PA_Genesis"/>
      <sheetName val="PA_Gestão_Comercial"/>
      <sheetName val="N_Gestão_Comercial"/>
      <sheetName val="Comentários_PA_Gestão_Comercial"/>
      <sheetName val="Comentários_N_Gestão_Comercial"/>
      <sheetName val="PA_Clientes"/>
      <sheetName val="N_Clientes"/>
      <sheetName val="Comentários_PA_Clientes"/>
      <sheetName val="Comentários_N_Clientes"/>
      <sheetName val="PA_COE"/>
      <sheetName val="N_COE"/>
      <sheetName val="Comentários_PA_COE"/>
      <sheetName val="Comentários_N_COE"/>
      <sheetName val="PA_Engenharia"/>
      <sheetName val="N_Engenharia"/>
      <sheetName val="Comentários_PA_Engenharia"/>
      <sheetName val="Comentários_N_Engenharia"/>
      <sheetName val="PA_AES_Serviços"/>
      <sheetName val="N_AES_Serviços"/>
      <sheetName val="Comentários_PA_AES_Serviços"/>
      <sheetName val="Comentários_N_AES_Serviços"/>
      <sheetName val="PA_MA"/>
      <sheetName val="Comentários_PA_MA"/>
      <sheetName val="PA_Segurança"/>
      <sheetName val="Comentários_PA_Seg"/>
      <sheetName val="PA_Work"/>
      <sheetName val="N_Work"/>
      <sheetName val="Comentários_PA_Work"/>
      <sheetName val="Comentários_N_Work"/>
      <sheetName val="PA_GPS"/>
      <sheetName val="N_GPS"/>
      <sheetName val="Comentários_PA_GPS"/>
      <sheetName val="Comentários_N_GPS"/>
      <sheetName val="PA_G_Rec"/>
      <sheetName val="N_G_Rec"/>
      <sheetName val="Comentários_PA_G_Rec"/>
      <sheetName val="Comentários_N_G_Rec"/>
      <sheetName val="PA_At_Com"/>
      <sheetName val="N_At_Com"/>
      <sheetName val="Comentários_PA_At_Com_"/>
      <sheetName val="Comentários_N_At_Com"/>
      <sheetName val="PA_G_Distr"/>
      <sheetName val="N_G_Distr"/>
      <sheetName val="Comentários_PA_G_Distr"/>
      <sheetName val="Comentários_N_G_Distr"/>
      <sheetName val="PA_Perdas_GEPRP"/>
      <sheetName val="N_Perdas_GEPRP"/>
      <sheetName val="Comentários_PA_Perdas_GEPRP"/>
      <sheetName val="Comentários_N_Perdas_GEPRP"/>
      <sheetName val="PA_Perdas"/>
      <sheetName val="Comentários_PA_Perdas"/>
      <sheetName val="PA_Clientes_C"/>
      <sheetName val="Comentários_PA_Clientes_C"/>
      <sheetName val="Estatisticas_do_Planejamento"/>
      <sheetName val="Metas_1"/>
      <sheetName val="Metas_05_061"/>
      <sheetName val="Metas_05_06_ocultas1"/>
      <sheetName val="Dados_de_relacionamento1"/>
      <sheetName val="Opex_Capex_M1"/>
      <sheetName val="Opex_Capex_NE1"/>
      <sheetName val="Análise_Financeira_Opex1"/>
      <sheetName val="Análise_Financeira_Capex1"/>
      <sheetName val="Dados_Análise_Financeira1"/>
      <sheetName val="Análise_Financeira_NE1"/>
      <sheetName val="Capitalização_NE1"/>
      <sheetName val="F_Perdas_M1"/>
      <sheetName val="F_Perdas-Fraude_M1"/>
      <sheetName val="F_Perdas_-_KPI1"/>
      <sheetName val="F_Perdas_-_KPI_Ranking1"/>
      <sheetName val="F_Perdas_-_KPI_DADOS1"/>
      <sheetName val="Dados_Perdas1"/>
      <sheetName val="Dados_Perdas_e_BH1"/>
      <sheetName val="Dados_Perdas_RAA1"/>
      <sheetName val="F_Percentual_Perdas_FBH1"/>
      <sheetName val="Otimização_Ativos_Poste1"/>
      <sheetName val="Otimização_Ativos_Trafo1"/>
      <sheetName val="Plano_de_Manutenção1"/>
      <sheetName val="FEC_NPD_ELPA1"/>
      <sheetName val="FEC_NPD_Circuitos1"/>
      <sheetName val="Dados_para_os_gráficos1"/>
      <sheetName val="F_Perdas-Fraude_NE1"/>
      <sheetName val="F_Perdas-Black_Holes1"/>
      <sheetName val="F_Perdas-Clandestinas_M1"/>
      <sheetName val="F_Perdas-Clandestinas_Ranking1"/>
      <sheetName val="Dados_Clandestina1"/>
      <sheetName val="F_Perdas-Clandestinas_NE1"/>
      <sheetName val="F_Rec-Faturamento_M_1"/>
      <sheetName val="Dados_Faturamento1"/>
      <sheetName val="F_Rec-Faturamento_IRC1"/>
      <sheetName val="F_Rec_-Faturamento_NE1"/>
      <sheetName val="F_Inad-Combate_M_1"/>
      <sheetName val="F_Inad-Combate_M_21"/>
      <sheetName val="F_Inad-TxArrec_e_PCLD_M1"/>
      <sheetName val="TxArrec_por_Unidade1"/>
      <sheetName val="Dados_Inadimplência1"/>
      <sheetName val="F_Inad-Combate_NE1"/>
      <sheetName val="EO_Forn_Contínuo_M1"/>
      <sheetName val="EO_Forn_Contínuo_NE1"/>
      <sheetName val="Transgressões_20051"/>
      <sheetName val="EO_DM1"/>
      <sheetName val="EO_DM_NE1"/>
      <sheetName val="EO_Reclamação-At__Emergência_M1"/>
      <sheetName val="Penalidades_Acum1"/>
      <sheetName val="MA_Qualidade1"/>
      <sheetName val="MA_Qualidade_Call1"/>
      <sheetName val="Dados_ISO_90011"/>
      <sheetName val="EO_Reclamação-At__Emergência_N1"/>
      <sheetName val="EO_Ex_Serv-Work_M1"/>
      <sheetName val="EO_Ex_Serv-Work_Ganho1"/>
      <sheetName val="Dados_Work_M1"/>
      <sheetName val="EO_Ex_Serv-Work_NE1"/>
      <sheetName val="Satisfação_Cliente1"/>
      <sheetName val="SC_At__Clientes_Ag_M1"/>
      <sheetName val="Dados_Agencias1"/>
      <sheetName val="SC_At__Clientes_Ag_NE1"/>
      <sheetName val="SC_At__Ouvidoria_M_1"/>
      <sheetName val="SC_At__Ouvidoria_NE1"/>
      <sheetName val="SC_At__Ouvidoria_2_Ped_M__(2)1"/>
      <sheetName val="SC_At__Ouvidoria_Reiteradas1"/>
      <sheetName val="Dados_Ouvidoria1"/>
      <sheetName val="Dados_Ouvidoria_II1"/>
      <sheetName val="SC_At__Ouvidoria_Call_M1"/>
      <sheetName val="2º_3º_pedidos1"/>
      <sheetName val="SC_At_Ouvidoria_Call_NE1"/>
      <sheetName val="Dados_Indicadores_Comerciais1"/>
      <sheetName val="SC_Sol_Est-TME_M1"/>
      <sheetName val="SC_Sol_Est-TME_NE1"/>
      <sheetName val="Ranking_Comercial1"/>
      <sheetName val="F_Rec_-Ranking_C1"/>
      <sheetName val="F_Rec-Liga_Nova_M1"/>
      <sheetName val="F_Rec_-Liga_Nova_NE1"/>
      <sheetName val="F_Rec-Religa_24h_M1"/>
      <sheetName val="F_Rec_-Religa_24h_NE1"/>
      <sheetName val="F_Rec-Religa_Urgência_M1"/>
      <sheetName val="F_Rec_-Religa_Urgência_NE1"/>
      <sheetName val="Indicadores_Associados1"/>
      <sheetName val="Indicadores_Associados_(2)1"/>
      <sheetName val="F_Rec_-Ind_Assoc_C1"/>
      <sheetName val="Melhoria_Aprend1"/>
      <sheetName val="MA_Segurança_M1"/>
      <sheetName val="MA_Segurança_SGSSO1"/>
      <sheetName val="MA_Segurança_M_Publico1"/>
      <sheetName val="MA_Segurança_NE1"/>
      <sheetName val="Dados_Segurança1"/>
      <sheetName val="Dir_Responsáveis1"/>
      <sheetName val="PA_RH1"/>
      <sheetName val="N_RH1"/>
      <sheetName val="Comentários_PA_RH1"/>
      <sheetName val="Comentários_N_RH1"/>
      <sheetName val="PA_Jurídico1"/>
      <sheetName val="PA_Patrimônio1"/>
      <sheetName val="N_Patrimônio1"/>
      <sheetName val="Comentários_PA_Patrimônio1"/>
      <sheetName val="Comentários_N_Patrimônio1"/>
      <sheetName val="Comentários_PA_Jurídico1"/>
      <sheetName val="PA_Suprimentos1"/>
      <sheetName val="N_Suprimentos1"/>
      <sheetName val="Comentários_PA_Suprimentos1"/>
      <sheetName val="Comentários_N_Suprimentos1"/>
      <sheetName val="PA_Genesis_1"/>
      <sheetName val="Comentários_PA_Genesis1"/>
      <sheetName val="PA_Gestão_Comercial1"/>
      <sheetName val="N_Gestão_Comercial1"/>
      <sheetName val="Comentários_PA_Gestão_Comercia1"/>
      <sheetName val="Comentários_N_Gestão_Comercial1"/>
      <sheetName val="PA_Clientes1"/>
      <sheetName val="N_Clientes1"/>
      <sheetName val="Comentários_PA_Clientes1"/>
      <sheetName val="Comentários_N_Clientes1"/>
      <sheetName val="PA_COE1"/>
      <sheetName val="N_COE1"/>
      <sheetName val="Comentários_PA_COE1"/>
      <sheetName val="Comentários_N_COE1"/>
      <sheetName val="PA_Engenharia1"/>
      <sheetName val="N_Engenharia1"/>
      <sheetName val="Comentários_PA_Engenharia1"/>
      <sheetName val="Comentários_N_Engenharia1"/>
      <sheetName val="PA_AES_Serviços1"/>
      <sheetName val="N_AES_Serviços1"/>
      <sheetName val="Comentários_PA_AES_Serviços1"/>
      <sheetName val="Comentários_N_AES_Serviços1"/>
      <sheetName val="PA_MA1"/>
      <sheetName val="Comentários_PA_MA1"/>
      <sheetName val="PA_Segurança1"/>
      <sheetName val="Comentários_PA_Seg1"/>
      <sheetName val="PA_Work1"/>
      <sheetName val="N_Work1"/>
      <sheetName val="Comentários_PA_Work1"/>
      <sheetName val="Comentários_N_Work1"/>
      <sheetName val="PA_GPS1"/>
      <sheetName val="N_GPS1"/>
      <sheetName val="Comentários_PA_GPS1"/>
      <sheetName val="Comentários_N_GPS1"/>
      <sheetName val="PA_G_Rec1"/>
      <sheetName val="N_G_Rec1"/>
      <sheetName val="Comentários_PA_G_Rec1"/>
      <sheetName val="Comentários_N_G_Rec1"/>
      <sheetName val="PA_At_Com1"/>
      <sheetName val="N_At_Com1"/>
      <sheetName val="Comentários_PA_At_Com_1"/>
      <sheetName val="Comentários_N_At_Com1"/>
      <sheetName val="PA_G_Distr1"/>
      <sheetName val="N_G_Distr1"/>
      <sheetName val="Comentários_PA_G_Distr1"/>
      <sheetName val="Comentários_N_G_Distr1"/>
      <sheetName val="PA_Perdas_GEPRP1"/>
      <sheetName val="N_Perdas_GEPRP1"/>
      <sheetName val="Comentários_PA_Perdas_GEPRP1"/>
      <sheetName val="Comentários_N_Perdas_GEPRP1"/>
      <sheetName val="PA_Perdas1"/>
      <sheetName val="Comentários_PA_Perdas1"/>
      <sheetName val="PA_Clientes_C1"/>
      <sheetName val="Comentários_PA_Clientes_C1"/>
      <sheetName val="Estatisticas_do_Planejamento1"/>
      <sheetName val="Metas_3"/>
      <sheetName val="Metas_05_063"/>
      <sheetName val="Metas_05_06_ocultas3"/>
      <sheetName val="Dados_de_relacionamento3"/>
      <sheetName val="Opex_Capex_M3"/>
      <sheetName val="Opex_Capex_NE3"/>
      <sheetName val="Análise_Financeira_Opex3"/>
      <sheetName val="Análise_Financeira_Capex3"/>
      <sheetName val="Dados_Análise_Financeira3"/>
      <sheetName val="Análise_Financeira_NE3"/>
      <sheetName val="Capitalização_NE3"/>
      <sheetName val="F_Perdas_M3"/>
      <sheetName val="F_Perdas-Fraude_M3"/>
      <sheetName val="F_Perdas_-_KPI3"/>
      <sheetName val="F_Perdas_-_KPI_Ranking3"/>
      <sheetName val="F_Perdas_-_KPI_DADOS3"/>
      <sheetName val="Dados_Perdas3"/>
      <sheetName val="Dados_Perdas_e_BH3"/>
      <sheetName val="Dados_Perdas_RAA3"/>
      <sheetName val="F_Percentual_Perdas_FBH3"/>
      <sheetName val="Otimização_Ativos_Poste3"/>
      <sheetName val="Otimização_Ativos_Trafo3"/>
      <sheetName val="Plano_de_Manutenção3"/>
      <sheetName val="FEC_NPD_ELPA3"/>
      <sheetName val="FEC_NPD_Circuitos3"/>
      <sheetName val="Dados_para_os_gráficos3"/>
      <sheetName val="F_Perdas-Fraude_NE3"/>
      <sheetName val="F_Perdas-Black_Holes3"/>
      <sheetName val="F_Perdas-Clandestinas_M3"/>
      <sheetName val="F_Perdas-Clandestinas_Ranking3"/>
      <sheetName val="Dados_Clandestina3"/>
      <sheetName val="F_Perdas-Clandestinas_NE3"/>
      <sheetName val="F_Rec-Faturamento_M_3"/>
      <sheetName val="Dados_Faturamento3"/>
      <sheetName val="F_Rec-Faturamento_IRC3"/>
      <sheetName val="F_Rec_-Faturamento_NE3"/>
      <sheetName val="F_Inad-Combate_M_4"/>
      <sheetName val="F_Inad-Combate_M_23"/>
      <sheetName val="F_Inad-TxArrec_e_PCLD_M3"/>
      <sheetName val="TxArrec_por_Unidade3"/>
      <sheetName val="Dados_Inadimplência3"/>
      <sheetName val="F_Inad-Combate_NE3"/>
      <sheetName val="EO_Forn_Contínuo_M3"/>
      <sheetName val="EO_Forn_Contínuo_NE3"/>
      <sheetName val="Transgressões_20053"/>
      <sheetName val="EO_DM3"/>
      <sheetName val="EO_DM_NE3"/>
      <sheetName val="EO_Reclamação-At__Emergência_M3"/>
      <sheetName val="Penalidades_Acum3"/>
      <sheetName val="MA_Qualidade3"/>
      <sheetName val="MA_Qualidade_Call3"/>
      <sheetName val="Dados_ISO_90013"/>
      <sheetName val="EO_Reclamação-At__Emergência_N3"/>
      <sheetName val="EO_Ex_Serv-Work_M3"/>
      <sheetName val="EO_Ex_Serv-Work_Ganho3"/>
      <sheetName val="Dados_Work_M3"/>
      <sheetName val="EO_Ex_Serv-Work_NE3"/>
      <sheetName val="Satisfação_Cliente3"/>
      <sheetName val="SC_At__Clientes_Ag_M3"/>
      <sheetName val="Dados_Agencias3"/>
      <sheetName val="SC_At__Clientes_Ag_NE3"/>
      <sheetName val="SC_At__Ouvidoria_M_3"/>
      <sheetName val="SC_At__Ouvidoria_NE3"/>
      <sheetName val="SC_At__Ouvidoria_2_Ped_M__(2)3"/>
      <sheetName val="SC_At__Ouvidoria_Reiteradas3"/>
      <sheetName val="Dados_Ouvidoria3"/>
      <sheetName val="Dados_Ouvidoria_II3"/>
      <sheetName val="SC_At__Ouvidoria_Call_M3"/>
      <sheetName val="2º_3º_pedidos3"/>
      <sheetName val="SC_At_Ouvidoria_Call_NE3"/>
      <sheetName val="Dados_Indicadores_Comerciais3"/>
      <sheetName val="SC_Sol_Est-TME_M3"/>
      <sheetName val="SC_Sol_Est-TME_NE3"/>
      <sheetName val="Ranking_Comercial3"/>
      <sheetName val="F_Rec_-Ranking_C3"/>
      <sheetName val="F_Rec-Liga_Nova_M3"/>
      <sheetName val="F_Rec_-Liga_Nova_NE3"/>
      <sheetName val="F_Rec-Religa_24h_M3"/>
      <sheetName val="F_Rec_-Religa_24h_NE3"/>
      <sheetName val="F_Rec-Religa_Urgência_M3"/>
      <sheetName val="F_Rec_-Religa_Urgência_NE3"/>
      <sheetName val="Indicadores_Associados3"/>
      <sheetName val="Indicadores_Associados_(2)3"/>
      <sheetName val="F_Rec_-Ind_Assoc_C3"/>
      <sheetName val="Melhoria_Aprend3"/>
      <sheetName val="MA_Segurança_M3"/>
      <sheetName val="MA_Segurança_SGSSO3"/>
      <sheetName val="MA_Segurança_M_Publico3"/>
      <sheetName val="MA_Segurança_NE3"/>
      <sheetName val="Dados_Segurança3"/>
      <sheetName val="Dir_Responsáveis3"/>
      <sheetName val="PA_RH3"/>
      <sheetName val="N_RH3"/>
      <sheetName val="Comentários_PA_RH3"/>
      <sheetName val="Comentários_N_RH3"/>
      <sheetName val="PA_Jurídico3"/>
      <sheetName val="PA_Patrimônio3"/>
      <sheetName val="N_Patrimônio3"/>
      <sheetName val="Comentários_PA_Patrimônio3"/>
      <sheetName val="Comentários_N_Patrimônio3"/>
      <sheetName val="Comentários_PA_Jurídico3"/>
      <sheetName val="PA_Suprimentos3"/>
      <sheetName val="N_Suprimentos3"/>
      <sheetName val="Comentários_PA_Suprimentos3"/>
      <sheetName val="Comentários_N_Suprimentos3"/>
      <sheetName val="PA_Genesis_3"/>
      <sheetName val="Comentários_PA_Genesis3"/>
      <sheetName val="PA_Gestão_Comercial3"/>
      <sheetName val="N_Gestão_Comercial3"/>
      <sheetName val="Comentários_PA_Gestão_Comercia3"/>
      <sheetName val="Comentários_N_Gestão_Comercial3"/>
      <sheetName val="PA_Clientes3"/>
      <sheetName val="N_Clientes3"/>
      <sheetName val="Comentários_PA_Clientes3"/>
      <sheetName val="Comentários_N_Clientes3"/>
      <sheetName val="PA_COE3"/>
      <sheetName val="N_COE3"/>
      <sheetName val="Comentários_PA_COE3"/>
      <sheetName val="Comentários_N_COE3"/>
      <sheetName val="PA_Engenharia3"/>
      <sheetName val="N_Engenharia3"/>
      <sheetName val="Comentários_PA_Engenharia3"/>
      <sheetName val="Comentários_N_Engenharia3"/>
      <sheetName val="PA_AES_Serviços3"/>
      <sheetName val="N_AES_Serviços3"/>
      <sheetName val="Comentários_PA_AES_Serviços3"/>
      <sheetName val="Comentários_N_AES_Serviços3"/>
      <sheetName val="PA_MA3"/>
      <sheetName val="Comentários_PA_MA3"/>
      <sheetName val="PA_Segurança3"/>
      <sheetName val="Comentários_PA_Seg3"/>
      <sheetName val="PA_Work3"/>
      <sheetName val="N_Work3"/>
      <sheetName val="Comentários_PA_Work3"/>
      <sheetName val="Comentários_N_Work3"/>
      <sheetName val="PA_GPS3"/>
      <sheetName val="N_GPS3"/>
      <sheetName val="Comentários_PA_GPS3"/>
      <sheetName val="Comentários_N_GPS3"/>
      <sheetName val="PA_G_Rec3"/>
      <sheetName val="N_G_Rec3"/>
      <sheetName val="Comentários_PA_G_Rec3"/>
      <sheetName val="Comentários_N_G_Rec3"/>
      <sheetName val="PA_At_Com3"/>
      <sheetName val="N_At_Com3"/>
      <sheetName val="Comentários_PA_At_Com_3"/>
      <sheetName val="Comentários_N_At_Com3"/>
      <sheetName val="PA_G_Distr3"/>
      <sheetName val="N_G_Distr3"/>
      <sheetName val="Comentários_PA_G_Distr3"/>
      <sheetName val="Comentários_N_G_Distr3"/>
      <sheetName val="PA_Perdas_GEPRP3"/>
      <sheetName val="N_Perdas_GEPRP3"/>
      <sheetName val="Comentários_PA_Perdas_GEPRP3"/>
      <sheetName val="Comentários_N_Perdas_GEPRP3"/>
      <sheetName val="PA_Perdas3"/>
      <sheetName val="Comentários_PA_Perdas3"/>
      <sheetName val="PA_Clientes_C3"/>
      <sheetName val="Comentários_PA_Clientes_C3"/>
      <sheetName val="Estatisticas_do_Planejamento3"/>
      <sheetName val="Metas_4"/>
      <sheetName val="Metas_05_064"/>
      <sheetName val="Metas_05_06_ocultas4"/>
      <sheetName val="Dados_de_relacionamento4"/>
      <sheetName val="Opex_Capex_M4"/>
      <sheetName val="Opex_Capex_NE4"/>
      <sheetName val="Análise_Financeira_Opex4"/>
      <sheetName val="Análise_Financeira_Capex4"/>
      <sheetName val="Dados_Análise_Financeira4"/>
      <sheetName val="Análise_Financeira_NE4"/>
      <sheetName val="Capitalização_NE4"/>
      <sheetName val="F_Perdas_M4"/>
      <sheetName val="F_Perdas-Fraude_M4"/>
      <sheetName val="F_Perdas_-_KPI4"/>
      <sheetName val="F_Perdas_-_KPI_Ranking4"/>
      <sheetName val="F_Perdas_-_KPI_DADOS4"/>
      <sheetName val="Dados_Perdas4"/>
      <sheetName val="Dados_Perdas_e_BH4"/>
      <sheetName val="Dados_Perdas_RAA4"/>
      <sheetName val="F_Percentual_Perdas_FBH4"/>
      <sheetName val="Otimização_Ativos_Poste4"/>
      <sheetName val="Otimização_Ativos_Trafo4"/>
      <sheetName val="Plano_de_Manutenção4"/>
      <sheetName val="FEC_NPD_ELPA4"/>
      <sheetName val="FEC_NPD_Circuitos4"/>
      <sheetName val="Dados_para_os_gráficos4"/>
      <sheetName val="F_Perdas-Fraude_NE4"/>
      <sheetName val="F_Perdas-Black_Holes4"/>
      <sheetName val="F_Perdas-Clandestinas_M4"/>
      <sheetName val="F_Perdas-Clandestinas_Ranking4"/>
      <sheetName val="Dados_Clandestina4"/>
      <sheetName val="F_Perdas-Clandestinas_NE4"/>
      <sheetName val="F_Rec-Faturamento_M_4"/>
      <sheetName val="Dados_Faturamento4"/>
      <sheetName val="F_Rec-Faturamento_IRC4"/>
      <sheetName val="F_Rec_-Faturamento_NE4"/>
      <sheetName val="F_Inad-Combate_M_5"/>
      <sheetName val="F_Inad-Combate_M_24"/>
      <sheetName val="F_Inad-TxArrec_e_PCLD_M4"/>
      <sheetName val="TxArrec_por_Unidade4"/>
      <sheetName val="Dados_Inadimplência4"/>
      <sheetName val="F_Inad-Combate_NE4"/>
      <sheetName val="EO_Forn_Contínuo_M4"/>
      <sheetName val="EO_Forn_Contínuo_NE4"/>
      <sheetName val="Transgressões_20054"/>
      <sheetName val="EO_DM4"/>
      <sheetName val="EO_DM_NE4"/>
      <sheetName val="EO_Reclamação-At__Emergência_M4"/>
      <sheetName val="Penalidades_Acum4"/>
      <sheetName val="MA_Qualidade4"/>
      <sheetName val="MA_Qualidade_Call4"/>
      <sheetName val="Dados_ISO_90014"/>
      <sheetName val="EO_Reclamação-At__Emergência_N4"/>
      <sheetName val="EO_Ex_Serv-Work_M4"/>
      <sheetName val="EO_Ex_Serv-Work_Ganho4"/>
      <sheetName val="Dados_Work_M4"/>
      <sheetName val="EO_Ex_Serv-Work_NE4"/>
      <sheetName val="Satisfação_Cliente4"/>
      <sheetName val="SC_At__Clientes_Ag_M4"/>
      <sheetName val="Dados_Agencias4"/>
      <sheetName val="SC_At__Clientes_Ag_NE4"/>
      <sheetName val="SC_At__Ouvidoria_M_4"/>
      <sheetName val="SC_At__Ouvidoria_NE4"/>
      <sheetName val="SC_At__Ouvidoria_2_Ped_M__(2)4"/>
      <sheetName val="SC_At__Ouvidoria_Reiteradas4"/>
      <sheetName val="Dados_Ouvidoria4"/>
      <sheetName val="Dados_Ouvidoria_II4"/>
      <sheetName val="SC_At__Ouvidoria_Call_M4"/>
      <sheetName val="2º_3º_pedidos4"/>
      <sheetName val="SC_At_Ouvidoria_Call_NE4"/>
      <sheetName val="Dados_Indicadores_Comerciais4"/>
      <sheetName val="SC_Sol_Est-TME_M4"/>
      <sheetName val="SC_Sol_Est-TME_NE4"/>
      <sheetName val="Ranking_Comercial4"/>
      <sheetName val="F_Rec_-Ranking_C4"/>
      <sheetName val="F_Rec-Liga_Nova_M4"/>
      <sheetName val="F_Rec_-Liga_Nova_NE4"/>
      <sheetName val="F_Rec-Religa_24h_M4"/>
      <sheetName val="F_Rec_-Religa_24h_NE4"/>
      <sheetName val="F_Rec-Religa_Urgência_M4"/>
      <sheetName val="F_Rec_-Religa_Urgência_NE4"/>
      <sheetName val="Indicadores_Associados4"/>
      <sheetName val="Indicadores_Associados_(2)4"/>
      <sheetName val="F_Rec_-Ind_Assoc_C4"/>
      <sheetName val="Melhoria_Aprend4"/>
      <sheetName val="MA_Segurança_M4"/>
      <sheetName val="MA_Segurança_SGSSO4"/>
      <sheetName val="MA_Segurança_M_Publico4"/>
      <sheetName val="MA_Segurança_NE4"/>
      <sheetName val="Dados_Segurança4"/>
      <sheetName val="Dir_Responsáveis4"/>
      <sheetName val="PA_RH4"/>
      <sheetName val="N_RH4"/>
      <sheetName val="Comentários_PA_RH4"/>
      <sheetName val="Comentários_N_RH4"/>
      <sheetName val="PA_Jurídico4"/>
      <sheetName val="PA_Patrimônio4"/>
      <sheetName val="N_Patrimônio4"/>
      <sheetName val="Comentários_PA_Patrimônio4"/>
      <sheetName val="Comentários_N_Patrimônio4"/>
      <sheetName val="Comentários_PA_Jurídico4"/>
      <sheetName val="PA_Suprimentos4"/>
      <sheetName val="N_Suprimentos4"/>
      <sheetName val="Comentários_PA_Suprimentos4"/>
      <sheetName val="Comentários_N_Suprimentos4"/>
      <sheetName val="PA_Genesis_4"/>
      <sheetName val="Comentários_PA_Genesis4"/>
      <sheetName val="PA_Gestão_Comercial4"/>
      <sheetName val="N_Gestão_Comercial4"/>
      <sheetName val="Comentários_PA_Gestão_Comercia4"/>
      <sheetName val="Comentários_N_Gestão_Comercial4"/>
      <sheetName val="PA_Clientes4"/>
      <sheetName val="N_Clientes4"/>
      <sheetName val="Comentários_PA_Clientes4"/>
      <sheetName val="Comentários_N_Clientes4"/>
      <sheetName val="PA_COE4"/>
      <sheetName val="N_COE4"/>
      <sheetName val="Comentários_PA_COE4"/>
      <sheetName val="Comentários_N_COE4"/>
      <sheetName val="PA_Engenharia4"/>
      <sheetName val="N_Engenharia4"/>
      <sheetName val="Comentários_PA_Engenharia4"/>
      <sheetName val="Comentários_N_Engenharia4"/>
      <sheetName val="PA_AES_Serviços4"/>
      <sheetName val="N_AES_Serviços4"/>
      <sheetName val="Comentários_PA_AES_Serviços4"/>
      <sheetName val="Comentários_N_AES_Serviços4"/>
      <sheetName val="PA_MA4"/>
      <sheetName val="Comentários_PA_MA4"/>
      <sheetName val="PA_Segurança4"/>
      <sheetName val="Comentários_PA_Seg4"/>
      <sheetName val="PA_Work4"/>
      <sheetName val="N_Work4"/>
      <sheetName val="Comentários_PA_Work4"/>
      <sheetName val="Comentários_N_Work4"/>
      <sheetName val="PA_GPS4"/>
      <sheetName val="N_GPS4"/>
      <sheetName val="Comentários_PA_GPS4"/>
      <sheetName val="Comentários_N_GPS4"/>
      <sheetName val="PA_G_Rec4"/>
      <sheetName val="N_G_Rec4"/>
      <sheetName val="Comentários_PA_G_Rec4"/>
      <sheetName val="Comentários_N_G_Rec4"/>
      <sheetName val="PA_At_Com4"/>
      <sheetName val="N_At_Com4"/>
      <sheetName val="Comentários_PA_At_Com_4"/>
      <sheetName val="Comentários_N_At_Com4"/>
      <sheetName val="PA_G_Distr4"/>
      <sheetName val="N_G_Distr4"/>
      <sheetName val="Comentários_PA_G_Distr4"/>
      <sheetName val="Comentários_N_G_Distr4"/>
      <sheetName val="PA_Perdas_GEPRP4"/>
      <sheetName val="N_Perdas_GEPRP4"/>
      <sheetName val="Comentários_PA_Perdas_GEPRP4"/>
      <sheetName val="Comentários_N_Perdas_GEPRP4"/>
      <sheetName val="PA_Perdas4"/>
      <sheetName val="Comentários_PA_Perdas4"/>
      <sheetName val="PA_Clientes_C4"/>
      <sheetName val="Comentários_PA_Clientes_C4"/>
      <sheetName val="Estatisticas_do_Planejamento4"/>
      <sheetName val="Metas_5"/>
      <sheetName val="Metas_05_065"/>
      <sheetName val="Metas_05_06_ocultas5"/>
      <sheetName val="Dados_de_relacionamento5"/>
      <sheetName val="Opex_Capex_M5"/>
      <sheetName val="Opex_Capex_NE5"/>
      <sheetName val="Análise_Financeira_Opex5"/>
      <sheetName val="Análise_Financeira_Capex5"/>
      <sheetName val="Dados_Análise_Financeira5"/>
      <sheetName val="Análise_Financeira_NE5"/>
      <sheetName val="Capitalização_NE5"/>
      <sheetName val="F_Perdas_M5"/>
      <sheetName val="F_Perdas-Fraude_M5"/>
      <sheetName val="F_Perdas_-_KPI5"/>
      <sheetName val="F_Perdas_-_KPI_Ranking5"/>
      <sheetName val="F_Perdas_-_KPI_DADOS5"/>
      <sheetName val="Dados_Perdas5"/>
      <sheetName val="Dados_Perdas_e_BH5"/>
      <sheetName val="Dados_Perdas_RAA5"/>
      <sheetName val="F_Percentual_Perdas_FBH5"/>
      <sheetName val="Otimização_Ativos_Poste5"/>
      <sheetName val="Otimização_Ativos_Trafo5"/>
      <sheetName val="Plano_de_Manutenção5"/>
      <sheetName val="FEC_NPD_ELPA5"/>
      <sheetName val="FEC_NPD_Circuitos5"/>
      <sheetName val="Dados_para_os_gráficos5"/>
      <sheetName val="F_Perdas-Fraude_NE5"/>
      <sheetName val="F_Perdas-Black_Holes5"/>
      <sheetName val="F_Perdas-Clandestinas_M5"/>
      <sheetName val="F_Perdas-Clandestinas_Ranking5"/>
      <sheetName val="Dados_Clandestina5"/>
      <sheetName val="F_Perdas-Clandestinas_NE5"/>
      <sheetName val="F_Rec-Faturamento_M_5"/>
      <sheetName val="Dados_Faturamento5"/>
      <sheetName val="F_Rec-Faturamento_IRC5"/>
      <sheetName val="F_Rec_-Faturamento_NE5"/>
      <sheetName val="F_Inad-Combate_M_6"/>
      <sheetName val="F_Inad-Combate_M_25"/>
      <sheetName val="F_Inad-TxArrec_e_PCLD_M5"/>
      <sheetName val="TxArrec_por_Unidade5"/>
      <sheetName val="Dados_Inadimplência5"/>
      <sheetName val="F_Inad-Combate_NE5"/>
      <sheetName val="EO_Forn_Contínuo_M5"/>
      <sheetName val="EO_Forn_Contínuo_NE5"/>
      <sheetName val="Transgressões_20055"/>
      <sheetName val="EO_DM5"/>
      <sheetName val="EO_DM_NE5"/>
      <sheetName val="EO_Reclamação-At__Emergência_M5"/>
      <sheetName val="Penalidades_Acum5"/>
      <sheetName val="MA_Qualidade5"/>
      <sheetName val="MA_Qualidade_Call5"/>
      <sheetName val="Dados_ISO_90015"/>
      <sheetName val="EO_Reclamação-At__Emergência_N5"/>
      <sheetName val="EO_Ex_Serv-Work_M5"/>
      <sheetName val="EO_Ex_Serv-Work_Ganho5"/>
      <sheetName val="Dados_Work_M5"/>
      <sheetName val="EO_Ex_Serv-Work_NE5"/>
      <sheetName val="Satisfação_Cliente5"/>
      <sheetName val="SC_At__Clientes_Ag_M5"/>
      <sheetName val="Dados_Agencias5"/>
      <sheetName val="SC_At__Clientes_Ag_NE5"/>
      <sheetName val="SC_At__Ouvidoria_M_5"/>
      <sheetName val="SC_At__Ouvidoria_NE5"/>
      <sheetName val="SC_At__Ouvidoria_2_Ped_M__(2)5"/>
      <sheetName val="SC_At__Ouvidoria_Reiteradas5"/>
      <sheetName val="Dados_Ouvidoria5"/>
      <sheetName val="Dados_Ouvidoria_II5"/>
      <sheetName val="SC_At__Ouvidoria_Call_M5"/>
      <sheetName val="2º_3º_pedidos5"/>
      <sheetName val="SC_At_Ouvidoria_Call_NE5"/>
      <sheetName val="Dados_Indicadores_Comerciais5"/>
      <sheetName val="SC_Sol_Est-TME_M5"/>
      <sheetName val="SC_Sol_Est-TME_NE5"/>
      <sheetName val="Ranking_Comercial5"/>
      <sheetName val="F_Rec_-Ranking_C5"/>
      <sheetName val="F_Rec-Liga_Nova_M5"/>
      <sheetName val="F_Rec_-Liga_Nova_NE5"/>
      <sheetName val="F_Rec-Religa_24h_M5"/>
      <sheetName val="F_Rec_-Religa_24h_NE5"/>
      <sheetName val="F_Rec-Religa_Urgência_M5"/>
      <sheetName val="F_Rec_-Religa_Urgência_NE5"/>
      <sheetName val="Indicadores_Associados5"/>
      <sheetName val="Indicadores_Associados_(2)5"/>
      <sheetName val="F_Rec_-Ind_Assoc_C5"/>
      <sheetName val="Melhoria_Aprend5"/>
      <sheetName val="MA_Segurança_M5"/>
      <sheetName val="MA_Segurança_SGSSO5"/>
      <sheetName val="MA_Segurança_M_Publico5"/>
      <sheetName val="MA_Segurança_NE5"/>
      <sheetName val="Dados_Segurança5"/>
      <sheetName val="Dir_Responsáveis5"/>
      <sheetName val="PA_RH5"/>
      <sheetName val="N_RH5"/>
      <sheetName val="Comentários_PA_RH5"/>
      <sheetName val="Comentários_N_RH5"/>
      <sheetName val="PA_Jurídico5"/>
      <sheetName val="PA_Patrimônio5"/>
      <sheetName val="N_Patrimônio5"/>
      <sheetName val="Comentários_PA_Patrimônio5"/>
      <sheetName val="Comentários_N_Patrimônio5"/>
      <sheetName val="Comentários_PA_Jurídico5"/>
      <sheetName val="PA_Suprimentos5"/>
      <sheetName val="N_Suprimentos5"/>
      <sheetName val="Comentários_PA_Suprimentos5"/>
      <sheetName val="Comentários_N_Suprimentos5"/>
      <sheetName val="PA_Genesis_5"/>
      <sheetName val="Comentários_PA_Genesis5"/>
      <sheetName val="PA_Gestão_Comercial5"/>
      <sheetName val="N_Gestão_Comercial5"/>
      <sheetName val="Comentários_PA_Gestão_Comercia5"/>
      <sheetName val="Comentários_N_Gestão_Comercial5"/>
      <sheetName val="PA_Clientes5"/>
      <sheetName val="N_Clientes5"/>
      <sheetName val="Comentários_PA_Clientes5"/>
      <sheetName val="Comentários_N_Clientes5"/>
      <sheetName val="PA_COE5"/>
      <sheetName val="N_COE5"/>
      <sheetName val="Comentários_PA_COE5"/>
      <sheetName val="Comentários_N_COE5"/>
      <sheetName val="PA_Engenharia5"/>
      <sheetName val="N_Engenharia5"/>
      <sheetName val="Comentários_PA_Engenharia5"/>
      <sheetName val="Comentários_N_Engenharia5"/>
      <sheetName val="PA_AES_Serviços5"/>
      <sheetName val="N_AES_Serviços5"/>
      <sheetName val="Comentários_PA_AES_Serviços5"/>
      <sheetName val="Comentários_N_AES_Serviços5"/>
      <sheetName val="PA_MA5"/>
      <sheetName val="Comentários_PA_MA5"/>
      <sheetName val="PA_Segurança5"/>
      <sheetName val="Comentários_PA_Seg5"/>
      <sheetName val="PA_Work5"/>
      <sheetName val="N_Work5"/>
      <sheetName val="Comentários_PA_Work5"/>
      <sheetName val="Comentários_N_Work5"/>
      <sheetName val="PA_GPS5"/>
      <sheetName val="N_GPS5"/>
      <sheetName val="Comentários_PA_GPS5"/>
      <sheetName val="Comentários_N_GPS5"/>
      <sheetName val="PA_G_Rec5"/>
      <sheetName val="N_G_Rec5"/>
      <sheetName val="Comentários_PA_G_Rec5"/>
      <sheetName val="Comentários_N_G_Rec5"/>
      <sheetName val="PA_At_Com5"/>
      <sheetName val="N_At_Com5"/>
      <sheetName val="Comentários_PA_At_Com_5"/>
      <sheetName val="Comentários_N_At_Com5"/>
      <sheetName val="PA_G_Distr5"/>
      <sheetName val="N_G_Distr5"/>
      <sheetName val="Comentários_PA_G_Distr5"/>
      <sheetName val="Comentários_N_G_Distr5"/>
      <sheetName val="PA_Perdas_GEPRP5"/>
      <sheetName val="N_Perdas_GEPRP5"/>
      <sheetName val="Comentários_PA_Perdas_GEPRP5"/>
      <sheetName val="Comentários_N_Perdas_GEPRP5"/>
      <sheetName val="PA_Perdas5"/>
      <sheetName val="Comentários_PA_Perdas5"/>
      <sheetName val="PA_Clientes_C5"/>
      <sheetName val="Comentários_PA_Clientes_C5"/>
      <sheetName val="Estatisticas_do_Planejamento5"/>
      <sheetName val="Colombia CE"/>
    </sheetNames>
    <sheetDataSet>
      <sheetData sheetId="0" refreshError="1"/>
      <sheetData sheetId="1" refreshError="1"/>
      <sheetData sheetId="2" refreshError="1"/>
      <sheetData sheetId="3" refreshError="1"/>
      <sheetData sheetId="4" refreshError="1"/>
      <sheetData sheetId="5" refreshError="1">
        <row r="9">
          <cell r="A9" t="str">
            <v>Anhembi</v>
          </cell>
        </row>
        <row r="21">
          <cell r="B21">
            <v>1.0907899267619647</v>
          </cell>
          <cell r="C21">
            <v>1.0211936507013515</v>
          </cell>
          <cell r="D21">
            <v>1.0491903733300587</v>
          </cell>
          <cell r="E21">
            <v>1.0163973685637233</v>
          </cell>
          <cell r="F21">
            <v>1.0153680296308536</v>
          </cell>
          <cell r="G21">
            <v>1.0028009697718336</v>
          </cell>
          <cell r="H21">
            <v>0.95100590913561578</v>
          </cell>
          <cell r="I21">
            <v>1.0287475123670617</v>
          </cell>
          <cell r="J21">
            <v>0.99745351774293634</v>
          </cell>
          <cell r="K21">
            <v>0.96527520051108762</v>
          </cell>
          <cell r="L21">
            <v>1.0682967049406871</v>
          </cell>
          <cell r="M21">
            <v>0.93725168318714946</v>
          </cell>
          <cell r="N21">
            <v>1.0113046512542363</v>
          </cell>
          <cell r="O21">
            <v>-1.1304651254236298E-2</v>
          </cell>
        </row>
        <row r="22">
          <cell r="B22">
            <v>1.0727157100997127</v>
          </cell>
          <cell r="C22">
            <v>0.99031443560153931</v>
          </cell>
          <cell r="D22">
            <v>0.98898950485706072</v>
          </cell>
          <cell r="E22">
            <v>1.0332558515578891</v>
          </cell>
          <cell r="F22">
            <v>0.99540132678353599</v>
          </cell>
          <cell r="G22">
            <v>0.97917659326884932</v>
          </cell>
          <cell r="H22">
            <v>0.98035533473949588</v>
          </cell>
          <cell r="I22">
            <v>0.97532523624020862</v>
          </cell>
          <cell r="J22">
            <v>1.0215762579519501</v>
          </cell>
          <cell r="K22">
            <v>0.91360092805985404</v>
          </cell>
          <cell r="L22">
            <v>1.0666663514819457</v>
          </cell>
          <cell r="M22">
            <v>1.040716907083902</v>
          </cell>
          <cell r="N22">
            <v>1.0048426823059575</v>
          </cell>
          <cell r="O22">
            <v>-4.8426823059575241E-3</v>
          </cell>
        </row>
        <row r="23">
          <cell r="B23">
            <v>1.1316008117476444</v>
          </cell>
          <cell r="C23">
            <v>1.0557522998753039</v>
          </cell>
          <cell r="D23">
            <v>1.2518538898926244</v>
          </cell>
          <cell r="E23">
            <v>0.86641377320123059</v>
          </cell>
          <cell r="F23">
            <v>0.93567951496464274</v>
          </cell>
          <cell r="G23">
            <v>1.0031634103856915</v>
          </cell>
          <cell r="H23">
            <v>0.90938943014987017</v>
          </cell>
          <cell r="I23">
            <v>1.1031841146040267</v>
          </cell>
          <cell r="J23">
            <v>0.96089442146026061</v>
          </cell>
          <cell r="K23">
            <v>1.0453445593959496</v>
          </cell>
          <cell r="L23">
            <v>1.1288231318657171</v>
          </cell>
          <cell r="M23">
            <v>1.1285015211382354</v>
          </cell>
          <cell r="N23">
            <v>1.0404375200648255</v>
          </cell>
          <cell r="O23">
            <v>-4.0437520064825483E-2</v>
          </cell>
        </row>
        <row r="24">
          <cell r="B24">
            <v>0.98776071091905149</v>
          </cell>
          <cell r="C24">
            <v>1.0261411827605378</v>
          </cell>
          <cell r="D24">
            <v>1.022036556954419</v>
          </cell>
          <cell r="E24">
            <v>1.0705367195147832</v>
          </cell>
          <cell r="F24">
            <v>1.0450324656208794</v>
          </cell>
          <cell r="G24">
            <v>1.0249659918796767</v>
          </cell>
          <cell r="H24">
            <v>1.0291998263821263</v>
          </cell>
          <cell r="I24">
            <v>0.92499056676478952</v>
          </cell>
          <cell r="J24">
            <v>1.0781322963742195</v>
          </cell>
          <cell r="K24">
            <v>0.96179938327126213</v>
          </cell>
          <cell r="L24">
            <v>1.1217699544960402</v>
          </cell>
          <cell r="M24">
            <v>0.42918933477302523</v>
          </cell>
          <cell r="N24">
            <v>0.9768501656734917</v>
          </cell>
          <cell r="O24">
            <v>2.3149834326508301E-2</v>
          </cell>
        </row>
        <row r="25">
          <cell r="B25">
            <v>1.091792603601722</v>
          </cell>
          <cell r="C25">
            <v>0.99926735200356476</v>
          </cell>
          <cell r="D25">
            <v>0.98214210374811672</v>
          </cell>
          <cell r="E25">
            <v>1.0422689170332513</v>
          </cell>
          <cell r="F25">
            <v>1.0386421167126729</v>
          </cell>
          <cell r="G25">
            <v>1.0168850159838199</v>
          </cell>
          <cell r="H25">
            <v>0.9669745252372709</v>
          </cell>
          <cell r="I25">
            <v>1.0980651525982068</v>
          </cell>
          <cell r="J25">
            <v>0.92714221317810519</v>
          </cell>
          <cell r="K25">
            <v>0.90258522216706061</v>
          </cell>
          <cell r="L25">
            <v>1.0435521753250838</v>
          </cell>
          <cell r="M25">
            <v>0.94603844044190177</v>
          </cell>
          <cell r="N25">
            <v>1.0023337332755513</v>
          </cell>
          <cell r="O25">
            <v>-2.3337332755513085E-3</v>
          </cell>
        </row>
        <row r="26">
          <cell r="B26">
            <v>1.1742883063652885</v>
          </cell>
          <cell r="C26">
            <v>1.0597634079004377</v>
          </cell>
          <cell r="D26">
            <v>1.0562966561294844</v>
          </cell>
          <cell r="E26">
            <v>0.98839876874885035</v>
          </cell>
          <cell r="F26">
            <v>1.069750380899942</v>
          </cell>
          <cell r="G26">
            <v>0.97967410697717749</v>
          </cell>
          <cell r="H26">
            <v>0.89628309198484968</v>
          </cell>
          <cell r="I26">
            <v>0.98183035704504529</v>
          </cell>
          <cell r="J26">
            <v>1.037823928267342</v>
          </cell>
          <cell r="K26">
            <v>1.0053564354917819</v>
          </cell>
          <cell r="L26">
            <v>0.99757889036464875</v>
          </cell>
          <cell r="M26">
            <v>1.0126787048746329</v>
          </cell>
          <cell r="N26">
            <v>1.0190746920451499</v>
          </cell>
          <cell r="O26">
            <v>-1.9074692045149888E-2</v>
          </cell>
        </row>
        <row r="27">
          <cell r="B27">
            <v>1.1042313947606255</v>
          </cell>
          <cell r="C27">
            <v>1.0068361743059613</v>
          </cell>
          <cell r="D27">
            <v>1.0149555862155024</v>
          </cell>
          <cell r="E27">
            <v>1.0954292089044682</v>
          </cell>
          <cell r="F27">
            <v>0.98311861552941493</v>
          </cell>
          <cell r="G27">
            <v>1.0020240284134991</v>
          </cell>
          <cell r="H27">
            <v>0.93263436671664124</v>
          </cell>
          <cell r="I27">
            <v>1.0754451472405728</v>
          </cell>
          <cell r="J27">
            <v>0.99734953692232775</v>
          </cell>
          <cell r="K27">
            <v>0.95280794651760037</v>
          </cell>
          <cell r="L27">
            <v>1.0557251794504401</v>
          </cell>
          <cell r="M27">
            <v>1.0335028198202512</v>
          </cell>
          <cell r="N27">
            <v>1.0205279982069209</v>
          </cell>
          <cell r="O27">
            <v>-2.0527998206920861E-2</v>
          </cell>
        </row>
        <row r="28">
          <cell r="B28">
            <v>0.74467559566466557</v>
          </cell>
          <cell r="C28">
            <v>0.94815067649841145</v>
          </cell>
          <cell r="D28">
            <v>0.98639681429275672</v>
          </cell>
          <cell r="E28">
            <v>0.9214788813645366</v>
          </cell>
          <cell r="F28">
            <v>1.0162989812954506</v>
          </cell>
          <cell r="G28">
            <v>0.57631093962931523</v>
          </cell>
          <cell r="H28">
            <v>0.85428238458090522</v>
          </cell>
          <cell r="I28">
            <v>1.1307224097274282</v>
          </cell>
          <cell r="J28">
            <v>1.1167600387703156</v>
          </cell>
          <cell r="K28">
            <v>0.85913864679304697</v>
          </cell>
          <cell r="L28">
            <v>0.99906705454201516</v>
          </cell>
          <cell r="M28">
            <v>1.0177078983281651</v>
          </cell>
          <cell r="N28">
            <v>0.90629273450162073</v>
          </cell>
          <cell r="O28">
            <v>9.3707265498379266E-2</v>
          </cell>
        </row>
        <row r="30">
          <cell r="B30">
            <v>0.98835251135784563</v>
          </cell>
          <cell r="C30">
            <v>0.9857244209129753</v>
          </cell>
          <cell r="D30">
            <v>1.015295676076988</v>
          </cell>
          <cell r="E30">
            <v>0.89058679695185461</v>
          </cell>
          <cell r="F30">
            <v>0.98013225589031594</v>
          </cell>
          <cell r="G30">
            <v>0.97907458934137459</v>
          </cell>
          <cell r="H30">
            <v>0.97186963495707113</v>
          </cell>
          <cell r="I30">
            <v>0.98041258094744121</v>
          </cell>
          <cell r="J30">
            <v>0.97723719596228598</v>
          </cell>
          <cell r="K30">
            <v>1.0514970686263705</v>
          </cell>
          <cell r="L30">
            <v>0.81252617262770566</v>
          </cell>
          <cell r="M30">
            <v>0.82415884127382022</v>
          </cell>
          <cell r="N30">
            <v>0.94730549727700608</v>
          </cell>
          <cell r="O30">
            <v>5.2694502722993919E-2</v>
          </cell>
        </row>
        <row r="31">
          <cell r="B31">
            <v>0.97592553481877586</v>
          </cell>
          <cell r="C31">
            <v>1.0055748746555311</v>
          </cell>
          <cell r="D31">
            <v>1.0022687748937866</v>
          </cell>
          <cell r="E31">
            <v>0.99380546232511568</v>
          </cell>
          <cell r="F31">
            <v>0.99798820342769712</v>
          </cell>
          <cell r="G31">
            <v>0.97891733524662772</v>
          </cell>
          <cell r="H31">
            <v>0.99814652348521637</v>
          </cell>
          <cell r="I31">
            <v>0.97947928010457408</v>
          </cell>
          <cell r="J31">
            <v>0.93485235129425792</v>
          </cell>
          <cell r="K31">
            <v>0.98409245484438024</v>
          </cell>
          <cell r="L31">
            <v>0.70182262381032523</v>
          </cell>
          <cell r="M31">
            <v>0.96252042615522126</v>
          </cell>
          <cell r="N31">
            <v>0.96106262086223837</v>
          </cell>
          <cell r="O31">
            <v>3.893737913776163E-2</v>
          </cell>
        </row>
        <row r="32">
          <cell r="B32">
            <v>0.99927059733654189</v>
          </cell>
          <cell r="C32">
            <v>0.98608360471034817</v>
          </cell>
          <cell r="D32">
            <v>1.0062755213869288</v>
          </cell>
          <cell r="E32">
            <v>0.99446777799986341</v>
          </cell>
          <cell r="F32">
            <v>0.99131341334908885</v>
          </cell>
          <cell r="G32">
            <v>0.99650293179545002</v>
          </cell>
          <cell r="H32">
            <v>0.99792012600244839</v>
          </cell>
          <cell r="I32">
            <v>0.99077293875186556</v>
          </cell>
          <cell r="J32">
            <v>0.99528113538511531</v>
          </cell>
          <cell r="K32">
            <v>1.0727611404377464</v>
          </cell>
          <cell r="L32">
            <v>0.79803020462333796</v>
          </cell>
          <cell r="M32">
            <v>0.72704262885870818</v>
          </cell>
          <cell r="N32">
            <v>0.95641542976473681</v>
          </cell>
          <cell r="O32">
            <v>4.3584570235263187E-2</v>
          </cell>
        </row>
        <row r="33">
          <cell r="B33">
            <v>1.036914581202127</v>
          </cell>
          <cell r="C33">
            <v>0.988497359173792</v>
          </cell>
          <cell r="D33">
            <v>0.99975518816743436</v>
          </cell>
          <cell r="E33">
            <v>-6.9537533014405961E-2</v>
          </cell>
          <cell r="F33">
            <v>0.86022550169097889</v>
          </cell>
          <cell r="G33">
            <v>0.93618502722878494</v>
          </cell>
          <cell r="H33">
            <v>0.83013021605749837</v>
          </cell>
          <cell r="I33">
            <v>0.91359828669949383</v>
          </cell>
          <cell r="J33">
            <v>0.90941999719037159</v>
          </cell>
          <cell r="K33">
            <v>0.96736506946495182</v>
          </cell>
          <cell r="L33">
            <v>0.81628718555787505</v>
          </cell>
          <cell r="M33">
            <v>1.0127721315267939</v>
          </cell>
          <cell r="N33">
            <v>0.85495453152984857</v>
          </cell>
          <cell r="O33">
            <v>0.14504546847015143</v>
          </cell>
        </row>
        <row r="34">
          <cell r="B34">
            <v>1.0025078874007596</v>
          </cell>
          <cell r="C34">
            <v>0.99409146660680059</v>
          </cell>
          <cell r="D34">
            <v>0.98397123927611263</v>
          </cell>
          <cell r="E34">
            <v>0.98473835070385918</v>
          </cell>
          <cell r="F34">
            <v>0.93868597224228834</v>
          </cell>
          <cell r="G34">
            <v>0.95891973183989931</v>
          </cell>
          <cell r="H34">
            <v>0.94816395221770933</v>
          </cell>
          <cell r="I34">
            <v>0.99246337342265278</v>
          </cell>
          <cell r="J34">
            <v>0.99143832575579116</v>
          </cell>
          <cell r="K34">
            <v>0.98850677370306683</v>
          </cell>
          <cell r="L34">
            <v>0.7349304820607977</v>
          </cell>
          <cell r="M34">
            <v>0.71997770810400052</v>
          </cell>
          <cell r="N34">
            <v>0.92578914695541792</v>
          </cell>
          <cell r="O34">
            <v>7.4210853044582081E-2</v>
          </cell>
        </row>
        <row r="35">
          <cell r="B35">
            <v>0.95852765018101294</v>
          </cell>
          <cell r="C35">
            <v>0.97112578279457962</v>
          </cell>
          <cell r="D35">
            <v>1.0691916311131637</v>
          </cell>
          <cell r="E35">
            <v>1.0610531210328737</v>
          </cell>
          <cell r="F35">
            <v>1.002785663051555</v>
          </cell>
          <cell r="G35">
            <v>0.99421459275590518</v>
          </cell>
          <cell r="H35">
            <v>1.0034830120719014</v>
          </cell>
          <cell r="I35">
            <v>1.0032264177306305</v>
          </cell>
          <cell r="J35">
            <v>0.95626208302208615</v>
          </cell>
          <cell r="K35">
            <v>0.98465812318603374</v>
          </cell>
          <cell r="L35">
            <v>1.0580252669327181</v>
          </cell>
          <cell r="M35">
            <v>0.8862405411288945</v>
          </cell>
          <cell r="N35">
            <v>0.99486129252422595</v>
          </cell>
          <cell r="O35">
            <v>5.1387074757740514E-3</v>
          </cell>
        </row>
        <row r="36">
          <cell r="B36">
            <v>1.0010863082235899</v>
          </cell>
          <cell r="C36">
            <v>0.99042466692742614</v>
          </cell>
          <cell r="D36">
            <v>0.99622947490871294</v>
          </cell>
          <cell r="E36">
            <v>0.99691902379412323</v>
          </cell>
          <cell r="F36">
            <v>0.99872155928835438</v>
          </cell>
          <cell r="G36">
            <v>0.98628693365554476</v>
          </cell>
          <cell r="H36">
            <v>0.99794573128584108</v>
          </cell>
          <cell r="I36">
            <v>0.98253890624904139</v>
          </cell>
          <cell r="J36">
            <v>1.0749801929439171</v>
          </cell>
          <cell r="K36">
            <v>1.2902892071001903</v>
          </cell>
          <cell r="L36">
            <v>0.68658018182552927</v>
          </cell>
          <cell r="M36">
            <v>0.79666338525791847</v>
          </cell>
          <cell r="N36">
            <v>0.93916187880475788</v>
          </cell>
          <cell r="O36">
            <v>6.0838121195242123E-2</v>
          </cell>
        </row>
        <row r="37">
          <cell r="B37">
            <v>0</v>
          </cell>
          <cell r="C37">
            <v>0</v>
          </cell>
          <cell r="D37">
            <v>0</v>
          </cell>
          <cell r="E37">
            <v>0</v>
          </cell>
          <cell r="F37">
            <v>0</v>
          </cell>
          <cell r="G37">
            <v>0</v>
          </cell>
          <cell r="H37">
            <v>0</v>
          </cell>
          <cell r="I37">
            <v>0</v>
          </cell>
          <cell r="J37">
            <v>0</v>
          </cell>
          <cell r="K37">
            <v>0</v>
          </cell>
          <cell r="L37">
            <v>0</v>
          </cell>
          <cell r="M37">
            <v>0</v>
          </cell>
        </row>
        <row r="48">
          <cell r="B48">
            <v>0.89904368615518371</v>
          </cell>
          <cell r="C48">
            <v>0.89216939239683735</v>
          </cell>
          <cell r="D48">
            <v>0.79193504736129905</v>
          </cell>
          <cell r="E48">
            <v>0.79307500271355702</v>
          </cell>
          <cell r="F48">
            <v>0.87938197073570046</v>
          </cell>
          <cell r="G48">
            <v>0.81313461771477036</v>
          </cell>
          <cell r="H48">
            <v>0.75946847111895643</v>
          </cell>
          <cell r="I48">
            <v>0.79283148903125611</v>
          </cell>
          <cell r="J48">
            <v>0.71179937952430206</v>
          </cell>
          <cell r="K48">
            <v>0.76183526164950643</v>
          </cell>
          <cell r="L48">
            <v>0.7286080970715203</v>
          </cell>
          <cell r="M48">
            <v>0.84500655043837547</v>
          </cell>
          <cell r="N48">
            <v>0.80592273365242739</v>
          </cell>
        </row>
        <row r="49">
          <cell r="B49">
            <v>1</v>
          </cell>
          <cell r="C49">
            <v>0.9</v>
          </cell>
          <cell r="D49">
            <v>0.8</v>
          </cell>
          <cell r="E49">
            <v>0.8</v>
          </cell>
          <cell r="F49">
            <v>0.9</v>
          </cell>
          <cell r="G49">
            <v>0.9</v>
          </cell>
          <cell r="H49">
            <v>1</v>
          </cell>
          <cell r="I49">
            <v>0.85</v>
          </cell>
          <cell r="J49">
            <v>0.8</v>
          </cell>
          <cell r="K49">
            <v>0.85</v>
          </cell>
          <cell r="L49">
            <v>0.7</v>
          </cell>
          <cell r="M49">
            <v>0.9</v>
          </cell>
          <cell r="N49">
            <v>0.8</v>
          </cell>
        </row>
        <row r="50">
          <cell r="B50">
            <v>0.7</v>
          </cell>
          <cell r="C50">
            <v>0.7</v>
          </cell>
          <cell r="D50">
            <v>0.6</v>
          </cell>
          <cell r="E50">
            <v>0.7</v>
          </cell>
          <cell r="F50">
            <v>0.7</v>
          </cell>
          <cell r="G50">
            <v>0.6</v>
          </cell>
          <cell r="H50">
            <v>0.7</v>
          </cell>
          <cell r="I50">
            <v>0.7</v>
          </cell>
          <cell r="J50">
            <v>0.5</v>
          </cell>
          <cell r="K50">
            <v>0.5</v>
          </cell>
          <cell r="L50">
            <v>0.5</v>
          </cell>
          <cell r="M50">
            <v>0.5</v>
          </cell>
          <cell r="N50">
            <v>0.614885155425696</v>
          </cell>
        </row>
        <row r="51">
          <cell r="B51">
            <v>1.1000000000000001</v>
          </cell>
          <cell r="C51">
            <v>1.1000000000000001</v>
          </cell>
          <cell r="D51">
            <v>1</v>
          </cell>
          <cell r="E51">
            <v>1</v>
          </cell>
          <cell r="F51">
            <v>1.1000000000000001</v>
          </cell>
          <cell r="G51">
            <v>1</v>
          </cell>
          <cell r="H51">
            <v>0.9</v>
          </cell>
          <cell r="I51">
            <v>1.1000000000000001</v>
          </cell>
          <cell r="J51">
            <v>1</v>
          </cell>
          <cell r="K51">
            <v>1</v>
          </cell>
          <cell r="L51">
            <v>0.86</v>
          </cell>
          <cell r="M51">
            <v>1</v>
          </cell>
          <cell r="N51">
            <v>1.0138035703178454</v>
          </cell>
        </row>
        <row r="52">
          <cell r="B52">
            <v>0.9</v>
          </cell>
          <cell r="C52">
            <v>0.9</v>
          </cell>
          <cell r="D52">
            <v>0.7</v>
          </cell>
          <cell r="E52">
            <v>0.7</v>
          </cell>
          <cell r="F52">
            <v>0.8</v>
          </cell>
          <cell r="G52">
            <v>0.7</v>
          </cell>
          <cell r="H52">
            <v>0.6</v>
          </cell>
          <cell r="I52">
            <v>0.7</v>
          </cell>
          <cell r="J52">
            <v>0.5</v>
          </cell>
          <cell r="K52">
            <v>0.63</v>
          </cell>
          <cell r="L52">
            <v>0.63</v>
          </cell>
          <cell r="M52">
            <v>0.9</v>
          </cell>
          <cell r="N52">
            <v>0.71956774662680778</v>
          </cell>
        </row>
        <row r="53">
          <cell r="B53">
            <v>0.9</v>
          </cell>
          <cell r="C53">
            <v>0.9</v>
          </cell>
          <cell r="D53">
            <v>0.8</v>
          </cell>
          <cell r="E53">
            <v>0.8</v>
          </cell>
          <cell r="F53">
            <v>0.9</v>
          </cell>
          <cell r="G53">
            <v>0.8</v>
          </cell>
          <cell r="H53">
            <v>0.7</v>
          </cell>
          <cell r="I53">
            <v>0.7</v>
          </cell>
          <cell r="J53">
            <v>0.8</v>
          </cell>
          <cell r="K53">
            <v>0.8</v>
          </cell>
          <cell r="L53">
            <v>0.8</v>
          </cell>
          <cell r="M53">
            <v>0.8</v>
          </cell>
          <cell r="N53">
            <v>0.80635753613214045</v>
          </cell>
        </row>
        <row r="54">
          <cell r="B54">
            <v>0.8</v>
          </cell>
          <cell r="C54">
            <v>0.8</v>
          </cell>
          <cell r="D54">
            <v>0.8</v>
          </cell>
          <cell r="E54">
            <v>0.8</v>
          </cell>
          <cell r="F54">
            <v>0.9</v>
          </cell>
          <cell r="G54">
            <v>0.9</v>
          </cell>
          <cell r="H54">
            <v>0.8</v>
          </cell>
          <cell r="I54">
            <v>0.8</v>
          </cell>
          <cell r="J54">
            <v>0.8</v>
          </cell>
          <cell r="K54">
            <v>0.8</v>
          </cell>
          <cell r="L54">
            <v>0.8</v>
          </cell>
          <cell r="M54">
            <v>0.9</v>
          </cell>
          <cell r="N54">
            <v>0.82418822712276418</v>
          </cell>
        </row>
        <row r="56">
          <cell r="B56">
            <v>0.99934796783307978</v>
          </cell>
          <cell r="C56">
            <v>0.99945846420448392</v>
          </cell>
          <cell r="D56">
            <v>0.99945872801082547</v>
          </cell>
          <cell r="E56">
            <v>0.99967437316834906</v>
          </cell>
          <cell r="F56">
            <v>0.99918141819298067</v>
          </cell>
          <cell r="G56">
            <v>0.99975766387980125</v>
          </cell>
          <cell r="H56">
            <v>0.99970579582230068</v>
          </cell>
          <cell r="I56">
            <v>0.99990293146961751</v>
          </cell>
          <cell r="J56">
            <v>1</v>
          </cell>
          <cell r="K56">
            <v>0.99904468740048824</v>
          </cell>
          <cell r="L56">
            <v>0.99906661999766655</v>
          </cell>
          <cell r="M56">
            <v>0.99989922402499243</v>
          </cell>
          <cell r="N56">
            <v>0.99955014935041564</v>
          </cell>
        </row>
        <row r="57">
          <cell r="B57">
            <v>0.99689440993788825</v>
          </cell>
          <cell r="C57">
            <v>0.99794450154162384</v>
          </cell>
          <cell r="D57">
            <v>0.99884792626728114</v>
          </cell>
          <cell r="E57">
            <v>0.9989847715736041</v>
          </cell>
          <cell r="F57">
            <v>0.99286442405708464</v>
          </cell>
          <cell r="G57">
            <v>0.99760765550239239</v>
          </cell>
          <cell r="H57">
            <v>0.99903567984570874</v>
          </cell>
          <cell r="I57">
            <v>1</v>
          </cell>
          <cell r="J57">
            <v>1</v>
          </cell>
          <cell r="K57">
            <v>0.99322362052274926</v>
          </cell>
          <cell r="L57">
            <v>0.99476439790575921</v>
          </cell>
          <cell r="M57">
            <v>0.99898887765419619</v>
          </cell>
          <cell r="N57">
            <v>0.99743852459016391</v>
          </cell>
        </row>
        <row r="58">
          <cell r="B58">
            <v>1</v>
          </cell>
          <cell r="C58">
            <v>1</v>
          </cell>
          <cell r="D58">
            <v>1</v>
          </cell>
          <cell r="E58">
            <v>1</v>
          </cell>
          <cell r="F58">
            <v>1</v>
          </cell>
          <cell r="G58">
            <v>1</v>
          </cell>
          <cell r="H58">
            <v>1</v>
          </cell>
          <cell r="I58">
            <v>1</v>
          </cell>
          <cell r="J58">
            <v>1</v>
          </cell>
          <cell r="K58">
            <v>1</v>
          </cell>
          <cell r="L58">
            <v>1</v>
          </cell>
          <cell r="M58">
            <v>1</v>
          </cell>
          <cell r="N58">
            <v>1</v>
          </cell>
        </row>
        <row r="59">
          <cell r="B59">
            <v>0.99922118380062308</v>
          </cell>
          <cell r="C59">
            <v>0.99935979513444306</v>
          </cell>
          <cell r="D59">
            <v>1</v>
          </cell>
          <cell r="E59">
            <v>1</v>
          </cell>
          <cell r="F59">
            <v>1</v>
          </cell>
          <cell r="G59">
            <v>1</v>
          </cell>
          <cell r="H59">
            <v>1</v>
          </cell>
          <cell r="I59">
            <v>1</v>
          </cell>
          <cell r="J59">
            <v>1</v>
          </cell>
          <cell r="K59">
            <v>1</v>
          </cell>
          <cell r="L59">
            <v>1</v>
          </cell>
          <cell r="M59">
            <v>1</v>
          </cell>
          <cell r="N59">
            <v>0.99987559868134601</v>
          </cell>
        </row>
        <row r="60">
          <cell r="B60">
            <v>0.99905437352245863</v>
          </cell>
          <cell r="C60">
            <v>0.99895452169367482</v>
          </cell>
          <cell r="D60">
            <v>0.99814585908529052</v>
          </cell>
          <cell r="E60">
            <v>0.99904489016236864</v>
          </cell>
          <cell r="F60">
            <v>1</v>
          </cell>
          <cell r="G60">
            <v>1</v>
          </cell>
          <cell r="H60">
            <v>1</v>
          </cell>
          <cell r="I60">
            <v>1</v>
          </cell>
          <cell r="J60">
            <v>1</v>
          </cell>
          <cell r="K60">
            <v>0.99902439024390244</v>
          </cell>
          <cell r="L60">
            <v>1</v>
          </cell>
          <cell r="M60">
            <v>1</v>
          </cell>
          <cell r="N60">
            <v>0.99955562737335379</v>
          </cell>
        </row>
        <row r="61">
          <cell r="B61">
            <v>1</v>
          </cell>
          <cell r="C61">
            <v>1</v>
          </cell>
          <cell r="D61">
            <v>1</v>
          </cell>
          <cell r="E61">
            <v>1</v>
          </cell>
          <cell r="F61">
            <v>1</v>
          </cell>
          <cell r="G61">
            <v>1</v>
          </cell>
          <cell r="H61">
            <v>0.99914346895074946</v>
          </cell>
          <cell r="I61">
            <v>0.999</v>
          </cell>
          <cell r="J61">
            <v>1</v>
          </cell>
          <cell r="K61">
            <v>1</v>
          </cell>
          <cell r="L61">
            <v>1</v>
          </cell>
          <cell r="M61">
            <v>1</v>
          </cell>
          <cell r="N61">
            <v>0.99987095664143155</v>
          </cell>
        </row>
        <row r="62">
          <cell r="B62">
            <v>1</v>
          </cell>
          <cell r="C62">
            <v>1</v>
          </cell>
          <cell r="D62">
            <v>1</v>
          </cell>
          <cell r="E62">
            <v>1</v>
          </cell>
          <cell r="F62">
            <v>0.99945975148568345</v>
          </cell>
          <cell r="G62">
            <v>1</v>
          </cell>
          <cell r="H62">
            <v>1</v>
          </cell>
          <cell r="I62">
            <v>1</v>
          </cell>
          <cell r="J62">
            <v>1</v>
          </cell>
          <cell r="K62">
            <v>1</v>
          </cell>
          <cell r="L62">
            <v>0.99818071558520316</v>
          </cell>
          <cell r="M62">
            <v>1</v>
          </cell>
          <cell r="N62">
            <v>0.99982635874283732</v>
          </cell>
        </row>
        <row r="73">
          <cell r="B73">
            <v>0.2</v>
          </cell>
          <cell r="C73">
            <v>0.2</v>
          </cell>
          <cell r="D73">
            <v>0.2</v>
          </cell>
          <cell r="E73">
            <v>0.2</v>
          </cell>
          <cell r="F73">
            <v>0.2</v>
          </cell>
          <cell r="G73">
            <v>0.2</v>
          </cell>
          <cell r="H73">
            <v>0.2</v>
          </cell>
          <cell r="I73">
            <v>0.2</v>
          </cell>
          <cell r="J73">
            <v>0.2</v>
          </cell>
          <cell r="K73">
            <v>0.2</v>
          </cell>
          <cell r="L73">
            <v>0.2</v>
          </cell>
          <cell r="M73">
            <v>0.3</v>
          </cell>
          <cell r="N73">
            <v>0.20761355670389134</v>
          </cell>
        </row>
        <row r="74">
          <cell r="B74">
            <v>0.1</v>
          </cell>
          <cell r="C74">
            <v>0.2</v>
          </cell>
          <cell r="D74">
            <v>0.2</v>
          </cell>
          <cell r="E74">
            <v>0.2</v>
          </cell>
          <cell r="F74">
            <v>0.2</v>
          </cell>
          <cell r="G74">
            <v>0.2</v>
          </cell>
          <cell r="H74">
            <v>0.2</v>
          </cell>
          <cell r="I74">
            <v>0.2</v>
          </cell>
          <cell r="J74">
            <v>0.3</v>
          </cell>
          <cell r="K74">
            <v>0.2</v>
          </cell>
          <cell r="L74">
            <v>0.2</v>
          </cell>
          <cell r="M74">
            <v>0.2</v>
          </cell>
          <cell r="N74">
            <v>0.20235263950767654</v>
          </cell>
        </row>
        <row r="75">
          <cell r="B75">
            <v>0.2</v>
          </cell>
          <cell r="C75">
            <v>0.2</v>
          </cell>
          <cell r="D75">
            <v>0.2</v>
          </cell>
          <cell r="E75">
            <v>0.2</v>
          </cell>
          <cell r="F75">
            <v>0.2</v>
          </cell>
          <cell r="G75">
            <v>0.2</v>
          </cell>
          <cell r="H75">
            <v>0.2</v>
          </cell>
          <cell r="I75">
            <v>0.2</v>
          </cell>
          <cell r="J75">
            <v>0.2</v>
          </cell>
          <cell r="K75">
            <v>0.2</v>
          </cell>
          <cell r="L75">
            <v>0.2</v>
          </cell>
          <cell r="M75">
            <v>0.3</v>
          </cell>
          <cell r="N75">
            <v>0.20620584244428158</v>
          </cell>
        </row>
        <row r="76">
          <cell r="B76">
            <v>0.2</v>
          </cell>
          <cell r="C76">
            <v>0.2</v>
          </cell>
          <cell r="D76">
            <v>0.2</v>
          </cell>
          <cell r="E76">
            <v>0.2</v>
          </cell>
          <cell r="F76">
            <v>0.2</v>
          </cell>
          <cell r="G76">
            <v>0.2</v>
          </cell>
          <cell r="H76">
            <v>0.1</v>
          </cell>
          <cell r="I76">
            <v>0.2</v>
          </cell>
          <cell r="J76">
            <v>0.2</v>
          </cell>
          <cell r="K76">
            <v>0.2</v>
          </cell>
          <cell r="L76">
            <v>0.2</v>
          </cell>
          <cell r="M76">
            <v>0.2</v>
          </cell>
          <cell r="N76">
            <v>0.19255426929528807</v>
          </cell>
        </row>
        <row r="77">
          <cell r="B77">
            <v>0.3</v>
          </cell>
          <cell r="C77">
            <v>0.3</v>
          </cell>
          <cell r="D77">
            <v>0.3</v>
          </cell>
          <cell r="E77">
            <v>0.3</v>
          </cell>
          <cell r="F77">
            <v>0.2</v>
          </cell>
          <cell r="G77">
            <v>0.2</v>
          </cell>
          <cell r="H77">
            <v>0.2</v>
          </cell>
          <cell r="I77">
            <v>0.3</v>
          </cell>
          <cell r="J77">
            <v>0.3</v>
          </cell>
          <cell r="K77">
            <v>0.2</v>
          </cell>
          <cell r="L77">
            <v>0.3</v>
          </cell>
          <cell r="M77">
            <v>0.3</v>
          </cell>
          <cell r="N77">
            <v>0.26520557848367249</v>
          </cell>
        </row>
        <row r="78">
          <cell r="B78">
            <v>0.3</v>
          </cell>
          <cell r="C78">
            <v>0.3</v>
          </cell>
          <cell r="D78">
            <v>0.2</v>
          </cell>
          <cell r="E78">
            <v>0.3</v>
          </cell>
          <cell r="F78">
            <v>0.3</v>
          </cell>
          <cell r="G78">
            <v>0.3</v>
          </cell>
          <cell r="H78">
            <v>0.3</v>
          </cell>
          <cell r="I78">
            <v>0.3</v>
          </cell>
          <cell r="J78">
            <v>0.3</v>
          </cell>
          <cell r="K78">
            <v>0.3</v>
          </cell>
          <cell r="L78">
            <v>0.3</v>
          </cell>
          <cell r="M78">
            <v>0.4</v>
          </cell>
          <cell r="N78">
            <v>0.29684737813423623</v>
          </cell>
        </row>
        <row r="79">
          <cell r="B79">
            <v>0.2</v>
          </cell>
          <cell r="C79">
            <v>0.2</v>
          </cell>
          <cell r="D79">
            <v>0.2</v>
          </cell>
          <cell r="E79">
            <v>0.2</v>
          </cell>
          <cell r="F79">
            <v>0.2</v>
          </cell>
          <cell r="G79">
            <v>0.2</v>
          </cell>
          <cell r="H79">
            <v>0.2</v>
          </cell>
          <cell r="I79">
            <v>0.2</v>
          </cell>
          <cell r="J79">
            <v>0.2</v>
          </cell>
          <cell r="K79">
            <v>0.2</v>
          </cell>
          <cell r="L79">
            <v>0.2</v>
          </cell>
          <cell r="M79">
            <v>0.2</v>
          </cell>
          <cell r="N79">
            <v>0.2</v>
          </cell>
        </row>
        <row r="81">
          <cell r="B81">
            <v>0.99873400490062614</v>
          </cell>
          <cell r="C81">
            <v>0.99867353847429285</v>
          </cell>
          <cell r="D81">
            <v>0.99847765193033733</v>
          </cell>
          <cell r="E81">
            <v>0.99919949441752687</v>
          </cell>
          <cell r="F81">
            <v>0.99937496527584868</v>
          </cell>
          <cell r="G81">
            <v>0.99913023388554423</v>
          </cell>
          <cell r="H81">
            <v>0.99944501090618099</v>
          </cell>
          <cell r="I81">
            <v>0.9993153837982035</v>
          </cell>
          <cell r="J81">
            <v>0.99929011190417805</v>
          </cell>
          <cell r="K81">
            <v>0.99929974713090841</v>
          </cell>
          <cell r="L81">
            <v>0.99930686206555108</v>
          </cell>
          <cell r="M81">
            <v>0.99915215160124349</v>
          </cell>
          <cell r="N81">
            <v>0.99912685712732596</v>
          </cell>
        </row>
        <row r="82">
          <cell r="B82">
            <v>0.99829931972789121</v>
          </cell>
          <cell r="C82">
            <v>0.99870003249918748</v>
          </cell>
          <cell r="D82">
            <v>0.99872773536895676</v>
          </cell>
          <cell r="E82">
            <v>0.99907890696960389</v>
          </cell>
          <cell r="F82">
            <v>0.99867994719788789</v>
          </cell>
          <cell r="G82">
            <v>0.99699228455603506</v>
          </cell>
          <cell r="H82">
            <v>0.99912772585669785</v>
          </cell>
          <cell r="I82">
            <v>0.99878222041810427</v>
          </cell>
          <cell r="J82">
            <v>0.99913588248001728</v>
          </cell>
          <cell r="K82">
            <v>0.99860302677532009</v>
          </cell>
          <cell r="L82">
            <v>0.99974921630094049</v>
          </cell>
          <cell r="M82">
            <v>0.9974680630682472</v>
          </cell>
          <cell r="N82">
            <v>0.99861106659401477</v>
          </cell>
        </row>
        <row r="83">
          <cell r="B83">
            <v>0.99898636196092883</v>
          </cell>
          <cell r="C83">
            <v>0.99762932859199049</v>
          </cell>
          <cell r="D83">
            <v>0.99868314424635329</v>
          </cell>
          <cell r="E83">
            <v>0.99936840205720467</v>
          </cell>
          <cell r="F83">
            <v>0.99951380785686506</v>
          </cell>
          <cell r="G83">
            <v>0.99897902357527379</v>
          </cell>
          <cell r="H83">
            <v>0.99964103024320206</v>
          </cell>
          <cell r="I83">
            <v>0.99934985778138963</v>
          </cell>
          <cell r="J83">
            <v>0.99849036497646748</v>
          </cell>
          <cell r="K83">
            <v>0.99983123787022188</v>
          </cell>
          <cell r="L83">
            <v>0.99988938053097343</v>
          </cell>
          <cell r="M83">
            <v>0.99924604171902487</v>
          </cell>
          <cell r="N83">
            <v>0.9991187984465898</v>
          </cell>
        </row>
        <row r="84">
          <cell r="B84">
            <v>0.99968703544323601</v>
          </cell>
          <cell r="C84">
            <v>0.99948307056086849</v>
          </cell>
          <cell r="D84">
            <v>0.99940319885414175</v>
          </cell>
          <cell r="E84">
            <v>0.99945259470111669</v>
          </cell>
          <cell r="F84">
            <v>1</v>
          </cell>
          <cell r="G84">
            <v>1</v>
          </cell>
          <cell r="H84">
            <v>1</v>
          </cell>
          <cell r="I84">
            <v>0.99972514887769126</v>
          </cell>
          <cell r="J84">
            <v>1</v>
          </cell>
          <cell r="K84">
            <v>0.99968381112984828</v>
          </cell>
          <cell r="L84">
            <v>1</v>
          </cell>
          <cell r="M84">
            <v>0.99990170057996652</v>
          </cell>
          <cell r="N84">
            <v>0.99977578102941422</v>
          </cell>
        </row>
        <row r="85">
          <cell r="B85">
            <v>0.99791909861442418</v>
          </cell>
          <cell r="C85">
            <v>0.99801556217034837</v>
          </cell>
          <cell r="D85">
            <v>0.99714194982534132</v>
          </cell>
          <cell r="E85">
            <v>0.99875500222321034</v>
          </cell>
          <cell r="F85">
            <v>0.99929698141394618</v>
          </cell>
          <cell r="G85">
            <v>0.99908616187989552</v>
          </cell>
          <cell r="H85">
            <v>0.99931999222848256</v>
          </cell>
          <cell r="I85">
            <v>0.99901199083846048</v>
          </cell>
          <cell r="J85">
            <v>0.9992994582477116</v>
          </cell>
          <cell r="K85">
            <v>0.99887159716018614</v>
          </cell>
          <cell r="L85">
            <v>0.99854262812727712</v>
          </cell>
          <cell r="M85">
            <v>0.99898255074528153</v>
          </cell>
          <cell r="N85">
            <v>0.99871699642109524</v>
          </cell>
        </row>
        <row r="86">
          <cell r="B86">
            <v>0.9981673306772908</v>
          </cell>
          <cell r="C86">
            <v>0.99869045670322476</v>
          </cell>
          <cell r="D86">
            <v>0.99850015787811808</v>
          </cell>
          <cell r="E86">
            <v>0.99896040071826864</v>
          </cell>
          <cell r="F86">
            <v>0.99894108586830954</v>
          </cell>
          <cell r="G86">
            <v>0.99930771893388715</v>
          </cell>
          <cell r="H86">
            <v>0.99914009789654712</v>
          </cell>
          <cell r="I86">
            <v>0.99937456567060456</v>
          </cell>
          <cell r="J86">
            <v>0.99924607961399281</v>
          </cell>
          <cell r="K86">
            <v>0.9993641710379908</v>
          </cell>
          <cell r="L86">
            <v>0.99943899018232818</v>
          </cell>
          <cell r="M86">
            <v>0.99975381585425893</v>
          </cell>
          <cell r="N86">
            <v>0.9990564335965143</v>
          </cell>
        </row>
        <row r="87">
          <cell r="B87">
            <v>0.99980984978132725</v>
          </cell>
          <cell r="C87">
            <v>1</v>
          </cell>
          <cell r="D87">
            <v>0.99980721033352615</v>
          </cell>
          <cell r="E87">
            <v>1</v>
          </cell>
          <cell r="F87">
            <v>0.9998160412067697</v>
          </cell>
          <cell r="G87">
            <v>0.99990785957799688</v>
          </cell>
          <cell r="H87">
            <v>0.99963340420851965</v>
          </cell>
          <cell r="I87">
            <v>0.998</v>
          </cell>
          <cell r="J87">
            <v>0.99960660896931552</v>
          </cell>
          <cell r="K87">
            <v>0.99962504686914133</v>
          </cell>
          <cell r="L87">
            <v>0.99917539374948461</v>
          </cell>
          <cell r="M87">
            <v>0.99952486537852392</v>
          </cell>
          <cell r="N87">
            <v>0.99971010691533047</v>
          </cell>
        </row>
        <row r="98">
          <cell r="B98">
            <v>8.3333333333333329E-2</v>
          </cell>
          <cell r="C98">
            <v>8.3333333333333329E-2</v>
          </cell>
          <cell r="D98">
            <v>8.3333333333333329E-2</v>
          </cell>
          <cell r="E98">
            <v>0.10331908157528774</v>
          </cell>
          <cell r="F98">
            <v>8.8733114002292987E-2</v>
          </cell>
          <cell r="G98">
            <v>8.3333333333333329E-2</v>
          </cell>
          <cell r="H98">
            <v>8.3333333333333315E-2</v>
          </cell>
          <cell r="I98">
            <v>8.3333333333333329E-2</v>
          </cell>
          <cell r="J98">
            <v>8.3333333333333329E-2</v>
          </cell>
          <cell r="K98">
            <v>8.3333333333333329E-2</v>
          </cell>
          <cell r="L98">
            <v>8.3333333333333329E-2</v>
          </cell>
          <cell r="M98">
            <v>8.3333333333333343E-2</v>
          </cell>
          <cell r="N98">
            <v>0.10341998050772348</v>
          </cell>
        </row>
        <row r="99">
          <cell r="B99">
            <v>8.3333333333333329E-2</v>
          </cell>
          <cell r="C99">
            <v>8.3333333333333329E-2</v>
          </cell>
          <cell r="D99">
            <v>8.3333333333333329E-2</v>
          </cell>
          <cell r="E99">
            <v>8.3333333333333329E-2</v>
          </cell>
          <cell r="F99">
            <v>0.125</v>
          </cell>
          <cell r="G99">
            <v>8.3333333333333329E-2</v>
          </cell>
          <cell r="H99">
            <v>8.3333333333333329E-2</v>
          </cell>
          <cell r="I99">
            <v>8.3333333333333329E-2</v>
          </cell>
          <cell r="J99">
            <v>8.3333333333333329E-2</v>
          </cell>
          <cell r="K99">
            <v>8.3333333333333329E-2</v>
          </cell>
          <cell r="L99">
            <v>8.3333333333333329E-2</v>
          </cell>
          <cell r="M99">
            <v>8.3333333333333329E-2</v>
          </cell>
          <cell r="N99">
            <v>0.10259196311961043</v>
          </cell>
        </row>
        <row r="100">
          <cell r="B100">
            <v>8.3333333333333329E-2</v>
          </cell>
          <cell r="C100">
            <v>8.3333333333333329E-2</v>
          </cell>
          <cell r="D100">
            <v>8.3333333333333329E-2</v>
          </cell>
          <cell r="E100">
            <v>0.125</v>
          </cell>
          <cell r="F100">
            <v>8.3333333333333329E-2</v>
          </cell>
          <cell r="G100">
            <v>8.3333333333333329E-2</v>
          </cell>
          <cell r="H100">
            <v>8.3333333333333329E-2</v>
          </cell>
          <cell r="I100">
            <v>8.3333333333333329E-2</v>
          </cell>
          <cell r="J100">
            <v>8.3333333333333329E-2</v>
          </cell>
          <cell r="K100">
            <v>8.3333333333333329E-2</v>
          </cell>
          <cell r="L100">
            <v>8.3333333333333329E-2</v>
          </cell>
          <cell r="M100">
            <v>8.3333333333333329E-2</v>
          </cell>
          <cell r="N100">
            <v>0.10558066564566135</v>
          </cell>
        </row>
        <row r="101">
          <cell r="B101">
            <v>8.3333333333333329E-2</v>
          </cell>
          <cell r="C101">
            <v>8.3333333333333329E-2</v>
          </cell>
          <cell r="D101">
            <v>8.3333333333333329E-2</v>
          </cell>
          <cell r="E101">
            <v>8.3333333333333329E-2</v>
          </cell>
          <cell r="F101">
            <v>8.3333333333333329E-2</v>
          </cell>
          <cell r="G101">
            <v>8.3333333333333329E-2</v>
          </cell>
          <cell r="H101">
            <v>8.3333333333333329E-2</v>
          </cell>
          <cell r="I101">
            <v>8.3333333333333329E-2</v>
          </cell>
          <cell r="J101">
            <v>8.3333333333333329E-2</v>
          </cell>
          <cell r="K101">
            <v>8.3333333333333329E-2</v>
          </cell>
          <cell r="L101">
            <v>8.3333333333333329E-2</v>
          </cell>
          <cell r="M101">
            <v>8.3333333333333329E-2</v>
          </cell>
          <cell r="N101">
            <v>0.10527069115559014</v>
          </cell>
        </row>
        <row r="102">
          <cell r="B102">
            <v>8.3333333333333329E-2</v>
          </cell>
          <cell r="C102">
            <v>8.3333333333333329E-2</v>
          </cell>
          <cell r="D102">
            <v>8.3333333333333329E-2</v>
          </cell>
          <cell r="E102">
            <v>0.125</v>
          </cell>
          <cell r="F102">
            <v>8.3333333333333329E-2</v>
          </cell>
          <cell r="G102">
            <v>8.3333333333333329E-2</v>
          </cell>
          <cell r="H102">
            <v>8.3333333333333329E-2</v>
          </cell>
          <cell r="I102">
            <v>8.3333333333333329E-2</v>
          </cell>
          <cell r="J102">
            <v>8.3333333333333329E-2</v>
          </cell>
          <cell r="K102">
            <v>8.3333333333333329E-2</v>
          </cell>
          <cell r="L102">
            <v>8.3333333333333329E-2</v>
          </cell>
          <cell r="M102">
            <v>8.3333333333333329E-2</v>
          </cell>
          <cell r="N102">
            <v>0.10516068649228584</v>
          </cell>
        </row>
        <row r="103">
          <cell r="B103">
            <v>8.3333333333333329E-2</v>
          </cell>
          <cell r="C103">
            <v>8.3333333333333329E-2</v>
          </cell>
          <cell r="D103">
            <v>8.3333333333333329E-2</v>
          </cell>
          <cell r="E103">
            <v>8.3333333333333329E-2</v>
          </cell>
          <cell r="F103">
            <v>8.3333333333333329E-2</v>
          </cell>
          <cell r="G103">
            <v>8.3333333333333329E-2</v>
          </cell>
          <cell r="H103">
            <v>8.3333333333333329E-2</v>
          </cell>
          <cell r="I103">
            <v>8.3333333333333329E-2</v>
          </cell>
          <cell r="J103">
            <v>8.3333333333333329E-2</v>
          </cell>
          <cell r="K103">
            <v>8.3333333333333329E-2</v>
          </cell>
          <cell r="L103">
            <v>8.3333333333333329E-2</v>
          </cell>
          <cell r="M103">
            <v>8.3333333333333329E-2</v>
          </cell>
          <cell r="N103">
            <v>0.10185989979719177</v>
          </cell>
        </row>
        <row r="104">
          <cell r="B104">
            <v>8.3333333333333329E-2</v>
          </cell>
          <cell r="C104">
            <v>8.3333333333333329E-2</v>
          </cell>
          <cell r="D104">
            <v>8.3333333333333329E-2</v>
          </cell>
          <cell r="E104">
            <v>8.3333333333333329E-2</v>
          </cell>
          <cell r="F104">
            <v>8.3333333333333329E-2</v>
          </cell>
          <cell r="G104">
            <v>8.3333333333333329E-2</v>
          </cell>
          <cell r="H104">
            <v>8.3333333333333329E-2</v>
          </cell>
          <cell r="I104">
            <v>8.3333333333333329E-2</v>
          </cell>
          <cell r="J104">
            <v>8.3333333333333329E-2</v>
          </cell>
          <cell r="K104">
            <v>8.3333333333333329E-2</v>
          </cell>
          <cell r="L104">
            <v>8.3333333333333329E-2</v>
          </cell>
          <cell r="M104">
            <v>8.3333333333333329E-2</v>
          </cell>
          <cell r="N104">
            <v>9.8841236264250537E-2</v>
          </cell>
        </row>
        <row r="106">
          <cell r="B106">
            <v>0.99804950807446291</v>
          </cell>
          <cell r="C106">
            <v>0.99830815709969789</v>
          </cell>
          <cell r="D106">
            <v>0.99806873977086741</v>
          </cell>
          <cell r="E106">
            <v>0.99846140189957688</v>
          </cell>
          <cell r="F106">
            <v>0.99778675041124565</v>
          </cell>
          <cell r="G106">
            <v>0.99824231010671693</v>
          </cell>
          <cell r="H106">
            <v>0.99840051183621237</v>
          </cell>
          <cell r="I106">
            <v>0.99838074764789642</v>
          </cell>
          <cell r="J106">
            <v>0.99746254967899728</v>
          </cell>
          <cell r="K106">
            <v>0.99876012564060179</v>
          </cell>
          <cell r="L106">
            <v>0.9984788453374841</v>
          </cell>
          <cell r="M106">
            <v>0.99785095068113938</v>
          </cell>
          <cell r="N106">
            <v>0.99819634377483846</v>
          </cell>
        </row>
        <row r="107">
          <cell r="B107">
            <v>0.99809834284161913</v>
          </cell>
          <cell r="C107">
            <v>0.99803857469761359</v>
          </cell>
          <cell r="D107">
            <v>0.99645012424565138</v>
          </cell>
          <cell r="E107">
            <v>0.9967618486900206</v>
          </cell>
          <cell r="F107">
            <v>0.99538426032771754</v>
          </cell>
          <cell r="G107">
            <v>0.99378546338827345</v>
          </cell>
          <cell r="H107">
            <v>0.99591169255928047</v>
          </cell>
          <cell r="I107">
            <v>0.99822930500221341</v>
          </cell>
          <cell r="J107">
            <v>0.99421547360809837</v>
          </cell>
          <cell r="K107">
            <v>0.99660479855138073</v>
          </cell>
          <cell r="L107">
            <v>0.99802872430301326</v>
          </cell>
          <cell r="M107">
            <v>0.99799297541394882</v>
          </cell>
          <cell r="N107">
            <v>0.99659886481591908</v>
          </cell>
        </row>
        <row r="108">
          <cell r="B108">
            <v>0.99930699930699929</v>
          </cell>
          <cell r="C108">
            <v>0.999113160695282</v>
          </cell>
          <cell r="D108">
            <v>0.99919126566922767</v>
          </cell>
          <cell r="E108">
            <v>0.99982662968099856</v>
          </cell>
          <cell r="F108">
            <v>0.99942140790742529</v>
          </cell>
          <cell r="G108">
            <v>1</v>
          </cell>
          <cell r="H108">
            <v>0.99981985227886871</v>
          </cell>
          <cell r="I108">
            <v>0.99983834464920784</v>
          </cell>
          <cell r="J108">
            <v>0.99982406755805775</v>
          </cell>
          <cell r="K108">
            <v>1</v>
          </cell>
          <cell r="L108">
            <v>1</v>
          </cell>
          <cell r="M108">
            <v>0.99949622166246854</v>
          </cell>
          <cell r="N108">
            <v>0.99966128833600199</v>
          </cell>
        </row>
        <row r="109">
          <cell r="B109">
            <v>1</v>
          </cell>
          <cell r="C109">
            <v>0.99943640804057865</v>
          </cell>
          <cell r="D109">
            <v>0.99918189255522227</v>
          </cell>
          <cell r="E109">
            <v>0.99772675608092753</v>
          </cell>
          <cell r="F109">
            <v>1</v>
          </cell>
          <cell r="G109">
            <v>1</v>
          </cell>
          <cell r="H109">
            <v>0.999</v>
          </cell>
          <cell r="I109">
            <v>0.999</v>
          </cell>
          <cell r="J109">
            <v>1</v>
          </cell>
          <cell r="K109">
            <v>1</v>
          </cell>
          <cell r="L109">
            <v>0.99955781560910895</v>
          </cell>
          <cell r="M109">
            <v>0.99957779185138274</v>
          </cell>
          <cell r="N109">
            <v>0.99958303874113952</v>
          </cell>
        </row>
        <row r="110">
          <cell r="B110">
            <v>0.99590300077510796</v>
          </cell>
          <cell r="C110">
            <v>0.99627497460209957</v>
          </cell>
          <cell r="D110">
            <v>0.99690650779101742</v>
          </cell>
          <cell r="E110">
            <v>0.99827635736857223</v>
          </cell>
          <cell r="F110">
            <v>0.998507314160613</v>
          </cell>
          <cell r="G110">
            <v>0.99833923826395043</v>
          </cell>
          <cell r="H110">
            <v>0.99772808800669621</v>
          </cell>
          <cell r="I110">
            <v>0.99715133531157274</v>
          </cell>
          <cell r="J110">
            <v>0.99771662059848576</v>
          </cell>
          <cell r="K110">
            <v>0.99808856323669959</v>
          </cell>
          <cell r="L110">
            <v>0.99770671423111223</v>
          </cell>
          <cell r="M110">
            <v>0.99776580365356815</v>
          </cell>
          <cell r="N110">
            <v>0.99755008197802608</v>
          </cell>
        </row>
        <row r="111">
          <cell r="B111">
            <v>0.9965771932985048</v>
          </cell>
          <cell r="C111">
            <v>0.99837925445705022</v>
          </cell>
          <cell r="D111">
            <v>0.99783588818755631</v>
          </cell>
          <cell r="E111">
            <v>0.99777332442663103</v>
          </cell>
          <cell r="F111">
            <v>0.99773806831033707</v>
          </cell>
          <cell r="G111">
            <v>0.99856203779786357</v>
          </cell>
          <cell r="H111">
            <v>0.99847421422032345</v>
          </cell>
          <cell r="I111">
            <v>0.99853961299744431</v>
          </cell>
          <cell r="J111">
            <v>0.99810713609691459</v>
          </cell>
          <cell r="K111">
            <v>0.99883743460569652</v>
          </cell>
          <cell r="L111">
            <v>0.99828962371721774</v>
          </cell>
          <cell r="M111">
            <v>0.99946294307196559</v>
          </cell>
          <cell r="N111">
            <v>0.9981442297686357</v>
          </cell>
        </row>
        <row r="112">
          <cell r="B112">
            <v>0.9997852233676976</v>
          </cell>
          <cell r="C112">
            <v>0.99981078524124878</v>
          </cell>
          <cell r="D112">
            <v>0.99938106044976271</v>
          </cell>
          <cell r="E112">
            <v>0.99962257029628232</v>
          </cell>
          <cell r="F112">
            <v>0.99474003641513253</v>
          </cell>
          <cell r="G112">
            <v>0.99766206163655691</v>
          </cell>
          <cell r="H112">
            <v>0.99855746113159161</v>
          </cell>
          <cell r="I112">
            <v>0.99769337228971244</v>
          </cell>
          <cell r="J112">
            <v>0.99426537472809962</v>
          </cell>
          <cell r="K112">
            <v>0.99901510177281683</v>
          </cell>
          <cell r="L112">
            <v>0.99774977497749773</v>
          </cell>
          <cell r="M112">
            <v>0.99451795841209834</v>
          </cell>
          <cell r="N112">
            <v>0.99775883838383839</v>
          </cell>
        </row>
        <row r="130">
          <cell r="B130">
            <v>11.06</v>
          </cell>
          <cell r="C130">
            <v>10.510071942446041</v>
          </cell>
          <cell r="D130">
            <v>11.296348314606742</v>
          </cell>
          <cell r="E130">
            <v>11.3</v>
          </cell>
          <cell r="F130">
            <v>11.78</v>
          </cell>
          <cell r="G130">
            <v>11.32</v>
          </cell>
          <cell r="H130">
            <v>11.89</v>
          </cell>
          <cell r="I130">
            <v>11.8</v>
          </cell>
          <cell r="J130">
            <v>12.1</v>
          </cell>
          <cell r="K130">
            <v>12.3</v>
          </cell>
          <cell r="L130">
            <v>11.3</v>
          </cell>
          <cell r="M130">
            <v>12.1</v>
          </cell>
          <cell r="N130">
            <v>11.553211890925349</v>
          </cell>
        </row>
        <row r="131">
          <cell r="B131">
            <v>12.5</v>
          </cell>
          <cell r="C131">
            <v>9.3000000000000007</v>
          </cell>
          <cell r="D131">
            <v>12.5</v>
          </cell>
          <cell r="E131">
            <v>12.5</v>
          </cell>
          <cell r="F131">
            <v>11.9</v>
          </cell>
          <cell r="G131">
            <v>11.6</v>
          </cell>
          <cell r="H131">
            <v>13</v>
          </cell>
          <cell r="I131">
            <v>12.69</v>
          </cell>
          <cell r="J131">
            <v>12.8</v>
          </cell>
          <cell r="K131">
            <v>12.5</v>
          </cell>
          <cell r="L131">
            <v>12.8</v>
          </cell>
          <cell r="M131">
            <v>13.2</v>
          </cell>
          <cell r="N131">
            <v>12.282454954954954</v>
          </cell>
        </row>
        <row r="132">
          <cell r="B132">
            <v>10.130000000000001</v>
          </cell>
          <cell r="C132">
            <v>11.2</v>
          </cell>
          <cell r="D132">
            <v>12</v>
          </cell>
          <cell r="E132">
            <v>10.199999999999999</v>
          </cell>
          <cell r="F132">
            <v>11.3</v>
          </cell>
          <cell r="G132">
            <v>9.5</v>
          </cell>
          <cell r="H132">
            <v>9.6</v>
          </cell>
          <cell r="I132">
            <v>10.81</v>
          </cell>
          <cell r="J132">
            <v>11</v>
          </cell>
          <cell r="K132">
            <v>11.1</v>
          </cell>
          <cell r="L132">
            <v>8.4</v>
          </cell>
          <cell r="M132">
            <v>11.1</v>
          </cell>
          <cell r="N132">
            <v>10.507722165474974</v>
          </cell>
        </row>
        <row r="133">
          <cell r="B133">
            <v>10.4</v>
          </cell>
          <cell r="C133">
            <v>10.1</v>
          </cell>
          <cell r="D133">
            <v>11.7</v>
          </cell>
          <cell r="E133">
            <v>11.4</v>
          </cell>
          <cell r="F133">
            <v>11</v>
          </cell>
          <cell r="G133">
            <v>11.6</v>
          </cell>
          <cell r="H133">
            <v>11.9</v>
          </cell>
          <cell r="I133">
            <v>12.19</v>
          </cell>
          <cell r="J133">
            <v>12</v>
          </cell>
          <cell r="K133">
            <v>12</v>
          </cell>
          <cell r="L133">
            <v>12.5</v>
          </cell>
          <cell r="M133">
            <v>11.9</v>
          </cell>
          <cell r="N133">
            <v>11.576229749631812</v>
          </cell>
        </row>
        <row r="134">
          <cell r="B134">
            <v>10.7</v>
          </cell>
          <cell r="C134">
            <v>10.8</v>
          </cell>
          <cell r="D134">
            <v>10.9</v>
          </cell>
          <cell r="E134">
            <v>11.1</v>
          </cell>
          <cell r="F134">
            <v>11.7</v>
          </cell>
          <cell r="G134">
            <v>12.5</v>
          </cell>
          <cell r="H134">
            <v>12.8</v>
          </cell>
          <cell r="I134">
            <v>11.7</v>
          </cell>
          <cell r="J134">
            <v>12.6</v>
          </cell>
          <cell r="K134">
            <v>12.2</v>
          </cell>
          <cell r="L134">
            <v>12.9</v>
          </cell>
          <cell r="M134">
            <v>12.6</v>
          </cell>
          <cell r="N134">
            <v>11.8414605418139</v>
          </cell>
        </row>
        <row r="135">
          <cell r="B135">
            <v>12</v>
          </cell>
          <cell r="C135">
            <v>10.6</v>
          </cell>
          <cell r="D135">
            <v>11.3</v>
          </cell>
          <cell r="E135">
            <v>12.3</v>
          </cell>
          <cell r="F135">
            <v>12.5</v>
          </cell>
          <cell r="G135">
            <v>12.5</v>
          </cell>
          <cell r="H135">
            <v>13</v>
          </cell>
          <cell r="I135">
            <v>12.05</v>
          </cell>
          <cell r="J135">
            <v>13.7</v>
          </cell>
          <cell r="K135">
            <v>13.4</v>
          </cell>
          <cell r="L135">
            <v>12.2</v>
          </cell>
          <cell r="M135">
            <v>12.3</v>
          </cell>
          <cell r="N135">
            <v>12.267816091954025</v>
          </cell>
        </row>
        <row r="136">
          <cell r="B136">
            <v>10.5</v>
          </cell>
          <cell r="C136">
            <v>10.199999999999999</v>
          </cell>
          <cell r="D136">
            <v>9.3000000000000007</v>
          </cell>
          <cell r="E136">
            <v>10.5</v>
          </cell>
          <cell r="F136">
            <v>11.2</v>
          </cell>
          <cell r="G136">
            <v>10.9</v>
          </cell>
          <cell r="H136">
            <v>11.2</v>
          </cell>
          <cell r="I136">
            <v>11.58</v>
          </cell>
          <cell r="J136">
            <v>11.3</v>
          </cell>
          <cell r="K136">
            <v>12</v>
          </cell>
          <cell r="L136">
            <v>9.9</v>
          </cell>
          <cell r="M136">
            <v>12.3</v>
          </cell>
          <cell r="N136">
            <v>10.931026033690657</v>
          </cell>
        </row>
        <row r="138">
          <cell r="B138">
            <v>1</v>
          </cell>
          <cell r="C138">
            <v>1</v>
          </cell>
          <cell r="D138">
            <v>0.9971910112359551</v>
          </cell>
          <cell r="E138">
            <v>1</v>
          </cell>
          <cell r="F138">
            <v>1</v>
          </cell>
          <cell r="G138">
            <v>1</v>
          </cell>
          <cell r="H138">
            <v>1</v>
          </cell>
          <cell r="I138">
            <v>1</v>
          </cell>
          <cell r="J138">
            <v>1</v>
          </cell>
          <cell r="K138">
            <v>1</v>
          </cell>
          <cell r="L138">
            <v>0.99709302325581395</v>
          </cell>
          <cell r="M138">
            <v>1</v>
          </cell>
          <cell r="N138">
            <v>0.99955297273133659</v>
          </cell>
        </row>
        <row r="139">
          <cell r="B139">
            <v>1</v>
          </cell>
          <cell r="C139">
            <v>1</v>
          </cell>
          <cell r="D139">
            <v>0.96551724137931039</v>
          </cell>
          <cell r="E139">
            <v>1</v>
          </cell>
          <cell r="F139">
            <v>1</v>
          </cell>
          <cell r="G139">
            <v>1</v>
          </cell>
          <cell r="H139">
            <v>1</v>
          </cell>
          <cell r="I139">
            <v>1</v>
          </cell>
          <cell r="J139">
            <v>1</v>
          </cell>
          <cell r="K139">
            <v>1</v>
          </cell>
          <cell r="L139">
            <v>1</v>
          </cell>
          <cell r="M139">
            <v>1</v>
          </cell>
          <cell r="N139">
            <v>0.99774774774774777</v>
          </cell>
        </row>
        <row r="140">
          <cell r="B140">
            <v>1</v>
          </cell>
          <cell r="C140">
            <v>1</v>
          </cell>
          <cell r="D140">
            <v>1</v>
          </cell>
          <cell r="E140">
            <v>1</v>
          </cell>
          <cell r="F140">
            <v>1</v>
          </cell>
          <cell r="G140">
            <v>1</v>
          </cell>
          <cell r="H140">
            <v>1</v>
          </cell>
          <cell r="I140">
            <v>1</v>
          </cell>
          <cell r="J140">
            <v>1</v>
          </cell>
          <cell r="K140">
            <v>1</v>
          </cell>
          <cell r="L140">
            <v>1</v>
          </cell>
          <cell r="M140">
            <v>1</v>
          </cell>
          <cell r="N140">
            <v>1</v>
          </cell>
        </row>
        <row r="141">
          <cell r="B141">
            <v>1</v>
          </cell>
          <cell r="C141">
            <v>1</v>
          </cell>
          <cell r="D141">
            <v>1</v>
          </cell>
          <cell r="E141">
            <v>1</v>
          </cell>
          <cell r="F141">
            <v>1</v>
          </cell>
          <cell r="G141">
            <v>1</v>
          </cell>
          <cell r="H141">
            <v>1</v>
          </cell>
          <cell r="I141">
            <v>1</v>
          </cell>
          <cell r="J141">
            <v>1</v>
          </cell>
          <cell r="K141">
            <v>1</v>
          </cell>
          <cell r="L141">
            <v>1</v>
          </cell>
          <cell r="M141">
            <v>1</v>
          </cell>
          <cell r="N141">
            <v>1</v>
          </cell>
        </row>
        <row r="142">
          <cell r="B142">
            <v>1</v>
          </cell>
          <cell r="C142">
            <v>1</v>
          </cell>
          <cell r="D142">
            <v>1</v>
          </cell>
          <cell r="E142">
            <v>1</v>
          </cell>
          <cell r="F142">
            <v>1</v>
          </cell>
          <cell r="G142">
            <v>1</v>
          </cell>
          <cell r="H142">
            <v>1</v>
          </cell>
          <cell r="I142">
            <v>1</v>
          </cell>
          <cell r="J142">
            <v>1</v>
          </cell>
          <cell r="K142">
            <v>1</v>
          </cell>
          <cell r="L142">
            <v>1</v>
          </cell>
          <cell r="M142">
            <v>1</v>
          </cell>
          <cell r="N142">
            <v>1</v>
          </cell>
        </row>
        <row r="143">
          <cell r="B143">
            <v>1</v>
          </cell>
          <cell r="C143">
            <v>1</v>
          </cell>
          <cell r="D143">
            <v>1</v>
          </cell>
          <cell r="E143">
            <v>1</v>
          </cell>
          <cell r="F143">
            <v>1</v>
          </cell>
          <cell r="G143">
            <v>1</v>
          </cell>
          <cell r="H143">
            <v>1</v>
          </cell>
          <cell r="I143">
            <v>1</v>
          </cell>
          <cell r="J143">
            <v>1</v>
          </cell>
          <cell r="K143">
            <v>1</v>
          </cell>
          <cell r="L143">
            <v>0.98275862068965514</v>
          </cell>
          <cell r="M143">
            <v>1</v>
          </cell>
          <cell r="N143">
            <v>0.99885057471264371</v>
          </cell>
        </row>
        <row r="144">
          <cell r="B144">
            <v>1</v>
          </cell>
          <cell r="C144">
            <v>1</v>
          </cell>
          <cell r="D144">
            <v>1</v>
          </cell>
          <cell r="E144">
            <v>1</v>
          </cell>
          <cell r="F144">
            <v>1</v>
          </cell>
          <cell r="G144">
            <v>1</v>
          </cell>
          <cell r="H144">
            <v>1</v>
          </cell>
          <cell r="I144">
            <v>1</v>
          </cell>
          <cell r="J144">
            <v>1</v>
          </cell>
          <cell r="K144">
            <v>1</v>
          </cell>
          <cell r="L144">
            <v>1</v>
          </cell>
          <cell r="M144">
            <v>1</v>
          </cell>
          <cell r="N144">
            <v>1</v>
          </cell>
        </row>
        <row r="152">
          <cell r="B152">
            <v>23.3</v>
          </cell>
          <cell r="C152">
            <v>21.90234375</v>
          </cell>
          <cell r="D152">
            <v>22.792592592592591</v>
          </cell>
          <cell r="E152">
            <v>22.56</v>
          </cell>
          <cell r="F152">
            <v>22.57</v>
          </cell>
          <cell r="G152">
            <v>21.84</v>
          </cell>
          <cell r="H152">
            <v>25.58</v>
          </cell>
          <cell r="I152">
            <v>26.16</v>
          </cell>
          <cell r="J152">
            <v>23.6</v>
          </cell>
          <cell r="K152">
            <v>24.3</v>
          </cell>
          <cell r="L152">
            <v>24.9</v>
          </cell>
          <cell r="M152">
            <v>23.6</v>
          </cell>
          <cell r="N152">
            <v>23.572593277829171</v>
          </cell>
        </row>
        <row r="153">
          <cell r="B153">
            <v>24.2</v>
          </cell>
          <cell r="C153">
            <v>22.6</v>
          </cell>
          <cell r="D153">
            <v>23.4</v>
          </cell>
          <cell r="E153">
            <v>20.2</v>
          </cell>
          <cell r="F153">
            <v>22.4</v>
          </cell>
          <cell r="G153">
            <v>21.1</v>
          </cell>
          <cell r="H153">
            <v>23.4</v>
          </cell>
          <cell r="I153">
            <v>26.41</v>
          </cell>
          <cell r="J153">
            <v>23.7</v>
          </cell>
          <cell r="K153">
            <v>25.4</v>
          </cell>
          <cell r="L153">
            <v>28.4</v>
          </cell>
          <cell r="M153">
            <v>21.1</v>
          </cell>
          <cell r="N153">
            <v>23.382194357366767</v>
          </cell>
        </row>
        <row r="154">
          <cell r="B154">
            <v>24.4</v>
          </cell>
          <cell r="C154">
            <v>20.3</v>
          </cell>
          <cell r="D154">
            <v>20.3</v>
          </cell>
          <cell r="E154">
            <v>20.7</v>
          </cell>
          <cell r="F154">
            <v>19.2</v>
          </cell>
          <cell r="G154">
            <v>21.5</v>
          </cell>
          <cell r="H154">
            <v>20.3</v>
          </cell>
          <cell r="I154">
            <v>12.71</v>
          </cell>
          <cell r="J154">
            <v>17.7</v>
          </cell>
          <cell r="K154">
            <v>17.3</v>
          </cell>
          <cell r="L154">
            <v>17</v>
          </cell>
          <cell r="M154">
            <v>15.5</v>
          </cell>
          <cell r="N154">
            <v>19.081683599419446</v>
          </cell>
        </row>
        <row r="155">
          <cell r="B155">
            <v>20.2</v>
          </cell>
          <cell r="C155">
            <v>23.4</v>
          </cell>
          <cell r="D155">
            <v>20.399999999999999</v>
          </cell>
          <cell r="E155">
            <v>18.5</v>
          </cell>
          <cell r="F155">
            <v>16.5</v>
          </cell>
          <cell r="G155">
            <v>20.7</v>
          </cell>
          <cell r="H155">
            <v>20.8</v>
          </cell>
          <cell r="I155">
            <v>19.5</v>
          </cell>
          <cell r="J155">
            <v>24</v>
          </cell>
          <cell r="K155">
            <v>24.3</v>
          </cell>
          <cell r="L155">
            <v>24.4</v>
          </cell>
          <cell r="M155">
            <v>27.3</v>
          </cell>
          <cell r="N155">
            <v>21.705790645879731</v>
          </cell>
        </row>
        <row r="156">
          <cell r="B156">
            <v>21.2</v>
          </cell>
          <cell r="C156">
            <v>22</v>
          </cell>
          <cell r="D156">
            <v>24</v>
          </cell>
          <cell r="E156">
            <v>20.6</v>
          </cell>
          <cell r="F156">
            <v>19.600000000000001</v>
          </cell>
          <cell r="G156">
            <v>22.5</v>
          </cell>
          <cell r="H156">
            <v>27.1</v>
          </cell>
          <cell r="I156">
            <v>23</v>
          </cell>
          <cell r="J156">
            <v>23.9</v>
          </cell>
          <cell r="K156">
            <v>23</v>
          </cell>
          <cell r="L156">
            <v>22.1</v>
          </cell>
          <cell r="M156">
            <v>22.1</v>
          </cell>
          <cell r="N156">
            <v>22.40831946755408</v>
          </cell>
        </row>
        <row r="157">
          <cell r="B157">
            <v>26.2</v>
          </cell>
          <cell r="C157">
            <v>23.7</v>
          </cell>
          <cell r="D157">
            <v>24</v>
          </cell>
          <cell r="E157">
            <v>20</v>
          </cell>
          <cell r="F157">
            <v>20.2</v>
          </cell>
          <cell r="G157">
            <v>23.2</v>
          </cell>
          <cell r="H157">
            <v>28.4</v>
          </cell>
          <cell r="I157">
            <v>33.67</v>
          </cell>
          <cell r="J157">
            <v>33.299999999999997</v>
          </cell>
          <cell r="K157">
            <v>31.3</v>
          </cell>
          <cell r="L157">
            <v>29</v>
          </cell>
          <cell r="M157">
            <v>32.4</v>
          </cell>
          <cell r="N157">
            <v>26.874447552447545</v>
          </cell>
        </row>
        <row r="158">
          <cell r="B158">
            <v>24.5</v>
          </cell>
          <cell r="C158">
            <v>18.399999999999999</v>
          </cell>
          <cell r="D158">
            <v>23.8</v>
          </cell>
          <cell r="E158">
            <v>22.2</v>
          </cell>
          <cell r="F158">
            <v>26</v>
          </cell>
          <cell r="G158">
            <v>24.3</v>
          </cell>
          <cell r="H158">
            <v>32.799999999999997</v>
          </cell>
          <cell r="I158">
            <v>30.2</v>
          </cell>
          <cell r="J158">
            <v>31.5</v>
          </cell>
          <cell r="K158">
            <v>27.7</v>
          </cell>
          <cell r="L158">
            <v>33.4</v>
          </cell>
          <cell r="M158">
            <v>29.4</v>
          </cell>
          <cell r="N158">
            <v>27.571702127659574</v>
          </cell>
        </row>
        <row r="160">
          <cell r="B160">
            <v>278</v>
          </cell>
          <cell r="C160">
            <v>256</v>
          </cell>
          <cell r="D160">
            <v>243</v>
          </cell>
          <cell r="E160">
            <v>263</v>
          </cell>
          <cell r="F160">
            <v>296</v>
          </cell>
          <cell r="G160">
            <v>289</v>
          </cell>
          <cell r="H160">
            <v>282</v>
          </cell>
          <cell r="I160">
            <v>225</v>
          </cell>
          <cell r="J160">
            <v>276</v>
          </cell>
          <cell r="K160">
            <v>289</v>
          </cell>
          <cell r="L160">
            <v>289</v>
          </cell>
          <cell r="M160">
            <v>257</v>
          </cell>
          <cell r="N160">
            <v>3243</v>
          </cell>
        </row>
        <row r="161">
          <cell r="B161">
            <v>24</v>
          </cell>
          <cell r="C161">
            <v>26</v>
          </cell>
          <cell r="D161">
            <v>42</v>
          </cell>
          <cell r="E161">
            <v>19</v>
          </cell>
          <cell r="F161">
            <v>27</v>
          </cell>
          <cell r="G161">
            <v>35</v>
          </cell>
          <cell r="H161">
            <v>18</v>
          </cell>
          <cell r="I161">
            <v>22</v>
          </cell>
          <cell r="J161">
            <v>27</v>
          </cell>
          <cell r="K161">
            <v>36</v>
          </cell>
          <cell r="L161">
            <v>16</v>
          </cell>
          <cell r="M161">
            <v>27</v>
          </cell>
          <cell r="N161">
            <v>319</v>
          </cell>
        </row>
        <row r="162">
          <cell r="B162">
            <v>43</v>
          </cell>
          <cell r="C162">
            <v>60</v>
          </cell>
          <cell r="D162">
            <v>38</v>
          </cell>
          <cell r="E162">
            <v>55</v>
          </cell>
          <cell r="F162">
            <v>75</v>
          </cell>
          <cell r="G162">
            <v>57</v>
          </cell>
          <cell r="H162">
            <v>88</v>
          </cell>
          <cell r="I162">
            <v>28</v>
          </cell>
          <cell r="J162">
            <v>73</v>
          </cell>
          <cell r="K162">
            <v>56</v>
          </cell>
          <cell r="L162">
            <v>69</v>
          </cell>
          <cell r="M162">
            <v>47</v>
          </cell>
          <cell r="N162">
            <v>689</v>
          </cell>
        </row>
        <row r="163">
          <cell r="B163">
            <v>37</v>
          </cell>
          <cell r="C163">
            <v>31</v>
          </cell>
          <cell r="D163">
            <v>34</v>
          </cell>
          <cell r="E163">
            <v>46</v>
          </cell>
          <cell r="F163">
            <v>30</v>
          </cell>
          <cell r="G163">
            <v>48</v>
          </cell>
          <cell r="H163">
            <v>44</v>
          </cell>
          <cell r="I163">
            <v>28</v>
          </cell>
          <cell r="J163">
            <v>24</v>
          </cell>
          <cell r="K163">
            <v>34</v>
          </cell>
          <cell r="L163">
            <v>56</v>
          </cell>
          <cell r="M163">
            <v>37</v>
          </cell>
          <cell r="N163">
            <v>449</v>
          </cell>
        </row>
        <row r="164">
          <cell r="B164">
            <v>73</v>
          </cell>
          <cell r="C164">
            <v>38</v>
          </cell>
          <cell r="D164">
            <v>55</v>
          </cell>
          <cell r="E164">
            <v>57</v>
          </cell>
          <cell r="F164">
            <v>58</v>
          </cell>
          <cell r="G164">
            <v>46</v>
          </cell>
          <cell r="H164">
            <v>39</v>
          </cell>
          <cell r="I164">
            <v>48</v>
          </cell>
          <cell r="J164">
            <v>43</v>
          </cell>
          <cell r="K164">
            <v>52</v>
          </cell>
          <cell r="L164">
            <v>36</v>
          </cell>
          <cell r="M164">
            <v>56</v>
          </cell>
          <cell r="N164">
            <v>601</v>
          </cell>
        </row>
        <row r="165">
          <cell r="B165">
            <v>53</v>
          </cell>
          <cell r="C165">
            <v>72</v>
          </cell>
          <cell r="D165">
            <v>48</v>
          </cell>
          <cell r="E165">
            <v>57</v>
          </cell>
          <cell r="F165">
            <v>68</v>
          </cell>
          <cell r="G165">
            <v>67</v>
          </cell>
          <cell r="H165">
            <v>57</v>
          </cell>
          <cell r="I165">
            <v>39</v>
          </cell>
          <cell r="J165">
            <v>61</v>
          </cell>
          <cell r="K165">
            <v>68</v>
          </cell>
          <cell r="L165">
            <v>71</v>
          </cell>
          <cell r="M165">
            <v>54</v>
          </cell>
          <cell r="N165">
            <v>715</v>
          </cell>
        </row>
        <row r="166">
          <cell r="B166">
            <v>48</v>
          </cell>
          <cell r="C166">
            <v>29</v>
          </cell>
          <cell r="D166">
            <v>26</v>
          </cell>
          <cell r="E166">
            <v>29</v>
          </cell>
          <cell r="F166">
            <v>38</v>
          </cell>
          <cell r="G166">
            <v>36</v>
          </cell>
          <cell r="H166">
            <v>36</v>
          </cell>
          <cell r="I166">
            <v>60</v>
          </cell>
          <cell r="J166">
            <v>48</v>
          </cell>
          <cell r="K166">
            <v>43</v>
          </cell>
          <cell r="L166">
            <v>41</v>
          </cell>
          <cell r="M166">
            <v>36</v>
          </cell>
          <cell r="N166">
            <v>470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row r="21">
          <cell r="B21" t="str">
            <v>Evolução DEC Conjunto Aeroporto</v>
          </cell>
        </row>
        <row r="41">
          <cell r="F41" t="str">
            <v xml:space="preserve"> Janeiro/2006</v>
          </cell>
          <cell r="G41">
            <v>0</v>
          </cell>
          <cell r="H41" t="str">
            <v>Fevereiro/2006</v>
          </cell>
          <cell r="I41">
            <v>0</v>
          </cell>
          <cell r="J41" t="str">
            <v>Março/2006</v>
          </cell>
          <cell r="L41" t="str">
            <v>Abril/2006</v>
          </cell>
          <cell r="M41">
            <v>0</v>
          </cell>
          <cell r="N41" t="str">
            <v>Maio/2006</v>
          </cell>
          <cell r="O41">
            <v>0</v>
          </cell>
          <cell r="P41" t="str">
            <v>Junho/2006</v>
          </cell>
          <cell r="Q41">
            <v>0</v>
          </cell>
          <cell r="R41" t="str">
            <v>Julho/2006</v>
          </cell>
          <cell r="S41">
            <v>0</v>
          </cell>
          <cell r="T41" t="str">
            <v>Agosto/2006</v>
          </cell>
          <cell r="U41">
            <v>0</v>
          </cell>
          <cell r="V41" t="str">
            <v>Setembro/2006</v>
          </cell>
          <cell r="W41">
            <v>0</v>
          </cell>
          <cell r="X41" t="str">
            <v>Outubro/2006</v>
          </cell>
          <cell r="Y41">
            <v>0</v>
          </cell>
          <cell r="Z41" t="str">
            <v>Novembro/2006</v>
          </cell>
          <cell r="AA41">
            <v>0</v>
          </cell>
          <cell r="AB41" t="str">
            <v>Dezembro/2006</v>
          </cell>
          <cell r="AC41">
            <v>0</v>
          </cell>
        </row>
        <row r="42">
          <cell r="F42" t="str">
            <v>Transferência para Ordens 
Real % 
(Capitalizado)</v>
          </cell>
          <cell r="G42" t="str">
            <v>Desvio da Meta</v>
          </cell>
          <cell r="H42" t="str">
            <v>Transferência para Ordens 
Real%(Capitalizado)</v>
          </cell>
          <cell r="I42" t="str">
            <v>Desvio da Meta</v>
          </cell>
          <cell r="J42" t="str">
            <v>Transferência para Ordens 
Real % (Capitalizado)</v>
          </cell>
          <cell r="K42" t="str">
            <v>Desvio da Meta</v>
          </cell>
          <cell r="L42" t="str">
            <v>Transferência para Ordens 
Real % (Capitalizado)</v>
          </cell>
          <cell r="M42" t="str">
            <v>Desvio da Meta</v>
          </cell>
          <cell r="N42" t="str">
            <v>Transferência para Ordens 
Real % (Capitalizado)</v>
          </cell>
          <cell r="O42" t="str">
            <v>Desvio da Meta</v>
          </cell>
          <cell r="P42" t="str">
            <v>Transferência para Ordens 
Real % (Capitalizado)</v>
          </cell>
          <cell r="Q42" t="str">
            <v>Desvio da Meta</v>
          </cell>
          <cell r="R42" t="str">
            <v>Transferência para Ordens 
Real % (Capitalizado)</v>
          </cell>
          <cell r="S42" t="str">
            <v>Desvio da Meta</v>
          </cell>
          <cell r="T42" t="str">
            <v>Transferência para Ordens 
Real % (Capitalizado)</v>
          </cell>
          <cell r="U42" t="str">
            <v>Desvio da Meta</v>
          </cell>
          <cell r="V42" t="str">
            <v>Transferência para Ordens 
Real % (Capitalizado)</v>
          </cell>
          <cell r="W42" t="str">
            <v>Desvio da Meta</v>
          </cell>
          <cell r="X42" t="str">
            <v>Transferência para Ordens 
Real % (Capitalizado)</v>
          </cell>
          <cell r="Y42" t="str">
            <v>Desvio da Meta</v>
          </cell>
          <cell r="Z42" t="str">
            <v>Transferência para Ordens 
Real % (Capitalizado)</v>
          </cell>
          <cell r="AA42" t="str">
            <v>Desvio da Meta</v>
          </cell>
          <cell r="AB42" t="str">
            <v>Transferência para Ordens 
Real % (Capitalizado)</v>
          </cell>
          <cell r="AC42" t="str">
            <v>Desvio da Meta</v>
          </cell>
        </row>
        <row r="43">
          <cell r="F43">
            <v>0.23300000000000001</v>
          </cell>
          <cell r="G43">
            <v>1.89E-2</v>
          </cell>
          <cell r="H43">
            <v>0.23699999999999999</v>
          </cell>
          <cell r="I43">
            <v>1.4900000000000024E-2</v>
          </cell>
          <cell r="J43">
            <v>0.23719986530306569</v>
          </cell>
          <cell r="K43">
            <v>1.4700134696934319E-2</v>
          </cell>
          <cell r="L43">
            <v>0.251</v>
          </cell>
          <cell r="M43">
            <v>9.000000000000119E-4</v>
          </cell>
          <cell r="N43">
            <v>0.25700000000000001</v>
          </cell>
          <cell r="O43">
            <v>-5.0999999999999934E-3</v>
          </cell>
          <cell r="P43">
            <v>0.26100000000000001</v>
          </cell>
          <cell r="Q43">
            <v>-9.099999999999997E-3</v>
          </cell>
          <cell r="R43">
            <v>0.26</v>
          </cell>
          <cell r="S43">
            <v>-8.0999999999999961E-3</v>
          </cell>
          <cell r="T43">
            <v>0.252</v>
          </cell>
          <cell r="U43">
            <v>-9.9999999999988987E-5</v>
          </cell>
          <cell r="V43">
            <v>0.26</v>
          </cell>
          <cell r="W43">
            <v>-8.0999999999999961E-3</v>
          </cell>
          <cell r="X43">
            <v>0.25600000000000001</v>
          </cell>
          <cell r="Y43">
            <v>-4.0999999999999925E-3</v>
          </cell>
          <cell r="Z43">
            <v>0.25700000000000001</v>
          </cell>
          <cell r="AA43">
            <v>-5.0999999999999934E-3</v>
          </cell>
          <cell r="AB43">
            <v>0.27</v>
          </cell>
          <cell r="AC43">
            <v>-1.8100000000000005E-2</v>
          </cell>
        </row>
        <row r="44">
          <cell r="F44">
            <v>0.3</v>
          </cell>
          <cell r="G44">
            <v>-1.5799999999999981E-2</v>
          </cell>
          <cell r="H44">
            <v>0.29699999999999999</v>
          </cell>
          <cell r="I44">
            <v>-1.2799999999999978E-2</v>
          </cell>
          <cell r="J44">
            <v>0.26698367880156215</v>
          </cell>
          <cell r="K44">
            <v>1.7216321198437856E-2</v>
          </cell>
          <cell r="L44">
            <v>0.33300000000000002</v>
          </cell>
          <cell r="M44">
            <v>-4.880000000000001E-2</v>
          </cell>
          <cell r="N44">
            <v>0.33900000000000002</v>
          </cell>
          <cell r="O44">
            <v>-5.4800000000000015E-2</v>
          </cell>
          <cell r="P44">
            <v>0.33900000000000002</v>
          </cell>
          <cell r="Q44">
            <v>-5.4800000000000015E-2</v>
          </cell>
          <cell r="R44">
            <v>0.34399999999999997</v>
          </cell>
          <cell r="S44">
            <v>-5.9799999999999964E-2</v>
          </cell>
          <cell r="T44">
            <v>0.34200000000000003</v>
          </cell>
          <cell r="U44">
            <v>-5.7800000000000018E-2</v>
          </cell>
          <cell r="V44">
            <v>0.28799999999999998</v>
          </cell>
          <cell r="W44">
            <v>-3.7999999999999701E-3</v>
          </cell>
          <cell r="X44">
            <v>0.27900000000000003</v>
          </cell>
          <cell r="Y44">
            <v>5.1999999999999824E-3</v>
          </cell>
          <cell r="Z44">
            <v>0.34300000000000003</v>
          </cell>
          <cell r="AA44">
            <v>-5.8800000000000019E-2</v>
          </cell>
          <cell r="AB44">
            <v>0.32900000000000001</v>
          </cell>
          <cell r="AC44">
            <v>-4.4800000000000006E-2</v>
          </cell>
        </row>
        <row r="45">
          <cell r="F45">
            <v>0.254</v>
          </cell>
          <cell r="G45">
            <v>8.5000000000000075E-3</v>
          </cell>
          <cell r="H45">
            <v>0.27500000000000002</v>
          </cell>
          <cell r="I45">
            <v>-1.2500000000000001E-2</v>
          </cell>
          <cell r="J45">
            <v>0.27506853603288578</v>
          </cell>
          <cell r="K45">
            <v>-1.2568536032885769E-2</v>
          </cell>
          <cell r="L45">
            <v>0.29099999999999998</v>
          </cell>
          <cell r="M45">
            <v>-2.849999999999997E-2</v>
          </cell>
          <cell r="N45">
            <v>0.26900000000000002</v>
          </cell>
          <cell r="O45">
            <v>-6.5000000000000058E-3</v>
          </cell>
          <cell r="P45">
            <v>0.27400000000000002</v>
          </cell>
          <cell r="Q45">
            <v>-1.150000000000001E-2</v>
          </cell>
          <cell r="R45">
            <v>0.27700000000000002</v>
          </cell>
          <cell r="S45">
            <v>-1.4500000000000013E-2</v>
          </cell>
          <cell r="T45">
            <v>0.25800000000000001</v>
          </cell>
          <cell r="U45">
            <v>4.500000000000004E-3</v>
          </cell>
          <cell r="V45">
            <v>0.27</v>
          </cell>
          <cell r="W45">
            <v>-7.5000000000000067E-3</v>
          </cell>
          <cell r="X45">
            <v>0.27200000000000002</v>
          </cell>
          <cell r="Y45">
            <v>-9.5000000000000084E-3</v>
          </cell>
          <cell r="Z45">
            <v>0.26700000000000002</v>
          </cell>
          <cell r="AA45">
            <v>-4.500000000000004E-3</v>
          </cell>
          <cell r="AB45">
            <v>0.26500000000000001</v>
          </cell>
          <cell r="AC45">
            <v>-2.5000000000000001E-3</v>
          </cell>
        </row>
        <row r="46">
          <cell r="F46">
            <v>0.26100000000000001</v>
          </cell>
          <cell r="G46">
            <v>9.299999999999975E-3</v>
          </cell>
          <cell r="H46">
            <v>0.254</v>
          </cell>
          <cell r="I46">
            <v>1.6299999999999981E-2</v>
          </cell>
          <cell r="J46">
            <v>0.26023472796437486</v>
          </cell>
          <cell r="K46">
            <v>1.0065272035625128E-2</v>
          </cell>
          <cell r="L46">
            <v>0.26200000000000001</v>
          </cell>
          <cell r="M46">
            <v>8.2999999999999741E-3</v>
          </cell>
          <cell r="N46">
            <v>0.26</v>
          </cell>
          <cell r="O46">
            <v>1.0299999999999976E-2</v>
          </cell>
          <cell r="P46">
            <v>0.26400000000000001</v>
          </cell>
          <cell r="Q46">
            <v>6.2999999999999723E-3</v>
          </cell>
          <cell r="R46">
            <v>0.26700000000000002</v>
          </cell>
          <cell r="S46">
            <v>3.2999999999999696E-3</v>
          </cell>
          <cell r="T46">
            <v>0.28499999999999998</v>
          </cell>
          <cell r="U46">
            <v>-1.4699999999999991E-2</v>
          </cell>
          <cell r="V46">
            <v>0.27500000000000002</v>
          </cell>
          <cell r="W46">
            <v>-4.7000000000000375E-3</v>
          </cell>
          <cell r="X46">
            <v>0.29099999999999998</v>
          </cell>
          <cell r="Y46">
            <v>-2.0699999999999996E-2</v>
          </cell>
          <cell r="Z46">
            <v>0.28699999999999998</v>
          </cell>
          <cell r="AA46">
            <v>-1.6699999999999993E-2</v>
          </cell>
          <cell r="AB46">
            <v>0.27700000000000002</v>
          </cell>
          <cell r="AC46">
            <v>-6.7000000000000393E-3</v>
          </cell>
        </row>
        <row r="47">
          <cell r="F47">
            <v>0.21299999999999999</v>
          </cell>
          <cell r="G47">
            <v>2.0100000000000007E-2</v>
          </cell>
          <cell r="H47">
            <v>0.20699999999999999</v>
          </cell>
          <cell r="I47">
            <v>2.6100000000000012E-2</v>
          </cell>
          <cell r="J47">
            <v>0.27158252718602982</v>
          </cell>
          <cell r="K47">
            <v>-3.8482527186029819E-2</v>
          </cell>
          <cell r="L47">
            <v>0.219</v>
          </cell>
          <cell r="M47">
            <v>1.4100000000000001E-2</v>
          </cell>
          <cell r="N47">
            <v>0.217</v>
          </cell>
          <cell r="O47">
            <v>1.6100000000000003E-2</v>
          </cell>
          <cell r="P47">
            <v>0.215</v>
          </cell>
          <cell r="Q47">
            <v>1.8100000000000005E-2</v>
          </cell>
          <cell r="R47">
            <v>0.222</v>
          </cell>
          <cell r="S47">
            <v>1.1099999999999999E-2</v>
          </cell>
          <cell r="T47">
            <v>0.22800000000000001</v>
          </cell>
          <cell r="U47">
            <v>5.0999999999999934E-3</v>
          </cell>
          <cell r="V47">
            <v>0.248</v>
          </cell>
          <cell r="W47">
            <v>-1.4899999999999997E-2</v>
          </cell>
          <cell r="X47">
            <v>0.24399999999999999</v>
          </cell>
          <cell r="Y47">
            <v>-1.0899999999999993E-2</v>
          </cell>
          <cell r="Z47">
            <v>0.27900000000000003</v>
          </cell>
          <cell r="AA47">
            <v>-4.5900000000000024E-2</v>
          </cell>
          <cell r="AB47">
            <v>0.254</v>
          </cell>
          <cell r="AC47">
            <v>-2.0900000000000002E-2</v>
          </cell>
        </row>
        <row r="48">
          <cell r="F48">
            <v>0.26300000000000001</v>
          </cell>
          <cell r="G48">
            <v>1.6699999999999993E-2</v>
          </cell>
          <cell r="H48">
            <v>0.26400000000000001</v>
          </cell>
          <cell r="I48">
            <v>1.5699999999999992E-2</v>
          </cell>
          <cell r="J48">
            <v>0.2708884924750849</v>
          </cell>
          <cell r="K48">
            <v>8.8115075249151076E-3</v>
          </cell>
          <cell r="L48">
            <v>0.27600000000000002</v>
          </cell>
          <cell r="M48">
            <v>3.6999999999999811E-3</v>
          </cell>
          <cell r="N48">
            <v>0.26800000000000002</v>
          </cell>
          <cell r="O48">
            <v>1.1699999999999988E-2</v>
          </cell>
          <cell r="P48">
            <v>0.27</v>
          </cell>
          <cell r="Q48">
            <v>9.6999999999999864E-3</v>
          </cell>
          <cell r="R48">
            <v>0.27200000000000002</v>
          </cell>
          <cell r="S48">
            <v>7.6999999999999846E-3</v>
          </cell>
          <cell r="T48">
            <v>0.28000000000000003</v>
          </cell>
          <cell r="U48">
            <v>-3.0000000000002247E-4</v>
          </cell>
          <cell r="V48">
            <v>0.27200000000000002</v>
          </cell>
          <cell r="W48">
            <v>7.6999999999999846E-3</v>
          </cell>
          <cell r="X48">
            <v>0.315</v>
          </cell>
          <cell r="Y48">
            <v>-3.5299999999999998E-2</v>
          </cell>
          <cell r="Z48">
            <v>0.308</v>
          </cell>
          <cell r="AA48">
            <v>-2.8299999999999992E-2</v>
          </cell>
          <cell r="AB48">
            <v>0.30399999999999999</v>
          </cell>
          <cell r="AC48">
            <v>-2.4299999999999988E-2</v>
          </cell>
        </row>
        <row r="49">
          <cell r="F49">
            <v>0.25600000000000001</v>
          </cell>
          <cell r="G49">
            <v>7.6166666666666605E-3</v>
          </cell>
          <cell r="H49">
            <v>0.25800000000000001</v>
          </cell>
          <cell r="I49">
            <v>5.6166666666666587E-3</v>
          </cell>
          <cell r="J49">
            <v>0.26449304922144612</v>
          </cell>
          <cell r="K49">
            <v>-8.7638255477945348E-4</v>
          </cell>
          <cell r="L49">
            <v>0.27500000000000002</v>
          </cell>
          <cell r="M49">
            <v>-1.1383333333333356E-2</v>
          </cell>
          <cell r="N49">
            <v>0.27200000000000002</v>
          </cell>
          <cell r="O49">
            <v>-8.3833333333333537E-3</v>
          </cell>
          <cell r="P49">
            <v>0.27400000000000002</v>
          </cell>
          <cell r="Q49">
            <v>-1.0383333333333356E-2</v>
          </cell>
          <cell r="R49">
            <v>0.27800000000000002</v>
          </cell>
          <cell r="S49">
            <v>-1.4383333333333359E-2</v>
          </cell>
          <cell r="T49">
            <v>0.27900000000000003</v>
          </cell>
          <cell r="U49">
            <v>-1.538333333333336E-2</v>
          </cell>
          <cell r="V49">
            <v>0.27</v>
          </cell>
          <cell r="W49">
            <v>-6.383333333333352E-3</v>
          </cell>
          <cell r="X49">
            <v>0.27800000000000002</v>
          </cell>
          <cell r="Y49">
            <v>-1.4383333333333359E-2</v>
          </cell>
          <cell r="Z49">
            <v>0.29399999999999998</v>
          </cell>
          <cell r="AA49">
            <v>-3.0383333333333318E-2</v>
          </cell>
          <cell r="AB49">
            <v>0.28699999999999998</v>
          </cell>
          <cell r="AC49">
            <v>-2.3383333333333312E-2</v>
          </cell>
        </row>
      </sheetData>
      <sheetData sheetId="14" refreshError="1"/>
      <sheetData sheetId="15" refreshError="1"/>
      <sheetData sheetId="16" refreshError="1"/>
      <sheetData sheetId="17" refreshError="1"/>
      <sheetData sheetId="18" refreshError="1"/>
      <sheetData sheetId="19" refreshError="1">
        <row r="21">
          <cell r="A21" t="str">
            <v>PERDAS Anhembi</v>
          </cell>
          <cell r="B21" t="str">
            <v>JAN</v>
          </cell>
          <cell r="C21" t="str">
            <v>FEV</v>
          </cell>
          <cell r="D21" t="str">
            <v>MAR</v>
          </cell>
          <cell r="E21" t="str">
            <v>ABR</v>
          </cell>
          <cell r="F21" t="str">
            <v>MAI</v>
          </cell>
          <cell r="G21" t="str">
            <v>JUN</v>
          </cell>
          <cell r="H21" t="str">
            <v>JUL</v>
          </cell>
          <cell r="I21" t="str">
            <v>AGO</v>
          </cell>
          <cell r="J21" t="str">
            <v>SET</v>
          </cell>
          <cell r="K21" t="str">
            <v>OUT</v>
          </cell>
          <cell r="L21" t="str">
            <v>NOV</v>
          </cell>
          <cell r="M21" t="str">
            <v>DEZ</v>
          </cell>
          <cell r="N21" t="str">
            <v>Total</v>
          </cell>
        </row>
        <row r="22">
          <cell r="A22" t="str">
            <v>ENERGIA RETROATIVA - MWh</v>
          </cell>
          <cell r="B22">
            <v>2092.7330000000002</v>
          </cell>
          <cell r="C22">
            <v>2064.7150000000001</v>
          </cell>
          <cell r="D22">
            <v>2664.93</v>
          </cell>
          <cell r="E22">
            <v>3179.665</v>
          </cell>
          <cell r="F22">
            <v>3770.8510000000001</v>
          </cell>
          <cell r="G22">
            <v>2851.9609999999998</v>
          </cell>
          <cell r="H22">
            <v>2651.0450000000001</v>
          </cell>
          <cell r="I22">
            <v>2970.3850000000002</v>
          </cell>
          <cell r="J22">
            <v>2522.864</v>
          </cell>
          <cell r="K22">
            <v>1911.855</v>
          </cell>
          <cell r="L22">
            <v>1851.451</v>
          </cell>
          <cell r="M22">
            <v>1235.431</v>
          </cell>
          <cell r="N22">
            <v>29767.886000000006</v>
          </cell>
        </row>
        <row r="23">
          <cell r="A23" t="str">
            <v>ENERGIA ADICIONADA - MWh</v>
          </cell>
          <cell r="B23">
            <v>50.965000000000003</v>
          </cell>
          <cell r="C23">
            <v>243.87950000000001</v>
          </cell>
          <cell r="D23">
            <v>447.52850000000001</v>
          </cell>
          <cell r="E23">
            <v>666.48</v>
          </cell>
          <cell r="F23">
            <v>882.27800000000002</v>
          </cell>
          <cell r="G23">
            <v>1190.9265</v>
          </cell>
          <cell r="H23">
            <v>1141.9965</v>
          </cell>
          <cell r="I23">
            <v>1290.6849999999999</v>
          </cell>
          <cell r="J23">
            <v>1598.0930000000001</v>
          </cell>
          <cell r="K23">
            <v>1789.8045</v>
          </cell>
          <cell r="L23">
            <v>1969.337</v>
          </cell>
          <cell r="M23">
            <v>2538.4605000000001</v>
          </cell>
          <cell r="N23">
            <v>13810.433999999997</v>
          </cell>
        </row>
        <row r="24">
          <cell r="A24" t="str">
            <v>R$ ARRECADAÇÃO</v>
          </cell>
          <cell r="B24">
            <v>1317458.06</v>
          </cell>
          <cell r="C24">
            <v>1214584.3999999999</v>
          </cell>
          <cell r="D24">
            <v>1391446.46</v>
          </cell>
          <cell r="E24">
            <v>1252783.29</v>
          </cell>
          <cell r="F24">
            <v>1418366.41</v>
          </cell>
          <cell r="G24">
            <v>1362166.23</v>
          </cell>
          <cell r="H24">
            <v>1415770.58</v>
          </cell>
          <cell r="I24">
            <v>1383034.16</v>
          </cell>
          <cell r="J24">
            <v>1384686.79</v>
          </cell>
          <cell r="K24">
            <v>1431218.82</v>
          </cell>
          <cell r="L24">
            <v>1421062.79</v>
          </cell>
          <cell r="M24">
            <v>1316174.49</v>
          </cell>
          <cell r="N24">
            <v>16308752.479999999</v>
          </cell>
        </row>
        <row r="25">
          <cell r="A25" t="str">
            <v>CUSTO DO PROJETO (OPEX + CAPEX + IMPOSTOS + JURÍDICO)</v>
          </cell>
          <cell r="B25">
            <v>1096084.3842227729</v>
          </cell>
          <cell r="C25">
            <v>947298.18928218004</v>
          </cell>
          <cell r="D25">
            <v>1006473.5845759077</v>
          </cell>
          <cell r="E25">
            <v>1060913.0892029693</v>
          </cell>
          <cell r="F25">
            <v>1082237.9821633673</v>
          </cell>
          <cell r="G25">
            <v>994035.19545709575</v>
          </cell>
          <cell r="H25">
            <v>1049161.0497508231</v>
          </cell>
          <cell r="I25">
            <v>1117762.4215445516</v>
          </cell>
          <cell r="J25">
            <v>1027089.6375049488</v>
          </cell>
          <cell r="K25">
            <v>1004337.7817986782</v>
          </cell>
          <cell r="L25">
            <v>1007394.0005924087</v>
          </cell>
          <cell r="M25">
            <v>999864.58805279946</v>
          </cell>
          <cell r="N25">
            <v>12392651.904148502</v>
          </cell>
        </row>
        <row r="26">
          <cell r="A26" t="str">
            <v>No INSPEÇÕES</v>
          </cell>
          <cell r="B26">
            <v>3088</v>
          </cell>
          <cell r="C26">
            <v>3258</v>
          </cell>
          <cell r="D26">
            <v>5071</v>
          </cell>
          <cell r="E26">
            <v>4204</v>
          </cell>
          <cell r="F26">
            <v>5938</v>
          </cell>
          <cell r="G26">
            <v>4384</v>
          </cell>
          <cell r="H26">
            <v>4442</v>
          </cell>
          <cell r="I26">
            <v>5395</v>
          </cell>
          <cell r="J26">
            <v>7434</v>
          </cell>
          <cell r="K26">
            <v>6395</v>
          </cell>
          <cell r="L26">
            <v>5177</v>
          </cell>
          <cell r="M26">
            <v>3559</v>
          </cell>
          <cell r="N26">
            <v>58345</v>
          </cell>
        </row>
        <row r="27">
          <cell r="A27" t="str">
            <v>TX. DE SUCESSO DAS INSPEÇÕES</v>
          </cell>
          <cell r="B27">
            <v>0.27234455958549225</v>
          </cell>
          <cell r="C27">
            <v>0.24984653161448742</v>
          </cell>
          <cell r="D27">
            <v>0.26405048313942026</v>
          </cell>
          <cell r="E27">
            <v>0.30494766888677449</v>
          </cell>
          <cell r="F27">
            <v>0.24722128662849444</v>
          </cell>
          <cell r="G27">
            <v>0.25615875912408759</v>
          </cell>
          <cell r="H27">
            <v>0.24313372354795137</v>
          </cell>
          <cell r="I27">
            <v>0.19629286376274327</v>
          </cell>
          <cell r="J27">
            <v>0.13734194242668818</v>
          </cell>
          <cell r="K27">
            <v>0.14136043784206412</v>
          </cell>
          <cell r="L27">
            <v>0.12980490631639946</v>
          </cell>
          <cell r="M27">
            <v>0.13936499016577691</v>
          </cell>
          <cell r="N27">
            <v>0.20736995458051247</v>
          </cell>
        </row>
        <row r="28">
          <cell r="A28" t="str">
            <v>% PERDAS FÍSICAS LTM DISTRIBUIÇÃO</v>
          </cell>
          <cell r="B28">
            <v>0.18</v>
          </cell>
          <cell r="C28">
            <v>0.17799999999999999</v>
          </cell>
          <cell r="D28">
            <v>0.17799999999999999</v>
          </cell>
          <cell r="E28">
            <v>0.17799999999999999</v>
          </cell>
          <cell r="F28">
            <v>0.17299999999999999</v>
          </cell>
          <cell r="G28">
            <v>0.16900000000000001</v>
          </cell>
          <cell r="H28">
            <v>0.17299999999999999</v>
          </cell>
          <cell r="I28">
            <v>0.17464622720430312</v>
          </cell>
          <cell r="J28">
            <v>0.17372375616450331</v>
          </cell>
          <cell r="K28">
            <v>0.17308556819343435</v>
          </cell>
          <cell r="L28">
            <v>0.17281328141049823</v>
          </cell>
          <cell r="M28">
            <v>0.16854733777895481</v>
          </cell>
          <cell r="N28">
            <v>0.16854733777895481</v>
          </cell>
        </row>
        <row r="29">
          <cell r="A29" t="str">
            <v>PERDAS Centro</v>
          </cell>
          <cell r="B29">
            <v>0</v>
          </cell>
          <cell r="C29">
            <v>0</v>
          </cell>
          <cell r="D29">
            <v>0</v>
          </cell>
          <cell r="E29">
            <v>0</v>
          </cell>
          <cell r="F29">
            <v>0</v>
          </cell>
          <cell r="G29">
            <v>0</v>
          </cell>
          <cell r="H29">
            <v>0</v>
          </cell>
          <cell r="I29">
            <v>0</v>
          </cell>
          <cell r="J29">
            <v>0</v>
          </cell>
          <cell r="K29">
            <v>0</v>
          </cell>
          <cell r="L29">
            <v>0</v>
          </cell>
          <cell r="M29">
            <v>0</v>
          </cell>
          <cell r="N29">
            <v>0</v>
          </cell>
        </row>
        <row r="30">
          <cell r="A30" t="str">
            <v>ENERGIA RETROATIVA - MWh</v>
          </cell>
          <cell r="B30">
            <v>1988.8040000000001</v>
          </cell>
          <cell r="C30">
            <v>2059.6320000000001</v>
          </cell>
          <cell r="D30">
            <v>2040.7829999999999</v>
          </cell>
          <cell r="E30">
            <v>1171.461</v>
          </cell>
          <cell r="F30">
            <v>3352.732</v>
          </cell>
          <cell r="G30">
            <v>2251.192</v>
          </cell>
          <cell r="H30">
            <v>1440.1089999999999</v>
          </cell>
          <cell r="I30">
            <v>1555.413</v>
          </cell>
          <cell r="J30">
            <v>958.68399999999997</v>
          </cell>
          <cell r="K30">
            <v>972.89300000000003</v>
          </cell>
          <cell r="L30">
            <v>2303.598</v>
          </cell>
          <cell r="M30">
            <v>717.048</v>
          </cell>
          <cell r="N30">
            <v>20812.348999999998</v>
          </cell>
        </row>
        <row r="31">
          <cell r="A31" t="str">
            <v>ENERGIA ADICIONADA - MWh</v>
          </cell>
          <cell r="B31">
            <v>173.1885</v>
          </cell>
          <cell r="C31">
            <v>415.87099999999998</v>
          </cell>
          <cell r="D31">
            <v>655.38199999999995</v>
          </cell>
          <cell r="E31">
            <v>951.10149999999999</v>
          </cell>
          <cell r="F31">
            <v>904.50699999999995</v>
          </cell>
          <cell r="G31">
            <v>1184.0170000000001</v>
          </cell>
          <cell r="H31">
            <v>1302.3995</v>
          </cell>
          <cell r="I31">
            <v>2569.134</v>
          </cell>
          <cell r="J31">
            <v>3309.5345000000002</v>
          </cell>
          <cell r="K31">
            <v>3087.3850000000002</v>
          </cell>
          <cell r="L31">
            <v>3711.5709999999999</v>
          </cell>
          <cell r="M31">
            <v>4665.7359999999999</v>
          </cell>
          <cell r="N31">
            <v>22929.827000000001</v>
          </cell>
        </row>
        <row r="32">
          <cell r="A32" t="str">
            <v>R$ ARRECADAÇÃO</v>
          </cell>
          <cell r="B32">
            <v>1153607.95</v>
          </cell>
          <cell r="C32">
            <v>1057296.1599999999</v>
          </cell>
          <cell r="D32">
            <v>1285559.27</v>
          </cell>
          <cell r="E32">
            <v>897895.46</v>
          </cell>
          <cell r="F32">
            <v>1071364.42</v>
          </cell>
          <cell r="G32">
            <v>1512106.81</v>
          </cell>
          <cell r="H32">
            <v>808060.06</v>
          </cell>
          <cell r="I32">
            <v>1064403.97</v>
          </cell>
          <cell r="J32">
            <v>2005737.56</v>
          </cell>
          <cell r="K32">
            <v>1084313.05</v>
          </cell>
          <cell r="L32">
            <v>932789.34200000006</v>
          </cell>
          <cell r="M32">
            <v>1378347.07</v>
          </cell>
          <cell r="N32">
            <v>14251481.122000003</v>
          </cell>
        </row>
        <row r="33">
          <cell r="A33" t="str">
            <v>CUSTO DO PROJETO (OPEX + CAPEX + IMPOSTOS + JURÍDICO)</v>
          </cell>
          <cell r="B33">
            <v>927480.44806435646</v>
          </cell>
          <cell r="C33">
            <v>809515.93051485205</v>
          </cell>
          <cell r="D33">
            <v>779901.65021452121</v>
          </cell>
          <cell r="E33">
            <v>806953.12774752511</v>
          </cell>
          <cell r="F33">
            <v>833802.29911386198</v>
          </cell>
          <cell r="G33">
            <v>894857.77281353134</v>
          </cell>
          <cell r="H33">
            <v>841326.27651320118</v>
          </cell>
          <cell r="I33">
            <v>838502.44471287052</v>
          </cell>
          <cell r="J33">
            <v>813524.00257920776</v>
          </cell>
          <cell r="K33">
            <v>805084.69327887776</v>
          </cell>
          <cell r="L33">
            <v>1046399.1959785472</v>
          </cell>
          <cell r="M33">
            <v>762425.64984488441</v>
          </cell>
          <cell r="N33">
            <v>10159773.491376238</v>
          </cell>
        </row>
        <row r="34">
          <cell r="A34" t="str">
            <v>No INSPEÇÕES</v>
          </cell>
          <cell r="B34">
            <v>5990</v>
          </cell>
          <cell r="C34">
            <v>4785</v>
          </cell>
          <cell r="D34">
            <v>6052</v>
          </cell>
          <cell r="E34">
            <v>4712</v>
          </cell>
          <cell r="F34">
            <v>5999</v>
          </cell>
          <cell r="G34">
            <v>5726</v>
          </cell>
          <cell r="H34">
            <v>6057</v>
          </cell>
          <cell r="I34">
            <v>6247</v>
          </cell>
          <cell r="J34">
            <v>4587</v>
          </cell>
          <cell r="K34">
            <v>3759</v>
          </cell>
          <cell r="L34">
            <v>2815</v>
          </cell>
          <cell r="M34">
            <v>3286</v>
          </cell>
          <cell r="N34">
            <v>60015</v>
          </cell>
        </row>
        <row r="35">
          <cell r="A35" t="str">
            <v>TX. DE SUCESSO DAS INSPEÇÕES</v>
          </cell>
          <cell r="B35">
            <v>0.15759599332220367</v>
          </cell>
          <cell r="C35">
            <v>0.19017763845350052</v>
          </cell>
          <cell r="D35">
            <v>0.19563780568407138</v>
          </cell>
          <cell r="E35">
            <v>0.17296264855687607</v>
          </cell>
          <cell r="F35">
            <v>0.12502083680613435</v>
          </cell>
          <cell r="G35">
            <v>0.14233321690534403</v>
          </cell>
          <cell r="H35">
            <v>0.14792801717021628</v>
          </cell>
          <cell r="I35">
            <v>0.13702577237073796</v>
          </cell>
          <cell r="J35">
            <v>0.15522127752343579</v>
          </cell>
          <cell r="K35">
            <v>0.17265230114392124</v>
          </cell>
          <cell r="L35">
            <v>0.14422735346358792</v>
          </cell>
          <cell r="M35">
            <v>6.6342057212416317E-2</v>
          </cell>
          <cell r="N35">
            <v>0.15254519703407482</v>
          </cell>
        </row>
        <row r="36">
          <cell r="A36" t="str">
            <v>% PERDAS FÍSICAS LTM DISTRIBUIÇÃO</v>
          </cell>
          <cell r="B36">
            <v>9.1999999999999998E-2</v>
          </cell>
          <cell r="C36">
            <v>8.5999999999999993E-2</v>
          </cell>
          <cell r="D36">
            <v>8.1000000000000003E-2</v>
          </cell>
          <cell r="E36">
            <v>7.3999999999999996E-2</v>
          </cell>
          <cell r="F36">
            <v>7.1999999999999995E-2</v>
          </cell>
          <cell r="G36">
            <v>6.7000000000000004E-2</v>
          </cell>
          <cell r="H36">
            <v>7.0999999999999994E-2</v>
          </cell>
          <cell r="I36">
            <v>6.945252440405858E-2</v>
          </cell>
          <cell r="J36">
            <v>6.7574022676776591E-2</v>
          </cell>
          <cell r="K36">
            <v>6.5681513307305317E-2</v>
          </cell>
          <cell r="L36">
            <v>7.1007369778340212E-2</v>
          </cell>
          <cell r="M36">
            <v>6.7475975125311005E-2</v>
          </cell>
          <cell r="N36">
            <v>6.7574022676776591E-2</v>
          </cell>
        </row>
        <row r="37">
          <cell r="A37" t="str">
            <v>PERDAS ABC</v>
          </cell>
          <cell r="B37">
            <v>0</v>
          </cell>
          <cell r="C37">
            <v>0</v>
          </cell>
          <cell r="D37">
            <v>0</v>
          </cell>
          <cell r="E37">
            <v>0</v>
          </cell>
          <cell r="F37">
            <v>0</v>
          </cell>
          <cell r="G37">
            <v>0</v>
          </cell>
          <cell r="H37">
            <v>0</v>
          </cell>
          <cell r="I37">
            <v>0</v>
          </cell>
          <cell r="J37">
            <v>0</v>
          </cell>
          <cell r="K37">
            <v>0</v>
          </cell>
          <cell r="L37">
            <v>0</v>
          </cell>
          <cell r="M37">
            <v>0</v>
          </cell>
          <cell r="N37">
            <v>0</v>
          </cell>
        </row>
        <row r="38">
          <cell r="A38" t="str">
            <v>ENERGIA RETROATIVA - MWh</v>
          </cell>
          <cell r="B38">
            <v>2143.8739999999998</v>
          </cell>
          <cell r="C38">
            <v>2623.6590000000001</v>
          </cell>
          <cell r="D38">
            <v>1724.069</v>
          </cell>
          <cell r="E38">
            <v>1329.213</v>
          </cell>
          <cell r="F38">
            <v>1999.1610000000001</v>
          </cell>
          <cell r="G38">
            <v>1499.546</v>
          </cell>
          <cell r="H38">
            <v>1773.607</v>
          </cell>
          <cell r="I38">
            <v>1338.3430000000001</v>
          </cell>
          <cell r="J38">
            <v>1294.4649999999999</v>
          </cell>
          <cell r="K38">
            <v>1463.337</v>
          </cell>
          <cell r="L38">
            <v>987.42499999999995</v>
          </cell>
          <cell r="M38">
            <v>751.23900000000003</v>
          </cell>
          <cell r="N38">
            <v>18927.938000000002</v>
          </cell>
        </row>
        <row r="39">
          <cell r="A39" t="str">
            <v>ENERGIA ADICIONADA - MWh</v>
          </cell>
          <cell r="B39">
            <v>45.268500000000003</v>
          </cell>
          <cell r="C39">
            <v>191.97200000000001</v>
          </cell>
          <cell r="D39">
            <v>279.12099999999998</v>
          </cell>
          <cell r="E39">
            <v>619.14449999999999</v>
          </cell>
          <cell r="F39">
            <v>814.94200000000001</v>
          </cell>
          <cell r="G39">
            <v>903.27549999999997</v>
          </cell>
          <cell r="H39">
            <v>1015.4109999999999</v>
          </cell>
          <cell r="I39">
            <v>1432.5066000000002</v>
          </cell>
          <cell r="J39">
            <v>1909.1105</v>
          </cell>
          <cell r="K39">
            <v>2044.1255000000001</v>
          </cell>
          <cell r="L39">
            <v>2051.3715000000002</v>
          </cell>
          <cell r="M39">
            <v>2739.8845000000001</v>
          </cell>
          <cell r="N39">
            <v>14046.133100000003</v>
          </cell>
        </row>
        <row r="40">
          <cell r="A40" t="str">
            <v>R$ ARRECADAÇÃO</v>
          </cell>
          <cell r="B40">
            <v>961655.4</v>
          </cell>
          <cell r="C40">
            <v>838835.4</v>
          </cell>
          <cell r="D40">
            <v>977457.1</v>
          </cell>
          <cell r="E40">
            <v>983006.37</v>
          </cell>
          <cell r="F40">
            <v>1136538.3500000001</v>
          </cell>
          <cell r="G40">
            <v>976438.33</v>
          </cell>
          <cell r="H40">
            <v>986460.75</v>
          </cell>
          <cell r="I40">
            <v>953196.18</v>
          </cell>
          <cell r="J40">
            <v>833058.56</v>
          </cell>
          <cell r="K40">
            <v>838615.1</v>
          </cell>
          <cell r="L40">
            <v>922860.61</v>
          </cell>
          <cell r="M40">
            <v>1066004.1599999999</v>
          </cell>
          <cell r="N40">
            <v>11474126.309999999</v>
          </cell>
        </row>
        <row r="41">
          <cell r="A41" t="str">
            <v>CUSTO DO PROJETO (OPEX + CAPEX + IMPOSTOS + JURÍDICO)</v>
          </cell>
          <cell r="B41">
            <v>860095.4926336637</v>
          </cell>
          <cell r="C41">
            <v>708637.223069306</v>
          </cell>
          <cell r="D41">
            <v>679725.34077887749</v>
          </cell>
          <cell r="E41">
            <v>774998.40232178185</v>
          </cell>
          <cell r="F41">
            <v>842219.51219801942</v>
          </cell>
          <cell r="G41">
            <v>743763.86790759093</v>
          </cell>
          <cell r="H41">
            <v>742554.35611716134</v>
          </cell>
          <cell r="I41">
            <v>773723.1358267325</v>
          </cell>
          <cell r="J41">
            <v>902297.30170297029</v>
          </cell>
          <cell r="K41">
            <v>664639.14835698553</v>
          </cell>
          <cell r="L41">
            <v>978533.29262210825</v>
          </cell>
          <cell r="M41">
            <v>747273.08349834965</v>
          </cell>
          <cell r="N41">
            <v>9418460.1570335459</v>
          </cell>
        </row>
        <row r="42">
          <cell r="A42" t="str">
            <v>No INSPEÇÕES</v>
          </cell>
          <cell r="B42">
            <v>3554</v>
          </cell>
          <cell r="C42">
            <v>2881</v>
          </cell>
          <cell r="D42">
            <v>3358</v>
          </cell>
          <cell r="E42">
            <v>2824</v>
          </cell>
          <cell r="F42">
            <v>4845</v>
          </cell>
          <cell r="G42">
            <v>5094</v>
          </cell>
          <cell r="H42">
            <v>6161</v>
          </cell>
          <cell r="I42">
            <v>4863</v>
          </cell>
          <cell r="J42">
            <v>3212</v>
          </cell>
          <cell r="K42">
            <v>4248</v>
          </cell>
          <cell r="L42">
            <v>3455</v>
          </cell>
          <cell r="M42">
            <v>2108</v>
          </cell>
          <cell r="N42">
            <v>46603</v>
          </cell>
        </row>
        <row r="43">
          <cell r="A43" t="str">
            <v>TX. DE SUCESSO DAS INSPEÇÕES</v>
          </cell>
          <cell r="B43">
            <v>0.29347214406302757</v>
          </cell>
          <cell r="C43">
            <v>0.35473793821589727</v>
          </cell>
          <cell r="D43">
            <v>0.23108993448481238</v>
          </cell>
          <cell r="E43">
            <v>0.25460339943342775</v>
          </cell>
          <cell r="F43">
            <v>0.24953560371517028</v>
          </cell>
          <cell r="G43">
            <v>0.31919905771495877</v>
          </cell>
          <cell r="H43">
            <v>0.21327706541145919</v>
          </cell>
          <cell r="I43">
            <v>0.27431626567962164</v>
          </cell>
          <cell r="J43">
            <v>0.1491282689912827</v>
          </cell>
          <cell r="K43">
            <v>7.9566854990583802E-2</v>
          </cell>
          <cell r="L43">
            <v>0.12243125904486252</v>
          </cell>
          <cell r="M43">
            <v>8.49146110056926E-2</v>
          </cell>
          <cell r="N43">
            <v>0.22449198549449606</v>
          </cell>
        </row>
        <row r="44">
          <cell r="A44" t="str">
            <v>% PERDAS FÍSICAS LTM DISTRIBUIÇÃO</v>
          </cell>
          <cell r="B44">
            <v>0.14599999999999999</v>
          </cell>
          <cell r="C44">
            <v>0.14699999999999999</v>
          </cell>
          <cell r="D44">
            <v>0.14499999999999999</v>
          </cell>
          <cell r="E44">
            <v>0.14199999999999999</v>
          </cell>
          <cell r="F44">
            <v>0.13900000000000001</v>
          </cell>
          <cell r="G44">
            <v>0.13500000000000001</v>
          </cell>
          <cell r="H44">
            <v>0.13900000000000001</v>
          </cell>
          <cell r="I44">
            <v>0.13876720676950172</v>
          </cell>
          <cell r="J44">
            <v>0.1368702019127459</v>
          </cell>
          <cell r="K44">
            <v>0.13754746594269129</v>
          </cell>
          <cell r="L44">
            <v>0.13927723990793839</v>
          </cell>
          <cell r="M44">
            <v>0.13375671388282195</v>
          </cell>
          <cell r="N44">
            <v>0.13375671388282195</v>
          </cell>
        </row>
        <row r="45">
          <cell r="A45" t="str">
            <v>PERDAS Leste</v>
          </cell>
          <cell r="B45" t="str">
            <v>JAN</v>
          </cell>
          <cell r="C45" t="str">
            <v>FEV</v>
          </cell>
          <cell r="D45" t="str">
            <v>MAR</v>
          </cell>
          <cell r="E45" t="str">
            <v>ABR</v>
          </cell>
          <cell r="F45" t="str">
            <v>MAI</v>
          </cell>
          <cell r="G45" t="str">
            <v>JUN</v>
          </cell>
          <cell r="H45" t="str">
            <v>JUL</v>
          </cell>
          <cell r="I45" t="str">
            <v>AGO</v>
          </cell>
          <cell r="J45" t="str">
            <v>SET</v>
          </cell>
          <cell r="K45" t="str">
            <v>OUT</v>
          </cell>
          <cell r="L45" t="str">
            <v>NOV</v>
          </cell>
          <cell r="M45" t="str">
            <v>DEZ</v>
          </cell>
          <cell r="N45" t="str">
            <v>LESTE</v>
          </cell>
        </row>
        <row r="46">
          <cell r="A46" t="str">
            <v>ENERGIA RETROATIVA - MWh</v>
          </cell>
          <cell r="B46">
            <v>3735.8429999999998</v>
          </cell>
          <cell r="C46">
            <v>3865.8820000000001</v>
          </cell>
          <cell r="D46">
            <v>5316.067</v>
          </cell>
          <cell r="E46">
            <v>4168.4690000000001</v>
          </cell>
          <cell r="F46">
            <v>4671.9949999999999</v>
          </cell>
          <cell r="G46">
            <v>4431.3999999999996</v>
          </cell>
          <cell r="H46">
            <v>3672.8510000000001</v>
          </cell>
          <cell r="I46">
            <v>5305.3389999999999</v>
          </cell>
          <cell r="J46">
            <v>4003.4659999999999</v>
          </cell>
          <cell r="K46">
            <v>3367.3820000000001</v>
          </cell>
          <cell r="L46">
            <v>1635.451</v>
          </cell>
          <cell r="M46">
            <v>2346.625</v>
          </cell>
          <cell r="N46">
            <v>46520.77</v>
          </cell>
        </row>
        <row r="47">
          <cell r="A47" t="str">
            <v>ENERGIA ADICIONADA - MWh</v>
          </cell>
          <cell r="B47">
            <v>40.600499999999997</v>
          </cell>
          <cell r="C47">
            <v>261.072</v>
          </cell>
          <cell r="D47">
            <v>807.55650000000003</v>
          </cell>
          <cell r="E47">
            <v>1327.5282999999999</v>
          </cell>
          <cell r="F47">
            <v>1644.9655</v>
          </cell>
          <cell r="G47">
            <v>1977.8285000000001</v>
          </cell>
          <cell r="H47">
            <v>2085.8285000000001</v>
          </cell>
          <cell r="I47">
            <v>2538.5990000000002</v>
          </cell>
          <cell r="J47">
            <v>4242.0214999999998</v>
          </cell>
          <cell r="K47">
            <v>4109.8905000000004</v>
          </cell>
          <cell r="L47">
            <v>4103.0029999999997</v>
          </cell>
          <cell r="M47">
            <v>5473.9754999999996</v>
          </cell>
          <cell r="N47">
            <v>28612.869300000002</v>
          </cell>
        </row>
        <row r="48">
          <cell r="A48" t="str">
            <v>R$ ARRECADAÇÃO</v>
          </cell>
          <cell r="B48">
            <v>1722661.82</v>
          </cell>
          <cell r="C48">
            <v>1504306.35</v>
          </cell>
          <cell r="D48">
            <v>1970336.85</v>
          </cell>
          <cell r="E48">
            <v>1744443.48</v>
          </cell>
          <cell r="F48">
            <v>1813278.92</v>
          </cell>
          <cell r="G48">
            <v>1675370.07</v>
          </cell>
          <cell r="H48">
            <v>1666886.95</v>
          </cell>
          <cell r="I48">
            <v>1764560.72</v>
          </cell>
          <cell r="J48">
            <v>1846956.01</v>
          </cell>
          <cell r="K48">
            <v>1782971.84</v>
          </cell>
          <cell r="L48">
            <v>1750029.99</v>
          </cell>
          <cell r="M48">
            <v>1636630.87</v>
          </cell>
          <cell r="N48">
            <v>20878433.870000001</v>
          </cell>
        </row>
        <row r="49">
          <cell r="A49" t="str">
            <v>CUSTO DO PROJETO (OPEX + CAPEX + IMPOSTOS + JURÍDICO)</v>
          </cell>
          <cell r="B49">
            <v>1652777.2369158394</v>
          </cell>
          <cell r="C49">
            <v>1383020.8548267325</v>
          </cell>
          <cell r="D49">
            <v>1422873.6522194741</v>
          </cell>
          <cell r="E49">
            <v>1496726.1099455443</v>
          </cell>
          <cell r="F49">
            <v>1481688.1215049499</v>
          </cell>
          <cell r="G49">
            <v>1466855.4158976884</v>
          </cell>
          <cell r="H49">
            <v>1520228.6372904272</v>
          </cell>
          <cell r="I49">
            <v>1603140.8201831626</v>
          </cell>
          <cell r="J49">
            <v>1386814.4252425716</v>
          </cell>
          <cell r="K49">
            <v>1523623.8471353077</v>
          </cell>
          <cell r="L49">
            <v>1477282.8840280515</v>
          </cell>
          <cell r="M49">
            <v>1539689.014087454</v>
          </cell>
          <cell r="N49">
            <v>17954721.0192772</v>
          </cell>
        </row>
        <row r="50">
          <cell r="A50" t="str">
            <v>No INSPEÇÕES</v>
          </cell>
          <cell r="B50">
            <v>7389</v>
          </cell>
          <cell r="C50">
            <v>7076</v>
          </cell>
          <cell r="D50">
            <v>8461</v>
          </cell>
          <cell r="E50">
            <v>7958</v>
          </cell>
          <cell r="F50">
            <v>7623</v>
          </cell>
          <cell r="G50">
            <v>8023</v>
          </cell>
          <cell r="H50">
            <v>7192</v>
          </cell>
          <cell r="I50">
            <v>7537</v>
          </cell>
          <cell r="J50">
            <v>6262</v>
          </cell>
          <cell r="K50">
            <v>3139</v>
          </cell>
          <cell r="L50">
            <v>1727</v>
          </cell>
          <cell r="M50">
            <v>6428</v>
          </cell>
          <cell r="N50">
            <v>78815</v>
          </cell>
        </row>
        <row r="51">
          <cell r="A51" t="str">
            <v>TX. DE SUCESSO DAS INSPEÇÕES</v>
          </cell>
          <cell r="B51">
            <v>0.16971173365814049</v>
          </cell>
          <cell r="C51">
            <v>0.17043527416619558</v>
          </cell>
          <cell r="D51">
            <v>0.20092187684670842</v>
          </cell>
          <cell r="E51">
            <v>0.24943453128926865</v>
          </cell>
          <cell r="F51">
            <v>0.26341335432244523</v>
          </cell>
          <cell r="G51">
            <v>0.21774897170634425</v>
          </cell>
          <cell r="H51">
            <v>0.18339822024471636</v>
          </cell>
          <cell r="I51">
            <v>0.22661536420326389</v>
          </cell>
          <cell r="J51">
            <v>0.15075055892686043</v>
          </cell>
          <cell r="K51">
            <v>0.18827652118509081</v>
          </cell>
          <cell r="L51">
            <v>0.17892298784018529</v>
          </cell>
          <cell r="M51">
            <v>0.13487865588052272</v>
          </cell>
          <cell r="N51">
            <v>0.2046702519105576</v>
          </cell>
        </row>
        <row r="52">
          <cell r="A52" t="str">
            <v>% PERDAS FÍSICAS LTM DISTRIBUIÇÃO</v>
          </cell>
          <cell r="B52">
            <v>0.16</v>
          </cell>
          <cell r="C52">
            <v>0.158</v>
          </cell>
          <cell r="D52">
            <v>0.156</v>
          </cell>
          <cell r="E52">
            <v>0.153</v>
          </cell>
          <cell r="F52">
            <v>0.15</v>
          </cell>
          <cell r="G52">
            <v>0.14599999999999999</v>
          </cell>
          <cell r="H52">
            <v>0.14799999999999999</v>
          </cell>
          <cell r="I52">
            <v>0.14780911811628017</v>
          </cell>
          <cell r="J52">
            <v>0.14562394510485688</v>
          </cell>
          <cell r="K52">
            <v>0.14704594462070197</v>
          </cell>
          <cell r="L52">
            <v>0.14633188287626886</v>
          </cell>
          <cell r="M52">
            <v>0.13959783405221438</v>
          </cell>
          <cell r="N52">
            <v>0.13959783405221438</v>
          </cell>
        </row>
        <row r="53">
          <cell r="A53" t="str">
            <v>PERDAS OESTE</v>
          </cell>
          <cell r="B53" t="str">
            <v>JAN</v>
          </cell>
          <cell r="C53" t="str">
            <v>FEV</v>
          </cell>
          <cell r="D53" t="str">
            <v>MAR</v>
          </cell>
          <cell r="E53" t="str">
            <v>ABR</v>
          </cell>
          <cell r="F53" t="str">
            <v>MAI</v>
          </cell>
          <cell r="G53" t="str">
            <v>JUN</v>
          </cell>
          <cell r="H53" t="str">
            <v>JUL</v>
          </cell>
          <cell r="I53" t="str">
            <v>AGO</v>
          </cell>
          <cell r="J53" t="str">
            <v>SET</v>
          </cell>
          <cell r="K53" t="str">
            <v>OUT</v>
          </cell>
          <cell r="L53" t="str">
            <v>NOV</v>
          </cell>
          <cell r="M53" t="str">
            <v>DEZ</v>
          </cell>
          <cell r="N53" t="str">
            <v>OESTE</v>
          </cell>
        </row>
        <row r="54">
          <cell r="A54" t="str">
            <v>ENERGIA RETROATIVA - MWh</v>
          </cell>
          <cell r="B54">
            <v>2055.2890000000002</v>
          </cell>
          <cell r="C54">
            <v>2829.4459999999999</v>
          </cell>
          <cell r="D54">
            <v>3733.5360000000001</v>
          </cell>
          <cell r="E54">
            <v>3206.5160000000001</v>
          </cell>
          <cell r="F54">
            <v>3131.6509999999998</v>
          </cell>
          <cell r="G54">
            <v>2688.6930000000002</v>
          </cell>
          <cell r="H54">
            <v>2981.4580000000001</v>
          </cell>
          <cell r="I54">
            <v>3454.96</v>
          </cell>
          <cell r="J54">
            <v>2795.377</v>
          </cell>
          <cell r="K54">
            <v>2715.672</v>
          </cell>
          <cell r="L54">
            <v>1928.3530000000001</v>
          </cell>
          <cell r="M54">
            <v>1285.163</v>
          </cell>
          <cell r="N54">
            <v>32806.113999999994</v>
          </cell>
        </row>
        <row r="55">
          <cell r="A55" t="str">
            <v>ENERGIA ADICIONADA - MWh</v>
          </cell>
          <cell r="B55">
            <v>56.417999999999999</v>
          </cell>
          <cell r="C55">
            <v>208.84899999999999</v>
          </cell>
          <cell r="D55">
            <v>782.25699999999995</v>
          </cell>
          <cell r="E55">
            <v>1422.366</v>
          </cell>
          <cell r="F55">
            <v>1522.7674999999999</v>
          </cell>
          <cell r="G55">
            <v>1790.4290000000001</v>
          </cell>
          <cell r="H55">
            <v>1640.4355</v>
          </cell>
          <cell r="I55">
            <v>2250.0304999999998</v>
          </cell>
          <cell r="J55">
            <v>2374.4585000000002</v>
          </cell>
          <cell r="K55">
            <v>2570.279</v>
          </cell>
          <cell r="L55">
            <v>2748.8964999999998</v>
          </cell>
          <cell r="M55">
            <v>3455.2289999999998</v>
          </cell>
          <cell r="N55">
            <v>20822.415499999999</v>
          </cell>
        </row>
        <row r="56">
          <cell r="A56" t="str">
            <v>R$ ARRECADAÇÃO</v>
          </cell>
          <cell r="B56">
            <v>1259628.3899999999</v>
          </cell>
          <cell r="C56">
            <v>1153197.69</v>
          </cell>
          <cell r="D56">
            <v>1396183.61</v>
          </cell>
          <cell r="E56">
            <v>1289570.55</v>
          </cell>
          <cell r="F56">
            <v>1392745.65</v>
          </cell>
          <cell r="G56">
            <v>1324978.57</v>
          </cell>
          <cell r="H56">
            <v>1332279.57</v>
          </cell>
          <cell r="I56">
            <v>1494766.94</v>
          </cell>
          <cell r="J56">
            <v>1411784.58</v>
          </cell>
          <cell r="K56">
            <v>1481039.12</v>
          </cell>
          <cell r="L56">
            <v>1376659</v>
          </cell>
          <cell r="M56">
            <v>1269425.06</v>
          </cell>
          <cell r="N56">
            <v>16182258.730000002</v>
          </cell>
        </row>
        <row r="57">
          <cell r="A57" t="str">
            <v>CUSTO DO PROJETO (OPEX + CAPEX + IMPOSTOS + JURÍDICO)</v>
          </cell>
          <cell r="B57">
            <v>1070026.9315544555</v>
          </cell>
          <cell r="C57">
            <v>1009980.9504356444</v>
          </cell>
          <cell r="D57">
            <v>1006942.0448481855</v>
          </cell>
          <cell r="E57">
            <v>1027279.5740940586</v>
          </cell>
          <cell r="F57">
            <v>1082437.346673267</v>
          </cell>
          <cell r="G57">
            <v>1126203.3610858084</v>
          </cell>
          <cell r="H57">
            <v>1210928.2569983443</v>
          </cell>
          <cell r="I57">
            <v>1079567.9074108903</v>
          </cell>
          <cell r="J57">
            <v>1145774.5149900983</v>
          </cell>
          <cell r="K57">
            <v>1055439.2849026399</v>
          </cell>
          <cell r="L57">
            <v>1075327.5868151782</v>
          </cell>
          <cell r="M57">
            <v>1225955.1806221053</v>
          </cell>
          <cell r="N57">
            <v>13115862.940430675</v>
          </cell>
        </row>
        <row r="58">
          <cell r="A58" t="str">
            <v>No INSPEÇÕES</v>
          </cell>
          <cell r="B58">
            <v>6986</v>
          </cell>
          <cell r="C58">
            <v>7950</v>
          </cell>
          <cell r="D58">
            <v>11042</v>
          </cell>
          <cell r="E58">
            <v>8682</v>
          </cell>
          <cell r="F58">
            <v>11384</v>
          </cell>
          <cell r="G58">
            <v>9765</v>
          </cell>
          <cell r="H58">
            <v>11205</v>
          </cell>
          <cell r="I58">
            <v>11571</v>
          </cell>
          <cell r="J58">
            <v>8386</v>
          </cell>
          <cell r="K58">
            <v>7611</v>
          </cell>
          <cell r="L58">
            <v>5921</v>
          </cell>
          <cell r="M58">
            <v>2534</v>
          </cell>
          <cell r="N58">
            <v>103037</v>
          </cell>
        </row>
        <row r="59">
          <cell r="A59" t="str">
            <v>TX. DE SUCESSO DAS INSPEÇÕES</v>
          </cell>
          <cell r="B59">
            <v>0.19710850271972516</v>
          </cell>
          <cell r="C59">
            <v>0.23207547169811321</v>
          </cell>
          <cell r="D59">
            <v>0.19896757833725776</v>
          </cell>
          <cell r="E59">
            <v>0.20571296936189817</v>
          </cell>
          <cell r="F59">
            <v>0.18288826423049895</v>
          </cell>
          <cell r="G59">
            <v>0.16067588325652843</v>
          </cell>
          <cell r="H59">
            <v>0.14814814814814814</v>
          </cell>
          <cell r="I59">
            <v>0.19099472819980987</v>
          </cell>
          <cell r="J59">
            <v>0.21035058430717862</v>
          </cell>
          <cell r="K59">
            <v>0.19747733543555379</v>
          </cell>
          <cell r="L59">
            <v>0.20756628947812869</v>
          </cell>
          <cell r="M59">
            <v>0.17087608524072612</v>
          </cell>
          <cell r="N59">
            <v>0.19075671846035891</v>
          </cell>
        </row>
        <row r="60">
          <cell r="A60" t="str">
            <v>% PERDAS FÍSICAS LTM DISTRIBUIÇÃO</v>
          </cell>
          <cell r="B60">
            <v>0.129</v>
          </cell>
          <cell r="C60">
            <v>0.127</v>
          </cell>
          <cell r="D60">
            <v>0.122</v>
          </cell>
          <cell r="E60">
            <v>0.115</v>
          </cell>
          <cell r="F60">
            <v>0.111</v>
          </cell>
          <cell r="G60">
            <v>0.105</v>
          </cell>
          <cell r="H60">
            <v>0.104</v>
          </cell>
          <cell r="I60">
            <v>9.9785094869760504E-2</v>
          </cell>
          <cell r="J60">
            <v>9.4367245030617886E-2</v>
          </cell>
          <cell r="K60">
            <v>9.3791838709998299E-2</v>
          </cell>
          <cell r="L60">
            <v>9.2573241486482827E-2</v>
          </cell>
          <cell r="M60">
            <v>8.2198963988332374E-2</v>
          </cell>
          <cell r="N60">
            <v>8.2198963988332374E-2</v>
          </cell>
        </row>
        <row r="61">
          <cell r="A61" t="str">
            <v>PERDAS Sul</v>
          </cell>
          <cell r="B61" t="str">
            <v>JAN</v>
          </cell>
          <cell r="C61" t="str">
            <v>FEV</v>
          </cell>
          <cell r="D61" t="str">
            <v>MAR</v>
          </cell>
          <cell r="E61" t="str">
            <v>ABR</v>
          </cell>
          <cell r="F61" t="str">
            <v>MAI</v>
          </cell>
          <cell r="G61" t="str">
            <v>JUN</v>
          </cell>
          <cell r="H61" t="str">
            <v>JUL</v>
          </cell>
          <cell r="I61" t="str">
            <v>AGO</v>
          </cell>
          <cell r="J61" t="str">
            <v>SET</v>
          </cell>
          <cell r="K61" t="str">
            <v>OUT</v>
          </cell>
          <cell r="L61" t="str">
            <v>NOV</v>
          </cell>
          <cell r="M61" t="str">
            <v>DEZ</v>
          </cell>
          <cell r="N61" t="str">
            <v>SUL</v>
          </cell>
        </row>
        <row r="62">
          <cell r="A62" t="str">
            <v>ENERGIA RETROATIVA - MWh</v>
          </cell>
          <cell r="B62">
            <v>4831.4790000000003</v>
          </cell>
          <cell r="C62">
            <v>4910.2380000000003</v>
          </cell>
          <cell r="D62">
            <v>4917.8819999999996</v>
          </cell>
          <cell r="E62">
            <v>4214.2250000000004</v>
          </cell>
          <cell r="F62">
            <v>4056.53</v>
          </cell>
          <cell r="G62">
            <v>4093.8919999999998</v>
          </cell>
          <cell r="H62">
            <v>3984.5210000000002</v>
          </cell>
          <cell r="I62">
            <v>4667.1940000000004</v>
          </cell>
          <cell r="J62">
            <v>3231.68</v>
          </cell>
          <cell r="K62">
            <v>2836.0039999999999</v>
          </cell>
          <cell r="L62">
            <v>2774.7939999999999</v>
          </cell>
          <cell r="M62">
            <v>1798.46</v>
          </cell>
          <cell r="N62">
            <v>46316.899000000005</v>
          </cell>
        </row>
        <row r="63">
          <cell r="A63" t="str">
            <v>ENERGIA ADICIONADA - MWh</v>
          </cell>
          <cell r="B63">
            <v>91.962500000000006</v>
          </cell>
          <cell r="C63">
            <v>450.31599999999997</v>
          </cell>
          <cell r="D63">
            <v>643.32950000000005</v>
          </cell>
          <cell r="E63">
            <v>943.89049999999997</v>
          </cell>
          <cell r="F63">
            <v>1067.0530000000001</v>
          </cell>
          <cell r="G63">
            <v>1370.3889999999999</v>
          </cell>
          <cell r="H63">
            <v>1355.6775</v>
          </cell>
          <cell r="I63">
            <v>2178.1849999999999</v>
          </cell>
          <cell r="J63">
            <v>2255.6774999999998</v>
          </cell>
          <cell r="K63">
            <v>2372.3069999999998</v>
          </cell>
          <cell r="L63">
            <v>2520.5360000000001</v>
          </cell>
          <cell r="M63">
            <v>3257.5335</v>
          </cell>
          <cell r="N63">
            <v>18506.857</v>
          </cell>
        </row>
        <row r="64">
          <cell r="A64" t="str">
            <v>R$ ARRECADAÇÃO</v>
          </cell>
          <cell r="B64">
            <v>1762156.86</v>
          </cell>
          <cell r="C64">
            <v>1508896.84</v>
          </cell>
          <cell r="D64">
            <v>1905453.42</v>
          </cell>
          <cell r="E64">
            <v>1620433</v>
          </cell>
          <cell r="F64">
            <v>1931148.56</v>
          </cell>
          <cell r="G64">
            <v>1789873.8</v>
          </cell>
          <cell r="H64">
            <v>1953965.89</v>
          </cell>
          <cell r="I64">
            <v>1903310.53</v>
          </cell>
          <cell r="J64">
            <v>2083343.92</v>
          </cell>
          <cell r="K64">
            <v>2112455.2799999998</v>
          </cell>
          <cell r="L64">
            <v>1827423.29</v>
          </cell>
          <cell r="M64">
            <v>1646644.62</v>
          </cell>
          <cell r="N64">
            <v>22045106.010000002</v>
          </cell>
        </row>
        <row r="65">
          <cell r="A65" t="str">
            <v>CUSTO DO PROJETO (OPEX + CAPEX + IMPOSTOS + JURÍDICO)</v>
          </cell>
          <cell r="B65">
            <v>1318321.1946089088</v>
          </cell>
          <cell r="C65">
            <v>1177362.6178712854</v>
          </cell>
          <cell r="D65">
            <v>1187576.7093630363</v>
          </cell>
          <cell r="E65">
            <v>1210492.4756881178</v>
          </cell>
          <cell r="F65">
            <v>1232867.20084653</v>
          </cell>
          <cell r="G65">
            <v>1220261.3008382823</v>
          </cell>
          <cell r="H65">
            <v>1276026.072330032</v>
          </cell>
          <cell r="I65">
            <v>1318447.102321778</v>
          </cell>
          <cell r="J65">
            <v>1182342.5009801956</v>
          </cell>
          <cell r="K65">
            <v>1091793.5221386105</v>
          </cell>
          <cell r="L65">
            <v>1183906.9004636973</v>
          </cell>
          <cell r="M65">
            <v>1225955.1806221053</v>
          </cell>
          <cell r="N65">
            <v>14625352.778072577</v>
          </cell>
        </row>
        <row r="66">
          <cell r="A66" t="str">
            <v>No INSPEÇÕES</v>
          </cell>
          <cell r="B66">
            <v>9639</v>
          </cell>
          <cell r="C66">
            <v>8164</v>
          </cell>
          <cell r="D66">
            <v>9761</v>
          </cell>
          <cell r="E66">
            <v>8495</v>
          </cell>
          <cell r="F66">
            <v>9543</v>
          </cell>
          <cell r="G66">
            <v>9633</v>
          </cell>
          <cell r="H66">
            <v>9227</v>
          </cell>
          <cell r="I66">
            <v>10189</v>
          </cell>
          <cell r="J66">
            <v>7453</v>
          </cell>
          <cell r="K66">
            <v>8828</v>
          </cell>
          <cell r="L66">
            <v>7825</v>
          </cell>
          <cell r="M66">
            <v>4573</v>
          </cell>
          <cell r="N66">
            <v>103330</v>
          </cell>
        </row>
        <row r="67">
          <cell r="A67" t="str">
            <v>TX. DE SUCESSO DAS INSPEÇÕES</v>
          </cell>
          <cell r="B67">
            <v>0.14036725801431685</v>
          </cell>
          <cell r="C67">
            <v>0.1711170994610485</v>
          </cell>
          <cell r="D67">
            <v>0.16381518287060751</v>
          </cell>
          <cell r="E67">
            <v>0.15279576221306651</v>
          </cell>
          <cell r="F67">
            <v>0.1584407419050613</v>
          </cell>
          <cell r="G67">
            <v>0.16609571265441711</v>
          </cell>
          <cell r="H67">
            <v>0.14923593800801993</v>
          </cell>
          <cell r="I67">
            <v>0.16772990479929337</v>
          </cell>
          <cell r="J67">
            <v>0.11914665235475648</v>
          </cell>
          <cell r="K67">
            <v>8.2804712279111917E-2</v>
          </cell>
          <cell r="L67">
            <v>9.4185303514376997E-2</v>
          </cell>
          <cell r="M67">
            <v>0.10474524382243604</v>
          </cell>
          <cell r="N67">
            <v>0.14206909900319364</v>
          </cell>
        </row>
        <row r="68">
          <cell r="A68" t="str">
            <v>% PERDAS FÍSICAS LTM DISTRIBUIÇÃO</v>
          </cell>
          <cell r="B68">
            <v>0.16500000000000001</v>
          </cell>
          <cell r="C68">
            <v>0.16600000000000001</v>
          </cell>
          <cell r="D68">
            <v>0.16400000000000001</v>
          </cell>
          <cell r="E68">
            <v>0.158</v>
          </cell>
          <cell r="F68">
            <v>0.157</v>
          </cell>
          <cell r="G68">
            <v>0.154</v>
          </cell>
          <cell r="H68">
            <v>0.159</v>
          </cell>
          <cell r="I68">
            <v>0.15887648325561898</v>
          </cell>
          <cell r="J68">
            <v>0.15785607989588613</v>
          </cell>
          <cell r="K68">
            <v>0.15830578071010959</v>
          </cell>
          <cell r="L68">
            <v>0.16184389767548424</v>
          </cell>
          <cell r="M68">
            <v>0.16061281211343748</v>
          </cell>
          <cell r="N68">
            <v>0.16061281211343748</v>
          </cell>
        </row>
        <row r="69">
          <cell r="A69" t="str">
            <v>PERDAS Eletropaulo</v>
          </cell>
          <cell r="B69" t="str">
            <v>JAN</v>
          </cell>
          <cell r="C69" t="str">
            <v>FEV</v>
          </cell>
          <cell r="D69" t="str">
            <v>MAR</v>
          </cell>
          <cell r="E69" t="str">
            <v>ABR</v>
          </cell>
          <cell r="F69" t="str">
            <v>MAI</v>
          </cell>
          <cell r="G69" t="str">
            <v>JUN</v>
          </cell>
          <cell r="H69" t="str">
            <v>JUL</v>
          </cell>
          <cell r="I69" t="str">
            <v>AGO</v>
          </cell>
          <cell r="J69" t="str">
            <v>SET</v>
          </cell>
          <cell r="K69" t="str">
            <v>OUT</v>
          </cell>
          <cell r="L69" t="str">
            <v>NOV</v>
          </cell>
          <cell r="M69" t="str">
            <v>DEZ</v>
          </cell>
          <cell r="N69" t="str">
            <v>TOTAL
REGIONAIS</v>
          </cell>
        </row>
        <row r="70">
          <cell r="A70" t="str">
            <v>ENERGIA RETROATIVA - MWh</v>
          </cell>
          <cell r="B70">
            <v>16848.022000000001</v>
          </cell>
          <cell r="C70">
            <v>18353.572</v>
          </cell>
          <cell r="D70">
            <v>20397.267</v>
          </cell>
          <cell r="E70">
            <v>17269.548999999999</v>
          </cell>
          <cell r="F70">
            <v>20982.92</v>
          </cell>
          <cell r="G70">
            <v>17816.684000000001</v>
          </cell>
          <cell r="H70">
            <v>16503.591</v>
          </cell>
          <cell r="I70">
            <v>19291.633999999998</v>
          </cell>
          <cell r="J70">
            <v>14806.536</v>
          </cell>
          <cell r="K70">
            <v>13267.143</v>
          </cell>
          <cell r="L70">
            <v>11481.072</v>
          </cell>
          <cell r="M70">
            <v>8133.9660000000003</v>
          </cell>
          <cell r="N70">
            <v>195151.95600000001</v>
          </cell>
        </row>
        <row r="71">
          <cell r="A71" t="str">
            <v>ENERGIA ADICIONADA - MWh</v>
          </cell>
          <cell r="B71">
            <v>458.40300000000002</v>
          </cell>
          <cell r="C71">
            <v>1771.9594999999999</v>
          </cell>
          <cell r="D71">
            <v>3615.1745000000001</v>
          </cell>
          <cell r="E71">
            <v>5930.5108</v>
          </cell>
          <cell r="F71">
            <v>6836.5129999999999</v>
          </cell>
          <cell r="G71">
            <v>8416.8654999999999</v>
          </cell>
          <cell r="H71">
            <v>8541.7484999999997</v>
          </cell>
          <cell r="I71">
            <v>12259.140100000001</v>
          </cell>
          <cell r="J71">
            <v>15688.895500000001</v>
          </cell>
          <cell r="K71">
            <v>15961.8745</v>
          </cell>
          <cell r="L71">
            <v>17202.160500000002</v>
          </cell>
          <cell r="M71">
            <v>22130.819</v>
          </cell>
          <cell r="N71">
            <v>118814.0644</v>
          </cell>
        </row>
        <row r="72">
          <cell r="A72" t="str">
            <v>R$ ARRECADAÇÃO</v>
          </cell>
          <cell r="B72">
            <v>8177168.4800000004</v>
          </cell>
          <cell r="C72">
            <v>7277116.8399999999</v>
          </cell>
          <cell r="D72">
            <v>8926436.709999999</v>
          </cell>
          <cell r="E72">
            <v>7788132.1500000004</v>
          </cell>
          <cell r="F72">
            <v>8763442.3100000005</v>
          </cell>
          <cell r="G72">
            <v>8640933.8100000005</v>
          </cell>
          <cell r="H72">
            <v>8163423.7999999998</v>
          </cell>
          <cell r="I72">
            <v>8563272.5</v>
          </cell>
          <cell r="J72">
            <v>9565567.4199999999</v>
          </cell>
          <cell r="K72">
            <v>8730613.209999999</v>
          </cell>
          <cell r="L72">
            <v>8230825.0219999999</v>
          </cell>
          <cell r="M72">
            <v>8313226.2699999996</v>
          </cell>
          <cell r="N72">
            <v>101140158.52199998</v>
          </cell>
        </row>
        <row r="73">
          <cell r="A73" t="str">
            <v>CUSTO DO PROJETO (OPEX + CAPEX + IMPOSTOS + JURÍDICO)</v>
          </cell>
          <cell r="B73">
            <v>6924785.6879999973</v>
          </cell>
          <cell r="C73">
            <v>6035815.7659999989</v>
          </cell>
          <cell r="D73">
            <v>6083492.9819999989</v>
          </cell>
          <cell r="E73">
            <v>6377362.7789999973</v>
          </cell>
          <cell r="F73">
            <v>6555252.4624999966</v>
          </cell>
          <cell r="G73">
            <v>6445976.9139999999</v>
          </cell>
          <cell r="H73">
            <v>6640224.6489999909</v>
          </cell>
          <cell r="I73">
            <v>6731143.8319999864</v>
          </cell>
          <cell r="J73">
            <v>6457842.3829999929</v>
          </cell>
          <cell r="K73">
            <v>6089868.3076111041</v>
          </cell>
          <cell r="L73">
            <v>6768843.8604999911</v>
          </cell>
          <cell r="M73">
            <v>6258590.7109999806</v>
          </cell>
          <cell r="N73">
            <v>77369200.334611043</v>
          </cell>
        </row>
        <row r="74">
          <cell r="A74" t="str">
            <v>No INSPEÇÕES</v>
          </cell>
          <cell r="B74">
            <v>36646</v>
          </cell>
          <cell r="C74">
            <v>34114</v>
          </cell>
          <cell r="D74">
            <v>43745</v>
          </cell>
          <cell r="E74">
            <v>36875</v>
          </cell>
          <cell r="F74">
            <v>45332</v>
          </cell>
          <cell r="G74">
            <v>42625</v>
          </cell>
          <cell r="H74">
            <v>44284</v>
          </cell>
          <cell r="I74">
            <v>45802</v>
          </cell>
          <cell r="J74">
            <v>37334</v>
          </cell>
          <cell r="K74">
            <v>33980</v>
          </cell>
          <cell r="L74">
            <v>26920</v>
          </cell>
          <cell r="M74">
            <v>22488</v>
          </cell>
          <cell r="N74">
            <v>450145</v>
          </cell>
        </row>
        <row r="75">
          <cell r="A75" t="str">
            <v>TX. DE SUCESSO DAS INSPEÇÕES</v>
          </cell>
          <cell r="B75">
            <v>0.18588659062380614</v>
          </cell>
          <cell r="C75">
            <v>0.21088116315882044</v>
          </cell>
          <cell r="D75">
            <v>0.2010515487484284</v>
          </cell>
          <cell r="E75">
            <v>0.21383050847457627</v>
          </cell>
          <cell r="F75">
            <v>0.19917497573458043</v>
          </cell>
          <cell r="G75">
            <v>0.19894428152492669</v>
          </cell>
          <cell r="H75">
            <v>0.17265829645018516</v>
          </cell>
          <cell r="I75">
            <v>0.19379066416313698</v>
          </cell>
          <cell r="J75">
            <v>0.15556865055981142</v>
          </cell>
          <cell r="K75">
            <v>0.13878752207180695</v>
          </cell>
          <cell r="L75">
            <v>0.14026745913818722</v>
          </cell>
          <cell r="M75">
            <v>0.11881892564923514</v>
          </cell>
          <cell r="N75">
            <v>0.18147263659487498</v>
          </cell>
        </row>
        <row r="76">
          <cell r="A76" t="str">
            <v>% PERDAS FÍSICAS LTM Total</v>
          </cell>
          <cell r="B76">
            <v>0.1288</v>
          </cell>
          <cell r="C76">
            <v>0.1275</v>
          </cell>
          <cell r="D76">
            <v>0.128</v>
          </cell>
          <cell r="E76">
            <v>0.12470000000000001</v>
          </cell>
          <cell r="F76">
            <v>0.1231</v>
          </cell>
          <cell r="G76">
            <v>0.1216</v>
          </cell>
          <cell r="H76">
            <v>0.1231</v>
          </cell>
          <cell r="I76">
            <v>0.1227</v>
          </cell>
          <cell r="J76">
            <v>0.12239999999999999</v>
          </cell>
          <cell r="K76">
            <v>0.12280000000000001</v>
          </cell>
          <cell r="L76">
            <v>0.1234</v>
          </cell>
          <cell r="M76">
            <v>0.11990000000000001</v>
          </cell>
          <cell r="N76">
            <v>0.11990000000000001</v>
          </cell>
        </row>
      </sheetData>
      <sheetData sheetId="20" refreshError="1">
        <row r="26">
          <cell r="C26">
            <v>5915</v>
          </cell>
          <cell r="D26">
            <v>6422</v>
          </cell>
          <cell r="E26">
            <v>7877</v>
          </cell>
          <cell r="F26">
            <v>6499</v>
          </cell>
          <cell r="G26">
            <v>0</v>
          </cell>
          <cell r="H26">
            <v>0</v>
          </cell>
          <cell r="I26">
            <v>0</v>
          </cell>
          <cell r="J26">
            <v>0</v>
          </cell>
          <cell r="K26">
            <v>0</v>
          </cell>
          <cell r="L26">
            <v>0</v>
          </cell>
          <cell r="M26">
            <v>0</v>
          </cell>
          <cell r="N26">
            <v>0</v>
          </cell>
          <cell r="O26">
            <v>26713</v>
          </cell>
          <cell r="R26">
            <v>6289.3540000000003</v>
          </cell>
          <cell r="S26">
            <v>10219.087</v>
          </cell>
          <cell r="T26">
            <v>14496.062</v>
          </cell>
          <cell r="U26">
            <v>14507.933999999999</v>
          </cell>
          <cell r="V26">
            <v>0</v>
          </cell>
          <cell r="W26">
            <v>0</v>
          </cell>
          <cell r="X26">
            <v>0</v>
          </cell>
          <cell r="Y26">
            <v>0</v>
          </cell>
          <cell r="Z26">
            <v>0</v>
          </cell>
          <cell r="AA26">
            <v>0</v>
          </cell>
          <cell r="AB26">
            <v>0</v>
          </cell>
          <cell r="AC26">
            <v>0</v>
          </cell>
          <cell r="AD26">
            <v>45512.436999999998</v>
          </cell>
          <cell r="AG26">
            <v>4837.7370000000001</v>
          </cell>
          <cell r="AH26">
            <v>5725.59</v>
          </cell>
          <cell r="AI26">
            <v>8549.2970000000005</v>
          </cell>
          <cell r="AJ26">
            <v>8418.6910000000007</v>
          </cell>
          <cell r="AK26">
            <v>0</v>
          </cell>
          <cell r="AL26">
            <v>0</v>
          </cell>
          <cell r="AM26">
            <v>0</v>
          </cell>
          <cell r="AN26">
            <v>0</v>
          </cell>
          <cell r="AO26">
            <v>0</v>
          </cell>
          <cell r="AP26">
            <v>0</v>
          </cell>
          <cell r="AQ26">
            <v>0</v>
          </cell>
          <cell r="AR26">
            <v>0</v>
          </cell>
          <cell r="AS26">
            <v>27531.315000000002</v>
          </cell>
        </row>
        <row r="27">
          <cell r="C27">
            <v>4978</v>
          </cell>
          <cell r="D27">
            <v>4557</v>
          </cell>
          <cell r="E27">
            <v>5139</v>
          </cell>
          <cell r="F27">
            <v>6933</v>
          </cell>
          <cell r="G27">
            <v>0</v>
          </cell>
          <cell r="H27">
            <v>0</v>
          </cell>
          <cell r="I27">
            <v>0</v>
          </cell>
          <cell r="J27">
            <v>0</v>
          </cell>
          <cell r="K27">
            <v>0</v>
          </cell>
          <cell r="L27">
            <v>0</v>
          </cell>
          <cell r="M27">
            <v>0</v>
          </cell>
          <cell r="N27">
            <v>0</v>
          </cell>
          <cell r="O27">
            <v>21607</v>
          </cell>
          <cell r="R27">
            <v>6757.0630000000001</v>
          </cell>
          <cell r="S27">
            <v>7537.7786500000002</v>
          </cell>
          <cell r="T27">
            <v>8666.4210000000003</v>
          </cell>
          <cell r="U27">
            <v>5448.1040000000003</v>
          </cell>
          <cell r="V27">
            <v>0</v>
          </cell>
          <cell r="W27">
            <v>0</v>
          </cell>
          <cell r="X27">
            <v>0</v>
          </cell>
          <cell r="Y27">
            <v>0</v>
          </cell>
          <cell r="Z27">
            <v>0</v>
          </cell>
          <cell r="AA27">
            <v>0</v>
          </cell>
          <cell r="AB27">
            <v>0</v>
          </cell>
          <cell r="AC27">
            <v>0</v>
          </cell>
          <cell r="AD27">
            <v>28409.36665</v>
          </cell>
          <cell r="AG27">
            <v>3239.2020000000002</v>
          </cell>
          <cell r="AH27">
            <v>3549.2170000000001</v>
          </cell>
          <cell r="AI27">
            <v>5120.1669999999995</v>
          </cell>
          <cell r="AJ27">
            <v>2704.518</v>
          </cell>
          <cell r="AK27">
            <v>0</v>
          </cell>
          <cell r="AL27">
            <v>0</v>
          </cell>
          <cell r="AM27">
            <v>0</v>
          </cell>
          <cell r="AN27">
            <v>0</v>
          </cell>
          <cell r="AO27">
            <v>0</v>
          </cell>
          <cell r="AP27">
            <v>0</v>
          </cell>
          <cell r="AQ27">
            <v>0</v>
          </cell>
          <cell r="AR27">
            <v>0</v>
          </cell>
          <cell r="AS27">
            <v>14613.103999999999</v>
          </cell>
        </row>
        <row r="28">
          <cell r="C28">
            <v>4456</v>
          </cell>
          <cell r="D28">
            <v>3908</v>
          </cell>
          <cell r="E28">
            <v>4816</v>
          </cell>
          <cell r="F28">
            <v>4991</v>
          </cell>
          <cell r="G28">
            <v>0</v>
          </cell>
          <cell r="H28">
            <v>0</v>
          </cell>
          <cell r="I28">
            <v>0</v>
          </cell>
          <cell r="J28">
            <v>0</v>
          </cell>
          <cell r="K28">
            <v>0</v>
          </cell>
          <cell r="L28">
            <v>0</v>
          </cell>
          <cell r="M28">
            <v>0</v>
          </cell>
          <cell r="N28">
            <v>0</v>
          </cell>
          <cell r="O28">
            <v>18171</v>
          </cell>
          <cell r="R28">
            <v>6691.9179999999997</v>
          </cell>
          <cell r="S28">
            <v>6283.6130000000003</v>
          </cell>
          <cell r="T28">
            <v>7504.6970000000001</v>
          </cell>
          <cell r="U28">
            <v>6250.491</v>
          </cell>
          <cell r="V28">
            <v>0</v>
          </cell>
          <cell r="W28">
            <v>0</v>
          </cell>
          <cell r="X28">
            <v>0</v>
          </cell>
          <cell r="Y28">
            <v>0</v>
          </cell>
          <cell r="Z28">
            <v>0</v>
          </cell>
          <cell r="AA28">
            <v>0</v>
          </cell>
          <cell r="AB28">
            <v>0</v>
          </cell>
          <cell r="AC28">
            <v>0</v>
          </cell>
          <cell r="AD28">
            <v>26730.718999999997</v>
          </cell>
          <cell r="AG28">
            <v>2291.6550000000002</v>
          </cell>
          <cell r="AH28">
            <v>3299.192</v>
          </cell>
          <cell r="AI28">
            <v>4045.7049999999999</v>
          </cell>
          <cell r="AJ28">
            <v>2951.9120000000003</v>
          </cell>
          <cell r="AK28">
            <v>0</v>
          </cell>
          <cell r="AL28">
            <v>0</v>
          </cell>
          <cell r="AM28">
            <v>0</v>
          </cell>
          <cell r="AN28">
            <v>0</v>
          </cell>
          <cell r="AO28">
            <v>0</v>
          </cell>
          <cell r="AP28">
            <v>0</v>
          </cell>
          <cell r="AQ28">
            <v>0</v>
          </cell>
          <cell r="AR28">
            <v>0</v>
          </cell>
          <cell r="AS28">
            <v>12588.464</v>
          </cell>
        </row>
        <row r="29">
          <cell r="C29">
            <v>6776</v>
          </cell>
          <cell r="D29">
            <v>8145</v>
          </cell>
          <cell r="E29">
            <v>8607</v>
          </cell>
          <cell r="F29">
            <v>6587</v>
          </cell>
          <cell r="G29">
            <v>0</v>
          </cell>
          <cell r="H29">
            <v>0</v>
          </cell>
          <cell r="I29">
            <v>0</v>
          </cell>
          <cell r="J29">
            <v>0</v>
          </cell>
          <cell r="K29">
            <v>0</v>
          </cell>
          <cell r="L29">
            <v>0</v>
          </cell>
          <cell r="M29">
            <v>0</v>
          </cell>
          <cell r="N29">
            <v>0</v>
          </cell>
          <cell r="O29">
            <v>30115</v>
          </cell>
          <cell r="R29">
            <v>9884.4429999999993</v>
          </cell>
          <cell r="S29">
            <v>12062.954</v>
          </cell>
          <cell r="T29">
            <v>19529.327000000001</v>
          </cell>
          <cell r="U29">
            <v>16080.861000000001</v>
          </cell>
          <cell r="V29">
            <v>0</v>
          </cell>
          <cell r="W29">
            <v>0</v>
          </cell>
          <cell r="X29">
            <v>0</v>
          </cell>
          <cell r="Y29">
            <v>0</v>
          </cell>
          <cell r="Z29">
            <v>0</v>
          </cell>
          <cell r="AA29">
            <v>0</v>
          </cell>
          <cell r="AB29">
            <v>0</v>
          </cell>
          <cell r="AC29">
            <v>0</v>
          </cell>
          <cell r="AD29">
            <v>57557.585000000006</v>
          </cell>
          <cell r="AG29">
            <v>4888.6890000000003</v>
          </cell>
          <cell r="AH29">
            <v>5531.5330000000004</v>
          </cell>
          <cell r="AI29">
            <v>8255.6229999999996</v>
          </cell>
          <cell r="AJ29">
            <v>6581.8670000000002</v>
          </cell>
          <cell r="AK29">
            <v>0</v>
          </cell>
          <cell r="AL29">
            <v>0</v>
          </cell>
          <cell r="AM29">
            <v>0</v>
          </cell>
          <cell r="AN29">
            <v>0</v>
          </cell>
          <cell r="AO29">
            <v>0</v>
          </cell>
          <cell r="AP29">
            <v>0</v>
          </cell>
          <cell r="AQ29">
            <v>0</v>
          </cell>
          <cell r="AR29">
            <v>0</v>
          </cell>
          <cell r="AS29">
            <v>25257.712</v>
          </cell>
        </row>
        <row r="30">
          <cell r="C30">
            <v>2850</v>
          </cell>
          <cell r="D30">
            <v>3499</v>
          </cell>
          <cell r="E30">
            <v>5072</v>
          </cell>
          <cell r="F30">
            <v>4371</v>
          </cell>
          <cell r="G30">
            <v>0</v>
          </cell>
          <cell r="H30">
            <v>0</v>
          </cell>
          <cell r="I30">
            <v>0</v>
          </cell>
          <cell r="J30">
            <v>0</v>
          </cell>
          <cell r="K30">
            <v>0</v>
          </cell>
          <cell r="L30">
            <v>0</v>
          </cell>
          <cell r="M30">
            <v>0</v>
          </cell>
          <cell r="N30">
            <v>0</v>
          </cell>
          <cell r="O30">
            <v>15792</v>
          </cell>
          <cell r="R30">
            <v>7388.1180000000004</v>
          </cell>
          <cell r="S30">
            <v>10144.869000000001</v>
          </cell>
          <cell r="T30">
            <v>10523.291999999999</v>
          </cell>
          <cell r="U30">
            <v>11180.851000000001</v>
          </cell>
          <cell r="V30">
            <v>0</v>
          </cell>
          <cell r="W30">
            <v>0</v>
          </cell>
          <cell r="X30">
            <v>0</v>
          </cell>
          <cell r="Y30">
            <v>0</v>
          </cell>
          <cell r="Z30">
            <v>0</v>
          </cell>
          <cell r="AA30">
            <v>0</v>
          </cell>
          <cell r="AB30">
            <v>0</v>
          </cell>
          <cell r="AC30">
            <v>0</v>
          </cell>
          <cell r="AD30">
            <v>39237.129999999997</v>
          </cell>
          <cell r="AG30">
            <v>3128.694</v>
          </cell>
          <cell r="AH30">
            <v>4868.2759999999998</v>
          </cell>
          <cell r="AI30">
            <v>5722.1059999999998</v>
          </cell>
          <cell r="AJ30">
            <v>6876.067</v>
          </cell>
          <cell r="AK30">
            <v>0</v>
          </cell>
          <cell r="AL30">
            <v>0</v>
          </cell>
          <cell r="AM30">
            <v>0</v>
          </cell>
          <cell r="AN30">
            <v>0</v>
          </cell>
          <cell r="AO30">
            <v>0</v>
          </cell>
          <cell r="AP30">
            <v>0</v>
          </cell>
          <cell r="AQ30">
            <v>0</v>
          </cell>
          <cell r="AR30">
            <v>0</v>
          </cell>
          <cell r="AS30">
            <v>20595.143</v>
          </cell>
        </row>
        <row r="31">
          <cell r="C31">
            <v>8209</v>
          </cell>
          <cell r="D31">
            <v>7514</v>
          </cell>
          <cell r="E31">
            <v>9346</v>
          </cell>
          <cell r="F31">
            <v>10353</v>
          </cell>
          <cell r="G31">
            <v>0</v>
          </cell>
          <cell r="H31">
            <v>0</v>
          </cell>
          <cell r="I31">
            <v>0</v>
          </cell>
          <cell r="J31">
            <v>0</v>
          </cell>
          <cell r="K31">
            <v>0</v>
          </cell>
          <cell r="L31">
            <v>0</v>
          </cell>
          <cell r="M31">
            <v>0</v>
          </cell>
          <cell r="N31">
            <v>0</v>
          </cell>
          <cell r="O31">
            <v>35422</v>
          </cell>
          <cell r="R31">
            <v>17853.888999999999</v>
          </cell>
          <cell r="S31">
            <v>14540.867</v>
          </cell>
          <cell r="T31">
            <v>19426.101999999999</v>
          </cell>
          <cell r="U31">
            <v>13966.968000000001</v>
          </cell>
          <cell r="V31">
            <v>0</v>
          </cell>
          <cell r="W31">
            <v>0</v>
          </cell>
          <cell r="X31">
            <v>0</v>
          </cell>
          <cell r="Y31">
            <v>0</v>
          </cell>
          <cell r="Z31">
            <v>0</v>
          </cell>
          <cell r="AA31">
            <v>0</v>
          </cell>
          <cell r="AB31">
            <v>0</v>
          </cell>
          <cell r="AC31">
            <v>0</v>
          </cell>
          <cell r="AD31">
            <v>65787.826000000001</v>
          </cell>
          <cell r="AG31">
            <v>6912.7809999999999</v>
          </cell>
          <cell r="AH31">
            <v>6923.027</v>
          </cell>
          <cell r="AI31">
            <v>9498.5650000000005</v>
          </cell>
          <cell r="AJ31">
            <v>7368.058</v>
          </cell>
          <cell r="AK31">
            <v>0</v>
          </cell>
          <cell r="AL31">
            <v>0</v>
          </cell>
          <cell r="AM31">
            <v>0</v>
          </cell>
          <cell r="AN31">
            <v>0</v>
          </cell>
          <cell r="AO31">
            <v>0</v>
          </cell>
          <cell r="AP31">
            <v>0</v>
          </cell>
          <cell r="AQ31">
            <v>0</v>
          </cell>
          <cell r="AR31">
            <v>0</v>
          </cell>
          <cell r="AS31">
            <v>30702.431</v>
          </cell>
        </row>
        <row r="32">
          <cell r="C32">
            <v>33184</v>
          </cell>
          <cell r="D32">
            <v>34045</v>
          </cell>
          <cell r="E32">
            <v>40857</v>
          </cell>
          <cell r="F32">
            <v>39734</v>
          </cell>
          <cell r="G32">
            <v>0</v>
          </cell>
          <cell r="H32">
            <v>0</v>
          </cell>
          <cell r="I32">
            <v>0</v>
          </cell>
          <cell r="J32">
            <v>0</v>
          </cell>
          <cell r="K32">
            <v>0</v>
          </cell>
          <cell r="L32">
            <v>0</v>
          </cell>
          <cell r="M32">
            <v>0</v>
          </cell>
          <cell r="N32">
            <v>0</v>
          </cell>
          <cell r="O32">
            <v>147820</v>
          </cell>
          <cell r="R32">
            <v>54864.784999999996</v>
          </cell>
          <cell r="S32">
            <v>60789.168649999992</v>
          </cell>
          <cell r="T32">
            <v>80145.901000000013</v>
          </cell>
          <cell r="U32">
            <v>67435.209000000003</v>
          </cell>
          <cell r="V32">
            <v>0</v>
          </cell>
          <cell r="W32">
            <v>0</v>
          </cell>
          <cell r="X32">
            <v>0</v>
          </cell>
          <cell r="Y32">
            <v>0</v>
          </cell>
          <cell r="Z32">
            <v>0</v>
          </cell>
          <cell r="AA32">
            <v>0</v>
          </cell>
          <cell r="AB32">
            <v>0</v>
          </cell>
          <cell r="AC32">
            <v>0</v>
          </cell>
          <cell r="AD32">
            <v>263235.06365000003</v>
          </cell>
          <cell r="AG32">
            <v>25298.758000000002</v>
          </cell>
          <cell r="AH32">
            <v>29896.834999999999</v>
          </cell>
          <cell r="AI32">
            <v>41191.463000000003</v>
          </cell>
          <cell r="AJ32">
            <v>34901.112999999998</v>
          </cell>
          <cell r="AK32">
            <v>0</v>
          </cell>
          <cell r="AL32">
            <v>0</v>
          </cell>
          <cell r="AM32">
            <v>0</v>
          </cell>
          <cell r="AN32">
            <v>0</v>
          </cell>
          <cell r="AO32">
            <v>0</v>
          </cell>
          <cell r="AP32">
            <v>0</v>
          </cell>
          <cell r="AQ32">
            <v>0</v>
          </cell>
          <cell r="AR32">
            <v>0</v>
          </cell>
          <cell r="AS32">
            <v>131288.16899999999</v>
          </cell>
        </row>
        <row r="36">
          <cell r="C36">
            <v>6584.4705882352937</v>
          </cell>
          <cell r="D36">
            <v>6584.4705882352937</v>
          </cell>
          <cell r="E36">
            <v>9053.6470588235297</v>
          </cell>
          <cell r="F36">
            <v>9053.6470588235297</v>
          </cell>
          <cell r="G36">
            <v>9053.6470588235297</v>
          </cell>
          <cell r="H36">
            <v>9053.6470588235297</v>
          </cell>
          <cell r="I36">
            <v>8230.5882352941189</v>
          </cell>
          <cell r="J36">
            <v>9053.6470588235297</v>
          </cell>
          <cell r="K36">
            <v>9053.6470588235297</v>
          </cell>
          <cell r="L36">
            <v>8230.5882352941189</v>
          </cell>
          <cell r="M36">
            <v>8230.5882352941189</v>
          </cell>
          <cell r="N36">
            <v>5761.411764705882</v>
          </cell>
          <cell r="O36">
            <v>97944</v>
          </cell>
          <cell r="R36">
            <v>8750</v>
          </cell>
          <cell r="S36">
            <v>8750</v>
          </cell>
          <cell r="T36">
            <v>12031.25</v>
          </cell>
          <cell r="U36">
            <v>12031.25</v>
          </cell>
          <cell r="V36">
            <v>12031.25</v>
          </cell>
          <cell r="W36">
            <v>12031.25</v>
          </cell>
          <cell r="X36">
            <v>10937.5</v>
          </cell>
          <cell r="Y36">
            <v>12031.25</v>
          </cell>
          <cell r="Z36">
            <v>12031.25</v>
          </cell>
          <cell r="AA36">
            <v>10937.5</v>
          </cell>
          <cell r="AB36">
            <v>10937.5</v>
          </cell>
          <cell r="AC36">
            <v>7656.25</v>
          </cell>
          <cell r="AD36">
            <v>130156.25</v>
          </cell>
          <cell r="AG36">
            <v>4800.906418605302</v>
          </cell>
          <cell r="AH36">
            <v>4747.4595339900952</v>
          </cell>
          <cell r="AI36">
            <v>8378.7109200179766</v>
          </cell>
          <cell r="AJ36">
            <v>8378.7109200179766</v>
          </cell>
          <cell r="AK36">
            <v>8452.7926309143349</v>
          </cell>
          <cell r="AL36">
            <v>8452.7926309143349</v>
          </cell>
          <cell r="AM36">
            <v>10596.338578624704</v>
          </cell>
          <cell r="AN36">
            <v>10596.338578624704</v>
          </cell>
          <cell r="AO36">
            <v>10596.338578624704</v>
          </cell>
          <cell r="AP36">
            <v>10596.338578624704</v>
          </cell>
          <cell r="AQ36">
            <v>11116.963578624707</v>
          </cell>
          <cell r="AR36">
            <v>7411.3090524164718</v>
          </cell>
          <cell r="AS36">
            <v>104125</v>
          </cell>
        </row>
        <row r="37">
          <cell r="C37">
            <v>4720.9411764705883</v>
          </cell>
          <cell r="D37">
            <v>4720.9411764705883</v>
          </cell>
          <cell r="E37">
            <v>6491.2941176470595</v>
          </cell>
          <cell r="F37">
            <v>6491.2941176470595</v>
          </cell>
          <cell r="G37">
            <v>6491.2941176470595</v>
          </cell>
          <cell r="H37">
            <v>6491.2941176470595</v>
          </cell>
          <cell r="I37">
            <v>5901.176470588236</v>
          </cell>
          <cell r="J37">
            <v>6491.2941176470595</v>
          </cell>
          <cell r="K37">
            <v>6491.2941176470595</v>
          </cell>
          <cell r="L37">
            <v>5901.176470588236</v>
          </cell>
          <cell r="M37">
            <v>5901.176470588236</v>
          </cell>
          <cell r="N37">
            <v>4130.8235294117649</v>
          </cell>
          <cell r="O37">
            <v>70224</v>
          </cell>
          <cell r="R37">
            <v>6250</v>
          </cell>
          <cell r="S37">
            <v>6250</v>
          </cell>
          <cell r="T37">
            <v>8593.75</v>
          </cell>
          <cell r="U37">
            <v>8593.75</v>
          </cell>
          <cell r="V37">
            <v>8593.75</v>
          </cell>
          <cell r="W37">
            <v>8593.75</v>
          </cell>
          <cell r="X37">
            <v>7812.5</v>
          </cell>
          <cell r="Y37">
            <v>8593.75</v>
          </cell>
          <cell r="Z37">
            <v>8593.75</v>
          </cell>
          <cell r="AA37">
            <v>7812.5</v>
          </cell>
          <cell r="AB37">
            <v>7812.5</v>
          </cell>
          <cell r="AC37">
            <v>5468.75</v>
          </cell>
          <cell r="AD37">
            <v>92968.75</v>
          </cell>
          <cell r="AG37">
            <v>3429.2188704323585</v>
          </cell>
          <cell r="AH37">
            <v>3391.0425242786396</v>
          </cell>
          <cell r="AI37">
            <v>5984.7935142985543</v>
          </cell>
          <cell r="AJ37">
            <v>5984.7935142985543</v>
          </cell>
          <cell r="AK37">
            <v>6037.7090220816681</v>
          </cell>
          <cell r="AL37">
            <v>6037.7090220816681</v>
          </cell>
          <cell r="AM37">
            <v>7568.8132704462178</v>
          </cell>
          <cell r="AN37">
            <v>7568.8132704462168</v>
          </cell>
          <cell r="AO37">
            <v>7568.8132704462168</v>
          </cell>
          <cell r="AP37">
            <v>7568.8132704462178</v>
          </cell>
          <cell r="AQ37">
            <v>7940.6882704462196</v>
          </cell>
          <cell r="AR37">
            <v>5293.7921802974797</v>
          </cell>
          <cell r="AS37">
            <v>74375</v>
          </cell>
        </row>
        <row r="38">
          <cell r="C38">
            <v>4720.9411764705883</v>
          </cell>
          <cell r="D38">
            <v>4720.9411764705883</v>
          </cell>
          <cell r="E38">
            <v>6491.2941176470595</v>
          </cell>
          <cell r="F38">
            <v>6491.2941176470595</v>
          </cell>
          <cell r="G38">
            <v>6491.2941176470595</v>
          </cell>
          <cell r="H38">
            <v>6491.2941176470595</v>
          </cell>
          <cell r="I38">
            <v>5901.176470588236</v>
          </cell>
          <cell r="J38">
            <v>6491.2941176470595</v>
          </cell>
          <cell r="K38">
            <v>6491.2941176470595</v>
          </cell>
          <cell r="L38">
            <v>5901.176470588236</v>
          </cell>
          <cell r="M38">
            <v>5901.176470588236</v>
          </cell>
          <cell r="N38">
            <v>4130.8235294117649</v>
          </cell>
          <cell r="O38">
            <v>70224</v>
          </cell>
          <cell r="R38">
            <v>6250</v>
          </cell>
          <cell r="S38">
            <v>6250</v>
          </cell>
          <cell r="T38">
            <v>8593.75</v>
          </cell>
          <cell r="U38">
            <v>8593.75</v>
          </cell>
          <cell r="V38">
            <v>8593.75</v>
          </cell>
          <cell r="W38">
            <v>8593.75</v>
          </cell>
          <cell r="X38">
            <v>7812.5</v>
          </cell>
          <cell r="Y38">
            <v>8593.75</v>
          </cell>
          <cell r="Z38">
            <v>8593.75</v>
          </cell>
          <cell r="AA38">
            <v>7812.5</v>
          </cell>
          <cell r="AB38">
            <v>7812.5</v>
          </cell>
          <cell r="AC38">
            <v>5468.75</v>
          </cell>
          <cell r="AD38">
            <v>92968.75</v>
          </cell>
          <cell r="AG38">
            <v>3429.2188704323585</v>
          </cell>
          <cell r="AH38">
            <v>3391.0425242786396</v>
          </cell>
          <cell r="AI38">
            <v>5984.7935142985543</v>
          </cell>
          <cell r="AJ38">
            <v>5984.7935142985543</v>
          </cell>
          <cell r="AK38">
            <v>6037.7090220816681</v>
          </cell>
          <cell r="AL38">
            <v>6037.7090220816681</v>
          </cell>
          <cell r="AM38">
            <v>7568.8132704462178</v>
          </cell>
          <cell r="AN38">
            <v>7568.8132704462168</v>
          </cell>
          <cell r="AO38">
            <v>7568.8132704462168</v>
          </cell>
          <cell r="AP38">
            <v>7568.8132704462178</v>
          </cell>
          <cell r="AQ38">
            <v>7940.6882704462196</v>
          </cell>
          <cell r="AR38">
            <v>5293.7921802974797</v>
          </cell>
          <cell r="AS38">
            <v>74375</v>
          </cell>
        </row>
        <row r="39">
          <cell r="C39">
            <v>8572.2352941176468</v>
          </cell>
          <cell r="D39">
            <v>8572.2352941176468</v>
          </cell>
          <cell r="E39">
            <v>11786.823529411766</v>
          </cell>
          <cell r="F39">
            <v>11786.823529411766</v>
          </cell>
          <cell r="G39">
            <v>11786.823529411766</v>
          </cell>
          <cell r="H39">
            <v>11786.823529411766</v>
          </cell>
          <cell r="I39">
            <v>10715.294117647059</v>
          </cell>
          <cell r="J39">
            <v>11786.823529411766</v>
          </cell>
          <cell r="K39">
            <v>11786.823529411766</v>
          </cell>
          <cell r="L39">
            <v>10715.294117647059</v>
          </cell>
          <cell r="M39">
            <v>10715.294117647059</v>
          </cell>
          <cell r="N39">
            <v>7500.7058823529414</v>
          </cell>
          <cell r="O39">
            <v>127512</v>
          </cell>
          <cell r="R39">
            <v>11500</v>
          </cell>
          <cell r="S39">
            <v>11500</v>
          </cell>
          <cell r="T39">
            <v>15812.5</v>
          </cell>
          <cell r="U39">
            <v>15812.5</v>
          </cell>
          <cell r="V39">
            <v>15812.5</v>
          </cell>
          <cell r="W39">
            <v>15812.5</v>
          </cell>
          <cell r="X39">
            <v>14375</v>
          </cell>
          <cell r="Y39">
            <v>15812.5</v>
          </cell>
          <cell r="Z39">
            <v>15812.5</v>
          </cell>
          <cell r="AA39">
            <v>14375</v>
          </cell>
          <cell r="AB39">
            <v>14375</v>
          </cell>
          <cell r="AC39">
            <v>10062.5</v>
          </cell>
          <cell r="AD39">
            <v>171062.5</v>
          </cell>
          <cell r="AG39">
            <v>6309.762721595539</v>
          </cell>
          <cell r="AH39">
            <v>6239.5182446726967</v>
          </cell>
          <cell r="AI39">
            <v>11012.02006630934</v>
          </cell>
          <cell r="AJ39">
            <v>11012.02006630934</v>
          </cell>
          <cell r="AK39">
            <v>11109.384600630268</v>
          </cell>
          <cell r="AL39">
            <v>11109.384600630268</v>
          </cell>
          <cell r="AM39">
            <v>13926.61641762104</v>
          </cell>
          <cell r="AN39">
            <v>13926.61641762104</v>
          </cell>
          <cell r="AO39">
            <v>13926.61641762104</v>
          </cell>
          <cell r="AP39">
            <v>13926.61641762104</v>
          </cell>
          <cell r="AQ39">
            <v>14610.866417621044</v>
          </cell>
          <cell r="AR39">
            <v>9740.5776117473633</v>
          </cell>
          <cell r="AS39">
            <v>136850</v>
          </cell>
        </row>
        <row r="40">
          <cell r="C40">
            <v>5839.0588235294126</v>
          </cell>
          <cell r="D40">
            <v>5839.0588235294126</v>
          </cell>
          <cell r="E40">
            <v>8028.7058823529414</v>
          </cell>
          <cell r="F40">
            <v>8028.7058823529414</v>
          </cell>
          <cell r="G40">
            <v>8028.7058823529414</v>
          </cell>
          <cell r="H40">
            <v>8028.7058823529414</v>
          </cell>
          <cell r="I40">
            <v>7298.8235294117649</v>
          </cell>
          <cell r="J40">
            <v>8028.7058823529414</v>
          </cell>
          <cell r="K40">
            <v>8028.7058823529414</v>
          </cell>
          <cell r="L40">
            <v>7298.8235294117649</v>
          </cell>
          <cell r="M40">
            <v>7298.8235294117649</v>
          </cell>
          <cell r="N40">
            <v>5109.1764705882351</v>
          </cell>
          <cell r="O40">
            <v>86856</v>
          </cell>
          <cell r="R40">
            <v>8000</v>
          </cell>
          <cell r="S40">
            <v>8000</v>
          </cell>
          <cell r="T40">
            <v>11000</v>
          </cell>
          <cell r="U40">
            <v>11000</v>
          </cell>
          <cell r="V40">
            <v>11000</v>
          </cell>
          <cell r="W40">
            <v>11000</v>
          </cell>
          <cell r="X40">
            <v>10000</v>
          </cell>
          <cell r="Y40">
            <v>11000</v>
          </cell>
          <cell r="Z40">
            <v>11000</v>
          </cell>
          <cell r="AA40">
            <v>10000</v>
          </cell>
          <cell r="AB40">
            <v>10000</v>
          </cell>
          <cell r="AC40">
            <v>7000</v>
          </cell>
          <cell r="AD40">
            <v>119000</v>
          </cell>
          <cell r="AG40">
            <v>4389.400154153419</v>
          </cell>
          <cell r="AH40">
            <v>4340.5344310766586</v>
          </cell>
          <cell r="AI40">
            <v>7660.5356983021493</v>
          </cell>
          <cell r="AJ40">
            <v>7660.5356983021493</v>
          </cell>
          <cell r="AK40">
            <v>7728.2675482645345</v>
          </cell>
          <cell r="AL40">
            <v>7728.2675482645345</v>
          </cell>
          <cell r="AM40">
            <v>9688.0809861711587</v>
          </cell>
          <cell r="AN40">
            <v>9688.0809861711587</v>
          </cell>
          <cell r="AO40">
            <v>9688.0809861711587</v>
          </cell>
          <cell r="AP40">
            <v>9688.0809861711587</v>
          </cell>
          <cell r="AQ40">
            <v>10164.08098617116</v>
          </cell>
          <cell r="AR40">
            <v>6776.0539907807743</v>
          </cell>
          <cell r="AS40">
            <v>95200</v>
          </cell>
        </row>
        <row r="41">
          <cell r="C41">
            <v>6832.9411764705892</v>
          </cell>
          <cell r="D41">
            <v>6832.9411764705892</v>
          </cell>
          <cell r="E41">
            <v>9395.2941176470595</v>
          </cell>
          <cell r="F41">
            <v>9395.2941176470595</v>
          </cell>
          <cell r="G41">
            <v>9395.2941176470595</v>
          </cell>
          <cell r="H41">
            <v>9395.2941176470595</v>
          </cell>
          <cell r="I41">
            <v>8541.1764705882379</v>
          </cell>
          <cell r="J41">
            <v>9395.2941176470595</v>
          </cell>
          <cell r="K41">
            <v>9395.2941176470595</v>
          </cell>
          <cell r="L41">
            <v>8541.1764705882379</v>
          </cell>
          <cell r="M41">
            <v>8541.1764705882379</v>
          </cell>
          <cell r="N41">
            <v>5978.8235294117658</v>
          </cell>
          <cell r="O41">
            <v>101640</v>
          </cell>
          <cell r="R41">
            <v>9250</v>
          </cell>
          <cell r="S41">
            <v>9250</v>
          </cell>
          <cell r="T41">
            <v>12718.75</v>
          </cell>
          <cell r="U41">
            <v>12718.75</v>
          </cell>
          <cell r="V41">
            <v>12718.75</v>
          </cell>
          <cell r="W41">
            <v>12718.75</v>
          </cell>
          <cell r="X41">
            <v>11562.5</v>
          </cell>
          <cell r="Y41">
            <v>12718.75</v>
          </cell>
          <cell r="Z41">
            <v>12718.75</v>
          </cell>
          <cell r="AA41">
            <v>11562.5</v>
          </cell>
          <cell r="AB41">
            <v>11562.5</v>
          </cell>
          <cell r="AC41">
            <v>8093.75</v>
          </cell>
          <cell r="AD41">
            <v>137593.75</v>
          </cell>
          <cell r="AG41">
            <v>5075.24392823989</v>
          </cell>
          <cell r="AH41">
            <v>5018.7429359323869</v>
          </cell>
          <cell r="AI41">
            <v>8857.4944011618609</v>
          </cell>
          <cell r="AJ41">
            <v>8857.4944011618609</v>
          </cell>
          <cell r="AK41">
            <v>8935.809352680868</v>
          </cell>
          <cell r="AL41">
            <v>8935.809352680868</v>
          </cell>
          <cell r="AM41">
            <v>11201.843640260402</v>
          </cell>
          <cell r="AN41">
            <v>11201.843640260402</v>
          </cell>
          <cell r="AO41">
            <v>11201.843640260402</v>
          </cell>
          <cell r="AP41">
            <v>11201.843640260402</v>
          </cell>
          <cell r="AQ41">
            <v>11752.218640260406</v>
          </cell>
          <cell r="AR41">
            <v>7834.8124268402698</v>
          </cell>
          <cell r="AS41">
            <v>110075</v>
          </cell>
        </row>
        <row r="42">
          <cell r="C42">
            <v>37270.588235294119</v>
          </cell>
          <cell r="D42">
            <v>37270.588235294119</v>
          </cell>
          <cell r="E42">
            <v>51247.058823529413</v>
          </cell>
          <cell r="F42">
            <v>51247.058823529413</v>
          </cell>
          <cell r="G42">
            <v>51247.058823529413</v>
          </cell>
          <cell r="H42">
            <v>51247.058823529413</v>
          </cell>
          <cell r="I42">
            <v>46588.23529411765</v>
          </cell>
          <cell r="J42">
            <v>51247.058823529413</v>
          </cell>
          <cell r="K42">
            <v>51247.058823529413</v>
          </cell>
          <cell r="L42">
            <v>46588.23529411765</v>
          </cell>
          <cell r="M42">
            <v>46588.23529411765</v>
          </cell>
          <cell r="N42">
            <v>32611.764705882353</v>
          </cell>
          <cell r="O42">
            <v>554400</v>
          </cell>
          <cell r="R42">
            <v>50000</v>
          </cell>
          <cell r="S42">
            <v>50000</v>
          </cell>
          <cell r="T42">
            <v>68750</v>
          </cell>
          <cell r="U42">
            <v>68750</v>
          </cell>
          <cell r="V42">
            <v>68750</v>
          </cell>
          <cell r="W42">
            <v>68750</v>
          </cell>
          <cell r="X42">
            <v>62500</v>
          </cell>
          <cell r="Y42">
            <v>68750</v>
          </cell>
          <cell r="Z42">
            <v>68750</v>
          </cell>
          <cell r="AA42">
            <v>62500</v>
          </cell>
          <cell r="AB42">
            <v>62500</v>
          </cell>
          <cell r="AC42">
            <v>43750</v>
          </cell>
          <cell r="AD42">
            <v>743750</v>
          </cell>
          <cell r="AG42">
            <v>27433.750963458868</v>
          </cell>
          <cell r="AH42">
            <v>27128.34019422912</v>
          </cell>
          <cell r="AI42">
            <v>47878.348114388435</v>
          </cell>
          <cell r="AJ42">
            <v>47878.348114388435</v>
          </cell>
          <cell r="AK42">
            <v>48301.672176653345</v>
          </cell>
          <cell r="AL42">
            <v>48301.672176653345</v>
          </cell>
          <cell r="AM42">
            <v>60550.506163569735</v>
          </cell>
          <cell r="AN42">
            <v>60550.506163569735</v>
          </cell>
          <cell r="AO42">
            <v>60550.506163569735</v>
          </cell>
          <cell r="AP42">
            <v>60550.506163569735</v>
          </cell>
          <cell r="AQ42">
            <v>63525.506163569757</v>
          </cell>
          <cell r="AR42">
            <v>42350.337442379845</v>
          </cell>
          <cell r="AS42">
            <v>595000</v>
          </cell>
        </row>
      </sheetData>
      <sheetData sheetId="21" refreshError="1">
        <row r="8">
          <cell r="A8" t="str">
            <v>Anhembi</v>
          </cell>
          <cell r="B8">
            <v>0.1326</v>
          </cell>
          <cell r="C8">
            <v>0.12712606055245315</v>
          </cell>
          <cell r="D8">
            <v>0.12497124958519554</v>
          </cell>
          <cell r="E8">
            <v>0.12548912451884997</v>
          </cell>
          <cell r="F8">
            <v>0.12482444618143823</v>
          </cell>
          <cell r="G8">
            <v>0.11995632096499478</v>
          </cell>
          <cell r="H8">
            <v>0.115985767224785</v>
          </cell>
          <cell r="I8">
            <v>0.12004065427594773</v>
          </cell>
          <cell r="J8">
            <v>0.12176691954879884</v>
          </cell>
          <cell r="K8">
            <v>0.12084444850899896</v>
          </cell>
          <cell r="L8">
            <v>0.12020626053793003</v>
          </cell>
          <cell r="M8">
            <v>0.11993397375499396</v>
          </cell>
          <cell r="N8">
            <v>0.11377508612209745</v>
          </cell>
        </row>
        <row r="9">
          <cell r="A9" t="str">
            <v>Centro</v>
          </cell>
          <cell r="B9">
            <v>3.4099999999999998E-2</v>
          </cell>
          <cell r="C9">
            <v>3.1729888071148439E-2</v>
          </cell>
          <cell r="D9">
            <v>2.5971937635628304E-2</v>
          </cell>
          <cell r="E9">
            <v>2.1651674637064494E-2</v>
          </cell>
          <cell r="F9">
            <v>1.412653627573004E-2</v>
          </cell>
          <cell r="G9">
            <v>1.2423831695175731E-2</v>
          </cell>
          <cell r="H9">
            <v>7.7215044485996944E-3</v>
          </cell>
          <cell r="I9">
            <v>1.1391573168963566E-2</v>
          </cell>
          <cell r="J9">
            <v>9.679649385785468E-3</v>
          </cell>
          <cell r="K9">
            <v>7.8011476585034432E-3</v>
          </cell>
          <cell r="L9">
            <v>5.908638289032187E-3</v>
          </cell>
          <cell r="M9">
            <v>1.1234494760067021E-2</v>
          </cell>
          <cell r="N9">
            <v>7.7000000000000002E-3</v>
          </cell>
        </row>
        <row r="10">
          <cell r="A10" t="str">
            <v>Grande ABC</v>
          </cell>
          <cell r="B10">
            <v>9.6000819309760455E-2</v>
          </cell>
          <cell r="C10">
            <v>9.4475968930497506E-2</v>
          </cell>
          <cell r="D10">
            <v>9.5993298257594187E-2</v>
          </cell>
          <cell r="E10">
            <v>9.3320389339571652E-2</v>
          </cell>
          <cell r="F10">
            <v>9.0104298345313236E-2</v>
          </cell>
          <cell r="G10">
            <v>8.7357484107138408E-2</v>
          </cell>
          <cell r="H10">
            <v>8.3531443647240133E-2</v>
          </cell>
          <cell r="I10">
            <v>8.7777951214362882E-2</v>
          </cell>
          <cell r="J10">
            <v>8.7334291870653058E-2</v>
          </cell>
          <cell r="K10">
            <v>8.5437287013897231E-2</v>
          </cell>
          <cell r="L10">
            <v>8.6114551043842649E-2</v>
          </cell>
          <cell r="M10">
            <v>8.7844325009089785E-2</v>
          </cell>
          <cell r="N10">
            <v>8.2299999999999998E-2</v>
          </cell>
        </row>
        <row r="11">
          <cell r="A11" t="str">
            <v>Leste</v>
          </cell>
          <cell r="B11">
            <v>0.1076</v>
          </cell>
          <cell r="C11">
            <v>0.10645203150594661</v>
          </cell>
          <cell r="D11">
            <v>0.10460479024140076</v>
          </cell>
          <cell r="E11">
            <v>0.10281411780648243</v>
          </cell>
          <cell r="F11">
            <v>9.8984841021174996E-2</v>
          </cell>
          <cell r="G11">
            <v>9.6583591913671663E-2</v>
          </cell>
          <cell r="H11">
            <v>9.2645947166625622E-2</v>
          </cell>
          <cell r="I11">
            <v>9.4232689199629086E-2</v>
          </cell>
          <cell r="J11">
            <v>9.4231898808209591E-2</v>
          </cell>
          <cell r="K11">
            <v>9.2046725796786244E-2</v>
          </cell>
          <cell r="L11">
            <v>9.3468725312631368E-2</v>
          </cell>
          <cell r="M11">
            <v>9.276586528048536E-2</v>
          </cell>
          <cell r="N11">
            <v>8.5999999999999993E-2</v>
          </cell>
        </row>
        <row r="12">
          <cell r="A12" t="str">
            <v>Oeste</v>
          </cell>
          <cell r="B12">
            <v>6.8823489901404786E-2</v>
          </cell>
          <cell r="C12">
            <v>6.5905335909497986E-2</v>
          </cell>
          <cell r="D12">
            <v>6.4254578474019913E-2</v>
          </cell>
          <cell r="E12">
            <v>5.8228842391827323E-2</v>
          </cell>
          <cell r="F12">
            <v>5.0713433124450966E-2</v>
          </cell>
          <cell r="G12">
            <v>4.7952027585226681E-2</v>
          </cell>
          <cell r="H12">
            <v>4.2481780592332354E-2</v>
          </cell>
          <cell r="I12">
            <v>4.112503836947469E-2</v>
          </cell>
          <cell r="J12">
            <v>3.6900072572743269E-2</v>
          </cell>
          <cell r="K12">
            <v>3.1482222733600601E-2</v>
          </cell>
          <cell r="L12">
            <v>3.0906816412981094E-2</v>
          </cell>
          <cell r="M12">
            <v>2.9688219189465574E-2</v>
          </cell>
          <cell r="N12">
            <v>1.9300000000000001E-2</v>
          </cell>
        </row>
        <row r="13">
          <cell r="A13" t="str">
            <v>Sul</v>
          </cell>
          <cell r="B13">
            <v>0.11990000000000001</v>
          </cell>
          <cell r="C13">
            <v>0.11747779681902416</v>
          </cell>
          <cell r="D13">
            <v>0.11831566652978209</v>
          </cell>
          <cell r="E13">
            <v>0.11623053407329963</v>
          </cell>
          <cell r="F13">
            <v>0.11070375300022658</v>
          </cell>
          <cell r="G13">
            <v>0.10945010418183941</v>
          </cell>
          <cell r="H13">
            <v>0.10644218429897627</v>
          </cell>
          <cell r="I13">
            <v>0.11128027468216316</v>
          </cell>
          <cell r="J13">
            <v>0.11142239665082337</v>
          </cell>
          <cell r="K13">
            <v>0.11040199329109047</v>
          </cell>
          <cell r="L13">
            <v>0.11085169410531398</v>
          </cell>
          <cell r="M13">
            <v>0.1143898110706886</v>
          </cell>
          <cell r="N13">
            <v>0.1193</v>
          </cell>
        </row>
        <row r="14">
          <cell r="A14" t="str">
            <v>AES Eletropaulo</v>
          </cell>
          <cell r="B14">
            <v>9.0670403928632654E-2</v>
          </cell>
          <cell r="C14">
            <v>8.8178655511819179E-2</v>
          </cell>
          <cell r="D14">
            <v>8.6628776351420911E-2</v>
          </cell>
          <cell r="E14">
            <v>8.3774302064566444E-2</v>
          </cell>
          <cell r="F14">
            <v>7.8802411203846151E-2</v>
          </cell>
          <cell r="G14">
            <v>7.6395475668466176E-2</v>
          </cell>
          <cell r="H14">
            <v>7.2336819215342282E-2</v>
          </cell>
          <cell r="I14">
            <v>7.531719252776628E-2</v>
          </cell>
          <cell r="J14">
            <v>7.454325325536941E-2</v>
          </cell>
          <cell r="K14">
            <v>7.2409415442701339E-2</v>
          </cell>
          <cell r="L14">
            <v>7.2340157923826309E-2</v>
          </cell>
          <cell r="M14">
            <v>7.4102998436075124E-2</v>
          </cell>
          <cell r="N14">
            <v>7.0300000000000001E-2</v>
          </cell>
        </row>
        <row r="19">
          <cell r="A19" t="str">
            <v>Anhembi</v>
          </cell>
          <cell r="B19">
            <v>0.1326</v>
          </cell>
          <cell r="C19">
            <v>0.13221325</v>
          </cell>
          <cell r="D19">
            <v>0.13182762802083334</v>
          </cell>
          <cell r="E19">
            <v>0.13144313077243924</v>
          </cell>
          <cell r="F19">
            <v>0.13105975497435296</v>
          </cell>
          <cell r="G19">
            <v>0.13067749735567777</v>
          </cell>
          <cell r="H19">
            <v>0.13029635465505704</v>
          </cell>
          <cell r="I19">
            <v>0.12991632362064645</v>
          </cell>
          <cell r="J19">
            <v>0.12953740101008623</v>
          </cell>
          <cell r="K19">
            <v>0.12915958359047347</v>
          </cell>
          <cell r="L19">
            <v>0.12878286813833459</v>
          </cell>
          <cell r="M19">
            <v>0.12840725143959777</v>
          </cell>
          <cell r="N19">
            <v>0.1280327302895656</v>
          </cell>
        </row>
        <row r="20">
          <cell r="A20" t="str">
            <v>Centro</v>
          </cell>
          <cell r="B20">
            <v>3.4099999999999998E-2</v>
          </cell>
          <cell r="C20">
            <v>3.4000541666666668E-2</v>
          </cell>
          <cell r="D20">
            <v>3.3901373420138887E-2</v>
          </cell>
          <cell r="E20">
            <v>3.3802494414330149E-2</v>
          </cell>
          <cell r="F20">
            <v>3.3703903805621688E-2</v>
          </cell>
          <cell r="G20">
            <v>3.3605600752855291E-2</v>
          </cell>
          <cell r="H20">
            <v>3.3507584417326132E-2</v>
          </cell>
          <cell r="I20">
            <v>3.3409853962775599E-2</v>
          </cell>
          <cell r="J20">
            <v>3.3312408555384171E-2</v>
          </cell>
          <cell r="K20">
            <v>3.32152473637643E-2</v>
          </cell>
          <cell r="L20">
            <v>3.3118369558953323E-2</v>
          </cell>
          <cell r="M20">
            <v>3.3021774314406373E-2</v>
          </cell>
          <cell r="N20">
            <v>3.2925460805989355E-2</v>
          </cell>
        </row>
        <row r="21">
          <cell r="A21" t="str">
            <v>Grande ABC</v>
          </cell>
          <cell r="B21">
            <v>9.6000819309760455E-2</v>
          </cell>
          <cell r="C21">
            <v>9.5720816920106991E-2</v>
          </cell>
          <cell r="D21">
            <v>9.5441631204090008E-2</v>
          </cell>
          <cell r="E21">
            <v>9.5163259779744741E-2</v>
          </cell>
          <cell r="F21">
            <v>9.4885700272053813E-2</v>
          </cell>
          <cell r="G21">
            <v>9.4608950312926987E-2</v>
          </cell>
          <cell r="H21">
            <v>9.4333007541180944E-2</v>
          </cell>
          <cell r="I21">
            <v>9.4057869602519162E-2</v>
          </cell>
          <cell r="J21">
            <v>9.3783534149511807E-2</v>
          </cell>
          <cell r="K21">
            <v>9.3509998841575737E-2</v>
          </cell>
          <cell r="L21">
            <v>9.323726134495447E-2</v>
          </cell>
          <cell r="M21">
            <v>9.2965319332698346E-2</v>
          </cell>
          <cell r="N21">
            <v>9.2694170484644636E-2</v>
          </cell>
        </row>
        <row r="22">
          <cell r="A22" t="str">
            <v>Leste</v>
          </cell>
          <cell r="B22">
            <v>0.1076</v>
          </cell>
          <cell r="C22">
            <v>0.10728616666666667</v>
          </cell>
          <cell r="D22">
            <v>0.10697324868055556</v>
          </cell>
          <cell r="E22">
            <v>0.10666124337190394</v>
          </cell>
          <cell r="F22">
            <v>0.10635014807873588</v>
          </cell>
          <cell r="G22">
            <v>0.10603996014683957</v>
          </cell>
          <cell r="H22">
            <v>0.10573067692974462</v>
          </cell>
          <cell r="I22">
            <v>0.10542229578869954</v>
          </cell>
          <cell r="J22">
            <v>0.10511481409264917</v>
          </cell>
          <cell r="K22">
            <v>0.10480822921821227</v>
          </cell>
          <cell r="L22">
            <v>0.10450253854965916</v>
          </cell>
          <cell r="M22">
            <v>0.10419773947888931</v>
          </cell>
          <cell r="N22">
            <v>0.10389382940540923</v>
          </cell>
        </row>
        <row r="23">
          <cell r="A23" t="str">
            <v>Oeste</v>
          </cell>
          <cell r="B23">
            <v>6.8823489901404786E-2</v>
          </cell>
          <cell r="C23">
            <v>6.8622754722525686E-2</v>
          </cell>
          <cell r="D23">
            <v>6.8422605021251651E-2</v>
          </cell>
          <cell r="E23">
            <v>6.8223039089939666E-2</v>
          </cell>
          <cell r="F23">
            <v>6.8024055225927346E-2</v>
          </cell>
          <cell r="G23">
            <v>6.7825651731518388E-2</v>
          </cell>
          <cell r="H23">
            <v>6.7627826913968125E-2</v>
          </cell>
          <cell r="I23">
            <v>6.7430579085469053E-2</v>
          </cell>
          <cell r="J23">
            <v>6.7233906563136436E-2</v>
          </cell>
          <cell r="K23">
            <v>6.7037807668993948E-2</v>
          </cell>
          <cell r="L23">
            <v>6.6842280729959389E-2</v>
          </cell>
          <cell r="M23">
            <v>6.6647324077830347E-2</v>
          </cell>
          <cell r="N23">
            <v>6.6452936049270009E-2</v>
          </cell>
        </row>
        <row r="24">
          <cell r="A24" t="str">
            <v>Sul</v>
          </cell>
          <cell r="B24">
            <v>0.11990000000000001</v>
          </cell>
          <cell r="C24">
            <v>0.11955029166666667</v>
          </cell>
          <cell r="D24">
            <v>0.11920160331597222</v>
          </cell>
          <cell r="E24">
            <v>0.1188539319729673</v>
          </cell>
          <cell r="F24">
            <v>0.11850727467137948</v>
          </cell>
          <cell r="G24">
            <v>0.11816162845358795</v>
          </cell>
          <cell r="H24">
            <v>0.11781699037059831</v>
          </cell>
          <cell r="I24">
            <v>0.1174733574820174</v>
          </cell>
          <cell r="J24">
            <v>0.11713072685602818</v>
          </cell>
          <cell r="K24">
            <v>0.11678909556936477</v>
          </cell>
          <cell r="L24">
            <v>0.11644846070728745</v>
          </cell>
          <cell r="M24">
            <v>0.11610881936355787</v>
          </cell>
          <cell r="N24">
            <v>0.11577016864041416</v>
          </cell>
        </row>
        <row r="25">
          <cell r="A25" t="str">
            <v>AES Eletropaulo</v>
          </cell>
          <cell r="B25">
            <v>9.0670403928632654E-2</v>
          </cell>
          <cell r="C25">
            <v>9.0405948583840809E-2</v>
          </cell>
          <cell r="D25">
            <v>9.0142264567137934E-2</v>
          </cell>
          <cell r="E25">
            <v>8.9879349628817121E-2</v>
          </cell>
          <cell r="F25">
            <v>8.9617201525733076E-2</v>
          </cell>
          <cell r="G25">
            <v>8.9355818021283021E-2</v>
          </cell>
          <cell r="H25">
            <v>8.9095196885387612E-2</v>
          </cell>
          <cell r="I25">
            <v>8.8835335894471901E-2</v>
          </cell>
          <cell r="J25">
            <v>8.8576232831446361E-2</v>
          </cell>
          <cell r="K25">
            <v>8.8317885485687975E-2</v>
          </cell>
          <cell r="L25">
            <v>8.8060291653021386E-2</v>
          </cell>
          <cell r="M25">
            <v>8.7803449135700068E-2</v>
          </cell>
          <cell r="N25">
            <v>8.7547355742387603E-2</v>
          </cell>
        </row>
      </sheetData>
      <sheetData sheetId="22" refreshError="1">
        <row r="9">
          <cell r="A9" t="str">
            <v>Anhembi</v>
          </cell>
          <cell r="B9">
            <v>2092.7330000000002</v>
          </cell>
          <cell r="C9">
            <v>2064.7150000000001</v>
          </cell>
          <cell r="D9">
            <v>2664.93</v>
          </cell>
          <cell r="E9">
            <v>3179.665</v>
          </cell>
          <cell r="F9">
            <v>3770.8510000000001</v>
          </cell>
          <cell r="G9">
            <v>2851.9609999999998</v>
          </cell>
          <cell r="H9">
            <v>2651.0450000000001</v>
          </cell>
          <cell r="I9">
            <v>2970.3850000000002</v>
          </cell>
          <cell r="J9">
            <v>2522.864</v>
          </cell>
          <cell r="K9">
            <v>1911.855</v>
          </cell>
          <cell r="L9">
            <v>1851.451</v>
          </cell>
          <cell r="M9">
            <v>1235.431</v>
          </cell>
          <cell r="N9">
            <v>29767.885999999999</v>
          </cell>
        </row>
        <row r="10">
          <cell r="A10" t="str">
            <v>Centro</v>
          </cell>
          <cell r="B10">
            <v>1988.8040000000001</v>
          </cell>
          <cell r="C10">
            <v>2059.6320000000001</v>
          </cell>
          <cell r="D10">
            <v>2040.7829999999999</v>
          </cell>
          <cell r="E10">
            <v>1171.461</v>
          </cell>
          <cell r="F10">
            <v>3352.732</v>
          </cell>
          <cell r="G10">
            <v>2251.192</v>
          </cell>
          <cell r="H10">
            <v>1440.1089999999999</v>
          </cell>
          <cell r="I10">
            <v>1555.413</v>
          </cell>
          <cell r="J10">
            <v>958.68399999999997</v>
          </cell>
          <cell r="K10">
            <v>972.89300000000003</v>
          </cell>
          <cell r="L10">
            <v>2303.598</v>
          </cell>
          <cell r="M10">
            <v>717.048</v>
          </cell>
          <cell r="N10">
            <v>20812.348999999998</v>
          </cell>
        </row>
        <row r="11">
          <cell r="A11" t="str">
            <v>Grande ABC</v>
          </cell>
          <cell r="B11">
            <v>2143.8739999999998</v>
          </cell>
          <cell r="C11">
            <v>2623.6590000000001</v>
          </cell>
          <cell r="D11">
            <v>1724.069</v>
          </cell>
          <cell r="E11">
            <v>1329.213</v>
          </cell>
          <cell r="F11">
            <v>1999.1610000000001</v>
          </cell>
          <cell r="G11">
            <v>1499.546</v>
          </cell>
          <cell r="H11">
            <v>1773.607</v>
          </cell>
          <cell r="I11">
            <v>1338.3430000000001</v>
          </cell>
          <cell r="J11">
            <v>1294.4649999999999</v>
          </cell>
          <cell r="K11">
            <v>1463.337</v>
          </cell>
          <cell r="L11">
            <v>987.42499999999995</v>
          </cell>
          <cell r="M11">
            <v>751.23900000000003</v>
          </cell>
          <cell r="N11">
            <v>18927.937999999998</v>
          </cell>
        </row>
        <row r="12">
          <cell r="A12" t="str">
            <v>Leste</v>
          </cell>
          <cell r="B12">
            <v>3735.8429999999998</v>
          </cell>
          <cell r="C12">
            <v>3865.8820000000001</v>
          </cell>
          <cell r="D12">
            <v>5316.067</v>
          </cell>
          <cell r="E12">
            <v>4168.4690000000001</v>
          </cell>
          <cell r="F12">
            <v>4671.9949999999999</v>
          </cell>
          <cell r="G12">
            <v>4431.3999999999996</v>
          </cell>
          <cell r="H12">
            <v>3672.8510000000001</v>
          </cell>
          <cell r="I12">
            <v>5305.3389999999999</v>
          </cell>
          <cell r="J12">
            <v>4003.4659999999999</v>
          </cell>
          <cell r="K12">
            <v>3367.3820000000001</v>
          </cell>
          <cell r="L12">
            <v>1635.451</v>
          </cell>
          <cell r="M12">
            <v>2346.625</v>
          </cell>
          <cell r="N12">
            <v>46520.77</v>
          </cell>
        </row>
        <row r="13">
          <cell r="A13" t="str">
            <v>Oeste</v>
          </cell>
          <cell r="B13">
            <v>2055.2890000000002</v>
          </cell>
          <cell r="C13">
            <v>2829.4459999999999</v>
          </cell>
          <cell r="D13">
            <v>3733.5360000000001</v>
          </cell>
          <cell r="E13">
            <v>3206.5160000000001</v>
          </cell>
          <cell r="F13">
            <v>3131.6509999999998</v>
          </cell>
          <cell r="G13">
            <v>2688.6930000000002</v>
          </cell>
          <cell r="H13">
            <v>2981.4580000000001</v>
          </cell>
          <cell r="I13">
            <v>3454.96</v>
          </cell>
          <cell r="J13">
            <v>2795.377</v>
          </cell>
          <cell r="K13">
            <v>2715.672</v>
          </cell>
          <cell r="L13">
            <v>1928.3530000000001</v>
          </cell>
          <cell r="M13">
            <v>1285.163</v>
          </cell>
          <cell r="N13">
            <v>32806.114000000001</v>
          </cell>
        </row>
        <row r="14">
          <cell r="A14" t="str">
            <v>SP Sul</v>
          </cell>
          <cell r="B14">
            <v>4831.4790000000003</v>
          </cell>
          <cell r="C14">
            <v>4910.2380000000003</v>
          </cell>
          <cell r="D14">
            <v>4917.8819999999996</v>
          </cell>
          <cell r="E14">
            <v>4214.2250000000004</v>
          </cell>
          <cell r="F14">
            <v>4056.53</v>
          </cell>
          <cell r="G14">
            <v>4093.8919999999998</v>
          </cell>
          <cell r="H14">
            <v>3984.5210000000002</v>
          </cell>
          <cell r="I14">
            <v>4667.1940000000004</v>
          </cell>
          <cell r="J14">
            <v>3231.68</v>
          </cell>
          <cell r="K14">
            <v>2836.0039999999999</v>
          </cell>
          <cell r="L14">
            <v>2774.7939999999999</v>
          </cell>
          <cell r="M14">
            <v>1798.46</v>
          </cell>
          <cell r="N14">
            <v>46316.898999999998</v>
          </cell>
        </row>
        <row r="15">
          <cell r="A15" t="str">
            <v>AES Eletropaulo</v>
          </cell>
          <cell r="B15">
            <v>16848.022000000001</v>
          </cell>
          <cell r="C15">
            <v>18353.572</v>
          </cell>
          <cell r="D15">
            <v>20397.267</v>
          </cell>
          <cell r="E15">
            <v>17269.548999999999</v>
          </cell>
          <cell r="F15">
            <v>20982.92</v>
          </cell>
          <cell r="G15">
            <v>17816.684000000001</v>
          </cell>
          <cell r="H15">
            <v>16503.591</v>
          </cell>
          <cell r="I15">
            <v>19291.633999999998</v>
          </cell>
          <cell r="J15">
            <v>14806.536</v>
          </cell>
          <cell r="K15">
            <v>13267.143</v>
          </cell>
          <cell r="L15">
            <v>11481.072</v>
          </cell>
          <cell r="M15">
            <v>8133.9660000000003</v>
          </cell>
          <cell r="N15">
            <v>195151.95600000001</v>
          </cell>
        </row>
        <row r="19">
          <cell r="A19" t="str">
            <v>Anhembi</v>
          </cell>
          <cell r="B19">
            <v>50.965000000000003</v>
          </cell>
          <cell r="C19">
            <v>243.87950000000001</v>
          </cell>
          <cell r="D19">
            <v>447.52850000000001</v>
          </cell>
          <cell r="E19">
            <v>666.48</v>
          </cell>
          <cell r="F19">
            <v>882.27800000000002</v>
          </cell>
          <cell r="G19">
            <v>1190.9265</v>
          </cell>
          <cell r="H19">
            <v>1141.9965</v>
          </cell>
          <cell r="I19">
            <v>1290.6849999999999</v>
          </cell>
          <cell r="J19">
            <v>1598.0930000000001</v>
          </cell>
          <cell r="K19">
            <v>1763.0915</v>
          </cell>
          <cell r="L19">
            <v>2012.4675</v>
          </cell>
          <cell r="M19">
            <v>2538.4605000000001</v>
          </cell>
          <cell r="N19">
            <v>13826.851500000001</v>
          </cell>
        </row>
        <row r="20">
          <cell r="A20" t="str">
            <v>Centro</v>
          </cell>
          <cell r="B20">
            <v>173.1885</v>
          </cell>
          <cell r="C20">
            <v>415.87099999999998</v>
          </cell>
          <cell r="D20">
            <v>655.38199999999995</v>
          </cell>
          <cell r="E20">
            <v>951.10149999999999</v>
          </cell>
          <cell r="F20">
            <v>904.50699999999995</v>
          </cell>
          <cell r="G20">
            <v>1184.0170000000001</v>
          </cell>
          <cell r="H20">
            <v>1302.3995</v>
          </cell>
          <cell r="I20">
            <v>2569.134</v>
          </cell>
          <cell r="J20">
            <v>3309.5345000000002</v>
          </cell>
          <cell r="K20">
            <v>3087.3850000000002</v>
          </cell>
          <cell r="L20">
            <v>3739.0219999999999</v>
          </cell>
          <cell r="M20">
            <v>4665.7359999999999</v>
          </cell>
          <cell r="N20">
            <v>22957.277999999998</v>
          </cell>
        </row>
        <row r="21">
          <cell r="A21" t="str">
            <v>Grande ABC</v>
          </cell>
          <cell r="B21">
            <v>45.268500000000003</v>
          </cell>
          <cell r="C21">
            <v>191.97200000000001</v>
          </cell>
          <cell r="D21">
            <v>279.12099999999998</v>
          </cell>
          <cell r="E21">
            <v>619.14449999999999</v>
          </cell>
          <cell r="F21">
            <v>814.94200000000001</v>
          </cell>
          <cell r="G21">
            <v>903.27549999999997</v>
          </cell>
          <cell r="H21">
            <v>1015.4109999999999</v>
          </cell>
          <cell r="I21">
            <v>1432.5066000000002</v>
          </cell>
          <cell r="J21">
            <v>1909.1105</v>
          </cell>
          <cell r="K21">
            <v>2044.1255000000001</v>
          </cell>
          <cell r="L21">
            <v>2055.8789999999999</v>
          </cell>
          <cell r="M21">
            <v>2739.8845000000001</v>
          </cell>
          <cell r="N21">
            <v>14050.640599999999</v>
          </cell>
        </row>
        <row r="22">
          <cell r="A22" t="str">
            <v>Leste</v>
          </cell>
          <cell r="B22">
            <v>40.600499999999997</v>
          </cell>
          <cell r="C22">
            <v>261.072</v>
          </cell>
          <cell r="D22">
            <v>807.55650000000003</v>
          </cell>
          <cell r="E22">
            <v>1327.5282999999999</v>
          </cell>
          <cell r="F22">
            <v>1644.9655</v>
          </cell>
          <cell r="G22">
            <v>1977.8285000000001</v>
          </cell>
          <cell r="H22">
            <v>2085.8285000000001</v>
          </cell>
          <cell r="I22">
            <v>2538.5990000000002</v>
          </cell>
          <cell r="J22">
            <v>4242.0214999999998</v>
          </cell>
          <cell r="K22">
            <v>4109.8905000000004</v>
          </cell>
          <cell r="L22">
            <v>4105.8270000000002</v>
          </cell>
          <cell r="M22">
            <v>5473.9754999999996</v>
          </cell>
          <cell r="N22">
            <v>28615.693299999999</v>
          </cell>
        </row>
        <row r="23">
          <cell r="A23" t="str">
            <v>Oeste</v>
          </cell>
          <cell r="B23">
            <v>56.417999999999999</v>
          </cell>
          <cell r="C23">
            <v>208.84899999999999</v>
          </cell>
          <cell r="D23">
            <v>782.25699999999995</v>
          </cell>
          <cell r="E23">
            <v>1422.366</v>
          </cell>
          <cell r="F23">
            <v>1522.7674999999999</v>
          </cell>
          <cell r="G23">
            <v>1790.4290000000001</v>
          </cell>
          <cell r="H23">
            <v>1640.4355</v>
          </cell>
          <cell r="I23">
            <v>2250.0304999999998</v>
          </cell>
          <cell r="J23">
            <v>2374.4585000000002</v>
          </cell>
          <cell r="K23">
            <v>2566.5059999999999</v>
          </cell>
          <cell r="L23">
            <v>2768.4290000000001</v>
          </cell>
          <cell r="M23">
            <v>3455.2289999999998</v>
          </cell>
          <cell r="N23">
            <v>20838.174999999999</v>
          </cell>
        </row>
        <row r="24">
          <cell r="A24" t="str">
            <v>SP Sul</v>
          </cell>
          <cell r="B24">
            <v>91.962500000000006</v>
          </cell>
          <cell r="C24">
            <v>450.31599999999997</v>
          </cell>
          <cell r="D24">
            <v>643.32950000000005</v>
          </cell>
          <cell r="E24">
            <v>943.89049999999997</v>
          </cell>
          <cell r="F24">
            <v>1067.0530000000001</v>
          </cell>
          <cell r="G24">
            <v>1370.3889999999999</v>
          </cell>
          <cell r="H24">
            <v>1355.6775</v>
          </cell>
          <cell r="I24">
            <v>2178.1849999999999</v>
          </cell>
          <cell r="J24">
            <v>2255.6774999999998</v>
          </cell>
          <cell r="K24">
            <v>2390.8760000000002</v>
          </cell>
          <cell r="L24">
            <v>2520.5360000000001</v>
          </cell>
          <cell r="M24">
            <v>3257.5335</v>
          </cell>
          <cell r="N24">
            <v>18525.425999999999</v>
          </cell>
        </row>
        <row r="25">
          <cell r="A25" t="str">
            <v>AES Eletropaulo</v>
          </cell>
          <cell r="B25">
            <v>458.40300000000002</v>
          </cell>
          <cell r="C25">
            <v>1771.9594999999999</v>
          </cell>
          <cell r="D25">
            <v>3615.1745000000001</v>
          </cell>
          <cell r="E25">
            <v>5930.5108</v>
          </cell>
          <cell r="F25">
            <v>6836.5129999999999</v>
          </cell>
          <cell r="G25">
            <v>8416.8654999999999</v>
          </cell>
          <cell r="H25">
            <v>8541.7484999999997</v>
          </cell>
          <cell r="I25">
            <v>12259.140100000001</v>
          </cell>
          <cell r="J25">
            <v>15688.895500000001</v>
          </cell>
          <cell r="K25">
            <v>15961.8745</v>
          </cell>
          <cell r="L25">
            <v>17202.160500000002</v>
          </cell>
          <cell r="M25">
            <v>22130.819</v>
          </cell>
          <cell r="N25">
            <v>118814.0644</v>
          </cell>
        </row>
        <row r="29">
          <cell r="A29" t="str">
            <v>Anhembi</v>
          </cell>
          <cell r="B29">
            <v>1317.4580600000002</v>
          </cell>
          <cell r="C29">
            <v>1214.5844</v>
          </cell>
          <cell r="D29">
            <v>1391.4464599999999</v>
          </cell>
          <cell r="E29">
            <v>1252.7832900000001</v>
          </cell>
          <cell r="F29">
            <v>1418.3664099999999</v>
          </cell>
          <cell r="G29">
            <v>1362.16623</v>
          </cell>
          <cell r="H29">
            <v>1415.7705800000001</v>
          </cell>
          <cell r="I29">
            <v>1383.0341599999999</v>
          </cell>
          <cell r="J29">
            <v>1384.68679</v>
          </cell>
          <cell r="K29">
            <v>1431.33493</v>
          </cell>
          <cell r="L29">
            <v>1421.0627899999999</v>
          </cell>
          <cell r="M29">
            <v>1316.1744899999999</v>
          </cell>
          <cell r="N29">
            <v>16308.868589999998</v>
          </cell>
        </row>
        <row r="30">
          <cell r="A30" t="str">
            <v>Centro</v>
          </cell>
          <cell r="B30">
            <v>1153.6079499999998</v>
          </cell>
          <cell r="C30">
            <v>1057.2961599999999</v>
          </cell>
          <cell r="D30">
            <v>1285.55927</v>
          </cell>
          <cell r="E30">
            <v>897.89545999999996</v>
          </cell>
          <cell r="F30">
            <v>1071.3644199999999</v>
          </cell>
          <cell r="G30">
            <v>1512.10681</v>
          </cell>
          <cell r="H30">
            <v>808.06006000000002</v>
          </cell>
          <cell r="I30">
            <v>1064.4039700000001</v>
          </cell>
          <cell r="J30">
            <v>2005.73756</v>
          </cell>
          <cell r="K30">
            <v>1084.13652</v>
          </cell>
          <cell r="L30">
            <v>932.78934200000003</v>
          </cell>
          <cell r="M30">
            <v>1378.34707</v>
          </cell>
          <cell r="N30">
            <v>14251.304592000002</v>
          </cell>
        </row>
        <row r="31">
          <cell r="A31" t="str">
            <v>Grande ABC</v>
          </cell>
          <cell r="B31">
            <v>961.65539999999999</v>
          </cell>
          <cell r="C31">
            <v>838.83540000000005</v>
          </cell>
          <cell r="D31">
            <v>977.45709999999997</v>
          </cell>
          <cell r="E31">
            <v>983.00636999999995</v>
          </cell>
          <cell r="F31">
            <v>1136.53835</v>
          </cell>
          <cell r="G31">
            <v>976.43832999999995</v>
          </cell>
          <cell r="H31">
            <v>986.46074999999996</v>
          </cell>
          <cell r="I31">
            <v>953.19618000000003</v>
          </cell>
          <cell r="J31">
            <v>833.05856000000006</v>
          </cell>
          <cell r="K31">
            <v>838.61509999999998</v>
          </cell>
          <cell r="L31">
            <v>922.86060999999995</v>
          </cell>
          <cell r="M31">
            <v>1066.00416</v>
          </cell>
          <cell r="N31">
            <v>11474.126309999998</v>
          </cell>
        </row>
        <row r="32">
          <cell r="A32" t="str">
            <v>Leste</v>
          </cell>
          <cell r="B32">
            <v>1722.66182</v>
          </cell>
          <cell r="C32">
            <v>1504.3063500000001</v>
          </cell>
          <cell r="D32">
            <v>1970.3368500000001</v>
          </cell>
          <cell r="E32">
            <v>1744.4434799999999</v>
          </cell>
          <cell r="F32">
            <v>1813.27892</v>
          </cell>
          <cell r="G32">
            <v>1675.3700700000002</v>
          </cell>
          <cell r="H32">
            <v>1666.8869499999998</v>
          </cell>
          <cell r="I32">
            <v>1764.5607199999999</v>
          </cell>
          <cell r="J32">
            <v>1846.9560100000001</v>
          </cell>
          <cell r="K32">
            <v>1782.5159799999999</v>
          </cell>
          <cell r="L32">
            <v>1750.02999</v>
          </cell>
          <cell r="M32">
            <v>1636.6308700000002</v>
          </cell>
          <cell r="N32">
            <v>20877.978009999999</v>
          </cell>
        </row>
        <row r="33">
          <cell r="A33" t="str">
            <v>Oeste</v>
          </cell>
          <cell r="B33">
            <v>1259.6283899999999</v>
          </cell>
          <cell r="C33">
            <v>1153.19769</v>
          </cell>
          <cell r="D33">
            <v>1396.18361</v>
          </cell>
          <cell r="E33">
            <v>1289.5705500000001</v>
          </cell>
          <cell r="F33">
            <v>1392.7456499999998</v>
          </cell>
          <cell r="G33">
            <v>1324.97857</v>
          </cell>
          <cell r="H33">
            <v>1332.2795700000001</v>
          </cell>
          <cell r="I33">
            <v>1494.76694</v>
          </cell>
          <cell r="J33">
            <v>1411.78458</v>
          </cell>
          <cell r="K33">
            <v>1482.53063</v>
          </cell>
          <cell r="L33">
            <v>1376.6590000000001</v>
          </cell>
          <cell r="M33">
            <v>1269.42506</v>
          </cell>
          <cell r="N33">
            <v>16183.750239999999</v>
          </cell>
        </row>
        <row r="34">
          <cell r="A34" t="str">
            <v>SP Sul</v>
          </cell>
          <cell r="B34">
            <v>1762.1568600000001</v>
          </cell>
          <cell r="C34">
            <v>1508.8968400000001</v>
          </cell>
          <cell r="D34">
            <v>1905.4534199999998</v>
          </cell>
          <cell r="E34">
            <v>1620.433</v>
          </cell>
          <cell r="F34">
            <v>1931.1485600000001</v>
          </cell>
          <cell r="G34">
            <v>1789.8738000000001</v>
          </cell>
          <cell r="H34">
            <v>1953.9658899999999</v>
          </cell>
          <cell r="I34">
            <v>1903.31053</v>
          </cell>
          <cell r="J34">
            <v>2083.3439199999998</v>
          </cell>
          <cell r="K34">
            <v>2111.8809900000001</v>
          </cell>
          <cell r="L34">
            <v>1827.42329</v>
          </cell>
          <cell r="M34">
            <v>1646.64462</v>
          </cell>
          <cell r="N34">
            <v>22044.531720000003</v>
          </cell>
        </row>
        <row r="35">
          <cell r="A35" t="str">
            <v>Elpa</v>
          </cell>
          <cell r="B35">
            <v>8177.1684799999994</v>
          </cell>
          <cell r="C35">
            <v>7277.1168399999997</v>
          </cell>
          <cell r="D35">
            <v>8926.4367100000018</v>
          </cell>
          <cell r="E35">
            <v>7788.1321499999995</v>
          </cell>
          <cell r="F35">
            <v>8763.4423100000004</v>
          </cell>
          <cell r="G35">
            <v>8640.9338100000004</v>
          </cell>
          <cell r="H35">
            <v>8163.4237999999996</v>
          </cell>
          <cell r="I35">
            <v>8563.2724999999991</v>
          </cell>
          <cell r="J35">
            <v>9565.5674199999994</v>
          </cell>
          <cell r="K35">
            <v>8731.0141500000009</v>
          </cell>
          <cell r="L35">
            <v>8230.8250219999991</v>
          </cell>
          <cell r="M35">
            <v>8313.226270000001</v>
          </cell>
          <cell r="N35">
            <v>101140.559462</v>
          </cell>
        </row>
        <row r="63">
          <cell r="B63">
            <v>36730</v>
          </cell>
          <cell r="C63">
            <v>14180</v>
          </cell>
          <cell r="D63">
            <v>15600</v>
          </cell>
        </row>
        <row r="64">
          <cell r="B64">
            <v>28620</v>
          </cell>
          <cell r="C64">
            <v>11050</v>
          </cell>
          <cell r="D64">
            <v>14600</v>
          </cell>
        </row>
        <row r="65">
          <cell r="B65">
            <v>28620</v>
          </cell>
          <cell r="C65">
            <v>11050</v>
          </cell>
          <cell r="D65">
            <v>13100</v>
          </cell>
        </row>
        <row r="66">
          <cell r="B66">
            <v>50080.000000000007</v>
          </cell>
          <cell r="C66">
            <v>19329.999999999996</v>
          </cell>
          <cell r="D66">
            <v>22099.999999999996</v>
          </cell>
        </row>
        <row r="67">
          <cell r="B67">
            <v>35300</v>
          </cell>
          <cell r="C67">
            <v>13620</v>
          </cell>
          <cell r="D67">
            <v>15330.000000000002</v>
          </cell>
        </row>
        <row r="68">
          <cell r="B68">
            <v>48650.000000000007</v>
          </cell>
          <cell r="C68">
            <v>18780</v>
          </cell>
          <cell r="D68">
            <v>21599.999999999996</v>
          </cell>
        </row>
        <row r="69">
          <cell r="B69">
            <v>227999.99999999997</v>
          </cell>
          <cell r="C69">
            <v>88010</v>
          </cell>
          <cell r="D69">
            <v>102330.00000000001</v>
          </cell>
        </row>
        <row r="76">
          <cell r="A76" t="str">
            <v>Anhembi</v>
          </cell>
          <cell r="B76">
            <v>81099.903888290573</v>
          </cell>
          <cell r="C76">
            <v>260953.51540444177</v>
          </cell>
          <cell r="D76">
            <v>425843.1560243172</v>
          </cell>
          <cell r="E76">
            <v>759685.48232319602</v>
          </cell>
          <cell r="F76">
            <v>891655.2185211347</v>
          </cell>
          <cell r="G76">
            <v>1046411.5000310641</v>
          </cell>
          <cell r="H76">
            <v>1257413.3527739553</v>
          </cell>
          <cell r="I76">
            <v>1499748.4665896562</v>
          </cell>
          <cell r="J76">
            <v>1748085.5225779766</v>
          </cell>
          <cell r="K76">
            <v>1916361.6500433253</v>
          </cell>
          <cell r="L76">
            <v>2074913.4947375406</v>
          </cell>
          <cell r="M76">
            <v>2217828.7370851007</v>
          </cell>
          <cell r="N76">
            <v>14180000</v>
          </cell>
        </row>
        <row r="77">
          <cell r="A77" t="str">
            <v>Centro</v>
          </cell>
          <cell r="B77">
            <v>63198.444144260291</v>
          </cell>
          <cell r="C77">
            <v>203352.35156693106</v>
          </cell>
          <cell r="D77">
            <v>331845.33667621337</v>
          </cell>
          <cell r="E77">
            <v>591997.50209247647</v>
          </cell>
          <cell r="F77">
            <v>694837.10611132137</v>
          </cell>
          <cell r="G77">
            <v>815433.50319769117</v>
          </cell>
          <cell r="H77">
            <v>979860.19380481029</v>
          </cell>
          <cell r="I77">
            <v>1168703.847377694</v>
          </cell>
          <cell r="J77">
            <v>1362224.6138566039</v>
          </cell>
          <cell r="K77">
            <v>1493356.5749632402</v>
          </cell>
          <cell r="L77">
            <v>1616910.7275634578</v>
          </cell>
          <cell r="M77">
            <v>1728279.798645301</v>
          </cell>
          <cell r="N77">
            <v>11050000</v>
          </cell>
        </row>
        <row r="78">
          <cell r="A78" t="str">
            <v>Grande ABC</v>
          </cell>
          <cell r="B78">
            <v>63198.444144260291</v>
          </cell>
          <cell r="C78">
            <v>203352.35156693106</v>
          </cell>
          <cell r="D78">
            <v>331845.33667621337</v>
          </cell>
          <cell r="E78">
            <v>591997.50209247647</v>
          </cell>
          <cell r="F78">
            <v>694837.10611132137</v>
          </cell>
          <cell r="G78">
            <v>815433.50319769117</v>
          </cell>
          <cell r="H78">
            <v>979860.19380481029</v>
          </cell>
          <cell r="I78">
            <v>1168703.847377694</v>
          </cell>
          <cell r="J78">
            <v>1362224.6138566039</v>
          </cell>
          <cell r="K78">
            <v>1493356.5749632402</v>
          </cell>
          <cell r="L78">
            <v>1616910.7275634578</v>
          </cell>
          <cell r="M78">
            <v>1728279.798645301</v>
          </cell>
          <cell r="N78">
            <v>11050000</v>
          </cell>
        </row>
        <row r="79">
          <cell r="A79" t="str">
            <v>Leste</v>
          </cell>
          <cell r="B79">
            <v>110554.38238086435</v>
          </cell>
          <cell r="C79">
            <v>355728.59328405216</v>
          </cell>
          <cell r="D79">
            <v>580504.10479196406</v>
          </cell>
          <cell r="E79">
            <v>1035593.8204024951</v>
          </cell>
          <cell r="F79">
            <v>1215493.3267992618</v>
          </cell>
          <cell r="G79">
            <v>1426455.1689422051</v>
          </cell>
          <cell r="H79">
            <v>1714090.2756784593</v>
          </cell>
          <cell r="I79">
            <v>2044438.4950055042</v>
          </cell>
          <cell r="J79">
            <v>2382968.4874070724</v>
          </cell>
          <cell r="K79">
            <v>2612360.4157501743</v>
          </cell>
          <cell r="L79">
            <v>2828496.322515985</v>
          </cell>
          <cell r="M79">
            <v>3023316.6070419606</v>
          </cell>
          <cell r="N79">
            <v>19329999.999999996</v>
          </cell>
        </row>
        <row r="80">
          <cell r="A80" t="str">
            <v>Oeste</v>
          </cell>
          <cell r="B80">
            <v>77897.086809486398</v>
          </cell>
          <cell r="C80">
            <v>250647.87586801813</v>
          </cell>
          <cell r="D80">
            <v>409025.65479909733</v>
          </cell>
          <cell r="E80">
            <v>729683.79895923345</v>
          </cell>
          <cell r="F80">
            <v>856441.75432001799</v>
          </cell>
          <cell r="G80">
            <v>1005086.3632174254</v>
          </cell>
          <cell r="H80">
            <v>1207755.2796037567</v>
          </cell>
          <cell r="I80">
            <v>1440520.0363153114</v>
          </cell>
          <cell r="J80">
            <v>1679049.7050431622</v>
          </cell>
          <cell r="K80">
            <v>1840680.230859668</v>
          </cell>
          <cell r="L80">
            <v>1992970.5076393022</v>
          </cell>
          <cell r="M80">
            <v>2130241.7065655198</v>
          </cell>
          <cell r="N80">
            <v>13620000</v>
          </cell>
        </row>
        <row r="81">
          <cell r="A81" t="str">
            <v>SPSul</v>
          </cell>
          <cell r="B81">
            <v>107408.758464182</v>
          </cell>
          <cell r="C81">
            <v>345606.98302506469</v>
          </cell>
          <cell r="D81">
            <v>563986.91608862311</v>
          </cell>
          <cell r="E81">
            <v>1006127.8813843175</v>
          </cell>
          <cell r="F81">
            <v>1180908.6744588793</v>
          </cell>
          <cell r="G81">
            <v>1385867.9810002388</v>
          </cell>
          <cell r="H81">
            <v>1665318.9538148718</v>
          </cell>
          <cell r="I81">
            <v>1986267.7152717728</v>
          </cell>
          <cell r="J81">
            <v>2315165.4523282368</v>
          </cell>
          <cell r="K81">
            <v>2538030.4504805114</v>
          </cell>
          <cell r="L81">
            <v>2748016.6030445006</v>
          </cell>
          <cell r="M81">
            <v>2937293.630638801</v>
          </cell>
          <cell r="N81">
            <v>18780000</v>
          </cell>
        </row>
        <row r="82">
          <cell r="A82" t="str">
            <v>Total Elpa</v>
          </cell>
          <cell r="B82">
            <v>503357.0198313439</v>
          </cell>
          <cell r="C82">
            <v>1619641.6707154387</v>
          </cell>
          <cell r="D82">
            <v>2643050.5050564283</v>
          </cell>
          <cell r="E82">
            <v>4715085.9872541949</v>
          </cell>
          <cell r="F82">
            <v>5534173.1863219365</v>
          </cell>
          <cell r="G82">
            <v>6494688.0195863163</v>
          </cell>
          <cell r="H82">
            <v>7804298.2494806638</v>
          </cell>
          <cell r="I82">
            <v>9308382.407937631</v>
          </cell>
          <cell r="J82">
            <v>10849718.395069657</v>
          </cell>
          <cell r="K82">
            <v>11894145.897060158</v>
          </cell>
          <cell r="L82">
            <v>12878218.383064244</v>
          </cell>
          <cell r="M82">
            <v>13765240.278621985</v>
          </cell>
          <cell r="N82">
            <v>88010000</v>
          </cell>
        </row>
        <row r="87">
          <cell r="A87" t="str">
            <v>Anhembi</v>
          </cell>
          <cell r="B87">
            <v>2142583.333333333</v>
          </cell>
          <cell r="C87">
            <v>1989541.6666666665</v>
          </cell>
          <cell r="D87">
            <v>3661291.8943533697</v>
          </cell>
          <cell r="E87">
            <v>2995602.4590163934</v>
          </cell>
          <cell r="F87">
            <v>3661291.8943533697</v>
          </cell>
          <cell r="G87">
            <v>3328447.1766848816</v>
          </cell>
          <cell r="H87">
            <v>3494869.5355191259</v>
          </cell>
          <cell r="I87">
            <v>3827714.253187614</v>
          </cell>
          <cell r="J87">
            <v>3162024.8178506377</v>
          </cell>
          <cell r="K87">
            <v>3328447.1766848816</v>
          </cell>
          <cell r="L87">
            <v>2995602.4590163934</v>
          </cell>
          <cell r="M87">
            <v>2142583.333333333</v>
          </cell>
          <cell r="N87">
            <v>36730000</v>
          </cell>
        </row>
        <row r="88">
          <cell r="A88" t="str">
            <v>Centro</v>
          </cell>
          <cell r="B88">
            <v>1669500</v>
          </cell>
          <cell r="C88">
            <v>1550250</v>
          </cell>
          <cell r="D88">
            <v>2852877.0491803274</v>
          </cell>
          <cell r="E88">
            <v>2334172.1311475406</v>
          </cell>
          <cell r="F88">
            <v>2852877.0491803274</v>
          </cell>
          <cell r="G88">
            <v>2593524.590163934</v>
          </cell>
          <cell r="H88">
            <v>2723200.819672131</v>
          </cell>
          <cell r="I88">
            <v>2982553.2786885244</v>
          </cell>
          <cell r="J88">
            <v>2463848.3606557376</v>
          </cell>
          <cell r="K88">
            <v>2593524.590163934</v>
          </cell>
          <cell r="L88">
            <v>2334172.1311475406</v>
          </cell>
          <cell r="M88">
            <v>1669500</v>
          </cell>
          <cell r="N88">
            <v>28620000</v>
          </cell>
        </row>
        <row r="89">
          <cell r="A89" t="str">
            <v>Grande ABC</v>
          </cell>
          <cell r="B89">
            <v>1669500</v>
          </cell>
          <cell r="C89">
            <v>1550250</v>
          </cell>
          <cell r="D89">
            <v>2852877.0491803274</v>
          </cell>
          <cell r="E89">
            <v>2334172.1311475406</v>
          </cell>
          <cell r="F89">
            <v>2852877.0491803274</v>
          </cell>
          <cell r="G89">
            <v>2593524.590163934</v>
          </cell>
          <cell r="H89">
            <v>2723200.819672131</v>
          </cell>
          <cell r="I89">
            <v>2982553.2786885244</v>
          </cell>
          <cell r="J89">
            <v>2463848.3606557376</v>
          </cell>
          <cell r="K89">
            <v>2593524.590163934</v>
          </cell>
          <cell r="L89">
            <v>2334172.1311475406</v>
          </cell>
          <cell r="M89">
            <v>1669500</v>
          </cell>
          <cell r="N89">
            <v>28620000</v>
          </cell>
        </row>
        <row r="90">
          <cell r="A90" t="str">
            <v>Leste</v>
          </cell>
          <cell r="B90">
            <v>2921333.3333333335</v>
          </cell>
          <cell r="C90">
            <v>2712666.6666666665</v>
          </cell>
          <cell r="D90">
            <v>4992036.4298724951</v>
          </cell>
          <cell r="E90">
            <v>4084393.4426229508</v>
          </cell>
          <cell r="F90">
            <v>4992036.4298724951</v>
          </cell>
          <cell r="G90">
            <v>4538214.9362477232</v>
          </cell>
          <cell r="H90">
            <v>4765125.6830601087</v>
          </cell>
          <cell r="I90">
            <v>5218947.1766848816</v>
          </cell>
          <cell r="J90">
            <v>4311304.1894353377</v>
          </cell>
          <cell r="K90">
            <v>4538214.9362477232</v>
          </cell>
          <cell r="L90">
            <v>4084393.4426229508</v>
          </cell>
          <cell r="M90">
            <v>2921333.3333333335</v>
          </cell>
          <cell r="N90">
            <v>50080000.000000007</v>
          </cell>
        </row>
        <row r="91">
          <cell r="A91" t="str">
            <v>Oeste</v>
          </cell>
          <cell r="B91">
            <v>2059166.6666666665</v>
          </cell>
          <cell r="C91">
            <v>1912083.333333333</v>
          </cell>
          <cell r="D91">
            <v>3518747.7231329689</v>
          </cell>
          <cell r="E91">
            <v>2878975.4098360655</v>
          </cell>
          <cell r="F91">
            <v>3518747.7231329689</v>
          </cell>
          <cell r="G91">
            <v>3198861.5664845174</v>
          </cell>
          <cell r="H91">
            <v>3358804.6448087431</v>
          </cell>
          <cell r="I91">
            <v>3678690.8014571951</v>
          </cell>
          <cell r="J91">
            <v>3038918.4881602912</v>
          </cell>
          <cell r="K91">
            <v>3198861.5664845174</v>
          </cell>
          <cell r="L91">
            <v>2878975.4098360655</v>
          </cell>
          <cell r="M91">
            <v>2059166.6666666665</v>
          </cell>
          <cell r="N91">
            <v>35300000</v>
          </cell>
        </row>
        <row r="92">
          <cell r="A92" t="str">
            <v>SPSul</v>
          </cell>
          <cell r="B92">
            <v>2837916.6666666665</v>
          </cell>
          <cell r="C92">
            <v>2635208.333333333</v>
          </cell>
          <cell r="D92">
            <v>4849492.2586520948</v>
          </cell>
          <cell r="E92">
            <v>3967766.3934426233</v>
          </cell>
          <cell r="F92">
            <v>4849492.2586520948</v>
          </cell>
          <cell r="G92">
            <v>4408629.326047359</v>
          </cell>
          <cell r="H92">
            <v>4629060.7923497269</v>
          </cell>
          <cell r="I92">
            <v>5069923.7249544626</v>
          </cell>
          <cell r="J92">
            <v>4188197.8597449916</v>
          </cell>
          <cell r="K92">
            <v>4408629.326047359</v>
          </cell>
          <cell r="L92">
            <v>3967766.3934426233</v>
          </cell>
          <cell r="M92">
            <v>2837916.6666666665</v>
          </cell>
          <cell r="N92">
            <v>48650000.000000007</v>
          </cell>
        </row>
        <row r="93">
          <cell r="A93" t="str">
            <v>Total Elpa</v>
          </cell>
          <cell r="B93">
            <v>13300000</v>
          </cell>
          <cell r="C93">
            <v>12349999.999999998</v>
          </cell>
          <cell r="D93">
            <v>22727322.404371582</v>
          </cell>
          <cell r="E93">
            <v>18595081.967213113</v>
          </cell>
          <cell r="F93">
            <v>22727322.404371582</v>
          </cell>
          <cell r="G93">
            <v>20661202.185792349</v>
          </cell>
          <cell r="H93">
            <v>21694262.295081966</v>
          </cell>
          <cell r="I93">
            <v>23760382.513661198</v>
          </cell>
          <cell r="J93">
            <v>19628142.076502733</v>
          </cell>
          <cell r="K93">
            <v>20661202.185792349</v>
          </cell>
          <cell r="L93">
            <v>18595081.967213113</v>
          </cell>
          <cell r="M93">
            <v>13300000</v>
          </cell>
          <cell r="N93">
            <v>227999999.99999997</v>
          </cell>
        </row>
        <row r="98">
          <cell r="A98" t="str">
            <v>Anhembi</v>
          </cell>
          <cell r="B98">
            <v>1310708.4019769358</v>
          </cell>
          <cell r="C98">
            <v>1207907.7429983525</v>
          </cell>
          <cell r="D98">
            <v>1362108.7314662272</v>
          </cell>
          <cell r="E98">
            <v>1182207.5782537067</v>
          </cell>
          <cell r="F98">
            <v>1362108.7314662272</v>
          </cell>
          <cell r="G98">
            <v>1310708.4019769358</v>
          </cell>
          <cell r="H98">
            <v>1336408.5667215814</v>
          </cell>
          <cell r="I98">
            <v>1387808.896210873</v>
          </cell>
          <cell r="J98">
            <v>1259308.0724876439</v>
          </cell>
          <cell r="K98">
            <v>1362108.7314662272</v>
          </cell>
          <cell r="L98">
            <v>1259308.0724876439</v>
          </cell>
          <cell r="M98">
            <v>1259308.0724876439</v>
          </cell>
          <cell r="N98">
            <v>15600000</v>
          </cell>
        </row>
        <row r="99">
          <cell r="A99" t="str">
            <v>Centro</v>
          </cell>
          <cell r="B99">
            <v>1226688.6326194396</v>
          </cell>
          <cell r="C99">
            <v>1130477.7594728169</v>
          </cell>
          <cell r="D99">
            <v>1274794.0691927511</v>
          </cell>
          <cell r="E99">
            <v>1106425.0411861613</v>
          </cell>
          <cell r="F99">
            <v>1274794.0691927511</v>
          </cell>
          <cell r="G99">
            <v>1226688.6326194396</v>
          </cell>
          <cell r="H99">
            <v>1250741.3509060955</v>
          </cell>
          <cell r="I99">
            <v>1298846.7874794069</v>
          </cell>
          <cell r="J99">
            <v>1178583.1960461284</v>
          </cell>
          <cell r="K99">
            <v>1274794.0691927511</v>
          </cell>
          <cell r="L99">
            <v>1178583.1960461284</v>
          </cell>
          <cell r="M99">
            <v>1178583.1960461284</v>
          </cell>
          <cell r="N99">
            <v>14600000</v>
          </cell>
        </row>
        <row r="100">
          <cell r="A100" t="str">
            <v>Grande ABC</v>
          </cell>
          <cell r="B100">
            <v>1100658.9785831959</v>
          </cell>
          <cell r="C100">
            <v>1014332.784184514</v>
          </cell>
          <cell r="D100">
            <v>1143822.075782537</v>
          </cell>
          <cell r="E100">
            <v>992751.23558484344</v>
          </cell>
          <cell r="F100">
            <v>1143822.075782537</v>
          </cell>
          <cell r="G100">
            <v>1100658.9785831959</v>
          </cell>
          <cell r="H100">
            <v>1122240.5271828666</v>
          </cell>
          <cell r="I100">
            <v>1165403.6243822074</v>
          </cell>
          <cell r="J100">
            <v>1057495.8813838551</v>
          </cell>
          <cell r="K100">
            <v>1143822.075782537</v>
          </cell>
          <cell r="L100">
            <v>1057495.8813838551</v>
          </cell>
          <cell r="M100">
            <v>1057495.8813838551</v>
          </cell>
          <cell r="N100">
            <v>13100000</v>
          </cell>
        </row>
        <row r="101">
          <cell r="A101" t="str">
            <v>Leste</v>
          </cell>
          <cell r="B101">
            <v>1856836.902800659</v>
          </cell>
          <cell r="C101">
            <v>1711202.6359143329</v>
          </cell>
          <cell r="D101">
            <v>1929654.036243822</v>
          </cell>
          <cell r="E101">
            <v>1674794.0691927513</v>
          </cell>
          <cell r="F101">
            <v>1929654.036243822</v>
          </cell>
          <cell r="G101">
            <v>1856836.902800659</v>
          </cell>
          <cell r="H101">
            <v>1893245.4695222406</v>
          </cell>
          <cell r="I101">
            <v>1966062.6029654036</v>
          </cell>
          <cell r="J101">
            <v>1784019.7693574957</v>
          </cell>
          <cell r="K101">
            <v>1929654.036243822</v>
          </cell>
          <cell r="L101">
            <v>1784019.7693574957</v>
          </cell>
          <cell r="M101">
            <v>1784019.7693574957</v>
          </cell>
          <cell r="N101">
            <v>22099999.999999996</v>
          </cell>
        </row>
        <row r="102">
          <cell r="A102" t="str">
            <v>Oeste</v>
          </cell>
          <cell r="B102">
            <v>1288023.0642504119</v>
          </cell>
          <cell r="C102">
            <v>1187001.647446458</v>
          </cell>
          <cell r="D102">
            <v>1338533.772652389</v>
          </cell>
          <cell r="E102">
            <v>1161746.2932454697</v>
          </cell>
          <cell r="F102">
            <v>1338533.772652389</v>
          </cell>
          <cell r="G102">
            <v>1288023.0642504119</v>
          </cell>
          <cell r="H102">
            <v>1313278.4184514005</v>
          </cell>
          <cell r="I102">
            <v>1363789.1268533773</v>
          </cell>
          <cell r="J102">
            <v>1237512.3558484351</v>
          </cell>
          <cell r="K102">
            <v>1338533.772652389</v>
          </cell>
          <cell r="L102">
            <v>1237512.3558484351</v>
          </cell>
          <cell r="M102">
            <v>1237512.3558484351</v>
          </cell>
          <cell r="N102">
            <v>15330000.000000002</v>
          </cell>
        </row>
        <row r="103">
          <cell r="A103" t="str">
            <v>SPSul</v>
          </cell>
          <cell r="B103">
            <v>1814827.018121911</v>
          </cell>
          <cell r="C103">
            <v>1672487.6441515649</v>
          </cell>
          <cell r="D103">
            <v>1885996.705107084</v>
          </cell>
          <cell r="E103">
            <v>1636902.8006589785</v>
          </cell>
          <cell r="F103">
            <v>1885996.705107084</v>
          </cell>
          <cell r="G103">
            <v>1814827.018121911</v>
          </cell>
          <cell r="H103">
            <v>1850411.8616144976</v>
          </cell>
          <cell r="I103">
            <v>1921581.5485996706</v>
          </cell>
          <cell r="J103">
            <v>1743657.331136738</v>
          </cell>
          <cell r="K103">
            <v>1885996.705107084</v>
          </cell>
          <cell r="L103">
            <v>1743657.331136738</v>
          </cell>
          <cell r="M103">
            <v>1743657.331136738</v>
          </cell>
          <cell r="N103">
            <v>21599999.999999996</v>
          </cell>
        </row>
        <row r="104">
          <cell r="A104" t="str">
            <v>Total Elpa</v>
          </cell>
          <cell r="B104">
            <v>8597742.9983525537</v>
          </cell>
          <cell r="C104">
            <v>7923410.2141680392</v>
          </cell>
          <cell r="D104">
            <v>8934909.3904448096</v>
          </cell>
          <cell r="E104">
            <v>7754827.0181219112</v>
          </cell>
          <cell r="F104">
            <v>8934909.3904448096</v>
          </cell>
          <cell r="G104">
            <v>8597742.9983525537</v>
          </cell>
          <cell r="H104">
            <v>8766326.1943986826</v>
          </cell>
          <cell r="I104">
            <v>9103492.5864909384</v>
          </cell>
          <cell r="J104">
            <v>8260576.6062602969</v>
          </cell>
          <cell r="K104">
            <v>8934909.3904448096</v>
          </cell>
          <cell r="L104">
            <v>8260576.6062602969</v>
          </cell>
          <cell r="M104">
            <v>8260576.6062602969</v>
          </cell>
          <cell r="N104">
            <v>102330000.00000001</v>
          </cell>
        </row>
      </sheetData>
      <sheetData sheetId="23" refreshError="1"/>
      <sheetData sheetId="24" refreshError="1">
        <row r="34">
          <cell r="A34" t="str">
            <v>Plano de Ação</v>
          </cell>
        </row>
        <row r="56">
          <cell r="Q56" t="str">
            <v>Anhembi</v>
          </cell>
          <cell r="R56">
            <v>522.47</v>
          </cell>
          <cell r="S56">
            <v>548.98</v>
          </cell>
          <cell r="T56">
            <v>460.38</v>
          </cell>
          <cell r="U56">
            <v>579.77</v>
          </cell>
          <cell r="V56">
            <v>462.62</v>
          </cell>
          <cell r="W56">
            <v>488.49</v>
          </cell>
          <cell r="X56">
            <v>452.84</v>
          </cell>
          <cell r="Y56">
            <v>441.04</v>
          </cell>
          <cell r="Z56">
            <v>500.14</v>
          </cell>
          <cell r="AA56">
            <v>466.02</v>
          </cell>
          <cell r="AB56">
            <v>442.63</v>
          </cell>
          <cell r="AC56">
            <v>439.32</v>
          </cell>
          <cell r="AE56" t="str">
            <v>Anhembi</v>
          </cell>
          <cell r="AF56">
            <v>408.49</v>
          </cell>
          <cell r="AG56">
            <v>408.49</v>
          </cell>
          <cell r="AH56">
            <v>408.49</v>
          </cell>
          <cell r="AI56">
            <v>408.49</v>
          </cell>
          <cell r="AJ56">
            <v>408.49</v>
          </cell>
          <cell r="AK56">
            <v>408.49</v>
          </cell>
          <cell r="AL56">
            <v>408.49</v>
          </cell>
          <cell r="AM56">
            <v>408.49</v>
          </cell>
          <cell r="AN56">
            <v>408.49</v>
          </cell>
          <cell r="AO56">
            <v>408.49</v>
          </cell>
          <cell r="AP56">
            <v>408.49</v>
          </cell>
          <cell r="AQ56">
            <v>408.49</v>
          </cell>
        </row>
        <row r="57">
          <cell r="Q57" t="str">
            <v>Centro</v>
          </cell>
          <cell r="R57">
            <v>481.17</v>
          </cell>
          <cell r="S57">
            <v>490.8</v>
          </cell>
          <cell r="T57">
            <v>506.38</v>
          </cell>
          <cell r="U57">
            <v>550.97</v>
          </cell>
          <cell r="V57">
            <v>585.74</v>
          </cell>
          <cell r="W57">
            <v>570.66</v>
          </cell>
          <cell r="X57">
            <v>0</v>
          </cell>
          <cell r="Y57">
            <v>411.74</v>
          </cell>
          <cell r="Z57">
            <v>536</v>
          </cell>
          <cell r="AA57">
            <v>521.79</v>
          </cell>
          <cell r="AB57">
            <v>411.74</v>
          </cell>
          <cell r="AC57">
            <v>459.12</v>
          </cell>
          <cell r="AE57" t="str">
            <v>Centro</v>
          </cell>
          <cell r="AF57">
            <v>394.23</v>
          </cell>
          <cell r="AG57">
            <v>394.23</v>
          </cell>
          <cell r="AH57">
            <v>394.23</v>
          </cell>
          <cell r="AI57">
            <v>394.23</v>
          </cell>
          <cell r="AJ57">
            <v>394.23</v>
          </cell>
          <cell r="AK57">
            <v>394.23</v>
          </cell>
          <cell r="AL57">
            <v>394.23</v>
          </cell>
          <cell r="AM57">
            <v>394.23</v>
          </cell>
          <cell r="AN57">
            <v>394.23</v>
          </cell>
          <cell r="AO57">
            <v>394.23</v>
          </cell>
          <cell r="AP57">
            <v>394.23</v>
          </cell>
          <cell r="AQ57">
            <v>394.23</v>
          </cell>
        </row>
        <row r="58">
          <cell r="Q58" t="str">
            <v>Grande ABC</v>
          </cell>
          <cell r="R58">
            <v>575.48050847457625</v>
          </cell>
          <cell r="S58">
            <v>540.89361111111111</v>
          </cell>
          <cell r="T58">
            <v>528.34216867469877</v>
          </cell>
          <cell r="U58">
            <v>550.97</v>
          </cell>
          <cell r="V58">
            <v>557.39</v>
          </cell>
          <cell r="W58">
            <v>529.85</v>
          </cell>
          <cell r="X58">
            <v>567.65</v>
          </cell>
          <cell r="Y58">
            <v>533.58000000000004</v>
          </cell>
          <cell r="Z58">
            <v>524.89</v>
          </cell>
          <cell r="AA58">
            <v>427.42</v>
          </cell>
          <cell r="AB58">
            <v>451.13</v>
          </cell>
          <cell r="AC58">
            <v>472.56</v>
          </cell>
          <cell r="AE58" t="str">
            <v>Grande ABC</v>
          </cell>
          <cell r="AF58">
            <v>438.59</v>
          </cell>
          <cell r="AG58">
            <v>438.59</v>
          </cell>
          <cell r="AH58">
            <v>438.59</v>
          </cell>
          <cell r="AI58">
            <v>438.59</v>
          </cell>
          <cell r="AJ58">
            <v>438.59</v>
          </cell>
          <cell r="AK58">
            <v>438.59</v>
          </cell>
          <cell r="AL58">
            <v>438.59</v>
          </cell>
          <cell r="AM58">
            <v>438.59</v>
          </cell>
          <cell r="AN58">
            <v>438.59</v>
          </cell>
          <cell r="AO58">
            <v>438.59</v>
          </cell>
          <cell r="AP58">
            <v>438.59</v>
          </cell>
          <cell r="AQ58">
            <v>438.59</v>
          </cell>
        </row>
        <row r="59">
          <cell r="Q59" t="str">
            <v>Leste</v>
          </cell>
          <cell r="R59">
            <v>538.87</v>
          </cell>
          <cell r="S59">
            <v>565.08000000000004</v>
          </cell>
          <cell r="T59">
            <v>481.59</v>
          </cell>
          <cell r="U59">
            <v>531.74</v>
          </cell>
          <cell r="V59">
            <v>523.76</v>
          </cell>
          <cell r="W59">
            <v>516.64</v>
          </cell>
          <cell r="X59">
            <v>521.08000000000004</v>
          </cell>
          <cell r="Y59">
            <v>543.91</v>
          </cell>
          <cell r="Z59">
            <v>502.95</v>
          </cell>
          <cell r="AA59">
            <v>514.91999999999996</v>
          </cell>
          <cell r="AB59">
            <v>479.24</v>
          </cell>
          <cell r="AC59">
            <v>479.19</v>
          </cell>
          <cell r="AE59" t="str">
            <v>Leste</v>
          </cell>
          <cell r="AF59">
            <v>422.82</v>
          </cell>
          <cell r="AG59">
            <v>422.82</v>
          </cell>
          <cell r="AH59">
            <v>422.82</v>
          </cell>
          <cell r="AI59">
            <v>422.82</v>
          </cell>
          <cell r="AJ59">
            <v>422.82</v>
          </cell>
          <cell r="AK59">
            <v>422.82</v>
          </cell>
          <cell r="AL59">
            <v>422.82</v>
          </cell>
          <cell r="AM59">
            <v>422.82</v>
          </cell>
          <cell r="AN59">
            <v>422.82</v>
          </cell>
          <cell r="AO59">
            <v>422.82</v>
          </cell>
          <cell r="AP59">
            <v>422.82</v>
          </cell>
          <cell r="AQ59">
            <v>422.82</v>
          </cell>
        </row>
        <row r="60">
          <cell r="Q60" t="str">
            <v>Oeste</v>
          </cell>
          <cell r="R60">
            <v>398.76519999999999</v>
          </cell>
          <cell r="S60">
            <v>358.42</v>
          </cell>
          <cell r="T60">
            <v>376.51</v>
          </cell>
          <cell r="U60">
            <v>348.57</v>
          </cell>
          <cell r="V60">
            <v>403.92</v>
          </cell>
          <cell r="W60">
            <v>313.73</v>
          </cell>
          <cell r="X60">
            <v>341.19</v>
          </cell>
          <cell r="Y60">
            <v>387.42</v>
          </cell>
          <cell r="Z60">
            <v>383.93</v>
          </cell>
          <cell r="AA60">
            <v>367.35</v>
          </cell>
          <cell r="AB60">
            <v>367.95</v>
          </cell>
          <cell r="AC60">
            <v>386.55</v>
          </cell>
          <cell r="AE60" t="str">
            <v>Oeste</v>
          </cell>
          <cell r="AF60">
            <v>302.32</v>
          </cell>
          <cell r="AG60">
            <v>302.32</v>
          </cell>
          <cell r="AH60">
            <v>302.32</v>
          </cell>
          <cell r="AI60">
            <v>302.32</v>
          </cell>
          <cell r="AJ60">
            <v>302.32</v>
          </cell>
          <cell r="AK60">
            <v>302.32</v>
          </cell>
          <cell r="AL60">
            <v>302.32</v>
          </cell>
          <cell r="AM60">
            <v>302.32</v>
          </cell>
          <cell r="AN60">
            <v>302.32</v>
          </cell>
          <cell r="AO60">
            <v>302.32</v>
          </cell>
          <cell r="AP60">
            <v>302.32</v>
          </cell>
          <cell r="AQ60">
            <v>302.32</v>
          </cell>
        </row>
        <row r="61">
          <cell r="Q61" t="str">
            <v>SP Sul</v>
          </cell>
          <cell r="R61">
            <v>539.78</v>
          </cell>
          <cell r="S61">
            <v>496.89</v>
          </cell>
          <cell r="T61">
            <v>521.11</v>
          </cell>
          <cell r="U61">
            <v>539.64</v>
          </cell>
          <cell r="V61">
            <v>552.30999999999995</v>
          </cell>
          <cell r="W61">
            <v>462</v>
          </cell>
          <cell r="X61">
            <v>504.69</v>
          </cell>
          <cell r="Y61">
            <v>532</v>
          </cell>
          <cell r="Z61">
            <v>473.09</v>
          </cell>
          <cell r="AA61">
            <v>503.7</v>
          </cell>
          <cell r="AB61">
            <v>488.7</v>
          </cell>
          <cell r="AC61">
            <v>486.49</v>
          </cell>
          <cell r="AE61" t="str">
            <v>SP Sul</v>
          </cell>
          <cell r="AF61">
            <v>415.41</v>
          </cell>
          <cell r="AG61">
            <v>415.41</v>
          </cell>
          <cell r="AH61">
            <v>415.41</v>
          </cell>
          <cell r="AI61">
            <v>415.41</v>
          </cell>
          <cell r="AJ61">
            <v>415.41</v>
          </cell>
          <cell r="AK61">
            <v>415.41</v>
          </cell>
          <cell r="AL61">
            <v>415.41</v>
          </cell>
          <cell r="AM61">
            <v>415.41</v>
          </cell>
          <cell r="AN61">
            <v>415.41</v>
          </cell>
          <cell r="AO61">
            <v>415.41</v>
          </cell>
          <cell r="AP61">
            <v>415.41</v>
          </cell>
          <cell r="AQ61">
            <v>415.41</v>
          </cell>
        </row>
        <row r="62">
          <cell r="Q62" t="str">
            <v>Total VPO</v>
          </cell>
          <cell r="R62">
            <v>509.42261807909608</v>
          </cell>
          <cell r="S62">
            <v>500.17726851851853</v>
          </cell>
          <cell r="T62">
            <v>479.05202811244976</v>
          </cell>
          <cell r="U62">
            <v>516.94333333333327</v>
          </cell>
          <cell r="V62">
            <v>514.29</v>
          </cell>
          <cell r="W62">
            <v>480.2283333333333</v>
          </cell>
          <cell r="X62">
            <v>397.90833333333336</v>
          </cell>
          <cell r="Y62">
            <v>474.94833333333332</v>
          </cell>
          <cell r="Z62">
            <v>486.83333333333326</v>
          </cell>
          <cell r="AA62">
            <v>466.86666666666662</v>
          </cell>
          <cell r="AB62">
            <v>440.23166666666663</v>
          </cell>
          <cell r="AC62">
            <v>453.87166666666673</v>
          </cell>
          <cell r="AE62" t="str">
            <v>Total VPO</v>
          </cell>
          <cell r="AF62">
            <v>0</v>
          </cell>
          <cell r="AG62">
            <v>0</v>
          </cell>
          <cell r="AH62">
            <v>0</v>
          </cell>
          <cell r="AI62">
            <v>0</v>
          </cell>
          <cell r="AJ62">
            <v>0</v>
          </cell>
          <cell r="AK62">
            <v>0</v>
          </cell>
          <cell r="AL62">
            <v>0</v>
          </cell>
          <cell r="AM62">
            <v>0</v>
          </cell>
          <cell r="AN62">
            <v>0</v>
          </cell>
          <cell r="AO62">
            <v>0</v>
          </cell>
          <cell r="AP62">
            <v>0</v>
          </cell>
          <cell r="AQ62">
            <v>0</v>
          </cell>
        </row>
        <row r="67">
          <cell r="Q67" t="str">
            <v>Anhembi</v>
          </cell>
          <cell r="R67">
            <v>0.69699999999999995</v>
          </cell>
          <cell r="S67">
            <v>0.69640000000000002</v>
          </cell>
          <cell r="T67">
            <v>0.4894</v>
          </cell>
          <cell r="U67">
            <v>0.45</v>
          </cell>
          <cell r="V67">
            <v>0.54100000000000004</v>
          </cell>
          <cell r="W67">
            <v>0.51849999999999996</v>
          </cell>
          <cell r="X67">
            <v>0.57999999999999996</v>
          </cell>
          <cell r="Y67">
            <v>0.5333</v>
          </cell>
          <cell r="Z67">
            <v>0.53</v>
          </cell>
          <cell r="AA67">
            <v>0.53</v>
          </cell>
          <cell r="AB67">
            <v>0.09</v>
          </cell>
          <cell r="AC67">
            <v>0.35</v>
          </cell>
          <cell r="AE67" t="str">
            <v>Anhembi</v>
          </cell>
          <cell r="AF67">
            <v>0.50209999999999999</v>
          </cell>
          <cell r="AG67">
            <v>0.50209999999999999</v>
          </cell>
          <cell r="AH67">
            <v>0.50209999999999999</v>
          </cell>
          <cell r="AI67">
            <v>0.50209999999999999</v>
          </cell>
          <cell r="AJ67">
            <v>0.50209999999999999</v>
          </cell>
          <cell r="AK67">
            <v>0.50209999999999999</v>
          </cell>
          <cell r="AL67">
            <v>0.50209999999999999</v>
          </cell>
          <cell r="AM67">
            <v>0.50209999999999999</v>
          </cell>
          <cell r="AN67">
            <v>0.50209999999999999</v>
          </cell>
          <cell r="AO67">
            <v>0.50209999999999999</v>
          </cell>
          <cell r="AP67">
            <v>0.50209999999999999</v>
          </cell>
          <cell r="AQ67">
            <v>0.50209999999999999</v>
          </cell>
        </row>
        <row r="68">
          <cell r="Q68" t="str">
            <v>Centro</v>
          </cell>
          <cell r="R68">
            <v>0.59379999999999999</v>
          </cell>
          <cell r="S68">
            <v>0.6452</v>
          </cell>
          <cell r="T68">
            <v>0.70450000000000002</v>
          </cell>
          <cell r="U68">
            <v>0.78129999999999999</v>
          </cell>
          <cell r="V68">
            <v>0.86209999999999998</v>
          </cell>
          <cell r="W68">
            <v>0.82350000000000001</v>
          </cell>
          <cell r="X68">
            <v>0</v>
          </cell>
          <cell r="Y68">
            <v>0.11</v>
          </cell>
          <cell r="Z68">
            <v>0.55000000000000004</v>
          </cell>
          <cell r="AA68">
            <v>0.75</v>
          </cell>
          <cell r="AB68">
            <v>0.11</v>
          </cell>
          <cell r="AC68">
            <v>0.28000000000000003</v>
          </cell>
          <cell r="AE68" t="str">
            <v>Centro</v>
          </cell>
          <cell r="AF68">
            <v>0.51819999999999999</v>
          </cell>
          <cell r="AG68">
            <v>0.51819999999999999</v>
          </cell>
          <cell r="AH68">
            <v>0.51819999999999999</v>
          </cell>
          <cell r="AI68">
            <v>0.51819999999999999</v>
          </cell>
          <cell r="AJ68">
            <v>0.51819999999999999</v>
          </cell>
          <cell r="AK68">
            <v>0.51819999999999999</v>
          </cell>
          <cell r="AL68">
            <v>0.51819999999999999</v>
          </cell>
          <cell r="AM68">
            <v>0.51819999999999999</v>
          </cell>
          <cell r="AN68">
            <v>0.51819999999999999</v>
          </cell>
          <cell r="AO68">
            <v>0.51819999999999999</v>
          </cell>
          <cell r="AP68">
            <v>0.51819999999999999</v>
          </cell>
          <cell r="AQ68">
            <v>0.51819999999999999</v>
          </cell>
        </row>
        <row r="69">
          <cell r="Q69" t="str">
            <v>Grande ABC</v>
          </cell>
          <cell r="R69">
            <v>0.72819999999999996</v>
          </cell>
          <cell r="S69">
            <v>0.88890000000000002</v>
          </cell>
          <cell r="T69">
            <v>0.68669999999999998</v>
          </cell>
          <cell r="U69">
            <v>0.85419999999999996</v>
          </cell>
          <cell r="V69">
            <v>0.74239999999999995</v>
          </cell>
          <cell r="W69">
            <v>0.75409999999999999</v>
          </cell>
          <cell r="X69">
            <v>0.7</v>
          </cell>
          <cell r="Y69">
            <v>0.73</v>
          </cell>
          <cell r="Z69">
            <v>0.7</v>
          </cell>
          <cell r="AA69">
            <v>0.32</v>
          </cell>
          <cell r="AB69">
            <v>0.55000000000000004</v>
          </cell>
          <cell r="AC69">
            <v>0.41</v>
          </cell>
          <cell r="AE69" t="str">
            <v>Grande ABC</v>
          </cell>
          <cell r="AF69">
            <v>0.61450000000000005</v>
          </cell>
          <cell r="AG69">
            <v>0.61450000000000005</v>
          </cell>
          <cell r="AH69">
            <v>0.61450000000000005</v>
          </cell>
          <cell r="AI69">
            <v>0.61450000000000005</v>
          </cell>
          <cell r="AJ69">
            <v>0.61450000000000005</v>
          </cell>
          <cell r="AK69">
            <v>0.61450000000000005</v>
          </cell>
          <cell r="AL69">
            <v>0.61450000000000005</v>
          </cell>
          <cell r="AM69">
            <v>0.61450000000000005</v>
          </cell>
          <cell r="AN69">
            <v>0.61450000000000005</v>
          </cell>
          <cell r="AO69">
            <v>0.61450000000000005</v>
          </cell>
          <cell r="AP69">
            <v>0.61450000000000005</v>
          </cell>
          <cell r="AQ69">
            <v>0.61450000000000005</v>
          </cell>
        </row>
        <row r="70">
          <cell r="Q70" t="str">
            <v>Leste</v>
          </cell>
          <cell r="R70">
            <v>0.75880000000000003</v>
          </cell>
          <cell r="S70">
            <v>0.83489999999999998</v>
          </cell>
          <cell r="T70">
            <v>0.62629999999999997</v>
          </cell>
          <cell r="U70">
            <v>0.85960000000000003</v>
          </cell>
          <cell r="V70">
            <v>0.83779999999999999</v>
          </cell>
          <cell r="W70">
            <v>0.82050000000000001</v>
          </cell>
          <cell r="X70">
            <v>0.82</v>
          </cell>
          <cell r="Y70">
            <v>0.61</v>
          </cell>
          <cell r="Z70">
            <v>0.65</v>
          </cell>
          <cell r="AA70">
            <v>0.77</v>
          </cell>
          <cell r="AB70">
            <v>0.65</v>
          </cell>
          <cell r="AC70">
            <v>0.6</v>
          </cell>
          <cell r="AE70" t="str">
            <v>Leste</v>
          </cell>
          <cell r="AF70">
            <v>0.59119999999999995</v>
          </cell>
          <cell r="AG70">
            <v>0.59119999999999995</v>
          </cell>
          <cell r="AH70">
            <v>0.59119999999999995</v>
          </cell>
          <cell r="AI70">
            <v>0.59119999999999995</v>
          </cell>
          <cell r="AJ70">
            <v>0.59119999999999995</v>
          </cell>
          <cell r="AK70">
            <v>0.59119999999999995</v>
          </cell>
          <cell r="AL70">
            <v>0.59119999999999995</v>
          </cell>
          <cell r="AM70">
            <v>0.59119999999999995</v>
          </cell>
          <cell r="AN70">
            <v>0.59119999999999995</v>
          </cell>
          <cell r="AO70">
            <v>0.59119999999999995</v>
          </cell>
          <cell r="AP70">
            <v>0.59119999999999995</v>
          </cell>
          <cell r="AQ70">
            <v>0.59119999999999995</v>
          </cell>
        </row>
        <row r="71">
          <cell r="Q71" t="str">
            <v>Oeste</v>
          </cell>
          <cell r="R71">
            <v>0.1105</v>
          </cell>
          <cell r="S71">
            <v>6.93E-2</v>
          </cell>
          <cell r="T71">
            <v>0.15770000000000001</v>
          </cell>
          <cell r="U71">
            <v>9.2100000000000001E-2</v>
          </cell>
          <cell r="V71">
            <v>0.2039</v>
          </cell>
          <cell r="W71">
            <v>7.8200000000000006E-2</v>
          </cell>
          <cell r="X71">
            <v>0.09</v>
          </cell>
          <cell r="Y71">
            <v>0.14000000000000001</v>
          </cell>
          <cell r="Z71">
            <v>0.25</v>
          </cell>
          <cell r="AA71">
            <v>0.09</v>
          </cell>
          <cell r="AB71">
            <v>0.06</v>
          </cell>
          <cell r="AC71">
            <v>0.12</v>
          </cell>
          <cell r="AE71" t="str">
            <v>Oeste</v>
          </cell>
          <cell r="AF71">
            <v>0.09</v>
          </cell>
          <cell r="AG71">
            <v>0.09</v>
          </cell>
          <cell r="AH71">
            <v>0.09</v>
          </cell>
          <cell r="AI71">
            <v>0.09</v>
          </cell>
          <cell r="AJ71">
            <v>0.09</v>
          </cell>
          <cell r="AK71">
            <v>0.09</v>
          </cell>
          <cell r="AL71">
            <v>0.09</v>
          </cell>
          <cell r="AM71">
            <v>0.09</v>
          </cell>
          <cell r="AN71">
            <v>0.09</v>
          </cell>
          <cell r="AO71">
            <v>0.09</v>
          </cell>
          <cell r="AP71">
            <v>0.09</v>
          </cell>
          <cell r="AQ71">
            <v>0.09</v>
          </cell>
        </row>
        <row r="72">
          <cell r="Q72" t="str">
            <v>SP Sul</v>
          </cell>
          <cell r="R72">
            <v>0.8</v>
          </cell>
          <cell r="S72">
            <v>0.69389999999999996</v>
          </cell>
          <cell r="T72">
            <v>0.60580000000000001</v>
          </cell>
          <cell r="U72">
            <v>0.61180000000000001</v>
          </cell>
          <cell r="V72">
            <v>0.69699999999999995</v>
          </cell>
          <cell r="W72">
            <v>0.66669999999999996</v>
          </cell>
          <cell r="X72">
            <v>0.74</v>
          </cell>
          <cell r="Y72">
            <v>0.56999999999999995</v>
          </cell>
          <cell r="Z72">
            <v>0.59</v>
          </cell>
          <cell r="AA72">
            <v>0.6</v>
          </cell>
          <cell r="AB72">
            <v>0.54</v>
          </cell>
          <cell r="AC72">
            <v>0.54</v>
          </cell>
          <cell r="AE72" t="str">
            <v>SP Sul</v>
          </cell>
          <cell r="AF72">
            <v>0.67979999999999996</v>
          </cell>
          <cell r="AG72">
            <v>0.67979999999999996</v>
          </cell>
          <cell r="AH72">
            <v>0.67979999999999996</v>
          </cell>
          <cell r="AI72">
            <v>0.67979999999999996</v>
          </cell>
          <cell r="AJ72">
            <v>0.67979999999999996</v>
          </cell>
          <cell r="AK72">
            <v>0.67979999999999996</v>
          </cell>
          <cell r="AL72">
            <v>0.67979999999999996</v>
          </cell>
          <cell r="AM72">
            <v>0.67979999999999996</v>
          </cell>
          <cell r="AN72">
            <v>0.67979999999999996</v>
          </cell>
          <cell r="AO72">
            <v>0.67979999999999996</v>
          </cell>
          <cell r="AP72">
            <v>0.67979999999999996</v>
          </cell>
          <cell r="AQ72">
            <v>0.67979999999999996</v>
          </cell>
        </row>
        <row r="73">
          <cell r="Q73" t="str">
            <v>Total VPO</v>
          </cell>
          <cell r="R73">
            <v>0.61471666666666669</v>
          </cell>
          <cell r="S73">
            <v>0.63810000000000011</v>
          </cell>
          <cell r="T73">
            <v>0.5450666666666667</v>
          </cell>
          <cell r="U73">
            <v>0.60816666666666663</v>
          </cell>
          <cell r="V73">
            <v>0.64736666666666676</v>
          </cell>
          <cell r="W73">
            <v>0.61024999999999996</v>
          </cell>
          <cell r="X73">
            <v>0.48833333333333329</v>
          </cell>
          <cell r="Y73">
            <v>0.4488833333333333</v>
          </cell>
          <cell r="Z73">
            <v>0.54500000000000004</v>
          </cell>
          <cell r="AA73">
            <v>0.51</v>
          </cell>
          <cell r="AB73">
            <v>0.33333333333333331</v>
          </cell>
          <cell r="AC73">
            <v>0.38333333333333336</v>
          </cell>
          <cell r="AE73" t="str">
            <v>Total VPO</v>
          </cell>
          <cell r="AF73">
            <v>0</v>
          </cell>
          <cell r="AG73">
            <v>0</v>
          </cell>
          <cell r="AH73">
            <v>0</v>
          </cell>
          <cell r="AI73">
            <v>0</v>
          </cell>
          <cell r="AJ73">
            <v>0</v>
          </cell>
          <cell r="AK73">
            <v>0</v>
          </cell>
          <cell r="AL73">
            <v>0</v>
          </cell>
          <cell r="AM73">
            <v>0</v>
          </cell>
          <cell r="AN73">
            <v>0</v>
          </cell>
          <cell r="AO73">
            <v>0</v>
          </cell>
          <cell r="AP73">
            <v>0</v>
          </cell>
          <cell r="AQ73">
            <v>0</v>
          </cell>
        </row>
        <row r="78">
          <cell r="Q78" t="str">
            <v>Anhembi</v>
          </cell>
          <cell r="R78">
            <v>0.10100000000000001</v>
          </cell>
          <cell r="S78">
            <v>0</v>
          </cell>
          <cell r="T78">
            <v>0.10639999999999999</v>
          </cell>
          <cell r="U78">
            <v>0.31669999999999998</v>
          </cell>
          <cell r="V78">
            <v>3.2800000000000003E-2</v>
          </cell>
          <cell r="W78">
            <v>0.1111</v>
          </cell>
          <cell r="X78">
            <v>0</v>
          </cell>
          <cell r="Y78">
            <v>0</v>
          </cell>
          <cell r="Z78">
            <v>0.1</v>
          </cell>
          <cell r="AA78">
            <v>0</v>
          </cell>
          <cell r="AB78">
            <v>0.17</v>
          </cell>
          <cell r="AC78">
            <v>0.04</v>
          </cell>
          <cell r="AE78" t="str">
            <v>Anhembi</v>
          </cell>
          <cell r="AF78">
            <v>5.5300000000000002E-2</v>
          </cell>
          <cell r="AG78">
            <v>5.5300000000000002E-2</v>
          </cell>
          <cell r="AH78">
            <v>5.5300000000000002E-2</v>
          </cell>
          <cell r="AI78">
            <v>5.5300000000000002E-2</v>
          </cell>
          <cell r="AJ78">
            <v>5.5300000000000002E-2</v>
          </cell>
          <cell r="AK78">
            <v>5.5300000000000002E-2</v>
          </cell>
          <cell r="AL78">
            <v>5.5300000000000002E-2</v>
          </cell>
          <cell r="AM78">
            <v>5.5300000000000002E-2</v>
          </cell>
          <cell r="AN78">
            <v>5.5300000000000002E-2</v>
          </cell>
          <cell r="AO78">
            <v>5.5300000000000002E-2</v>
          </cell>
          <cell r="AP78">
            <v>5.5300000000000002E-2</v>
          </cell>
          <cell r="AQ78">
            <v>5.5300000000000002E-2</v>
          </cell>
        </row>
        <row r="79">
          <cell r="Q79" t="str">
            <v>Centro</v>
          </cell>
          <cell r="R79">
            <v>0</v>
          </cell>
          <cell r="S79">
            <v>0</v>
          </cell>
          <cell r="T79">
            <v>2.2700000000000001E-2</v>
          </cell>
          <cell r="U79">
            <v>9.3799999999999994E-2</v>
          </cell>
          <cell r="V79">
            <v>6.9000000000000006E-2</v>
          </cell>
          <cell r="W79">
            <v>5.8799999999999998E-2</v>
          </cell>
          <cell r="X79">
            <v>0</v>
          </cell>
          <cell r="Y79">
            <v>0</v>
          </cell>
          <cell r="Z79">
            <v>0.09</v>
          </cell>
          <cell r="AA79">
            <v>0</v>
          </cell>
          <cell r="AB79">
            <v>0</v>
          </cell>
          <cell r="AC79">
            <v>0.05</v>
          </cell>
          <cell r="AE79" t="str">
            <v>Centro</v>
          </cell>
          <cell r="AF79">
            <v>6.1000000000000004E-3</v>
          </cell>
          <cell r="AG79">
            <v>6.1000000000000004E-3</v>
          </cell>
          <cell r="AH79">
            <v>6.1000000000000004E-3</v>
          </cell>
          <cell r="AI79">
            <v>6.1000000000000004E-3</v>
          </cell>
          <cell r="AJ79">
            <v>6.1000000000000004E-3</v>
          </cell>
          <cell r="AK79">
            <v>6.1000000000000004E-3</v>
          </cell>
          <cell r="AL79">
            <v>6.1000000000000004E-3</v>
          </cell>
          <cell r="AM79">
            <v>6.1000000000000004E-3</v>
          </cell>
          <cell r="AN79">
            <v>6.1000000000000004E-3</v>
          </cell>
          <cell r="AO79">
            <v>6.1000000000000004E-3</v>
          </cell>
          <cell r="AP79">
            <v>6.1000000000000004E-3</v>
          </cell>
          <cell r="AQ79">
            <v>6.1000000000000004E-3</v>
          </cell>
        </row>
        <row r="80">
          <cell r="Q80" t="str">
            <v>Grande ABC</v>
          </cell>
          <cell r="R80">
            <v>0.1356</v>
          </cell>
          <cell r="S80">
            <v>2.7799999999999998E-2</v>
          </cell>
          <cell r="T80">
            <v>7.2300000000000003E-2</v>
          </cell>
          <cell r="U80">
            <v>4.1700000000000001E-2</v>
          </cell>
          <cell r="V80">
            <v>9.0899999999999995E-2</v>
          </cell>
          <cell r="W80">
            <v>6.5600000000000006E-2</v>
          </cell>
          <cell r="X80">
            <v>0.06</v>
          </cell>
          <cell r="Y80">
            <v>0.6</v>
          </cell>
          <cell r="Z80">
            <v>0.09</v>
          </cell>
          <cell r="AA80">
            <v>0</v>
          </cell>
          <cell r="AB80">
            <v>0</v>
          </cell>
          <cell r="AC80">
            <v>0.05</v>
          </cell>
          <cell r="AE80" t="str">
            <v>Grande ABC</v>
          </cell>
          <cell r="AF80">
            <v>6.28E-3</v>
          </cell>
          <cell r="AG80">
            <v>6.28E-3</v>
          </cell>
          <cell r="AH80">
            <v>6.28E-3</v>
          </cell>
          <cell r="AI80">
            <v>6.28E-3</v>
          </cell>
          <cell r="AJ80">
            <v>6.28E-3</v>
          </cell>
          <cell r="AK80">
            <v>6.28E-3</v>
          </cell>
          <cell r="AL80">
            <v>6.28E-3</v>
          </cell>
          <cell r="AM80">
            <v>6.28E-3</v>
          </cell>
          <cell r="AN80">
            <v>6.28E-3</v>
          </cell>
          <cell r="AO80">
            <v>6.28E-3</v>
          </cell>
          <cell r="AP80">
            <v>6.28E-3</v>
          </cell>
          <cell r="AQ80">
            <v>6.28E-3</v>
          </cell>
        </row>
        <row r="81">
          <cell r="Q81" t="str">
            <v>Leste</v>
          </cell>
          <cell r="R81">
            <v>0.1047</v>
          </cell>
          <cell r="S81">
            <v>0.1009</v>
          </cell>
          <cell r="T81">
            <v>1.01E-2</v>
          </cell>
          <cell r="U81">
            <v>4.3900000000000002E-2</v>
          </cell>
          <cell r="V81">
            <v>3.5999999999999997E-2</v>
          </cell>
          <cell r="W81">
            <v>2.5600000000000001E-2</v>
          </cell>
          <cell r="X81">
            <v>0.04</v>
          </cell>
          <cell r="Y81">
            <v>0.14000000000000001</v>
          </cell>
          <cell r="Z81">
            <v>0.06</v>
          </cell>
          <cell r="AA81">
            <v>0</v>
          </cell>
          <cell r="AB81">
            <v>0.1</v>
          </cell>
          <cell r="AC81">
            <v>0.02</v>
          </cell>
          <cell r="AE81" t="str">
            <v>Leste</v>
          </cell>
          <cell r="AF81">
            <v>5.7500000000000002E-2</v>
          </cell>
          <cell r="AG81">
            <v>5.7500000000000002E-2</v>
          </cell>
          <cell r="AH81">
            <v>5.7500000000000002E-2</v>
          </cell>
          <cell r="AI81">
            <v>5.7500000000000002E-2</v>
          </cell>
          <cell r="AJ81">
            <v>5.7500000000000002E-2</v>
          </cell>
          <cell r="AK81">
            <v>5.7500000000000002E-2</v>
          </cell>
          <cell r="AL81">
            <v>5.7500000000000002E-2</v>
          </cell>
          <cell r="AM81">
            <v>5.7500000000000002E-2</v>
          </cell>
          <cell r="AN81">
            <v>5.7500000000000002E-2</v>
          </cell>
          <cell r="AO81">
            <v>5.7500000000000002E-2</v>
          </cell>
          <cell r="AP81">
            <v>5.7500000000000002E-2</v>
          </cell>
          <cell r="AQ81">
            <v>5.7500000000000002E-2</v>
          </cell>
        </row>
        <row r="82">
          <cell r="Q82" t="str">
            <v>Oeste</v>
          </cell>
          <cell r="R82">
            <v>2.1600000000000001E-2</v>
          </cell>
          <cell r="S82">
            <v>1.0800000000000001E-2</v>
          </cell>
          <cell r="T82">
            <v>2.2499999999999999E-2</v>
          </cell>
          <cell r="U82">
            <v>8.3999999999999995E-3</v>
          </cell>
          <cell r="V82">
            <v>2.5999999999999999E-2</v>
          </cell>
          <cell r="W82">
            <v>0</v>
          </cell>
          <cell r="X82">
            <v>0.06</v>
          </cell>
          <cell r="Y82">
            <v>0.5</v>
          </cell>
          <cell r="Z82">
            <v>0.04</v>
          </cell>
          <cell r="AA82">
            <v>0.04</v>
          </cell>
          <cell r="AB82">
            <v>0.4</v>
          </cell>
          <cell r="AC82">
            <v>0.05</v>
          </cell>
          <cell r="AE82" t="str">
            <v>Oeste</v>
          </cell>
          <cell r="AF82">
            <v>1.46E-2</v>
          </cell>
          <cell r="AG82">
            <v>1.46E-2</v>
          </cell>
          <cell r="AH82">
            <v>1.46E-2</v>
          </cell>
          <cell r="AI82">
            <v>1.46E-2</v>
          </cell>
          <cell r="AJ82">
            <v>1.46E-2</v>
          </cell>
          <cell r="AK82">
            <v>1.46E-2</v>
          </cell>
          <cell r="AL82">
            <v>1.46E-2</v>
          </cell>
          <cell r="AM82">
            <v>1.46E-2</v>
          </cell>
          <cell r="AN82">
            <v>1.46E-2</v>
          </cell>
          <cell r="AO82">
            <v>1.46E-2</v>
          </cell>
          <cell r="AP82">
            <v>1.46E-2</v>
          </cell>
          <cell r="AQ82">
            <v>1.46E-2</v>
          </cell>
        </row>
        <row r="83">
          <cell r="Q83" t="str">
            <v>SP Sul</v>
          </cell>
          <cell r="R83">
            <v>0.1</v>
          </cell>
          <cell r="S83">
            <v>8.1600000000000006E-2</v>
          </cell>
          <cell r="T83">
            <v>9.6199999999999994E-2</v>
          </cell>
          <cell r="U83">
            <v>0.12939999999999999</v>
          </cell>
          <cell r="V83">
            <v>0.1212</v>
          </cell>
          <cell r="W83">
            <v>0</v>
          </cell>
          <cell r="X83">
            <v>0.04</v>
          </cell>
          <cell r="Y83">
            <v>0.12</v>
          </cell>
          <cell r="Z83">
            <v>0.02</v>
          </cell>
          <cell r="AA83">
            <v>0.06</v>
          </cell>
          <cell r="AB83">
            <v>0.4</v>
          </cell>
          <cell r="AC83">
            <v>0.06</v>
          </cell>
          <cell r="AE83" t="str">
            <v>SP Sul</v>
          </cell>
          <cell r="AF83">
            <v>7.3999999999999996E-2</v>
          </cell>
          <cell r="AG83">
            <v>7.3999999999999996E-2</v>
          </cell>
          <cell r="AH83">
            <v>7.3999999999999996E-2</v>
          </cell>
          <cell r="AI83">
            <v>7.3999999999999996E-2</v>
          </cell>
          <cell r="AJ83">
            <v>7.3999999999999996E-2</v>
          </cell>
          <cell r="AK83">
            <v>7.3999999999999996E-2</v>
          </cell>
          <cell r="AL83">
            <v>7.3999999999999996E-2</v>
          </cell>
          <cell r="AM83">
            <v>7.3999999999999996E-2</v>
          </cell>
          <cell r="AN83">
            <v>7.3999999999999996E-2</v>
          </cell>
          <cell r="AO83">
            <v>7.3999999999999996E-2</v>
          </cell>
          <cell r="AP83">
            <v>7.3999999999999996E-2</v>
          </cell>
          <cell r="AQ83">
            <v>7.3999999999999996E-2</v>
          </cell>
        </row>
        <row r="84">
          <cell r="Q84" t="str">
            <v>Total VPO</v>
          </cell>
          <cell r="R84">
            <v>7.7149999999999996E-2</v>
          </cell>
          <cell r="S84">
            <v>3.6850000000000001E-2</v>
          </cell>
          <cell r="T84">
            <v>5.503333333333333E-2</v>
          </cell>
          <cell r="U84">
            <v>0.10564999999999998</v>
          </cell>
          <cell r="V84">
            <v>6.2649999999999997E-2</v>
          </cell>
          <cell r="W84">
            <v>4.3516666666666669E-2</v>
          </cell>
          <cell r="X84">
            <v>3.3333333333333333E-2</v>
          </cell>
          <cell r="Y84">
            <v>0.22666666666666666</v>
          </cell>
          <cell r="Z84">
            <v>6.6666666666666666E-2</v>
          </cell>
          <cell r="AA84">
            <v>1.6666666666666666E-2</v>
          </cell>
          <cell r="AB84">
            <v>0.17833333333333334</v>
          </cell>
          <cell r="AC84">
            <v>4.4999999999999998E-2</v>
          </cell>
          <cell r="AE84" t="str">
            <v>Total VPO</v>
          </cell>
          <cell r="AF84">
            <v>0</v>
          </cell>
          <cell r="AG84">
            <v>0</v>
          </cell>
          <cell r="AH84">
            <v>0</v>
          </cell>
          <cell r="AI84">
            <v>0</v>
          </cell>
          <cell r="AJ84">
            <v>0</v>
          </cell>
          <cell r="AK84">
            <v>0</v>
          </cell>
          <cell r="AL84">
            <v>0</v>
          </cell>
          <cell r="AM84">
            <v>0</v>
          </cell>
          <cell r="AN84">
            <v>0</v>
          </cell>
          <cell r="AO84">
            <v>0</v>
          </cell>
          <cell r="AP84">
            <v>0</v>
          </cell>
          <cell r="AQ84">
            <v>0</v>
          </cell>
        </row>
      </sheetData>
      <sheetData sheetId="25" refreshError="1">
        <row r="52">
          <cell r="U52" t="str">
            <v>Anhembi</v>
          </cell>
          <cell r="V52">
            <v>16.747963644598716</v>
          </cell>
          <cell r="W52">
            <v>14.350838735066139</v>
          </cell>
          <cell r="X52">
            <v>12.124468896763364</v>
          </cell>
          <cell r="Y52">
            <v>10.021280474078178</v>
          </cell>
          <cell r="Z52">
            <v>10.284734210465951</v>
          </cell>
          <cell r="AA52">
            <v>11.818865611073766</v>
          </cell>
          <cell r="AB52">
            <v>22.81</v>
          </cell>
          <cell r="AC52">
            <v>10.61</v>
          </cell>
          <cell r="AD52">
            <v>11.42</v>
          </cell>
          <cell r="AE52">
            <v>9.84</v>
          </cell>
          <cell r="AF52">
            <v>9.48</v>
          </cell>
          <cell r="AG52">
            <v>16.03</v>
          </cell>
          <cell r="AI52" t="str">
            <v>Anhembi</v>
          </cell>
          <cell r="AJ52">
            <v>11.52</v>
          </cell>
          <cell r="AK52">
            <v>11.52</v>
          </cell>
          <cell r="AL52">
            <v>11.52</v>
          </cell>
          <cell r="AM52">
            <v>11.52</v>
          </cell>
          <cell r="AN52">
            <v>11.52</v>
          </cell>
          <cell r="AO52">
            <v>11.52</v>
          </cell>
          <cell r="AP52">
            <v>11.52</v>
          </cell>
          <cell r="AQ52">
            <v>11.52</v>
          </cell>
          <cell r="AR52">
            <v>11.52</v>
          </cell>
          <cell r="AS52">
            <v>11.52</v>
          </cell>
          <cell r="AT52">
            <v>11.52</v>
          </cell>
          <cell r="AU52">
            <v>11.52</v>
          </cell>
        </row>
        <row r="53">
          <cell r="U53" t="str">
            <v>Centro</v>
          </cell>
          <cell r="V53">
            <v>25.052390206583578</v>
          </cell>
          <cell r="W53">
            <v>18.9941912568306</v>
          </cell>
          <cell r="X53">
            <v>16.401620209028493</v>
          </cell>
          <cell r="Y53">
            <v>14.17231423831106</v>
          </cell>
          <cell r="Z53">
            <v>11.786603360721852</v>
          </cell>
          <cell r="AA53">
            <v>11.966369432915096</v>
          </cell>
          <cell r="AB53">
            <v>8.65</v>
          </cell>
          <cell r="AC53">
            <v>11.54</v>
          </cell>
          <cell r="AD53">
            <v>14.5</v>
          </cell>
          <cell r="AE53">
            <v>7.87</v>
          </cell>
          <cell r="AF53">
            <v>4.5999999999999996</v>
          </cell>
          <cell r="AG53">
            <v>10.71</v>
          </cell>
          <cell r="AI53" t="str">
            <v>Centro</v>
          </cell>
          <cell r="AJ53">
            <v>16.12</v>
          </cell>
          <cell r="AK53">
            <v>16.12</v>
          </cell>
          <cell r="AL53">
            <v>16.12</v>
          </cell>
          <cell r="AM53">
            <v>16.12</v>
          </cell>
          <cell r="AN53">
            <v>16.12</v>
          </cell>
          <cell r="AO53">
            <v>16.12</v>
          </cell>
          <cell r="AP53">
            <v>16.12</v>
          </cell>
          <cell r="AQ53">
            <v>16.12</v>
          </cell>
          <cell r="AR53">
            <v>16.12</v>
          </cell>
          <cell r="AS53">
            <v>16.12</v>
          </cell>
          <cell r="AT53">
            <v>16.12</v>
          </cell>
          <cell r="AU53">
            <v>16.12</v>
          </cell>
        </row>
        <row r="54">
          <cell r="U54" t="str">
            <v>Grande ABC</v>
          </cell>
          <cell r="V54">
            <v>14.522298456260721</v>
          </cell>
          <cell r="W54">
            <v>16.05294738230252</v>
          </cell>
          <cell r="X54">
            <v>29.234879365429105</v>
          </cell>
          <cell r="Y54">
            <v>39.544530892448513</v>
          </cell>
          <cell r="Z54">
            <v>20.706234850525181</v>
          </cell>
          <cell r="AA54">
            <v>15.136201346210125</v>
          </cell>
          <cell r="AB54">
            <v>11.42</v>
          </cell>
          <cell r="AC54">
            <v>33.47</v>
          </cell>
          <cell r="AD54">
            <v>17.45</v>
          </cell>
          <cell r="AE54">
            <v>36.520000000000003</v>
          </cell>
          <cell r="AF54">
            <v>11.81</v>
          </cell>
          <cell r="AG54">
            <v>22.27</v>
          </cell>
          <cell r="AI54" t="str">
            <v>Grande ABC</v>
          </cell>
          <cell r="AJ54">
            <v>15.95</v>
          </cell>
          <cell r="AK54">
            <v>15.95</v>
          </cell>
          <cell r="AL54">
            <v>15.95</v>
          </cell>
          <cell r="AM54">
            <v>15.95</v>
          </cell>
          <cell r="AN54">
            <v>15.95</v>
          </cell>
          <cell r="AO54">
            <v>15.95</v>
          </cell>
          <cell r="AP54">
            <v>15.95</v>
          </cell>
          <cell r="AQ54">
            <v>15.95</v>
          </cell>
          <cell r="AR54">
            <v>15.95</v>
          </cell>
          <cell r="AS54">
            <v>15.95</v>
          </cell>
          <cell r="AT54">
            <v>15.95</v>
          </cell>
          <cell r="AU54">
            <v>15.95</v>
          </cell>
        </row>
        <row r="55">
          <cell r="U55" t="str">
            <v>Leste</v>
          </cell>
          <cell r="V55">
            <v>49.233377731092432</v>
          </cell>
          <cell r="W55">
            <v>34.329802572095204</v>
          </cell>
          <cell r="X55">
            <v>40.202237460938441</v>
          </cell>
          <cell r="Y55">
            <v>39.393676801801803</v>
          </cell>
          <cell r="Z55">
            <v>43.458821761346556</v>
          </cell>
          <cell r="AA55">
            <v>26.430786970849617</v>
          </cell>
          <cell r="AB55">
            <v>25.24</v>
          </cell>
          <cell r="AC55">
            <v>30.24</v>
          </cell>
          <cell r="AD55">
            <v>15.31</v>
          </cell>
          <cell r="AE55">
            <v>13.51</v>
          </cell>
          <cell r="AF55">
            <v>21.81</v>
          </cell>
          <cell r="AG55">
            <v>23.53</v>
          </cell>
          <cell r="AI55" t="str">
            <v>Leste</v>
          </cell>
          <cell r="AJ55">
            <v>33</v>
          </cell>
          <cell r="AK55">
            <v>33</v>
          </cell>
          <cell r="AL55">
            <v>33</v>
          </cell>
          <cell r="AM55">
            <v>33</v>
          </cell>
          <cell r="AN55">
            <v>33</v>
          </cell>
          <cell r="AO55">
            <v>33</v>
          </cell>
          <cell r="AP55">
            <v>33</v>
          </cell>
          <cell r="AQ55">
            <v>33</v>
          </cell>
          <cell r="AR55">
            <v>33</v>
          </cell>
          <cell r="AS55">
            <v>33</v>
          </cell>
          <cell r="AT55">
            <v>33</v>
          </cell>
          <cell r="AU55">
            <v>33</v>
          </cell>
        </row>
        <row r="56">
          <cell r="U56" t="str">
            <v>Oeste</v>
          </cell>
          <cell r="V56">
            <v>28.005474666119238</v>
          </cell>
          <cell r="W56">
            <v>7.7760810360621306</v>
          </cell>
          <cell r="X56">
            <v>36.510404195454122</v>
          </cell>
          <cell r="Y56">
            <v>53.383342573952639</v>
          </cell>
          <cell r="Z56">
            <v>61.012291411834674</v>
          </cell>
          <cell r="AA56">
            <v>38.697626163389089</v>
          </cell>
          <cell r="AB56">
            <v>57.93</v>
          </cell>
          <cell r="AC56">
            <v>30.3</v>
          </cell>
          <cell r="AD56">
            <v>36.880000000000003</v>
          </cell>
          <cell r="AE56">
            <v>24.71</v>
          </cell>
          <cell r="AF56">
            <v>13.1</v>
          </cell>
          <cell r="AG56">
            <v>24.39</v>
          </cell>
          <cell r="AI56" t="str">
            <v>Oeste</v>
          </cell>
          <cell r="AJ56">
            <v>19.28</v>
          </cell>
          <cell r="AK56">
            <v>19.28</v>
          </cell>
          <cell r="AL56">
            <v>19.28</v>
          </cell>
          <cell r="AM56">
            <v>19.28</v>
          </cell>
          <cell r="AN56">
            <v>19.28</v>
          </cell>
          <cell r="AO56">
            <v>19.28</v>
          </cell>
          <cell r="AP56">
            <v>19.28</v>
          </cell>
          <cell r="AQ56">
            <v>19.28</v>
          </cell>
          <cell r="AR56">
            <v>19.28</v>
          </cell>
          <cell r="AS56">
            <v>19.28</v>
          </cell>
          <cell r="AT56">
            <v>19.28</v>
          </cell>
          <cell r="AU56">
            <v>19.28</v>
          </cell>
        </row>
        <row r="57">
          <cell r="U57" t="str">
            <v>SP Sul</v>
          </cell>
          <cell r="V57">
            <v>18.514844866868838</v>
          </cell>
          <cell r="W57">
            <v>11.968057926039309</v>
          </cell>
          <cell r="X57">
            <v>42.082931966026784</v>
          </cell>
          <cell r="Y57">
            <v>9.6153343379239722</v>
          </cell>
          <cell r="Z57">
            <v>3.6837643846735308</v>
          </cell>
          <cell r="AA57">
            <v>17.063463227758529</v>
          </cell>
          <cell r="AB57">
            <v>15.07</v>
          </cell>
          <cell r="AC57">
            <v>17.68</v>
          </cell>
          <cell r="AD57">
            <v>22.86</v>
          </cell>
          <cell r="AE57">
            <v>22.68</v>
          </cell>
          <cell r="AF57">
            <v>7.14</v>
          </cell>
          <cell r="AG57">
            <v>0</v>
          </cell>
          <cell r="AI57" t="str">
            <v>SP Sul</v>
          </cell>
          <cell r="AJ57">
            <v>19.34</v>
          </cell>
          <cell r="AK57">
            <v>19.34</v>
          </cell>
          <cell r="AL57">
            <v>19.34</v>
          </cell>
          <cell r="AM57">
            <v>19.34</v>
          </cell>
          <cell r="AN57">
            <v>19.34</v>
          </cell>
          <cell r="AO57">
            <v>19.34</v>
          </cell>
          <cell r="AP57">
            <v>19.34</v>
          </cell>
          <cell r="AQ57">
            <v>19.34</v>
          </cell>
          <cell r="AR57">
            <v>19.34</v>
          </cell>
          <cell r="AS57">
            <v>19.34</v>
          </cell>
          <cell r="AT57">
            <v>19.34</v>
          </cell>
          <cell r="AU57">
            <v>19.34</v>
          </cell>
        </row>
        <row r="58">
          <cell r="U58" t="str">
            <v>Total VPO</v>
          </cell>
          <cell r="V58">
            <v>25.346058261920586</v>
          </cell>
          <cell r="W58">
            <v>17.245319818065983</v>
          </cell>
          <cell r="X58">
            <v>29.426090348940054</v>
          </cell>
          <cell r="Y58">
            <v>27.688413219752693</v>
          </cell>
          <cell r="Z58">
            <v>25.155408329927962</v>
          </cell>
          <cell r="AA58">
            <v>20.185552125366037</v>
          </cell>
          <cell r="AB58">
            <v>23.52</v>
          </cell>
          <cell r="AC58">
            <v>22.306666666666668</v>
          </cell>
          <cell r="AD58">
            <v>19.736666666666668</v>
          </cell>
          <cell r="AE58">
            <v>19.188333333333336</v>
          </cell>
          <cell r="AF58">
            <v>11.323333333333332</v>
          </cell>
          <cell r="AG58">
            <v>19.386000000000003</v>
          </cell>
          <cell r="AI58" t="str">
            <v>Total VPO</v>
          </cell>
          <cell r="AJ58">
            <v>0</v>
          </cell>
          <cell r="AK58">
            <v>0</v>
          </cell>
          <cell r="AL58">
            <v>0</v>
          </cell>
          <cell r="AM58">
            <v>0</v>
          </cell>
          <cell r="AN58">
            <v>0</v>
          </cell>
          <cell r="AO58">
            <v>0</v>
          </cell>
          <cell r="AP58">
            <v>0</v>
          </cell>
          <cell r="AQ58">
            <v>0</v>
          </cell>
          <cell r="AR58">
            <v>0</v>
          </cell>
          <cell r="AS58">
            <v>0</v>
          </cell>
          <cell r="AT58">
            <v>0</v>
          </cell>
          <cell r="AU58">
            <v>0</v>
          </cell>
        </row>
        <row r="63">
          <cell r="U63" t="str">
            <v>Anhembi</v>
          </cell>
          <cell r="V63">
            <v>0.10174585450864577</v>
          </cell>
          <cell r="W63">
            <v>8.9374544466953587E-2</v>
          </cell>
          <cell r="X63">
            <v>7.3116766416303547E-2</v>
          </cell>
          <cell r="Y63">
            <v>6.3115029762040378E-2</v>
          </cell>
          <cell r="Z63">
            <v>4.3978187948082566E-2</v>
          </cell>
          <cell r="AA63">
            <v>7.1381669031792258E-2</v>
          </cell>
          <cell r="AB63">
            <v>0.12</v>
          </cell>
          <cell r="AC63">
            <v>0.04</v>
          </cell>
          <cell r="AD63">
            <v>0.05</v>
          </cell>
          <cell r="AE63">
            <v>0.05</v>
          </cell>
          <cell r="AF63">
            <v>0.06</v>
          </cell>
          <cell r="AG63">
            <v>7.0000000000000007E-2</v>
          </cell>
          <cell r="AI63" t="str">
            <v>Anhembi</v>
          </cell>
          <cell r="AJ63">
            <v>7.0000000000000007E-2</v>
          </cell>
          <cell r="AK63">
            <v>7.0000000000000007E-2</v>
          </cell>
          <cell r="AL63">
            <v>7.0000000000000007E-2</v>
          </cell>
          <cell r="AM63">
            <v>7.0000000000000007E-2</v>
          </cell>
          <cell r="AN63">
            <v>7.0000000000000007E-2</v>
          </cell>
          <cell r="AO63">
            <v>7.0000000000000007E-2</v>
          </cell>
          <cell r="AP63">
            <v>7.0000000000000007E-2</v>
          </cell>
          <cell r="AQ63">
            <v>7.0000000000000007E-2</v>
          </cell>
          <cell r="AR63">
            <v>7.0000000000000007E-2</v>
          </cell>
          <cell r="AS63">
            <v>7.0000000000000007E-2</v>
          </cell>
          <cell r="AT63">
            <v>7.0000000000000007E-2</v>
          </cell>
          <cell r="AU63">
            <v>7.0000000000000007E-2</v>
          </cell>
        </row>
        <row r="64">
          <cell r="U64" t="str">
            <v>Centro</v>
          </cell>
          <cell r="V64">
            <v>9.1780711602503062E-2</v>
          </cell>
          <cell r="W64">
            <v>0.10760473588342441</v>
          </cell>
          <cell r="X64">
            <v>9.3979887668801193E-2</v>
          </cell>
          <cell r="Y64">
            <v>8.6360231777575902E-2</v>
          </cell>
          <cell r="Z64">
            <v>9.2532905984002253E-2</v>
          </cell>
          <cell r="AA64">
            <v>6.0143383169462217E-2</v>
          </cell>
          <cell r="AB64">
            <v>0.06</v>
          </cell>
          <cell r="AC64">
            <v>7.0000000000000007E-2</v>
          </cell>
          <cell r="AD64">
            <v>7.0000000000000007E-2</v>
          </cell>
          <cell r="AE64">
            <v>0.06</v>
          </cell>
          <cell r="AF64">
            <v>7.0000000000000007E-2</v>
          </cell>
          <cell r="AG64">
            <v>7.0000000000000007E-2</v>
          </cell>
          <cell r="AI64" t="str">
            <v>Centro</v>
          </cell>
          <cell r="AJ64">
            <v>0.08</v>
          </cell>
          <cell r="AK64">
            <v>0.08</v>
          </cell>
          <cell r="AL64">
            <v>0.08</v>
          </cell>
          <cell r="AM64">
            <v>0.08</v>
          </cell>
          <cell r="AN64">
            <v>0.08</v>
          </cell>
          <cell r="AO64">
            <v>0.08</v>
          </cell>
          <cell r="AP64">
            <v>0.08</v>
          </cell>
          <cell r="AQ64">
            <v>0.08</v>
          </cell>
          <cell r="AR64">
            <v>0.08</v>
          </cell>
          <cell r="AS64">
            <v>0.08</v>
          </cell>
          <cell r="AT64">
            <v>0.08</v>
          </cell>
          <cell r="AU64">
            <v>0.08</v>
          </cell>
        </row>
        <row r="65">
          <cell r="U65" t="str">
            <v>Grande ABC</v>
          </cell>
          <cell r="V65">
            <v>0.12983243171922418</v>
          </cell>
          <cell r="W65">
            <v>0.15514967690887513</v>
          </cell>
          <cell r="X65">
            <v>0.22859975762917265</v>
          </cell>
          <cell r="Y65">
            <v>0.23066361556064074</v>
          </cell>
          <cell r="Z65">
            <v>0.1449299757608403</v>
          </cell>
          <cell r="AA65">
            <v>6.3359672227099789E-2</v>
          </cell>
          <cell r="AB65">
            <v>0.08</v>
          </cell>
          <cell r="AC65">
            <v>0.12</v>
          </cell>
          <cell r="AD65">
            <v>0.13</v>
          </cell>
          <cell r="AE65">
            <v>0.12</v>
          </cell>
          <cell r="AF65">
            <v>0.08</v>
          </cell>
          <cell r="AG65">
            <v>0.11</v>
          </cell>
          <cell r="AI65" t="str">
            <v>Grande ABC</v>
          </cell>
          <cell r="AJ65">
            <v>0.14000000000000001</v>
          </cell>
          <cell r="AK65">
            <v>0.14000000000000001</v>
          </cell>
          <cell r="AL65">
            <v>0.14000000000000001</v>
          </cell>
          <cell r="AM65">
            <v>0.14000000000000001</v>
          </cell>
          <cell r="AN65">
            <v>0.14000000000000001</v>
          </cell>
          <cell r="AO65">
            <v>0.14000000000000001</v>
          </cell>
          <cell r="AP65">
            <v>0.14000000000000001</v>
          </cell>
          <cell r="AQ65">
            <v>0.14000000000000001</v>
          </cell>
          <cell r="AR65">
            <v>0.14000000000000001</v>
          </cell>
          <cell r="AS65">
            <v>0.14000000000000001</v>
          </cell>
          <cell r="AT65">
            <v>0.14000000000000001</v>
          </cell>
          <cell r="AU65">
            <v>0.14000000000000001</v>
          </cell>
        </row>
        <row r="66">
          <cell r="U66" t="str">
            <v>Leste</v>
          </cell>
          <cell r="V66">
            <v>0.10210084033613445</v>
          </cell>
          <cell r="W66">
            <v>0.12250926584165592</v>
          </cell>
          <cell r="X66">
            <v>0.10345408842777572</v>
          </cell>
          <cell r="Y66">
            <v>0.16539977477477477</v>
          </cell>
          <cell r="Z66">
            <v>0.14577697625488428</v>
          </cell>
          <cell r="AA66">
            <v>9.0472188286126062E-2</v>
          </cell>
          <cell r="AB66">
            <v>0.08</v>
          </cell>
          <cell r="AC66">
            <v>7.0000000000000007E-2</v>
          </cell>
          <cell r="AD66">
            <v>0.06</v>
          </cell>
          <cell r="AE66">
            <v>0.03</v>
          </cell>
          <cell r="AF66">
            <v>0.09</v>
          </cell>
          <cell r="AG66">
            <v>0.06</v>
          </cell>
          <cell r="AI66" t="str">
            <v>Leste</v>
          </cell>
          <cell r="AJ66">
            <v>0.08</v>
          </cell>
          <cell r="AK66">
            <v>0.08</v>
          </cell>
          <cell r="AL66">
            <v>0.08</v>
          </cell>
          <cell r="AM66">
            <v>0.08</v>
          </cell>
          <cell r="AN66">
            <v>0.08</v>
          </cell>
          <cell r="AO66">
            <v>0.08</v>
          </cell>
          <cell r="AP66">
            <v>0.08</v>
          </cell>
          <cell r="AQ66">
            <v>0.08</v>
          </cell>
          <cell r="AR66">
            <v>0.08</v>
          </cell>
          <cell r="AS66">
            <v>0.08</v>
          </cell>
          <cell r="AT66">
            <v>0.08</v>
          </cell>
          <cell r="AU66">
            <v>0.08</v>
          </cell>
        </row>
        <row r="67">
          <cell r="U67" t="str">
            <v>Oeste</v>
          </cell>
          <cell r="V67">
            <v>8.2444231695314257E-2</v>
          </cell>
          <cell r="W67">
            <v>2.9875070422179888E-2</v>
          </cell>
          <cell r="X67">
            <v>0.13419904281401823</v>
          </cell>
          <cell r="Y67">
            <v>0.12625601004633136</v>
          </cell>
          <cell r="Z67">
            <v>0.19077330520362243</v>
          </cell>
          <cell r="AA67">
            <v>0.13356156215657891</v>
          </cell>
          <cell r="AB67">
            <v>0.15</v>
          </cell>
          <cell r="AC67">
            <v>0.1</v>
          </cell>
          <cell r="AD67">
            <v>0.17</v>
          </cell>
          <cell r="AE67">
            <v>0.1</v>
          </cell>
          <cell r="AF67">
            <v>0.03</v>
          </cell>
          <cell r="AG67">
            <v>7.0000000000000007E-2</v>
          </cell>
          <cell r="AI67" t="str">
            <v>Oeste</v>
          </cell>
          <cell r="AJ67">
            <v>0.06</v>
          </cell>
          <cell r="AK67">
            <v>0.06</v>
          </cell>
          <cell r="AL67">
            <v>0.06</v>
          </cell>
          <cell r="AM67">
            <v>0.06</v>
          </cell>
          <cell r="AN67">
            <v>0.06</v>
          </cell>
          <cell r="AO67">
            <v>0.06</v>
          </cell>
          <cell r="AP67">
            <v>0.06</v>
          </cell>
          <cell r="AQ67">
            <v>0.06</v>
          </cell>
          <cell r="AR67">
            <v>0.06</v>
          </cell>
          <cell r="AS67">
            <v>0.06</v>
          </cell>
          <cell r="AT67">
            <v>0.06</v>
          </cell>
          <cell r="AU67">
            <v>0.06</v>
          </cell>
        </row>
        <row r="68">
          <cell r="U68" t="str">
            <v>SP Sul</v>
          </cell>
          <cell r="V68">
            <v>4.7138072617225607E-2</v>
          </cell>
          <cell r="W68">
            <v>3.1770185269633718E-2</v>
          </cell>
          <cell r="X68">
            <v>6.6905569796128425E-2</v>
          </cell>
          <cell r="Y68">
            <v>4.9825153941157295E-2</v>
          </cell>
          <cell r="Z68">
            <v>5.6680374140958743E-2</v>
          </cell>
          <cell r="AA68">
            <v>4.599580303547899E-2</v>
          </cell>
          <cell r="AB68">
            <v>0.04</v>
          </cell>
          <cell r="AC68">
            <v>0.05</v>
          </cell>
          <cell r="AD68">
            <v>0.04</v>
          </cell>
          <cell r="AE68">
            <v>0.03</v>
          </cell>
          <cell r="AF68">
            <v>0.03</v>
          </cell>
          <cell r="AG68">
            <v>0</v>
          </cell>
          <cell r="AI68" t="str">
            <v>SP Sul</v>
          </cell>
          <cell r="AJ68">
            <v>0.04</v>
          </cell>
          <cell r="AK68">
            <v>0.04</v>
          </cell>
          <cell r="AL68">
            <v>0.04</v>
          </cell>
          <cell r="AM68">
            <v>0.04</v>
          </cell>
          <cell r="AN68">
            <v>0.04</v>
          </cell>
          <cell r="AO68">
            <v>0.04</v>
          </cell>
          <cell r="AP68">
            <v>0.04</v>
          </cell>
          <cell r="AQ68">
            <v>0.04</v>
          </cell>
          <cell r="AR68">
            <v>0.04</v>
          </cell>
          <cell r="AS68">
            <v>0.04</v>
          </cell>
          <cell r="AT68">
            <v>0.04</v>
          </cell>
          <cell r="AU68">
            <v>0.04</v>
          </cell>
        </row>
        <row r="69">
          <cell r="U69" t="str">
            <v>Total VPO</v>
          </cell>
          <cell r="V69">
            <v>9.2507023746507877E-2</v>
          </cell>
          <cell r="W69">
            <v>8.9380579798787094E-2</v>
          </cell>
          <cell r="X69">
            <v>0.11670918545869996</v>
          </cell>
          <cell r="Y69">
            <v>0.12026996931042007</v>
          </cell>
          <cell r="Z69">
            <v>0.11244528754873177</v>
          </cell>
          <cell r="AA69">
            <v>7.7485712984423041E-2</v>
          </cell>
          <cell r="AB69">
            <v>8.8333333333333333E-2</v>
          </cell>
          <cell r="AC69">
            <v>7.4999999999999997E-2</v>
          </cell>
          <cell r="AD69">
            <v>8.666666666666667E-2</v>
          </cell>
          <cell r="AE69">
            <v>6.5000000000000002E-2</v>
          </cell>
          <cell r="AF69">
            <v>0.06</v>
          </cell>
          <cell r="AG69">
            <v>7.5999999999999998E-2</v>
          </cell>
          <cell r="AI69" t="str">
            <v>Total VPO</v>
          </cell>
          <cell r="AJ69">
            <v>0</v>
          </cell>
          <cell r="AK69">
            <v>0</v>
          </cell>
          <cell r="AL69">
            <v>0</v>
          </cell>
          <cell r="AM69">
            <v>0</v>
          </cell>
          <cell r="AN69">
            <v>0</v>
          </cell>
          <cell r="AO69">
            <v>0</v>
          </cell>
          <cell r="AP69">
            <v>0</v>
          </cell>
          <cell r="AQ69">
            <v>0</v>
          </cell>
          <cell r="AR69">
            <v>0</v>
          </cell>
          <cell r="AS69">
            <v>0</v>
          </cell>
          <cell r="AT69">
            <v>0</v>
          </cell>
          <cell r="AU69">
            <v>0</v>
          </cell>
        </row>
        <row r="74">
          <cell r="U74" t="str">
            <v>Anhembi</v>
          </cell>
          <cell r="V74">
            <v>1.5046296296296295</v>
          </cell>
          <cell r="W74">
            <v>1.3645980253878702</v>
          </cell>
          <cell r="X74">
            <v>0.88734567901234573</v>
          </cell>
          <cell r="Y74">
            <v>0.8688833124215809</v>
          </cell>
          <cell r="Z74">
            <v>0.57856037151702788</v>
          </cell>
          <cell r="AA74">
            <v>0.98975188781014023</v>
          </cell>
          <cell r="AB74">
            <v>1.67</v>
          </cell>
          <cell r="AC74">
            <v>0.56000000000000005</v>
          </cell>
          <cell r="AD74">
            <v>0.79</v>
          </cell>
          <cell r="AE74">
            <v>0.63</v>
          </cell>
          <cell r="AF74">
            <v>0.81</v>
          </cell>
          <cell r="AG74">
            <v>1.24</v>
          </cell>
          <cell r="AI74" t="str">
            <v>Anhembi</v>
          </cell>
          <cell r="AJ74">
            <v>1</v>
          </cell>
          <cell r="AK74">
            <v>1</v>
          </cell>
          <cell r="AL74">
            <v>1</v>
          </cell>
          <cell r="AM74">
            <v>1</v>
          </cell>
          <cell r="AN74">
            <v>1</v>
          </cell>
          <cell r="AO74">
            <v>1</v>
          </cell>
          <cell r="AP74">
            <v>1</v>
          </cell>
          <cell r="AQ74">
            <v>1</v>
          </cell>
          <cell r="AR74">
            <v>1</v>
          </cell>
          <cell r="AS74">
            <v>1</v>
          </cell>
          <cell r="AT74">
            <v>1</v>
          </cell>
          <cell r="AU74">
            <v>1</v>
          </cell>
        </row>
        <row r="75">
          <cell r="U75" t="str">
            <v>Centro</v>
          </cell>
          <cell r="V75">
            <v>2.4959742351046699</v>
          </cell>
          <cell r="W75">
            <v>1.6926934097421202</v>
          </cell>
          <cell r="X75">
            <v>2.1389558232931729</v>
          </cell>
          <cell r="Y75">
            <v>1.771117166212534</v>
          </cell>
          <cell r="Z75">
            <v>1.7682072829131652</v>
          </cell>
          <cell r="AA75">
            <v>1.356060606060606</v>
          </cell>
          <cell r="AB75">
            <v>1.01</v>
          </cell>
          <cell r="AC75">
            <v>1.4</v>
          </cell>
          <cell r="AD75">
            <v>1.66</v>
          </cell>
          <cell r="AE75">
            <v>1.5</v>
          </cell>
          <cell r="AF75">
            <v>1.44</v>
          </cell>
          <cell r="AG75">
            <v>1.79</v>
          </cell>
          <cell r="AI75" t="str">
            <v>Centro</v>
          </cell>
          <cell r="AJ75">
            <v>1.7</v>
          </cell>
          <cell r="AK75">
            <v>1.7</v>
          </cell>
          <cell r="AL75">
            <v>1.7</v>
          </cell>
          <cell r="AM75">
            <v>1.7</v>
          </cell>
          <cell r="AN75">
            <v>1.7</v>
          </cell>
          <cell r="AO75">
            <v>1.7</v>
          </cell>
          <cell r="AP75">
            <v>1.7</v>
          </cell>
          <cell r="AQ75">
            <v>1.7</v>
          </cell>
          <cell r="AR75">
            <v>1.7</v>
          </cell>
          <cell r="AS75">
            <v>1.7</v>
          </cell>
          <cell r="AT75">
            <v>1.7</v>
          </cell>
          <cell r="AU75">
            <v>1.7</v>
          </cell>
        </row>
        <row r="76">
          <cell r="U76" t="str">
            <v>Grande ABC</v>
          </cell>
          <cell r="V76">
            <v>2.6995884773662553</v>
          </cell>
          <cell r="W76">
            <v>2.7682352941176469</v>
          </cell>
          <cell r="X76">
            <v>5.845070422535211</v>
          </cell>
          <cell r="Y76">
            <v>3.9810426540284358</v>
          </cell>
          <cell r="Z76">
            <v>2.7350698856416771</v>
          </cell>
          <cell r="AA76">
            <v>1.0728444003964321</v>
          </cell>
          <cell r="AB76">
            <v>1.1100000000000001</v>
          </cell>
          <cell r="AC76">
            <v>1.7</v>
          </cell>
          <cell r="AD76">
            <v>1.63</v>
          </cell>
          <cell r="AE76">
            <v>1.47</v>
          </cell>
          <cell r="AF76">
            <v>1.1599999999999999</v>
          </cell>
          <cell r="AG76">
            <v>1.56</v>
          </cell>
          <cell r="AI76" t="str">
            <v>Grande ABC</v>
          </cell>
          <cell r="AJ76">
            <v>3</v>
          </cell>
          <cell r="AK76">
            <v>3</v>
          </cell>
          <cell r="AL76">
            <v>3</v>
          </cell>
          <cell r="AM76">
            <v>3</v>
          </cell>
          <cell r="AN76">
            <v>3</v>
          </cell>
          <cell r="AO76">
            <v>3</v>
          </cell>
          <cell r="AP76">
            <v>3</v>
          </cell>
          <cell r="AQ76">
            <v>3</v>
          </cell>
          <cell r="AR76">
            <v>3</v>
          </cell>
          <cell r="AS76">
            <v>3</v>
          </cell>
          <cell r="AT76">
            <v>3</v>
          </cell>
          <cell r="AU76">
            <v>3</v>
          </cell>
        </row>
        <row r="77">
          <cell r="U77" t="str">
            <v>Leste</v>
          </cell>
          <cell r="V77">
            <v>1.3530066815144766</v>
          </cell>
          <cell r="W77">
            <v>1.5562990309183202</v>
          </cell>
          <cell r="X77">
            <v>1.7958199356913183</v>
          </cell>
          <cell r="Y77">
            <v>2.8565640194489466</v>
          </cell>
          <cell r="Z77">
            <v>1.842355175688509</v>
          </cell>
          <cell r="AA77">
            <v>1.290422245108136</v>
          </cell>
          <cell r="AB77">
            <v>1.1100000000000001</v>
          </cell>
          <cell r="AC77">
            <v>1.05</v>
          </cell>
          <cell r="AD77">
            <v>1.1299999999999999</v>
          </cell>
          <cell r="AE77">
            <v>0.42</v>
          </cell>
          <cell r="AF77">
            <v>1.36</v>
          </cell>
          <cell r="AG77">
            <v>0.86</v>
          </cell>
          <cell r="AI77" t="str">
            <v>Leste</v>
          </cell>
          <cell r="AJ77">
            <v>1.26</v>
          </cell>
          <cell r="AK77">
            <v>1.26</v>
          </cell>
          <cell r="AL77">
            <v>1.26</v>
          </cell>
          <cell r="AM77">
            <v>1.26</v>
          </cell>
          <cell r="AN77">
            <v>1.26</v>
          </cell>
          <cell r="AO77">
            <v>1.26</v>
          </cell>
          <cell r="AP77">
            <v>1.26</v>
          </cell>
          <cell r="AQ77">
            <v>1.26</v>
          </cell>
          <cell r="AR77">
            <v>1.26</v>
          </cell>
          <cell r="AS77">
            <v>1.26</v>
          </cell>
          <cell r="AT77">
            <v>1.26</v>
          </cell>
          <cell r="AU77">
            <v>1.26</v>
          </cell>
        </row>
        <row r="78">
          <cell r="U78" t="str">
            <v>Oeste</v>
          </cell>
          <cell r="V78">
            <v>1.3817202572347267</v>
          </cell>
          <cell r="W78">
            <v>3.0405405405405403</v>
          </cell>
          <cell r="X78">
            <v>1.9181034482758621</v>
          </cell>
          <cell r="Y78">
            <v>2.302615629984051</v>
          </cell>
          <cell r="Z78">
            <v>2.3842917251051894</v>
          </cell>
          <cell r="AA78">
            <v>2.0535966149506346</v>
          </cell>
          <cell r="AB78">
            <v>2.25</v>
          </cell>
          <cell r="AC78">
            <v>1.57</v>
          </cell>
          <cell r="AD78">
            <v>2.41</v>
          </cell>
          <cell r="AE78">
            <v>1.59</v>
          </cell>
          <cell r="AF78">
            <v>0.51</v>
          </cell>
          <cell r="AG78">
            <v>1.29</v>
          </cell>
          <cell r="AI78" t="str">
            <v>Oeste</v>
          </cell>
          <cell r="AJ78">
            <v>1.69</v>
          </cell>
          <cell r="AK78">
            <v>1.69</v>
          </cell>
          <cell r="AL78">
            <v>1.69</v>
          </cell>
          <cell r="AM78">
            <v>1.69</v>
          </cell>
          <cell r="AN78">
            <v>1.69</v>
          </cell>
          <cell r="AO78">
            <v>1.69</v>
          </cell>
          <cell r="AP78">
            <v>1.69</v>
          </cell>
          <cell r="AQ78">
            <v>1.69</v>
          </cell>
          <cell r="AR78">
            <v>1.69</v>
          </cell>
          <cell r="AS78">
            <v>1.69</v>
          </cell>
          <cell r="AT78">
            <v>1.69</v>
          </cell>
          <cell r="AU78">
            <v>1.69</v>
          </cell>
        </row>
        <row r="79">
          <cell r="U79" t="str">
            <v>SP Sul</v>
          </cell>
          <cell r="V79">
            <v>0.73936696340257169</v>
          </cell>
          <cell r="W79">
            <v>0.95280898876404496</v>
          </cell>
          <cell r="X79">
            <v>0.90518783542039361</v>
          </cell>
          <cell r="Y79">
            <v>1.735661923242777</v>
          </cell>
          <cell r="Z79">
            <v>0.80323679727427599</v>
          </cell>
          <cell r="AA79">
            <v>0.95928753180661575</v>
          </cell>
          <cell r="AB79">
            <v>0.72</v>
          </cell>
          <cell r="AC79">
            <v>1.02</v>
          </cell>
          <cell r="AD79">
            <v>0.77</v>
          </cell>
          <cell r="AE79">
            <v>0.47</v>
          </cell>
          <cell r="AF79">
            <v>0.95</v>
          </cell>
          <cell r="AG79">
            <v>0</v>
          </cell>
          <cell r="AI79" t="str">
            <v>SP Sul</v>
          </cell>
          <cell r="AJ79">
            <v>0.69</v>
          </cell>
          <cell r="AK79">
            <v>0.69</v>
          </cell>
          <cell r="AL79">
            <v>0.69</v>
          </cell>
          <cell r="AM79">
            <v>0.69</v>
          </cell>
          <cell r="AN79">
            <v>0.69</v>
          </cell>
          <cell r="AO79">
            <v>0.69</v>
          </cell>
          <cell r="AP79">
            <v>0.69</v>
          </cell>
          <cell r="AQ79">
            <v>0.69</v>
          </cell>
          <cell r="AR79">
            <v>0.69</v>
          </cell>
          <cell r="AS79">
            <v>0.69</v>
          </cell>
          <cell r="AT79">
            <v>0.69</v>
          </cell>
          <cell r="AU79">
            <v>0.69</v>
          </cell>
        </row>
        <row r="80">
          <cell r="U80" t="str">
            <v>Total VPO</v>
          </cell>
          <cell r="V80">
            <v>1.6957143740420551</v>
          </cell>
          <cell r="W80">
            <v>1.8958625482450906</v>
          </cell>
          <cell r="X80">
            <v>2.2484138573713843</v>
          </cell>
          <cell r="Y80">
            <v>2.2526474508897212</v>
          </cell>
          <cell r="Z80">
            <v>1.6852868730233073</v>
          </cell>
          <cell r="AA80">
            <v>1.286993881022094</v>
          </cell>
          <cell r="AB80">
            <v>1.3116666666666668</v>
          </cell>
          <cell r="AC80">
            <v>1.2166666666666668</v>
          </cell>
          <cell r="AD80">
            <v>1.3983333333333334</v>
          </cell>
          <cell r="AE80">
            <v>1.0133333333333332</v>
          </cell>
          <cell r="AF80">
            <v>1.0383333333333333</v>
          </cell>
          <cell r="AG80">
            <v>1.3480000000000001</v>
          </cell>
          <cell r="AI80" t="str">
            <v>Total VPO</v>
          </cell>
          <cell r="AJ80">
            <v>0</v>
          </cell>
          <cell r="AK80">
            <v>0</v>
          </cell>
          <cell r="AL80">
            <v>0</v>
          </cell>
          <cell r="AM80">
            <v>0</v>
          </cell>
          <cell r="AN80">
            <v>0</v>
          </cell>
          <cell r="AO80">
            <v>0</v>
          </cell>
          <cell r="AP80">
            <v>0</v>
          </cell>
          <cell r="AQ80">
            <v>0</v>
          </cell>
          <cell r="AR80">
            <v>0</v>
          </cell>
          <cell r="AS80">
            <v>0</v>
          </cell>
          <cell r="AT80">
            <v>0</v>
          </cell>
          <cell r="AU80">
            <v>0</v>
          </cell>
        </row>
      </sheetData>
      <sheetData sheetId="26" refreshError="1">
        <row r="92">
          <cell r="X92">
            <v>0</v>
          </cell>
          <cell r="Y92">
            <v>3</v>
          </cell>
          <cell r="Z92">
            <v>4</v>
          </cell>
          <cell r="AA92">
            <v>0</v>
          </cell>
          <cell r="AB92">
            <v>0</v>
          </cell>
          <cell r="AC92">
            <v>0</v>
          </cell>
          <cell r="AD92">
            <v>7</v>
          </cell>
        </row>
        <row r="93">
          <cell r="X93">
            <v>0</v>
          </cell>
          <cell r="Y93">
            <v>3</v>
          </cell>
          <cell r="Z93">
            <v>2</v>
          </cell>
          <cell r="AA93">
            <v>1</v>
          </cell>
          <cell r="AB93">
            <v>1</v>
          </cell>
          <cell r="AC93">
            <v>0</v>
          </cell>
          <cell r="AD93">
            <v>7</v>
          </cell>
        </row>
        <row r="94">
          <cell r="X94">
            <v>0</v>
          </cell>
          <cell r="Y94">
            <v>3</v>
          </cell>
          <cell r="Z94">
            <v>4</v>
          </cell>
          <cell r="AA94">
            <v>0</v>
          </cell>
          <cell r="AB94">
            <v>0</v>
          </cell>
          <cell r="AC94">
            <v>0</v>
          </cell>
          <cell r="AD94">
            <v>7</v>
          </cell>
        </row>
        <row r="95">
          <cell r="X95">
            <v>0</v>
          </cell>
          <cell r="Y95">
            <v>0</v>
          </cell>
          <cell r="Z95">
            <v>7</v>
          </cell>
          <cell r="AA95">
            <v>0</v>
          </cell>
          <cell r="AB95">
            <v>0</v>
          </cell>
          <cell r="AC95">
            <v>0</v>
          </cell>
          <cell r="AD95">
            <v>7</v>
          </cell>
        </row>
        <row r="96">
          <cell r="X96">
            <v>0</v>
          </cell>
          <cell r="Y96">
            <v>3</v>
          </cell>
          <cell r="Z96">
            <v>4</v>
          </cell>
          <cell r="AA96">
            <v>0</v>
          </cell>
          <cell r="AB96">
            <v>0</v>
          </cell>
          <cell r="AC96">
            <v>0</v>
          </cell>
          <cell r="AD96">
            <v>7</v>
          </cell>
        </row>
        <row r="97">
          <cell r="X97">
            <v>0</v>
          </cell>
          <cell r="Y97">
            <v>0</v>
          </cell>
          <cell r="Z97">
            <v>2</v>
          </cell>
          <cell r="AA97">
            <v>0</v>
          </cell>
          <cell r="AB97">
            <v>3</v>
          </cell>
          <cell r="AC97">
            <v>2</v>
          </cell>
          <cell r="AD97">
            <v>7</v>
          </cell>
        </row>
        <row r="98">
          <cell r="X98">
            <v>0</v>
          </cell>
          <cell r="Y98">
            <v>3</v>
          </cell>
          <cell r="Z98">
            <v>4</v>
          </cell>
          <cell r="AA98">
            <v>0</v>
          </cell>
          <cell r="AB98">
            <v>0</v>
          </cell>
          <cell r="AC98">
            <v>0</v>
          </cell>
          <cell r="AD98">
            <v>7</v>
          </cell>
        </row>
        <row r="99">
          <cell r="X99">
            <v>0</v>
          </cell>
          <cell r="Y99">
            <v>3</v>
          </cell>
          <cell r="Z99">
            <v>1</v>
          </cell>
          <cell r="AA99">
            <v>0</v>
          </cell>
          <cell r="AB99">
            <v>2</v>
          </cell>
          <cell r="AC99">
            <v>1</v>
          </cell>
          <cell r="AD99">
            <v>7</v>
          </cell>
        </row>
        <row r="100">
          <cell r="X100">
            <v>0</v>
          </cell>
          <cell r="Y100">
            <v>12</v>
          </cell>
          <cell r="Z100">
            <v>24</v>
          </cell>
          <cell r="AA100">
            <v>22</v>
          </cell>
          <cell r="AB100">
            <v>0</v>
          </cell>
          <cell r="AC100">
            <v>0</v>
          </cell>
          <cell r="AD100">
            <v>58</v>
          </cell>
        </row>
        <row r="101">
          <cell r="X101">
            <v>0</v>
          </cell>
          <cell r="Y101">
            <v>0</v>
          </cell>
          <cell r="Z101">
            <v>42</v>
          </cell>
          <cell r="AA101">
            <v>0</v>
          </cell>
          <cell r="AB101">
            <v>0</v>
          </cell>
          <cell r="AC101">
            <v>0</v>
          </cell>
          <cell r="AD101">
            <v>42</v>
          </cell>
        </row>
        <row r="102">
          <cell r="X102">
            <v>0</v>
          </cell>
          <cell r="Y102">
            <v>0</v>
          </cell>
          <cell r="Z102">
            <v>0</v>
          </cell>
          <cell r="AA102">
            <v>53</v>
          </cell>
          <cell r="AB102">
            <v>5</v>
          </cell>
          <cell r="AC102">
            <v>0</v>
          </cell>
          <cell r="AD102">
            <v>58</v>
          </cell>
        </row>
        <row r="103">
          <cell r="X103">
            <v>0</v>
          </cell>
          <cell r="Y103">
            <v>0</v>
          </cell>
          <cell r="Z103">
            <v>0</v>
          </cell>
          <cell r="AA103">
            <v>53</v>
          </cell>
          <cell r="AB103">
            <v>5</v>
          </cell>
          <cell r="AC103">
            <v>0</v>
          </cell>
          <cell r="AD103">
            <v>58</v>
          </cell>
        </row>
        <row r="104">
          <cell r="X104">
            <v>0</v>
          </cell>
          <cell r="Y104">
            <v>8</v>
          </cell>
          <cell r="Z104">
            <v>23</v>
          </cell>
          <cell r="AA104">
            <v>24</v>
          </cell>
          <cell r="AB104">
            <v>24</v>
          </cell>
          <cell r="AC104">
            <v>0</v>
          </cell>
          <cell r="AD104">
            <v>79</v>
          </cell>
        </row>
        <row r="105">
          <cell r="X105">
            <v>0</v>
          </cell>
          <cell r="Y105">
            <v>4</v>
          </cell>
          <cell r="Z105">
            <v>9</v>
          </cell>
          <cell r="AA105">
            <v>23</v>
          </cell>
          <cell r="AB105">
            <v>16</v>
          </cell>
          <cell r="AC105">
            <v>8</v>
          </cell>
          <cell r="AD105">
            <v>60</v>
          </cell>
        </row>
        <row r="106">
          <cell r="X106">
            <v>0</v>
          </cell>
          <cell r="Y106">
            <v>8</v>
          </cell>
          <cell r="Z106">
            <v>23</v>
          </cell>
          <cell r="AA106">
            <v>22</v>
          </cell>
          <cell r="AB106">
            <v>7</v>
          </cell>
          <cell r="AC106">
            <v>0</v>
          </cell>
          <cell r="AD106">
            <v>60</v>
          </cell>
        </row>
        <row r="107">
          <cell r="X107">
            <v>0</v>
          </cell>
          <cell r="Y107">
            <v>4</v>
          </cell>
          <cell r="Z107">
            <v>9</v>
          </cell>
          <cell r="AA107">
            <v>23</v>
          </cell>
          <cell r="AB107">
            <v>16</v>
          </cell>
          <cell r="AC107">
            <v>8</v>
          </cell>
          <cell r="AD107">
            <v>60</v>
          </cell>
        </row>
        <row r="108">
          <cell r="X108">
            <v>0</v>
          </cell>
          <cell r="Y108">
            <v>0</v>
          </cell>
          <cell r="Z108">
            <v>2</v>
          </cell>
          <cell r="AA108">
            <v>2</v>
          </cell>
          <cell r="AB108">
            <v>2</v>
          </cell>
          <cell r="AC108">
            <v>0</v>
          </cell>
          <cell r="AD108">
            <v>6</v>
          </cell>
        </row>
        <row r="109">
          <cell r="X109">
            <v>0</v>
          </cell>
          <cell r="Y109">
            <v>0</v>
          </cell>
          <cell r="Z109">
            <v>1</v>
          </cell>
          <cell r="AA109">
            <v>1</v>
          </cell>
          <cell r="AB109">
            <v>0</v>
          </cell>
          <cell r="AC109">
            <v>2</v>
          </cell>
          <cell r="AD109">
            <v>4</v>
          </cell>
        </row>
        <row r="110">
          <cell r="X110">
            <v>5</v>
          </cell>
          <cell r="Y110">
            <v>46</v>
          </cell>
          <cell r="Z110">
            <v>52</v>
          </cell>
          <cell r="AA110">
            <v>52</v>
          </cell>
          <cell r="AB110">
            <v>55</v>
          </cell>
          <cell r="AC110">
            <v>0</v>
          </cell>
          <cell r="AD110">
            <v>210</v>
          </cell>
        </row>
        <row r="111">
          <cell r="X111">
            <v>8</v>
          </cell>
          <cell r="Y111">
            <v>4</v>
          </cell>
          <cell r="Z111">
            <v>20</v>
          </cell>
          <cell r="AA111">
            <v>16</v>
          </cell>
          <cell r="AB111">
            <v>23</v>
          </cell>
          <cell r="AC111">
            <v>5</v>
          </cell>
          <cell r="AD111">
            <v>76</v>
          </cell>
        </row>
        <row r="112">
          <cell r="X112">
            <v>8</v>
          </cell>
          <cell r="Y112">
            <v>4</v>
          </cell>
          <cell r="Z112">
            <v>20</v>
          </cell>
          <cell r="AA112">
            <v>16</v>
          </cell>
          <cell r="AB112">
            <v>23</v>
          </cell>
          <cell r="AC112">
            <v>12</v>
          </cell>
          <cell r="AD112">
            <v>83</v>
          </cell>
        </row>
        <row r="113">
          <cell r="X113">
            <v>8</v>
          </cell>
          <cell r="Y113">
            <v>4</v>
          </cell>
          <cell r="Z113">
            <v>20</v>
          </cell>
          <cell r="AA113">
            <v>16</v>
          </cell>
          <cell r="AB113">
            <v>23</v>
          </cell>
          <cell r="AC113">
            <v>5</v>
          </cell>
          <cell r="AD113">
            <v>76</v>
          </cell>
        </row>
        <row r="114">
          <cell r="X114">
            <v>0</v>
          </cell>
          <cell r="Y114">
            <v>6</v>
          </cell>
          <cell r="Z114">
            <v>4</v>
          </cell>
          <cell r="AA114">
            <v>0</v>
          </cell>
          <cell r="AB114">
            <v>0</v>
          </cell>
          <cell r="AC114">
            <v>0</v>
          </cell>
          <cell r="AD114">
            <v>10</v>
          </cell>
        </row>
        <row r="115">
          <cell r="X115">
            <v>0</v>
          </cell>
          <cell r="Y115">
            <v>0</v>
          </cell>
          <cell r="Z115">
            <v>0</v>
          </cell>
          <cell r="AA115">
            <v>1</v>
          </cell>
          <cell r="AB115">
            <v>9</v>
          </cell>
          <cell r="AC115">
            <v>0</v>
          </cell>
          <cell r="AD115">
            <v>10</v>
          </cell>
        </row>
        <row r="116">
          <cell r="X116">
            <v>60</v>
          </cell>
          <cell r="Y116">
            <v>120</v>
          </cell>
          <cell r="Z116">
            <v>120</v>
          </cell>
          <cell r="AA116">
            <v>120</v>
          </cell>
          <cell r="AB116">
            <v>128</v>
          </cell>
          <cell r="AC116">
            <v>0</v>
          </cell>
          <cell r="AD116">
            <v>548</v>
          </cell>
        </row>
        <row r="117">
          <cell r="X117">
            <v>0</v>
          </cell>
          <cell r="Y117">
            <v>0</v>
          </cell>
          <cell r="Z117">
            <v>200</v>
          </cell>
          <cell r="AA117">
            <v>50</v>
          </cell>
          <cell r="AB117">
            <v>30</v>
          </cell>
          <cell r="AC117">
            <v>0</v>
          </cell>
          <cell r="AD117">
            <v>280</v>
          </cell>
        </row>
        <row r="118">
          <cell r="X118">
            <v>0</v>
          </cell>
          <cell r="Y118">
            <v>0</v>
          </cell>
          <cell r="Z118">
            <v>0</v>
          </cell>
          <cell r="AA118">
            <v>0</v>
          </cell>
          <cell r="AB118">
            <v>0</v>
          </cell>
          <cell r="AC118">
            <v>0</v>
          </cell>
          <cell r="AD118">
            <v>0</v>
          </cell>
        </row>
        <row r="119">
          <cell r="X119">
            <v>0</v>
          </cell>
          <cell r="Y119">
            <v>0</v>
          </cell>
          <cell r="Z119">
            <v>0</v>
          </cell>
          <cell r="AA119">
            <v>0</v>
          </cell>
          <cell r="AB119">
            <v>0</v>
          </cell>
          <cell r="AC119">
            <v>0</v>
          </cell>
          <cell r="AD119">
            <v>0</v>
          </cell>
        </row>
        <row r="122">
          <cell r="X122">
            <v>0</v>
          </cell>
          <cell r="Y122">
            <v>10</v>
          </cell>
          <cell r="Z122">
            <v>4</v>
          </cell>
          <cell r="AA122">
            <v>0</v>
          </cell>
          <cell r="AB122">
            <v>0</v>
          </cell>
          <cell r="AC122">
            <v>0</v>
          </cell>
          <cell r="AD122">
            <v>14</v>
          </cell>
        </row>
        <row r="123">
          <cell r="X123">
            <v>0</v>
          </cell>
          <cell r="Y123">
            <v>0</v>
          </cell>
          <cell r="Z123">
            <v>7</v>
          </cell>
          <cell r="AA123">
            <v>2</v>
          </cell>
          <cell r="AB123">
            <v>5</v>
          </cell>
          <cell r="AC123">
            <v>0</v>
          </cell>
          <cell r="AD123">
            <v>14</v>
          </cell>
        </row>
        <row r="124">
          <cell r="X124">
            <v>0</v>
          </cell>
          <cell r="Y124">
            <v>10</v>
          </cell>
          <cell r="Z124">
            <v>4</v>
          </cell>
          <cell r="AA124">
            <v>0</v>
          </cell>
          <cell r="AB124">
            <v>0</v>
          </cell>
          <cell r="AC124">
            <v>0</v>
          </cell>
          <cell r="AD124">
            <v>14</v>
          </cell>
        </row>
        <row r="125">
          <cell r="X125">
            <v>2</v>
          </cell>
          <cell r="Y125">
            <v>0</v>
          </cell>
          <cell r="Z125">
            <v>5</v>
          </cell>
          <cell r="AA125">
            <v>2</v>
          </cell>
          <cell r="AB125">
            <v>5</v>
          </cell>
          <cell r="AC125">
            <v>0</v>
          </cell>
          <cell r="AD125">
            <v>14</v>
          </cell>
        </row>
        <row r="126">
          <cell r="X126">
            <v>0</v>
          </cell>
          <cell r="Y126">
            <v>10</v>
          </cell>
          <cell r="Z126">
            <v>4</v>
          </cell>
          <cell r="AA126">
            <v>0</v>
          </cell>
          <cell r="AB126">
            <v>0</v>
          </cell>
          <cell r="AC126">
            <v>0</v>
          </cell>
          <cell r="AD126">
            <v>14</v>
          </cell>
        </row>
        <row r="127">
          <cell r="X127">
            <v>2</v>
          </cell>
          <cell r="Y127">
            <v>0</v>
          </cell>
          <cell r="Z127">
            <v>5</v>
          </cell>
          <cell r="AA127">
            <v>2</v>
          </cell>
          <cell r="AB127">
            <v>5</v>
          </cell>
          <cell r="AC127">
            <v>0</v>
          </cell>
          <cell r="AD127">
            <v>14</v>
          </cell>
        </row>
        <row r="128">
          <cell r="X128">
            <v>0</v>
          </cell>
          <cell r="Y128">
            <v>10</v>
          </cell>
          <cell r="Z128">
            <v>4</v>
          </cell>
          <cell r="AA128">
            <v>0</v>
          </cell>
          <cell r="AB128">
            <v>0</v>
          </cell>
          <cell r="AC128">
            <v>0</v>
          </cell>
          <cell r="AD128">
            <v>14</v>
          </cell>
        </row>
        <row r="129">
          <cell r="X129">
            <v>0</v>
          </cell>
          <cell r="Y129">
            <v>0</v>
          </cell>
          <cell r="Z129">
            <v>7</v>
          </cell>
          <cell r="AA129">
            <v>2</v>
          </cell>
          <cell r="AB129">
            <v>5</v>
          </cell>
          <cell r="AC129">
            <v>0</v>
          </cell>
          <cell r="AD129">
            <v>14</v>
          </cell>
        </row>
        <row r="130">
          <cell r="X130">
            <v>0</v>
          </cell>
          <cell r="Y130">
            <v>0</v>
          </cell>
          <cell r="Z130">
            <v>6</v>
          </cell>
          <cell r="AA130">
            <v>9</v>
          </cell>
          <cell r="AB130">
            <v>0</v>
          </cell>
          <cell r="AC130">
            <v>0</v>
          </cell>
          <cell r="AD130">
            <v>15</v>
          </cell>
        </row>
        <row r="131">
          <cell r="X131">
            <v>0</v>
          </cell>
          <cell r="Y131">
            <v>0</v>
          </cell>
          <cell r="Z131">
            <v>21</v>
          </cell>
          <cell r="AA131">
            <v>0</v>
          </cell>
          <cell r="AB131">
            <v>0</v>
          </cell>
          <cell r="AC131">
            <v>0</v>
          </cell>
          <cell r="AD131">
            <v>21</v>
          </cell>
        </row>
        <row r="132">
          <cell r="X132">
            <v>0</v>
          </cell>
          <cell r="Y132">
            <v>0</v>
          </cell>
          <cell r="Z132">
            <v>0</v>
          </cell>
          <cell r="AA132">
            <v>23</v>
          </cell>
          <cell r="AB132">
            <v>12</v>
          </cell>
          <cell r="AC132">
            <v>0</v>
          </cell>
          <cell r="AD132">
            <v>35</v>
          </cell>
        </row>
        <row r="133">
          <cell r="X133">
            <v>0</v>
          </cell>
          <cell r="Y133">
            <v>0</v>
          </cell>
          <cell r="Z133">
            <v>0</v>
          </cell>
          <cell r="AA133">
            <v>23</v>
          </cell>
          <cell r="AB133">
            <v>12</v>
          </cell>
          <cell r="AC133">
            <v>0</v>
          </cell>
          <cell r="AD133">
            <v>35</v>
          </cell>
        </row>
        <row r="134">
          <cell r="X134">
            <v>3</v>
          </cell>
          <cell r="Y134">
            <v>2</v>
          </cell>
          <cell r="Z134">
            <v>23</v>
          </cell>
          <cell r="AA134">
            <v>18</v>
          </cell>
          <cell r="AB134">
            <v>19</v>
          </cell>
          <cell r="AC134">
            <v>0</v>
          </cell>
          <cell r="AD134">
            <v>65</v>
          </cell>
        </row>
        <row r="135">
          <cell r="X135">
            <v>3</v>
          </cell>
          <cell r="Y135">
            <v>4</v>
          </cell>
          <cell r="Z135">
            <v>3</v>
          </cell>
          <cell r="AA135">
            <v>6</v>
          </cell>
          <cell r="AB135">
            <v>17</v>
          </cell>
          <cell r="AC135">
            <v>22</v>
          </cell>
          <cell r="AD135">
            <v>55</v>
          </cell>
        </row>
        <row r="136">
          <cell r="X136">
            <v>0</v>
          </cell>
          <cell r="Y136">
            <v>0</v>
          </cell>
          <cell r="Z136">
            <v>0</v>
          </cell>
          <cell r="AA136">
            <v>0</v>
          </cell>
          <cell r="AB136">
            <v>0</v>
          </cell>
          <cell r="AC136">
            <v>0</v>
          </cell>
          <cell r="AD136">
            <v>0</v>
          </cell>
        </row>
        <row r="137">
          <cell r="X137">
            <v>0</v>
          </cell>
          <cell r="Y137">
            <v>0</v>
          </cell>
          <cell r="Z137">
            <v>0</v>
          </cell>
          <cell r="AA137">
            <v>0</v>
          </cell>
          <cell r="AB137">
            <v>0</v>
          </cell>
          <cell r="AC137">
            <v>0</v>
          </cell>
          <cell r="AD137">
            <v>0</v>
          </cell>
        </row>
        <row r="138">
          <cell r="X138">
            <v>0</v>
          </cell>
          <cell r="Y138">
            <v>0</v>
          </cell>
          <cell r="Z138">
            <v>0</v>
          </cell>
          <cell r="AA138">
            <v>0</v>
          </cell>
          <cell r="AB138">
            <v>0</v>
          </cell>
          <cell r="AC138">
            <v>0</v>
          </cell>
          <cell r="AD138">
            <v>0</v>
          </cell>
        </row>
        <row r="139">
          <cell r="X139">
            <v>0</v>
          </cell>
          <cell r="Y139">
            <v>0</v>
          </cell>
          <cell r="Z139">
            <v>0</v>
          </cell>
          <cell r="AA139">
            <v>0</v>
          </cell>
          <cell r="AB139">
            <v>0</v>
          </cell>
          <cell r="AC139">
            <v>0</v>
          </cell>
          <cell r="AD139">
            <v>0</v>
          </cell>
        </row>
        <row r="140">
          <cell r="X140">
            <v>11</v>
          </cell>
          <cell r="Y140">
            <v>22</v>
          </cell>
          <cell r="Z140">
            <v>36</v>
          </cell>
          <cell r="AA140">
            <v>53</v>
          </cell>
          <cell r="AB140">
            <v>38</v>
          </cell>
          <cell r="AC140">
            <v>0</v>
          </cell>
          <cell r="AD140">
            <v>160</v>
          </cell>
        </row>
        <row r="141">
          <cell r="X141">
            <v>8</v>
          </cell>
          <cell r="Y141">
            <v>9</v>
          </cell>
          <cell r="Z141">
            <v>22</v>
          </cell>
          <cell r="AA141">
            <v>17</v>
          </cell>
          <cell r="AB141">
            <v>30</v>
          </cell>
          <cell r="AC141">
            <v>10</v>
          </cell>
          <cell r="AD141">
            <v>96</v>
          </cell>
        </row>
        <row r="142">
          <cell r="X142">
            <v>0</v>
          </cell>
          <cell r="Y142">
            <v>0</v>
          </cell>
          <cell r="Z142">
            <v>0</v>
          </cell>
          <cell r="AA142">
            <v>0</v>
          </cell>
          <cell r="AB142">
            <v>0</v>
          </cell>
          <cell r="AC142">
            <v>0</v>
          </cell>
          <cell r="AD142">
            <v>0</v>
          </cell>
        </row>
        <row r="143">
          <cell r="X143">
            <v>0</v>
          </cell>
          <cell r="Y143">
            <v>0</v>
          </cell>
          <cell r="Z143">
            <v>0</v>
          </cell>
          <cell r="AA143">
            <v>0</v>
          </cell>
          <cell r="AB143">
            <v>0</v>
          </cell>
          <cell r="AC143">
            <v>0</v>
          </cell>
          <cell r="AD143">
            <v>0</v>
          </cell>
        </row>
        <row r="144">
          <cell r="X144">
            <v>0</v>
          </cell>
          <cell r="Y144">
            <v>3</v>
          </cell>
          <cell r="Z144">
            <v>4</v>
          </cell>
          <cell r="AA144">
            <v>4</v>
          </cell>
          <cell r="AB144">
            <v>4</v>
          </cell>
          <cell r="AC144">
            <v>0</v>
          </cell>
          <cell r="AD144">
            <v>15</v>
          </cell>
        </row>
        <row r="145">
          <cell r="X145">
            <v>0</v>
          </cell>
          <cell r="Y145">
            <v>1</v>
          </cell>
          <cell r="Z145">
            <v>5</v>
          </cell>
          <cell r="AA145">
            <v>3</v>
          </cell>
          <cell r="AB145">
            <v>4</v>
          </cell>
          <cell r="AC145">
            <v>0</v>
          </cell>
          <cell r="AD145">
            <v>13</v>
          </cell>
        </row>
        <row r="146">
          <cell r="X146">
            <v>0</v>
          </cell>
          <cell r="Y146">
            <v>110</v>
          </cell>
          <cell r="Z146">
            <v>110</v>
          </cell>
          <cell r="AA146">
            <v>110</v>
          </cell>
          <cell r="AB146">
            <v>110</v>
          </cell>
          <cell r="AC146">
            <v>106</v>
          </cell>
          <cell r="AD146">
            <v>546</v>
          </cell>
        </row>
        <row r="147">
          <cell r="X147">
            <v>0</v>
          </cell>
          <cell r="Y147">
            <v>40</v>
          </cell>
          <cell r="Z147">
            <v>68</v>
          </cell>
          <cell r="AA147">
            <v>53</v>
          </cell>
          <cell r="AB147">
            <v>25</v>
          </cell>
          <cell r="AC147">
            <v>7</v>
          </cell>
          <cell r="AD147">
            <v>193</v>
          </cell>
        </row>
        <row r="148">
          <cell r="X148">
            <v>0</v>
          </cell>
          <cell r="Y148">
            <v>0</v>
          </cell>
          <cell r="Z148">
            <v>0</v>
          </cell>
          <cell r="AA148">
            <v>0</v>
          </cell>
          <cell r="AB148">
            <v>0</v>
          </cell>
          <cell r="AC148">
            <v>0</v>
          </cell>
          <cell r="AD148">
            <v>0</v>
          </cell>
        </row>
        <row r="149">
          <cell r="X149">
            <v>0</v>
          </cell>
          <cell r="Y149">
            <v>0</v>
          </cell>
          <cell r="Z149">
            <v>0</v>
          </cell>
          <cell r="AA149">
            <v>0</v>
          </cell>
          <cell r="AB149">
            <v>0</v>
          </cell>
          <cell r="AC149">
            <v>0</v>
          </cell>
          <cell r="AD149">
            <v>0</v>
          </cell>
        </row>
        <row r="152">
          <cell r="X152">
            <v>2</v>
          </cell>
          <cell r="Y152">
            <v>4</v>
          </cell>
          <cell r="Z152">
            <v>0</v>
          </cell>
          <cell r="AA152">
            <v>0</v>
          </cell>
          <cell r="AB152">
            <v>0</v>
          </cell>
          <cell r="AC152">
            <v>0</v>
          </cell>
          <cell r="AD152">
            <v>6</v>
          </cell>
        </row>
        <row r="153">
          <cell r="X153">
            <v>2</v>
          </cell>
          <cell r="Y153">
            <v>4</v>
          </cell>
          <cell r="Z153">
            <v>0</v>
          </cell>
          <cell r="AA153">
            <v>0</v>
          </cell>
          <cell r="AB153">
            <v>0</v>
          </cell>
          <cell r="AC153">
            <v>0</v>
          </cell>
          <cell r="AD153">
            <v>6</v>
          </cell>
        </row>
        <row r="154">
          <cell r="X154">
            <v>0</v>
          </cell>
          <cell r="Y154">
            <v>6</v>
          </cell>
          <cell r="Z154">
            <v>0</v>
          </cell>
          <cell r="AA154">
            <v>0</v>
          </cell>
          <cell r="AB154">
            <v>0</v>
          </cell>
          <cell r="AC154">
            <v>0</v>
          </cell>
          <cell r="AD154">
            <v>6</v>
          </cell>
        </row>
        <row r="155">
          <cell r="X155">
            <v>2</v>
          </cell>
          <cell r="Y155">
            <v>4</v>
          </cell>
          <cell r="Z155">
            <v>0</v>
          </cell>
          <cell r="AA155">
            <v>0</v>
          </cell>
          <cell r="AB155">
            <v>0</v>
          </cell>
          <cell r="AC155">
            <v>0</v>
          </cell>
          <cell r="AD155">
            <v>6</v>
          </cell>
        </row>
        <row r="156">
          <cell r="X156">
            <v>0</v>
          </cell>
          <cell r="Y156">
            <v>6</v>
          </cell>
          <cell r="Z156">
            <v>0</v>
          </cell>
          <cell r="AA156">
            <v>0</v>
          </cell>
          <cell r="AB156">
            <v>0</v>
          </cell>
          <cell r="AC156">
            <v>0</v>
          </cell>
          <cell r="AD156">
            <v>6</v>
          </cell>
        </row>
        <row r="157">
          <cell r="X157">
            <v>2</v>
          </cell>
          <cell r="Y157">
            <v>4</v>
          </cell>
          <cell r="Z157">
            <v>0</v>
          </cell>
          <cell r="AA157">
            <v>0</v>
          </cell>
          <cell r="AB157">
            <v>0</v>
          </cell>
          <cell r="AC157">
            <v>0</v>
          </cell>
          <cell r="AD157">
            <v>6</v>
          </cell>
        </row>
        <row r="158">
          <cell r="X158">
            <v>2</v>
          </cell>
          <cell r="Y158">
            <v>4</v>
          </cell>
          <cell r="Z158">
            <v>0</v>
          </cell>
          <cell r="AA158">
            <v>0</v>
          </cell>
          <cell r="AB158">
            <v>0</v>
          </cell>
          <cell r="AC158">
            <v>0</v>
          </cell>
          <cell r="AD158">
            <v>6</v>
          </cell>
        </row>
        <row r="159">
          <cell r="X159">
            <v>2</v>
          </cell>
          <cell r="Y159">
            <v>4</v>
          </cell>
          <cell r="Z159">
            <v>0</v>
          </cell>
          <cell r="AA159">
            <v>0</v>
          </cell>
          <cell r="AB159">
            <v>0</v>
          </cell>
          <cell r="AC159">
            <v>0</v>
          </cell>
          <cell r="AD159">
            <v>6</v>
          </cell>
        </row>
        <row r="160">
          <cell r="X160">
            <v>0</v>
          </cell>
          <cell r="Y160">
            <v>0</v>
          </cell>
          <cell r="Z160">
            <v>21</v>
          </cell>
          <cell r="AA160">
            <v>63</v>
          </cell>
          <cell r="AB160">
            <v>0</v>
          </cell>
          <cell r="AC160">
            <v>0</v>
          </cell>
          <cell r="AD160">
            <v>84</v>
          </cell>
        </row>
        <row r="161">
          <cell r="X161">
            <v>0</v>
          </cell>
          <cell r="Y161">
            <v>0</v>
          </cell>
          <cell r="Z161">
            <v>41</v>
          </cell>
          <cell r="AA161">
            <v>0</v>
          </cell>
          <cell r="AB161">
            <v>0</v>
          </cell>
          <cell r="AC161">
            <v>0</v>
          </cell>
          <cell r="AD161">
            <v>41</v>
          </cell>
        </row>
        <row r="162">
          <cell r="X162">
            <v>0</v>
          </cell>
          <cell r="Y162">
            <v>0</v>
          </cell>
          <cell r="Z162">
            <v>0</v>
          </cell>
          <cell r="AA162">
            <v>41</v>
          </cell>
          <cell r="AB162">
            <v>43</v>
          </cell>
          <cell r="AC162">
            <v>0</v>
          </cell>
          <cell r="AD162">
            <v>84</v>
          </cell>
        </row>
        <row r="163">
          <cell r="X163">
            <v>0</v>
          </cell>
          <cell r="Y163">
            <v>0</v>
          </cell>
          <cell r="Z163">
            <v>0</v>
          </cell>
          <cell r="AA163">
            <v>43</v>
          </cell>
          <cell r="AB163">
            <v>41</v>
          </cell>
          <cell r="AC163">
            <v>0</v>
          </cell>
          <cell r="AD163">
            <v>84</v>
          </cell>
        </row>
        <row r="164">
          <cell r="X164">
            <v>4</v>
          </cell>
          <cell r="Y164">
            <v>14</v>
          </cell>
          <cell r="Z164">
            <v>21</v>
          </cell>
          <cell r="AA164">
            <v>19</v>
          </cell>
          <cell r="AB164">
            <v>18</v>
          </cell>
          <cell r="AC164">
            <v>0</v>
          </cell>
          <cell r="AD164">
            <v>76</v>
          </cell>
        </row>
        <row r="165">
          <cell r="X165">
            <v>6</v>
          </cell>
          <cell r="Y165">
            <v>13</v>
          </cell>
          <cell r="Z165">
            <v>21</v>
          </cell>
          <cell r="AA165">
            <v>20</v>
          </cell>
          <cell r="AB165">
            <v>16</v>
          </cell>
          <cell r="AC165">
            <v>0</v>
          </cell>
          <cell r="AD165">
            <v>76</v>
          </cell>
        </row>
        <row r="166">
          <cell r="X166">
            <v>0</v>
          </cell>
          <cell r="Y166">
            <v>0</v>
          </cell>
          <cell r="Z166">
            <v>0</v>
          </cell>
          <cell r="AA166">
            <v>0</v>
          </cell>
          <cell r="AB166">
            <v>0</v>
          </cell>
          <cell r="AC166">
            <v>0</v>
          </cell>
          <cell r="AD166">
            <v>0</v>
          </cell>
        </row>
        <row r="167">
          <cell r="X167">
            <v>0</v>
          </cell>
          <cell r="Y167">
            <v>0</v>
          </cell>
          <cell r="Z167">
            <v>0</v>
          </cell>
          <cell r="AA167">
            <v>0</v>
          </cell>
          <cell r="AB167">
            <v>0</v>
          </cell>
          <cell r="AC167">
            <v>0</v>
          </cell>
          <cell r="AD167">
            <v>0</v>
          </cell>
        </row>
        <row r="168">
          <cell r="X168">
            <v>0</v>
          </cell>
          <cell r="Y168">
            <v>3</v>
          </cell>
          <cell r="Z168">
            <v>0</v>
          </cell>
          <cell r="AA168">
            <v>0</v>
          </cell>
          <cell r="AB168">
            <v>0</v>
          </cell>
          <cell r="AC168">
            <v>0</v>
          </cell>
          <cell r="AD168">
            <v>3</v>
          </cell>
        </row>
        <row r="169">
          <cell r="X169">
            <v>0</v>
          </cell>
          <cell r="Y169">
            <v>2</v>
          </cell>
          <cell r="Z169">
            <v>1</v>
          </cell>
          <cell r="AA169">
            <v>0</v>
          </cell>
          <cell r="AB169">
            <v>0</v>
          </cell>
          <cell r="AC169">
            <v>0</v>
          </cell>
          <cell r="AD169">
            <v>3</v>
          </cell>
        </row>
        <row r="170">
          <cell r="X170">
            <v>6</v>
          </cell>
          <cell r="Y170">
            <v>13</v>
          </cell>
          <cell r="Z170">
            <v>10</v>
          </cell>
          <cell r="AA170">
            <v>8</v>
          </cell>
          <cell r="AB170">
            <v>6</v>
          </cell>
          <cell r="AC170">
            <v>6</v>
          </cell>
          <cell r="AD170">
            <v>49</v>
          </cell>
        </row>
        <row r="171">
          <cell r="X171">
            <v>6</v>
          </cell>
          <cell r="Y171">
            <v>12</v>
          </cell>
          <cell r="Z171">
            <v>10</v>
          </cell>
          <cell r="AA171">
            <v>9</v>
          </cell>
          <cell r="AB171">
            <v>9</v>
          </cell>
          <cell r="AC171">
            <v>3</v>
          </cell>
          <cell r="AD171">
            <v>49</v>
          </cell>
        </row>
        <row r="172">
          <cell r="X172">
            <v>0</v>
          </cell>
          <cell r="Y172">
            <v>0</v>
          </cell>
          <cell r="Z172">
            <v>0</v>
          </cell>
          <cell r="AA172">
            <v>0</v>
          </cell>
          <cell r="AB172">
            <v>0</v>
          </cell>
          <cell r="AC172">
            <v>0</v>
          </cell>
          <cell r="AD172">
            <v>0</v>
          </cell>
        </row>
        <row r="173">
          <cell r="X173">
            <v>0</v>
          </cell>
          <cell r="Y173">
            <v>0</v>
          </cell>
          <cell r="Z173">
            <v>0</v>
          </cell>
          <cell r="AA173">
            <v>0</v>
          </cell>
          <cell r="AB173">
            <v>0</v>
          </cell>
          <cell r="AC173">
            <v>0</v>
          </cell>
          <cell r="AD173">
            <v>0</v>
          </cell>
        </row>
        <row r="174">
          <cell r="X174">
            <v>0</v>
          </cell>
          <cell r="Y174">
            <v>4</v>
          </cell>
          <cell r="Z174">
            <v>4</v>
          </cell>
          <cell r="AA174">
            <v>1</v>
          </cell>
          <cell r="AB174">
            <v>0</v>
          </cell>
          <cell r="AC174">
            <v>0</v>
          </cell>
          <cell r="AD174">
            <v>9</v>
          </cell>
        </row>
        <row r="175">
          <cell r="X175">
            <v>2</v>
          </cell>
          <cell r="Y175">
            <v>2</v>
          </cell>
          <cell r="Z175">
            <v>4</v>
          </cell>
          <cell r="AA175">
            <v>1</v>
          </cell>
          <cell r="AB175">
            <v>0</v>
          </cell>
          <cell r="AC175">
            <v>0</v>
          </cell>
          <cell r="AD175">
            <v>9</v>
          </cell>
        </row>
        <row r="176">
          <cell r="X176">
            <v>0</v>
          </cell>
          <cell r="Y176">
            <v>142</v>
          </cell>
          <cell r="Z176">
            <v>142</v>
          </cell>
          <cell r="AA176">
            <v>142</v>
          </cell>
          <cell r="AB176">
            <v>142</v>
          </cell>
          <cell r="AC176">
            <v>0</v>
          </cell>
          <cell r="AD176">
            <v>568</v>
          </cell>
        </row>
        <row r="177">
          <cell r="X177">
            <v>71</v>
          </cell>
          <cell r="Y177">
            <v>142</v>
          </cell>
          <cell r="Z177">
            <v>142</v>
          </cell>
          <cell r="AA177">
            <v>142</v>
          </cell>
          <cell r="AB177">
            <v>71</v>
          </cell>
          <cell r="AC177">
            <v>0</v>
          </cell>
          <cell r="AD177">
            <v>568</v>
          </cell>
        </row>
        <row r="178">
          <cell r="X178">
            <v>0</v>
          </cell>
          <cell r="Y178">
            <v>0</v>
          </cell>
          <cell r="Z178">
            <v>0</v>
          </cell>
          <cell r="AA178">
            <v>0</v>
          </cell>
          <cell r="AB178">
            <v>0</v>
          </cell>
          <cell r="AC178">
            <v>0</v>
          </cell>
          <cell r="AD178">
            <v>0</v>
          </cell>
        </row>
        <row r="179">
          <cell r="X179">
            <v>0</v>
          </cell>
          <cell r="Y179">
            <v>0</v>
          </cell>
          <cell r="Z179">
            <v>0</v>
          </cell>
          <cell r="AA179">
            <v>0</v>
          </cell>
          <cell r="AB179">
            <v>0</v>
          </cell>
          <cell r="AC179">
            <v>0</v>
          </cell>
          <cell r="AD179">
            <v>0</v>
          </cell>
        </row>
        <row r="182">
          <cell r="X182">
            <v>0</v>
          </cell>
          <cell r="Y182">
            <v>1</v>
          </cell>
          <cell r="Z182">
            <v>12</v>
          </cell>
          <cell r="AA182">
            <v>0</v>
          </cell>
          <cell r="AB182">
            <v>0</v>
          </cell>
          <cell r="AC182">
            <v>0</v>
          </cell>
          <cell r="AD182">
            <v>13</v>
          </cell>
        </row>
        <row r="183">
          <cell r="X183">
            <v>0</v>
          </cell>
          <cell r="Y183">
            <v>1</v>
          </cell>
          <cell r="Z183">
            <v>11</v>
          </cell>
          <cell r="AA183">
            <v>1</v>
          </cell>
          <cell r="AB183">
            <v>0</v>
          </cell>
          <cell r="AC183">
            <v>0</v>
          </cell>
          <cell r="AD183">
            <v>13</v>
          </cell>
        </row>
        <row r="184">
          <cell r="X184">
            <v>0</v>
          </cell>
          <cell r="Y184">
            <v>1</v>
          </cell>
          <cell r="Z184">
            <v>12</v>
          </cell>
          <cell r="AA184">
            <v>0</v>
          </cell>
          <cell r="AB184">
            <v>0</v>
          </cell>
          <cell r="AC184">
            <v>0</v>
          </cell>
          <cell r="AD184">
            <v>13</v>
          </cell>
        </row>
        <row r="185">
          <cell r="X185">
            <v>0</v>
          </cell>
          <cell r="Y185">
            <v>6</v>
          </cell>
          <cell r="Z185">
            <v>7</v>
          </cell>
          <cell r="AA185">
            <v>0</v>
          </cell>
          <cell r="AB185">
            <v>0</v>
          </cell>
          <cell r="AC185">
            <v>0</v>
          </cell>
          <cell r="AD185">
            <v>13</v>
          </cell>
        </row>
        <row r="186">
          <cell r="X186">
            <v>0</v>
          </cell>
          <cell r="Y186">
            <v>1</v>
          </cell>
          <cell r="Z186">
            <v>12</v>
          </cell>
          <cell r="AA186">
            <v>0</v>
          </cell>
          <cell r="AB186">
            <v>0</v>
          </cell>
          <cell r="AC186">
            <v>0</v>
          </cell>
          <cell r="AD186">
            <v>13</v>
          </cell>
        </row>
        <row r="187">
          <cell r="X187">
            <v>0</v>
          </cell>
          <cell r="Y187">
            <v>4</v>
          </cell>
          <cell r="Z187">
            <v>9</v>
          </cell>
          <cell r="AA187">
            <v>0</v>
          </cell>
          <cell r="AB187">
            <v>0</v>
          </cell>
          <cell r="AC187">
            <v>0</v>
          </cell>
          <cell r="AD187">
            <v>13</v>
          </cell>
        </row>
        <row r="188">
          <cell r="X188">
            <v>0</v>
          </cell>
          <cell r="Y188">
            <v>1</v>
          </cell>
          <cell r="Z188">
            <v>12</v>
          </cell>
          <cell r="AA188">
            <v>0</v>
          </cell>
          <cell r="AB188">
            <v>0</v>
          </cell>
          <cell r="AC188">
            <v>0</v>
          </cell>
          <cell r="AD188">
            <v>13</v>
          </cell>
        </row>
        <row r="189">
          <cell r="X189">
            <v>0</v>
          </cell>
          <cell r="Y189">
            <v>3</v>
          </cell>
          <cell r="Z189">
            <v>10</v>
          </cell>
          <cell r="AA189">
            <v>0</v>
          </cell>
          <cell r="AB189">
            <v>0</v>
          </cell>
          <cell r="AC189">
            <v>0</v>
          </cell>
          <cell r="AD189">
            <v>13</v>
          </cell>
        </row>
        <row r="190">
          <cell r="X190">
            <v>0</v>
          </cell>
          <cell r="Y190">
            <v>0</v>
          </cell>
          <cell r="Z190">
            <v>13</v>
          </cell>
          <cell r="AA190">
            <v>0</v>
          </cell>
          <cell r="AB190">
            <v>0</v>
          </cell>
          <cell r="AC190">
            <v>0</v>
          </cell>
          <cell r="AD190">
            <v>13</v>
          </cell>
        </row>
        <row r="191">
          <cell r="X191">
            <v>0</v>
          </cell>
          <cell r="Y191">
            <v>0</v>
          </cell>
          <cell r="Z191">
            <v>10</v>
          </cell>
          <cell r="AA191">
            <v>0</v>
          </cell>
          <cell r="AB191">
            <v>0</v>
          </cell>
          <cell r="AC191">
            <v>0</v>
          </cell>
          <cell r="AD191">
            <v>10</v>
          </cell>
        </row>
        <row r="192">
          <cell r="X192">
            <v>0</v>
          </cell>
          <cell r="Y192">
            <v>0</v>
          </cell>
          <cell r="Z192">
            <v>53</v>
          </cell>
          <cell r="AA192">
            <v>45</v>
          </cell>
          <cell r="AB192">
            <v>0</v>
          </cell>
          <cell r="AC192">
            <v>0</v>
          </cell>
          <cell r="AD192">
            <v>98</v>
          </cell>
        </row>
        <row r="193">
          <cell r="X193">
            <v>0</v>
          </cell>
          <cell r="Y193">
            <v>0</v>
          </cell>
          <cell r="Z193">
            <v>53</v>
          </cell>
          <cell r="AA193">
            <v>45</v>
          </cell>
          <cell r="AB193">
            <v>0</v>
          </cell>
          <cell r="AC193">
            <v>0</v>
          </cell>
          <cell r="AD193">
            <v>98</v>
          </cell>
        </row>
        <row r="194">
          <cell r="X194">
            <v>0</v>
          </cell>
          <cell r="Y194">
            <v>6</v>
          </cell>
          <cell r="Z194">
            <v>12</v>
          </cell>
          <cell r="AA194">
            <v>41</v>
          </cell>
          <cell r="AB194">
            <v>36</v>
          </cell>
          <cell r="AC194">
            <v>0</v>
          </cell>
          <cell r="AD194">
            <v>95</v>
          </cell>
        </row>
        <row r="195">
          <cell r="X195">
            <v>0</v>
          </cell>
          <cell r="Y195">
            <v>6</v>
          </cell>
          <cell r="Z195">
            <v>9</v>
          </cell>
          <cell r="AA195">
            <v>16</v>
          </cell>
          <cell r="AB195">
            <v>18</v>
          </cell>
          <cell r="AC195">
            <v>4</v>
          </cell>
          <cell r="AD195">
            <v>53</v>
          </cell>
        </row>
        <row r="196">
          <cell r="X196">
            <v>0</v>
          </cell>
          <cell r="Y196">
            <v>6</v>
          </cell>
          <cell r="Z196">
            <v>12</v>
          </cell>
          <cell r="AA196">
            <v>13</v>
          </cell>
          <cell r="AB196">
            <v>22</v>
          </cell>
          <cell r="AC196">
            <v>0</v>
          </cell>
          <cell r="AD196">
            <v>53</v>
          </cell>
        </row>
        <row r="197">
          <cell r="X197">
            <v>0</v>
          </cell>
          <cell r="Y197">
            <v>6</v>
          </cell>
          <cell r="Z197">
            <v>9</v>
          </cell>
          <cell r="AA197">
            <v>16</v>
          </cell>
          <cell r="AB197">
            <v>18</v>
          </cell>
          <cell r="AC197">
            <v>4</v>
          </cell>
          <cell r="AD197">
            <v>53</v>
          </cell>
        </row>
        <row r="198">
          <cell r="X198">
            <v>0</v>
          </cell>
          <cell r="Y198">
            <v>0</v>
          </cell>
          <cell r="Z198">
            <v>1</v>
          </cell>
          <cell r="AA198">
            <v>0</v>
          </cell>
          <cell r="AB198">
            <v>0</v>
          </cell>
          <cell r="AC198">
            <v>0</v>
          </cell>
          <cell r="AD198">
            <v>1</v>
          </cell>
        </row>
        <row r="199">
          <cell r="X199">
            <v>0</v>
          </cell>
          <cell r="Y199">
            <v>0</v>
          </cell>
          <cell r="Z199">
            <v>1</v>
          </cell>
          <cell r="AA199">
            <v>0</v>
          </cell>
          <cell r="AB199">
            <v>0</v>
          </cell>
          <cell r="AC199">
            <v>0</v>
          </cell>
          <cell r="AD199">
            <v>1</v>
          </cell>
        </row>
        <row r="200">
          <cell r="X200">
            <v>3</v>
          </cell>
          <cell r="Y200">
            <v>34</v>
          </cell>
          <cell r="Z200">
            <v>80</v>
          </cell>
          <cell r="AA200">
            <v>97</v>
          </cell>
          <cell r="AB200">
            <v>91</v>
          </cell>
          <cell r="AC200">
            <v>0</v>
          </cell>
          <cell r="AD200">
            <v>305</v>
          </cell>
        </row>
        <row r="201">
          <cell r="X201">
            <v>3</v>
          </cell>
          <cell r="Y201">
            <v>32</v>
          </cell>
          <cell r="Z201">
            <v>46</v>
          </cell>
          <cell r="AA201">
            <v>101</v>
          </cell>
          <cell r="AB201">
            <v>82</v>
          </cell>
          <cell r="AC201">
            <v>40</v>
          </cell>
          <cell r="AD201">
            <v>304</v>
          </cell>
        </row>
        <row r="202">
          <cell r="X202">
            <v>3</v>
          </cell>
          <cell r="Y202">
            <v>34</v>
          </cell>
          <cell r="Z202">
            <v>80</v>
          </cell>
          <cell r="AA202">
            <v>97</v>
          </cell>
          <cell r="AB202">
            <v>90</v>
          </cell>
          <cell r="AC202">
            <v>0</v>
          </cell>
          <cell r="AD202">
            <v>304</v>
          </cell>
        </row>
        <row r="203">
          <cell r="X203">
            <v>3</v>
          </cell>
          <cell r="Y203">
            <v>32</v>
          </cell>
          <cell r="Z203">
            <v>46</v>
          </cell>
          <cell r="AA203">
            <v>101</v>
          </cell>
          <cell r="AB203">
            <v>82</v>
          </cell>
          <cell r="AC203">
            <v>40</v>
          </cell>
          <cell r="AD203">
            <v>304</v>
          </cell>
        </row>
        <row r="204">
          <cell r="X204">
            <v>0</v>
          </cell>
          <cell r="Y204">
            <v>2</v>
          </cell>
          <cell r="Z204">
            <v>4</v>
          </cell>
          <cell r="AA204">
            <v>6</v>
          </cell>
          <cell r="AB204">
            <v>4</v>
          </cell>
          <cell r="AC204">
            <v>0</v>
          </cell>
          <cell r="AD204">
            <v>16</v>
          </cell>
        </row>
        <row r="205">
          <cell r="X205">
            <v>0</v>
          </cell>
          <cell r="Y205">
            <v>14</v>
          </cell>
          <cell r="Z205">
            <v>2</v>
          </cell>
          <cell r="AA205">
            <v>0</v>
          </cell>
          <cell r="AB205">
            <v>0</v>
          </cell>
          <cell r="AC205">
            <v>0</v>
          </cell>
          <cell r="AD205">
            <v>16</v>
          </cell>
        </row>
        <row r="206">
          <cell r="X206">
            <v>0</v>
          </cell>
          <cell r="Y206">
            <v>0</v>
          </cell>
          <cell r="Z206">
            <v>290</v>
          </cell>
          <cell r="AA206">
            <v>290</v>
          </cell>
          <cell r="AB206">
            <v>290</v>
          </cell>
          <cell r="AC206">
            <v>0</v>
          </cell>
          <cell r="AD206">
            <v>870</v>
          </cell>
        </row>
        <row r="207">
          <cell r="X207">
            <v>0</v>
          </cell>
          <cell r="Y207">
            <v>0</v>
          </cell>
          <cell r="Z207">
            <v>42</v>
          </cell>
          <cell r="AA207">
            <v>23</v>
          </cell>
          <cell r="AB207">
            <v>98</v>
          </cell>
          <cell r="AC207">
            <v>94</v>
          </cell>
          <cell r="AD207">
            <v>257</v>
          </cell>
        </row>
        <row r="208">
          <cell r="X208">
            <v>0</v>
          </cell>
          <cell r="Y208">
            <v>0</v>
          </cell>
          <cell r="Z208">
            <v>42</v>
          </cell>
          <cell r="AA208">
            <v>23</v>
          </cell>
          <cell r="AB208">
            <v>98</v>
          </cell>
          <cell r="AC208">
            <v>87</v>
          </cell>
          <cell r="AD208">
            <v>250</v>
          </cell>
        </row>
        <row r="209">
          <cell r="X209">
            <v>0</v>
          </cell>
          <cell r="Y209">
            <v>0</v>
          </cell>
          <cell r="Z209">
            <v>42</v>
          </cell>
          <cell r="AA209">
            <v>23</v>
          </cell>
          <cell r="AB209">
            <v>98</v>
          </cell>
          <cell r="AC209">
            <v>94</v>
          </cell>
          <cell r="AD209">
            <v>257</v>
          </cell>
        </row>
        <row r="212">
          <cell r="X212">
            <v>0</v>
          </cell>
          <cell r="Y212">
            <v>2</v>
          </cell>
          <cell r="Z212">
            <v>5</v>
          </cell>
          <cell r="AA212">
            <v>4</v>
          </cell>
          <cell r="AB212">
            <v>0</v>
          </cell>
          <cell r="AC212">
            <v>0</v>
          </cell>
          <cell r="AD212">
            <v>11</v>
          </cell>
        </row>
        <row r="213">
          <cell r="X213">
            <v>0</v>
          </cell>
          <cell r="Y213">
            <v>2</v>
          </cell>
          <cell r="Z213">
            <v>1</v>
          </cell>
          <cell r="AA213">
            <v>1</v>
          </cell>
          <cell r="AB213">
            <v>3</v>
          </cell>
          <cell r="AC213">
            <v>0</v>
          </cell>
          <cell r="AD213">
            <v>7</v>
          </cell>
        </row>
        <row r="214">
          <cell r="X214">
            <v>0</v>
          </cell>
          <cell r="Y214">
            <v>0</v>
          </cell>
          <cell r="Z214">
            <v>0</v>
          </cell>
          <cell r="AA214">
            <v>5</v>
          </cell>
          <cell r="AB214">
            <v>6</v>
          </cell>
          <cell r="AC214">
            <v>0</v>
          </cell>
          <cell r="AD214">
            <v>11</v>
          </cell>
        </row>
        <row r="215">
          <cell r="X215">
            <v>0</v>
          </cell>
          <cell r="Y215">
            <v>0</v>
          </cell>
          <cell r="Z215">
            <v>0</v>
          </cell>
          <cell r="AA215">
            <v>1</v>
          </cell>
          <cell r="AB215">
            <v>1</v>
          </cell>
          <cell r="AC215">
            <v>2</v>
          </cell>
          <cell r="AD215">
            <v>4</v>
          </cell>
        </row>
        <row r="216">
          <cell r="X216">
            <v>0</v>
          </cell>
          <cell r="Y216">
            <v>0</v>
          </cell>
          <cell r="Z216">
            <v>0</v>
          </cell>
          <cell r="AA216">
            <v>5</v>
          </cell>
          <cell r="AB216">
            <v>6</v>
          </cell>
          <cell r="AC216">
            <v>0</v>
          </cell>
          <cell r="AD216">
            <v>11</v>
          </cell>
        </row>
        <row r="217">
          <cell r="X217">
            <v>0</v>
          </cell>
          <cell r="Y217">
            <v>0</v>
          </cell>
          <cell r="Z217">
            <v>0</v>
          </cell>
          <cell r="AA217">
            <v>2</v>
          </cell>
          <cell r="AB217">
            <v>3</v>
          </cell>
          <cell r="AC217">
            <v>1</v>
          </cell>
          <cell r="AD217">
            <v>6</v>
          </cell>
        </row>
        <row r="218">
          <cell r="X218">
            <v>0</v>
          </cell>
          <cell r="Y218">
            <v>0</v>
          </cell>
          <cell r="Z218">
            <v>0</v>
          </cell>
          <cell r="AA218">
            <v>5</v>
          </cell>
          <cell r="AB218">
            <v>6</v>
          </cell>
          <cell r="AC218">
            <v>0</v>
          </cell>
          <cell r="AD218">
            <v>11</v>
          </cell>
        </row>
        <row r="219">
          <cell r="X219">
            <v>0</v>
          </cell>
          <cell r="Y219">
            <v>0</v>
          </cell>
          <cell r="Z219">
            <v>0</v>
          </cell>
          <cell r="AA219">
            <v>2</v>
          </cell>
          <cell r="AB219">
            <v>2</v>
          </cell>
          <cell r="AC219">
            <v>1</v>
          </cell>
          <cell r="AD219">
            <v>5</v>
          </cell>
        </row>
        <row r="220">
          <cell r="X220">
            <v>0</v>
          </cell>
          <cell r="Y220">
            <v>0</v>
          </cell>
          <cell r="Z220">
            <v>20</v>
          </cell>
          <cell r="AA220">
            <v>23</v>
          </cell>
          <cell r="AB220">
            <v>0</v>
          </cell>
          <cell r="AC220">
            <v>0</v>
          </cell>
          <cell r="AD220">
            <v>43</v>
          </cell>
        </row>
        <row r="221">
          <cell r="X221">
            <v>0</v>
          </cell>
          <cell r="Y221">
            <v>0</v>
          </cell>
          <cell r="Z221">
            <v>20</v>
          </cell>
          <cell r="AA221">
            <v>0</v>
          </cell>
          <cell r="AB221">
            <v>0</v>
          </cell>
          <cell r="AC221">
            <v>0</v>
          </cell>
          <cell r="AD221">
            <v>20</v>
          </cell>
        </row>
        <row r="222">
          <cell r="X222">
            <v>0</v>
          </cell>
          <cell r="Y222">
            <v>0</v>
          </cell>
          <cell r="Z222">
            <v>0</v>
          </cell>
          <cell r="AA222">
            <v>20</v>
          </cell>
          <cell r="AB222">
            <v>16</v>
          </cell>
          <cell r="AC222">
            <v>11</v>
          </cell>
          <cell r="AD222">
            <v>47</v>
          </cell>
        </row>
        <row r="223">
          <cell r="X223">
            <v>0</v>
          </cell>
          <cell r="Y223">
            <v>0</v>
          </cell>
          <cell r="Z223">
            <v>0</v>
          </cell>
          <cell r="AA223">
            <v>20</v>
          </cell>
          <cell r="AB223">
            <v>22</v>
          </cell>
          <cell r="AC223">
            <v>0</v>
          </cell>
          <cell r="AD223">
            <v>42</v>
          </cell>
        </row>
        <row r="224">
          <cell r="X224">
            <v>4</v>
          </cell>
          <cell r="Y224">
            <v>0</v>
          </cell>
          <cell r="Z224">
            <v>9</v>
          </cell>
          <cell r="AA224">
            <v>20</v>
          </cell>
          <cell r="AB224">
            <v>14</v>
          </cell>
          <cell r="AC224">
            <v>16</v>
          </cell>
          <cell r="AD224">
            <v>63</v>
          </cell>
        </row>
        <row r="225">
          <cell r="X225">
            <v>4</v>
          </cell>
          <cell r="Y225">
            <v>0</v>
          </cell>
          <cell r="Z225">
            <v>6</v>
          </cell>
          <cell r="AA225">
            <v>17</v>
          </cell>
          <cell r="AB225">
            <v>2</v>
          </cell>
          <cell r="AC225">
            <v>2</v>
          </cell>
          <cell r="AD225">
            <v>31</v>
          </cell>
        </row>
        <row r="226">
          <cell r="X226">
            <v>0</v>
          </cell>
          <cell r="Y226">
            <v>0</v>
          </cell>
          <cell r="Z226">
            <v>0</v>
          </cell>
          <cell r="AA226">
            <v>0</v>
          </cell>
          <cell r="AB226">
            <v>0</v>
          </cell>
          <cell r="AC226">
            <v>0</v>
          </cell>
          <cell r="AD226">
            <v>0</v>
          </cell>
        </row>
        <row r="227">
          <cell r="X227">
            <v>0</v>
          </cell>
          <cell r="Y227">
            <v>0</v>
          </cell>
          <cell r="Z227">
            <v>0</v>
          </cell>
          <cell r="AA227">
            <v>0</v>
          </cell>
          <cell r="AB227">
            <v>0</v>
          </cell>
          <cell r="AC227">
            <v>0</v>
          </cell>
          <cell r="AD227">
            <v>0</v>
          </cell>
        </row>
        <row r="228">
          <cell r="X228">
            <v>0</v>
          </cell>
          <cell r="Y228">
            <v>1</v>
          </cell>
          <cell r="Z228">
            <v>3</v>
          </cell>
          <cell r="AA228">
            <v>4</v>
          </cell>
          <cell r="AB228">
            <v>2</v>
          </cell>
          <cell r="AC228">
            <v>0</v>
          </cell>
          <cell r="AD228">
            <v>10</v>
          </cell>
        </row>
        <row r="229">
          <cell r="X229">
            <v>0</v>
          </cell>
          <cell r="Y229">
            <v>1</v>
          </cell>
          <cell r="Z229">
            <v>0</v>
          </cell>
          <cell r="AA229">
            <v>1</v>
          </cell>
          <cell r="AB229">
            <v>4</v>
          </cell>
          <cell r="AC229">
            <v>1</v>
          </cell>
          <cell r="AD229">
            <v>7</v>
          </cell>
        </row>
        <row r="230">
          <cell r="X230">
            <v>4</v>
          </cell>
          <cell r="Y230">
            <v>16</v>
          </cell>
          <cell r="Z230">
            <v>14</v>
          </cell>
          <cell r="AA230">
            <v>17</v>
          </cell>
          <cell r="AB230">
            <v>15</v>
          </cell>
          <cell r="AC230">
            <v>0</v>
          </cell>
          <cell r="AD230">
            <v>66</v>
          </cell>
        </row>
        <row r="231">
          <cell r="X231">
            <v>20</v>
          </cell>
          <cell r="Y231">
            <v>18</v>
          </cell>
          <cell r="Z231">
            <v>37</v>
          </cell>
          <cell r="AA231">
            <v>22</v>
          </cell>
          <cell r="AB231">
            <v>13</v>
          </cell>
          <cell r="AC231">
            <v>21</v>
          </cell>
          <cell r="AD231">
            <v>131</v>
          </cell>
        </row>
        <row r="232">
          <cell r="X232">
            <v>0</v>
          </cell>
          <cell r="Y232">
            <v>0</v>
          </cell>
          <cell r="Z232">
            <v>0</v>
          </cell>
          <cell r="AA232">
            <v>0</v>
          </cell>
          <cell r="AB232">
            <v>0</v>
          </cell>
          <cell r="AC232">
            <v>0</v>
          </cell>
          <cell r="AD232">
            <v>0</v>
          </cell>
        </row>
        <row r="233">
          <cell r="X233">
            <v>0</v>
          </cell>
          <cell r="Y233">
            <v>0</v>
          </cell>
          <cell r="Z233">
            <v>0</v>
          </cell>
          <cell r="AA233">
            <v>0</v>
          </cell>
          <cell r="AB233">
            <v>0</v>
          </cell>
          <cell r="AC233">
            <v>0</v>
          </cell>
          <cell r="AD233">
            <v>0</v>
          </cell>
        </row>
        <row r="234">
          <cell r="X234">
            <v>0</v>
          </cell>
          <cell r="Y234">
            <v>4</v>
          </cell>
          <cell r="Z234">
            <v>5</v>
          </cell>
          <cell r="AA234">
            <v>7</v>
          </cell>
          <cell r="AB234">
            <v>6</v>
          </cell>
          <cell r="AC234">
            <v>0</v>
          </cell>
          <cell r="AD234">
            <v>22</v>
          </cell>
        </row>
        <row r="235">
          <cell r="X235">
            <v>0</v>
          </cell>
          <cell r="Y235">
            <v>2</v>
          </cell>
          <cell r="Z235">
            <v>5</v>
          </cell>
          <cell r="AA235">
            <v>6</v>
          </cell>
          <cell r="AB235">
            <v>5</v>
          </cell>
          <cell r="AC235">
            <v>4</v>
          </cell>
          <cell r="AD235">
            <v>22</v>
          </cell>
        </row>
        <row r="236">
          <cell r="X236">
            <v>120</v>
          </cell>
          <cell r="Y236">
            <v>121</v>
          </cell>
          <cell r="Z236">
            <v>121</v>
          </cell>
          <cell r="AA236">
            <v>121</v>
          </cell>
          <cell r="AB236">
            <v>121</v>
          </cell>
          <cell r="AC236">
            <v>121</v>
          </cell>
          <cell r="AD236">
            <v>725</v>
          </cell>
        </row>
        <row r="237">
          <cell r="X237">
            <v>0</v>
          </cell>
          <cell r="Y237">
            <v>0</v>
          </cell>
          <cell r="Z237">
            <v>2</v>
          </cell>
          <cell r="AA237">
            <v>20</v>
          </cell>
          <cell r="AB237">
            <v>16</v>
          </cell>
          <cell r="AC237">
            <v>6</v>
          </cell>
          <cell r="AD237">
            <v>44</v>
          </cell>
        </row>
        <row r="238">
          <cell r="X238">
            <v>0</v>
          </cell>
          <cell r="Y238">
            <v>0</v>
          </cell>
          <cell r="Z238">
            <v>0</v>
          </cell>
          <cell r="AA238">
            <v>0</v>
          </cell>
          <cell r="AB238">
            <v>0</v>
          </cell>
          <cell r="AC238">
            <v>0</v>
          </cell>
          <cell r="AD238">
            <v>0</v>
          </cell>
        </row>
        <row r="239">
          <cell r="X239">
            <v>0</v>
          </cell>
          <cell r="Y239">
            <v>0</v>
          </cell>
          <cell r="Z239">
            <v>0</v>
          </cell>
          <cell r="AA239">
            <v>0</v>
          </cell>
          <cell r="AB239">
            <v>0</v>
          </cell>
          <cell r="AC239">
            <v>0</v>
          </cell>
          <cell r="AD239">
            <v>0</v>
          </cell>
        </row>
        <row r="242">
          <cell r="X242">
            <v>0</v>
          </cell>
          <cell r="Y242">
            <v>5</v>
          </cell>
          <cell r="Z242">
            <v>3</v>
          </cell>
          <cell r="AA242">
            <v>0</v>
          </cell>
          <cell r="AB242">
            <v>0</v>
          </cell>
          <cell r="AC242">
            <v>0</v>
          </cell>
          <cell r="AD242">
            <v>8</v>
          </cell>
        </row>
        <row r="243">
          <cell r="X243">
            <v>0</v>
          </cell>
          <cell r="Y243">
            <v>5</v>
          </cell>
          <cell r="Z243">
            <v>1</v>
          </cell>
          <cell r="AA243">
            <v>2</v>
          </cell>
          <cell r="AB243">
            <v>0</v>
          </cell>
          <cell r="AC243">
            <v>0</v>
          </cell>
          <cell r="AD243">
            <v>8</v>
          </cell>
        </row>
        <row r="244">
          <cell r="X244">
            <v>0</v>
          </cell>
          <cell r="Y244">
            <v>5</v>
          </cell>
          <cell r="Z244">
            <v>3</v>
          </cell>
          <cell r="AA244">
            <v>0</v>
          </cell>
          <cell r="AB244">
            <v>0</v>
          </cell>
          <cell r="AC244">
            <v>0</v>
          </cell>
          <cell r="AD244">
            <v>8</v>
          </cell>
        </row>
        <row r="245">
          <cell r="X245">
            <v>0</v>
          </cell>
          <cell r="Y245">
            <v>5</v>
          </cell>
          <cell r="Z245">
            <v>1</v>
          </cell>
          <cell r="AA245">
            <v>2</v>
          </cell>
          <cell r="AB245">
            <v>0</v>
          </cell>
          <cell r="AC245">
            <v>0</v>
          </cell>
          <cell r="AD245">
            <v>8</v>
          </cell>
        </row>
        <row r="246">
          <cell r="X246">
            <v>0</v>
          </cell>
          <cell r="Y246">
            <v>5</v>
          </cell>
          <cell r="Z246">
            <v>3</v>
          </cell>
          <cell r="AA246">
            <v>0</v>
          </cell>
          <cell r="AB246">
            <v>0</v>
          </cell>
          <cell r="AC246">
            <v>0</v>
          </cell>
          <cell r="AD246">
            <v>8</v>
          </cell>
        </row>
        <row r="247">
          <cell r="X247">
            <v>0</v>
          </cell>
          <cell r="Y247">
            <v>5</v>
          </cell>
          <cell r="Z247">
            <v>1</v>
          </cell>
          <cell r="AA247">
            <v>2</v>
          </cell>
          <cell r="AB247">
            <v>0</v>
          </cell>
          <cell r="AC247">
            <v>0</v>
          </cell>
          <cell r="AD247">
            <v>8</v>
          </cell>
        </row>
        <row r="248">
          <cell r="X248">
            <v>0</v>
          </cell>
          <cell r="Y248">
            <v>5</v>
          </cell>
          <cell r="Z248">
            <v>3</v>
          </cell>
          <cell r="AA248">
            <v>0</v>
          </cell>
          <cell r="AB248">
            <v>0</v>
          </cell>
          <cell r="AC248">
            <v>0</v>
          </cell>
          <cell r="AD248">
            <v>8</v>
          </cell>
        </row>
        <row r="249">
          <cell r="X249">
            <v>0</v>
          </cell>
          <cell r="Y249">
            <v>5</v>
          </cell>
          <cell r="Z249">
            <v>1</v>
          </cell>
          <cell r="AA249">
            <v>2</v>
          </cell>
          <cell r="AB249">
            <v>0</v>
          </cell>
          <cell r="AC249">
            <v>0</v>
          </cell>
          <cell r="AD249">
            <v>8</v>
          </cell>
        </row>
        <row r="250">
          <cell r="X250">
            <v>0</v>
          </cell>
          <cell r="Y250">
            <v>0</v>
          </cell>
          <cell r="Z250">
            <v>27</v>
          </cell>
          <cell r="AA250">
            <v>0</v>
          </cell>
          <cell r="AB250">
            <v>0</v>
          </cell>
          <cell r="AC250">
            <v>0</v>
          </cell>
          <cell r="AD250">
            <v>27</v>
          </cell>
        </row>
        <row r="251">
          <cell r="X251">
            <v>0</v>
          </cell>
          <cell r="Y251">
            <v>0</v>
          </cell>
          <cell r="Z251">
            <v>27</v>
          </cell>
          <cell r="AA251">
            <v>0</v>
          </cell>
          <cell r="AB251">
            <v>0</v>
          </cell>
          <cell r="AC251">
            <v>0</v>
          </cell>
          <cell r="AD251">
            <v>27</v>
          </cell>
        </row>
        <row r="252">
          <cell r="X252">
            <v>0</v>
          </cell>
          <cell r="Y252">
            <v>0</v>
          </cell>
          <cell r="Z252">
            <v>11</v>
          </cell>
          <cell r="AA252">
            <v>16</v>
          </cell>
          <cell r="AB252">
            <v>31</v>
          </cell>
          <cell r="AC252">
            <v>0</v>
          </cell>
          <cell r="AD252">
            <v>58</v>
          </cell>
        </row>
        <row r="253">
          <cell r="X253">
            <v>0</v>
          </cell>
          <cell r="Y253">
            <v>0</v>
          </cell>
          <cell r="Z253">
            <v>11</v>
          </cell>
          <cell r="AA253">
            <v>16</v>
          </cell>
          <cell r="AB253">
            <v>31</v>
          </cell>
          <cell r="AC253">
            <v>0</v>
          </cell>
          <cell r="AD253">
            <v>58</v>
          </cell>
        </row>
        <row r="254">
          <cell r="X254">
            <v>0</v>
          </cell>
          <cell r="Y254">
            <v>0</v>
          </cell>
          <cell r="Z254">
            <v>24</v>
          </cell>
          <cell r="AA254">
            <v>31</v>
          </cell>
          <cell r="AB254">
            <v>33</v>
          </cell>
          <cell r="AC254">
            <v>0</v>
          </cell>
          <cell r="AD254">
            <v>88</v>
          </cell>
        </row>
        <row r="255">
          <cell r="X255">
            <v>1</v>
          </cell>
          <cell r="Y255">
            <v>0</v>
          </cell>
          <cell r="Z255">
            <v>1</v>
          </cell>
          <cell r="AA255">
            <v>6</v>
          </cell>
          <cell r="AB255">
            <v>12</v>
          </cell>
          <cell r="AC255">
            <v>10</v>
          </cell>
          <cell r="AD255">
            <v>30</v>
          </cell>
        </row>
        <row r="256">
          <cell r="X256">
            <v>1</v>
          </cell>
          <cell r="Y256">
            <v>0</v>
          </cell>
          <cell r="Z256">
            <v>1</v>
          </cell>
          <cell r="AA256">
            <v>6</v>
          </cell>
          <cell r="AB256">
            <v>10</v>
          </cell>
          <cell r="AC256">
            <v>32</v>
          </cell>
          <cell r="AD256">
            <v>50</v>
          </cell>
        </row>
        <row r="257">
          <cell r="X257">
            <v>1</v>
          </cell>
          <cell r="Y257">
            <v>0</v>
          </cell>
          <cell r="Z257">
            <v>1</v>
          </cell>
          <cell r="AA257">
            <v>6</v>
          </cell>
          <cell r="AB257">
            <v>12</v>
          </cell>
          <cell r="AC257">
            <v>10</v>
          </cell>
          <cell r="AD257">
            <v>30</v>
          </cell>
        </row>
        <row r="258">
          <cell r="X258">
            <v>0</v>
          </cell>
          <cell r="Y258">
            <v>0</v>
          </cell>
          <cell r="Z258">
            <v>2</v>
          </cell>
          <cell r="AA258">
            <v>2</v>
          </cell>
          <cell r="AB258">
            <v>1</v>
          </cell>
          <cell r="AC258">
            <v>0</v>
          </cell>
          <cell r="AD258">
            <v>5</v>
          </cell>
        </row>
        <row r="259">
          <cell r="X259">
            <v>0</v>
          </cell>
          <cell r="Y259">
            <v>0</v>
          </cell>
          <cell r="Z259">
            <v>2</v>
          </cell>
          <cell r="AA259">
            <v>3</v>
          </cell>
          <cell r="AB259">
            <v>0</v>
          </cell>
          <cell r="AC259">
            <v>0</v>
          </cell>
          <cell r="AD259">
            <v>5</v>
          </cell>
        </row>
        <row r="260">
          <cell r="X260">
            <v>19</v>
          </cell>
          <cell r="Y260">
            <v>25</v>
          </cell>
          <cell r="Z260">
            <v>46</v>
          </cell>
          <cell r="AA260">
            <v>61</v>
          </cell>
          <cell r="AB260">
            <v>70</v>
          </cell>
          <cell r="AC260">
            <v>0</v>
          </cell>
          <cell r="AD260">
            <v>221</v>
          </cell>
        </row>
        <row r="261">
          <cell r="X261">
            <v>35</v>
          </cell>
          <cell r="Y261">
            <v>28</v>
          </cell>
          <cell r="Z261">
            <v>27</v>
          </cell>
          <cell r="AA261">
            <v>27</v>
          </cell>
          <cell r="AB261">
            <v>23</v>
          </cell>
          <cell r="AC261">
            <v>3</v>
          </cell>
          <cell r="AD261">
            <v>143</v>
          </cell>
        </row>
        <row r="262">
          <cell r="X262">
            <v>35</v>
          </cell>
          <cell r="Y262">
            <v>28</v>
          </cell>
          <cell r="Z262">
            <v>27</v>
          </cell>
          <cell r="AA262">
            <v>27</v>
          </cell>
          <cell r="AB262">
            <v>24</v>
          </cell>
          <cell r="AC262">
            <v>12</v>
          </cell>
          <cell r="AD262">
            <v>153</v>
          </cell>
        </row>
        <row r="263">
          <cell r="X263">
            <v>35</v>
          </cell>
          <cell r="Y263">
            <v>28</v>
          </cell>
          <cell r="Z263">
            <v>27</v>
          </cell>
          <cell r="AA263">
            <v>27</v>
          </cell>
          <cell r="AB263">
            <v>23</v>
          </cell>
          <cell r="AC263">
            <v>3</v>
          </cell>
          <cell r="AD263">
            <v>143</v>
          </cell>
        </row>
        <row r="264">
          <cell r="X264">
            <v>21</v>
          </cell>
          <cell r="Y264">
            <v>7</v>
          </cell>
          <cell r="Z264">
            <v>26</v>
          </cell>
          <cell r="AA264">
            <v>26</v>
          </cell>
          <cell r="AB264">
            <v>31</v>
          </cell>
          <cell r="AC264">
            <v>0</v>
          </cell>
          <cell r="AD264">
            <v>111</v>
          </cell>
        </row>
        <row r="265">
          <cell r="X265">
            <v>22</v>
          </cell>
          <cell r="Y265">
            <v>11</v>
          </cell>
          <cell r="Z265">
            <v>17</v>
          </cell>
          <cell r="AA265">
            <v>19</v>
          </cell>
          <cell r="AB265">
            <v>24</v>
          </cell>
          <cell r="AC265">
            <v>3</v>
          </cell>
          <cell r="AD265">
            <v>96</v>
          </cell>
        </row>
        <row r="266">
          <cell r="X266">
            <v>60</v>
          </cell>
          <cell r="Y266">
            <v>200</v>
          </cell>
          <cell r="Z266">
            <v>400</v>
          </cell>
          <cell r="AA266">
            <v>400</v>
          </cell>
          <cell r="AB266">
            <v>400</v>
          </cell>
          <cell r="AC266">
            <v>400</v>
          </cell>
          <cell r="AD266">
            <v>1860</v>
          </cell>
        </row>
        <row r="267">
          <cell r="X267">
            <v>74</v>
          </cell>
          <cell r="Y267">
            <v>193</v>
          </cell>
          <cell r="Z267">
            <v>246</v>
          </cell>
          <cell r="AA267">
            <v>107</v>
          </cell>
          <cell r="AB267">
            <v>39</v>
          </cell>
          <cell r="AC267">
            <v>6</v>
          </cell>
          <cell r="AD267">
            <v>665</v>
          </cell>
        </row>
        <row r="268">
          <cell r="X268">
            <v>74</v>
          </cell>
          <cell r="Y268">
            <v>193</v>
          </cell>
          <cell r="Z268">
            <v>246</v>
          </cell>
          <cell r="AA268">
            <v>107</v>
          </cell>
          <cell r="AB268">
            <v>80</v>
          </cell>
          <cell r="AC268">
            <v>100</v>
          </cell>
          <cell r="AD268">
            <v>800</v>
          </cell>
        </row>
        <row r="269">
          <cell r="X269">
            <v>74</v>
          </cell>
          <cell r="Y269">
            <v>193</v>
          </cell>
          <cell r="Z269">
            <v>246</v>
          </cell>
          <cell r="AA269">
            <v>107</v>
          </cell>
          <cell r="AB269">
            <v>39</v>
          </cell>
          <cell r="AC269">
            <v>6</v>
          </cell>
          <cell r="AD269">
            <v>665</v>
          </cell>
        </row>
        <row r="272">
          <cell r="X272">
            <v>2</v>
          </cell>
          <cell r="Y272">
            <v>25</v>
          </cell>
          <cell r="Z272">
            <v>28</v>
          </cell>
          <cell r="AA272">
            <v>4</v>
          </cell>
          <cell r="AB272">
            <v>0</v>
          </cell>
          <cell r="AC272">
            <v>0</v>
          </cell>
          <cell r="AD272">
            <v>59</v>
          </cell>
        </row>
        <row r="273">
          <cell r="X273">
            <v>2</v>
          </cell>
          <cell r="Y273">
            <v>15</v>
          </cell>
          <cell r="Z273">
            <v>22</v>
          </cell>
          <cell r="AA273">
            <v>7</v>
          </cell>
          <cell r="AB273">
            <v>9</v>
          </cell>
          <cell r="AC273">
            <v>0</v>
          </cell>
          <cell r="AD273">
            <v>55</v>
          </cell>
        </row>
        <row r="274">
          <cell r="X274">
            <v>0</v>
          </cell>
          <cell r="Y274">
            <v>25</v>
          </cell>
          <cell r="Z274">
            <v>23</v>
          </cell>
          <cell r="AA274">
            <v>5</v>
          </cell>
          <cell r="AB274">
            <v>6</v>
          </cell>
          <cell r="AC274">
            <v>0</v>
          </cell>
          <cell r="AD274">
            <v>59</v>
          </cell>
        </row>
        <row r="275">
          <cell r="X275">
            <v>4</v>
          </cell>
          <cell r="Y275">
            <v>15</v>
          </cell>
          <cell r="Z275">
            <v>20</v>
          </cell>
          <cell r="AA275">
            <v>5</v>
          </cell>
          <cell r="AB275">
            <v>6</v>
          </cell>
          <cell r="AC275">
            <v>2</v>
          </cell>
          <cell r="AD275">
            <v>52</v>
          </cell>
        </row>
        <row r="276">
          <cell r="X276">
            <v>0</v>
          </cell>
          <cell r="Y276">
            <v>25</v>
          </cell>
          <cell r="Z276">
            <v>23</v>
          </cell>
          <cell r="AA276">
            <v>5</v>
          </cell>
          <cell r="AB276">
            <v>6</v>
          </cell>
          <cell r="AC276">
            <v>0</v>
          </cell>
          <cell r="AD276">
            <v>59</v>
          </cell>
        </row>
        <row r="277">
          <cell r="X277">
            <v>4</v>
          </cell>
          <cell r="Y277">
            <v>13</v>
          </cell>
          <cell r="Z277">
            <v>17</v>
          </cell>
          <cell r="AA277">
            <v>6</v>
          </cell>
          <cell r="AB277">
            <v>11</v>
          </cell>
          <cell r="AC277">
            <v>3</v>
          </cell>
          <cell r="AD277">
            <v>54</v>
          </cell>
        </row>
        <row r="278">
          <cell r="X278">
            <v>2</v>
          </cell>
          <cell r="Y278">
            <v>23</v>
          </cell>
          <cell r="Z278">
            <v>23</v>
          </cell>
          <cell r="AA278">
            <v>5</v>
          </cell>
          <cell r="AB278">
            <v>6</v>
          </cell>
          <cell r="AC278">
            <v>0</v>
          </cell>
          <cell r="AD278">
            <v>59</v>
          </cell>
        </row>
        <row r="279">
          <cell r="X279">
            <v>2</v>
          </cell>
          <cell r="Y279">
            <v>15</v>
          </cell>
          <cell r="Z279">
            <v>19</v>
          </cell>
          <cell r="AA279">
            <v>6</v>
          </cell>
          <cell r="AB279">
            <v>9</v>
          </cell>
          <cell r="AC279">
            <v>2</v>
          </cell>
          <cell r="AD279">
            <v>53</v>
          </cell>
        </row>
        <row r="280">
          <cell r="X280">
            <v>0</v>
          </cell>
          <cell r="Y280">
            <v>12</v>
          </cell>
          <cell r="Z280">
            <v>111</v>
          </cell>
          <cell r="AA280">
            <v>117</v>
          </cell>
          <cell r="AB280">
            <v>0</v>
          </cell>
          <cell r="AC280">
            <v>0</v>
          </cell>
          <cell r="AD280">
            <v>240</v>
          </cell>
        </row>
        <row r="281">
          <cell r="X281">
            <v>0</v>
          </cell>
          <cell r="Y281">
            <v>0</v>
          </cell>
          <cell r="Z281">
            <v>161</v>
          </cell>
          <cell r="AA281">
            <v>0</v>
          </cell>
          <cell r="AB281">
            <v>0</v>
          </cell>
          <cell r="AC281">
            <v>0</v>
          </cell>
          <cell r="AD281">
            <v>161</v>
          </cell>
        </row>
        <row r="282">
          <cell r="X282">
            <v>0</v>
          </cell>
          <cell r="Y282">
            <v>0</v>
          </cell>
          <cell r="Z282">
            <v>64</v>
          </cell>
          <cell r="AA282">
            <v>198</v>
          </cell>
          <cell r="AB282">
            <v>107</v>
          </cell>
          <cell r="AC282">
            <v>11</v>
          </cell>
          <cell r="AD282">
            <v>380</v>
          </cell>
        </row>
        <row r="283">
          <cell r="X283">
            <v>0</v>
          </cell>
          <cell r="Y283">
            <v>0</v>
          </cell>
          <cell r="Z283">
            <v>64</v>
          </cell>
          <cell r="AA283">
            <v>200</v>
          </cell>
          <cell r="AB283">
            <v>111</v>
          </cell>
          <cell r="AC283">
            <v>0</v>
          </cell>
          <cell r="AD283">
            <v>375</v>
          </cell>
        </row>
        <row r="284">
          <cell r="X284">
            <v>11</v>
          </cell>
          <cell r="Y284">
            <v>30</v>
          </cell>
          <cell r="Z284">
            <v>112</v>
          </cell>
          <cell r="AA284">
            <v>153</v>
          </cell>
          <cell r="AB284">
            <v>144</v>
          </cell>
          <cell r="AC284">
            <v>16</v>
          </cell>
          <cell r="AD284">
            <v>466</v>
          </cell>
        </row>
        <row r="285">
          <cell r="X285">
            <v>14</v>
          </cell>
          <cell r="Y285">
            <v>27</v>
          </cell>
          <cell r="Z285">
            <v>49</v>
          </cell>
          <cell r="AA285">
            <v>88</v>
          </cell>
          <cell r="AB285">
            <v>81</v>
          </cell>
          <cell r="AC285">
            <v>46</v>
          </cell>
          <cell r="AD285">
            <v>305</v>
          </cell>
        </row>
        <row r="286">
          <cell r="X286">
            <v>0</v>
          </cell>
          <cell r="Y286">
            <v>0</v>
          </cell>
          <cell r="Z286">
            <v>0</v>
          </cell>
          <cell r="AA286">
            <v>0</v>
          </cell>
          <cell r="AB286">
            <v>0</v>
          </cell>
          <cell r="AC286">
            <v>0</v>
          </cell>
          <cell r="AD286">
            <v>0</v>
          </cell>
        </row>
        <row r="287">
          <cell r="X287">
            <v>0</v>
          </cell>
          <cell r="Y287">
            <v>0</v>
          </cell>
          <cell r="Z287">
            <v>0</v>
          </cell>
          <cell r="AA287">
            <v>0</v>
          </cell>
          <cell r="AB287">
            <v>0</v>
          </cell>
          <cell r="AC287">
            <v>0</v>
          </cell>
          <cell r="AD287">
            <v>0</v>
          </cell>
        </row>
        <row r="288">
          <cell r="X288">
            <v>0</v>
          </cell>
          <cell r="Y288">
            <v>4</v>
          </cell>
          <cell r="Z288">
            <v>8</v>
          </cell>
          <cell r="AA288">
            <v>8</v>
          </cell>
          <cell r="AB288">
            <v>5</v>
          </cell>
          <cell r="AC288">
            <v>0</v>
          </cell>
          <cell r="AD288">
            <v>25</v>
          </cell>
        </row>
        <row r="289">
          <cell r="X289">
            <v>0</v>
          </cell>
          <cell r="Y289">
            <v>3</v>
          </cell>
          <cell r="Z289">
            <v>5</v>
          </cell>
          <cell r="AA289">
            <v>5</v>
          </cell>
          <cell r="AB289">
            <v>4</v>
          </cell>
          <cell r="AC289">
            <v>3</v>
          </cell>
          <cell r="AD289">
            <v>20</v>
          </cell>
        </row>
        <row r="290">
          <cell r="X290">
            <v>48</v>
          </cell>
          <cell r="Y290">
            <v>156</v>
          </cell>
          <cell r="Z290">
            <v>238</v>
          </cell>
          <cell r="AA290">
            <v>288</v>
          </cell>
          <cell r="AB290">
            <v>275</v>
          </cell>
          <cell r="AC290">
            <v>6</v>
          </cell>
          <cell r="AD290">
            <v>1011</v>
          </cell>
        </row>
        <row r="291">
          <cell r="X291">
            <v>80</v>
          </cell>
          <cell r="Y291">
            <v>103</v>
          </cell>
          <cell r="Z291">
            <v>162</v>
          </cell>
          <cell r="AA291">
            <v>192</v>
          </cell>
          <cell r="AB291">
            <v>180</v>
          </cell>
          <cell r="AC291">
            <v>82</v>
          </cell>
          <cell r="AD291">
            <v>799</v>
          </cell>
        </row>
        <row r="292">
          <cell r="X292">
            <v>0</v>
          </cell>
          <cell r="Y292">
            <v>0</v>
          </cell>
          <cell r="Z292">
            <v>0</v>
          </cell>
          <cell r="AA292">
            <v>0</v>
          </cell>
          <cell r="AB292">
            <v>0</v>
          </cell>
          <cell r="AC292">
            <v>0</v>
          </cell>
          <cell r="AD292">
            <v>0</v>
          </cell>
        </row>
        <row r="293">
          <cell r="X293">
            <v>0</v>
          </cell>
          <cell r="Y293">
            <v>0</v>
          </cell>
          <cell r="Z293">
            <v>0</v>
          </cell>
          <cell r="AA293">
            <v>0</v>
          </cell>
          <cell r="AB293">
            <v>0</v>
          </cell>
          <cell r="AC293">
            <v>0</v>
          </cell>
          <cell r="AD293">
            <v>0</v>
          </cell>
        </row>
        <row r="294">
          <cell r="X294">
            <v>21</v>
          </cell>
          <cell r="Y294">
            <v>26</v>
          </cell>
          <cell r="Z294">
            <v>47</v>
          </cell>
          <cell r="AA294">
            <v>44</v>
          </cell>
          <cell r="AB294">
            <v>45</v>
          </cell>
          <cell r="AC294">
            <v>0</v>
          </cell>
          <cell r="AD294">
            <v>183</v>
          </cell>
        </row>
        <row r="295">
          <cell r="X295">
            <v>24</v>
          </cell>
          <cell r="Y295">
            <v>30</v>
          </cell>
          <cell r="Z295">
            <v>33</v>
          </cell>
          <cell r="AA295">
            <v>30</v>
          </cell>
          <cell r="AB295">
            <v>42</v>
          </cell>
          <cell r="AC295">
            <v>7</v>
          </cell>
          <cell r="AD295">
            <v>166</v>
          </cell>
        </row>
        <row r="296">
          <cell r="X296">
            <v>240</v>
          </cell>
          <cell r="Y296">
            <v>693</v>
          </cell>
          <cell r="Z296">
            <v>1183</v>
          </cell>
          <cell r="AA296">
            <v>1183</v>
          </cell>
          <cell r="AB296">
            <v>1191</v>
          </cell>
          <cell r="AC296">
            <v>627</v>
          </cell>
          <cell r="AD296">
            <v>5117</v>
          </cell>
        </row>
        <row r="297">
          <cell r="X297">
            <v>145</v>
          </cell>
          <cell r="Y297">
            <v>375</v>
          </cell>
          <cell r="Z297">
            <v>700</v>
          </cell>
          <cell r="AA297">
            <v>395</v>
          </cell>
          <cell r="AB297">
            <v>279</v>
          </cell>
          <cell r="AC297">
            <v>113</v>
          </cell>
          <cell r="AD297">
            <v>2007</v>
          </cell>
        </row>
        <row r="298">
          <cell r="X298">
            <v>0</v>
          </cell>
          <cell r="Y298">
            <v>0</v>
          </cell>
          <cell r="Z298">
            <v>0</v>
          </cell>
          <cell r="AA298">
            <v>0</v>
          </cell>
          <cell r="AB298">
            <v>0</v>
          </cell>
          <cell r="AC298">
            <v>0</v>
          </cell>
          <cell r="AD298">
            <v>0</v>
          </cell>
        </row>
        <row r="299">
          <cell r="X299">
            <v>0</v>
          </cell>
          <cell r="Y299">
            <v>0</v>
          </cell>
          <cell r="Z299">
            <v>0</v>
          </cell>
          <cell r="AA299">
            <v>0</v>
          </cell>
          <cell r="AB299">
            <v>0</v>
          </cell>
          <cell r="AC299">
            <v>0</v>
          </cell>
          <cell r="AD299">
            <v>0</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row r="24">
          <cell r="D24">
            <v>4186</v>
          </cell>
          <cell r="E24">
            <v>4183</v>
          </cell>
          <cell r="F24">
            <v>7438</v>
          </cell>
          <cell r="G24">
            <v>7900</v>
          </cell>
          <cell r="H24">
            <v>8447</v>
          </cell>
          <cell r="I24">
            <v>7180</v>
          </cell>
          <cell r="J24">
            <v>6909</v>
          </cell>
          <cell r="K24">
            <v>6859</v>
          </cell>
          <cell r="L24">
            <v>6859</v>
          </cell>
          <cell r="M24">
            <v>6878</v>
          </cell>
          <cell r="N24">
            <v>5710</v>
          </cell>
          <cell r="O24">
            <v>4605</v>
          </cell>
          <cell r="P24">
            <v>77154</v>
          </cell>
          <cell r="T24">
            <v>0</v>
          </cell>
          <cell r="U24">
            <v>627.9</v>
          </cell>
          <cell r="V24">
            <v>1255.3499999999999</v>
          </cell>
          <cell r="W24">
            <v>2371.0500000000002</v>
          </cell>
          <cell r="X24">
            <v>3556.05</v>
          </cell>
          <cell r="Y24">
            <v>4823.1000000000004</v>
          </cell>
          <cell r="Z24">
            <v>5900.1</v>
          </cell>
          <cell r="AA24">
            <v>6936.45</v>
          </cell>
          <cell r="AB24">
            <v>7965.3</v>
          </cell>
          <cell r="AC24">
            <v>8994.15</v>
          </cell>
          <cell r="AD24">
            <v>10025.85</v>
          </cell>
          <cell r="AE24">
            <v>10882.35</v>
          </cell>
          <cell r="AF24">
            <v>63337.65</v>
          </cell>
        </row>
        <row r="25">
          <cell r="D25">
            <v>4219</v>
          </cell>
          <cell r="E25">
            <v>4352</v>
          </cell>
          <cell r="F25">
            <v>8482</v>
          </cell>
          <cell r="G25">
            <v>6960</v>
          </cell>
          <cell r="H25">
            <v>7995</v>
          </cell>
          <cell r="I25">
            <v>6071</v>
          </cell>
          <cell r="J25">
            <v>5354</v>
          </cell>
          <cell r="K25">
            <v>6588</v>
          </cell>
          <cell r="L25">
            <v>6832</v>
          </cell>
          <cell r="M25">
            <v>7353</v>
          </cell>
          <cell r="N25">
            <v>7694</v>
          </cell>
          <cell r="O25">
            <v>8198</v>
          </cell>
          <cell r="P25">
            <v>80098</v>
          </cell>
          <cell r="T25">
            <v>0.437</v>
          </cell>
          <cell r="U25">
            <v>180.37800000000001</v>
          </cell>
          <cell r="V25">
            <v>564.12699999999995</v>
          </cell>
          <cell r="W25">
            <v>1149.6310000000001</v>
          </cell>
          <cell r="X25">
            <v>2045.607</v>
          </cell>
          <cell r="Y25">
            <v>2847.1170000000002</v>
          </cell>
          <cell r="Z25">
            <v>3704.4690000000001</v>
          </cell>
          <cell r="AA25">
            <v>4604.0159999999996</v>
          </cell>
          <cell r="AB25">
            <v>5377.793999999999</v>
          </cell>
          <cell r="AC25">
            <v>6151.16</v>
          </cell>
          <cell r="AD25">
            <v>7250.9390000000003</v>
          </cell>
          <cell r="AE25">
            <v>8253.8449999999993</v>
          </cell>
          <cell r="AF25">
            <v>42129.52</v>
          </cell>
        </row>
        <row r="26">
          <cell r="D26">
            <v>1.0078834209268992</v>
          </cell>
          <cell r="E26">
            <v>1.0404016256275401</v>
          </cell>
          <cell r="F26">
            <v>1.1403603119118042</v>
          </cell>
          <cell r="G26">
            <v>0.88101265822784813</v>
          </cell>
          <cell r="H26">
            <v>0.94648987806321772</v>
          </cell>
          <cell r="I26">
            <v>0.84554317548746516</v>
          </cell>
          <cell r="J26">
            <v>0.7749312490953828</v>
          </cell>
          <cell r="K26">
            <v>0.96048986732759878</v>
          </cell>
          <cell r="L26">
            <v>0.99606356611750979</v>
          </cell>
          <cell r="M26">
            <v>1.069060773480663</v>
          </cell>
          <cell r="N26">
            <v>1.347460595446585</v>
          </cell>
          <cell r="O26">
            <v>1.7802388707926167</v>
          </cell>
          <cell r="P26">
            <v>1.038157451331104</v>
          </cell>
          <cell r="T26">
            <v>1</v>
          </cell>
          <cell r="U26">
            <v>0.28727185857620646</v>
          </cell>
          <cell r="V26">
            <v>0.44937826104273698</v>
          </cell>
          <cell r="W26">
            <v>0.484861559224816</v>
          </cell>
          <cell r="X26">
            <v>0.57524697346775211</v>
          </cell>
          <cell r="Y26">
            <v>0.59030851527026185</v>
          </cell>
          <cell r="Z26">
            <v>0.62786545990745912</v>
          </cell>
          <cell r="AA26">
            <v>0.66374240425577924</v>
          </cell>
          <cell r="AB26">
            <v>0.67515272494444634</v>
          </cell>
          <cell r="AC26">
            <v>0.68390676161727348</v>
          </cell>
          <cell r="AD26">
            <v>0.7232243650164325</v>
          </cell>
          <cell r="AE26">
            <v>0.75846163742206418</v>
          </cell>
          <cell r="AF26">
            <v>0.66515761162594433</v>
          </cell>
        </row>
        <row r="29">
          <cell r="D29">
            <v>206</v>
          </cell>
          <cell r="E29">
            <v>102</v>
          </cell>
          <cell r="F29">
            <v>900</v>
          </cell>
          <cell r="G29">
            <v>1000</v>
          </cell>
          <cell r="H29">
            <v>992</v>
          </cell>
          <cell r="I29">
            <v>900</v>
          </cell>
          <cell r="J29">
            <v>859</v>
          </cell>
          <cell r="K29">
            <v>1212</v>
          </cell>
          <cell r="L29">
            <v>1212</v>
          </cell>
          <cell r="M29">
            <v>1211</v>
          </cell>
          <cell r="N29">
            <v>753</v>
          </cell>
          <cell r="O29">
            <v>653</v>
          </cell>
          <cell r="P29">
            <v>10000</v>
          </cell>
          <cell r="T29">
            <v>0</v>
          </cell>
          <cell r="U29">
            <v>30.9</v>
          </cell>
          <cell r="V29">
            <v>46.2</v>
          </cell>
          <cell r="W29">
            <v>181.2</v>
          </cell>
          <cell r="X29">
            <v>331.2</v>
          </cell>
          <cell r="Y29">
            <v>480</v>
          </cell>
          <cell r="Z29">
            <v>615</v>
          </cell>
          <cell r="AA29">
            <v>743.85</v>
          </cell>
          <cell r="AB29">
            <v>925.65</v>
          </cell>
          <cell r="AC29">
            <v>1107.45</v>
          </cell>
          <cell r="AD29">
            <v>1289.0999999999999</v>
          </cell>
          <cell r="AE29">
            <v>1402.05</v>
          </cell>
          <cell r="AF29">
            <v>7152.6</v>
          </cell>
        </row>
        <row r="30">
          <cell r="D30">
            <v>207</v>
          </cell>
          <cell r="E30">
            <v>251</v>
          </cell>
          <cell r="F30">
            <v>616</v>
          </cell>
          <cell r="G30">
            <v>1334</v>
          </cell>
          <cell r="H30">
            <v>997</v>
          </cell>
          <cell r="I30">
            <v>1115</v>
          </cell>
          <cell r="J30">
            <v>938</v>
          </cell>
          <cell r="K30">
            <v>932</v>
          </cell>
          <cell r="L30">
            <v>1039</v>
          </cell>
          <cell r="M30">
            <v>886</v>
          </cell>
          <cell r="N30">
            <v>989</v>
          </cell>
          <cell r="O30">
            <v>839</v>
          </cell>
          <cell r="P30">
            <v>10143</v>
          </cell>
          <cell r="T30">
            <v>0.13700000000000001</v>
          </cell>
          <cell r="U30">
            <v>17.872</v>
          </cell>
          <cell r="V30">
            <v>46.848999999999997</v>
          </cell>
          <cell r="W30">
            <v>96.069000000000003</v>
          </cell>
          <cell r="X30">
            <v>224.40700000000001</v>
          </cell>
          <cell r="Y30">
            <v>351.33600000000001</v>
          </cell>
          <cell r="Z30">
            <v>448.57900000000001</v>
          </cell>
          <cell r="AA30">
            <v>572.47799999999995</v>
          </cell>
          <cell r="AB30">
            <v>720.47299999999996</v>
          </cell>
          <cell r="AC30">
            <v>858.89800000000002</v>
          </cell>
          <cell r="AD30">
            <v>959.82600000000002</v>
          </cell>
          <cell r="AE30">
            <v>1114.798</v>
          </cell>
          <cell r="AF30">
            <v>5411.7219999999998</v>
          </cell>
        </row>
        <row r="31">
          <cell r="D31">
            <v>1.0048543689320388</v>
          </cell>
          <cell r="E31">
            <v>2.4607843137254903</v>
          </cell>
          <cell r="F31">
            <v>0.68444444444444441</v>
          </cell>
          <cell r="G31">
            <v>1.3340000000000001</v>
          </cell>
          <cell r="H31">
            <v>1.0050403225806452</v>
          </cell>
          <cell r="I31">
            <v>1.2388888888888889</v>
          </cell>
          <cell r="J31">
            <v>1.0919674039580909</v>
          </cell>
          <cell r="K31">
            <v>0.76897689768976896</v>
          </cell>
          <cell r="L31">
            <v>0.85726072607260728</v>
          </cell>
          <cell r="M31">
            <v>0.73162675474814198</v>
          </cell>
          <cell r="N31">
            <v>1.3134130146082337</v>
          </cell>
          <cell r="O31">
            <v>1.2848392036753447</v>
          </cell>
          <cell r="P31">
            <v>1.0143</v>
          </cell>
          <cell r="T31">
            <v>1</v>
          </cell>
          <cell r="U31">
            <v>0.57838187702265376</v>
          </cell>
          <cell r="V31">
            <v>1.0140476190476191</v>
          </cell>
          <cell r="W31">
            <v>0.53018211920529801</v>
          </cell>
          <cell r="X31">
            <v>0.67755736714975856</v>
          </cell>
          <cell r="Y31">
            <v>0.73194999999999999</v>
          </cell>
          <cell r="Z31">
            <v>0.72939674796747966</v>
          </cell>
          <cell r="AA31">
            <v>0.76961484170195593</v>
          </cell>
          <cell r="AB31">
            <v>0.77834278615027275</v>
          </cell>
          <cell r="AC31">
            <v>0.77556368233328821</v>
          </cell>
          <cell r="AD31">
            <v>0.74457063067256224</v>
          </cell>
          <cell r="AE31">
            <v>0.79512000285296525</v>
          </cell>
          <cell r="AF31">
            <v>0.75660906523501936</v>
          </cell>
        </row>
        <row r="34">
          <cell r="D34">
            <v>286</v>
          </cell>
          <cell r="E34">
            <v>509</v>
          </cell>
          <cell r="F34">
            <v>1000</v>
          </cell>
          <cell r="G34">
            <v>1350</v>
          </cell>
          <cell r="H34">
            <v>1355</v>
          </cell>
          <cell r="I34">
            <v>1500</v>
          </cell>
          <cell r="J34">
            <v>1500</v>
          </cell>
          <cell r="K34">
            <v>1500</v>
          </cell>
          <cell r="L34">
            <v>1500</v>
          </cell>
          <cell r="M34">
            <v>1500</v>
          </cell>
          <cell r="N34">
            <v>1500</v>
          </cell>
          <cell r="O34">
            <v>1356</v>
          </cell>
          <cell r="P34">
            <v>14856</v>
          </cell>
          <cell r="T34">
            <v>0</v>
          </cell>
          <cell r="U34">
            <v>42.9</v>
          </cell>
          <cell r="V34">
            <v>119.25</v>
          </cell>
          <cell r="W34">
            <v>269.25</v>
          </cell>
          <cell r="X34">
            <v>471.75</v>
          </cell>
          <cell r="Y34">
            <v>675</v>
          </cell>
          <cell r="Z34">
            <v>900</v>
          </cell>
          <cell r="AA34">
            <v>1125</v>
          </cell>
          <cell r="AB34">
            <v>1350</v>
          </cell>
          <cell r="AC34">
            <v>1575</v>
          </cell>
          <cell r="AD34">
            <v>1800</v>
          </cell>
          <cell r="AE34">
            <v>2025</v>
          </cell>
          <cell r="AF34">
            <v>10353.15</v>
          </cell>
        </row>
        <row r="35">
          <cell r="D35">
            <v>257</v>
          </cell>
          <cell r="E35">
            <v>604</v>
          </cell>
          <cell r="F35">
            <v>553</v>
          </cell>
          <cell r="G35">
            <v>1043</v>
          </cell>
          <cell r="H35">
            <v>1367</v>
          </cell>
          <cell r="I35">
            <v>732</v>
          </cell>
          <cell r="J35">
            <v>1359</v>
          </cell>
          <cell r="K35">
            <v>1361</v>
          </cell>
          <cell r="L35">
            <v>1307</v>
          </cell>
          <cell r="M35">
            <v>1593</v>
          </cell>
          <cell r="N35">
            <v>1472</v>
          </cell>
          <cell r="O35">
            <v>3274</v>
          </cell>
          <cell r="P35">
            <v>14922</v>
          </cell>
          <cell r="T35">
            <v>0</v>
          </cell>
          <cell r="U35">
            <v>14.321</v>
          </cell>
          <cell r="V35">
            <v>85.57</v>
          </cell>
          <cell r="W35">
            <v>137.101</v>
          </cell>
          <cell r="X35">
            <v>196.95500000000001</v>
          </cell>
          <cell r="Y35">
            <v>363.82299999999998</v>
          </cell>
          <cell r="Z35">
            <v>428.24700000000001</v>
          </cell>
          <cell r="AA35">
            <v>600.33799999999997</v>
          </cell>
          <cell r="AB35">
            <v>683.80100000000004</v>
          </cell>
          <cell r="AC35">
            <v>772.58900000000006</v>
          </cell>
          <cell r="AD35">
            <v>919.99300000000005</v>
          </cell>
          <cell r="AE35">
            <v>1072.473</v>
          </cell>
          <cell r="AF35">
            <v>5275.2110000000002</v>
          </cell>
        </row>
        <row r="36">
          <cell r="D36">
            <v>0.89860139860139865</v>
          </cell>
          <cell r="E36">
            <v>1.1866404715127701</v>
          </cell>
          <cell r="F36">
            <v>0.55300000000000005</v>
          </cell>
          <cell r="G36">
            <v>0.77259259259259261</v>
          </cell>
          <cell r="H36">
            <v>1.0088560885608857</v>
          </cell>
          <cell r="I36">
            <v>0.48799999999999999</v>
          </cell>
          <cell r="J36">
            <v>0.90600000000000003</v>
          </cell>
          <cell r="K36">
            <v>0.90733333333333333</v>
          </cell>
          <cell r="L36">
            <v>0.87133333333333329</v>
          </cell>
          <cell r="M36">
            <v>1.0620000000000001</v>
          </cell>
          <cell r="N36">
            <v>0.98133333333333328</v>
          </cell>
          <cell r="O36">
            <v>2.4144542772861355</v>
          </cell>
          <cell r="P36">
            <v>1.004442649434572</v>
          </cell>
          <cell r="T36">
            <v>0</v>
          </cell>
          <cell r="U36">
            <v>0.33382284382284383</v>
          </cell>
          <cell r="V36">
            <v>0.71756813417190768</v>
          </cell>
          <cell r="W36">
            <v>0.50919591457753022</v>
          </cell>
          <cell r="X36">
            <v>0.41749867514573402</v>
          </cell>
          <cell r="Y36">
            <v>0.53899703703703705</v>
          </cell>
          <cell r="Z36">
            <v>0.47583000000000003</v>
          </cell>
          <cell r="AA36">
            <v>0.53363377777777776</v>
          </cell>
          <cell r="AB36">
            <v>0.50651925925925934</v>
          </cell>
          <cell r="AC36">
            <v>0.49053269841269842</v>
          </cell>
          <cell r="AD36">
            <v>0.51110722222222227</v>
          </cell>
          <cell r="AE36">
            <v>0.52961629629629625</v>
          </cell>
          <cell r="AF36">
            <v>0.50952714874217031</v>
          </cell>
        </row>
        <row r="39">
          <cell r="D39">
            <v>36</v>
          </cell>
          <cell r="E39">
            <v>1104</v>
          </cell>
          <cell r="F39">
            <v>760</v>
          </cell>
          <cell r="G39">
            <v>800</v>
          </cell>
          <cell r="H39">
            <v>800</v>
          </cell>
          <cell r="I39">
            <v>900</v>
          </cell>
          <cell r="J39">
            <v>900</v>
          </cell>
          <cell r="K39">
            <v>1152</v>
          </cell>
          <cell r="L39">
            <v>1152</v>
          </cell>
          <cell r="M39">
            <v>1152</v>
          </cell>
          <cell r="N39">
            <v>442</v>
          </cell>
          <cell r="O39">
            <v>252</v>
          </cell>
          <cell r="P39">
            <v>9450</v>
          </cell>
          <cell r="T39">
            <v>0</v>
          </cell>
          <cell r="U39">
            <v>5.4</v>
          </cell>
          <cell r="V39">
            <v>171</v>
          </cell>
          <cell r="W39">
            <v>285</v>
          </cell>
          <cell r="X39">
            <v>405</v>
          </cell>
          <cell r="Y39">
            <v>525</v>
          </cell>
          <cell r="Z39">
            <v>660</v>
          </cell>
          <cell r="AA39">
            <v>795</v>
          </cell>
          <cell r="AB39">
            <v>967.8</v>
          </cell>
          <cell r="AC39">
            <v>1140.5999999999999</v>
          </cell>
          <cell r="AD39">
            <v>1313.4</v>
          </cell>
          <cell r="AE39">
            <v>1379.7</v>
          </cell>
          <cell r="AF39">
            <v>7647.9</v>
          </cell>
        </row>
        <row r="40">
          <cell r="D40">
            <v>36</v>
          </cell>
          <cell r="E40">
            <v>1093</v>
          </cell>
          <cell r="F40">
            <v>1371</v>
          </cell>
          <cell r="G40">
            <v>1013</v>
          </cell>
          <cell r="H40">
            <v>1038</v>
          </cell>
          <cell r="I40">
            <v>1040</v>
          </cell>
          <cell r="J40">
            <v>1098</v>
          </cell>
          <cell r="K40">
            <v>1015</v>
          </cell>
          <cell r="L40">
            <v>1327</v>
          </cell>
          <cell r="M40">
            <v>481</v>
          </cell>
          <cell r="N40">
            <v>381</v>
          </cell>
          <cell r="O40">
            <v>1263</v>
          </cell>
          <cell r="P40">
            <v>11156</v>
          </cell>
          <cell r="T40">
            <v>0</v>
          </cell>
          <cell r="U40">
            <v>2.5270000000000001</v>
          </cell>
          <cell r="V40">
            <v>3.6709999999999998</v>
          </cell>
          <cell r="W40">
            <v>11.407</v>
          </cell>
          <cell r="X40">
            <v>136.40799999999999</v>
          </cell>
          <cell r="Y40">
            <v>202.374</v>
          </cell>
          <cell r="Z40">
            <v>392.52699999999999</v>
          </cell>
          <cell r="AA40">
            <v>562.84500000000003</v>
          </cell>
          <cell r="AB40">
            <v>666.02800000000002</v>
          </cell>
          <cell r="AC40">
            <v>885.61099999999999</v>
          </cell>
          <cell r="AD40">
            <v>977.19799999999998</v>
          </cell>
          <cell r="AE40">
            <v>1157.761</v>
          </cell>
          <cell r="AF40">
            <v>4998.357</v>
          </cell>
        </row>
        <row r="41">
          <cell r="D41">
            <v>1</v>
          </cell>
          <cell r="E41">
            <v>0.99003623188405798</v>
          </cell>
          <cell r="F41">
            <v>1.8039473684210525</v>
          </cell>
          <cell r="G41">
            <v>1.2662500000000001</v>
          </cell>
          <cell r="H41">
            <v>1.2975000000000001</v>
          </cell>
          <cell r="I41">
            <v>1.1555555555555554</v>
          </cell>
          <cell r="J41">
            <v>1.22</v>
          </cell>
          <cell r="K41">
            <v>0.88107638888888884</v>
          </cell>
          <cell r="L41">
            <v>1.1519097222222223</v>
          </cell>
          <cell r="M41">
            <v>0.41753472222222221</v>
          </cell>
          <cell r="N41">
            <v>0.86199095022624439</v>
          </cell>
          <cell r="O41">
            <v>5.0119047619047619</v>
          </cell>
          <cell r="P41">
            <v>1.1805291005291005</v>
          </cell>
          <cell r="T41">
            <v>0</v>
          </cell>
          <cell r="U41">
            <v>0.46796296296296302</v>
          </cell>
          <cell r="V41">
            <v>2.1467836257309941E-2</v>
          </cell>
          <cell r="W41">
            <v>4.0024561403508775E-2</v>
          </cell>
          <cell r="X41">
            <v>0.33680987654320982</v>
          </cell>
          <cell r="Y41">
            <v>0.38547428571428571</v>
          </cell>
          <cell r="Z41">
            <v>0.59473787878787876</v>
          </cell>
          <cell r="AA41">
            <v>0.70798113207547175</v>
          </cell>
          <cell r="AB41">
            <v>0.68818764207480887</v>
          </cell>
          <cell r="AC41">
            <v>0.77644310012274242</v>
          </cell>
          <cell r="AD41">
            <v>0.74402162326785448</v>
          </cell>
          <cell r="AE41">
            <v>0.83913966804377771</v>
          </cell>
          <cell r="AF41">
            <v>0.65355940846506899</v>
          </cell>
        </row>
        <row r="44">
          <cell r="D44">
            <v>2338</v>
          </cell>
          <cell r="E44">
            <v>1412</v>
          </cell>
          <cell r="F44">
            <v>1178</v>
          </cell>
          <cell r="G44">
            <v>1500</v>
          </cell>
          <cell r="H44">
            <v>1522</v>
          </cell>
          <cell r="I44">
            <v>830</v>
          </cell>
          <cell r="J44">
            <v>600</v>
          </cell>
          <cell r="K44">
            <v>550</v>
          </cell>
          <cell r="L44">
            <v>550</v>
          </cell>
          <cell r="M44">
            <v>570</v>
          </cell>
          <cell r="N44">
            <v>570</v>
          </cell>
          <cell r="O44">
            <v>580</v>
          </cell>
          <cell r="P44">
            <v>12200</v>
          </cell>
          <cell r="T44">
            <v>0</v>
          </cell>
          <cell r="U44">
            <v>350.7</v>
          </cell>
          <cell r="V44">
            <v>562.5</v>
          </cell>
          <cell r="W44">
            <v>739.2</v>
          </cell>
          <cell r="X44">
            <v>964.2</v>
          </cell>
          <cell r="Y44">
            <v>1192.5</v>
          </cell>
          <cell r="Z44">
            <v>1317</v>
          </cell>
          <cell r="AA44">
            <v>1407</v>
          </cell>
          <cell r="AB44">
            <v>1489.5</v>
          </cell>
          <cell r="AC44">
            <v>1572</v>
          </cell>
          <cell r="AD44">
            <v>1657.5</v>
          </cell>
          <cell r="AE44">
            <v>1743</v>
          </cell>
          <cell r="AF44">
            <v>12995.1</v>
          </cell>
        </row>
        <row r="45">
          <cell r="D45">
            <v>2316</v>
          </cell>
          <cell r="E45">
            <v>1302</v>
          </cell>
          <cell r="F45">
            <v>1135</v>
          </cell>
          <cell r="G45">
            <v>1496</v>
          </cell>
          <cell r="H45">
            <v>577</v>
          </cell>
          <cell r="I45">
            <v>1484</v>
          </cell>
          <cell r="J45">
            <v>598</v>
          </cell>
          <cell r="K45">
            <v>719</v>
          </cell>
          <cell r="L45">
            <v>539</v>
          </cell>
          <cell r="M45">
            <v>763</v>
          </cell>
          <cell r="N45">
            <v>906</v>
          </cell>
          <cell r="O45">
            <v>492</v>
          </cell>
          <cell r="P45">
            <v>12327</v>
          </cell>
          <cell r="T45">
            <v>0.3</v>
          </cell>
          <cell r="U45">
            <v>47.539000000000001</v>
          </cell>
          <cell r="V45">
            <v>158.11699999999999</v>
          </cell>
          <cell r="W45">
            <v>256.30599999999998</v>
          </cell>
          <cell r="X45">
            <v>457.8</v>
          </cell>
          <cell r="Y45">
            <v>635.10900000000004</v>
          </cell>
          <cell r="Z45">
            <v>812.20399999999995</v>
          </cell>
          <cell r="AA45">
            <v>946.21199999999999</v>
          </cell>
          <cell r="AB45">
            <v>1107.1189999999999</v>
          </cell>
          <cell r="AC45">
            <v>1142.6590000000001</v>
          </cell>
          <cell r="AD45">
            <v>1297.6980000000001</v>
          </cell>
          <cell r="AE45">
            <v>1448.0740000000001</v>
          </cell>
          <cell r="AF45">
            <v>8309.1370000000006</v>
          </cell>
        </row>
        <row r="46">
          <cell r="D46">
            <v>0.99059024807527807</v>
          </cell>
          <cell r="E46">
            <v>0.92209631728045327</v>
          </cell>
          <cell r="F46">
            <v>0.96349745331069614</v>
          </cell>
          <cell r="G46">
            <v>0.99733333333333329</v>
          </cell>
          <cell r="H46">
            <v>0.37910643889618922</v>
          </cell>
          <cell r="I46">
            <v>1.7879518072289156</v>
          </cell>
          <cell r="J46">
            <v>0.9966666666666667</v>
          </cell>
          <cell r="K46">
            <v>1.3072727272727274</v>
          </cell>
          <cell r="L46">
            <v>0.98</v>
          </cell>
          <cell r="M46">
            <v>1.3385964912280701</v>
          </cell>
          <cell r="N46">
            <v>1.5894736842105264</v>
          </cell>
          <cell r="O46">
            <v>0.84827586206896555</v>
          </cell>
          <cell r="P46">
            <v>1.0104098360655738</v>
          </cell>
          <cell r="T46">
            <v>1</v>
          </cell>
          <cell r="U46">
            <v>0.13555460507556316</v>
          </cell>
          <cell r="V46">
            <v>0.2810968888888889</v>
          </cell>
          <cell r="W46">
            <v>0.34673430735930733</v>
          </cell>
          <cell r="X46">
            <v>0.47479775980087119</v>
          </cell>
          <cell r="Y46">
            <v>0.5325861635220126</v>
          </cell>
          <cell r="Z46">
            <v>0.61670766894457096</v>
          </cell>
          <cell r="AA46">
            <v>0.6725031982942431</v>
          </cell>
          <cell r="AB46">
            <v>0.74328230949983209</v>
          </cell>
          <cell r="AC46">
            <v>0.72688231552162852</v>
          </cell>
          <cell r="AD46">
            <v>0.78292488687782813</v>
          </cell>
          <cell r="AE46">
            <v>0.83079403327596102</v>
          </cell>
          <cell r="AF46">
            <v>0.63940539126286067</v>
          </cell>
        </row>
        <row r="49">
          <cell r="D49">
            <v>733</v>
          </cell>
          <cell r="E49">
            <v>1016</v>
          </cell>
          <cell r="F49">
            <v>1000</v>
          </cell>
          <cell r="G49">
            <v>1000</v>
          </cell>
          <cell r="H49">
            <v>1563</v>
          </cell>
          <cell r="I49">
            <v>1250</v>
          </cell>
          <cell r="J49">
            <v>1250</v>
          </cell>
          <cell r="K49">
            <v>1250</v>
          </cell>
          <cell r="L49">
            <v>1250</v>
          </cell>
          <cell r="M49">
            <v>1250</v>
          </cell>
          <cell r="N49">
            <v>1250</v>
          </cell>
          <cell r="O49">
            <v>1155</v>
          </cell>
          <cell r="P49">
            <v>13967</v>
          </cell>
          <cell r="T49">
            <v>0</v>
          </cell>
          <cell r="U49">
            <v>109.95</v>
          </cell>
          <cell r="V49">
            <v>262.35000000000002</v>
          </cell>
          <cell r="W49">
            <v>412.35</v>
          </cell>
          <cell r="X49">
            <v>562.35</v>
          </cell>
          <cell r="Y49">
            <v>796.8</v>
          </cell>
          <cell r="Z49">
            <v>984.3</v>
          </cell>
          <cell r="AA49">
            <v>1171.8</v>
          </cell>
          <cell r="AB49">
            <v>1359.3</v>
          </cell>
          <cell r="AC49">
            <v>1546.8</v>
          </cell>
          <cell r="AD49">
            <v>1734.3</v>
          </cell>
          <cell r="AE49">
            <v>1921.8</v>
          </cell>
          <cell r="AF49">
            <v>10862.1</v>
          </cell>
        </row>
        <row r="50">
          <cell r="D50">
            <v>742</v>
          </cell>
          <cell r="E50">
            <v>1018</v>
          </cell>
          <cell r="F50">
            <v>1461</v>
          </cell>
          <cell r="G50">
            <v>1042</v>
          </cell>
          <cell r="H50">
            <v>1186</v>
          </cell>
          <cell r="I50">
            <v>1266</v>
          </cell>
          <cell r="J50">
            <v>1074</v>
          </cell>
          <cell r="K50">
            <v>1453</v>
          </cell>
          <cell r="L50">
            <v>1525</v>
          </cell>
          <cell r="M50">
            <v>1312</v>
          </cell>
          <cell r="N50">
            <v>1488</v>
          </cell>
          <cell r="O50">
            <v>875</v>
          </cell>
          <cell r="P50">
            <v>14442</v>
          </cell>
          <cell r="T50">
            <v>0</v>
          </cell>
          <cell r="U50">
            <v>82.808000000000007</v>
          </cell>
          <cell r="V50">
            <v>194.96299999999999</v>
          </cell>
          <cell r="W50">
            <v>343.13600000000002</v>
          </cell>
          <cell r="X50">
            <v>497.71600000000001</v>
          </cell>
          <cell r="Y50">
            <v>680.48500000000001</v>
          </cell>
          <cell r="Z50">
            <v>784.66099999999994</v>
          </cell>
          <cell r="AA50">
            <v>888.471</v>
          </cell>
          <cell r="AB50">
            <v>1055.258</v>
          </cell>
          <cell r="AC50">
            <v>1240.2950000000001</v>
          </cell>
          <cell r="AD50">
            <v>1399.3230000000001</v>
          </cell>
          <cell r="AE50">
            <v>1562.0640000000001</v>
          </cell>
          <cell r="AF50">
            <v>8729.18</v>
          </cell>
        </row>
        <row r="51">
          <cell r="D51">
            <v>1.0122783083219646</v>
          </cell>
          <cell r="E51">
            <v>1.0019685039370079</v>
          </cell>
          <cell r="F51">
            <v>1.4610000000000001</v>
          </cell>
          <cell r="G51">
            <v>1.042</v>
          </cell>
          <cell r="H51">
            <v>0.7587971849008317</v>
          </cell>
          <cell r="I51">
            <v>1.0127999999999999</v>
          </cell>
          <cell r="J51">
            <v>0.85919999999999996</v>
          </cell>
          <cell r="K51">
            <v>1.1624000000000001</v>
          </cell>
          <cell r="L51">
            <v>1.22</v>
          </cell>
          <cell r="M51">
            <v>1.0496000000000001</v>
          </cell>
          <cell r="N51">
            <v>1.1903999999999999</v>
          </cell>
          <cell r="O51">
            <v>0.75757575757575757</v>
          </cell>
          <cell r="P51">
            <v>1.0340087348750626</v>
          </cell>
          <cell r="T51">
            <v>0</v>
          </cell>
          <cell r="U51">
            <v>0.75314233742610281</v>
          </cell>
          <cell r="V51">
            <v>0.74314084238612532</v>
          </cell>
          <cell r="W51">
            <v>0.83214744755668735</v>
          </cell>
          <cell r="X51">
            <v>0.8850644616342136</v>
          </cell>
          <cell r="Y51">
            <v>0.85402233935742977</v>
          </cell>
          <cell r="Z51">
            <v>0.79717667377831958</v>
          </cell>
          <cell r="AA51">
            <v>0.75821044546851002</v>
          </cell>
          <cell r="AB51">
            <v>0.77632457882733763</v>
          </cell>
          <cell r="AC51">
            <v>0.80184574605637449</v>
          </cell>
          <cell r="AD51">
            <v>0.80685175575160017</v>
          </cell>
          <cell r="AE51">
            <v>0.81281298782391509</v>
          </cell>
          <cell r="AF51">
            <v>0.80363649754651489</v>
          </cell>
        </row>
        <row r="54">
          <cell r="D54">
            <v>587</v>
          </cell>
          <cell r="E54">
            <v>40</v>
          </cell>
          <cell r="F54">
            <v>2600</v>
          </cell>
          <cell r="G54">
            <v>2250</v>
          </cell>
          <cell r="H54">
            <v>2215</v>
          </cell>
          <cell r="I54">
            <v>1800</v>
          </cell>
          <cell r="J54">
            <v>1800</v>
          </cell>
          <cell r="K54">
            <v>1195</v>
          </cell>
          <cell r="L54">
            <v>1195</v>
          </cell>
          <cell r="M54">
            <v>1195</v>
          </cell>
          <cell r="N54">
            <v>1195</v>
          </cell>
          <cell r="O54">
            <v>609</v>
          </cell>
          <cell r="P54">
            <v>16681</v>
          </cell>
          <cell r="T54">
            <v>0</v>
          </cell>
          <cell r="U54">
            <v>88.05</v>
          </cell>
          <cell r="V54">
            <v>94.05</v>
          </cell>
          <cell r="W54">
            <v>484.05</v>
          </cell>
          <cell r="X54">
            <v>821.55</v>
          </cell>
          <cell r="Y54">
            <v>1153.8</v>
          </cell>
          <cell r="Z54">
            <v>1423.8</v>
          </cell>
          <cell r="AA54">
            <v>1693.8</v>
          </cell>
          <cell r="AB54">
            <v>1873.05</v>
          </cell>
          <cell r="AC54">
            <v>2052.3000000000002</v>
          </cell>
          <cell r="AD54">
            <v>2231.5500000000002</v>
          </cell>
          <cell r="AE54">
            <v>2410.8000000000002</v>
          </cell>
          <cell r="AF54">
            <v>14326.8</v>
          </cell>
        </row>
        <row r="55">
          <cell r="D55">
            <v>661</v>
          </cell>
          <cell r="E55">
            <v>84</v>
          </cell>
          <cell r="F55">
            <v>3346</v>
          </cell>
          <cell r="G55">
            <v>1032</v>
          </cell>
          <cell r="H55">
            <v>2830</v>
          </cell>
          <cell r="I55">
            <v>434</v>
          </cell>
          <cell r="J55">
            <v>287</v>
          </cell>
          <cell r="K55">
            <v>1108</v>
          </cell>
          <cell r="L55">
            <v>1095</v>
          </cell>
          <cell r="M55">
            <v>2318</v>
          </cell>
          <cell r="N55">
            <v>2458</v>
          </cell>
          <cell r="O55">
            <v>1455</v>
          </cell>
          <cell r="P55">
            <v>17108</v>
          </cell>
          <cell r="T55">
            <v>0</v>
          </cell>
          <cell r="U55">
            <v>15.311</v>
          </cell>
          <cell r="V55">
            <v>74.956999999999994</v>
          </cell>
          <cell r="W55">
            <v>305.61200000000002</v>
          </cell>
          <cell r="X55">
            <v>532.32100000000003</v>
          </cell>
          <cell r="Y55">
            <v>613.99</v>
          </cell>
          <cell r="Z55">
            <v>838.25099999999998</v>
          </cell>
          <cell r="AA55">
            <v>1033.672</v>
          </cell>
          <cell r="AB55">
            <v>1145.115</v>
          </cell>
          <cell r="AC55">
            <v>1251.1079999999999</v>
          </cell>
          <cell r="AD55">
            <v>1696.9010000000001</v>
          </cell>
          <cell r="AE55">
            <v>1898.675</v>
          </cell>
          <cell r="AF55">
            <v>9405.9130000000005</v>
          </cell>
        </row>
        <row r="56">
          <cell r="D56">
            <v>1.1260647359454856</v>
          </cell>
          <cell r="E56">
            <v>2.1</v>
          </cell>
          <cell r="F56">
            <v>1.2869230769230768</v>
          </cell>
          <cell r="G56">
            <v>0.45866666666666667</v>
          </cell>
          <cell r="H56">
            <v>1.2776523702031604</v>
          </cell>
          <cell r="I56">
            <v>0.24111111111111111</v>
          </cell>
          <cell r="J56">
            <v>0.15944444444444444</v>
          </cell>
          <cell r="K56">
            <v>0.92719665271966523</v>
          </cell>
          <cell r="L56">
            <v>0.91631799163179917</v>
          </cell>
          <cell r="M56">
            <v>1.9397489539748953</v>
          </cell>
          <cell r="N56">
            <v>2.0569037656903766</v>
          </cell>
          <cell r="O56">
            <v>2.3891625615763545</v>
          </cell>
          <cell r="P56">
            <v>1.0255979857322703</v>
          </cell>
          <cell r="T56">
            <v>0</v>
          </cell>
          <cell r="U56">
            <v>0.17388983532084043</v>
          </cell>
          <cell r="V56">
            <v>0.79699096225412014</v>
          </cell>
          <cell r="W56">
            <v>0.631364528457804</v>
          </cell>
          <cell r="X56">
            <v>0.6479471730265961</v>
          </cell>
          <cell r="Y56">
            <v>0.53214595250476693</v>
          </cell>
          <cell r="Z56">
            <v>0.58874209860935522</v>
          </cell>
          <cell r="AA56">
            <v>0.61026803636793014</v>
          </cell>
          <cell r="AB56">
            <v>0.61136381837110598</v>
          </cell>
          <cell r="AC56">
            <v>0.60961262973249519</v>
          </cell>
          <cell r="AD56">
            <v>0.76041361385584005</v>
          </cell>
          <cell r="AE56">
            <v>0.78757051601128247</v>
          </cell>
          <cell r="AF56">
            <v>0.65652574196610558</v>
          </cell>
        </row>
        <row r="79">
          <cell r="D79">
            <v>9450</v>
          </cell>
          <cell r="E79">
            <v>12200</v>
          </cell>
          <cell r="F79">
            <v>16681</v>
          </cell>
          <cell r="G79">
            <v>13967</v>
          </cell>
          <cell r="H79">
            <v>10000</v>
          </cell>
          <cell r="I79">
            <v>14856</v>
          </cell>
          <cell r="J79">
            <v>77154</v>
          </cell>
        </row>
        <row r="80">
          <cell r="D80">
            <v>11156</v>
          </cell>
          <cell r="E80">
            <v>12327</v>
          </cell>
          <cell r="F80">
            <v>17108</v>
          </cell>
          <cell r="G80">
            <v>14442</v>
          </cell>
          <cell r="H80">
            <v>10143</v>
          </cell>
          <cell r="I80">
            <v>14922</v>
          </cell>
          <cell r="J80">
            <v>80098</v>
          </cell>
        </row>
        <row r="81">
          <cell r="D81">
            <v>1.1805291005291005</v>
          </cell>
          <cell r="E81">
            <v>1.0104098360655738</v>
          </cell>
          <cell r="F81">
            <v>1.0255979857322703</v>
          </cell>
          <cell r="G81">
            <v>1.0340087348750626</v>
          </cell>
          <cell r="H81">
            <v>1.0143</v>
          </cell>
          <cell r="I81">
            <v>1.004442649434572</v>
          </cell>
          <cell r="J81">
            <v>1.038157451331104</v>
          </cell>
        </row>
        <row r="84">
          <cell r="D84">
            <v>7647.9</v>
          </cell>
          <cell r="E84">
            <v>12995.1</v>
          </cell>
          <cell r="F84">
            <v>14326.8</v>
          </cell>
          <cell r="G84">
            <v>10862.1</v>
          </cell>
          <cell r="H84">
            <v>7152.6</v>
          </cell>
          <cell r="I84">
            <v>10353.15</v>
          </cell>
          <cell r="J84">
            <v>63337.65</v>
          </cell>
        </row>
        <row r="85">
          <cell r="D85">
            <v>4998.357</v>
          </cell>
          <cell r="E85">
            <v>8309.1370000000006</v>
          </cell>
          <cell r="F85">
            <v>9405.9130000000005</v>
          </cell>
          <cell r="G85">
            <v>8729.18</v>
          </cell>
          <cell r="H85">
            <v>5411.7219999999998</v>
          </cell>
          <cell r="I85">
            <v>5275.2110000000002</v>
          </cell>
          <cell r="J85">
            <v>42129.52</v>
          </cell>
        </row>
        <row r="86">
          <cell r="D86">
            <v>0.65355940846506899</v>
          </cell>
          <cell r="E86">
            <v>0.63940539126286067</v>
          </cell>
          <cell r="F86">
            <v>0.65652574196610558</v>
          </cell>
          <cell r="G86">
            <v>0.80363649754651489</v>
          </cell>
          <cell r="H86">
            <v>0.75660906523501936</v>
          </cell>
          <cell r="I86">
            <v>0.50952714874217031</v>
          </cell>
          <cell r="J86">
            <v>0.66515761162594456</v>
          </cell>
        </row>
      </sheetData>
      <sheetData sheetId="38" refreshError="1"/>
      <sheetData sheetId="39" refreshError="1"/>
      <sheetData sheetId="40" refreshError="1">
        <row r="21">
          <cell r="C21">
            <v>722787</v>
          </cell>
          <cell r="D21">
            <v>723001</v>
          </cell>
          <cell r="E21">
            <v>727332</v>
          </cell>
          <cell r="F21">
            <v>726523</v>
          </cell>
          <cell r="G21">
            <v>730984</v>
          </cell>
          <cell r="H21">
            <v>731623</v>
          </cell>
          <cell r="I21">
            <v>732881</v>
          </cell>
          <cell r="J21">
            <v>734763</v>
          </cell>
          <cell r="K21">
            <v>735343</v>
          </cell>
          <cell r="L21">
            <v>736589</v>
          </cell>
          <cell r="M21">
            <v>738174</v>
          </cell>
          <cell r="N21">
            <v>740132</v>
          </cell>
        </row>
        <row r="22">
          <cell r="C22">
            <v>839955</v>
          </cell>
          <cell r="D22">
            <v>843186</v>
          </cell>
          <cell r="E22">
            <v>842709</v>
          </cell>
          <cell r="F22">
            <v>843372</v>
          </cell>
          <cell r="G22">
            <v>846150</v>
          </cell>
          <cell r="H22">
            <v>847511</v>
          </cell>
          <cell r="I22">
            <v>849172</v>
          </cell>
          <cell r="J22">
            <v>851417</v>
          </cell>
          <cell r="K22">
            <v>852526</v>
          </cell>
          <cell r="L22">
            <v>852752</v>
          </cell>
          <cell r="M22">
            <v>853924</v>
          </cell>
          <cell r="N22">
            <v>857048</v>
          </cell>
        </row>
        <row r="23">
          <cell r="C23">
            <v>779427</v>
          </cell>
          <cell r="D23">
            <v>779783</v>
          </cell>
          <cell r="E23">
            <v>782143</v>
          </cell>
          <cell r="F23">
            <v>787953</v>
          </cell>
          <cell r="G23">
            <v>791268</v>
          </cell>
          <cell r="H23">
            <v>793144</v>
          </cell>
          <cell r="I23">
            <v>792907</v>
          </cell>
          <cell r="J23">
            <v>795295</v>
          </cell>
          <cell r="K23">
            <v>798310</v>
          </cell>
          <cell r="L23">
            <v>801117</v>
          </cell>
          <cell r="M23">
            <v>804319</v>
          </cell>
          <cell r="N23">
            <v>805796</v>
          </cell>
        </row>
        <row r="24">
          <cell r="C24">
            <v>1219563</v>
          </cell>
          <cell r="D24">
            <v>1221817</v>
          </cell>
          <cell r="E24">
            <v>1226898</v>
          </cell>
          <cell r="F24">
            <v>1229037</v>
          </cell>
          <cell r="G24">
            <v>1232151</v>
          </cell>
          <cell r="H24">
            <v>1234127</v>
          </cell>
          <cell r="I24">
            <v>1237143</v>
          </cell>
          <cell r="J24">
            <v>1242435</v>
          </cell>
          <cell r="K24">
            <v>1244928</v>
          </cell>
          <cell r="L24">
            <v>1248879</v>
          </cell>
          <cell r="M24">
            <v>1253598</v>
          </cell>
          <cell r="N24">
            <v>1257398</v>
          </cell>
        </row>
        <row r="25">
          <cell r="C25">
            <v>762130</v>
          </cell>
          <cell r="D25">
            <v>763707</v>
          </cell>
          <cell r="E25">
            <v>766564</v>
          </cell>
          <cell r="F25">
            <v>770140</v>
          </cell>
          <cell r="G25">
            <v>773401</v>
          </cell>
          <cell r="H25">
            <v>776471</v>
          </cell>
          <cell r="I25">
            <v>778828</v>
          </cell>
          <cell r="J25">
            <v>782436</v>
          </cell>
          <cell r="K25">
            <v>785006</v>
          </cell>
          <cell r="L25">
            <v>787715</v>
          </cell>
          <cell r="M25">
            <v>789619</v>
          </cell>
          <cell r="N25">
            <v>792726</v>
          </cell>
        </row>
        <row r="26">
          <cell r="C26">
            <v>964897</v>
          </cell>
          <cell r="D26">
            <v>966143</v>
          </cell>
          <cell r="E26">
            <v>971421</v>
          </cell>
          <cell r="F26">
            <v>974062</v>
          </cell>
          <cell r="G26">
            <v>976769</v>
          </cell>
          <cell r="H26">
            <v>982227</v>
          </cell>
          <cell r="I26">
            <v>984467</v>
          </cell>
          <cell r="J26">
            <v>987531</v>
          </cell>
          <cell r="K26">
            <v>988914</v>
          </cell>
          <cell r="L26">
            <v>989888</v>
          </cell>
          <cell r="M26">
            <v>991121</v>
          </cell>
          <cell r="N26">
            <v>987863</v>
          </cell>
        </row>
        <row r="27">
          <cell r="C27">
            <v>5314287</v>
          </cell>
          <cell r="D27">
            <v>5323499</v>
          </cell>
          <cell r="E27">
            <v>5317067</v>
          </cell>
          <cell r="F27">
            <v>5331087</v>
          </cell>
          <cell r="G27">
            <v>5350723</v>
          </cell>
          <cell r="H27">
            <v>5365103</v>
          </cell>
          <cell r="I27">
            <v>5375398</v>
          </cell>
          <cell r="J27">
            <v>5393877</v>
          </cell>
          <cell r="K27">
            <v>5405027</v>
          </cell>
          <cell r="L27">
            <v>5416940</v>
          </cell>
          <cell r="M27">
            <v>5430755</v>
          </cell>
          <cell r="N27">
            <v>5440963</v>
          </cell>
        </row>
        <row r="31">
          <cell r="C31">
            <v>635</v>
          </cell>
          <cell r="D31">
            <v>560</v>
          </cell>
          <cell r="E31">
            <v>1059</v>
          </cell>
          <cell r="F31">
            <v>613</v>
          </cell>
          <cell r="G31">
            <v>467</v>
          </cell>
          <cell r="H31">
            <v>237</v>
          </cell>
          <cell r="I31">
            <v>268</v>
          </cell>
          <cell r="J31">
            <v>267</v>
          </cell>
          <cell r="K31">
            <v>246</v>
          </cell>
          <cell r="L31">
            <v>260</v>
          </cell>
          <cell r="M31">
            <v>271</v>
          </cell>
          <cell r="N31">
            <v>205</v>
          </cell>
        </row>
        <row r="32">
          <cell r="C32">
            <v>360</v>
          </cell>
          <cell r="D32">
            <v>416</v>
          </cell>
          <cell r="E32">
            <v>426</v>
          </cell>
          <cell r="F32">
            <v>474</v>
          </cell>
          <cell r="G32">
            <v>386</v>
          </cell>
          <cell r="H32">
            <v>383</v>
          </cell>
          <cell r="I32">
            <v>352</v>
          </cell>
          <cell r="J32">
            <v>312</v>
          </cell>
          <cell r="K32">
            <v>289</v>
          </cell>
          <cell r="L32">
            <v>319</v>
          </cell>
          <cell r="M32">
            <v>317</v>
          </cell>
          <cell r="N32">
            <v>317</v>
          </cell>
        </row>
        <row r="33">
          <cell r="C33">
            <v>853</v>
          </cell>
          <cell r="D33">
            <v>288</v>
          </cell>
          <cell r="E33">
            <v>304</v>
          </cell>
          <cell r="F33">
            <v>228</v>
          </cell>
          <cell r="G33">
            <v>236</v>
          </cell>
          <cell r="H33">
            <v>196</v>
          </cell>
          <cell r="I33">
            <v>174</v>
          </cell>
          <cell r="J33">
            <v>236</v>
          </cell>
          <cell r="K33">
            <v>166</v>
          </cell>
          <cell r="L33">
            <v>180</v>
          </cell>
          <cell r="M33">
            <v>203</v>
          </cell>
          <cell r="N33">
            <v>164</v>
          </cell>
        </row>
        <row r="34">
          <cell r="C34">
            <v>1100</v>
          </cell>
          <cell r="D34">
            <v>1126</v>
          </cell>
          <cell r="E34">
            <v>971</v>
          </cell>
          <cell r="F34">
            <v>574</v>
          </cell>
          <cell r="G34">
            <v>702</v>
          </cell>
          <cell r="H34">
            <v>701</v>
          </cell>
          <cell r="I34">
            <v>757</v>
          </cell>
          <cell r="J34">
            <v>754</v>
          </cell>
          <cell r="K34">
            <v>567</v>
          </cell>
          <cell r="L34">
            <v>684</v>
          </cell>
          <cell r="M34">
            <v>572</v>
          </cell>
          <cell r="N34">
            <v>461</v>
          </cell>
        </row>
        <row r="35">
          <cell r="C35">
            <v>585</v>
          </cell>
          <cell r="D35">
            <v>451</v>
          </cell>
          <cell r="E35">
            <v>566</v>
          </cell>
          <cell r="F35">
            <v>453</v>
          </cell>
          <cell r="G35">
            <v>468</v>
          </cell>
          <cell r="H35">
            <v>479</v>
          </cell>
          <cell r="I35">
            <v>475</v>
          </cell>
          <cell r="J35">
            <v>397</v>
          </cell>
          <cell r="K35">
            <v>352</v>
          </cell>
          <cell r="L35">
            <v>321</v>
          </cell>
          <cell r="M35">
            <v>272</v>
          </cell>
          <cell r="N35">
            <v>245</v>
          </cell>
        </row>
        <row r="36">
          <cell r="C36">
            <v>1219</v>
          </cell>
          <cell r="D36">
            <v>833</v>
          </cell>
          <cell r="E36">
            <v>1127</v>
          </cell>
          <cell r="F36">
            <v>744</v>
          </cell>
          <cell r="G36">
            <v>905</v>
          </cell>
          <cell r="H36">
            <v>864</v>
          </cell>
          <cell r="I36">
            <v>881</v>
          </cell>
          <cell r="J36">
            <v>936</v>
          </cell>
          <cell r="K36">
            <v>523</v>
          </cell>
          <cell r="L36">
            <v>593</v>
          </cell>
          <cell r="M36">
            <v>568</v>
          </cell>
          <cell r="N36">
            <v>490</v>
          </cell>
        </row>
        <row r="37">
          <cell r="C37">
            <v>5456</v>
          </cell>
          <cell r="D37">
            <v>3731</v>
          </cell>
          <cell r="E37">
            <v>4453</v>
          </cell>
          <cell r="F37">
            <v>3086</v>
          </cell>
          <cell r="G37">
            <v>3164</v>
          </cell>
          <cell r="H37">
            <v>2860</v>
          </cell>
          <cell r="I37">
            <v>2907</v>
          </cell>
          <cell r="J37">
            <v>2902</v>
          </cell>
          <cell r="K37">
            <v>2143</v>
          </cell>
          <cell r="L37">
            <v>2357</v>
          </cell>
          <cell r="M37">
            <v>2203</v>
          </cell>
          <cell r="N37">
            <v>1882</v>
          </cell>
        </row>
        <row r="41">
          <cell r="C41">
            <v>483</v>
          </cell>
          <cell r="D41">
            <v>432</v>
          </cell>
          <cell r="E41">
            <v>861</v>
          </cell>
          <cell r="F41">
            <v>503</v>
          </cell>
          <cell r="G41">
            <v>341</v>
          </cell>
          <cell r="H41">
            <v>121</v>
          </cell>
          <cell r="I41">
            <v>135</v>
          </cell>
          <cell r="J41">
            <v>97</v>
          </cell>
          <cell r="K41">
            <v>100</v>
          </cell>
          <cell r="L41">
            <v>111</v>
          </cell>
          <cell r="M41">
            <v>135</v>
          </cell>
          <cell r="N41">
            <v>122</v>
          </cell>
        </row>
        <row r="42">
          <cell r="C42">
            <v>266</v>
          </cell>
          <cell r="D42">
            <v>303</v>
          </cell>
          <cell r="E42">
            <v>253</v>
          </cell>
          <cell r="F42">
            <v>412</v>
          </cell>
          <cell r="G42">
            <v>229</v>
          </cell>
          <cell r="H42">
            <v>237</v>
          </cell>
          <cell r="I42">
            <v>228</v>
          </cell>
          <cell r="J42">
            <v>213</v>
          </cell>
          <cell r="K42">
            <v>185</v>
          </cell>
          <cell r="L42">
            <v>191</v>
          </cell>
          <cell r="M42">
            <v>197</v>
          </cell>
          <cell r="N42">
            <v>197</v>
          </cell>
        </row>
        <row r="43">
          <cell r="C43">
            <v>500</v>
          </cell>
          <cell r="D43">
            <v>211</v>
          </cell>
          <cell r="E43">
            <v>175</v>
          </cell>
          <cell r="F43">
            <v>155</v>
          </cell>
          <cell r="G43">
            <v>171</v>
          </cell>
          <cell r="H43">
            <v>133</v>
          </cell>
          <cell r="I43">
            <v>95</v>
          </cell>
          <cell r="J43">
            <v>143</v>
          </cell>
          <cell r="K43">
            <v>106</v>
          </cell>
          <cell r="L43">
            <v>106</v>
          </cell>
          <cell r="M43">
            <v>133</v>
          </cell>
          <cell r="N43">
            <v>106</v>
          </cell>
        </row>
        <row r="44">
          <cell r="C44">
            <v>600</v>
          </cell>
          <cell r="D44">
            <v>397</v>
          </cell>
          <cell r="E44">
            <v>379</v>
          </cell>
          <cell r="F44">
            <v>230</v>
          </cell>
          <cell r="G44">
            <v>266</v>
          </cell>
          <cell r="H44">
            <v>293</v>
          </cell>
          <cell r="I44">
            <v>277</v>
          </cell>
          <cell r="J44">
            <v>255</v>
          </cell>
          <cell r="K44">
            <v>235</v>
          </cell>
          <cell r="L44">
            <v>299</v>
          </cell>
          <cell r="M44">
            <v>306</v>
          </cell>
          <cell r="N44">
            <v>265</v>
          </cell>
        </row>
        <row r="45">
          <cell r="C45">
            <v>176</v>
          </cell>
          <cell r="D45">
            <v>125</v>
          </cell>
          <cell r="E45">
            <v>174</v>
          </cell>
          <cell r="F45">
            <v>120</v>
          </cell>
          <cell r="G45">
            <v>194</v>
          </cell>
          <cell r="H45">
            <v>146</v>
          </cell>
          <cell r="I45">
            <v>237</v>
          </cell>
          <cell r="J45">
            <v>207</v>
          </cell>
          <cell r="K45">
            <v>239</v>
          </cell>
          <cell r="L45">
            <v>200</v>
          </cell>
          <cell r="M45">
            <v>124</v>
          </cell>
          <cell r="N45">
            <v>160</v>
          </cell>
        </row>
        <row r="46">
          <cell r="C46">
            <v>560</v>
          </cell>
          <cell r="D46">
            <v>484</v>
          </cell>
          <cell r="E46">
            <v>773</v>
          </cell>
          <cell r="F46">
            <v>521</v>
          </cell>
          <cell r="G46">
            <v>589</v>
          </cell>
          <cell r="H46">
            <v>378</v>
          </cell>
          <cell r="I46">
            <v>418</v>
          </cell>
          <cell r="J46">
            <v>430</v>
          </cell>
          <cell r="K46">
            <v>224</v>
          </cell>
          <cell r="L46">
            <v>232</v>
          </cell>
          <cell r="M46">
            <v>217</v>
          </cell>
          <cell r="N46">
            <v>258</v>
          </cell>
        </row>
        <row r="47">
          <cell r="C47">
            <v>3289</v>
          </cell>
          <cell r="D47">
            <v>1952</v>
          </cell>
          <cell r="E47">
            <v>2615</v>
          </cell>
          <cell r="F47">
            <v>1941</v>
          </cell>
          <cell r="G47">
            <v>1790</v>
          </cell>
          <cell r="H47">
            <v>1308</v>
          </cell>
          <cell r="I47">
            <v>1390</v>
          </cell>
          <cell r="J47">
            <v>1345</v>
          </cell>
          <cell r="K47">
            <v>1089</v>
          </cell>
          <cell r="L47">
            <v>1139</v>
          </cell>
          <cell r="M47">
            <v>1112</v>
          </cell>
          <cell r="N47">
            <v>1108</v>
          </cell>
        </row>
        <row r="51">
          <cell r="C51">
            <v>152</v>
          </cell>
          <cell r="D51">
            <v>128</v>
          </cell>
          <cell r="E51">
            <v>198</v>
          </cell>
          <cell r="F51">
            <v>110</v>
          </cell>
          <cell r="G51">
            <v>136</v>
          </cell>
          <cell r="H51">
            <v>116</v>
          </cell>
          <cell r="I51">
            <v>133</v>
          </cell>
          <cell r="J51">
            <v>170</v>
          </cell>
          <cell r="K51">
            <v>146</v>
          </cell>
          <cell r="L51">
            <v>149</v>
          </cell>
          <cell r="M51">
            <v>136</v>
          </cell>
          <cell r="N51">
            <v>83</v>
          </cell>
        </row>
        <row r="52">
          <cell r="C52">
            <v>94</v>
          </cell>
          <cell r="D52">
            <v>113</v>
          </cell>
          <cell r="E52">
            <v>173</v>
          </cell>
          <cell r="F52">
            <v>62</v>
          </cell>
          <cell r="G52">
            <v>157</v>
          </cell>
          <cell r="H52">
            <v>146</v>
          </cell>
          <cell r="I52">
            <v>124</v>
          </cell>
          <cell r="J52">
            <v>99</v>
          </cell>
          <cell r="K52">
            <v>104</v>
          </cell>
          <cell r="L52">
            <v>128</v>
          </cell>
          <cell r="M52">
            <v>120</v>
          </cell>
          <cell r="N52">
            <v>120</v>
          </cell>
        </row>
        <row r="53">
          <cell r="C53">
            <v>353</v>
          </cell>
          <cell r="D53">
            <v>77</v>
          </cell>
          <cell r="E53">
            <v>129</v>
          </cell>
          <cell r="F53">
            <v>73</v>
          </cell>
          <cell r="G53">
            <v>65</v>
          </cell>
          <cell r="H53">
            <v>63</v>
          </cell>
          <cell r="I53">
            <v>79</v>
          </cell>
          <cell r="J53">
            <v>93</v>
          </cell>
          <cell r="K53">
            <v>60</v>
          </cell>
          <cell r="L53">
            <v>74</v>
          </cell>
          <cell r="M53">
            <v>70</v>
          </cell>
          <cell r="N53">
            <v>58</v>
          </cell>
        </row>
        <row r="54">
          <cell r="C54">
            <v>500</v>
          </cell>
          <cell r="D54">
            <v>729</v>
          </cell>
          <cell r="E54">
            <v>592</v>
          </cell>
          <cell r="F54">
            <v>344</v>
          </cell>
          <cell r="G54">
            <v>436</v>
          </cell>
          <cell r="H54">
            <v>408</v>
          </cell>
          <cell r="I54">
            <v>480</v>
          </cell>
          <cell r="J54">
            <v>499</v>
          </cell>
          <cell r="K54">
            <v>332</v>
          </cell>
          <cell r="L54">
            <v>385</v>
          </cell>
          <cell r="M54">
            <v>266</v>
          </cell>
          <cell r="N54">
            <v>196</v>
          </cell>
        </row>
        <row r="55">
          <cell r="C55">
            <v>409</v>
          </cell>
          <cell r="D55">
            <v>326</v>
          </cell>
          <cell r="E55">
            <v>392</v>
          </cell>
          <cell r="F55">
            <v>333</v>
          </cell>
          <cell r="G55">
            <v>274</v>
          </cell>
          <cell r="H55">
            <v>333</v>
          </cell>
          <cell r="I55">
            <v>238</v>
          </cell>
          <cell r="J55">
            <v>190</v>
          </cell>
          <cell r="K55">
            <v>113</v>
          </cell>
          <cell r="L55">
            <v>121</v>
          </cell>
          <cell r="M55">
            <v>148</v>
          </cell>
          <cell r="N55">
            <v>85</v>
          </cell>
        </row>
        <row r="56">
          <cell r="C56">
            <v>659</v>
          </cell>
          <cell r="D56">
            <v>349</v>
          </cell>
          <cell r="E56">
            <v>354</v>
          </cell>
          <cell r="F56">
            <v>223</v>
          </cell>
          <cell r="G56">
            <v>316</v>
          </cell>
          <cell r="H56">
            <v>486</v>
          </cell>
          <cell r="I56">
            <v>463</v>
          </cell>
          <cell r="J56">
            <v>506</v>
          </cell>
          <cell r="K56">
            <v>299</v>
          </cell>
          <cell r="L56">
            <v>361</v>
          </cell>
          <cell r="M56">
            <v>351</v>
          </cell>
          <cell r="N56">
            <v>232</v>
          </cell>
        </row>
        <row r="57">
          <cell r="C57">
            <v>2167</v>
          </cell>
          <cell r="D57">
            <v>1722</v>
          </cell>
          <cell r="E57">
            <v>1838</v>
          </cell>
          <cell r="F57">
            <v>1145</v>
          </cell>
          <cell r="G57">
            <v>1384</v>
          </cell>
          <cell r="H57">
            <v>1552</v>
          </cell>
          <cell r="I57">
            <v>1517</v>
          </cell>
          <cell r="J57">
            <v>1557</v>
          </cell>
          <cell r="K57">
            <v>1054</v>
          </cell>
          <cell r="L57">
            <v>1218</v>
          </cell>
          <cell r="M57">
            <v>1091</v>
          </cell>
          <cell r="N57">
            <v>774</v>
          </cell>
        </row>
        <row r="61">
          <cell r="C61">
            <v>43.644788701086632</v>
          </cell>
          <cell r="D61">
            <v>17.355060351511099</v>
          </cell>
          <cell r="E61">
            <v>15.60433860139206</v>
          </cell>
          <cell r="F61">
            <v>13.872455594680572</v>
          </cell>
          <cell r="G61">
            <v>13.179963062163607</v>
          </cell>
          <cell r="H61">
            <v>13.661029027574154</v>
          </cell>
          <cell r="I61">
            <v>11.07249883928697</v>
          </cell>
          <cell r="J61">
            <v>12.717931441084815</v>
          </cell>
          <cell r="K61">
            <v>8.6607706266956015</v>
          </cell>
          <cell r="L61">
            <v>10.431751626557256</v>
          </cell>
          <cell r="M61">
            <v>11.254218590910547</v>
          </cell>
          <cell r="N61">
            <v>10.238964903335813</v>
          </cell>
        </row>
        <row r="62">
          <cell r="C62">
            <v>9.5713888352421446</v>
          </cell>
          <cell r="D62">
            <v>9.1622703524201849</v>
          </cell>
          <cell r="E62">
            <v>10.464265799593017</v>
          </cell>
          <cell r="F62">
            <v>8.8196223895006565</v>
          </cell>
          <cell r="G62">
            <v>8.8364816317070343</v>
          </cell>
          <cell r="H62">
            <v>9.6018087633715758</v>
          </cell>
          <cell r="I62">
            <v>9.6729712486365234</v>
          </cell>
          <cell r="J62">
            <v>11.463959724092657</v>
          </cell>
          <cell r="K62">
            <v>9.9265148777255749</v>
          </cell>
          <cell r="L62">
            <v>6.7089240713310119</v>
          </cell>
          <cell r="M62">
            <v>7.5391369905539047</v>
          </cell>
          <cell r="N62">
            <v>6.8419952834412969</v>
          </cell>
        </row>
        <row r="63">
          <cell r="C63">
            <v>22.247159783637521</v>
          </cell>
          <cell r="D63">
            <v>18.328747875709894</v>
          </cell>
          <cell r="E63">
            <v>15.399553151949219</v>
          </cell>
          <cell r="F63">
            <v>16.002004818874536</v>
          </cell>
          <cell r="G63">
            <v>13.770532616193732</v>
          </cell>
          <cell r="H63">
            <v>12.879334628177237</v>
          </cell>
          <cell r="I63">
            <v>8.8815687410150073</v>
          </cell>
          <cell r="J63">
            <v>11.678241903128534</v>
          </cell>
          <cell r="K63">
            <v>9.3934253785511608</v>
          </cell>
          <cell r="L63">
            <v>8.70022060351649</v>
          </cell>
          <cell r="M63">
            <v>10.485256643140561</v>
          </cell>
          <cell r="N63">
            <v>8.9854567284416813</v>
          </cell>
        </row>
        <row r="64">
          <cell r="C64">
            <v>22.658034555806196</v>
          </cell>
          <cell r="D64">
            <v>18.314240383774532</v>
          </cell>
          <cell r="E64">
            <v>20.330806055202775</v>
          </cell>
          <cell r="F64">
            <v>38.095411426307095</v>
          </cell>
          <cell r="G64">
            <v>19.933281505156081</v>
          </cell>
          <cell r="H64">
            <v>17.803618948430191</v>
          </cell>
          <cell r="I64">
            <v>15.7452105932141</v>
          </cell>
          <cell r="J64">
            <v>16.314210720604066</v>
          </cell>
          <cell r="K64">
            <v>17.0592801831834</v>
          </cell>
          <cell r="L64">
            <v>13.62970032636105</v>
          </cell>
          <cell r="M64">
            <v>14.037776455339165</v>
          </cell>
          <cell r="N64">
            <v>13.790256456513561</v>
          </cell>
        </row>
        <row r="65">
          <cell r="C65">
            <v>11.463523533778361</v>
          </cell>
          <cell r="D65">
            <v>10.334348997527139</v>
          </cell>
          <cell r="E65">
            <v>9.7185041409278519</v>
          </cell>
          <cell r="F65">
            <v>10.430822945631718</v>
          </cell>
          <cell r="G65">
            <v>9.3158212119491299</v>
          </cell>
          <cell r="H65">
            <v>8.9524549141427219</v>
          </cell>
          <cell r="I65">
            <v>9.3328302109756773</v>
          </cell>
          <cell r="J65">
            <v>9.4596731187175571</v>
          </cell>
          <cell r="K65">
            <v>6.4756138508850007</v>
          </cell>
          <cell r="L65">
            <v>6.0890466444956086</v>
          </cell>
          <cell r="M65">
            <v>10.483269394714407</v>
          </cell>
          <cell r="N65">
            <v>7.874664032040454</v>
          </cell>
        </row>
        <row r="66">
          <cell r="C66">
            <v>13.887680528971638</v>
          </cell>
          <cell r="D66">
            <v>15.15346394999573</v>
          </cell>
          <cell r="E66">
            <v>15.592258674604283</v>
          </cell>
          <cell r="F66">
            <v>13.09590097228766</v>
          </cell>
          <cell r="G66">
            <v>13.87235937721417</v>
          </cell>
          <cell r="H66">
            <v>14.469455086705018</v>
          </cell>
          <cell r="I66">
            <v>15.052769858691324</v>
          </cell>
          <cell r="J66">
            <v>15.104601755445564</v>
          </cell>
          <cell r="K66">
            <v>13.015953780168669</v>
          </cell>
          <cell r="L66">
            <v>10.60706506297945</v>
          </cell>
          <cell r="M66">
            <v>11.549674107921668</v>
          </cell>
          <cell r="N66">
            <v>10.492323238874528</v>
          </cell>
        </row>
        <row r="67">
          <cell r="C67">
            <v>20.546185948123743</v>
          </cell>
          <cell r="D67">
            <v>16.436777943054093</v>
          </cell>
          <cell r="E67">
            <v>17.284815498403546</v>
          </cell>
          <cell r="F67">
            <v>18.472355618718115</v>
          </cell>
          <cell r="G67">
            <v>14.826766132028858</v>
          </cell>
          <cell r="H67">
            <v>13.864948485516603</v>
          </cell>
          <cell r="I67">
            <v>12.510128451189216</v>
          </cell>
          <cell r="J67">
            <v>17.99015810149622</v>
          </cell>
          <cell r="K67">
            <v>12.491243213015206</v>
          </cell>
          <cell r="L67">
            <v>9.8507306938864563</v>
          </cell>
          <cell r="M67">
            <v>11.20352997375173</v>
          </cell>
          <cell r="N67">
            <v>10.178217971382379</v>
          </cell>
        </row>
        <row r="71">
          <cell r="C71">
            <v>8.7854374801981781</v>
          </cell>
          <cell r="D71">
            <v>7.7454941279472642</v>
          </cell>
          <cell r="E71">
            <v>14.56</v>
          </cell>
          <cell r="F71">
            <v>8.4374479541597438</v>
          </cell>
          <cell r="G71">
            <v>6.3886487255535007</v>
          </cell>
          <cell r="H71">
            <v>3.2393732837814011</v>
          </cell>
          <cell r="I71">
            <v>3.6568010359116965</v>
          </cell>
          <cell r="J71">
            <v>3.6338247843182088</v>
          </cell>
          <cell r="K71">
            <v>3.3453775992971986</v>
          </cell>
          <cell r="L71">
            <v>3.5297839093442884</v>
          </cell>
          <cell r="M71">
            <v>3.6712211484013255</v>
          </cell>
          <cell r="N71">
            <v>2.7697762020828716</v>
          </cell>
        </row>
        <row r="72">
          <cell r="C72">
            <v>4.2859438898512421</v>
          </cell>
          <cell r="D72">
            <v>4.9336682535051581</v>
          </cell>
          <cell r="E72">
            <v>5.0599999999999996</v>
          </cell>
          <cell r="F72">
            <v>5.6202956702380442</v>
          </cell>
          <cell r="G72">
            <v>4.5618389174496246</v>
          </cell>
          <cell r="H72">
            <v>4.5191153861129827</v>
          </cell>
          <cell r="I72">
            <v>4.1452143970832767</v>
          </cell>
          <cell r="J72">
            <v>3.6644793326889173</v>
          </cell>
          <cell r="K72">
            <v>3.3899259377426612</v>
          </cell>
          <cell r="L72">
            <v>3.7408296902264668</v>
          </cell>
          <cell r="M72">
            <v>3.712274160229716</v>
          </cell>
          <cell r="N72">
            <v>3.6987426608544678</v>
          </cell>
        </row>
        <row r="73">
          <cell r="C73">
            <v>10.943937020400885</v>
          </cell>
          <cell r="D73">
            <v>3.6933351970997061</v>
          </cell>
          <cell r="E73">
            <v>3.89</v>
          </cell>
          <cell r="F73">
            <v>2.8935736014711537</v>
          </cell>
          <cell r="G73">
            <v>2.9825545832764626</v>
          </cell>
          <cell r="H73">
            <v>2.471177995420756</v>
          </cell>
          <cell r="I73">
            <v>2.1944566008371726</v>
          </cell>
          <cell r="J73">
            <v>2.9674523290099901</v>
          </cell>
          <cell r="K73">
            <v>2.0793927171149051</v>
          </cell>
          <cell r="L73">
            <v>2.2468628177906598</v>
          </cell>
          <cell r="M73">
            <v>2.5238742339793041</v>
          </cell>
          <cell r="N73">
            <v>2.0352545805638154</v>
          </cell>
        </row>
        <row r="74">
          <cell r="C74">
            <v>9.0196242424540589</v>
          </cell>
          <cell r="D74">
            <v>9.2157827235993608</v>
          </cell>
          <cell r="E74">
            <v>7.91</v>
          </cell>
          <cell r="F74">
            <v>4.6703231879918992</v>
          </cell>
          <cell r="G74">
            <v>5.6973536522715156</v>
          </cell>
          <cell r="H74">
            <v>5.6801285443070286</v>
          </cell>
          <cell r="I74">
            <v>6.1189369377670975</v>
          </cell>
          <cell r="J74">
            <v>6.0687279415019697</v>
          </cell>
          <cell r="K74">
            <v>4.5544802590993214</v>
          </cell>
          <cell r="L74">
            <v>5.4769116944075451</v>
          </cell>
          <cell r="M74">
            <v>4.5628662457980944</v>
          </cell>
          <cell r="N74">
            <v>3.6663013620190266</v>
          </cell>
        </row>
        <row r="75">
          <cell r="C75">
            <v>7.6758558251216984</v>
          </cell>
          <cell r="D75">
            <v>5.9054061308852743</v>
          </cell>
          <cell r="E75">
            <v>7.38</v>
          </cell>
          <cell r="F75">
            <v>5.88204741994962</v>
          </cell>
          <cell r="G75">
            <v>6.0511946583984244</v>
          </cell>
          <cell r="H75">
            <v>6.1689361225338741</v>
          </cell>
          <cell r="I75">
            <v>6.0989075893522058</v>
          </cell>
          <cell r="J75">
            <v>5.0738974178079737</v>
          </cell>
          <cell r="K75">
            <v>4.4840421601873111</v>
          </cell>
          <cell r="L75">
            <v>4.0750779152358403</v>
          </cell>
          <cell r="M75">
            <v>3.4446992790193751</v>
          </cell>
          <cell r="N75">
            <v>3.0906012922497812</v>
          </cell>
        </row>
        <row r="76">
          <cell r="C76">
            <v>12.633472795541907</v>
          </cell>
          <cell r="D76">
            <v>8.6219120771976812</v>
          </cell>
          <cell r="E76">
            <v>11.6</v>
          </cell>
          <cell r="F76">
            <v>7.6381174914943815</v>
          </cell>
          <cell r="G76">
            <v>9.265240809239442</v>
          </cell>
          <cell r="H76">
            <v>8.7963373028841598</v>
          </cell>
          <cell r="I76">
            <v>8.9490048930030159</v>
          </cell>
          <cell r="J76">
            <v>9.4781834696834828</v>
          </cell>
          <cell r="K76">
            <v>5.2886297494018688</v>
          </cell>
          <cell r="L76">
            <v>5.9905767117087994</v>
          </cell>
          <cell r="M76">
            <v>5.7308845236858064</v>
          </cell>
          <cell r="N76">
            <v>4.9602019713259837</v>
          </cell>
        </row>
        <row r="77">
          <cell r="C77">
            <v>10.266664182796299</v>
          </cell>
          <cell r="D77">
            <v>7.0085483250771716</v>
          </cell>
          <cell r="E77">
            <v>8.3699999999999992</v>
          </cell>
          <cell r="F77">
            <v>5.8523701819219074</v>
          </cell>
          <cell r="G77">
            <v>5.9649063437188028</v>
          </cell>
          <cell r="H77">
            <v>5.6935885000639832</v>
          </cell>
          <cell r="I77">
            <v>5.4648015501376106</v>
          </cell>
          <cell r="J77">
            <v>5.3801745942667951</v>
          </cell>
          <cell r="K77">
            <v>4.0128514328272598</v>
          </cell>
          <cell r="L77">
            <v>4.3395082833717282</v>
          </cell>
          <cell r="M77">
            <v>4.0467706017454201</v>
          </cell>
          <cell r="N77">
            <v>3.4427626981600792</v>
          </cell>
        </row>
        <row r="82">
          <cell r="C82">
            <v>9.6376830000000009</v>
          </cell>
          <cell r="D82">
            <v>9.0796611543000001</v>
          </cell>
          <cell r="E82">
            <v>8.5539487734660309</v>
          </cell>
          <cell r="F82">
            <v>8.0586751394823484</v>
          </cell>
          <cell r="G82">
            <v>7.5920778489063201</v>
          </cell>
          <cell r="H82">
            <v>7.152496541454644</v>
          </cell>
          <cell r="I82">
            <v>6.73836699170442</v>
          </cell>
          <cell r="J82">
            <v>6.3482155428847342</v>
          </cell>
          <cell r="K82">
            <v>5.9806538629517085</v>
          </cell>
          <cell r="L82">
            <v>5.6343740042868049</v>
          </cell>
          <cell r="M82">
            <v>5.3081437494385986</v>
          </cell>
          <cell r="N82">
            <v>5</v>
          </cell>
        </row>
        <row r="83">
          <cell r="C83">
            <v>6.7367159999999995</v>
          </cell>
          <cell r="D83">
            <v>6.6349915883999993</v>
          </cell>
          <cell r="E83">
            <v>6.5348032154151596</v>
          </cell>
          <cell r="F83">
            <v>6.4361276868623909</v>
          </cell>
          <cell r="G83">
            <v>6.3389421587907684</v>
          </cell>
          <cell r="H83">
            <v>6.2432241321930277</v>
          </cell>
          <cell r="I83">
            <v>6.1489514477969127</v>
          </cell>
          <cell r="J83">
            <v>6.0561022809351792</v>
          </cell>
          <cell r="K83">
            <v>5.9646551364930582</v>
          </cell>
          <cell r="L83">
            <v>5.8745888439320133</v>
          </cell>
          <cell r="M83">
            <v>5.7858825523886397</v>
          </cell>
          <cell r="N83">
            <v>5.7</v>
          </cell>
        </row>
        <row r="84">
          <cell r="C84">
            <v>8.5938600000000012</v>
          </cell>
          <cell r="D84">
            <v>8.224324020000001</v>
          </cell>
          <cell r="E84">
            <v>7.8706780871400008</v>
          </cell>
          <cell r="F84">
            <v>7.5322389293929808</v>
          </cell>
          <cell r="G84">
            <v>7.2083526554290831</v>
          </cell>
          <cell r="H84">
            <v>6.8983934912456322</v>
          </cell>
          <cell r="I84">
            <v>6.6017625711220695</v>
          </cell>
          <cell r="J84">
            <v>6.3178867805638204</v>
          </cell>
          <cell r="K84">
            <v>6.0462176489995763</v>
          </cell>
          <cell r="L84">
            <v>5.7862302900925942</v>
          </cell>
          <cell r="M84">
            <v>5.5374223876186131</v>
          </cell>
          <cell r="N84">
            <v>5.3</v>
          </cell>
        </row>
        <row r="85">
          <cell r="C85">
            <v>13.231504999999999</v>
          </cell>
          <cell r="D85">
            <v>12.695629047499999</v>
          </cell>
          <cell r="E85">
            <v>12.18145607107625</v>
          </cell>
          <cell r="F85">
            <v>11.688107100197662</v>
          </cell>
          <cell r="G85">
            <v>11.214738762639657</v>
          </cell>
          <cell r="H85">
            <v>10.760541842752751</v>
          </cell>
          <cell r="I85">
            <v>10.324739898121265</v>
          </cell>
          <cell r="J85">
            <v>9.9065879322473549</v>
          </cell>
          <cell r="K85">
            <v>9.5053711209913363</v>
          </cell>
          <cell r="L85">
            <v>9.120403590591188</v>
          </cell>
          <cell r="M85">
            <v>8.7510272451722457</v>
          </cell>
          <cell r="N85">
            <v>8.4</v>
          </cell>
        </row>
        <row r="86">
          <cell r="C86">
            <v>7.5906149999999997</v>
          </cell>
          <cell r="D86">
            <v>7.3211481674999996</v>
          </cell>
          <cell r="E86">
            <v>7.0612474075537497</v>
          </cell>
          <cell r="F86">
            <v>6.8105731245855914</v>
          </cell>
          <cell r="G86">
            <v>6.5687977786628027</v>
          </cell>
          <cell r="H86">
            <v>6.3356054575202734</v>
          </cell>
          <cell r="I86">
            <v>6.1106914637783039</v>
          </cell>
          <cell r="J86">
            <v>5.8937619168141744</v>
          </cell>
          <cell r="K86">
            <v>5.684533368767271</v>
          </cell>
          <cell r="L86">
            <v>5.4827324341760333</v>
          </cell>
          <cell r="M86">
            <v>5.288095432762784</v>
          </cell>
          <cell r="N86">
            <v>5.0999999999999996</v>
          </cell>
        </row>
        <row r="87">
          <cell r="C87">
            <v>10.079841</v>
          </cell>
          <cell r="D87">
            <v>9.6857192169000008</v>
          </cell>
          <cell r="E87">
            <v>9.3070075955192113</v>
          </cell>
          <cell r="F87">
            <v>8.9431035985344103</v>
          </cell>
          <cell r="G87">
            <v>8.5934282478317154</v>
          </cell>
          <cell r="H87">
            <v>8.2574252033414961</v>
          </cell>
          <cell r="I87">
            <v>7.9345598778908437</v>
          </cell>
          <cell r="J87">
            <v>7.6243185866653116</v>
          </cell>
          <cell r="K87">
            <v>7.3262077299266979</v>
          </cell>
          <cell r="L87">
            <v>7.0397530076865635</v>
          </cell>
          <cell r="M87">
            <v>6.7644986650860188</v>
          </cell>
          <cell r="N87">
            <v>6.5</v>
          </cell>
        </row>
        <row r="88">
          <cell r="C88">
            <v>9.7593599999999991</v>
          </cell>
          <cell r="D88">
            <v>9.3377556479999999</v>
          </cell>
          <cell r="E88">
            <v>8.9343646040063991</v>
          </cell>
          <cell r="F88">
            <v>8.5484000531133226</v>
          </cell>
          <cell r="G88">
            <v>8.1791091708188262</v>
          </cell>
          <cell r="H88">
            <v>7.8257716546394525</v>
          </cell>
          <cell r="I88">
            <v>7.4876983191590281</v>
          </cell>
          <cell r="J88">
            <v>7.1642297517713578</v>
          </cell>
          <cell r="K88">
            <v>6.8547350264948355</v>
          </cell>
          <cell r="L88">
            <v>6.5586104733502584</v>
          </cell>
          <cell r="M88">
            <v>6.2752785009015275</v>
          </cell>
          <cell r="N88">
            <v>6</v>
          </cell>
        </row>
        <row r="92">
          <cell r="C92">
            <v>6.5830533398308928</v>
          </cell>
          <cell r="D92">
            <v>6.9477714097782766</v>
          </cell>
          <cell r="E92">
            <v>6.1317133732005269</v>
          </cell>
          <cell r="F92">
            <v>5.6959114790016532</v>
          </cell>
          <cell r="G92">
            <v>5.2537629971029087</v>
          </cell>
          <cell r="H92">
            <v>4.837904223669919</v>
          </cell>
          <cell r="I92">
            <v>4.5954618196410681</v>
          </cell>
          <cell r="J92">
            <v>4.4798907005672168</v>
          </cell>
          <cell r="K92">
            <v>4.2771230422352167</v>
          </cell>
          <cell r="L92">
            <v>4.0961238787513468</v>
          </cell>
          <cell r="M92">
            <v>3.8743694700710725</v>
          </cell>
          <cell r="N92">
            <v>3.6829810957121021</v>
          </cell>
        </row>
        <row r="93">
          <cell r="C93">
            <v>5.2472588538383338</v>
          </cell>
          <cell r="D93">
            <v>5.3324112326423645</v>
          </cell>
          <cell r="E93">
            <v>5.2524401036115469</v>
          </cell>
          <cell r="F93">
            <v>5.0340395518705865</v>
          </cell>
          <cell r="G93">
            <v>4.7702094971458608</v>
          </cell>
          <cell r="H93">
            <v>4.7743254198755087</v>
          </cell>
          <cell r="I93">
            <v>4.7062882094258498</v>
          </cell>
          <cell r="J93">
            <v>4.5596381316368735</v>
          </cell>
          <cell r="K93">
            <v>4.3722614598920568</v>
          </cell>
          <cell r="L93">
            <v>4.1165300611812787</v>
          </cell>
          <cell r="M93">
            <v>3.8943216334286461</v>
          </cell>
          <cell r="N93">
            <v>3.7313372823319573</v>
          </cell>
        </row>
        <row r="94">
          <cell r="C94">
            <v>10.461540075039919</v>
          </cell>
          <cell r="D94">
            <v>10.555492621304678</v>
          </cell>
          <cell r="E94">
            <v>10.591155665570634</v>
          </cell>
          <cell r="F94">
            <v>10.204024935473106</v>
          </cell>
          <cell r="G94">
            <v>9.9300692363896843</v>
          </cell>
          <cell r="H94">
            <v>9.6663427895035987</v>
          </cell>
          <cell r="I94">
            <v>8.6791863216321179</v>
          </cell>
          <cell r="J94">
            <v>8.0013158369493382</v>
          </cell>
          <cell r="K94">
            <v>7.4823636703087475</v>
          </cell>
          <cell r="L94">
            <v>7.1776312440327095</v>
          </cell>
          <cell r="M94">
            <v>6.943773256300406</v>
          </cell>
          <cell r="N94">
            <v>6.6314431395650084</v>
          </cell>
        </row>
        <row r="95">
          <cell r="C95">
            <v>9.2139881742649958</v>
          </cell>
          <cell r="D95">
            <v>8.978752513006663</v>
          </cell>
          <cell r="E95">
            <v>9.346129045420744</v>
          </cell>
          <cell r="F95">
            <v>9.311281115890532</v>
          </cell>
          <cell r="G95">
            <v>9.3497129463907207</v>
          </cell>
          <cell r="H95">
            <v>9.286069736189507</v>
          </cell>
          <cell r="I95">
            <v>9.0117620498074604</v>
          </cell>
          <cell r="J95">
            <v>8.6591667996241366</v>
          </cell>
          <cell r="K95">
            <v>8.4432031619438774</v>
          </cell>
          <cell r="L95">
            <v>8.1877506803983771</v>
          </cell>
          <cell r="M95">
            <v>8.082774671699438</v>
          </cell>
          <cell r="N95">
            <v>8.0200160756401466</v>
          </cell>
        </row>
        <row r="96">
          <cell r="C96">
            <v>8.0258360702438711</v>
          </cell>
          <cell r="D96">
            <v>7.7787044112847994</v>
          </cell>
          <cell r="E96">
            <v>7.5751536781402384</v>
          </cell>
          <cell r="F96">
            <v>7.8165079870034342</v>
          </cell>
          <cell r="G96">
            <v>7.6445119353860234</v>
          </cell>
          <cell r="H96">
            <v>7.4881064249676097</v>
          </cell>
          <cell r="I96">
            <v>7.3414204688500719</v>
          </cell>
          <cell r="J96">
            <v>7.1348647001933578</v>
          </cell>
          <cell r="K96">
            <v>6.7553429441389961</v>
          </cell>
          <cell r="L96">
            <v>6.4851736583889865</v>
          </cell>
          <cell r="M96">
            <v>6.2805380585153356</v>
          </cell>
          <cell r="N96">
            <v>6.1705607665507101</v>
          </cell>
        </row>
        <row r="97">
          <cell r="C97">
            <v>9.7659648512267268</v>
          </cell>
          <cell r="D97">
            <v>10.435182339226365</v>
          </cell>
          <cell r="E97">
            <v>10.960933747605223</v>
          </cell>
          <cell r="F97">
            <v>10.813678777932978</v>
          </cell>
          <cell r="G97">
            <v>10.491102357528851</v>
          </cell>
          <cell r="H97">
            <v>10.070406945019371</v>
          </cell>
          <cell r="I97">
            <v>9.3227829357374521</v>
          </cell>
          <cell r="J97">
            <v>8.8444177746288108</v>
          </cell>
          <cell r="K97">
            <v>8.3242073200508013</v>
          </cell>
          <cell r="L97">
            <v>8.0070658619601058</v>
          </cell>
          <cell r="M97">
            <v>7.8007270405530234</v>
          </cell>
          <cell r="N97">
            <v>7.5783607289063193</v>
          </cell>
        </row>
        <row r="98">
          <cell r="C98">
            <v>8.5261530773301715</v>
          </cell>
          <cell r="D98">
            <v>8.6377818184036368</v>
          </cell>
          <cell r="E98">
            <v>8.6402964021697564</v>
          </cell>
          <cell r="F98">
            <v>8.5038609516911983</v>
          </cell>
          <cell r="G98">
            <v>8.3218951597688626</v>
          </cell>
          <cell r="H98">
            <v>8.1257020709539667</v>
          </cell>
          <cell r="I98">
            <v>7.7182176461042484</v>
          </cell>
          <cell r="J98">
            <v>7.3881231774885077</v>
          </cell>
          <cell r="K98">
            <v>7.0603768739786208</v>
          </cell>
          <cell r="L98">
            <v>6.7983091545021717</v>
          </cell>
          <cell r="M98">
            <v>6.612501991177834</v>
          </cell>
          <cell r="N98">
            <v>6.4441386354334167</v>
          </cell>
        </row>
        <row r="102">
          <cell r="C102">
            <v>2.1029708614017686</v>
          </cell>
          <cell r="D102">
            <v>1.9366601465775066</v>
          </cell>
          <cell r="E102">
            <v>2.2000000000000002</v>
          </cell>
          <cell r="F102">
            <v>2.0278358404810524</v>
          </cell>
          <cell r="G102">
            <v>1.9941459147414482</v>
          </cell>
          <cell r="H102">
            <v>1.9256117829101955</v>
          </cell>
          <cell r="I102">
            <v>1.9096663069114415</v>
          </cell>
          <cell r="J102">
            <v>1.9605845320686792</v>
          </cell>
          <cell r="K102">
            <v>1.9633716193337727</v>
          </cell>
          <cell r="L102">
            <v>1.9693704013215325</v>
          </cell>
          <cell r="M102">
            <v>1.9577114427860696</v>
          </cell>
          <cell r="N102">
            <v>1.8872153630492117</v>
          </cell>
        </row>
        <row r="103">
          <cell r="C103">
            <v>1.1191075712389353</v>
          </cell>
          <cell r="D103">
            <v>1.2298434890481547</v>
          </cell>
          <cell r="E103">
            <v>1.5</v>
          </cell>
          <cell r="F103">
            <v>1.3118755605893586</v>
          </cell>
          <cell r="G103">
            <v>1.4209896540566289</v>
          </cell>
          <cell r="H103">
            <v>1.4714936134214438</v>
          </cell>
          <cell r="I103">
            <v>1.4698780711613812</v>
          </cell>
          <cell r="J103">
            <v>1.431217575824961</v>
          </cell>
          <cell r="K103">
            <v>1.4075633948433284</v>
          </cell>
          <cell r="L103">
            <v>1.4169741697416973</v>
          </cell>
          <cell r="M103">
            <v>1.4159027763922669</v>
          </cell>
          <cell r="N103">
            <v>1.4145769403133013</v>
          </cell>
        </row>
        <row r="104">
          <cell r="C104">
            <v>4.5289680752655475</v>
          </cell>
          <cell r="D104">
            <v>2.7578068380782574</v>
          </cell>
          <cell r="E104">
            <v>2.39</v>
          </cell>
          <cell r="F104">
            <v>2.0196171291653804</v>
          </cell>
          <cell r="G104">
            <v>1.777800903643191</v>
          </cell>
          <cell r="H104">
            <v>1.6123153739786724</v>
          </cell>
          <cell r="I104">
            <v>1.5236192767802419</v>
          </cell>
          <cell r="J104">
            <v>1.4789143626069516</v>
          </cell>
          <cell r="K104">
            <v>1.3971378391967584</v>
          </cell>
          <cell r="L104">
            <v>1.3491370522013526</v>
          </cell>
          <cell r="M104">
            <v>1.3048972933259788</v>
          </cell>
          <cell r="N104">
            <v>1.2553275195758549</v>
          </cell>
        </row>
        <row r="105">
          <cell r="C105">
            <v>4.0998292011154813</v>
          </cell>
          <cell r="D105">
            <v>5.0340381259779301</v>
          </cell>
          <cell r="E105">
            <v>4.96</v>
          </cell>
          <cell r="F105">
            <v>4.4207897592864658</v>
          </cell>
          <cell r="G105">
            <v>4.2434365408014338</v>
          </cell>
          <cell r="H105">
            <v>4.0863203601828619</v>
          </cell>
          <cell r="I105">
            <v>4.0566295721668473</v>
          </cell>
          <cell r="J105">
            <v>4.0515398950196033</v>
          </cell>
          <cell r="K105">
            <v>3.8960691097725588</v>
          </cell>
          <cell r="L105">
            <v>3.8137378537920714</v>
          </cell>
          <cell r="M105">
            <v>3.6576816170263866</v>
          </cell>
          <cell r="N105">
            <v>3.4799360505345711</v>
          </cell>
        </row>
        <row r="106">
          <cell r="C106">
            <v>5.3665385170508966</v>
          </cell>
          <cell r="D106">
            <v>4.8170282933235988</v>
          </cell>
          <cell r="E106">
            <v>4.92</v>
          </cell>
          <cell r="F106">
            <v>4.7672831155566566</v>
          </cell>
          <cell r="G106">
            <v>4.5204020290192082</v>
          </cell>
          <cell r="H106">
            <v>4.4813853399511272</v>
          </cell>
          <cell r="I106">
            <v>4.2754534623846343</v>
          </cell>
          <cell r="J106">
            <v>4.0413516936503155</v>
          </cell>
          <cell r="K106">
            <v>3.7478356177454843</v>
          </cell>
          <cell r="L106">
            <v>3.5229276884559764</v>
          </cell>
          <cell r="M106">
            <v>3.3704244028567421</v>
          </cell>
          <cell r="N106">
            <v>3.1751330270326883</v>
          </cell>
        </row>
        <row r="107">
          <cell r="C107">
            <v>6.829744521954157</v>
          </cell>
          <cell r="D107">
            <v>5.2199850857568979</v>
          </cell>
          <cell r="E107">
            <v>4.6900000000000004</v>
          </cell>
          <cell r="F107">
            <v>4.0887155835267839</v>
          </cell>
          <cell r="G107">
            <v>3.9169289628565518</v>
          </cell>
          <cell r="H107">
            <v>4.0904673603153379</v>
          </cell>
          <cell r="I107">
            <v>4.1788942088737429</v>
          </cell>
          <cell r="J107">
            <v>4.2984216364818675</v>
          </cell>
          <cell r="K107">
            <v>4.1550942649354043</v>
          </cell>
          <cell r="L107">
            <v>4.1036880158923905</v>
          </cell>
          <cell r="M107">
            <v>4.0519826600751196</v>
          </cell>
          <cell r="N107">
            <v>3.9089516011614829</v>
          </cell>
        </row>
        <row r="108">
          <cell r="C108">
            <v>4.4653215003254436</v>
          </cell>
          <cell r="D108">
            <v>4.0064727754440632</v>
          </cell>
          <cell r="E108">
            <v>3.9050499096789051</v>
          </cell>
          <cell r="F108">
            <v>3.5536416180311861</v>
          </cell>
          <cell r="G108">
            <v>3.4016053645951647</v>
          </cell>
          <cell r="H108">
            <v>3.3523491842289972</v>
          </cell>
          <cell r="I108">
            <v>3.2875979021435766</v>
          </cell>
          <cell r="J108">
            <v>3.2744162784654165</v>
          </cell>
          <cell r="K108">
            <v>3.1400553813389158</v>
          </cell>
          <cell r="L108">
            <v>3.0593735156825508</v>
          </cell>
          <cell r="M108">
            <v>2.9763403301319773</v>
          </cell>
          <cell r="N108">
            <v>2.854600628117189</v>
          </cell>
        </row>
        <row r="112">
          <cell r="C112">
            <v>3.6369440000000002</v>
          </cell>
          <cell r="D112">
            <v>3.5943917552000002</v>
          </cell>
          <cell r="E112">
            <v>3.5523373716641604</v>
          </cell>
          <cell r="F112">
            <v>3.5107750244156897</v>
          </cell>
          <cell r="G112">
            <v>3.469698956630026</v>
          </cell>
          <cell r="H112">
            <v>3.4291034788374546</v>
          </cell>
          <cell r="I112">
            <v>3.3889829681350565</v>
          </cell>
          <cell r="J112">
            <v>3.3493318674078765</v>
          </cell>
          <cell r="K112">
            <v>3.3101446845592042</v>
          </cell>
          <cell r="L112">
            <v>3.2714159917498615</v>
          </cell>
          <cell r="M112">
            <v>3.233140424646388</v>
          </cell>
          <cell r="N112">
            <v>3.2</v>
          </cell>
        </row>
        <row r="113">
          <cell r="C113">
            <v>3.7191666666666667</v>
          </cell>
          <cell r="D113">
            <v>3.7083647974381888</v>
          </cell>
          <cell r="E113">
            <v>3.6975943009308838</v>
          </cell>
          <cell r="F113">
            <v>3.6868550860264824</v>
          </cell>
          <cell r="G113">
            <v>3.6761470618713563</v>
          </cell>
          <cell r="H113">
            <v>3.6654701378757513</v>
          </cell>
          <cell r="I113">
            <v>3.6548242237130202</v>
          </cell>
          <cell r="J113">
            <v>3.6442092293188582</v>
          </cell>
          <cell r="K113">
            <v>3.6336250648905417</v>
          </cell>
          <cell r="L113">
            <v>3.6230716408861681</v>
          </cell>
          <cell r="M113">
            <v>3.612548868023898</v>
          </cell>
          <cell r="N113">
            <v>3.6</v>
          </cell>
        </row>
        <row r="114">
          <cell r="C114">
            <v>6.2865659999999997</v>
          </cell>
          <cell r="D114">
            <v>5.9609218812</v>
          </cell>
          <cell r="E114">
            <v>5.6521461277538396</v>
          </cell>
          <cell r="F114">
            <v>5.3593649583361911</v>
          </cell>
          <cell r="G114">
            <v>5.0817498534943768</v>
          </cell>
          <cell r="H114">
            <v>4.8185152110833682</v>
          </cell>
          <cell r="I114">
            <v>4.5689161231492497</v>
          </cell>
          <cell r="J114">
            <v>4.3322462679701186</v>
          </cell>
          <cell r="K114">
            <v>4.1078359112892668</v>
          </cell>
          <cell r="L114">
            <v>3.895050011084483</v>
          </cell>
          <cell r="M114">
            <v>3.6932864205103066</v>
          </cell>
          <cell r="N114">
            <v>3.5</v>
          </cell>
        </row>
        <row r="115">
          <cell r="C115">
            <v>7.73529</v>
          </cell>
          <cell r="D115">
            <v>7.4606872050000002</v>
          </cell>
          <cell r="E115">
            <v>7.1958328092224999</v>
          </cell>
          <cell r="F115">
            <v>6.9403807444951013</v>
          </cell>
          <cell r="G115">
            <v>6.6939972280655251</v>
          </cell>
          <cell r="H115">
            <v>6.4563603264691993</v>
          </cell>
          <cell r="I115">
            <v>6.2271595348795428</v>
          </cell>
          <cell r="J115">
            <v>6.0060953713913188</v>
          </cell>
          <cell r="K115">
            <v>5.7928789857069267</v>
          </cell>
          <cell r="L115">
            <v>5.5872317817143307</v>
          </cell>
          <cell r="M115">
            <v>5.388885053463472</v>
          </cell>
          <cell r="N115">
            <v>5.2</v>
          </cell>
        </row>
        <row r="116">
          <cell r="C116">
            <v>5.8417560000000002</v>
          </cell>
          <cell r="D116">
            <v>5.5309745808000006</v>
          </cell>
          <cell r="E116">
            <v>5.2367267331014409</v>
          </cell>
          <cell r="F116">
            <v>4.9581328709004442</v>
          </cell>
          <cell r="G116">
            <v>4.6943602021685402</v>
          </cell>
          <cell r="H116">
            <v>4.4446202394131742</v>
          </cell>
          <cell r="I116">
            <v>4.2081664426763936</v>
          </cell>
          <cell r="J116">
            <v>3.9842919879260097</v>
          </cell>
          <cell r="K116">
            <v>3.7723276541683459</v>
          </cell>
          <cell r="L116">
            <v>3.5716398229665898</v>
          </cell>
          <cell r="M116">
            <v>3.3816285843847673</v>
          </cell>
          <cell r="N116">
            <v>3.2</v>
          </cell>
        </row>
        <row r="117">
          <cell r="C117">
            <v>7.1922570000000006</v>
          </cell>
          <cell r="D117">
            <v>6.8333633757000003</v>
          </cell>
          <cell r="E117">
            <v>6.4923785432525705</v>
          </cell>
          <cell r="F117">
            <v>6.1684088539442676</v>
          </cell>
          <cell r="G117">
            <v>5.8606052521324488</v>
          </cell>
          <cell r="H117">
            <v>5.5681610500510397</v>
          </cell>
          <cell r="I117">
            <v>5.2903098136534927</v>
          </cell>
          <cell r="J117">
            <v>5.0263233539521837</v>
          </cell>
          <cell r="K117">
            <v>4.7755098185899696</v>
          </cell>
          <cell r="L117">
            <v>4.5372118786423297</v>
          </cell>
          <cell r="M117">
            <v>4.3108050058980778</v>
          </cell>
          <cell r="N117">
            <v>4.0999999999999996</v>
          </cell>
        </row>
        <row r="118">
          <cell r="C118">
            <v>6.1630800000000008</v>
          </cell>
          <cell r="D118">
            <v>5.8980675600000012</v>
          </cell>
          <cell r="E118">
            <v>5.6444506549200009</v>
          </cell>
          <cell r="F118">
            <v>5.4017392767584411</v>
          </cell>
          <cell r="G118">
            <v>5.1694644878578284</v>
          </cell>
          <cell r="H118">
            <v>4.9471775148799422</v>
          </cell>
          <cell r="I118">
            <v>4.7344488817401045</v>
          </cell>
          <cell r="J118">
            <v>4.53086757982528</v>
          </cell>
          <cell r="K118">
            <v>4.3360402738927926</v>
          </cell>
          <cell r="L118">
            <v>4.1495905421154022</v>
          </cell>
          <cell r="M118">
            <v>3.9711581488044398</v>
          </cell>
          <cell r="N118">
            <v>3.8</v>
          </cell>
        </row>
      </sheetData>
      <sheetData sheetId="41" refreshError="1"/>
      <sheetData sheetId="42" refreshError="1"/>
      <sheetData sheetId="43" refreshError="1"/>
      <sheetData sheetId="44" refreshError="1"/>
      <sheetData sheetId="45" refreshError="1"/>
      <sheetData sheetId="46" refreshError="1"/>
      <sheetData sheetId="47" refreshError="1"/>
      <sheetData sheetId="48" refreshError="1">
        <row r="35">
          <cell r="C35" t="str">
            <v>Anhembi</v>
          </cell>
          <cell r="D35">
            <v>0</v>
          </cell>
          <cell r="E35">
            <v>1.6935564299089072</v>
          </cell>
          <cell r="F35">
            <v>1.6935564299089072</v>
          </cell>
          <cell r="G35">
            <v>1.6935564299089072</v>
          </cell>
          <cell r="H35">
            <v>1.6935564299089072</v>
          </cell>
          <cell r="I35">
            <v>1.6935564299089072</v>
          </cell>
          <cell r="J35">
            <v>1.6935564299089072</v>
          </cell>
          <cell r="K35">
            <v>1.6935564299089072</v>
          </cell>
          <cell r="L35">
            <v>1.6935564299089072</v>
          </cell>
          <cell r="M35">
            <v>1.6935564299089072</v>
          </cell>
          <cell r="N35">
            <v>1.6935564299089072</v>
          </cell>
          <cell r="O35">
            <v>1.6935564299089072</v>
          </cell>
          <cell r="P35">
            <v>1.6935564299089072</v>
          </cell>
        </row>
        <row r="36">
          <cell r="C36" t="str">
            <v>Centro</v>
          </cell>
          <cell r="D36">
            <v>0</v>
          </cell>
          <cell r="E36">
            <v>0.81565109299973126</v>
          </cell>
          <cell r="F36">
            <v>0.81565109299973126</v>
          </cell>
          <cell r="G36">
            <v>0.81565109299973126</v>
          </cell>
          <cell r="H36">
            <v>0.81565109299973126</v>
          </cell>
          <cell r="I36">
            <v>0.81565109299973126</v>
          </cell>
          <cell r="J36">
            <v>0.81565109299973126</v>
          </cell>
          <cell r="K36">
            <v>0.81565109299973126</v>
          </cell>
          <cell r="L36">
            <v>0.81565109299973126</v>
          </cell>
          <cell r="M36">
            <v>0.81565109299973126</v>
          </cell>
          <cell r="N36">
            <v>0.81565109299973126</v>
          </cell>
          <cell r="O36">
            <v>0.81565109299973126</v>
          </cell>
          <cell r="P36">
            <v>0.81565109299973126</v>
          </cell>
        </row>
        <row r="37">
          <cell r="C37" t="str">
            <v>ABC</v>
          </cell>
          <cell r="D37">
            <v>0</v>
          </cell>
          <cell r="E37">
            <v>0.7911189063478512</v>
          </cell>
          <cell r="F37">
            <v>0.7911189063478512</v>
          </cell>
          <cell r="G37">
            <v>0.7911189063478512</v>
          </cell>
          <cell r="H37">
            <v>0.7911189063478512</v>
          </cell>
          <cell r="I37">
            <v>0.7911189063478512</v>
          </cell>
          <cell r="J37">
            <v>0.7911189063478512</v>
          </cell>
          <cell r="K37">
            <v>0.7911189063478512</v>
          </cell>
          <cell r="L37">
            <v>0.7911189063478512</v>
          </cell>
          <cell r="M37">
            <v>0.7911189063478512</v>
          </cell>
          <cell r="N37">
            <v>0.7911189063478512</v>
          </cell>
          <cell r="O37">
            <v>0.7911189063478512</v>
          </cell>
          <cell r="P37">
            <v>0.7911189063478512</v>
          </cell>
        </row>
        <row r="38">
          <cell r="C38" t="str">
            <v>Leste</v>
          </cell>
          <cell r="D38">
            <v>0</v>
          </cell>
          <cell r="E38">
            <v>2.0975571345969315</v>
          </cell>
          <cell r="F38">
            <v>2.0975571345969315</v>
          </cell>
          <cell r="G38">
            <v>2.0975571345969315</v>
          </cell>
          <cell r="H38">
            <v>2.0975571345969315</v>
          </cell>
          <cell r="I38">
            <v>2.0975571345969315</v>
          </cell>
          <cell r="J38">
            <v>2.0975571345969315</v>
          </cell>
          <cell r="K38">
            <v>2.0975571345969315</v>
          </cell>
          <cell r="L38">
            <v>2.0975571345969315</v>
          </cell>
          <cell r="M38">
            <v>2.0975571345969315</v>
          </cell>
          <cell r="N38">
            <v>2.0975571345969315</v>
          </cell>
          <cell r="O38">
            <v>2.0975571345969315</v>
          </cell>
          <cell r="P38">
            <v>2.0975571345969315</v>
          </cell>
        </row>
        <row r="39">
          <cell r="C39" t="str">
            <v>Oeste</v>
          </cell>
          <cell r="D39">
            <v>0</v>
          </cell>
          <cell r="E39">
            <v>1.2177229633260382</v>
          </cell>
          <cell r="F39">
            <v>1.2177229633260382</v>
          </cell>
          <cell r="G39">
            <v>1.2177229633260382</v>
          </cell>
          <cell r="H39">
            <v>1.2177229633260382</v>
          </cell>
          <cell r="I39">
            <v>1.2177229633260382</v>
          </cell>
          <cell r="J39">
            <v>1.2177229633260382</v>
          </cell>
          <cell r="K39">
            <v>1.2177229633260382</v>
          </cell>
          <cell r="L39">
            <v>1.2177229633260382</v>
          </cell>
          <cell r="M39">
            <v>1.2177229633260382</v>
          </cell>
          <cell r="N39">
            <v>1.2177229633260382</v>
          </cell>
          <cell r="O39">
            <v>1.2177229633260382</v>
          </cell>
          <cell r="P39">
            <v>1.2177229633260382</v>
          </cell>
        </row>
        <row r="40">
          <cell r="C40" t="str">
            <v>SP Sul</v>
          </cell>
          <cell r="D40">
            <v>0</v>
          </cell>
          <cell r="E40">
            <v>1.9632657158668307</v>
          </cell>
          <cell r="F40">
            <v>1.9632657158668307</v>
          </cell>
          <cell r="G40">
            <v>1.9632657158668307</v>
          </cell>
          <cell r="H40">
            <v>1.9632657158668307</v>
          </cell>
          <cell r="I40">
            <v>1.9632657158668307</v>
          </cell>
          <cell r="J40">
            <v>1.9632657158668307</v>
          </cell>
          <cell r="K40">
            <v>1.9632657158668307</v>
          </cell>
          <cell r="L40">
            <v>1.9632657158668307</v>
          </cell>
          <cell r="M40">
            <v>1.9632657158668307</v>
          </cell>
          <cell r="N40">
            <v>1.9632657158668307</v>
          </cell>
          <cell r="O40">
            <v>1.9632657158668307</v>
          </cell>
          <cell r="P40">
            <v>1.9632657158668307</v>
          </cell>
        </row>
        <row r="41">
          <cell r="C41" t="str">
            <v>VPO</v>
          </cell>
          <cell r="D41">
            <v>0</v>
          </cell>
          <cell r="E41">
            <v>8.5788722430462894</v>
          </cell>
          <cell r="F41">
            <v>8.5788722430462894</v>
          </cell>
          <cell r="G41">
            <v>8.5788722430462894</v>
          </cell>
          <cell r="H41">
            <v>8.5788722430462894</v>
          </cell>
          <cell r="I41">
            <v>8.5788722430462894</v>
          </cell>
          <cell r="J41">
            <v>8.5788722430462894</v>
          </cell>
          <cell r="K41">
            <v>8.5788722430462894</v>
          </cell>
          <cell r="L41">
            <v>8.5788722430462894</v>
          </cell>
          <cell r="M41">
            <v>8.5788722430462894</v>
          </cell>
          <cell r="N41">
            <v>8.5788722430462894</v>
          </cell>
          <cell r="O41">
            <v>8.5788722430462894</v>
          </cell>
          <cell r="P41">
            <v>8.5788722430462894</v>
          </cell>
        </row>
        <row r="46">
          <cell r="C46" t="str">
            <v>Anhembi</v>
          </cell>
          <cell r="D46">
            <v>1.7106630605140476</v>
          </cell>
          <cell r="E46">
            <v>1.7285982873193313</v>
          </cell>
          <cell r="F46">
            <v>1.7316891689179341</v>
          </cell>
          <cell r="G46">
            <v>1.6756308328925025</v>
          </cell>
          <cell r="H46">
            <v>1.7252893886334821</v>
          </cell>
          <cell r="I46">
            <v>1.6077115068328216</v>
          </cell>
          <cell r="J46">
            <v>1.5722287921500206</v>
          </cell>
          <cell r="K46">
            <v>1.5946562711757974</v>
          </cell>
          <cell r="L46">
            <v>1.5497100607210776</v>
          </cell>
          <cell r="M46">
            <v>1.5612854435978478</v>
          </cell>
          <cell r="N46">
            <v>1.5668591493514061</v>
          </cell>
          <cell r="O46">
            <v>1.5200649057649873</v>
          </cell>
          <cell r="P46">
            <v>1.4810770631195438</v>
          </cell>
        </row>
        <row r="47">
          <cell r="C47" t="str">
            <v>Centro</v>
          </cell>
          <cell r="D47">
            <v>0.82388999292902154</v>
          </cell>
          <cell r="E47">
            <v>0.80417278197776698</v>
          </cell>
          <cell r="F47">
            <v>0.81162449636894118</v>
          </cell>
          <cell r="G47">
            <v>0.77907497765079481</v>
          </cell>
          <cell r="H47">
            <v>0.80378824682961769</v>
          </cell>
          <cell r="I47">
            <v>0.7616242327991577</v>
          </cell>
          <cell r="J47">
            <v>0.74642306449665996</v>
          </cell>
          <cell r="K47">
            <v>0.75859225619429549</v>
          </cell>
          <cell r="L47">
            <v>0.7272513222614152</v>
          </cell>
          <cell r="M47">
            <v>0.73613608492260674</v>
          </cell>
          <cell r="N47">
            <v>0.7353755697364841</v>
          </cell>
          <cell r="O47">
            <v>0.71346389162332757</v>
          </cell>
          <cell r="P47">
            <v>0.6474723123899061</v>
          </cell>
        </row>
        <row r="48">
          <cell r="C48" t="str">
            <v>ABC</v>
          </cell>
          <cell r="D48">
            <v>0.79911000641197094</v>
          </cell>
          <cell r="E48">
            <v>0.79210113683618633</v>
          </cell>
          <cell r="F48">
            <v>0.81374735774460039</v>
          </cell>
          <cell r="G48">
            <v>0.78879261698995251</v>
          </cell>
          <cell r="H48">
            <v>0.79891338075842899</v>
          </cell>
          <cell r="I48">
            <v>0.74848392912152673</v>
          </cell>
          <cell r="J48">
            <v>0.75236766143877298</v>
          </cell>
          <cell r="K48">
            <v>0.75565362430041505</v>
          </cell>
          <cell r="L48">
            <v>0.7439391260320074</v>
          </cell>
          <cell r="M48">
            <v>0.74877681137544738</v>
          </cell>
          <cell r="N48">
            <v>0.76492055672682846</v>
          </cell>
          <cell r="O48">
            <v>0.74769805233448938</v>
          </cell>
          <cell r="P48">
            <v>0.68802647151662355</v>
          </cell>
        </row>
        <row r="49">
          <cell r="C49" t="str">
            <v>Leste</v>
          </cell>
          <cell r="D49">
            <v>2.118744580400941</v>
          </cell>
          <cell r="E49">
            <v>2.138916820961752</v>
          </cell>
          <cell r="F49">
            <v>2.1609821046092934</v>
          </cell>
          <cell r="G49">
            <v>2.0925585281145804</v>
          </cell>
          <cell r="H49">
            <v>2.1507898884998209</v>
          </cell>
          <cell r="I49">
            <v>2.0421982536034884</v>
          </cell>
          <cell r="J49">
            <v>2.0018084174954351</v>
          </cell>
          <cell r="K49">
            <v>2.0193853542250704</v>
          </cell>
          <cell r="L49">
            <v>1.9627616936800989</v>
          </cell>
          <cell r="M49">
            <v>1.9649236868648963</v>
          </cell>
          <cell r="N49">
            <v>1.9685144181495013</v>
          </cell>
          <cell r="O49">
            <v>1.9018585767979277</v>
          </cell>
          <cell r="P49">
            <v>1.8336611391794992</v>
          </cell>
        </row>
        <row r="50">
          <cell r="C50" t="str">
            <v>OESTE</v>
          </cell>
          <cell r="D50">
            <v>1.2300231952788265</v>
          </cell>
          <cell r="E50">
            <v>1.2319292489617359</v>
          </cell>
          <cell r="F50">
            <v>1.2481644014257025</v>
          </cell>
          <cell r="G50">
            <v>1.208603443392732</v>
          </cell>
          <cell r="H50">
            <v>1.2491703805455425</v>
          </cell>
          <cell r="I50">
            <v>1.1825657533495666</v>
          </cell>
          <cell r="J50">
            <v>1.1728311555356918</v>
          </cell>
          <cell r="K50">
            <v>1.1694267715457169</v>
          </cell>
          <cell r="L50">
            <v>1.1276611817434452</v>
          </cell>
          <cell r="M50">
            <v>1.1199240939507986</v>
          </cell>
          <cell r="N50">
            <v>1.123525716518883</v>
          </cell>
          <cell r="O50">
            <v>1.0927664700953326</v>
          </cell>
          <cell r="P50">
            <v>1.0676472477249679</v>
          </cell>
        </row>
        <row r="51">
          <cell r="C51" t="str">
            <v>SP Sul</v>
          </cell>
          <cell r="D51">
            <v>1.9830966826937684</v>
          </cell>
          <cell r="E51">
            <v>2.0144773569840693</v>
          </cell>
          <cell r="F51">
            <v>2.0276317781391251</v>
          </cell>
          <cell r="G51">
            <v>1.9888480648049283</v>
          </cell>
          <cell r="H51">
            <v>2.0344329833471497</v>
          </cell>
          <cell r="I51">
            <v>1.9673913455578211</v>
          </cell>
          <cell r="J51">
            <v>1.932497707131817</v>
          </cell>
          <cell r="K51">
            <v>1.9439814255633208</v>
          </cell>
          <cell r="L51">
            <v>1.8795597445556778</v>
          </cell>
          <cell r="M51">
            <v>1.8700188730827654</v>
          </cell>
          <cell r="N51">
            <v>1.891424607654389</v>
          </cell>
          <cell r="O51">
            <v>1.8504143274759686</v>
          </cell>
          <cell r="P51">
            <v>1.7866419573779451</v>
          </cell>
        </row>
        <row r="52">
          <cell r="C52" t="str">
            <v>VPO</v>
          </cell>
          <cell r="D52">
            <v>8.6655275182285756</v>
          </cell>
          <cell r="E52">
            <v>8.7101956330408434</v>
          </cell>
          <cell r="F52">
            <v>8.793839307205598</v>
          </cell>
          <cell r="G52">
            <v>8.5335084638454912</v>
          </cell>
          <cell r="H52">
            <v>8.7623842686140421</v>
          </cell>
          <cell r="I52">
            <v>8.3100140995053842</v>
          </cell>
          <cell r="J52">
            <v>8.1783437043935763</v>
          </cell>
          <cell r="K52">
            <v>8.2421697799818041</v>
          </cell>
          <cell r="L52">
            <v>7.9916868327280728</v>
          </cell>
          <cell r="M52">
            <v>8.0023846404647312</v>
          </cell>
          <cell r="N52">
            <v>8.0527273107933173</v>
          </cell>
          <cell r="O52">
            <v>7.8262662240920315</v>
          </cell>
          <cell r="P52">
            <v>7.5045261913084857</v>
          </cell>
        </row>
        <row r="55">
          <cell r="C55" t="str">
            <v>Anhembi</v>
          </cell>
          <cell r="D55">
            <v>0.42938049673136147</v>
          </cell>
          <cell r="E55">
            <v>0.45919451663229405</v>
          </cell>
          <cell r="F55">
            <v>0.4794036966714848</v>
          </cell>
          <cell r="G55">
            <v>0.50583566605621355</v>
          </cell>
          <cell r="H55">
            <v>0.52310599725397589</v>
          </cell>
          <cell r="I55">
            <v>0.54142141281598277</v>
          </cell>
          <cell r="J55">
            <v>0.56342836462869494</v>
          </cell>
          <cell r="K55">
            <v>0.57864664526498599</v>
          </cell>
          <cell r="L55">
            <v>0.59284633806673104</v>
          </cell>
          <cell r="M55">
            <v>0.61007187814872643</v>
          </cell>
          <cell r="N55">
            <v>0.62728577279452247</v>
          </cell>
          <cell r="O55">
            <v>0.63886949462134834</v>
          </cell>
          <cell r="P55">
            <v>0.63926819665609558</v>
          </cell>
          <cell r="V55">
            <v>8.3999999999999995E-3</v>
          </cell>
          <cell r="W55">
            <v>1.11E-2</v>
          </cell>
          <cell r="X55">
            <v>9.7999999999999997E-3</v>
          </cell>
          <cell r="Y55">
            <v>1.21E-2</v>
          </cell>
          <cell r="Z55">
            <v>1.24E-2</v>
          </cell>
          <cell r="AA55">
            <v>1.03E-2</v>
          </cell>
          <cell r="AB55">
            <v>5.8999999999999999E-3</v>
          </cell>
          <cell r="AC55">
            <v>3.3999999999999998E-3</v>
          </cell>
          <cell r="AD55">
            <v>7.8716436727480268E-3</v>
          </cell>
          <cell r="AE55">
            <v>6.8793943939190333E-3</v>
          </cell>
          <cell r="AF55">
            <v>8.0000000000000002E-3</v>
          </cell>
          <cell r="AG55">
            <v>6.6E-3</v>
          </cell>
          <cell r="AH55">
            <v>6.6E-3</v>
          </cell>
        </row>
        <row r="56">
          <cell r="C56" t="str">
            <v>Centro</v>
          </cell>
          <cell r="D56">
            <v>0.36920170847958628</v>
          </cell>
          <cell r="E56">
            <v>0.38531000023417833</v>
          </cell>
          <cell r="F56">
            <v>0.39547286094132394</v>
          </cell>
          <cell r="G56">
            <v>0.40252446107378459</v>
          </cell>
          <cell r="H56">
            <v>0.40237234806856981</v>
          </cell>
          <cell r="I56">
            <v>0.41528388144225858</v>
          </cell>
          <cell r="J56">
            <v>0.41512216196778701</v>
          </cell>
          <cell r="K56">
            <v>0.4250725841261519</v>
          </cell>
          <cell r="L56">
            <v>0.42344466471329162</v>
          </cell>
          <cell r="M56">
            <v>0.43079271914866391</v>
          </cell>
          <cell r="N56">
            <v>0.43989856954114176</v>
          </cell>
          <cell r="O56">
            <v>0.43372335379884458</v>
          </cell>
          <cell r="P56">
            <v>0.43482386479536689</v>
          </cell>
          <cell r="V56">
            <v>8.3999999999999995E-3</v>
          </cell>
          <cell r="W56">
            <v>1.11E-2</v>
          </cell>
          <cell r="X56">
            <v>1.5900000000000001E-2</v>
          </cell>
          <cell r="Y56">
            <v>1.6899999999999998E-2</v>
          </cell>
          <cell r="Z56">
            <v>1.6899999999999998E-2</v>
          </cell>
          <cell r="AA56">
            <v>1.4200000000000001E-2</v>
          </cell>
          <cell r="AB56">
            <v>9.1999999999999998E-3</v>
          </cell>
          <cell r="AC56">
            <v>8.0000000000000002E-3</v>
          </cell>
          <cell r="AD56">
            <v>1.2118507326429395E-2</v>
          </cell>
          <cell r="AE56">
            <v>1.1566099383518061E-2</v>
          </cell>
          <cell r="AF56">
            <v>1.24E-2</v>
          </cell>
          <cell r="AG56">
            <v>1.06E-2</v>
          </cell>
          <cell r="AH56">
            <v>1.06E-2</v>
          </cell>
        </row>
        <row r="57">
          <cell r="C57" t="str">
            <v>ABC</v>
          </cell>
          <cell r="D57">
            <v>0.3143605560994262</v>
          </cell>
          <cell r="E57">
            <v>0.31914134528196553</v>
          </cell>
          <cell r="F57">
            <v>0.32792242494213364</v>
          </cell>
          <cell r="G57">
            <v>0.34754406404539268</v>
          </cell>
          <cell r="H57">
            <v>0.35181982731515188</v>
          </cell>
          <cell r="I57">
            <v>0.35176524893055094</v>
          </cell>
          <cell r="J57">
            <v>0.35969298497449298</v>
          </cell>
          <cell r="K57">
            <v>0.36902950009425678</v>
          </cell>
          <cell r="L57">
            <v>0.37830869358224545</v>
          </cell>
          <cell r="M57">
            <v>0.38716999412445424</v>
          </cell>
          <cell r="N57">
            <v>0.39054694850349858</v>
          </cell>
          <cell r="O57">
            <v>0.3930695507475615</v>
          </cell>
          <cell r="P57">
            <v>0.39485906042652075</v>
          </cell>
          <cell r="V57"/>
          <cell r="W57"/>
          <cell r="X57"/>
          <cell r="Y57"/>
          <cell r="Z57"/>
          <cell r="AA57"/>
          <cell r="AB57"/>
          <cell r="AC57"/>
          <cell r="AD57"/>
          <cell r="AE57"/>
          <cell r="AF57"/>
          <cell r="AG57"/>
          <cell r="AH57"/>
        </row>
        <row r="58">
          <cell r="C58" t="str">
            <v>Leste</v>
          </cell>
          <cell r="D58">
            <v>0.61369136770732124</v>
          </cell>
          <cell r="E58">
            <v>0.6407823323781644</v>
          </cell>
          <cell r="F58">
            <v>0.65855878572412108</v>
          </cell>
          <cell r="G58">
            <v>0.66658553168544454</v>
          </cell>
          <cell r="H58">
            <v>0.66538382241996019</v>
          </cell>
          <cell r="I58">
            <v>0.67288857031632665</v>
          </cell>
          <cell r="J58">
            <v>0.68799280222842829</v>
          </cell>
          <cell r="K58">
            <v>0.70656804863076195</v>
          </cell>
          <cell r="L58">
            <v>0.71825795804623016</v>
          </cell>
          <cell r="M58">
            <v>0.73317588616286333</v>
          </cell>
          <cell r="N58">
            <v>0.75197317050043921</v>
          </cell>
          <cell r="O58">
            <v>0.76374641323735248</v>
          </cell>
          <cell r="P58">
            <v>0.77117478602262479</v>
          </cell>
          <cell r="V58"/>
          <cell r="W58"/>
          <cell r="X58"/>
          <cell r="Y58"/>
          <cell r="Z58"/>
          <cell r="AA58"/>
          <cell r="AB58"/>
          <cell r="AC58"/>
          <cell r="AD58"/>
          <cell r="AE58"/>
          <cell r="AF58"/>
          <cell r="AG58"/>
          <cell r="AH58"/>
        </row>
        <row r="59">
          <cell r="C59" t="str">
            <v>OESTE</v>
          </cell>
          <cell r="D59">
            <v>0.44005659424652349</v>
          </cell>
          <cell r="E59">
            <v>0.46742603008159389</v>
          </cell>
          <cell r="F59">
            <v>0.48551193630400108</v>
          </cell>
          <cell r="G59">
            <v>0.50100591659769711</v>
          </cell>
          <cell r="H59">
            <v>0.51851198628234574</v>
          </cell>
          <cell r="I59">
            <v>0.54286025888232858</v>
          </cell>
          <cell r="J59">
            <v>0.53878515689441953</v>
          </cell>
          <cell r="K59">
            <v>0.55651115479383839</v>
          </cell>
          <cell r="L59">
            <v>0.56817224567406444</v>
          </cell>
          <cell r="M59">
            <v>0.58214984399377834</v>
          </cell>
          <cell r="N59">
            <v>0.60111567363748708</v>
          </cell>
          <cell r="O59">
            <v>0.61040263278408502</v>
          </cell>
          <cell r="P59">
            <v>0.60531864978184069</v>
          </cell>
          <cell r="V59"/>
          <cell r="W59"/>
          <cell r="X59"/>
          <cell r="Y59"/>
          <cell r="Z59"/>
          <cell r="AA59"/>
          <cell r="AB59"/>
          <cell r="AC59"/>
          <cell r="AD59"/>
          <cell r="AE59"/>
          <cell r="AF59"/>
          <cell r="AG59"/>
          <cell r="AH59"/>
        </row>
        <row r="60">
          <cell r="C60" t="str">
            <v>SP Sul</v>
          </cell>
          <cell r="D60">
            <v>0.43546613715007154</v>
          </cell>
          <cell r="E60">
            <v>0.46440508076576037</v>
          </cell>
          <cell r="F60">
            <v>0.47734425528269919</v>
          </cell>
          <cell r="G60">
            <v>0.49065877056339452</v>
          </cell>
          <cell r="H60">
            <v>0.50204550591760666</v>
          </cell>
          <cell r="I60">
            <v>0.50476925682267604</v>
          </cell>
          <cell r="J60">
            <v>0.50976885440516528</v>
          </cell>
          <cell r="K60">
            <v>0.51920661769931731</v>
          </cell>
          <cell r="L60">
            <v>0.523753047554259</v>
          </cell>
          <cell r="M60">
            <v>0.53007257672950281</v>
          </cell>
          <cell r="N60">
            <v>0.53822543917928711</v>
          </cell>
          <cell r="O60">
            <v>0.5410738122478842</v>
          </cell>
          <cell r="P60">
            <v>0.53296420491555274</v>
          </cell>
          <cell r="V60"/>
          <cell r="W60"/>
          <cell r="X60"/>
          <cell r="Y60"/>
          <cell r="Z60"/>
          <cell r="AA60"/>
          <cell r="AB60"/>
          <cell r="AC60"/>
          <cell r="AD60"/>
          <cell r="AE60"/>
          <cell r="AF60"/>
          <cell r="AG60"/>
          <cell r="AH60"/>
        </row>
        <row r="61">
          <cell r="C61" t="str">
            <v>VPO</v>
          </cell>
          <cell r="D61">
            <v>2.6021568604142904</v>
          </cell>
          <cell r="E61">
            <v>2.7362593053739563</v>
          </cell>
          <cell r="F61">
            <v>2.8242139598657636</v>
          </cell>
          <cell r="G61">
            <v>2.914154410021927</v>
          </cell>
          <cell r="H61">
            <v>2.9632394872576096</v>
          </cell>
          <cell r="I61">
            <v>3.0289886292101236</v>
          </cell>
          <cell r="J61">
            <v>3.0747903250989879</v>
          </cell>
          <cell r="K61">
            <v>3.155034550609312</v>
          </cell>
          <cell r="L61">
            <v>3.2047829476368221</v>
          </cell>
          <cell r="M61">
            <v>3.2734328983079886</v>
          </cell>
          <cell r="N61">
            <v>3.3490455741563765</v>
          </cell>
          <cell r="O61">
            <v>3.3808852574370762</v>
          </cell>
          <cell r="P61">
            <v>3.3784087625980015</v>
          </cell>
          <cell r="V61"/>
          <cell r="W61"/>
          <cell r="X61"/>
          <cell r="Y61"/>
          <cell r="Z61"/>
          <cell r="AA61"/>
          <cell r="AB61"/>
          <cell r="AC61"/>
          <cell r="AD61"/>
          <cell r="AE61"/>
          <cell r="AF61"/>
          <cell r="AG61"/>
          <cell r="AH61"/>
        </row>
        <row r="64">
          <cell r="D64">
            <v>0</v>
          </cell>
          <cell r="E64">
            <v>0</v>
          </cell>
          <cell r="F64">
            <v>4.3794938290400445E-2</v>
          </cell>
          <cell r="G64">
            <v>6.4963298783108928E-2</v>
          </cell>
          <cell r="H64">
            <v>6.4870270852531484E-2</v>
          </cell>
          <cell r="I64">
            <v>0.12246706328268257</v>
          </cell>
          <cell r="J64">
            <v>0.17366904847989961</v>
          </cell>
          <cell r="K64">
            <v>0.17371470431024685</v>
          </cell>
          <cell r="L64">
            <v>0.22137264633954587</v>
          </cell>
          <cell r="M64">
            <v>0.22137264633954587</v>
          </cell>
          <cell r="N64">
            <v>0.22138748078616768</v>
          </cell>
          <cell r="O64">
            <v>0.27851366501610508</v>
          </cell>
          <cell r="P64">
            <v>0.30355268642631889</v>
          </cell>
        </row>
        <row r="65">
          <cell r="D65">
            <v>0</v>
          </cell>
          <cell r="E65">
            <v>0</v>
          </cell>
          <cell r="F65">
            <v>8.9893425305909453E-3</v>
          </cell>
          <cell r="G65">
            <v>2.5933644899759647E-2</v>
          </cell>
          <cell r="H65">
            <v>2.5933644899759647E-2</v>
          </cell>
          <cell r="I65">
            <v>4.9623310173444062E-2</v>
          </cell>
          <cell r="J65">
            <v>7.6982203457195364E-2</v>
          </cell>
          <cell r="K65">
            <v>7.7002441297222501E-2</v>
          </cell>
          <cell r="L65">
            <v>0.10022363121342609</v>
          </cell>
          <cell r="M65">
            <v>0.10022363121342609</v>
          </cell>
          <cell r="N65">
            <v>0.10023034731919643</v>
          </cell>
          <cell r="O65">
            <v>0.12769348621209434</v>
          </cell>
          <cell r="P65">
            <v>0.14344292453797247</v>
          </cell>
        </row>
        <row r="66">
          <cell r="D66">
            <v>0</v>
          </cell>
          <cell r="E66">
            <v>0</v>
          </cell>
          <cell r="F66">
            <v>9.9030855891929989E-3</v>
          </cell>
          <cell r="G66">
            <v>1.4940905432173864E-2</v>
          </cell>
          <cell r="H66">
            <v>1.4940905432173864E-2</v>
          </cell>
          <cell r="I66">
            <v>1.9913764793084817E-2</v>
          </cell>
          <cell r="J66">
            <v>2.4819947262997175E-2</v>
          </cell>
          <cell r="K66">
            <v>2.4819947262997175E-2</v>
          </cell>
          <cell r="L66">
            <v>3.3848862454653308E-2</v>
          </cell>
          <cell r="M66">
            <v>3.3848862454653308E-2</v>
          </cell>
          <cell r="N66">
            <v>3.3851130707536377E-2</v>
          </cell>
          <cell r="O66">
            <v>4.5886967849671577E-2</v>
          </cell>
          <cell r="P66">
            <v>5.039871935891279E-2</v>
          </cell>
        </row>
        <row r="67">
          <cell r="D67">
            <v>0</v>
          </cell>
          <cell r="E67">
            <v>0</v>
          </cell>
          <cell r="F67">
            <v>3.1046576756181991E-2</v>
          </cell>
          <cell r="G67">
            <v>5.4478094708312115E-2</v>
          </cell>
          <cell r="H67">
            <v>5.4478094708312115E-2</v>
          </cell>
          <cell r="I67">
            <v>9.9451593578460118E-2</v>
          </cell>
          <cell r="J67">
            <v>0.14386218871961784</v>
          </cell>
          <cell r="K67">
            <v>0.14386218871961784</v>
          </cell>
          <cell r="L67">
            <v>0.18538295401273047</v>
          </cell>
          <cell r="M67">
            <v>0.18538295401273047</v>
          </cell>
          <cell r="N67">
            <v>0.18539537674689102</v>
          </cell>
          <cell r="O67">
            <v>0.23084920954972318</v>
          </cell>
          <cell r="P67">
            <v>0.25380478441508697</v>
          </cell>
          <cell r="V67">
            <v>0.99450000000000005</v>
          </cell>
          <cell r="W67">
            <v>0.99450000000000005</v>
          </cell>
          <cell r="X67">
            <v>0.99450000000000005</v>
          </cell>
          <cell r="Y67">
            <v>0.99450000000000005</v>
          </cell>
          <cell r="Z67">
            <v>0.99450000000000005</v>
          </cell>
          <cell r="AA67">
            <v>0.99450000000000005</v>
          </cell>
          <cell r="AB67">
            <v>0.99450000000000005</v>
          </cell>
          <cell r="AC67">
            <v>0.99450000000000005</v>
          </cell>
          <cell r="AD67">
            <v>0.99450000000000005</v>
          </cell>
          <cell r="AE67">
            <v>0.99450000000000005</v>
          </cell>
          <cell r="AF67">
            <v>0.99450000000000005</v>
          </cell>
          <cell r="AG67">
            <v>0.99450000000000005</v>
          </cell>
        </row>
        <row r="68">
          <cell r="D68">
            <v>0</v>
          </cell>
          <cell r="E68">
            <v>0</v>
          </cell>
          <cell r="F68">
            <v>2.0822787396802961E-2</v>
          </cell>
          <cell r="G68">
            <v>2.7687667284798829E-2</v>
          </cell>
          <cell r="H68">
            <v>2.7687667284798829E-2</v>
          </cell>
          <cell r="I68">
            <v>5.4182918971108419E-2</v>
          </cell>
          <cell r="J68">
            <v>7.0113582942447919E-2</v>
          </cell>
          <cell r="K68">
            <v>7.0132015091848618E-2</v>
          </cell>
          <cell r="L68">
            <v>9.5264396552570088E-2</v>
          </cell>
          <cell r="M68">
            <v>9.5264396552570088E-2</v>
          </cell>
          <cell r="N68">
            <v>9.5270780334075975E-2</v>
          </cell>
          <cell r="O68">
            <v>0.12615806133709603</v>
          </cell>
          <cell r="P68">
            <v>0.1387289918794547</v>
          </cell>
          <cell r="V68"/>
          <cell r="W68"/>
          <cell r="X68"/>
          <cell r="Y68"/>
          <cell r="Z68"/>
          <cell r="AA68"/>
          <cell r="AB68"/>
          <cell r="AC68"/>
          <cell r="AD68"/>
          <cell r="AE68"/>
          <cell r="AF68"/>
          <cell r="AG68"/>
          <cell r="AH68"/>
        </row>
        <row r="69">
          <cell r="D69">
            <v>0</v>
          </cell>
          <cell r="E69">
            <v>0</v>
          </cell>
          <cell r="F69">
            <v>2.5690021356132547E-2</v>
          </cell>
          <cell r="G69">
            <v>5.1350425048779361E-2</v>
          </cell>
          <cell r="H69">
            <v>5.1350425048779361E-2</v>
          </cell>
          <cell r="I69">
            <v>0.10349044627049786</v>
          </cell>
          <cell r="J69">
            <v>0.14511665671038923</v>
          </cell>
          <cell r="K69">
            <v>0.14515480640670717</v>
          </cell>
          <cell r="L69">
            <v>0.1966528015846977</v>
          </cell>
          <cell r="M69">
            <v>0.1966528015846977</v>
          </cell>
          <cell r="N69">
            <v>0.19666597952486498</v>
          </cell>
          <cell r="O69">
            <v>0.2540497204708993</v>
          </cell>
          <cell r="P69">
            <v>0.28055908143849928</v>
          </cell>
          <cell r="V69"/>
          <cell r="W69"/>
          <cell r="X69"/>
          <cell r="Y69"/>
          <cell r="Z69"/>
          <cell r="AA69"/>
          <cell r="AB69"/>
          <cell r="AC69"/>
          <cell r="AD69"/>
          <cell r="AE69"/>
          <cell r="AF69"/>
          <cell r="AG69"/>
          <cell r="AH69"/>
        </row>
        <row r="70">
          <cell r="D70">
            <v>0</v>
          </cell>
          <cell r="E70">
            <v>0</v>
          </cell>
          <cell r="F70">
            <v>0.14024675191930189</v>
          </cell>
          <cell r="G70">
            <v>0.23935403615693276</v>
          </cell>
          <cell r="H70">
            <v>0.23935403615693276</v>
          </cell>
          <cell r="I70">
            <v>0.44912909706927784</v>
          </cell>
          <cell r="J70">
            <v>0.63456362757254714</v>
          </cell>
          <cell r="K70">
            <v>0.63473044791030209</v>
          </cell>
          <cell r="L70">
            <v>0.8327452921576235</v>
          </cell>
          <cell r="M70">
            <v>0.8327452921576235</v>
          </cell>
          <cell r="N70">
            <v>0.83280109541873248</v>
          </cell>
          <cell r="O70">
            <v>1.0631511104355895</v>
          </cell>
          <cell r="P70">
            <v>1.1704871880562451</v>
          </cell>
          <cell r="V70"/>
          <cell r="W70"/>
          <cell r="X70"/>
          <cell r="Y70"/>
          <cell r="Z70"/>
          <cell r="AA70"/>
          <cell r="AB70"/>
          <cell r="AC70"/>
          <cell r="AD70"/>
          <cell r="AE70"/>
          <cell r="AF70"/>
          <cell r="AG70"/>
          <cell r="AH70"/>
        </row>
        <row r="71">
          <cell r="V71"/>
          <cell r="W71"/>
          <cell r="X71"/>
          <cell r="Y71"/>
          <cell r="Z71"/>
          <cell r="AA71"/>
          <cell r="AB71"/>
          <cell r="AC71"/>
          <cell r="AD71"/>
          <cell r="AE71"/>
          <cell r="AF71"/>
          <cell r="AG71"/>
          <cell r="AH71"/>
        </row>
        <row r="72">
          <cell r="V72"/>
          <cell r="W72"/>
          <cell r="X72"/>
          <cell r="Y72"/>
          <cell r="Z72"/>
          <cell r="AA72"/>
          <cell r="AB72"/>
          <cell r="AC72"/>
          <cell r="AD72"/>
          <cell r="AE72"/>
          <cell r="AF72"/>
          <cell r="AG72"/>
          <cell r="AH72"/>
        </row>
        <row r="73">
          <cell r="V73"/>
          <cell r="W73"/>
          <cell r="X73"/>
          <cell r="Y73"/>
          <cell r="Z73"/>
          <cell r="AA73"/>
          <cell r="AB73"/>
          <cell r="AC73"/>
          <cell r="AD73"/>
          <cell r="AE73"/>
          <cell r="AF73"/>
          <cell r="AG73"/>
          <cell r="AH73"/>
        </row>
        <row r="76">
          <cell r="V76">
            <v>1.4999999999999999E-2</v>
          </cell>
          <cell r="W76">
            <v>1.4999999999999999E-2</v>
          </cell>
          <cell r="X76">
            <v>1.4999999999999999E-2</v>
          </cell>
          <cell r="Y76">
            <v>1.4999999999999999E-2</v>
          </cell>
          <cell r="Z76">
            <v>1.4999999999999999E-2</v>
          </cell>
          <cell r="AA76">
            <v>1.4999999999999999E-2</v>
          </cell>
          <cell r="AB76">
            <v>1.4999999999999999E-2</v>
          </cell>
          <cell r="AC76">
            <v>1.4999999999999999E-2</v>
          </cell>
          <cell r="AD76">
            <v>1.4999999999999999E-2</v>
          </cell>
          <cell r="AE76">
            <v>1.4999999999999999E-2</v>
          </cell>
          <cell r="AF76">
            <v>1.4999999999999999E-2</v>
          </cell>
          <cell r="AG76">
            <v>1.4999999999999999E-2</v>
          </cell>
          <cell r="AH76"/>
        </row>
        <row r="77">
          <cell r="V77">
            <v>1.4999999999999999E-2</v>
          </cell>
          <cell r="W77">
            <v>1.4999999999999999E-2</v>
          </cell>
          <cell r="X77">
            <v>1.4999999999999999E-2</v>
          </cell>
          <cell r="Y77">
            <v>1.4999999999999999E-2</v>
          </cell>
          <cell r="Z77">
            <v>1.4999999999999999E-2</v>
          </cell>
          <cell r="AA77">
            <v>1.4999999999999999E-2</v>
          </cell>
          <cell r="AB77">
            <v>1.4999999999999999E-2</v>
          </cell>
          <cell r="AC77">
            <v>1.4999999999999999E-2</v>
          </cell>
          <cell r="AD77">
            <v>1.4999999999999999E-2</v>
          </cell>
          <cell r="AE77">
            <v>1.4999999999999999E-2</v>
          </cell>
          <cell r="AF77">
            <v>1.4999999999999999E-2</v>
          </cell>
          <cell r="AG77">
            <v>1.4999999999999999E-2</v>
          </cell>
          <cell r="AH77"/>
        </row>
        <row r="78">
          <cell r="V78"/>
          <cell r="W78"/>
          <cell r="X78"/>
          <cell r="Y78"/>
          <cell r="Z78"/>
          <cell r="AA78"/>
          <cell r="AB78"/>
          <cell r="AC78"/>
          <cell r="AD78"/>
          <cell r="AE78"/>
          <cell r="AF78"/>
          <cell r="AG78"/>
          <cell r="AH78"/>
        </row>
        <row r="79">
          <cell r="V79"/>
          <cell r="W79"/>
          <cell r="X79"/>
          <cell r="Y79"/>
          <cell r="Z79"/>
          <cell r="AA79"/>
          <cell r="AB79"/>
          <cell r="AC79"/>
          <cell r="AD79"/>
          <cell r="AE79"/>
          <cell r="AF79"/>
          <cell r="AG79"/>
          <cell r="AH79"/>
        </row>
        <row r="80">
          <cell r="V80"/>
          <cell r="W80"/>
          <cell r="X80"/>
          <cell r="Y80"/>
          <cell r="Z80"/>
          <cell r="AA80"/>
          <cell r="AB80"/>
          <cell r="AC80"/>
          <cell r="AD80"/>
          <cell r="AE80"/>
          <cell r="AF80"/>
          <cell r="AG80"/>
          <cell r="AH80"/>
        </row>
        <row r="81">
          <cell r="V81"/>
          <cell r="W81"/>
          <cell r="X81"/>
          <cell r="Y81"/>
          <cell r="Z81"/>
          <cell r="AA81"/>
          <cell r="AB81"/>
          <cell r="AC81"/>
          <cell r="AD81"/>
          <cell r="AE81"/>
          <cell r="AF81"/>
          <cell r="AG81"/>
          <cell r="AH81"/>
        </row>
        <row r="82">
          <cell r="V82"/>
          <cell r="W82"/>
          <cell r="X82"/>
          <cell r="Y82"/>
          <cell r="Z82"/>
          <cell r="AA82"/>
          <cell r="AB82"/>
          <cell r="AC82"/>
          <cell r="AD82"/>
          <cell r="AE82"/>
          <cell r="AF82"/>
          <cell r="AG82"/>
          <cell r="AH82"/>
        </row>
      </sheetData>
      <sheetData sheetId="49" refreshError="1"/>
      <sheetData sheetId="50" refreshError="1">
        <row r="12">
          <cell r="B12">
            <v>1.9705882352941173</v>
          </cell>
          <cell r="C12">
            <v>1.6493506493506493</v>
          </cell>
          <cell r="D12">
            <v>1.3725490196078431</v>
          </cell>
          <cell r="E12">
            <v>1.6607142857142856</v>
          </cell>
          <cell r="F12">
            <v>1.2857142857142858</v>
          </cell>
          <cell r="G12">
            <v>1.3157894736842106</v>
          </cell>
          <cell r="H12">
            <v>1.3660714285714284</v>
          </cell>
          <cell r="I12">
            <v>0.6875</v>
          </cell>
          <cell r="J12">
            <v>1.6067415730337078</v>
          </cell>
          <cell r="K12">
            <v>0.95121951219512202</v>
          </cell>
          <cell r="L12">
            <v>1.7931034482758623</v>
          </cell>
          <cell r="M12">
            <v>2.0442477876106198</v>
          </cell>
          <cell r="N12">
            <v>1.2041497203048885</v>
          </cell>
          <cell r="O12">
            <v>1.4648972602739725</v>
          </cell>
        </row>
        <row r="13">
          <cell r="B13">
            <v>1.4605263157894739</v>
          </cell>
          <cell r="C13">
            <v>1.5384615384615385</v>
          </cell>
          <cell r="D13">
            <v>1.6329113924050633</v>
          </cell>
          <cell r="E13">
            <v>1.48</v>
          </cell>
          <cell r="F13">
            <v>1.2682926829268293</v>
          </cell>
          <cell r="G13">
            <v>1.5121951219512195</v>
          </cell>
          <cell r="H13">
            <v>1.4464285714285714</v>
          </cell>
          <cell r="I13">
            <v>1.736842105263158</v>
          </cell>
          <cell r="J13">
            <v>1.3684210526315792</v>
          </cell>
          <cell r="K13">
            <v>1.4750000000000001</v>
          </cell>
          <cell r="L13">
            <v>1.6105263157894738</v>
          </cell>
          <cell r="M13">
            <v>1.6071428571428572</v>
          </cell>
          <cell r="N13">
            <v>1.1916699690484875</v>
          </cell>
          <cell r="O13">
            <v>1.5211678832116788</v>
          </cell>
        </row>
        <row r="14">
          <cell r="B14">
            <v>1.3561643835616439</v>
          </cell>
          <cell r="C14">
            <v>1.1956521739130435</v>
          </cell>
          <cell r="D14">
            <v>1.2660550458715594</v>
          </cell>
          <cell r="E14">
            <v>1.9</v>
          </cell>
          <cell r="F14">
            <v>1.5</v>
          </cell>
          <cell r="G14">
            <v>1.3928571428571428</v>
          </cell>
          <cell r="H14">
            <v>1.0543478260869565</v>
          </cell>
          <cell r="I14">
            <v>0.92</v>
          </cell>
          <cell r="J14">
            <v>0.70270270270270274</v>
          </cell>
          <cell r="K14">
            <v>1.125</v>
          </cell>
          <cell r="L14">
            <v>1.2650602409638556</v>
          </cell>
          <cell r="M14">
            <v>1.4067796610169492</v>
          </cell>
          <cell r="N14">
            <v>1.0703207041995291</v>
          </cell>
          <cell r="O14">
            <v>1.1804511278195489</v>
          </cell>
        </row>
        <row r="15">
          <cell r="B15">
            <v>1.2954545454545454</v>
          </cell>
          <cell r="C15">
            <v>1.55</v>
          </cell>
          <cell r="D15">
            <v>1.5</v>
          </cell>
          <cell r="E15">
            <v>1.2105263157894737</v>
          </cell>
          <cell r="F15">
            <v>1.2307692307692308</v>
          </cell>
          <cell r="G15">
            <v>1.3333333333333333</v>
          </cell>
          <cell r="H15">
            <v>1.3</v>
          </cell>
          <cell r="I15">
            <v>1.3181818181818181</v>
          </cell>
          <cell r="J15">
            <v>1.1666666666666667</v>
          </cell>
          <cell r="K15">
            <v>1.2857142857142858</v>
          </cell>
          <cell r="L15">
            <v>1.2619047619047621</v>
          </cell>
          <cell r="M15">
            <v>1.3611111111111112</v>
          </cell>
          <cell r="N15">
            <v>1.2369091791119047</v>
          </cell>
          <cell r="O15">
            <v>1.3278688524590165</v>
          </cell>
        </row>
        <row r="16">
          <cell r="B16">
            <v>1.3055555555555556</v>
          </cell>
          <cell r="C16">
            <v>1.5625</v>
          </cell>
          <cell r="D16">
            <v>1.5428571428571431</v>
          </cell>
          <cell r="E16">
            <v>1.1875</v>
          </cell>
          <cell r="F16">
            <v>1.2380952380952381</v>
          </cell>
          <cell r="G16">
            <v>1.2666666666666668</v>
          </cell>
          <cell r="H16">
            <v>1.2727272727272727</v>
          </cell>
          <cell r="I16">
            <v>1.3333333333333333</v>
          </cell>
          <cell r="J16">
            <v>1.2068965517241379</v>
          </cell>
          <cell r="K16">
            <v>1.2941176470588234</v>
          </cell>
          <cell r="L16">
            <v>1.2285714285714286</v>
          </cell>
          <cell r="M16">
            <v>2.1470588235294117</v>
          </cell>
          <cell r="N16">
            <v>1.1802859172946405</v>
          </cell>
          <cell r="O16">
            <v>1.3973941368078178</v>
          </cell>
        </row>
        <row r="17">
          <cell r="B17">
            <v>1.625</v>
          </cell>
          <cell r="C17">
            <v>1.5277777777777779</v>
          </cell>
          <cell r="D17">
            <v>1.543478260869565</v>
          </cell>
          <cell r="E17">
            <v>0.85365853658536583</v>
          </cell>
          <cell r="F17">
            <v>0.96610169491525422</v>
          </cell>
          <cell r="G17">
            <v>1.2291666666666667</v>
          </cell>
          <cell r="H17">
            <v>1.3728813559322035</v>
          </cell>
          <cell r="I17">
            <v>1.625</v>
          </cell>
          <cell r="J17">
            <v>1.2368421052631577</v>
          </cell>
          <cell r="K17">
            <v>1.464285714285714</v>
          </cell>
          <cell r="L17">
            <v>1.5294117647058825</v>
          </cell>
          <cell r="M17">
            <v>1.2340425531914894</v>
          </cell>
          <cell r="N17">
            <v>1.2073021185257491</v>
          </cell>
          <cell r="O17">
            <v>1.3316326530612246</v>
          </cell>
        </row>
        <row r="18">
          <cell r="B18">
            <v>1.4920634920634919</v>
          </cell>
          <cell r="C18">
            <v>1.5588235294117647</v>
          </cell>
          <cell r="D18">
            <v>1.1428571428571428</v>
          </cell>
          <cell r="E18">
            <v>0.89285714285714279</v>
          </cell>
          <cell r="F18">
            <v>1.024390243902439</v>
          </cell>
          <cell r="G18">
            <v>1.2142857142857142</v>
          </cell>
          <cell r="H18">
            <v>1.3265306122448981</v>
          </cell>
          <cell r="I18">
            <v>0.97222222222222221</v>
          </cell>
          <cell r="J18">
            <v>1.1296296296296295</v>
          </cell>
          <cell r="K18">
            <v>1.3125</v>
          </cell>
          <cell r="L18">
            <v>1.6078431372549018</v>
          </cell>
          <cell r="M18">
            <v>1.3157894736842106</v>
          </cell>
          <cell r="N18">
            <v>1.0437534840440301</v>
          </cell>
          <cell r="O18">
            <v>1.2705223880597014</v>
          </cell>
        </row>
        <row r="19">
          <cell r="B19">
            <v>1.5522388059701493</v>
          </cell>
          <cell r="C19">
            <v>1.4883720930232558</v>
          </cell>
          <cell r="D19">
            <v>1.3896103896103897</v>
          </cell>
          <cell r="E19">
            <v>1.2333333333333334</v>
          </cell>
          <cell r="F19">
            <v>1.1428571428571428</v>
          </cell>
          <cell r="G19">
            <v>1.325</v>
          </cell>
          <cell r="H19">
            <v>1.3076923076923077</v>
          </cell>
          <cell r="I19">
            <v>1.1063829787234043</v>
          </cell>
          <cell r="J19">
            <v>1.2407407407407407</v>
          </cell>
          <cell r="K19">
            <v>1.25</v>
          </cell>
          <cell r="L19">
            <v>1.5428571428571431</v>
          </cell>
          <cell r="M19">
            <v>1.5733333333333333</v>
          </cell>
          <cell r="N19">
            <v>1.1609023135162222</v>
          </cell>
          <cell r="O19">
            <v>1.3782945736434109</v>
          </cell>
        </row>
        <row r="22">
          <cell r="B22">
            <v>0</v>
          </cell>
          <cell r="C22">
            <v>0</v>
          </cell>
          <cell r="D22">
            <v>0.4</v>
          </cell>
          <cell r="E22">
            <v>0</v>
          </cell>
          <cell r="F22">
            <v>0</v>
          </cell>
          <cell r="G22">
            <v>0</v>
          </cell>
          <cell r="H22">
            <v>0</v>
          </cell>
          <cell r="I22">
            <v>4.4776119402985072E-2</v>
          </cell>
          <cell r="J22">
            <v>0.16666666666666669</v>
          </cell>
          <cell r="K22">
            <v>0.2857142857142857</v>
          </cell>
          <cell r="L22">
            <v>0.66666666666666674</v>
          </cell>
          <cell r="M22">
            <v>0</v>
          </cell>
          <cell r="N22">
            <v>0.26</v>
          </cell>
          <cell r="O22">
            <v>0.21621621621621623</v>
          </cell>
        </row>
        <row r="23">
          <cell r="B23">
            <v>0</v>
          </cell>
          <cell r="C23">
            <v>0</v>
          </cell>
          <cell r="D23">
            <v>0.83333333333333337</v>
          </cell>
          <cell r="E23">
            <v>0</v>
          </cell>
          <cell r="F23">
            <v>0</v>
          </cell>
          <cell r="G23">
            <v>0</v>
          </cell>
          <cell r="H23">
            <v>0</v>
          </cell>
          <cell r="I23">
            <v>0</v>
          </cell>
          <cell r="J23">
            <v>0.2</v>
          </cell>
          <cell r="K23">
            <v>0</v>
          </cell>
          <cell r="L23">
            <v>0.2</v>
          </cell>
          <cell r="M23">
            <v>0</v>
          </cell>
          <cell r="N23">
            <v>0.13</v>
          </cell>
          <cell r="O23">
            <v>0.33333333333333337</v>
          </cell>
        </row>
        <row r="24">
          <cell r="B24">
            <v>0</v>
          </cell>
          <cell r="C24">
            <v>0</v>
          </cell>
          <cell r="D24">
            <v>0.625</v>
          </cell>
          <cell r="E24">
            <v>0</v>
          </cell>
          <cell r="F24">
            <v>0</v>
          </cell>
          <cell r="G24">
            <v>0</v>
          </cell>
          <cell r="H24">
            <v>0</v>
          </cell>
          <cell r="I24">
            <v>0</v>
          </cell>
          <cell r="J24">
            <v>0.1875</v>
          </cell>
          <cell r="K24">
            <v>0</v>
          </cell>
          <cell r="L24">
            <v>0.54545454545454541</v>
          </cell>
          <cell r="M24">
            <v>0</v>
          </cell>
          <cell r="N24">
            <v>0.43</v>
          </cell>
          <cell r="O24">
            <v>0.44705882352941179</v>
          </cell>
        </row>
        <row r="25">
          <cell r="B25">
            <v>0</v>
          </cell>
          <cell r="C25">
            <v>0</v>
          </cell>
          <cell r="D25">
            <v>1.25</v>
          </cell>
          <cell r="E25">
            <v>0</v>
          </cell>
          <cell r="F25">
            <v>0</v>
          </cell>
          <cell r="G25">
            <v>0</v>
          </cell>
          <cell r="H25">
            <v>0</v>
          </cell>
          <cell r="I25">
            <v>0</v>
          </cell>
          <cell r="J25">
            <v>0</v>
          </cell>
          <cell r="K25">
            <v>0</v>
          </cell>
          <cell r="L25">
            <v>0</v>
          </cell>
          <cell r="M25">
            <v>0</v>
          </cell>
          <cell r="N25">
            <v>0.81</v>
          </cell>
          <cell r="O25">
            <v>0.41666666666666669</v>
          </cell>
        </row>
        <row r="26">
          <cell r="B26">
            <v>0</v>
          </cell>
          <cell r="C26">
            <v>0</v>
          </cell>
          <cell r="D26">
            <v>1.3333333333333335</v>
          </cell>
          <cell r="E26">
            <v>0</v>
          </cell>
          <cell r="F26">
            <v>0</v>
          </cell>
          <cell r="G26">
            <v>0</v>
          </cell>
          <cell r="H26">
            <v>0</v>
          </cell>
          <cell r="I26">
            <v>0</v>
          </cell>
          <cell r="J26">
            <v>0</v>
          </cell>
          <cell r="K26">
            <v>0</v>
          </cell>
          <cell r="L26">
            <v>0</v>
          </cell>
          <cell r="M26">
            <v>0</v>
          </cell>
          <cell r="N26">
            <v>0.6</v>
          </cell>
          <cell r="O26">
            <v>0.45454545454545459</v>
          </cell>
        </row>
        <row r="27">
          <cell r="B27">
            <v>0</v>
          </cell>
          <cell r="C27">
            <v>0</v>
          </cell>
          <cell r="D27">
            <v>0</v>
          </cell>
          <cell r="E27">
            <v>0</v>
          </cell>
          <cell r="F27">
            <v>0</v>
          </cell>
          <cell r="G27">
            <v>0</v>
          </cell>
          <cell r="H27">
            <v>0</v>
          </cell>
          <cell r="I27">
            <v>0</v>
          </cell>
          <cell r="J27">
            <v>0</v>
          </cell>
          <cell r="K27">
            <v>0</v>
          </cell>
          <cell r="L27">
            <v>1</v>
          </cell>
          <cell r="M27">
            <v>0.12</v>
          </cell>
          <cell r="N27">
            <v>0.3</v>
          </cell>
          <cell r="O27">
            <v>0.14814814814814814</v>
          </cell>
        </row>
        <row r="28">
          <cell r="B28">
            <v>0</v>
          </cell>
          <cell r="C28">
            <v>0</v>
          </cell>
          <cell r="D28">
            <v>0</v>
          </cell>
          <cell r="E28">
            <v>0</v>
          </cell>
          <cell r="F28">
            <v>0</v>
          </cell>
          <cell r="G28">
            <v>0</v>
          </cell>
          <cell r="H28">
            <v>0</v>
          </cell>
          <cell r="I28">
            <v>0</v>
          </cell>
          <cell r="J28">
            <v>0.5</v>
          </cell>
          <cell r="K28">
            <v>0</v>
          </cell>
          <cell r="L28">
            <v>0.33333333333333337</v>
          </cell>
          <cell r="M28">
            <v>0</v>
          </cell>
          <cell r="N28">
            <v>0.4</v>
          </cell>
          <cell r="O28">
            <v>0.55555555555555558</v>
          </cell>
        </row>
        <row r="29">
          <cell r="B29">
            <v>0</v>
          </cell>
          <cell r="C29">
            <v>0</v>
          </cell>
          <cell r="D29">
            <v>0.58333333333333337</v>
          </cell>
          <cell r="E29">
            <v>0</v>
          </cell>
          <cell r="F29">
            <v>0</v>
          </cell>
          <cell r="G29">
            <v>0</v>
          </cell>
          <cell r="H29">
            <v>0</v>
          </cell>
          <cell r="I29">
            <v>0</v>
          </cell>
          <cell r="J29">
            <v>0.2857142857142857</v>
          </cell>
          <cell r="K29">
            <v>0.25</v>
          </cell>
          <cell r="L29">
            <v>0.42857142857142849</v>
          </cell>
          <cell r="M29">
            <v>0.16666666666666669</v>
          </cell>
          <cell r="N29">
            <v>0.36</v>
          </cell>
          <cell r="O29">
            <v>0.29787234042553196</v>
          </cell>
        </row>
        <row r="32">
          <cell r="B32">
            <v>0.83333333333333337</v>
          </cell>
          <cell r="C32">
            <v>0.5</v>
          </cell>
          <cell r="D32">
            <v>0.6</v>
          </cell>
          <cell r="E32">
            <v>0.16666666666666669</v>
          </cell>
          <cell r="F32">
            <v>0.33333333333333337</v>
          </cell>
          <cell r="G32">
            <v>0.1</v>
          </cell>
          <cell r="H32">
            <v>0.33333333333333331</v>
          </cell>
          <cell r="I32">
            <v>0.55555555555555558</v>
          </cell>
          <cell r="J32">
            <v>0.42857142857142849</v>
          </cell>
          <cell r="K32">
            <v>0</v>
          </cell>
          <cell r="L32">
            <v>1.5</v>
          </cell>
          <cell r="M32">
            <v>0.7142857142857143</v>
          </cell>
          <cell r="N32">
            <v>0.82</v>
          </cell>
          <cell r="O32">
            <v>0.74107142857142849</v>
          </cell>
        </row>
        <row r="33">
          <cell r="B33">
            <v>0</v>
          </cell>
          <cell r="C33">
            <v>1</v>
          </cell>
          <cell r="D33">
            <v>0</v>
          </cell>
          <cell r="E33">
            <v>0.5</v>
          </cell>
          <cell r="F33">
            <v>0.3</v>
          </cell>
          <cell r="G33">
            <v>0.6</v>
          </cell>
          <cell r="H33">
            <v>0.5</v>
          </cell>
          <cell r="I33">
            <v>0.5</v>
          </cell>
          <cell r="J33">
            <v>0.5</v>
          </cell>
          <cell r="K33">
            <v>0</v>
          </cell>
          <cell r="L33">
            <v>0.69230769230769229</v>
          </cell>
          <cell r="M33">
            <v>0.75</v>
          </cell>
          <cell r="N33">
            <v>0.49090909090909091</v>
          </cell>
          <cell r="O33">
            <v>0.43636363636363629</v>
          </cell>
        </row>
        <row r="34">
          <cell r="B34">
            <v>0.46153846153846151</v>
          </cell>
          <cell r="C34">
            <v>0.11111111111111112</v>
          </cell>
          <cell r="D34">
            <v>0.6</v>
          </cell>
          <cell r="E34">
            <v>0</v>
          </cell>
          <cell r="F34">
            <v>0</v>
          </cell>
          <cell r="G34">
            <v>0</v>
          </cell>
          <cell r="H34">
            <v>0.57692307692307687</v>
          </cell>
          <cell r="I34">
            <v>0.08</v>
          </cell>
          <cell r="J34">
            <v>0.25</v>
          </cell>
          <cell r="K34">
            <v>0</v>
          </cell>
          <cell r="L34">
            <v>0.44444444444444448</v>
          </cell>
          <cell r="M34">
            <v>1</v>
          </cell>
          <cell r="N34">
            <v>0.54</v>
          </cell>
          <cell r="O34">
            <v>0.39473684210526322</v>
          </cell>
        </row>
        <row r="35">
          <cell r="B35">
            <v>0.2</v>
          </cell>
          <cell r="C35">
            <v>0</v>
          </cell>
          <cell r="D35">
            <v>0</v>
          </cell>
          <cell r="E35">
            <v>1</v>
          </cell>
          <cell r="F35">
            <v>0.3</v>
          </cell>
          <cell r="G35">
            <v>0.5</v>
          </cell>
          <cell r="H35">
            <v>0.8</v>
          </cell>
          <cell r="I35">
            <v>0.25</v>
          </cell>
          <cell r="J35">
            <v>0</v>
          </cell>
          <cell r="K35">
            <v>0</v>
          </cell>
          <cell r="L35">
            <v>8.3333333333333343E-2</v>
          </cell>
          <cell r="M35">
            <v>0.33333333333333337</v>
          </cell>
          <cell r="N35">
            <v>0.52</v>
          </cell>
          <cell r="O35">
            <v>0.29166666666666669</v>
          </cell>
        </row>
        <row r="36">
          <cell r="B36">
            <v>0.22222222222222224</v>
          </cell>
          <cell r="C36">
            <v>0</v>
          </cell>
          <cell r="D36">
            <v>0</v>
          </cell>
          <cell r="E36">
            <v>1</v>
          </cell>
          <cell r="F36">
            <v>0.375</v>
          </cell>
          <cell r="G36">
            <v>0.5</v>
          </cell>
          <cell r="H36">
            <v>0.75</v>
          </cell>
          <cell r="I36">
            <v>0.33333333333333337</v>
          </cell>
          <cell r="J36">
            <v>0</v>
          </cell>
          <cell r="K36">
            <v>0</v>
          </cell>
          <cell r="L36">
            <v>0.18181818181818182</v>
          </cell>
          <cell r="M36">
            <v>0.5</v>
          </cell>
          <cell r="N36">
            <v>0.48</v>
          </cell>
          <cell r="O36">
            <v>0.2857142857142857</v>
          </cell>
        </row>
        <row r="37">
          <cell r="B37">
            <v>0</v>
          </cell>
          <cell r="C37">
            <v>0.5</v>
          </cell>
          <cell r="D37">
            <v>0</v>
          </cell>
          <cell r="E37">
            <v>0.21428571428571425</v>
          </cell>
          <cell r="F37">
            <v>0.25</v>
          </cell>
          <cell r="G37">
            <v>0.5</v>
          </cell>
          <cell r="H37">
            <v>0.53333333333333333</v>
          </cell>
          <cell r="I37">
            <v>0</v>
          </cell>
          <cell r="J37">
            <v>0.33333333333333337</v>
          </cell>
          <cell r="K37">
            <v>1</v>
          </cell>
          <cell r="L37">
            <v>0.8</v>
          </cell>
          <cell r="M37">
            <v>0.5</v>
          </cell>
          <cell r="N37">
            <v>0.49</v>
          </cell>
          <cell r="O37">
            <v>0.41666666666666663</v>
          </cell>
        </row>
        <row r="38">
          <cell r="B38">
            <v>0</v>
          </cell>
          <cell r="C38">
            <v>0</v>
          </cell>
          <cell r="D38">
            <v>0.2857142857142857</v>
          </cell>
          <cell r="E38">
            <v>0.2857142857142857</v>
          </cell>
          <cell r="F38">
            <v>0.2857142857142857</v>
          </cell>
          <cell r="G38">
            <v>0.33333333333333337</v>
          </cell>
          <cell r="H38">
            <v>0</v>
          </cell>
          <cell r="I38">
            <v>0</v>
          </cell>
          <cell r="J38">
            <v>0.11111111111111112</v>
          </cell>
          <cell r="K38">
            <v>0</v>
          </cell>
          <cell r="L38">
            <v>1</v>
          </cell>
          <cell r="M38">
            <v>0</v>
          </cell>
          <cell r="N38">
            <v>0.4</v>
          </cell>
          <cell r="O38">
            <v>0.26785714285714285</v>
          </cell>
        </row>
        <row r="39">
          <cell r="B39">
            <v>0.42857142857142849</v>
          </cell>
          <cell r="C39">
            <v>0.33333333333333337</v>
          </cell>
          <cell r="D39">
            <v>0.5</v>
          </cell>
          <cell r="E39">
            <v>0.2857142857142857</v>
          </cell>
          <cell r="F39">
            <v>0.33333333333333337</v>
          </cell>
          <cell r="G39">
            <v>0.4</v>
          </cell>
          <cell r="H39">
            <v>0.5</v>
          </cell>
          <cell r="I39">
            <v>0.16666666666666669</v>
          </cell>
          <cell r="J39">
            <v>0.2</v>
          </cell>
          <cell r="K39">
            <v>0</v>
          </cell>
          <cell r="L39">
            <v>0.83333333333333337</v>
          </cell>
          <cell r="M39">
            <v>0.75</v>
          </cell>
          <cell r="N39">
            <v>0.54061447811447816</v>
          </cell>
          <cell r="O39">
            <v>0.46052631578947367</v>
          </cell>
        </row>
        <row r="42">
          <cell r="B42">
            <v>1.6666666666666667</v>
          </cell>
          <cell r="C42">
            <v>1.3333333333333335</v>
          </cell>
          <cell r="D42">
            <v>1.25</v>
          </cell>
          <cell r="E42">
            <v>3.4</v>
          </cell>
          <cell r="F42">
            <v>3</v>
          </cell>
          <cell r="G42">
            <v>2.5</v>
          </cell>
          <cell r="H42">
            <v>2.5</v>
          </cell>
          <cell r="I42">
            <v>1.1111111111111112</v>
          </cell>
          <cell r="J42">
            <v>2.5</v>
          </cell>
          <cell r="K42">
            <v>2.4</v>
          </cell>
          <cell r="L42">
            <v>3.5</v>
          </cell>
          <cell r="M42">
            <v>2.5</v>
          </cell>
          <cell r="N42">
            <v>2.44</v>
          </cell>
          <cell r="O42">
            <v>2.2641509433962264</v>
          </cell>
        </row>
        <row r="43">
          <cell r="B43">
            <v>4.5</v>
          </cell>
          <cell r="C43">
            <v>3</v>
          </cell>
          <cell r="D43">
            <v>3.666666666666667</v>
          </cell>
          <cell r="E43">
            <v>3</v>
          </cell>
          <cell r="F43">
            <v>4</v>
          </cell>
          <cell r="G43">
            <v>3</v>
          </cell>
          <cell r="H43">
            <v>2</v>
          </cell>
          <cell r="I43">
            <v>3.5</v>
          </cell>
          <cell r="J43">
            <v>2.5</v>
          </cell>
          <cell r="K43">
            <v>4.5</v>
          </cell>
          <cell r="L43">
            <v>3.5</v>
          </cell>
          <cell r="M43">
            <v>1.6666666666666667</v>
          </cell>
          <cell r="N43">
            <v>2.44</v>
          </cell>
          <cell r="O43">
            <v>3.1666666666666665</v>
          </cell>
        </row>
        <row r="44">
          <cell r="B44">
            <v>4</v>
          </cell>
          <cell r="C44">
            <v>3.5</v>
          </cell>
          <cell r="D44">
            <v>3.666666666666667</v>
          </cell>
          <cell r="E44">
            <v>3.3333333333333335</v>
          </cell>
          <cell r="F44">
            <v>3.5</v>
          </cell>
          <cell r="G44">
            <v>2</v>
          </cell>
          <cell r="H44">
            <v>3</v>
          </cell>
          <cell r="I44">
            <v>3.4</v>
          </cell>
          <cell r="J44">
            <v>1.714285714285714</v>
          </cell>
          <cell r="K44">
            <v>1.5</v>
          </cell>
          <cell r="L44">
            <v>4.75</v>
          </cell>
          <cell r="M44">
            <v>2.6</v>
          </cell>
          <cell r="N44">
            <v>2.44</v>
          </cell>
          <cell r="O44">
            <v>2.9387755102040818</v>
          </cell>
        </row>
        <row r="45">
          <cell r="B45">
            <v>1.75</v>
          </cell>
          <cell r="C45">
            <v>2</v>
          </cell>
          <cell r="D45">
            <v>2.3333333333333335</v>
          </cell>
          <cell r="E45">
            <v>1.5</v>
          </cell>
          <cell r="F45">
            <v>3.5</v>
          </cell>
          <cell r="G45">
            <v>4</v>
          </cell>
          <cell r="H45">
            <v>1.8</v>
          </cell>
          <cell r="I45">
            <v>2.3333333333333335</v>
          </cell>
          <cell r="J45">
            <v>1.6</v>
          </cell>
          <cell r="K45">
            <v>1.5</v>
          </cell>
          <cell r="L45">
            <v>2</v>
          </cell>
          <cell r="M45">
            <v>1.6</v>
          </cell>
          <cell r="N45">
            <v>2.44</v>
          </cell>
          <cell r="O45">
            <v>1.9318181818181817</v>
          </cell>
        </row>
        <row r="46">
          <cell r="B46">
            <v>1.5</v>
          </cell>
          <cell r="C46">
            <v>1.5</v>
          </cell>
          <cell r="D46">
            <v>3</v>
          </cell>
          <cell r="E46">
            <v>1.6666666666666667</v>
          </cell>
          <cell r="F46">
            <v>3</v>
          </cell>
          <cell r="G46">
            <v>3</v>
          </cell>
          <cell r="H46">
            <v>2</v>
          </cell>
          <cell r="I46">
            <v>3</v>
          </cell>
          <cell r="J46">
            <v>1.75</v>
          </cell>
          <cell r="K46">
            <v>1.4</v>
          </cell>
          <cell r="L46">
            <v>2</v>
          </cell>
          <cell r="M46">
            <v>1.75</v>
          </cell>
          <cell r="N46">
            <v>2.44</v>
          </cell>
          <cell r="O46">
            <v>1.9444444444444444</v>
          </cell>
        </row>
        <row r="47">
          <cell r="B47">
            <v>4.666666666666667</v>
          </cell>
          <cell r="C47">
            <v>3</v>
          </cell>
          <cell r="D47">
            <v>2.5</v>
          </cell>
          <cell r="E47">
            <v>2.3333333333333335</v>
          </cell>
          <cell r="F47">
            <v>3</v>
          </cell>
          <cell r="G47">
            <v>2.666666666666667</v>
          </cell>
          <cell r="H47">
            <v>4</v>
          </cell>
          <cell r="I47">
            <v>3</v>
          </cell>
          <cell r="J47">
            <v>1.5</v>
          </cell>
          <cell r="K47">
            <v>2</v>
          </cell>
          <cell r="L47">
            <v>2</v>
          </cell>
          <cell r="M47">
            <v>1.8333333333333335</v>
          </cell>
          <cell r="N47">
            <v>2.44</v>
          </cell>
          <cell r="O47">
            <v>2.7</v>
          </cell>
        </row>
        <row r="48">
          <cell r="B48">
            <v>3.5</v>
          </cell>
          <cell r="C48">
            <v>2.666666666666667</v>
          </cell>
          <cell r="D48">
            <v>1.5</v>
          </cell>
          <cell r="E48">
            <v>3</v>
          </cell>
          <cell r="F48">
            <v>1.5</v>
          </cell>
          <cell r="G48">
            <v>2</v>
          </cell>
          <cell r="H48">
            <v>4</v>
          </cell>
          <cell r="I48">
            <v>2</v>
          </cell>
          <cell r="J48">
            <v>4</v>
          </cell>
          <cell r="K48">
            <v>1.5</v>
          </cell>
          <cell r="L48">
            <v>2.666666666666667</v>
          </cell>
          <cell r="M48">
            <v>3.3333333333333335</v>
          </cell>
          <cell r="N48">
            <v>2.44</v>
          </cell>
          <cell r="O48">
            <v>2.8148148148148149</v>
          </cell>
        </row>
        <row r="49">
          <cell r="B49">
            <v>3.3333333333333335</v>
          </cell>
          <cell r="C49">
            <v>2.3333333333333335</v>
          </cell>
          <cell r="D49">
            <v>2.3333333333333335</v>
          </cell>
          <cell r="E49">
            <v>2.666666666666667</v>
          </cell>
          <cell r="F49">
            <v>3.5</v>
          </cell>
          <cell r="G49">
            <v>3.5</v>
          </cell>
          <cell r="H49">
            <v>3</v>
          </cell>
          <cell r="I49">
            <v>2.5</v>
          </cell>
          <cell r="J49">
            <v>2.2000000000000002</v>
          </cell>
          <cell r="K49">
            <v>2</v>
          </cell>
          <cell r="L49">
            <v>3.3333333333333335</v>
          </cell>
          <cell r="M49">
            <v>2.25</v>
          </cell>
          <cell r="N49">
            <v>2.44</v>
          </cell>
          <cell r="O49">
            <v>2.6153846153846154</v>
          </cell>
        </row>
        <row r="52">
          <cell r="B52">
            <v>2.1136363636363638</v>
          </cell>
          <cell r="C52">
            <v>1.7285714285714286</v>
          </cell>
          <cell r="D52">
            <v>1.8383838383838385</v>
          </cell>
          <cell r="E52">
            <v>1.6304347826086956</v>
          </cell>
          <cell r="F52">
            <v>1.3555555555555554</v>
          </cell>
          <cell r="G52">
            <v>1.4193548387096775</v>
          </cell>
          <cell r="H52">
            <v>1.4141414141414141</v>
          </cell>
          <cell r="I52">
            <v>1.6428571428571428</v>
          </cell>
          <cell r="J52">
            <v>1.7571428571428573</v>
          </cell>
          <cell r="K52">
            <v>1.1599999999999999</v>
          </cell>
          <cell r="L52">
            <v>1.9375</v>
          </cell>
          <cell r="M52">
            <v>2.1176470588235294</v>
          </cell>
          <cell r="N52">
            <v>1.27</v>
          </cell>
          <cell r="O52">
            <v>1.7251461988304093</v>
          </cell>
        </row>
        <row r="53">
          <cell r="B53">
            <v>1.6190476190476191</v>
          </cell>
          <cell r="C53">
            <v>1.4583333333333333</v>
          </cell>
          <cell r="D53">
            <v>1.6231884057971018</v>
          </cell>
          <cell r="E53">
            <v>1.4285714285714286</v>
          </cell>
          <cell r="F53">
            <v>1.5</v>
          </cell>
          <cell r="G53">
            <v>1.5588235294117647</v>
          </cell>
          <cell r="H53">
            <v>1.5869565217391304</v>
          </cell>
          <cell r="I53">
            <v>1.7058823529411762</v>
          </cell>
          <cell r="J53">
            <v>1.4090909090909092</v>
          </cell>
          <cell r="K53">
            <v>1.2894736842105263</v>
          </cell>
          <cell r="L53">
            <v>2.046153846153846</v>
          </cell>
          <cell r="M53">
            <v>1.6153846153846154</v>
          </cell>
          <cell r="N53">
            <v>1.27</v>
          </cell>
          <cell r="O53">
            <v>1.6017543859649124</v>
          </cell>
        </row>
        <row r="54">
          <cell r="B54">
            <v>1.3272727272727272</v>
          </cell>
          <cell r="C54">
            <v>1.2121212121212122</v>
          </cell>
          <cell r="D54">
            <v>1.7592592592592591</v>
          </cell>
          <cell r="E54">
            <v>1.2857142857142856</v>
          </cell>
          <cell r="F54">
            <v>1.2142857142857142</v>
          </cell>
          <cell r="G54">
            <v>1.32</v>
          </cell>
          <cell r="H54">
            <v>1.161290322580645</v>
          </cell>
          <cell r="I54">
            <v>1.35</v>
          </cell>
          <cell r="J54">
            <v>1.1481481481481481</v>
          </cell>
          <cell r="K54">
            <v>1.05</v>
          </cell>
          <cell r="L54">
            <v>1.4583333333333333</v>
          </cell>
          <cell r="M54">
            <v>1.2884615384615385</v>
          </cell>
          <cell r="N54">
            <v>1.27</v>
          </cell>
          <cell r="O54">
            <v>1.3357314148681056</v>
          </cell>
        </row>
        <row r="55">
          <cell r="B55">
            <v>1.6896551724137931</v>
          </cell>
          <cell r="C55">
            <v>1.5</v>
          </cell>
          <cell r="D55">
            <v>1.5428571428571431</v>
          </cell>
          <cell r="E55">
            <v>1.1428571428571428</v>
          </cell>
          <cell r="F55">
            <v>1.4666666666666668</v>
          </cell>
          <cell r="G55">
            <v>1.357142857142857</v>
          </cell>
          <cell r="H55">
            <v>1.5</v>
          </cell>
          <cell r="I55">
            <v>1.3125</v>
          </cell>
          <cell r="J55">
            <v>1.2222222222222221</v>
          </cell>
          <cell r="K55">
            <v>1.2</v>
          </cell>
          <cell r="L55">
            <v>1.6923076923076923</v>
          </cell>
          <cell r="M55">
            <v>1.4285714285714286</v>
          </cell>
          <cell r="N55">
            <v>1.27</v>
          </cell>
          <cell r="O55">
            <v>1.4580152671755724</v>
          </cell>
        </row>
        <row r="56">
          <cell r="B56">
            <v>1.6666666666666667</v>
          </cell>
          <cell r="C56">
            <v>1.5714285714285714</v>
          </cell>
          <cell r="D56">
            <v>1.5714285714285714</v>
          </cell>
          <cell r="E56">
            <v>1.1818181818181819</v>
          </cell>
          <cell r="F56">
            <v>1.5</v>
          </cell>
          <cell r="G56">
            <v>1.3333333333333335</v>
          </cell>
          <cell r="H56">
            <v>1.4761904761904763</v>
          </cell>
          <cell r="I56">
            <v>1.3076923076923077</v>
          </cell>
          <cell r="J56">
            <v>1.2272727272727273</v>
          </cell>
          <cell r="K56">
            <v>1.25</v>
          </cell>
          <cell r="L56">
            <v>1.7142857142857142</v>
          </cell>
          <cell r="M56">
            <v>2.3214285714285712</v>
          </cell>
          <cell r="N56">
            <v>1.27</v>
          </cell>
          <cell r="O56">
            <v>1.5688073394495412</v>
          </cell>
        </row>
        <row r="57">
          <cell r="B57">
            <v>1.4528301886792452</v>
          </cell>
          <cell r="C57">
            <v>1.5</v>
          </cell>
          <cell r="D57">
            <v>1.4772727272727273</v>
          </cell>
          <cell r="E57">
            <v>1</v>
          </cell>
          <cell r="F57">
            <v>1.3125</v>
          </cell>
          <cell r="G57">
            <v>1.2432432432432432</v>
          </cell>
          <cell r="H57">
            <v>1.4761904761904763</v>
          </cell>
          <cell r="I57">
            <v>1.4285714285714286</v>
          </cell>
          <cell r="J57">
            <v>1.3225806451612903</v>
          </cell>
          <cell r="K57">
            <v>1.4545454545454546</v>
          </cell>
          <cell r="L57">
            <v>1.6857142857142857</v>
          </cell>
          <cell r="M57">
            <v>1.75</v>
          </cell>
          <cell r="N57">
            <v>1.27</v>
          </cell>
          <cell r="O57">
            <v>1.4553775743707094</v>
          </cell>
        </row>
        <row r="58">
          <cell r="B58">
            <v>1.4745762711864407</v>
          </cell>
          <cell r="C58">
            <v>1.4516129032258065</v>
          </cell>
          <cell r="D58">
            <v>1.2641509433962264</v>
          </cell>
          <cell r="E58">
            <v>1.3846153846153846</v>
          </cell>
          <cell r="F58">
            <v>1.4</v>
          </cell>
          <cell r="G58">
            <v>1.2608695652173911</v>
          </cell>
          <cell r="H58">
            <v>1.2666666666666666</v>
          </cell>
          <cell r="I58">
            <v>0.93548387096774188</v>
          </cell>
          <cell r="J58">
            <v>1.25</v>
          </cell>
          <cell r="K58">
            <v>1.2666666666666668</v>
          </cell>
          <cell r="L58">
            <v>1.6136363636363635</v>
          </cell>
          <cell r="M58">
            <v>1.2264150943396226</v>
          </cell>
          <cell r="N58">
            <v>1.27</v>
          </cell>
          <cell r="O58">
            <v>1.3198198198198199</v>
          </cell>
        </row>
        <row r="59">
          <cell r="B59">
            <v>1.6428571428571428</v>
          </cell>
          <cell r="C59">
            <v>1.5135135135135136</v>
          </cell>
          <cell r="D59">
            <v>1.5964912280701757</v>
          </cell>
          <cell r="E59">
            <v>1.3333333333333335</v>
          </cell>
          <cell r="F59">
            <v>1.3703703703703702</v>
          </cell>
          <cell r="G59">
            <v>1.375</v>
          </cell>
          <cell r="H59">
            <v>1.392156862745098</v>
          </cell>
          <cell r="I59">
            <v>1.4285714285714286</v>
          </cell>
          <cell r="J59">
            <v>1.3947368421052633</v>
          </cell>
          <cell r="K59">
            <v>1.25</v>
          </cell>
          <cell r="L59">
            <v>1.7708333333333333</v>
          </cell>
          <cell r="M59">
            <v>1.7213114754098362</v>
          </cell>
          <cell r="N59">
            <v>1.27</v>
          </cell>
          <cell r="O59">
            <v>1.5279503105590062</v>
          </cell>
        </row>
      </sheetData>
      <sheetData sheetId="51" refreshError="1"/>
      <sheetData sheetId="52" refreshError="1">
        <row r="21">
          <cell r="B21" t="str">
            <v>Evolução DEC Conjunto Aeroporto</v>
          </cell>
        </row>
        <row r="22">
          <cell r="B22" t="str">
            <v>CONSUM</v>
          </cell>
          <cell r="C22" t="str">
            <v>TOTAL</v>
          </cell>
          <cell r="D22" t="str">
            <v>NPROG</v>
          </cell>
          <cell r="E22" t="str">
            <v>PROG</v>
          </cell>
          <cell r="F22" t="str">
            <v>SUBT INT</v>
          </cell>
          <cell r="G22" t="str">
            <v>SUBT EXT</v>
          </cell>
          <cell r="H22" t="str">
            <v>Padrão Mensal = 2,5</v>
          </cell>
          <cell r="I22" t="str">
            <v>Padrão Trimestral = 4,8</v>
          </cell>
          <cell r="J22" t="str">
            <v>Padrão Anual = 8</v>
          </cell>
        </row>
        <row r="23">
          <cell r="B23">
            <v>159995</v>
          </cell>
          <cell r="C23">
            <v>0.2132</v>
          </cell>
          <cell r="D23">
            <v>6.3299999999999995E-2</v>
          </cell>
          <cell r="E23">
            <v>0.123</v>
          </cell>
          <cell r="F23">
            <v>2.6800000000000001E-2</v>
          </cell>
          <cell r="G23">
            <v>0</v>
          </cell>
          <cell r="H23">
            <v>2.5</v>
          </cell>
          <cell r="I23">
            <v>4.8</v>
          </cell>
          <cell r="J23">
            <v>8</v>
          </cell>
        </row>
        <row r="24">
          <cell r="B24">
            <v>159995</v>
          </cell>
          <cell r="C24">
            <v>0.72670000000000001</v>
          </cell>
          <cell r="D24">
            <v>0.58979999999999999</v>
          </cell>
          <cell r="E24">
            <v>0.12529999999999999</v>
          </cell>
          <cell r="F24">
            <v>1.15E-2</v>
          </cell>
          <cell r="G24">
            <v>0</v>
          </cell>
          <cell r="H24">
            <v>2.5</v>
          </cell>
          <cell r="I24">
            <v>4.8</v>
          </cell>
          <cell r="J24">
            <v>8</v>
          </cell>
        </row>
        <row r="25">
          <cell r="B25">
            <v>159995</v>
          </cell>
          <cell r="C25">
            <v>0.55220000000000002</v>
          </cell>
          <cell r="D25">
            <v>0.49390000000000001</v>
          </cell>
          <cell r="E25">
            <v>5.8299999999999998E-2</v>
          </cell>
          <cell r="F25">
            <v>0</v>
          </cell>
          <cell r="G25">
            <v>0</v>
          </cell>
          <cell r="H25">
            <v>2.5</v>
          </cell>
          <cell r="I25">
            <v>4.8</v>
          </cell>
          <cell r="J25">
            <v>8</v>
          </cell>
        </row>
        <row r="26">
          <cell r="B26">
            <v>159995</v>
          </cell>
          <cell r="C26">
            <v>1.4921</v>
          </cell>
          <cell r="D26">
            <v>1.147</v>
          </cell>
          <cell r="E26">
            <v>0.30659999999999998</v>
          </cell>
          <cell r="F26">
            <v>3.8300000000000001E-2</v>
          </cell>
          <cell r="G26">
            <v>0</v>
          </cell>
          <cell r="H26">
            <v>2.5</v>
          </cell>
          <cell r="I26">
            <v>4.8</v>
          </cell>
          <cell r="J26">
            <v>8</v>
          </cell>
        </row>
        <row r="27">
          <cell r="B27">
            <v>159995</v>
          </cell>
          <cell r="C27">
            <v>0.77170000000000005</v>
          </cell>
          <cell r="D27">
            <v>0.47010000000000002</v>
          </cell>
          <cell r="E27">
            <v>0.30159999999999998</v>
          </cell>
          <cell r="F27">
            <v>0</v>
          </cell>
          <cell r="G27">
            <v>0</v>
          </cell>
          <cell r="H27">
            <v>2.5</v>
          </cell>
          <cell r="I27">
            <v>4.8</v>
          </cell>
          <cell r="J27">
            <v>8</v>
          </cell>
        </row>
        <row r="28">
          <cell r="B28">
            <v>159995</v>
          </cell>
          <cell r="C28">
            <v>0.379</v>
          </cell>
          <cell r="D28">
            <v>0.32969999999999999</v>
          </cell>
          <cell r="E28">
            <v>4.9200000000000001E-2</v>
          </cell>
          <cell r="F28">
            <v>0</v>
          </cell>
          <cell r="G28">
            <v>0</v>
          </cell>
          <cell r="H28">
            <v>2.5</v>
          </cell>
          <cell r="I28">
            <v>4.8</v>
          </cell>
          <cell r="J28">
            <v>8</v>
          </cell>
        </row>
        <row r="29">
          <cell r="B29">
            <v>159004</v>
          </cell>
          <cell r="C29">
            <v>0.1268</v>
          </cell>
          <cell r="D29">
            <v>4.8099999999999997E-2</v>
          </cell>
          <cell r="E29">
            <v>7.8700000000000006E-2</v>
          </cell>
          <cell r="F29">
            <v>0</v>
          </cell>
          <cell r="G29">
            <v>0</v>
          </cell>
          <cell r="H29">
            <v>2.5</v>
          </cell>
          <cell r="I29">
            <v>4.8</v>
          </cell>
          <cell r="J29">
            <v>8</v>
          </cell>
        </row>
        <row r="30">
          <cell r="B30">
            <v>159665</v>
          </cell>
          <cell r="C30">
            <v>1.2794000000000001</v>
          </cell>
          <cell r="D30">
            <v>0.84940000000000004</v>
          </cell>
          <cell r="E30">
            <v>0.4299</v>
          </cell>
          <cell r="F30">
            <v>0</v>
          </cell>
          <cell r="G30">
            <v>0</v>
          </cell>
          <cell r="H30">
            <v>2.5</v>
          </cell>
          <cell r="I30">
            <v>4.8</v>
          </cell>
          <cell r="J30">
            <v>8</v>
          </cell>
        </row>
        <row r="31">
          <cell r="B31">
            <v>161745</v>
          </cell>
          <cell r="C31">
            <v>0.30669999999999997</v>
          </cell>
          <cell r="D31">
            <v>0.22489999999999999</v>
          </cell>
          <cell r="E31">
            <v>8.1900000000000001E-2</v>
          </cell>
          <cell r="F31">
            <v>0</v>
          </cell>
          <cell r="G31">
            <v>0</v>
          </cell>
          <cell r="H31">
            <v>2.5</v>
          </cell>
          <cell r="I31">
            <v>4.8</v>
          </cell>
          <cell r="J31">
            <v>8</v>
          </cell>
        </row>
        <row r="32">
          <cell r="B32">
            <v>160636</v>
          </cell>
          <cell r="C32">
            <v>0.2316</v>
          </cell>
          <cell r="D32">
            <v>0.14249999999999999</v>
          </cell>
          <cell r="E32">
            <v>8.9099999999999999E-2</v>
          </cell>
          <cell r="F32">
            <v>0</v>
          </cell>
          <cell r="G32">
            <v>0</v>
          </cell>
          <cell r="H32">
            <v>2.5</v>
          </cell>
          <cell r="I32">
            <v>4.8</v>
          </cell>
          <cell r="J32">
            <v>8</v>
          </cell>
        </row>
        <row r="33">
          <cell r="B33">
            <v>160032</v>
          </cell>
          <cell r="C33">
            <v>0.17330000000000001</v>
          </cell>
          <cell r="D33">
            <v>0.14849999999999999</v>
          </cell>
          <cell r="E33">
            <v>2.4799999999999999E-2</v>
          </cell>
          <cell r="F33">
            <v>0</v>
          </cell>
          <cell r="G33">
            <v>0</v>
          </cell>
          <cell r="H33">
            <v>2.5</v>
          </cell>
          <cell r="I33">
            <v>4.8</v>
          </cell>
          <cell r="J33">
            <v>8</v>
          </cell>
        </row>
        <row r="34">
          <cell r="B34">
            <v>160804</v>
          </cell>
          <cell r="C34">
            <v>0.71230000000000004</v>
          </cell>
          <cell r="D34">
            <v>0.51639999999999997</v>
          </cell>
          <cell r="E34">
            <v>0.1961</v>
          </cell>
          <cell r="F34">
            <v>0</v>
          </cell>
          <cell r="G34">
            <v>0</v>
          </cell>
          <cell r="H34">
            <v>2.5</v>
          </cell>
          <cell r="I34">
            <v>4.8</v>
          </cell>
          <cell r="J34">
            <v>8</v>
          </cell>
        </row>
        <row r="35">
          <cell r="B35">
            <v>159787</v>
          </cell>
          <cell r="C35">
            <v>0.98299999999999998</v>
          </cell>
          <cell r="D35">
            <v>0.81379999999999997</v>
          </cell>
          <cell r="E35">
            <v>0.1215</v>
          </cell>
          <cell r="F35">
            <v>4.7699999999999999E-2</v>
          </cell>
          <cell r="G35">
            <v>0</v>
          </cell>
          <cell r="H35">
            <v>2.5</v>
          </cell>
          <cell r="I35">
            <v>4.8</v>
          </cell>
          <cell r="J35">
            <v>8</v>
          </cell>
        </row>
        <row r="36">
          <cell r="B36">
            <v>159181</v>
          </cell>
          <cell r="C36">
            <v>0.73929999999999996</v>
          </cell>
          <cell r="D36">
            <v>0.43630000000000002</v>
          </cell>
          <cell r="E36">
            <v>0.1618</v>
          </cell>
          <cell r="F36">
            <v>0.14119999999999999</v>
          </cell>
          <cell r="G36">
            <v>0</v>
          </cell>
          <cell r="H36">
            <v>2.5</v>
          </cell>
          <cell r="I36">
            <v>4.8</v>
          </cell>
          <cell r="J36">
            <v>8</v>
          </cell>
        </row>
        <row r="37">
          <cell r="B37">
            <v>162473</v>
          </cell>
          <cell r="C37">
            <v>0.50670000000000004</v>
          </cell>
          <cell r="D37">
            <v>0.38590000000000002</v>
          </cell>
          <cell r="E37">
            <v>5.8799999999999998E-2</v>
          </cell>
          <cell r="F37">
            <v>6.2E-2</v>
          </cell>
          <cell r="G37">
            <v>0</v>
          </cell>
          <cell r="H37">
            <v>2.5</v>
          </cell>
          <cell r="I37">
            <v>4.8</v>
          </cell>
          <cell r="J37">
            <v>8</v>
          </cell>
        </row>
        <row r="38">
          <cell r="B38">
            <v>160480</v>
          </cell>
          <cell r="C38">
            <v>2.2250999999999999</v>
          </cell>
          <cell r="D38">
            <v>1.6336999999999999</v>
          </cell>
          <cell r="E38">
            <v>0.34100000000000003</v>
          </cell>
          <cell r="F38">
            <v>0.25030000000000002</v>
          </cell>
          <cell r="G38">
            <v>0</v>
          </cell>
          <cell r="I38">
            <v>4.8</v>
          </cell>
          <cell r="J38">
            <v>8</v>
          </cell>
        </row>
        <row r="39">
          <cell r="B39">
            <v>160236</v>
          </cell>
          <cell r="C39">
            <v>5.7079000000000004</v>
          </cell>
          <cell r="D39">
            <v>4.1459999999999999</v>
          </cell>
          <cell r="E39">
            <v>1.2727999999999999</v>
          </cell>
          <cell r="F39">
            <v>0.28889999999999999</v>
          </cell>
          <cell r="G39">
            <v>0</v>
          </cell>
          <cell r="J39">
            <v>8</v>
          </cell>
        </row>
        <row r="41">
          <cell r="B41" t="str">
            <v>Evolução DEC Conjunto Aricanduva</v>
          </cell>
          <cell r="F41" t="str">
            <v xml:space="preserve"> Janeiro/2006</v>
          </cell>
          <cell r="G41">
            <v>0</v>
          </cell>
          <cell r="H41" t="str">
            <v>Fevereiro/2006</v>
          </cell>
          <cell r="I41">
            <v>0</v>
          </cell>
          <cell r="J41" t="str">
            <v>Março/2006</v>
          </cell>
        </row>
        <row r="42">
          <cell r="B42" t="str">
            <v>CONSUM</v>
          </cell>
          <cell r="C42" t="str">
            <v>TOTAL</v>
          </cell>
          <cell r="D42" t="str">
            <v>NPROG</v>
          </cell>
          <cell r="E42" t="str">
            <v>PROG</v>
          </cell>
          <cell r="F42" t="str">
            <v>SUBT INT</v>
          </cell>
          <cell r="G42" t="str">
            <v>SUBT EXT</v>
          </cell>
          <cell r="H42" t="str">
            <v>Padrão Mensal = 3</v>
          </cell>
          <cell r="I42" t="str">
            <v>Padrão Trimestral = 6</v>
          </cell>
          <cell r="J42" t="str">
            <v>Padrão Anual = 10</v>
          </cell>
        </row>
        <row r="43">
          <cell r="B43">
            <v>73423</v>
          </cell>
          <cell r="C43">
            <v>0.43319999999999997</v>
          </cell>
          <cell r="D43">
            <v>0.4052</v>
          </cell>
          <cell r="E43">
            <v>2.8000000000000001E-2</v>
          </cell>
          <cell r="F43">
            <v>0</v>
          </cell>
          <cell r="G43">
            <v>0</v>
          </cell>
          <cell r="H43">
            <v>3</v>
          </cell>
          <cell r="I43">
            <v>6</v>
          </cell>
          <cell r="J43">
            <v>10</v>
          </cell>
        </row>
        <row r="44">
          <cell r="B44">
            <v>73264</v>
          </cell>
          <cell r="C44">
            <v>0.35830000000000001</v>
          </cell>
          <cell r="D44">
            <v>0.23219999999999999</v>
          </cell>
          <cell r="E44">
            <v>0.1168</v>
          </cell>
          <cell r="F44">
            <v>9.2999999999999992E-3</v>
          </cell>
          <cell r="G44">
            <v>0</v>
          </cell>
          <cell r="H44">
            <v>3</v>
          </cell>
          <cell r="I44">
            <v>6</v>
          </cell>
          <cell r="J44">
            <v>10</v>
          </cell>
        </row>
        <row r="45">
          <cell r="B45">
            <v>73175</v>
          </cell>
          <cell r="C45">
            <v>0.28410000000000002</v>
          </cell>
          <cell r="D45">
            <v>0.1016</v>
          </cell>
          <cell r="E45">
            <v>0.159</v>
          </cell>
          <cell r="F45">
            <v>2.3400000000000001E-2</v>
          </cell>
          <cell r="G45">
            <v>0</v>
          </cell>
          <cell r="H45">
            <v>3</v>
          </cell>
          <cell r="I45">
            <v>6</v>
          </cell>
          <cell r="J45">
            <v>10</v>
          </cell>
        </row>
        <row r="46">
          <cell r="B46">
            <v>73287</v>
          </cell>
          <cell r="C46">
            <v>1.0759000000000001</v>
          </cell>
          <cell r="D46">
            <v>0.73950000000000005</v>
          </cell>
          <cell r="E46">
            <v>0.30359999999999998</v>
          </cell>
          <cell r="F46">
            <v>3.27E-2</v>
          </cell>
          <cell r="G46">
            <v>0</v>
          </cell>
          <cell r="H46">
            <v>3</v>
          </cell>
          <cell r="I46">
            <v>6</v>
          </cell>
          <cell r="J46">
            <v>10</v>
          </cell>
        </row>
        <row r="47">
          <cell r="B47">
            <v>73233</v>
          </cell>
          <cell r="C47">
            <v>0.96230000000000004</v>
          </cell>
          <cell r="D47">
            <v>9.8799999999999999E-2</v>
          </cell>
          <cell r="E47">
            <v>0.86350000000000005</v>
          </cell>
          <cell r="F47">
            <v>0</v>
          </cell>
          <cell r="G47">
            <v>0</v>
          </cell>
          <cell r="H47">
            <v>3</v>
          </cell>
          <cell r="I47">
            <v>6</v>
          </cell>
          <cell r="J47">
            <v>10</v>
          </cell>
        </row>
        <row r="48">
          <cell r="B48">
            <v>73233</v>
          </cell>
          <cell r="C48">
            <v>0.91190000000000004</v>
          </cell>
          <cell r="D48">
            <v>0.33150000000000002</v>
          </cell>
          <cell r="E48">
            <v>0.55120000000000002</v>
          </cell>
          <cell r="F48">
            <v>2.92E-2</v>
          </cell>
          <cell r="G48">
            <v>0</v>
          </cell>
          <cell r="H48">
            <v>3</v>
          </cell>
          <cell r="I48">
            <v>6</v>
          </cell>
          <cell r="J48">
            <v>10</v>
          </cell>
        </row>
        <row r="49">
          <cell r="B49">
            <v>73101</v>
          </cell>
          <cell r="C49">
            <v>0.4456</v>
          </cell>
          <cell r="D49">
            <v>0.38929999999999998</v>
          </cell>
          <cell r="E49">
            <v>5.6300000000000003E-2</v>
          </cell>
          <cell r="F49">
            <v>0</v>
          </cell>
          <cell r="G49">
            <v>0</v>
          </cell>
          <cell r="H49">
            <v>3</v>
          </cell>
          <cell r="I49">
            <v>6</v>
          </cell>
          <cell r="J49">
            <v>10</v>
          </cell>
        </row>
        <row r="50">
          <cell r="B50">
            <v>73189</v>
          </cell>
          <cell r="C50">
            <v>2.3203999999999998</v>
          </cell>
          <cell r="D50">
            <v>0.81940000000000002</v>
          </cell>
          <cell r="E50">
            <v>1.4718</v>
          </cell>
          <cell r="F50">
            <v>2.92E-2</v>
          </cell>
          <cell r="G50">
            <v>0</v>
          </cell>
          <cell r="H50">
            <v>3</v>
          </cell>
          <cell r="I50">
            <v>6</v>
          </cell>
          <cell r="J50">
            <v>10</v>
          </cell>
        </row>
        <row r="51">
          <cell r="B51">
            <v>74156</v>
          </cell>
          <cell r="C51">
            <v>0.60260000000000002</v>
          </cell>
          <cell r="D51">
            <v>0.29880000000000001</v>
          </cell>
          <cell r="E51">
            <v>8.0500000000000002E-2</v>
          </cell>
          <cell r="F51">
            <v>0.22320000000000001</v>
          </cell>
          <cell r="G51">
            <v>0</v>
          </cell>
          <cell r="H51">
            <v>3</v>
          </cell>
          <cell r="I51">
            <v>6</v>
          </cell>
          <cell r="J51">
            <v>10</v>
          </cell>
        </row>
        <row r="52">
          <cell r="B52">
            <v>74221</v>
          </cell>
          <cell r="C52">
            <v>0.48039999999999999</v>
          </cell>
          <cell r="D52">
            <v>0.29780000000000001</v>
          </cell>
          <cell r="E52">
            <v>0.1825</v>
          </cell>
          <cell r="F52">
            <v>0</v>
          </cell>
          <cell r="G52">
            <v>0</v>
          </cell>
          <cell r="H52">
            <v>3</v>
          </cell>
          <cell r="I52">
            <v>6</v>
          </cell>
          <cell r="J52">
            <v>10</v>
          </cell>
        </row>
        <row r="53">
          <cell r="B53">
            <v>74214</v>
          </cell>
          <cell r="C53">
            <v>0.29070000000000001</v>
          </cell>
          <cell r="D53">
            <v>0.2331</v>
          </cell>
          <cell r="E53">
            <v>5.7599999999999998E-2</v>
          </cell>
          <cell r="F53">
            <v>0</v>
          </cell>
          <cell r="G53">
            <v>0</v>
          </cell>
          <cell r="H53">
            <v>3</v>
          </cell>
          <cell r="I53">
            <v>6</v>
          </cell>
          <cell r="J53">
            <v>10</v>
          </cell>
        </row>
        <row r="54">
          <cell r="B54">
            <v>74197</v>
          </cell>
          <cell r="C54">
            <v>1.3735999999999999</v>
          </cell>
          <cell r="D54">
            <v>0.82969999999999999</v>
          </cell>
          <cell r="E54">
            <v>0.3206</v>
          </cell>
          <cell r="F54">
            <v>0.22309999999999999</v>
          </cell>
          <cell r="G54">
            <v>0</v>
          </cell>
          <cell r="H54">
            <v>3</v>
          </cell>
          <cell r="I54">
            <v>6</v>
          </cell>
          <cell r="J54">
            <v>10</v>
          </cell>
        </row>
        <row r="55">
          <cell r="B55">
            <v>74277</v>
          </cell>
          <cell r="C55">
            <v>0.70289999999999997</v>
          </cell>
          <cell r="D55">
            <v>0.33679999999999999</v>
          </cell>
          <cell r="E55">
            <v>0.36609999999999998</v>
          </cell>
          <cell r="F55">
            <v>0</v>
          </cell>
          <cell r="G55">
            <v>0</v>
          </cell>
          <cell r="H55">
            <v>3</v>
          </cell>
          <cell r="I55">
            <v>6</v>
          </cell>
          <cell r="J55">
            <v>10</v>
          </cell>
        </row>
        <row r="56">
          <cell r="B56">
            <v>74272</v>
          </cell>
          <cell r="C56">
            <v>0.94669999999999999</v>
          </cell>
          <cell r="D56">
            <v>0.2041</v>
          </cell>
          <cell r="E56">
            <v>0.38400000000000001</v>
          </cell>
          <cell r="F56">
            <v>3.0999999999999999E-3</v>
          </cell>
          <cell r="G56">
            <v>0.35549999999999998</v>
          </cell>
          <cell r="H56">
            <v>3</v>
          </cell>
          <cell r="I56">
            <v>6</v>
          </cell>
          <cell r="J56">
            <v>10</v>
          </cell>
        </row>
        <row r="57">
          <cell r="B57">
            <v>75191</v>
          </cell>
          <cell r="C57">
            <v>0.60499999999999998</v>
          </cell>
          <cell r="D57">
            <v>0.39169999999999999</v>
          </cell>
          <cell r="E57">
            <v>0.1411</v>
          </cell>
          <cell r="F57">
            <v>7.22E-2</v>
          </cell>
          <cell r="G57">
            <v>0</v>
          </cell>
          <cell r="H57">
            <v>3</v>
          </cell>
          <cell r="I57">
            <v>6</v>
          </cell>
          <cell r="J57">
            <v>10</v>
          </cell>
        </row>
        <row r="58">
          <cell r="B58">
            <v>74580</v>
          </cell>
          <cell r="C58">
            <v>2.2528000000000001</v>
          </cell>
          <cell r="D58">
            <v>0.93359999999999999</v>
          </cell>
          <cell r="E58">
            <v>0.88929999999999998</v>
          </cell>
          <cell r="F58">
            <v>7.5899999999999995E-2</v>
          </cell>
          <cell r="G58">
            <v>0.35399999999999998</v>
          </cell>
          <cell r="I58">
            <v>6</v>
          </cell>
          <cell r="J58">
            <v>10</v>
          </cell>
        </row>
        <row r="59">
          <cell r="B59">
            <v>73813</v>
          </cell>
          <cell r="C59">
            <v>7.0259</v>
          </cell>
          <cell r="D59">
            <v>3.3239999999999998</v>
          </cell>
          <cell r="E59">
            <v>2.9815999999999998</v>
          </cell>
          <cell r="F59">
            <v>0.36230000000000001</v>
          </cell>
          <cell r="G59">
            <v>0.35770000000000002</v>
          </cell>
          <cell r="J59">
            <v>10</v>
          </cell>
        </row>
        <row r="61">
          <cell r="B61" t="str">
            <v>Evolução DEC Conjunto Butantã</v>
          </cell>
        </row>
        <row r="62">
          <cell r="B62" t="str">
            <v>CONSUM</v>
          </cell>
          <cell r="C62" t="str">
            <v>TOTAL</v>
          </cell>
          <cell r="D62" t="str">
            <v>NPROG</v>
          </cell>
          <cell r="E62" t="str">
            <v>PROG</v>
          </cell>
          <cell r="F62" t="str">
            <v>SUBT INT</v>
          </cell>
          <cell r="G62" t="str">
            <v>SUBT EXT</v>
          </cell>
          <cell r="H62" t="str">
            <v>Padrão Mensal = 3,6</v>
          </cell>
          <cell r="I62" t="str">
            <v>Padrão Trimestral = 7,2</v>
          </cell>
          <cell r="J62" t="str">
            <v>Padrão Anual = 12</v>
          </cell>
        </row>
        <row r="63">
          <cell r="B63">
            <v>29173</v>
          </cell>
          <cell r="C63">
            <v>0.3826</v>
          </cell>
          <cell r="D63">
            <v>0.31659999999999999</v>
          </cell>
          <cell r="E63">
            <v>6.6000000000000003E-2</v>
          </cell>
          <cell r="F63">
            <v>0</v>
          </cell>
          <cell r="G63">
            <v>0</v>
          </cell>
          <cell r="H63">
            <v>3.6</v>
          </cell>
          <cell r="I63">
            <v>7.2</v>
          </cell>
          <cell r="J63">
            <v>12</v>
          </cell>
        </row>
        <row r="64">
          <cell r="B64">
            <v>29173</v>
          </cell>
          <cell r="C64">
            <v>0.61729999999999996</v>
          </cell>
          <cell r="D64">
            <v>0.58130000000000004</v>
          </cell>
          <cell r="E64">
            <v>3.2199999999999999E-2</v>
          </cell>
          <cell r="F64">
            <v>3.8999999999999998E-3</v>
          </cell>
          <cell r="G64">
            <v>0</v>
          </cell>
          <cell r="H64">
            <v>3.6</v>
          </cell>
          <cell r="I64">
            <v>7.2</v>
          </cell>
          <cell r="J64">
            <v>12</v>
          </cell>
        </row>
        <row r="65">
          <cell r="B65">
            <v>29140</v>
          </cell>
          <cell r="C65">
            <v>0.85760000000000003</v>
          </cell>
          <cell r="D65">
            <v>0.44540000000000002</v>
          </cell>
          <cell r="E65">
            <v>0.27710000000000001</v>
          </cell>
          <cell r="F65">
            <v>0.1351</v>
          </cell>
          <cell r="G65">
            <v>0</v>
          </cell>
          <cell r="H65">
            <v>3.6</v>
          </cell>
          <cell r="I65">
            <v>7.2</v>
          </cell>
          <cell r="J65">
            <v>12</v>
          </cell>
        </row>
        <row r="66">
          <cell r="B66">
            <v>29162</v>
          </cell>
          <cell r="C66">
            <v>1.8572</v>
          </cell>
          <cell r="D66">
            <v>1.3432999999999999</v>
          </cell>
          <cell r="E66">
            <v>0.37509999999999999</v>
          </cell>
          <cell r="F66">
            <v>0.1389</v>
          </cell>
          <cell r="G66">
            <v>0</v>
          </cell>
          <cell r="H66">
            <v>3.6</v>
          </cell>
          <cell r="I66">
            <v>7.2</v>
          </cell>
          <cell r="J66">
            <v>12</v>
          </cell>
        </row>
        <row r="67">
          <cell r="B67">
            <v>29140</v>
          </cell>
          <cell r="C67">
            <v>0.70540000000000003</v>
          </cell>
          <cell r="D67">
            <v>0.67830000000000001</v>
          </cell>
          <cell r="E67">
            <v>2.7099999999999999E-2</v>
          </cell>
          <cell r="F67">
            <v>0</v>
          </cell>
          <cell r="G67">
            <v>0</v>
          </cell>
          <cell r="H67">
            <v>3.6</v>
          </cell>
          <cell r="I67">
            <v>7.2</v>
          </cell>
          <cell r="J67">
            <v>12</v>
          </cell>
        </row>
        <row r="68">
          <cell r="B68">
            <v>29144</v>
          </cell>
          <cell r="C68">
            <v>0.28910000000000002</v>
          </cell>
          <cell r="D68">
            <v>0.2132</v>
          </cell>
          <cell r="E68">
            <v>1.4500000000000001E-2</v>
          </cell>
          <cell r="F68">
            <v>5.8500000000000003E-2</v>
          </cell>
          <cell r="G68">
            <v>2.8999999999999998E-3</v>
          </cell>
          <cell r="H68">
            <v>3.6</v>
          </cell>
          <cell r="I68">
            <v>7.2</v>
          </cell>
          <cell r="J68">
            <v>12</v>
          </cell>
        </row>
        <row r="69">
          <cell r="B69">
            <v>29112</v>
          </cell>
          <cell r="C69">
            <v>0.27289999999999998</v>
          </cell>
          <cell r="D69">
            <v>0.21829999999999999</v>
          </cell>
          <cell r="E69">
            <v>5.4600000000000003E-2</v>
          </cell>
          <cell r="F69">
            <v>0</v>
          </cell>
          <cell r="G69">
            <v>0</v>
          </cell>
          <cell r="H69">
            <v>3.6</v>
          </cell>
          <cell r="I69">
            <v>7.2</v>
          </cell>
          <cell r="J69">
            <v>12</v>
          </cell>
        </row>
        <row r="70">
          <cell r="B70">
            <v>29132</v>
          </cell>
          <cell r="C70">
            <v>1.2675000000000001</v>
          </cell>
          <cell r="D70">
            <v>1.1099000000000001</v>
          </cell>
          <cell r="E70">
            <v>9.6199999999999994E-2</v>
          </cell>
          <cell r="F70">
            <v>5.8500000000000003E-2</v>
          </cell>
          <cell r="G70">
            <v>2.8999999999999998E-3</v>
          </cell>
          <cell r="H70">
            <v>3.6</v>
          </cell>
          <cell r="I70">
            <v>7.2</v>
          </cell>
          <cell r="J70">
            <v>12</v>
          </cell>
        </row>
        <row r="71">
          <cell r="B71">
            <v>29445</v>
          </cell>
          <cell r="C71">
            <v>0.1837</v>
          </cell>
          <cell r="D71">
            <v>0.182</v>
          </cell>
          <cell r="E71">
            <v>1.6000000000000001E-3</v>
          </cell>
          <cell r="F71">
            <v>0</v>
          </cell>
          <cell r="G71">
            <v>0</v>
          </cell>
          <cell r="H71">
            <v>3.6</v>
          </cell>
          <cell r="I71">
            <v>7.2</v>
          </cell>
          <cell r="J71">
            <v>12</v>
          </cell>
        </row>
        <row r="72">
          <cell r="B72">
            <v>29445</v>
          </cell>
          <cell r="C72">
            <v>9.5299999999999996E-2</v>
          </cell>
          <cell r="D72">
            <v>7.7200000000000005E-2</v>
          </cell>
          <cell r="E72">
            <v>1.8100000000000002E-2</v>
          </cell>
          <cell r="F72">
            <v>0</v>
          </cell>
          <cell r="G72">
            <v>0</v>
          </cell>
          <cell r="H72">
            <v>3.6</v>
          </cell>
          <cell r="I72">
            <v>7.2</v>
          </cell>
          <cell r="J72">
            <v>12</v>
          </cell>
        </row>
        <row r="73">
          <cell r="B73">
            <v>29444</v>
          </cell>
          <cell r="C73">
            <v>0.51759999999999995</v>
          </cell>
          <cell r="D73">
            <v>0.49130000000000001</v>
          </cell>
          <cell r="E73">
            <v>2.1299999999999999E-2</v>
          </cell>
          <cell r="F73">
            <v>4.8999999999999998E-3</v>
          </cell>
          <cell r="G73">
            <v>0</v>
          </cell>
          <cell r="H73">
            <v>3.6</v>
          </cell>
          <cell r="I73">
            <v>7.2</v>
          </cell>
          <cell r="J73">
            <v>12</v>
          </cell>
        </row>
        <row r="74">
          <cell r="B74">
            <v>29445</v>
          </cell>
          <cell r="C74">
            <v>0.79659999999999997</v>
          </cell>
          <cell r="D74">
            <v>0.75049999999999994</v>
          </cell>
          <cell r="E74">
            <v>4.1000000000000002E-2</v>
          </cell>
          <cell r="F74">
            <v>4.8999999999999998E-3</v>
          </cell>
          <cell r="G74">
            <v>0</v>
          </cell>
          <cell r="H74">
            <v>3.6</v>
          </cell>
          <cell r="I74">
            <v>7.2</v>
          </cell>
          <cell r="J74">
            <v>12</v>
          </cell>
        </row>
        <row r="75">
          <cell r="B75">
            <v>29437</v>
          </cell>
          <cell r="C75">
            <v>1.7721</v>
          </cell>
          <cell r="D75">
            <v>1.6456999999999999</v>
          </cell>
          <cell r="E75">
            <v>0.12640000000000001</v>
          </cell>
          <cell r="F75">
            <v>0</v>
          </cell>
          <cell r="G75">
            <v>0</v>
          </cell>
          <cell r="H75">
            <v>3.6</v>
          </cell>
          <cell r="I75">
            <v>7.2</v>
          </cell>
          <cell r="J75">
            <v>12</v>
          </cell>
        </row>
        <row r="76">
          <cell r="B76">
            <v>29436</v>
          </cell>
          <cell r="C76">
            <v>0.56459999999999999</v>
          </cell>
          <cell r="D76">
            <v>0.36120000000000002</v>
          </cell>
          <cell r="E76">
            <v>0.2034</v>
          </cell>
          <cell r="F76">
            <v>0</v>
          </cell>
          <cell r="G76">
            <v>0</v>
          </cell>
          <cell r="H76">
            <v>3.6</v>
          </cell>
          <cell r="I76">
            <v>7.2</v>
          </cell>
          <cell r="J76">
            <v>12</v>
          </cell>
        </row>
        <row r="77">
          <cell r="B77">
            <v>29858</v>
          </cell>
          <cell r="C77">
            <v>0.43709999999999999</v>
          </cell>
          <cell r="D77">
            <v>0.39610000000000001</v>
          </cell>
          <cell r="E77">
            <v>4.1000000000000002E-2</v>
          </cell>
          <cell r="F77">
            <v>0</v>
          </cell>
          <cell r="G77">
            <v>0</v>
          </cell>
          <cell r="H77">
            <v>3.6</v>
          </cell>
          <cell r="I77">
            <v>7.2</v>
          </cell>
          <cell r="J77">
            <v>12</v>
          </cell>
        </row>
        <row r="78">
          <cell r="B78">
            <v>29577</v>
          </cell>
          <cell r="C78">
            <v>2.7669000000000001</v>
          </cell>
          <cell r="D78">
            <v>2.3973</v>
          </cell>
          <cell r="E78">
            <v>0.36959999999999998</v>
          </cell>
          <cell r="F78">
            <v>0</v>
          </cell>
          <cell r="G78">
            <v>0</v>
          </cell>
          <cell r="I78">
            <v>7.2</v>
          </cell>
          <cell r="J78">
            <v>12</v>
          </cell>
        </row>
        <row r="79">
          <cell r="B79">
            <v>29329</v>
          </cell>
          <cell r="C79">
            <v>6.6957000000000004</v>
          </cell>
          <cell r="D79">
            <v>5.6090999999999998</v>
          </cell>
          <cell r="E79">
            <v>0.88239999999999996</v>
          </cell>
          <cell r="F79">
            <v>0.20119999999999999</v>
          </cell>
          <cell r="G79">
            <v>2.8999999999999998E-3</v>
          </cell>
          <cell r="J79">
            <v>12</v>
          </cell>
        </row>
        <row r="81">
          <cell r="B81" t="str">
            <v>Evolução DEC Conjunto Campo Limpo</v>
          </cell>
        </row>
        <row r="82">
          <cell r="B82" t="str">
            <v>CONSUM</v>
          </cell>
          <cell r="C82" t="str">
            <v>TOTAL</v>
          </cell>
          <cell r="D82" t="str">
            <v>NPROG</v>
          </cell>
          <cell r="E82" t="str">
            <v>PROG</v>
          </cell>
          <cell r="F82" t="str">
            <v>SUBT INT</v>
          </cell>
          <cell r="G82" t="str">
            <v>SUBT EXT</v>
          </cell>
          <cell r="H82" t="str">
            <v>Padrão Mensal = 4,5</v>
          </cell>
          <cell r="I82" t="str">
            <v>Padrão Trimestral = 9</v>
          </cell>
          <cell r="J82" t="str">
            <v>Padrão Anual = 15</v>
          </cell>
        </row>
        <row r="83">
          <cell r="B83">
            <v>130903</v>
          </cell>
          <cell r="C83">
            <v>1.5573999999999999</v>
          </cell>
          <cell r="D83">
            <v>1.3129999999999999</v>
          </cell>
          <cell r="E83">
            <v>0.2445</v>
          </cell>
          <cell r="F83">
            <v>0</v>
          </cell>
          <cell r="G83">
            <v>0</v>
          </cell>
          <cell r="H83">
            <v>4.5</v>
          </cell>
          <cell r="I83">
            <v>9</v>
          </cell>
          <cell r="J83">
            <v>15</v>
          </cell>
        </row>
        <row r="84">
          <cell r="B84">
            <v>130903</v>
          </cell>
          <cell r="C84">
            <v>2.3334000000000001</v>
          </cell>
          <cell r="D84">
            <v>2.0775999999999999</v>
          </cell>
          <cell r="E84">
            <v>0.192</v>
          </cell>
          <cell r="F84">
            <v>6.3799999999999996E-2</v>
          </cell>
          <cell r="G84">
            <v>0</v>
          </cell>
          <cell r="H84">
            <v>4.5</v>
          </cell>
          <cell r="I84">
            <v>9</v>
          </cell>
          <cell r="J84">
            <v>15</v>
          </cell>
        </row>
        <row r="85">
          <cell r="B85">
            <v>130903</v>
          </cell>
          <cell r="C85">
            <v>1.3108</v>
          </cell>
          <cell r="D85">
            <v>1.0664</v>
          </cell>
          <cell r="E85">
            <v>0.16109999999999999</v>
          </cell>
          <cell r="F85">
            <v>8.3199999999999996E-2</v>
          </cell>
          <cell r="G85">
            <v>1E-4</v>
          </cell>
          <cell r="H85">
            <v>4.5</v>
          </cell>
          <cell r="I85">
            <v>9</v>
          </cell>
          <cell r="J85">
            <v>15</v>
          </cell>
        </row>
        <row r="86">
          <cell r="B86">
            <v>130903</v>
          </cell>
          <cell r="C86">
            <v>5.2016</v>
          </cell>
          <cell r="D86">
            <v>4.4569999999999999</v>
          </cell>
          <cell r="E86">
            <v>0.59760000000000002</v>
          </cell>
          <cell r="F86">
            <v>0.14699999999999999</v>
          </cell>
          <cell r="G86">
            <v>1E-4</v>
          </cell>
          <cell r="H86">
            <v>4.5</v>
          </cell>
          <cell r="I86">
            <v>9</v>
          </cell>
          <cell r="J86">
            <v>15</v>
          </cell>
        </row>
        <row r="87">
          <cell r="B87">
            <v>130903</v>
          </cell>
          <cell r="C87">
            <v>1.2015</v>
          </cell>
          <cell r="D87">
            <v>0.86460000000000004</v>
          </cell>
          <cell r="E87">
            <v>0.32250000000000001</v>
          </cell>
          <cell r="F87">
            <v>0</v>
          </cell>
          <cell r="G87">
            <v>1.43E-2</v>
          </cell>
          <cell r="H87">
            <v>4.5</v>
          </cell>
          <cell r="I87">
            <v>9</v>
          </cell>
          <cell r="J87">
            <v>15</v>
          </cell>
        </row>
        <row r="88">
          <cell r="B88">
            <v>130903</v>
          </cell>
          <cell r="C88">
            <v>0.77890000000000004</v>
          </cell>
          <cell r="D88">
            <v>0.40310000000000001</v>
          </cell>
          <cell r="E88">
            <v>2.3400000000000001E-2</v>
          </cell>
          <cell r="F88">
            <v>0.35239999999999999</v>
          </cell>
          <cell r="G88">
            <v>0</v>
          </cell>
          <cell r="H88">
            <v>4.5</v>
          </cell>
          <cell r="I88">
            <v>9</v>
          </cell>
          <cell r="J88">
            <v>15</v>
          </cell>
        </row>
        <row r="89">
          <cell r="B89">
            <v>130903</v>
          </cell>
          <cell r="C89">
            <v>1.1120000000000001</v>
          </cell>
          <cell r="D89">
            <v>1.0651999999999999</v>
          </cell>
          <cell r="E89">
            <v>4.6800000000000001E-2</v>
          </cell>
          <cell r="F89">
            <v>0</v>
          </cell>
          <cell r="G89">
            <v>0</v>
          </cell>
          <cell r="H89">
            <v>4.5</v>
          </cell>
          <cell r="I89">
            <v>9</v>
          </cell>
          <cell r="J89">
            <v>15</v>
          </cell>
        </row>
        <row r="90">
          <cell r="B90">
            <v>130903</v>
          </cell>
          <cell r="C90">
            <v>3.0924</v>
          </cell>
          <cell r="D90">
            <v>2.3329</v>
          </cell>
          <cell r="E90">
            <v>0.39269999999999999</v>
          </cell>
          <cell r="F90">
            <v>0.35239999999999999</v>
          </cell>
          <cell r="G90">
            <v>1.43E-2</v>
          </cell>
          <cell r="H90">
            <v>4.5</v>
          </cell>
          <cell r="I90">
            <v>9</v>
          </cell>
          <cell r="J90">
            <v>15</v>
          </cell>
        </row>
        <row r="91">
          <cell r="B91">
            <v>131514</v>
          </cell>
          <cell r="C91">
            <v>1.2423999999999999</v>
          </cell>
          <cell r="D91">
            <v>1.2085999999999999</v>
          </cell>
          <cell r="E91">
            <v>3.3799999999999997E-2</v>
          </cell>
          <cell r="F91">
            <v>0</v>
          </cell>
          <cell r="G91">
            <v>0</v>
          </cell>
          <cell r="H91">
            <v>4.5</v>
          </cell>
          <cell r="I91">
            <v>9</v>
          </cell>
          <cell r="J91">
            <v>15</v>
          </cell>
        </row>
        <row r="92">
          <cell r="B92">
            <v>131577</v>
          </cell>
          <cell r="C92">
            <v>0.49840000000000001</v>
          </cell>
          <cell r="D92">
            <v>0.48909999999999998</v>
          </cell>
          <cell r="E92">
            <v>9.2999999999999992E-3</v>
          </cell>
          <cell r="F92">
            <v>0</v>
          </cell>
          <cell r="G92">
            <v>0</v>
          </cell>
          <cell r="H92">
            <v>4.5</v>
          </cell>
          <cell r="I92">
            <v>9</v>
          </cell>
          <cell r="J92">
            <v>15</v>
          </cell>
        </row>
        <row r="93">
          <cell r="B93">
            <v>131591</v>
          </cell>
          <cell r="C93">
            <v>1.1669</v>
          </cell>
          <cell r="D93">
            <v>0.89770000000000005</v>
          </cell>
          <cell r="E93">
            <v>6.2899999999999998E-2</v>
          </cell>
          <cell r="F93">
            <v>0.20630000000000001</v>
          </cell>
          <cell r="G93">
            <v>0</v>
          </cell>
          <cell r="H93">
            <v>4.5</v>
          </cell>
          <cell r="I93">
            <v>9</v>
          </cell>
          <cell r="J93">
            <v>15</v>
          </cell>
        </row>
        <row r="94">
          <cell r="B94">
            <v>131561</v>
          </cell>
          <cell r="C94">
            <v>2.9076</v>
          </cell>
          <cell r="D94">
            <v>2.5952000000000002</v>
          </cell>
          <cell r="E94">
            <v>0.106</v>
          </cell>
          <cell r="F94">
            <v>0.20630000000000001</v>
          </cell>
          <cell r="G94">
            <v>0</v>
          </cell>
          <cell r="H94">
            <v>4.5</v>
          </cell>
          <cell r="I94">
            <v>9</v>
          </cell>
          <cell r="J94">
            <v>15</v>
          </cell>
        </row>
        <row r="95">
          <cell r="B95">
            <v>131448</v>
          </cell>
          <cell r="C95">
            <v>1.8837999999999999</v>
          </cell>
          <cell r="D95">
            <v>1.6040000000000001</v>
          </cell>
          <cell r="E95">
            <v>0.27979999999999999</v>
          </cell>
          <cell r="F95">
            <v>0</v>
          </cell>
          <cell r="G95">
            <v>0</v>
          </cell>
          <cell r="H95">
            <v>4.5</v>
          </cell>
          <cell r="I95">
            <v>9</v>
          </cell>
          <cell r="J95">
            <v>15</v>
          </cell>
        </row>
        <row r="96">
          <cell r="B96">
            <v>131439</v>
          </cell>
          <cell r="C96">
            <v>1.1191</v>
          </cell>
          <cell r="D96">
            <v>1.0289999999999999</v>
          </cell>
          <cell r="E96">
            <v>9.01E-2</v>
          </cell>
          <cell r="F96">
            <v>0</v>
          </cell>
          <cell r="G96">
            <v>0</v>
          </cell>
          <cell r="H96">
            <v>4.5</v>
          </cell>
          <cell r="I96">
            <v>9</v>
          </cell>
          <cell r="J96">
            <v>15</v>
          </cell>
        </row>
        <row r="97">
          <cell r="B97">
            <v>135806</v>
          </cell>
          <cell r="C97">
            <v>1.3605</v>
          </cell>
          <cell r="D97">
            <v>1.3243</v>
          </cell>
          <cell r="E97">
            <v>3.56E-2</v>
          </cell>
          <cell r="F97">
            <v>6.9999999999999999E-4</v>
          </cell>
          <cell r="G97">
            <v>0</v>
          </cell>
          <cell r="H97">
            <v>4.5</v>
          </cell>
          <cell r="I97">
            <v>9</v>
          </cell>
          <cell r="J97">
            <v>15</v>
          </cell>
        </row>
        <row r="98">
          <cell r="B98">
            <v>132898</v>
          </cell>
          <cell r="C98">
            <v>4.3602999999999996</v>
          </cell>
          <cell r="D98">
            <v>3.9575</v>
          </cell>
          <cell r="E98">
            <v>0.4022</v>
          </cell>
          <cell r="F98">
            <v>6.9999999999999999E-4</v>
          </cell>
          <cell r="G98">
            <v>0</v>
          </cell>
          <cell r="I98">
            <v>9</v>
          </cell>
          <cell r="J98">
            <v>15</v>
          </cell>
        </row>
        <row r="99">
          <cell r="B99">
            <v>131566</v>
          </cell>
          <cell r="C99">
            <v>15.5642</v>
          </cell>
          <cell r="D99">
            <v>13.3484</v>
          </cell>
          <cell r="E99">
            <v>1.4976</v>
          </cell>
          <cell r="F99">
            <v>0.70389999999999997</v>
          </cell>
          <cell r="G99">
            <v>1.43E-2</v>
          </cell>
          <cell r="J99">
            <v>15</v>
          </cell>
        </row>
        <row r="101">
          <cell r="B101" t="str">
            <v>Evolução DEC Conjunto Capão Redondo</v>
          </cell>
        </row>
        <row r="102">
          <cell r="B102" t="str">
            <v>CONSUM</v>
          </cell>
          <cell r="C102" t="str">
            <v>TOTAL</v>
          </cell>
          <cell r="D102" t="str">
            <v>NPROG</v>
          </cell>
          <cell r="E102" t="str">
            <v>PROG</v>
          </cell>
          <cell r="F102" t="str">
            <v>SUBT INT</v>
          </cell>
          <cell r="G102" t="str">
            <v>SUBT EXT</v>
          </cell>
          <cell r="H102" t="str">
            <v>Padrão Mensal = 3</v>
          </cell>
          <cell r="I102" t="str">
            <v>Padrão Trimestral = 6</v>
          </cell>
          <cell r="J102" t="str">
            <v>Padrão Anual = 10</v>
          </cell>
        </row>
        <row r="103">
          <cell r="B103">
            <v>96399</v>
          </cell>
          <cell r="C103">
            <v>1.2796000000000001</v>
          </cell>
          <cell r="D103">
            <v>0.8206</v>
          </cell>
          <cell r="E103">
            <v>0.45900000000000002</v>
          </cell>
          <cell r="F103">
            <v>0</v>
          </cell>
          <cell r="G103">
            <v>0</v>
          </cell>
          <cell r="H103">
            <v>3</v>
          </cell>
          <cell r="I103">
            <v>6</v>
          </cell>
          <cell r="J103">
            <v>10</v>
          </cell>
        </row>
        <row r="104">
          <cell r="B104">
            <v>96309</v>
          </cell>
          <cell r="C104">
            <v>0.45079999999999998</v>
          </cell>
          <cell r="D104">
            <v>0.28210000000000002</v>
          </cell>
          <cell r="E104">
            <v>6.9099999999999995E-2</v>
          </cell>
          <cell r="F104">
            <v>9.9599999999999994E-2</v>
          </cell>
          <cell r="G104">
            <v>0</v>
          </cell>
          <cell r="H104">
            <v>3</v>
          </cell>
          <cell r="I104">
            <v>6</v>
          </cell>
          <cell r="J104">
            <v>10</v>
          </cell>
        </row>
        <row r="105">
          <cell r="B105">
            <v>96309</v>
          </cell>
          <cell r="C105">
            <v>0.90490000000000004</v>
          </cell>
          <cell r="D105">
            <v>0.70640000000000003</v>
          </cell>
          <cell r="E105">
            <v>0.1983</v>
          </cell>
          <cell r="F105">
            <v>0</v>
          </cell>
          <cell r="G105">
            <v>2.0000000000000001E-4</v>
          </cell>
          <cell r="H105">
            <v>3</v>
          </cell>
          <cell r="I105">
            <v>6</v>
          </cell>
          <cell r="J105">
            <v>10</v>
          </cell>
        </row>
        <row r="106">
          <cell r="B106">
            <v>96339</v>
          </cell>
          <cell r="C106">
            <v>2.6356999999999999</v>
          </cell>
          <cell r="D106">
            <v>1.8092999999999999</v>
          </cell>
          <cell r="E106">
            <v>0.72660000000000002</v>
          </cell>
          <cell r="F106">
            <v>9.9599999999999994E-2</v>
          </cell>
          <cell r="G106">
            <v>2.0000000000000001E-4</v>
          </cell>
          <cell r="H106">
            <v>3</v>
          </cell>
          <cell r="I106">
            <v>6</v>
          </cell>
          <cell r="J106">
            <v>10</v>
          </cell>
        </row>
        <row r="107">
          <cell r="B107">
            <v>96323</v>
          </cell>
          <cell r="C107">
            <v>0.60040000000000004</v>
          </cell>
          <cell r="D107">
            <v>0.1429</v>
          </cell>
          <cell r="E107">
            <v>0.45760000000000001</v>
          </cell>
          <cell r="F107">
            <v>0</v>
          </cell>
          <cell r="G107">
            <v>0</v>
          </cell>
          <cell r="H107">
            <v>3</v>
          </cell>
          <cell r="I107">
            <v>6</v>
          </cell>
          <cell r="J107">
            <v>10</v>
          </cell>
        </row>
        <row r="108">
          <cell r="B108">
            <v>96306</v>
          </cell>
          <cell r="C108">
            <v>1.0202</v>
          </cell>
          <cell r="D108">
            <v>0.35199999999999998</v>
          </cell>
          <cell r="E108">
            <v>0.59489999999999998</v>
          </cell>
          <cell r="F108">
            <v>7.3400000000000007E-2</v>
          </cell>
          <cell r="G108">
            <v>0</v>
          </cell>
          <cell r="H108">
            <v>3</v>
          </cell>
          <cell r="I108">
            <v>6</v>
          </cell>
          <cell r="J108">
            <v>10</v>
          </cell>
        </row>
        <row r="109">
          <cell r="B109">
            <v>96313</v>
          </cell>
          <cell r="C109">
            <v>0.57899999999999996</v>
          </cell>
          <cell r="D109">
            <v>0.53010000000000002</v>
          </cell>
          <cell r="E109">
            <v>4.8899999999999999E-2</v>
          </cell>
          <cell r="F109">
            <v>0</v>
          </cell>
          <cell r="G109">
            <v>0</v>
          </cell>
          <cell r="H109">
            <v>3</v>
          </cell>
          <cell r="I109">
            <v>6</v>
          </cell>
          <cell r="J109">
            <v>10</v>
          </cell>
        </row>
        <row r="110">
          <cell r="B110">
            <v>96314</v>
          </cell>
          <cell r="C110">
            <v>2.1996000000000002</v>
          </cell>
          <cell r="D110">
            <v>1.0249999999999999</v>
          </cell>
          <cell r="E110">
            <v>1.1013999999999999</v>
          </cell>
          <cell r="F110">
            <v>7.3400000000000007E-2</v>
          </cell>
          <cell r="G110">
            <v>0</v>
          </cell>
          <cell r="H110">
            <v>3</v>
          </cell>
          <cell r="I110">
            <v>6</v>
          </cell>
          <cell r="J110">
            <v>10</v>
          </cell>
        </row>
        <row r="111">
          <cell r="B111">
            <v>98356</v>
          </cell>
          <cell r="C111">
            <v>0.94510000000000005</v>
          </cell>
          <cell r="D111">
            <v>0.93899999999999995</v>
          </cell>
          <cell r="E111">
            <v>6.1000000000000004E-3</v>
          </cell>
          <cell r="F111">
            <v>0</v>
          </cell>
          <cell r="G111">
            <v>0</v>
          </cell>
          <cell r="H111">
            <v>3</v>
          </cell>
          <cell r="I111">
            <v>6</v>
          </cell>
          <cell r="J111">
            <v>10</v>
          </cell>
        </row>
        <row r="112">
          <cell r="B112">
            <v>98356</v>
          </cell>
          <cell r="C112">
            <v>0.71150000000000002</v>
          </cell>
          <cell r="D112">
            <v>0.40089999999999998</v>
          </cell>
          <cell r="E112">
            <v>0.31059999999999999</v>
          </cell>
          <cell r="F112">
            <v>0</v>
          </cell>
          <cell r="G112">
            <v>0</v>
          </cell>
          <cell r="H112">
            <v>3</v>
          </cell>
          <cell r="I112">
            <v>6</v>
          </cell>
          <cell r="J112">
            <v>10</v>
          </cell>
        </row>
        <row r="113">
          <cell r="B113">
            <v>98356</v>
          </cell>
          <cell r="C113">
            <v>0.48049999999999998</v>
          </cell>
          <cell r="D113">
            <v>0.2586</v>
          </cell>
          <cell r="E113">
            <v>0.22189999999999999</v>
          </cell>
          <cell r="F113">
            <v>0</v>
          </cell>
          <cell r="G113">
            <v>0</v>
          </cell>
          <cell r="H113">
            <v>3</v>
          </cell>
          <cell r="I113">
            <v>6</v>
          </cell>
          <cell r="J113">
            <v>10</v>
          </cell>
        </row>
        <row r="114">
          <cell r="B114">
            <v>98356</v>
          </cell>
          <cell r="C114">
            <v>2.1371000000000002</v>
          </cell>
          <cell r="D114">
            <v>1.5985</v>
          </cell>
          <cell r="E114">
            <v>0.53859999999999997</v>
          </cell>
          <cell r="F114">
            <v>0</v>
          </cell>
          <cell r="G114">
            <v>0</v>
          </cell>
          <cell r="H114">
            <v>3</v>
          </cell>
          <cell r="I114">
            <v>6</v>
          </cell>
          <cell r="J114">
            <v>10</v>
          </cell>
        </row>
        <row r="115">
          <cell r="B115">
            <v>98458</v>
          </cell>
          <cell r="C115">
            <v>0.55679999999999996</v>
          </cell>
          <cell r="D115">
            <v>0.54420000000000002</v>
          </cell>
          <cell r="E115">
            <v>1.26E-2</v>
          </cell>
          <cell r="F115">
            <v>0</v>
          </cell>
          <cell r="G115">
            <v>0</v>
          </cell>
          <cell r="H115">
            <v>3</v>
          </cell>
          <cell r="I115">
            <v>6</v>
          </cell>
          <cell r="J115">
            <v>10</v>
          </cell>
        </row>
        <row r="116">
          <cell r="B116">
            <v>98457</v>
          </cell>
          <cell r="C116">
            <v>0.4667</v>
          </cell>
          <cell r="D116">
            <v>0.46629999999999999</v>
          </cell>
          <cell r="E116">
            <v>4.0000000000000002E-4</v>
          </cell>
          <cell r="F116">
            <v>0</v>
          </cell>
          <cell r="G116">
            <v>0</v>
          </cell>
          <cell r="H116">
            <v>3</v>
          </cell>
          <cell r="I116">
            <v>6</v>
          </cell>
          <cell r="J116">
            <v>10</v>
          </cell>
        </row>
        <row r="117">
          <cell r="B117">
            <v>99864</v>
          </cell>
          <cell r="C117">
            <v>1.9153</v>
          </cell>
          <cell r="D117">
            <v>1.8815</v>
          </cell>
          <cell r="E117">
            <v>3.3799999999999997E-2</v>
          </cell>
          <cell r="F117">
            <v>0</v>
          </cell>
          <cell r="G117">
            <v>0</v>
          </cell>
          <cell r="H117">
            <v>3</v>
          </cell>
          <cell r="I117">
            <v>6</v>
          </cell>
          <cell r="J117">
            <v>10</v>
          </cell>
        </row>
        <row r="118">
          <cell r="B118">
            <v>98926</v>
          </cell>
          <cell r="C118">
            <v>2.9521000000000002</v>
          </cell>
          <cell r="D118">
            <v>2.9051</v>
          </cell>
          <cell r="E118">
            <v>4.7100000000000003E-2</v>
          </cell>
          <cell r="F118">
            <v>0</v>
          </cell>
          <cell r="G118">
            <v>0</v>
          </cell>
          <cell r="I118">
            <v>6</v>
          </cell>
          <cell r="J118">
            <v>10</v>
          </cell>
        </row>
        <row r="119">
          <cell r="B119">
            <v>97484</v>
          </cell>
          <cell r="C119">
            <v>9.9298999999999999</v>
          </cell>
          <cell r="D119">
            <v>7.3616000000000001</v>
          </cell>
          <cell r="E119">
            <v>2.3974000000000002</v>
          </cell>
          <cell r="F119">
            <v>0.1709</v>
          </cell>
          <cell r="G119">
            <v>2.0000000000000001E-4</v>
          </cell>
          <cell r="J119">
            <v>10</v>
          </cell>
        </row>
        <row r="121">
          <cell r="B121" t="str">
            <v>Evolução DEC Conjunto Carapicuíba</v>
          </cell>
        </row>
        <row r="122">
          <cell r="B122" t="str">
            <v>CONSUM</v>
          </cell>
          <cell r="C122" t="str">
            <v>TOTAL</v>
          </cell>
          <cell r="D122" t="str">
            <v>NPROG</v>
          </cell>
          <cell r="E122" t="str">
            <v>PROG</v>
          </cell>
          <cell r="F122" t="str">
            <v>SUBT INT</v>
          </cell>
          <cell r="G122" t="str">
            <v>SUBT EXT</v>
          </cell>
          <cell r="H122" t="str">
            <v>Padrão Mensal = 5,4</v>
          </cell>
          <cell r="I122" t="str">
            <v>Padrão Trimestral = 10,8</v>
          </cell>
          <cell r="J122" t="str">
            <v>Padrão Anual = 18</v>
          </cell>
        </row>
        <row r="123">
          <cell r="B123">
            <v>99703</v>
          </cell>
          <cell r="C123">
            <v>1.3411</v>
          </cell>
          <cell r="D123">
            <v>1.0227999999999999</v>
          </cell>
          <cell r="E123">
            <v>0.23449999999999999</v>
          </cell>
          <cell r="F123">
            <v>8.3799999999999999E-2</v>
          </cell>
          <cell r="G123">
            <v>0</v>
          </cell>
          <cell r="H123">
            <v>5.4</v>
          </cell>
          <cell r="I123">
            <v>10.8</v>
          </cell>
          <cell r="J123">
            <v>18</v>
          </cell>
        </row>
        <row r="124">
          <cell r="B124">
            <v>99703</v>
          </cell>
          <cell r="C124">
            <v>0.34549999999999997</v>
          </cell>
          <cell r="D124">
            <v>0.33150000000000002</v>
          </cell>
          <cell r="E124">
            <v>1.3899999999999999E-2</v>
          </cell>
          <cell r="F124">
            <v>0</v>
          </cell>
          <cell r="G124">
            <v>0</v>
          </cell>
          <cell r="H124">
            <v>5.4</v>
          </cell>
          <cell r="I124">
            <v>10.8</v>
          </cell>
          <cell r="J124">
            <v>18</v>
          </cell>
        </row>
        <row r="125">
          <cell r="B125">
            <v>99703</v>
          </cell>
          <cell r="C125">
            <v>0.66420000000000001</v>
          </cell>
          <cell r="D125">
            <v>0.56830000000000003</v>
          </cell>
          <cell r="E125">
            <v>5.7000000000000002E-2</v>
          </cell>
          <cell r="F125">
            <v>0</v>
          </cell>
          <cell r="G125">
            <v>3.8899999999999997E-2</v>
          </cell>
          <cell r="H125">
            <v>5.4</v>
          </cell>
          <cell r="I125">
            <v>10.8</v>
          </cell>
          <cell r="J125">
            <v>18</v>
          </cell>
        </row>
        <row r="126">
          <cell r="B126">
            <v>99703</v>
          </cell>
          <cell r="C126">
            <v>2.3508</v>
          </cell>
          <cell r="D126">
            <v>1.9226000000000001</v>
          </cell>
          <cell r="E126">
            <v>0.3054</v>
          </cell>
          <cell r="F126">
            <v>8.3799999999999999E-2</v>
          </cell>
          <cell r="G126">
            <v>3.8899999999999997E-2</v>
          </cell>
          <cell r="H126">
            <v>5.4</v>
          </cell>
          <cell r="I126">
            <v>10.8</v>
          </cell>
          <cell r="J126">
            <v>18</v>
          </cell>
        </row>
        <row r="127">
          <cell r="B127">
            <v>99703</v>
          </cell>
          <cell r="C127">
            <v>0.6351</v>
          </cell>
          <cell r="D127">
            <v>0.50609999999999999</v>
          </cell>
          <cell r="E127">
            <v>6.9500000000000006E-2</v>
          </cell>
          <cell r="F127">
            <v>5.9499999999999997E-2</v>
          </cell>
          <cell r="G127">
            <v>0</v>
          </cell>
          <cell r="H127">
            <v>5.4</v>
          </cell>
          <cell r="I127">
            <v>10.8</v>
          </cell>
          <cell r="J127">
            <v>18</v>
          </cell>
        </row>
        <row r="128">
          <cell r="B128">
            <v>99703</v>
          </cell>
          <cell r="C128">
            <v>0.63360000000000005</v>
          </cell>
          <cell r="D128">
            <v>0.60229999999999995</v>
          </cell>
          <cell r="E128">
            <v>2.7099999999999999E-2</v>
          </cell>
          <cell r="F128">
            <v>4.1999999999999997E-3</v>
          </cell>
          <cell r="G128">
            <v>0</v>
          </cell>
          <cell r="H128">
            <v>5.4</v>
          </cell>
          <cell r="I128">
            <v>10.8</v>
          </cell>
          <cell r="J128">
            <v>18</v>
          </cell>
        </row>
        <row r="129">
          <cell r="B129">
            <v>99703</v>
          </cell>
          <cell r="C129">
            <v>0.51490000000000002</v>
          </cell>
          <cell r="D129">
            <v>0.50180000000000002</v>
          </cell>
          <cell r="E129">
            <v>1.3100000000000001E-2</v>
          </cell>
          <cell r="F129">
            <v>0</v>
          </cell>
          <cell r="G129">
            <v>0</v>
          </cell>
          <cell r="H129">
            <v>5.4</v>
          </cell>
          <cell r="I129">
            <v>10.8</v>
          </cell>
          <cell r="J129">
            <v>18</v>
          </cell>
        </row>
        <row r="130">
          <cell r="B130">
            <v>99703</v>
          </cell>
          <cell r="C130">
            <v>1.7836000000000001</v>
          </cell>
          <cell r="D130">
            <v>1.6102000000000001</v>
          </cell>
          <cell r="E130">
            <v>0.10970000000000001</v>
          </cell>
          <cell r="F130">
            <v>6.3700000000000007E-2</v>
          </cell>
          <cell r="G130">
            <v>0</v>
          </cell>
          <cell r="H130">
            <v>5.4</v>
          </cell>
          <cell r="I130">
            <v>10.8</v>
          </cell>
          <cell r="J130">
            <v>18</v>
          </cell>
        </row>
        <row r="131">
          <cell r="B131">
            <v>99703</v>
          </cell>
          <cell r="C131">
            <v>2.2040000000000002</v>
          </cell>
          <cell r="D131">
            <v>1.9628000000000001</v>
          </cell>
          <cell r="E131">
            <v>1.6500000000000001E-2</v>
          </cell>
          <cell r="F131">
            <v>0.22470000000000001</v>
          </cell>
          <cell r="G131">
            <v>0</v>
          </cell>
          <cell r="H131">
            <v>5.4</v>
          </cell>
          <cell r="I131">
            <v>10.8</v>
          </cell>
          <cell r="J131">
            <v>18</v>
          </cell>
        </row>
        <row r="132">
          <cell r="B132">
            <v>99703</v>
          </cell>
          <cell r="C132">
            <v>0.25979999999999998</v>
          </cell>
          <cell r="D132">
            <v>0.23300000000000001</v>
          </cell>
          <cell r="E132">
            <v>2.6700000000000002E-2</v>
          </cell>
          <cell r="F132">
            <v>0</v>
          </cell>
          <cell r="G132">
            <v>0</v>
          </cell>
          <cell r="H132">
            <v>5.4</v>
          </cell>
          <cell r="I132">
            <v>10.8</v>
          </cell>
          <cell r="J132">
            <v>18</v>
          </cell>
        </row>
        <row r="133">
          <cell r="B133">
            <v>99703</v>
          </cell>
          <cell r="C133">
            <v>0.90880000000000005</v>
          </cell>
          <cell r="D133">
            <v>0.90429999999999999</v>
          </cell>
          <cell r="E133">
            <v>4.4999999999999997E-3</v>
          </cell>
          <cell r="F133">
            <v>0</v>
          </cell>
          <cell r="G133">
            <v>0</v>
          </cell>
          <cell r="H133">
            <v>5.4</v>
          </cell>
          <cell r="I133">
            <v>10.8</v>
          </cell>
          <cell r="J133">
            <v>18</v>
          </cell>
        </row>
        <row r="134">
          <cell r="B134">
            <v>99703</v>
          </cell>
          <cell r="C134">
            <v>3.3725999999999998</v>
          </cell>
          <cell r="D134">
            <v>3.1000999999999999</v>
          </cell>
          <cell r="E134">
            <v>4.7699999999999999E-2</v>
          </cell>
          <cell r="F134">
            <v>0.22470000000000001</v>
          </cell>
          <cell r="G134">
            <v>0</v>
          </cell>
          <cell r="H134">
            <v>5.4</v>
          </cell>
          <cell r="I134">
            <v>10.8</v>
          </cell>
          <cell r="J134">
            <v>18</v>
          </cell>
        </row>
        <row r="135">
          <cell r="B135">
            <v>99703</v>
          </cell>
          <cell r="C135">
            <v>0.83279999999999998</v>
          </cell>
          <cell r="D135">
            <v>0.73470000000000002</v>
          </cell>
          <cell r="E135">
            <v>5.62E-2</v>
          </cell>
          <cell r="F135">
            <v>0</v>
          </cell>
          <cell r="G135">
            <v>4.19E-2</v>
          </cell>
          <cell r="H135">
            <v>5.4</v>
          </cell>
          <cell r="I135">
            <v>10.8</v>
          </cell>
          <cell r="J135">
            <v>18</v>
          </cell>
        </row>
        <row r="136">
          <cell r="B136">
            <v>99703</v>
          </cell>
          <cell r="C136">
            <v>0.90429999999999999</v>
          </cell>
          <cell r="D136">
            <v>0.73650000000000004</v>
          </cell>
          <cell r="E136">
            <v>1.9199999999999998E-2</v>
          </cell>
          <cell r="F136">
            <v>0.14860000000000001</v>
          </cell>
          <cell r="G136">
            <v>0</v>
          </cell>
          <cell r="H136">
            <v>5.4</v>
          </cell>
          <cell r="I136">
            <v>10.8</v>
          </cell>
          <cell r="J136">
            <v>18</v>
          </cell>
        </row>
        <row r="137">
          <cell r="B137">
            <v>104102</v>
          </cell>
          <cell r="C137">
            <v>1.3784000000000001</v>
          </cell>
          <cell r="D137">
            <v>1.3270999999999999</v>
          </cell>
          <cell r="E137">
            <v>5.1299999999999998E-2</v>
          </cell>
          <cell r="F137">
            <v>0</v>
          </cell>
          <cell r="G137">
            <v>0</v>
          </cell>
          <cell r="H137">
            <v>5.4</v>
          </cell>
          <cell r="I137">
            <v>10.8</v>
          </cell>
          <cell r="J137">
            <v>18</v>
          </cell>
        </row>
        <row r="138">
          <cell r="B138">
            <v>101169</v>
          </cell>
          <cell r="C138">
            <v>3.1303000000000001</v>
          </cell>
          <cell r="D138">
            <v>2.8155000000000001</v>
          </cell>
          <cell r="E138">
            <v>0.12709999999999999</v>
          </cell>
          <cell r="F138">
            <v>0.1464</v>
          </cell>
          <cell r="G138">
            <v>4.1300000000000003E-2</v>
          </cell>
          <cell r="I138">
            <v>10.8</v>
          </cell>
          <cell r="J138">
            <v>18</v>
          </cell>
        </row>
        <row r="139">
          <cell r="B139">
            <v>100070</v>
          </cell>
          <cell r="C139">
            <v>10.6441</v>
          </cell>
          <cell r="D139">
            <v>9.4550000000000001</v>
          </cell>
          <cell r="E139">
            <v>0.58960000000000001</v>
          </cell>
          <cell r="F139">
            <v>0.51890000000000003</v>
          </cell>
          <cell r="G139">
            <v>8.0500000000000002E-2</v>
          </cell>
          <cell r="J139">
            <v>18</v>
          </cell>
        </row>
        <row r="141">
          <cell r="B141" t="str">
            <v>Evolução DEC Conjunto Casa Verde</v>
          </cell>
        </row>
        <row r="142">
          <cell r="B142" t="str">
            <v>CONSUM</v>
          </cell>
          <cell r="C142" t="str">
            <v>TOTAL</v>
          </cell>
          <cell r="D142" t="str">
            <v>NPROG</v>
          </cell>
          <cell r="E142" t="str">
            <v>PROG</v>
          </cell>
          <cell r="F142" t="str">
            <v>SUBT INT</v>
          </cell>
          <cell r="G142" t="str">
            <v>SUBT EXT</v>
          </cell>
          <cell r="H142" t="str">
            <v>Padrão Mensal = 2,7</v>
          </cell>
          <cell r="I142" t="str">
            <v>Padrão Trimestral = 5,4</v>
          </cell>
          <cell r="J142" t="str">
            <v>Padrão Anual = 9</v>
          </cell>
        </row>
        <row r="143">
          <cell r="B143">
            <v>247596</v>
          </cell>
          <cell r="C143">
            <v>0.67779999999999996</v>
          </cell>
          <cell r="D143">
            <v>0.55320000000000003</v>
          </cell>
          <cell r="E143">
            <v>8.0600000000000005E-2</v>
          </cell>
          <cell r="F143">
            <v>4.3999999999999997E-2</v>
          </cell>
          <cell r="G143">
            <v>0</v>
          </cell>
          <cell r="H143">
            <v>2.7</v>
          </cell>
          <cell r="I143">
            <v>5.4</v>
          </cell>
          <cell r="J143">
            <v>9</v>
          </cell>
        </row>
        <row r="144">
          <cell r="B144">
            <v>247599</v>
          </cell>
          <cell r="C144">
            <v>0.52410000000000001</v>
          </cell>
          <cell r="D144">
            <v>0.23830000000000001</v>
          </cell>
          <cell r="E144">
            <v>0.18679999999999999</v>
          </cell>
          <cell r="F144">
            <v>9.9000000000000005E-2</v>
          </cell>
          <cell r="G144">
            <v>0</v>
          </cell>
          <cell r="H144">
            <v>2.7</v>
          </cell>
          <cell r="I144">
            <v>5.4</v>
          </cell>
          <cell r="J144">
            <v>9</v>
          </cell>
        </row>
        <row r="145">
          <cell r="B145">
            <v>247635</v>
          </cell>
          <cell r="C145">
            <v>0.41930000000000001</v>
          </cell>
          <cell r="D145">
            <v>0.3075</v>
          </cell>
          <cell r="E145">
            <v>9.8699999999999996E-2</v>
          </cell>
          <cell r="F145">
            <v>0</v>
          </cell>
          <cell r="G145">
            <v>1.3100000000000001E-2</v>
          </cell>
          <cell r="H145">
            <v>2.7</v>
          </cell>
          <cell r="I145">
            <v>5.4</v>
          </cell>
          <cell r="J145">
            <v>9</v>
          </cell>
        </row>
        <row r="146">
          <cell r="B146">
            <v>247610</v>
          </cell>
          <cell r="C146">
            <v>1.6212</v>
          </cell>
          <cell r="D146">
            <v>1.099</v>
          </cell>
          <cell r="E146">
            <v>0.36609999999999998</v>
          </cell>
          <cell r="F146">
            <v>0.14299999999999999</v>
          </cell>
          <cell r="G146">
            <v>1.3100000000000001E-2</v>
          </cell>
          <cell r="H146">
            <v>2.7</v>
          </cell>
          <cell r="I146">
            <v>5.4</v>
          </cell>
          <cell r="J146">
            <v>9</v>
          </cell>
        </row>
        <row r="147">
          <cell r="B147">
            <v>247566</v>
          </cell>
          <cell r="C147">
            <v>0.35539999999999999</v>
          </cell>
          <cell r="D147">
            <v>0.26379999999999998</v>
          </cell>
          <cell r="E147">
            <v>8.8599999999999998E-2</v>
          </cell>
          <cell r="F147">
            <v>3.0000000000000001E-3</v>
          </cell>
          <cell r="G147">
            <v>0</v>
          </cell>
          <cell r="H147">
            <v>2.7</v>
          </cell>
          <cell r="I147">
            <v>5.4</v>
          </cell>
          <cell r="J147">
            <v>9</v>
          </cell>
        </row>
        <row r="148">
          <cell r="B148">
            <v>247561</v>
          </cell>
          <cell r="C148">
            <v>0.26939999999999997</v>
          </cell>
          <cell r="D148">
            <v>0.23019999999999999</v>
          </cell>
          <cell r="E148">
            <v>3.9199999999999999E-2</v>
          </cell>
          <cell r="F148">
            <v>0</v>
          </cell>
          <cell r="G148">
            <v>0</v>
          </cell>
          <cell r="H148">
            <v>2.7</v>
          </cell>
          <cell r="I148">
            <v>5.4</v>
          </cell>
          <cell r="J148">
            <v>9</v>
          </cell>
        </row>
        <row r="149">
          <cell r="B149">
            <v>247633</v>
          </cell>
          <cell r="C149">
            <v>0.30719999999999997</v>
          </cell>
          <cell r="D149">
            <v>0.16639999999999999</v>
          </cell>
          <cell r="E149">
            <v>2.4199999999999999E-2</v>
          </cell>
          <cell r="F149">
            <v>0.1166</v>
          </cell>
          <cell r="G149">
            <v>0</v>
          </cell>
          <cell r="H149">
            <v>2.7</v>
          </cell>
          <cell r="I149">
            <v>5.4</v>
          </cell>
          <cell r="J149">
            <v>9</v>
          </cell>
        </row>
        <row r="150">
          <cell r="B150">
            <v>247587</v>
          </cell>
          <cell r="C150">
            <v>0.93200000000000005</v>
          </cell>
          <cell r="D150">
            <v>0.66039999999999999</v>
          </cell>
          <cell r="E150">
            <v>0.152</v>
          </cell>
          <cell r="F150">
            <v>0.1196</v>
          </cell>
          <cell r="G150">
            <v>0</v>
          </cell>
          <cell r="H150">
            <v>2.7</v>
          </cell>
          <cell r="I150">
            <v>5.4</v>
          </cell>
          <cell r="J150">
            <v>9</v>
          </cell>
        </row>
        <row r="151">
          <cell r="B151">
            <v>250944</v>
          </cell>
          <cell r="C151">
            <v>0.40360000000000001</v>
          </cell>
          <cell r="D151">
            <v>0.33329999999999999</v>
          </cell>
          <cell r="E151">
            <v>4.2200000000000001E-2</v>
          </cell>
          <cell r="F151">
            <v>0</v>
          </cell>
          <cell r="G151">
            <v>2.81E-2</v>
          </cell>
          <cell r="H151">
            <v>2.7</v>
          </cell>
          <cell r="I151">
            <v>5.4</v>
          </cell>
          <cell r="J151">
            <v>9</v>
          </cell>
        </row>
        <row r="152">
          <cell r="B152">
            <v>251040</v>
          </cell>
          <cell r="C152">
            <v>0.29699999999999999</v>
          </cell>
          <cell r="D152">
            <v>0.25619999999999998</v>
          </cell>
          <cell r="E152">
            <v>3.8E-3</v>
          </cell>
          <cell r="F152">
            <v>3.6900000000000002E-2</v>
          </cell>
          <cell r="G152">
            <v>0</v>
          </cell>
          <cell r="H152">
            <v>2.7</v>
          </cell>
          <cell r="I152">
            <v>5.4</v>
          </cell>
          <cell r="J152">
            <v>9</v>
          </cell>
        </row>
        <row r="153">
          <cell r="B153">
            <v>251042</v>
          </cell>
          <cell r="C153">
            <v>0.33850000000000002</v>
          </cell>
          <cell r="D153">
            <v>0.29520000000000002</v>
          </cell>
          <cell r="E153">
            <v>1.7299999999999999E-2</v>
          </cell>
          <cell r="F153">
            <v>2.5999999999999999E-2</v>
          </cell>
          <cell r="G153">
            <v>0</v>
          </cell>
          <cell r="H153">
            <v>2.7</v>
          </cell>
          <cell r="I153">
            <v>5.4</v>
          </cell>
          <cell r="J153">
            <v>9</v>
          </cell>
        </row>
        <row r="154">
          <cell r="B154">
            <v>251009</v>
          </cell>
          <cell r="C154">
            <v>1.0390999999999999</v>
          </cell>
          <cell r="D154">
            <v>0.88470000000000004</v>
          </cell>
          <cell r="E154">
            <v>6.3299999999999995E-2</v>
          </cell>
          <cell r="F154">
            <v>6.2899999999999998E-2</v>
          </cell>
          <cell r="G154">
            <v>2.81E-2</v>
          </cell>
          <cell r="H154">
            <v>2.7</v>
          </cell>
          <cell r="I154">
            <v>5.4</v>
          </cell>
          <cell r="J154">
            <v>9</v>
          </cell>
        </row>
        <row r="155">
          <cell r="B155">
            <v>251060</v>
          </cell>
          <cell r="C155">
            <v>0.29580000000000001</v>
          </cell>
          <cell r="D155">
            <v>0.1968</v>
          </cell>
          <cell r="E155">
            <v>3.09E-2</v>
          </cell>
          <cell r="F155">
            <v>0</v>
          </cell>
          <cell r="G155">
            <v>6.8000000000000005E-2</v>
          </cell>
          <cell r="H155">
            <v>2.7</v>
          </cell>
          <cell r="I155">
            <v>5.4</v>
          </cell>
          <cell r="J155">
            <v>9</v>
          </cell>
        </row>
        <row r="156">
          <cell r="B156">
            <v>251049</v>
          </cell>
          <cell r="C156">
            <v>0.2833</v>
          </cell>
          <cell r="D156">
            <v>0.252</v>
          </cell>
          <cell r="E156">
            <v>2.86E-2</v>
          </cell>
          <cell r="F156">
            <v>2.7000000000000001E-3</v>
          </cell>
          <cell r="G156">
            <v>0</v>
          </cell>
          <cell r="H156">
            <v>2.7</v>
          </cell>
          <cell r="I156">
            <v>5.4</v>
          </cell>
          <cell r="J156">
            <v>9</v>
          </cell>
        </row>
        <row r="157">
          <cell r="B157">
            <v>253740</v>
          </cell>
          <cell r="C157">
            <v>1.8877999999999999</v>
          </cell>
          <cell r="D157">
            <v>1.2424999999999999</v>
          </cell>
          <cell r="E157">
            <v>0.2616</v>
          </cell>
          <cell r="F157">
            <v>8.3599999999999994E-2</v>
          </cell>
          <cell r="G157">
            <v>0.3</v>
          </cell>
          <cell r="H157">
            <v>2.7</v>
          </cell>
          <cell r="I157">
            <v>5.4</v>
          </cell>
          <cell r="J157">
            <v>9</v>
          </cell>
        </row>
        <row r="158">
          <cell r="B158">
            <v>251950</v>
          </cell>
          <cell r="C158">
            <v>2.4782999999999999</v>
          </cell>
          <cell r="D158">
            <v>1.6984999999999999</v>
          </cell>
          <cell r="E158">
            <v>0.32269999999999999</v>
          </cell>
          <cell r="F158">
            <v>8.6900000000000005E-2</v>
          </cell>
          <cell r="G158">
            <v>0.36990000000000001</v>
          </cell>
          <cell r="I158">
            <v>5.4</v>
          </cell>
          <cell r="J158">
            <v>9</v>
          </cell>
        </row>
        <row r="159">
          <cell r="B159">
            <v>249539</v>
          </cell>
          <cell r="C159">
            <v>6.0808</v>
          </cell>
          <cell r="D159">
            <v>4.3505000000000003</v>
          </cell>
          <cell r="E159">
            <v>0.90359999999999996</v>
          </cell>
          <cell r="F159">
            <v>0.41160000000000002</v>
          </cell>
          <cell r="G159">
            <v>0.41470000000000001</v>
          </cell>
          <cell r="J159">
            <v>9</v>
          </cell>
        </row>
        <row r="161">
          <cell r="B161" t="str">
            <v>Evolução DEC Conjunto Centro Jardins</v>
          </cell>
        </row>
        <row r="162">
          <cell r="B162" t="str">
            <v>CONSUM</v>
          </cell>
          <cell r="C162" t="str">
            <v>TOTAL</v>
          </cell>
          <cell r="D162" t="str">
            <v>NPROG</v>
          </cell>
          <cell r="E162" t="str">
            <v>PROG</v>
          </cell>
          <cell r="F162" t="str">
            <v>SUBT INT</v>
          </cell>
          <cell r="G162" t="str">
            <v>SUBT EXT</v>
          </cell>
          <cell r="H162" t="str">
            <v>Padrão Mensal = 2,5</v>
          </cell>
          <cell r="I162" t="str">
            <v>Padrão Trimestral = 3</v>
          </cell>
          <cell r="J162" t="str">
            <v>Padrão Anual = 5</v>
          </cell>
        </row>
        <row r="163">
          <cell r="B163">
            <v>175074</v>
          </cell>
          <cell r="C163">
            <v>0.22850000000000001</v>
          </cell>
          <cell r="D163">
            <v>0.22600000000000001</v>
          </cell>
          <cell r="E163">
            <v>2.5000000000000001E-3</v>
          </cell>
          <cell r="F163">
            <v>0</v>
          </cell>
          <cell r="G163">
            <v>0</v>
          </cell>
          <cell r="H163">
            <v>2.5</v>
          </cell>
          <cell r="I163">
            <v>3</v>
          </cell>
          <cell r="J163">
            <v>5</v>
          </cell>
        </row>
        <row r="164">
          <cell r="B164">
            <v>175074</v>
          </cell>
          <cell r="C164">
            <v>4.82E-2</v>
          </cell>
          <cell r="D164">
            <v>4.5400000000000003E-2</v>
          </cell>
          <cell r="E164">
            <v>2.0999999999999999E-3</v>
          </cell>
          <cell r="F164">
            <v>6.9999999999999999E-4</v>
          </cell>
          <cell r="G164">
            <v>0</v>
          </cell>
          <cell r="H164">
            <v>2.5</v>
          </cell>
          <cell r="I164">
            <v>3</v>
          </cell>
          <cell r="J164">
            <v>5</v>
          </cell>
        </row>
        <row r="165">
          <cell r="B165">
            <v>175074</v>
          </cell>
          <cell r="C165">
            <v>0.1565</v>
          </cell>
          <cell r="D165">
            <v>1.6899999999999998E-2</v>
          </cell>
          <cell r="E165">
            <v>0.10199999999999999</v>
          </cell>
          <cell r="F165">
            <v>2.2700000000000001E-2</v>
          </cell>
          <cell r="G165">
            <v>1.49E-2</v>
          </cell>
          <cell r="H165">
            <v>2.5</v>
          </cell>
          <cell r="I165">
            <v>3</v>
          </cell>
          <cell r="J165">
            <v>5</v>
          </cell>
        </row>
        <row r="166">
          <cell r="B166">
            <v>175074</v>
          </cell>
          <cell r="C166">
            <v>0.43319999999999997</v>
          </cell>
          <cell r="D166">
            <v>0.2883</v>
          </cell>
          <cell r="E166">
            <v>0.1066</v>
          </cell>
          <cell r="F166">
            <v>2.3400000000000001E-2</v>
          </cell>
          <cell r="G166">
            <v>1.49E-2</v>
          </cell>
          <cell r="H166">
            <v>2.5</v>
          </cell>
          <cell r="I166">
            <v>3</v>
          </cell>
          <cell r="J166">
            <v>5</v>
          </cell>
        </row>
        <row r="167">
          <cell r="B167">
            <v>174961</v>
          </cell>
          <cell r="C167">
            <v>4.5499999999999999E-2</v>
          </cell>
          <cell r="D167">
            <v>1.14E-2</v>
          </cell>
          <cell r="E167">
            <v>3.2599999999999997E-2</v>
          </cell>
          <cell r="F167">
            <v>1E-4</v>
          </cell>
          <cell r="G167">
            <v>1.4E-3</v>
          </cell>
          <cell r="H167">
            <v>2.5</v>
          </cell>
          <cell r="I167">
            <v>3</v>
          </cell>
          <cell r="J167">
            <v>5</v>
          </cell>
        </row>
        <row r="168">
          <cell r="B168">
            <v>175056</v>
          </cell>
          <cell r="C168">
            <v>1.17E-2</v>
          </cell>
          <cell r="D168">
            <v>6.1000000000000004E-3</v>
          </cell>
          <cell r="E168">
            <v>1.9E-3</v>
          </cell>
          <cell r="F168">
            <v>2.7000000000000001E-3</v>
          </cell>
          <cell r="G168">
            <v>1E-3</v>
          </cell>
          <cell r="H168">
            <v>2.5</v>
          </cell>
          <cell r="I168">
            <v>3</v>
          </cell>
          <cell r="J168">
            <v>5</v>
          </cell>
        </row>
        <row r="169">
          <cell r="B169">
            <v>174923</v>
          </cell>
          <cell r="C169">
            <v>7.1000000000000004E-3</v>
          </cell>
          <cell r="D169">
            <v>6.1999999999999998E-3</v>
          </cell>
          <cell r="E169">
            <v>8.9999999999999998E-4</v>
          </cell>
          <cell r="F169">
            <v>0</v>
          </cell>
          <cell r="G169">
            <v>0</v>
          </cell>
          <cell r="H169">
            <v>2.5</v>
          </cell>
          <cell r="I169">
            <v>3</v>
          </cell>
          <cell r="J169">
            <v>5</v>
          </cell>
        </row>
        <row r="170">
          <cell r="B170">
            <v>174980</v>
          </cell>
          <cell r="C170">
            <v>6.4299999999999996E-2</v>
          </cell>
          <cell r="D170">
            <v>2.3699999999999999E-2</v>
          </cell>
          <cell r="E170">
            <v>3.5400000000000001E-2</v>
          </cell>
          <cell r="F170">
            <v>2.8E-3</v>
          </cell>
          <cell r="G170">
            <v>2.3999999999999998E-3</v>
          </cell>
          <cell r="H170">
            <v>2.5</v>
          </cell>
          <cell r="I170">
            <v>3</v>
          </cell>
          <cell r="J170">
            <v>5</v>
          </cell>
        </row>
        <row r="171">
          <cell r="B171">
            <v>174937</v>
          </cell>
          <cell r="C171">
            <v>4.4000000000000003E-3</v>
          </cell>
          <cell r="D171">
            <v>4.4000000000000003E-3</v>
          </cell>
          <cell r="E171">
            <v>0</v>
          </cell>
          <cell r="F171">
            <v>0</v>
          </cell>
          <cell r="G171">
            <v>0</v>
          </cell>
          <cell r="H171">
            <v>2.5</v>
          </cell>
          <cell r="I171">
            <v>3</v>
          </cell>
          <cell r="J171">
            <v>5</v>
          </cell>
        </row>
        <row r="172">
          <cell r="B172">
            <v>174938</v>
          </cell>
          <cell r="C172">
            <v>2.0500000000000001E-2</v>
          </cell>
          <cell r="D172">
            <v>1.34E-2</v>
          </cell>
          <cell r="E172">
            <v>4.7999999999999996E-3</v>
          </cell>
          <cell r="F172">
            <v>2.3E-3</v>
          </cell>
          <cell r="G172">
            <v>0</v>
          </cell>
          <cell r="H172">
            <v>2.5</v>
          </cell>
          <cell r="I172">
            <v>3</v>
          </cell>
          <cell r="J172">
            <v>5</v>
          </cell>
        </row>
        <row r="173">
          <cell r="B173">
            <v>174942</v>
          </cell>
          <cell r="C173">
            <v>1.95E-2</v>
          </cell>
          <cell r="D173">
            <v>1.52E-2</v>
          </cell>
          <cell r="E173">
            <v>4.0000000000000002E-4</v>
          </cell>
          <cell r="F173">
            <v>3.8E-3</v>
          </cell>
          <cell r="G173">
            <v>0</v>
          </cell>
          <cell r="H173">
            <v>2.5</v>
          </cell>
          <cell r="I173">
            <v>3</v>
          </cell>
          <cell r="J173">
            <v>5</v>
          </cell>
        </row>
        <row r="174">
          <cell r="B174">
            <v>174939</v>
          </cell>
          <cell r="C174">
            <v>4.4400000000000002E-2</v>
          </cell>
          <cell r="D174">
            <v>3.3000000000000002E-2</v>
          </cell>
          <cell r="E174">
            <v>5.1999999999999998E-3</v>
          </cell>
          <cell r="F174">
            <v>6.1000000000000004E-3</v>
          </cell>
          <cell r="G174">
            <v>0</v>
          </cell>
          <cell r="H174">
            <v>2.5</v>
          </cell>
          <cell r="I174">
            <v>3</v>
          </cell>
          <cell r="J174">
            <v>5</v>
          </cell>
        </row>
        <row r="175">
          <cell r="B175">
            <v>174940</v>
          </cell>
          <cell r="C175">
            <v>1.2699999999999999E-2</v>
          </cell>
          <cell r="D175">
            <v>2.8999999999999998E-3</v>
          </cell>
          <cell r="E175">
            <v>4.4999999999999997E-3</v>
          </cell>
          <cell r="F175">
            <v>4.8999999999999998E-3</v>
          </cell>
          <cell r="G175">
            <v>2.9999999999999997E-4</v>
          </cell>
          <cell r="H175">
            <v>2.5</v>
          </cell>
          <cell r="I175">
            <v>3</v>
          </cell>
          <cell r="J175">
            <v>5</v>
          </cell>
        </row>
        <row r="176">
          <cell r="B176">
            <v>174892</v>
          </cell>
          <cell r="C176">
            <v>2.9899999999999999E-2</v>
          </cell>
          <cell r="D176">
            <v>1.18E-2</v>
          </cell>
          <cell r="E176">
            <v>0</v>
          </cell>
          <cell r="F176">
            <v>1.8100000000000002E-2</v>
          </cell>
          <cell r="G176">
            <v>0</v>
          </cell>
          <cell r="H176">
            <v>2.5</v>
          </cell>
          <cell r="I176">
            <v>3</v>
          </cell>
          <cell r="J176">
            <v>5</v>
          </cell>
        </row>
        <row r="177">
          <cell r="B177">
            <v>175610</v>
          </cell>
          <cell r="C177">
            <v>3.7600000000000001E-2</v>
          </cell>
          <cell r="D177">
            <v>2.1499999999999998E-2</v>
          </cell>
          <cell r="E177">
            <v>1.04E-2</v>
          </cell>
          <cell r="F177">
            <v>2.7000000000000001E-3</v>
          </cell>
          <cell r="G177">
            <v>3.0000000000000001E-3</v>
          </cell>
          <cell r="H177">
            <v>2.5</v>
          </cell>
          <cell r="I177">
            <v>3</v>
          </cell>
          <cell r="J177">
            <v>5</v>
          </cell>
        </row>
        <row r="178">
          <cell r="B178">
            <v>175147</v>
          </cell>
          <cell r="C178">
            <v>8.0199999999999994E-2</v>
          </cell>
          <cell r="D178">
            <v>3.6200000000000003E-2</v>
          </cell>
          <cell r="E178">
            <v>1.49E-2</v>
          </cell>
          <cell r="F178">
            <v>2.5700000000000001E-2</v>
          </cell>
          <cell r="G178">
            <v>3.3E-3</v>
          </cell>
          <cell r="I178">
            <v>3</v>
          </cell>
          <cell r="J178">
            <v>5</v>
          </cell>
        </row>
        <row r="179">
          <cell r="B179">
            <v>175035</v>
          </cell>
          <cell r="C179">
            <v>0.62219999999999998</v>
          </cell>
          <cell r="D179">
            <v>0.38129999999999997</v>
          </cell>
          <cell r="E179">
            <v>0.16209999999999999</v>
          </cell>
          <cell r="F179">
            <v>5.8000000000000003E-2</v>
          </cell>
          <cell r="G179">
            <v>2.06E-2</v>
          </cell>
          <cell r="J179">
            <v>5</v>
          </cell>
        </row>
        <row r="181">
          <cell r="B181" t="str">
            <v>Evolução DEC Conjunto Cursino</v>
          </cell>
        </row>
        <row r="182">
          <cell r="B182" t="str">
            <v>CONSUM</v>
          </cell>
          <cell r="C182" t="str">
            <v>TOTAL</v>
          </cell>
          <cell r="D182" t="str">
            <v>NPROG</v>
          </cell>
          <cell r="E182" t="str">
            <v>PROG</v>
          </cell>
          <cell r="F182" t="str">
            <v>SUBT INT</v>
          </cell>
          <cell r="G182" t="str">
            <v>SUBT EXT</v>
          </cell>
          <cell r="H182" t="str">
            <v>Padrão Mensal = 3</v>
          </cell>
          <cell r="I182" t="str">
            <v>Padrão Trimestral = 6</v>
          </cell>
          <cell r="J182" t="str">
            <v>Padrão Anual = 10</v>
          </cell>
        </row>
        <row r="183">
          <cell r="B183">
            <v>108826</v>
          </cell>
          <cell r="C183">
            <v>1.5127999999999999</v>
          </cell>
          <cell r="D183">
            <v>0.86619999999999997</v>
          </cell>
          <cell r="E183">
            <v>0.64670000000000005</v>
          </cell>
          <cell r="F183">
            <v>0</v>
          </cell>
          <cell r="G183">
            <v>0</v>
          </cell>
          <cell r="H183">
            <v>3</v>
          </cell>
          <cell r="I183">
            <v>6</v>
          </cell>
          <cell r="J183">
            <v>10</v>
          </cell>
        </row>
        <row r="184">
          <cell r="B184">
            <v>108775</v>
          </cell>
          <cell r="C184">
            <v>1.5992999999999999</v>
          </cell>
          <cell r="D184">
            <v>0.96160000000000001</v>
          </cell>
          <cell r="E184">
            <v>0.36049999999999999</v>
          </cell>
          <cell r="F184">
            <v>0.27710000000000001</v>
          </cell>
          <cell r="G184">
            <v>0</v>
          </cell>
          <cell r="H184">
            <v>3</v>
          </cell>
          <cell r="I184">
            <v>6</v>
          </cell>
          <cell r="J184">
            <v>10</v>
          </cell>
        </row>
        <row r="185">
          <cell r="B185">
            <v>108754</v>
          </cell>
          <cell r="C185">
            <v>0.37819999999999998</v>
          </cell>
          <cell r="D185">
            <v>0.32450000000000001</v>
          </cell>
          <cell r="E185">
            <v>5.3699999999999998E-2</v>
          </cell>
          <cell r="F185">
            <v>0</v>
          </cell>
          <cell r="G185">
            <v>0</v>
          </cell>
          <cell r="H185">
            <v>3</v>
          </cell>
          <cell r="I185">
            <v>6</v>
          </cell>
          <cell r="J185">
            <v>10</v>
          </cell>
        </row>
        <row r="186">
          <cell r="B186">
            <v>108785</v>
          </cell>
          <cell r="C186">
            <v>3.4906000000000001</v>
          </cell>
          <cell r="D186">
            <v>2.1524000000000001</v>
          </cell>
          <cell r="E186">
            <v>1.0610999999999999</v>
          </cell>
          <cell r="F186">
            <v>0.27710000000000001</v>
          </cell>
          <cell r="G186">
            <v>0</v>
          </cell>
          <cell r="H186">
            <v>3</v>
          </cell>
          <cell r="I186">
            <v>6</v>
          </cell>
          <cell r="J186">
            <v>10</v>
          </cell>
        </row>
        <row r="187">
          <cell r="B187">
            <v>108755</v>
          </cell>
          <cell r="C187">
            <v>1.4336</v>
          </cell>
          <cell r="D187">
            <v>0.42020000000000002</v>
          </cell>
          <cell r="E187">
            <v>2.4400000000000002E-2</v>
          </cell>
          <cell r="F187">
            <v>8.2000000000000007E-3</v>
          </cell>
          <cell r="G187">
            <v>0.98080000000000001</v>
          </cell>
          <cell r="H187">
            <v>3</v>
          </cell>
          <cell r="I187">
            <v>6</v>
          </cell>
          <cell r="J187">
            <v>10</v>
          </cell>
        </row>
        <row r="188">
          <cell r="B188">
            <v>108755</v>
          </cell>
          <cell r="C188">
            <v>0.73960000000000004</v>
          </cell>
          <cell r="D188">
            <v>0.67090000000000005</v>
          </cell>
          <cell r="E188">
            <v>5.6000000000000001E-2</v>
          </cell>
          <cell r="F188">
            <v>0</v>
          </cell>
          <cell r="G188">
            <v>1.2699999999999999E-2</v>
          </cell>
          <cell r="H188">
            <v>3</v>
          </cell>
          <cell r="I188">
            <v>6</v>
          </cell>
          <cell r="J188">
            <v>10</v>
          </cell>
        </row>
        <row r="189">
          <cell r="B189">
            <v>109092</v>
          </cell>
          <cell r="C189">
            <v>0.44740000000000002</v>
          </cell>
          <cell r="D189">
            <v>0.4219</v>
          </cell>
          <cell r="E189">
            <v>2.5499999999999998E-2</v>
          </cell>
          <cell r="F189">
            <v>0</v>
          </cell>
          <cell r="G189">
            <v>0</v>
          </cell>
          <cell r="H189">
            <v>3</v>
          </cell>
          <cell r="I189">
            <v>6</v>
          </cell>
          <cell r="J189">
            <v>10</v>
          </cell>
        </row>
        <row r="190">
          <cell r="B190">
            <v>108867</v>
          </cell>
          <cell r="C190">
            <v>2.6193</v>
          </cell>
          <cell r="D190">
            <v>1.5126999999999999</v>
          </cell>
          <cell r="E190">
            <v>0.10589999999999999</v>
          </cell>
          <cell r="F190">
            <v>8.2000000000000007E-3</v>
          </cell>
          <cell r="G190">
            <v>0.99250000000000005</v>
          </cell>
          <cell r="H190">
            <v>3</v>
          </cell>
          <cell r="I190">
            <v>6</v>
          </cell>
          <cell r="J190">
            <v>10</v>
          </cell>
        </row>
        <row r="191">
          <cell r="B191">
            <v>111060</v>
          </cell>
          <cell r="C191">
            <v>1.0347</v>
          </cell>
          <cell r="D191">
            <v>0.98609999999999998</v>
          </cell>
          <cell r="E191">
            <v>3.5000000000000003E-2</v>
          </cell>
          <cell r="F191">
            <v>1.3599999999999999E-2</v>
          </cell>
          <cell r="G191">
            <v>0</v>
          </cell>
          <cell r="H191">
            <v>3</v>
          </cell>
          <cell r="I191">
            <v>6</v>
          </cell>
          <cell r="J191">
            <v>10</v>
          </cell>
        </row>
        <row r="192">
          <cell r="B192">
            <v>111171</v>
          </cell>
          <cell r="C192">
            <v>0.2944</v>
          </cell>
          <cell r="D192">
            <v>0.25069999999999998</v>
          </cell>
          <cell r="E192">
            <v>4.0899999999999999E-2</v>
          </cell>
          <cell r="F192">
            <v>2.8E-3</v>
          </cell>
          <cell r="G192">
            <v>0</v>
          </cell>
          <cell r="H192">
            <v>3</v>
          </cell>
          <cell r="I192">
            <v>6</v>
          </cell>
          <cell r="J192">
            <v>10</v>
          </cell>
        </row>
        <row r="193">
          <cell r="B193">
            <v>111170</v>
          </cell>
          <cell r="C193">
            <v>0.4415</v>
          </cell>
          <cell r="D193">
            <v>9.2799999999999994E-2</v>
          </cell>
          <cell r="E193">
            <v>0.23730000000000001</v>
          </cell>
          <cell r="F193">
            <v>0.1114</v>
          </cell>
          <cell r="G193">
            <v>0</v>
          </cell>
          <cell r="H193">
            <v>3</v>
          </cell>
          <cell r="I193">
            <v>6</v>
          </cell>
          <cell r="J193">
            <v>10</v>
          </cell>
        </row>
        <row r="194">
          <cell r="B194">
            <v>111134</v>
          </cell>
          <cell r="C194">
            <v>1.7702</v>
          </cell>
          <cell r="D194">
            <v>1.3290999999999999</v>
          </cell>
          <cell r="E194">
            <v>0.31330000000000002</v>
          </cell>
          <cell r="F194">
            <v>0.1278</v>
          </cell>
          <cell r="G194">
            <v>0</v>
          </cell>
          <cell r="H194">
            <v>3</v>
          </cell>
          <cell r="I194">
            <v>6</v>
          </cell>
          <cell r="J194">
            <v>10</v>
          </cell>
        </row>
        <row r="195">
          <cell r="B195">
            <v>111226</v>
          </cell>
          <cell r="C195">
            <v>0.83609999999999995</v>
          </cell>
          <cell r="D195">
            <v>0.67400000000000004</v>
          </cell>
          <cell r="E195">
            <v>0.16209999999999999</v>
          </cell>
          <cell r="F195">
            <v>0</v>
          </cell>
          <cell r="G195">
            <v>0</v>
          </cell>
          <cell r="H195">
            <v>3</v>
          </cell>
          <cell r="I195">
            <v>6</v>
          </cell>
          <cell r="J195">
            <v>10</v>
          </cell>
        </row>
        <row r="196">
          <cell r="B196">
            <v>111222</v>
          </cell>
          <cell r="C196">
            <v>0.25990000000000002</v>
          </cell>
          <cell r="D196">
            <v>0.16850000000000001</v>
          </cell>
          <cell r="E196">
            <v>9.1399999999999995E-2</v>
          </cell>
          <cell r="F196">
            <v>0</v>
          </cell>
          <cell r="G196">
            <v>0</v>
          </cell>
          <cell r="H196">
            <v>3</v>
          </cell>
          <cell r="I196">
            <v>6</v>
          </cell>
          <cell r="J196">
            <v>10</v>
          </cell>
        </row>
        <row r="197">
          <cell r="B197">
            <v>113851</v>
          </cell>
          <cell r="C197">
            <v>0.70889999999999997</v>
          </cell>
          <cell r="D197">
            <v>0.68910000000000005</v>
          </cell>
          <cell r="E197">
            <v>1.9900000000000001E-2</v>
          </cell>
          <cell r="F197">
            <v>0</v>
          </cell>
          <cell r="G197">
            <v>0</v>
          </cell>
          <cell r="H197">
            <v>3</v>
          </cell>
          <cell r="I197">
            <v>6</v>
          </cell>
          <cell r="J197">
            <v>10</v>
          </cell>
        </row>
        <row r="198">
          <cell r="B198">
            <v>112100</v>
          </cell>
          <cell r="C198">
            <v>1.8073999999999999</v>
          </cell>
          <cell r="D198">
            <v>1.5358000000000001</v>
          </cell>
          <cell r="E198">
            <v>0.2717</v>
          </cell>
          <cell r="F198">
            <v>0</v>
          </cell>
          <cell r="G198">
            <v>0</v>
          </cell>
          <cell r="I198">
            <v>6</v>
          </cell>
          <cell r="J198">
            <v>10</v>
          </cell>
        </row>
        <row r="199">
          <cell r="B199">
            <v>110221</v>
          </cell>
          <cell r="C199">
            <v>9.6553000000000004</v>
          </cell>
          <cell r="D199">
            <v>6.5206</v>
          </cell>
          <cell r="E199">
            <v>1.7441</v>
          </cell>
          <cell r="F199">
            <v>0.41039999999999999</v>
          </cell>
          <cell r="G199">
            <v>0.98029999999999995</v>
          </cell>
          <cell r="J199">
            <v>10</v>
          </cell>
        </row>
        <row r="201">
          <cell r="B201" t="str">
            <v>Evolução DEC Conjunto Diadema</v>
          </cell>
        </row>
        <row r="202">
          <cell r="B202" t="str">
            <v>CONSUM</v>
          </cell>
          <cell r="C202" t="str">
            <v>TOTAL</v>
          </cell>
          <cell r="D202" t="str">
            <v>NPROG</v>
          </cell>
          <cell r="E202" t="str">
            <v>PROG</v>
          </cell>
          <cell r="F202" t="str">
            <v>SUBT INT</v>
          </cell>
          <cell r="G202" t="str">
            <v>SUBT EXT</v>
          </cell>
          <cell r="H202" t="str">
            <v>Padrão Mensal = 2,7</v>
          </cell>
          <cell r="I202" t="str">
            <v>Padrão Trimestral = 5,4</v>
          </cell>
          <cell r="J202" t="str">
            <v>Padrão Anual = 9</v>
          </cell>
        </row>
        <row r="203">
          <cell r="B203">
            <v>113969</v>
          </cell>
          <cell r="C203">
            <v>0.95909999999999995</v>
          </cell>
          <cell r="D203">
            <v>0.88829999999999998</v>
          </cell>
          <cell r="E203">
            <v>7.0900000000000005E-2</v>
          </cell>
          <cell r="F203">
            <v>0</v>
          </cell>
          <cell r="G203">
            <v>0</v>
          </cell>
          <cell r="H203">
            <v>2.7</v>
          </cell>
          <cell r="I203">
            <v>5.4</v>
          </cell>
          <cell r="J203">
            <v>9</v>
          </cell>
        </row>
        <row r="204">
          <cell r="B204">
            <v>113775</v>
          </cell>
          <cell r="C204">
            <v>0.93359999999999999</v>
          </cell>
          <cell r="D204">
            <v>0.55100000000000005</v>
          </cell>
          <cell r="E204">
            <v>0.35120000000000001</v>
          </cell>
          <cell r="F204">
            <v>3.15E-2</v>
          </cell>
          <cell r="G204">
            <v>0</v>
          </cell>
          <cell r="H204">
            <v>2.7</v>
          </cell>
          <cell r="I204">
            <v>5.4</v>
          </cell>
          <cell r="J204">
            <v>9</v>
          </cell>
        </row>
        <row r="205">
          <cell r="B205">
            <v>113672</v>
          </cell>
          <cell r="C205">
            <v>0.93059999999999998</v>
          </cell>
          <cell r="D205">
            <v>0.53380000000000005</v>
          </cell>
          <cell r="E205">
            <v>0.3337</v>
          </cell>
          <cell r="F205">
            <v>0</v>
          </cell>
          <cell r="G205">
            <v>6.3100000000000003E-2</v>
          </cell>
          <cell r="H205">
            <v>2.7</v>
          </cell>
          <cell r="I205">
            <v>5.4</v>
          </cell>
          <cell r="J205">
            <v>9</v>
          </cell>
        </row>
        <row r="206">
          <cell r="B206">
            <v>113805</v>
          </cell>
          <cell r="C206">
            <v>2.8233000000000001</v>
          </cell>
          <cell r="D206">
            <v>1.9736</v>
          </cell>
          <cell r="E206">
            <v>0.75539999999999996</v>
          </cell>
          <cell r="F206">
            <v>3.15E-2</v>
          </cell>
          <cell r="G206">
            <v>6.3E-2</v>
          </cell>
          <cell r="H206">
            <v>2.7</v>
          </cell>
          <cell r="I206">
            <v>5.4</v>
          </cell>
          <cell r="J206">
            <v>9</v>
          </cell>
        </row>
        <row r="207">
          <cell r="B207">
            <v>113687</v>
          </cell>
          <cell r="C207">
            <v>0.3231</v>
          </cell>
          <cell r="D207">
            <v>0.1183</v>
          </cell>
          <cell r="E207">
            <v>0.1452</v>
          </cell>
          <cell r="F207">
            <v>0</v>
          </cell>
          <cell r="G207">
            <v>5.96E-2</v>
          </cell>
          <cell r="H207">
            <v>2.7</v>
          </cell>
          <cell r="I207">
            <v>5.4</v>
          </cell>
          <cell r="J207">
            <v>9</v>
          </cell>
        </row>
        <row r="208">
          <cell r="B208">
            <v>113693</v>
          </cell>
          <cell r="C208">
            <v>0.56389999999999996</v>
          </cell>
          <cell r="D208">
            <v>0.29139999999999999</v>
          </cell>
          <cell r="E208">
            <v>4.53E-2</v>
          </cell>
          <cell r="F208">
            <v>0</v>
          </cell>
          <cell r="G208">
            <v>0.22720000000000001</v>
          </cell>
          <cell r="H208">
            <v>2.7</v>
          </cell>
          <cell r="I208">
            <v>5.4</v>
          </cell>
          <cell r="J208">
            <v>9</v>
          </cell>
        </row>
        <row r="209">
          <cell r="B209">
            <v>113604</v>
          </cell>
          <cell r="C209">
            <v>0.40189999999999998</v>
          </cell>
          <cell r="D209">
            <v>0.27539999999999998</v>
          </cell>
          <cell r="E209">
            <v>5.8099999999999999E-2</v>
          </cell>
          <cell r="F209">
            <v>6.8400000000000002E-2</v>
          </cell>
          <cell r="G209">
            <v>0</v>
          </cell>
          <cell r="H209">
            <v>2.7</v>
          </cell>
          <cell r="I209">
            <v>5.4</v>
          </cell>
          <cell r="J209">
            <v>9</v>
          </cell>
        </row>
        <row r="210">
          <cell r="B210">
            <v>113661</v>
          </cell>
          <cell r="C210">
            <v>1.2888999999999999</v>
          </cell>
          <cell r="D210">
            <v>0.68510000000000004</v>
          </cell>
          <cell r="E210">
            <v>0.24859999999999999</v>
          </cell>
          <cell r="F210">
            <v>6.8400000000000002E-2</v>
          </cell>
          <cell r="G210">
            <v>0.28689999999999999</v>
          </cell>
          <cell r="H210">
            <v>2.7</v>
          </cell>
          <cell r="I210">
            <v>5.4</v>
          </cell>
          <cell r="J210">
            <v>9</v>
          </cell>
        </row>
        <row r="211">
          <cell r="B211">
            <v>116592</v>
          </cell>
          <cell r="C211">
            <v>1.1015999999999999</v>
          </cell>
          <cell r="D211">
            <v>0.84799999999999998</v>
          </cell>
          <cell r="E211">
            <v>0.20680000000000001</v>
          </cell>
          <cell r="F211">
            <v>4.6800000000000001E-2</v>
          </cell>
          <cell r="G211">
            <v>0</v>
          </cell>
          <cell r="H211">
            <v>2.7</v>
          </cell>
          <cell r="I211">
            <v>5.4</v>
          </cell>
          <cell r="J211">
            <v>9</v>
          </cell>
        </row>
        <row r="212">
          <cell r="B212">
            <v>116239</v>
          </cell>
          <cell r="C212">
            <v>0.26119999999999999</v>
          </cell>
          <cell r="D212">
            <v>0.19109999999999999</v>
          </cell>
          <cell r="E212">
            <v>7.0099999999999996E-2</v>
          </cell>
          <cell r="F212">
            <v>0</v>
          </cell>
          <cell r="G212">
            <v>0</v>
          </cell>
          <cell r="H212">
            <v>2.7</v>
          </cell>
          <cell r="I212">
            <v>5.4</v>
          </cell>
          <cell r="J212">
            <v>9</v>
          </cell>
        </row>
        <row r="213">
          <cell r="B213">
            <v>116365</v>
          </cell>
          <cell r="C213">
            <v>0.37430000000000002</v>
          </cell>
          <cell r="D213">
            <v>0.31030000000000002</v>
          </cell>
          <cell r="E213">
            <v>6.4000000000000001E-2</v>
          </cell>
          <cell r="F213">
            <v>0</v>
          </cell>
          <cell r="G213">
            <v>0</v>
          </cell>
          <cell r="H213">
            <v>2.7</v>
          </cell>
          <cell r="I213">
            <v>5.4</v>
          </cell>
          <cell r="J213">
            <v>9</v>
          </cell>
        </row>
        <row r="214">
          <cell r="B214">
            <v>116399</v>
          </cell>
          <cell r="C214">
            <v>1.7384999999999999</v>
          </cell>
          <cell r="D214">
            <v>1.3505</v>
          </cell>
          <cell r="E214">
            <v>0.34110000000000001</v>
          </cell>
          <cell r="F214">
            <v>4.6899999999999997E-2</v>
          </cell>
          <cell r="G214">
            <v>0</v>
          </cell>
          <cell r="H214">
            <v>2.7</v>
          </cell>
          <cell r="I214">
            <v>5.4</v>
          </cell>
          <cell r="J214">
            <v>9</v>
          </cell>
        </row>
        <row r="215">
          <cell r="B215">
            <v>116559</v>
          </cell>
          <cell r="C215">
            <v>0.7016</v>
          </cell>
          <cell r="D215">
            <v>0.37809999999999999</v>
          </cell>
          <cell r="E215">
            <v>0.16830000000000001</v>
          </cell>
          <cell r="F215">
            <v>5.0000000000000001E-4</v>
          </cell>
          <cell r="G215">
            <v>0.1547</v>
          </cell>
          <cell r="H215">
            <v>2.7</v>
          </cell>
          <cell r="I215">
            <v>5.4</v>
          </cell>
          <cell r="J215">
            <v>9</v>
          </cell>
        </row>
        <row r="216">
          <cell r="B216">
            <v>116463</v>
          </cell>
          <cell r="C216">
            <v>0.73050000000000004</v>
          </cell>
          <cell r="D216">
            <v>0.45550000000000002</v>
          </cell>
          <cell r="E216">
            <v>5.5E-2</v>
          </cell>
          <cell r="F216">
            <v>0.21990000000000001</v>
          </cell>
          <cell r="G216">
            <v>0</v>
          </cell>
          <cell r="H216">
            <v>2.7</v>
          </cell>
          <cell r="I216">
            <v>5.4</v>
          </cell>
          <cell r="J216">
            <v>9</v>
          </cell>
        </row>
        <row r="217">
          <cell r="B217">
            <v>119044</v>
          </cell>
          <cell r="C217">
            <v>0.93230000000000002</v>
          </cell>
          <cell r="D217">
            <v>0.8901</v>
          </cell>
          <cell r="E217">
            <v>4.2200000000000001E-2</v>
          </cell>
          <cell r="F217">
            <v>0</v>
          </cell>
          <cell r="G217">
            <v>0</v>
          </cell>
          <cell r="H217">
            <v>2.7</v>
          </cell>
          <cell r="I217">
            <v>5.4</v>
          </cell>
          <cell r="J217">
            <v>9</v>
          </cell>
        </row>
        <row r="218">
          <cell r="B218">
            <v>117355</v>
          </cell>
          <cell r="C218">
            <v>2.3675000000000002</v>
          </cell>
          <cell r="D218">
            <v>1.7304999999999999</v>
          </cell>
          <cell r="E218">
            <v>0.26450000000000001</v>
          </cell>
          <cell r="F218">
            <v>0.21870000000000001</v>
          </cell>
          <cell r="G218">
            <v>0.1537</v>
          </cell>
          <cell r="I218">
            <v>5.4</v>
          </cell>
          <cell r="J218">
            <v>9</v>
          </cell>
        </row>
        <row r="219">
          <cell r="B219">
            <v>115305</v>
          </cell>
          <cell r="C219">
            <v>8.2217000000000002</v>
          </cell>
          <cell r="D219">
            <v>5.7477999999999998</v>
          </cell>
          <cell r="E219">
            <v>1.6043000000000001</v>
          </cell>
          <cell r="F219">
            <v>0.36840000000000001</v>
          </cell>
          <cell r="G219">
            <v>0.50139999999999996</v>
          </cell>
          <cell r="J219">
            <v>9</v>
          </cell>
        </row>
        <row r="221">
          <cell r="B221" t="str">
            <v>Evolução DEC Conjunto Embu</v>
          </cell>
        </row>
        <row r="222">
          <cell r="B222" t="str">
            <v>CONSUM</v>
          </cell>
          <cell r="C222" t="str">
            <v>TOTAL</v>
          </cell>
          <cell r="D222" t="str">
            <v>NPROG</v>
          </cell>
          <cell r="E222" t="str">
            <v>PROG</v>
          </cell>
          <cell r="F222" t="str">
            <v>SUBT INT</v>
          </cell>
          <cell r="G222" t="str">
            <v>SUBT EXT</v>
          </cell>
          <cell r="H222" t="str">
            <v>Padrão Mensal = 9</v>
          </cell>
          <cell r="I222" t="str">
            <v>Padrão Trimestral = 18</v>
          </cell>
          <cell r="J222" t="str">
            <v>Padrão Anual = 30</v>
          </cell>
        </row>
        <row r="223">
          <cell r="B223">
            <v>55676</v>
          </cell>
          <cell r="C223">
            <v>2.0741999999999998</v>
          </cell>
          <cell r="D223">
            <v>1.887</v>
          </cell>
          <cell r="E223">
            <v>0.18720000000000001</v>
          </cell>
          <cell r="F223">
            <v>0</v>
          </cell>
          <cell r="G223">
            <v>0</v>
          </cell>
          <cell r="H223">
            <v>9</v>
          </cell>
          <cell r="I223">
            <v>18</v>
          </cell>
          <cell r="J223">
            <v>30</v>
          </cell>
        </row>
        <row r="224">
          <cell r="B224">
            <v>55679</v>
          </cell>
          <cell r="C224">
            <v>4.26</v>
          </cell>
          <cell r="D224">
            <v>3.9658000000000002</v>
          </cell>
          <cell r="E224">
            <v>0.28660000000000002</v>
          </cell>
          <cell r="F224">
            <v>7.4999999999999997E-3</v>
          </cell>
          <cell r="G224">
            <v>0</v>
          </cell>
          <cell r="H224">
            <v>9</v>
          </cell>
          <cell r="I224">
            <v>18</v>
          </cell>
          <cell r="J224">
            <v>30</v>
          </cell>
        </row>
        <row r="225">
          <cell r="B225">
            <v>55663</v>
          </cell>
          <cell r="C225">
            <v>1.1398999999999999</v>
          </cell>
          <cell r="D225">
            <v>0.94179999999999997</v>
          </cell>
          <cell r="E225">
            <v>8.3199999999999996E-2</v>
          </cell>
          <cell r="F225">
            <v>0</v>
          </cell>
          <cell r="G225">
            <v>0.1149</v>
          </cell>
          <cell r="H225">
            <v>9</v>
          </cell>
          <cell r="I225">
            <v>18</v>
          </cell>
          <cell r="J225">
            <v>30</v>
          </cell>
        </row>
        <row r="226">
          <cell r="B226">
            <v>55673</v>
          </cell>
          <cell r="C226">
            <v>7.4744999999999999</v>
          </cell>
          <cell r="D226">
            <v>6.7949999999999999</v>
          </cell>
          <cell r="E226">
            <v>0.55700000000000005</v>
          </cell>
          <cell r="F226">
            <v>7.4999999999999997E-3</v>
          </cell>
          <cell r="G226">
            <v>0.1149</v>
          </cell>
          <cell r="H226">
            <v>9</v>
          </cell>
          <cell r="I226">
            <v>18</v>
          </cell>
          <cell r="J226">
            <v>30</v>
          </cell>
        </row>
        <row r="227">
          <cell r="B227">
            <v>57650</v>
          </cell>
          <cell r="C227">
            <v>0.55120000000000002</v>
          </cell>
          <cell r="D227">
            <v>0.30459999999999998</v>
          </cell>
          <cell r="E227">
            <v>0.24660000000000001</v>
          </cell>
          <cell r="F227">
            <v>0</v>
          </cell>
          <cell r="G227">
            <v>0</v>
          </cell>
          <cell r="H227">
            <v>9</v>
          </cell>
          <cell r="I227">
            <v>18</v>
          </cell>
          <cell r="J227">
            <v>30</v>
          </cell>
        </row>
        <row r="228">
          <cell r="B228">
            <v>57577</v>
          </cell>
          <cell r="C228">
            <v>0.68179999999999996</v>
          </cell>
          <cell r="D228">
            <v>0.5857</v>
          </cell>
          <cell r="E228">
            <v>4.4699999999999997E-2</v>
          </cell>
          <cell r="F228">
            <v>5.1400000000000001E-2</v>
          </cell>
          <cell r="G228">
            <v>0</v>
          </cell>
          <cell r="H228">
            <v>9</v>
          </cell>
          <cell r="I228">
            <v>18</v>
          </cell>
          <cell r="J228">
            <v>30</v>
          </cell>
        </row>
        <row r="229">
          <cell r="B229">
            <v>57559</v>
          </cell>
          <cell r="C229">
            <v>0.62970000000000004</v>
          </cell>
          <cell r="D229">
            <v>0.48930000000000001</v>
          </cell>
          <cell r="E229">
            <v>0.1404</v>
          </cell>
          <cell r="F229">
            <v>0</v>
          </cell>
          <cell r="G229">
            <v>0</v>
          </cell>
          <cell r="H229">
            <v>9</v>
          </cell>
          <cell r="I229">
            <v>18</v>
          </cell>
          <cell r="J229">
            <v>30</v>
          </cell>
        </row>
        <row r="230">
          <cell r="B230">
            <v>57595</v>
          </cell>
          <cell r="C230">
            <v>1.8626</v>
          </cell>
          <cell r="D230">
            <v>1.3794</v>
          </cell>
          <cell r="E230">
            <v>0.43180000000000002</v>
          </cell>
          <cell r="F230">
            <v>5.1400000000000001E-2</v>
          </cell>
          <cell r="G230">
            <v>0</v>
          </cell>
          <cell r="H230">
            <v>9</v>
          </cell>
          <cell r="I230">
            <v>18</v>
          </cell>
          <cell r="J230">
            <v>30</v>
          </cell>
        </row>
        <row r="231">
          <cell r="B231">
            <v>57890</v>
          </cell>
          <cell r="C231">
            <v>1.2725</v>
          </cell>
          <cell r="D231">
            <v>1.2357</v>
          </cell>
          <cell r="E231">
            <v>3.6600000000000001E-2</v>
          </cell>
          <cell r="F231">
            <v>2.0000000000000001E-4</v>
          </cell>
          <cell r="G231">
            <v>0</v>
          </cell>
          <cell r="H231">
            <v>9</v>
          </cell>
          <cell r="I231">
            <v>18</v>
          </cell>
          <cell r="J231">
            <v>30</v>
          </cell>
        </row>
        <row r="232">
          <cell r="B232">
            <v>57883</v>
          </cell>
          <cell r="C232">
            <v>0.3765</v>
          </cell>
          <cell r="D232">
            <v>0.32279999999999998</v>
          </cell>
          <cell r="E232">
            <v>5.2900000000000003E-2</v>
          </cell>
          <cell r="F232">
            <v>8.9999999999999998E-4</v>
          </cell>
          <cell r="G232">
            <v>0</v>
          </cell>
          <cell r="H232">
            <v>9</v>
          </cell>
          <cell r="I232">
            <v>18</v>
          </cell>
          <cell r="J232">
            <v>30</v>
          </cell>
        </row>
        <row r="233">
          <cell r="B233">
            <v>57880</v>
          </cell>
          <cell r="C233">
            <v>0.38179999999999997</v>
          </cell>
          <cell r="D233">
            <v>0.37819999999999998</v>
          </cell>
          <cell r="E233">
            <v>3.5999999999999999E-3</v>
          </cell>
          <cell r="F233">
            <v>0</v>
          </cell>
          <cell r="G233">
            <v>0</v>
          </cell>
          <cell r="H233">
            <v>9</v>
          </cell>
          <cell r="I233">
            <v>18</v>
          </cell>
          <cell r="J233">
            <v>30</v>
          </cell>
        </row>
        <row r="234">
          <cell r="B234">
            <v>57884</v>
          </cell>
          <cell r="C234">
            <v>2.0308999999999999</v>
          </cell>
          <cell r="D234">
            <v>1.9368000000000001</v>
          </cell>
          <cell r="E234">
            <v>9.3100000000000002E-2</v>
          </cell>
          <cell r="F234">
            <v>1.1000000000000001E-3</v>
          </cell>
          <cell r="G234">
            <v>0</v>
          </cell>
          <cell r="H234">
            <v>9</v>
          </cell>
          <cell r="I234">
            <v>18</v>
          </cell>
          <cell r="J234">
            <v>30</v>
          </cell>
        </row>
        <row r="235">
          <cell r="B235">
            <v>57944</v>
          </cell>
          <cell r="C235">
            <v>2.6644000000000001</v>
          </cell>
          <cell r="D235">
            <v>1.5123</v>
          </cell>
          <cell r="E235">
            <v>2.7300000000000001E-2</v>
          </cell>
          <cell r="F235">
            <v>1.0555000000000001</v>
          </cell>
          <cell r="G235">
            <v>6.9400000000000003E-2</v>
          </cell>
          <cell r="H235">
            <v>9</v>
          </cell>
          <cell r="I235">
            <v>18</v>
          </cell>
          <cell r="J235">
            <v>30</v>
          </cell>
        </row>
        <row r="236">
          <cell r="B236">
            <v>57944</v>
          </cell>
          <cell r="C236">
            <v>0.51200000000000001</v>
          </cell>
          <cell r="D236">
            <v>0.36580000000000001</v>
          </cell>
          <cell r="E236">
            <v>0.13450000000000001</v>
          </cell>
          <cell r="F236">
            <v>1.1599999999999999E-2</v>
          </cell>
          <cell r="G236">
            <v>0</v>
          </cell>
          <cell r="H236">
            <v>9</v>
          </cell>
          <cell r="I236">
            <v>18</v>
          </cell>
          <cell r="J236">
            <v>30</v>
          </cell>
        </row>
        <row r="237">
          <cell r="B237">
            <v>58677</v>
          </cell>
          <cell r="C237">
            <v>1.6618999999999999</v>
          </cell>
          <cell r="D237">
            <v>1.5411999999999999</v>
          </cell>
          <cell r="E237">
            <v>0.1207</v>
          </cell>
          <cell r="F237">
            <v>0</v>
          </cell>
          <cell r="G237">
            <v>0</v>
          </cell>
          <cell r="H237">
            <v>9</v>
          </cell>
          <cell r="I237">
            <v>18</v>
          </cell>
          <cell r="J237">
            <v>30</v>
          </cell>
        </row>
        <row r="238">
          <cell r="B238">
            <v>58188</v>
          </cell>
          <cell r="C238">
            <v>4.8388999999999998</v>
          </cell>
          <cell r="D238">
            <v>3.4243999999999999</v>
          </cell>
          <cell r="E238">
            <v>0.2828</v>
          </cell>
          <cell r="F238">
            <v>1.0626</v>
          </cell>
          <cell r="G238">
            <v>6.9099999999999995E-2</v>
          </cell>
          <cell r="I238">
            <v>18</v>
          </cell>
          <cell r="J238">
            <v>30</v>
          </cell>
        </row>
        <row r="239">
          <cell r="B239">
            <v>57335</v>
          </cell>
          <cell r="C239">
            <v>16.0901</v>
          </cell>
          <cell r="D239">
            <v>13.414300000000001</v>
          </cell>
          <cell r="E239">
            <v>1.3556999999999999</v>
          </cell>
          <cell r="F239">
            <v>1.1384000000000001</v>
          </cell>
          <cell r="G239">
            <v>0.1817</v>
          </cell>
          <cell r="J239">
            <v>30</v>
          </cell>
        </row>
        <row r="241">
          <cell r="B241" t="str">
            <v>Evolução DEC Conjunto Embu Guaçu</v>
          </cell>
        </row>
        <row r="242">
          <cell r="B242" t="str">
            <v>CONSUM</v>
          </cell>
          <cell r="C242" t="str">
            <v>TOTAL</v>
          </cell>
          <cell r="D242" t="str">
            <v>NPROG</v>
          </cell>
          <cell r="E242" t="str">
            <v>PROG</v>
          </cell>
          <cell r="F242" t="str">
            <v>SUBT INT</v>
          </cell>
          <cell r="G242" t="str">
            <v>SUBT EXT</v>
          </cell>
          <cell r="H242" t="str">
            <v>Padrão Mensal = 9,6</v>
          </cell>
          <cell r="I242" t="str">
            <v>Padrão Trimestral = 19,2</v>
          </cell>
          <cell r="J242" t="str">
            <v>Padrão Anual = 32</v>
          </cell>
        </row>
        <row r="243">
          <cell r="B243">
            <v>9575</v>
          </cell>
          <cell r="C243">
            <v>1.4968999999999999</v>
          </cell>
          <cell r="D243">
            <v>1.3923000000000001</v>
          </cell>
          <cell r="E243">
            <v>0.1046</v>
          </cell>
          <cell r="F243">
            <v>0</v>
          </cell>
          <cell r="G243">
            <v>0</v>
          </cell>
          <cell r="H243">
            <v>9.6</v>
          </cell>
          <cell r="I243">
            <v>19.2</v>
          </cell>
          <cell r="J243">
            <v>32</v>
          </cell>
        </row>
        <row r="244">
          <cell r="B244">
            <v>9577</v>
          </cell>
          <cell r="C244">
            <v>0.71030000000000004</v>
          </cell>
          <cell r="D244">
            <v>0.70509999999999995</v>
          </cell>
          <cell r="E244">
            <v>5.1999999999999998E-3</v>
          </cell>
          <cell r="F244">
            <v>0</v>
          </cell>
          <cell r="G244">
            <v>0</v>
          </cell>
          <cell r="H244">
            <v>9.6</v>
          </cell>
          <cell r="I244">
            <v>19.2</v>
          </cell>
          <cell r="J244">
            <v>32</v>
          </cell>
        </row>
        <row r="245">
          <cell r="B245">
            <v>9573</v>
          </cell>
          <cell r="C245">
            <v>1.2090000000000001</v>
          </cell>
          <cell r="D245">
            <v>0.9052</v>
          </cell>
          <cell r="E245">
            <v>0.1673</v>
          </cell>
          <cell r="F245">
            <v>0.13650000000000001</v>
          </cell>
          <cell r="G245">
            <v>0</v>
          </cell>
          <cell r="H245">
            <v>9.6</v>
          </cell>
          <cell r="I245">
            <v>19.2</v>
          </cell>
          <cell r="J245">
            <v>32</v>
          </cell>
        </row>
        <row r="246">
          <cell r="B246">
            <v>9575</v>
          </cell>
          <cell r="C246">
            <v>3.4161000000000001</v>
          </cell>
          <cell r="D246">
            <v>3.0026000000000002</v>
          </cell>
          <cell r="E246">
            <v>0.27710000000000001</v>
          </cell>
          <cell r="F246">
            <v>0.13650000000000001</v>
          </cell>
          <cell r="G246">
            <v>0</v>
          </cell>
          <cell r="H246">
            <v>9.6</v>
          </cell>
          <cell r="I246">
            <v>19.2</v>
          </cell>
          <cell r="J246">
            <v>32</v>
          </cell>
        </row>
        <row r="247">
          <cell r="B247">
            <v>13710</v>
          </cell>
          <cell r="C247">
            <v>2.0632000000000001</v>
          </cell>
          <cell r="D247">
            <v>2.0282</v>
          </cell>
          <cell r="E247">
            <v>3.5099999999999999E-2</v>
          </cell>
          <cell r="F247">
            <v>0</v>
          </cell>
          <cell r="G247">
            <v>0</v>
          </cell>
          <cell r="H247">
            <v>9.6</v>
          </cell>
          <cell r="I247">
            <v>19.2</v>
          </cell>
          <cell r="J247">
            <v>32</v>
          </cell>
        </row>
        <row r="248">
          <cell r="B248">
            <v>13823</v>
          </cell>
          <cell r="C248">
            <v>1.2813000000000001</v>
          </cell>
          <cell r="D248">
            <v>1.2254</v>
          </cell>
          <cell r="E248">
            <v>5.5899999999999998E-2</v>
          </cell>
          <cell r="F248">
            <v>0</v>
          </cell>
          <cell r="G248">
            <v>0</v>
          </cell>
          <cell r="H248">
            <v>9.6</v>
          </cell>
          <cell r="I248">
            <v>19.2</v>
          </cell>
          <cell r="J248">
            <v>32</v>
          </cell>
        </row>
        <row r="249">
          <cell r="B249">
            <v>13816</v>
          </cell>
          <cell r="C249">
            <v>0.58279999999999998</v>
          </cell>
          <cell r="D249">
            <v>0.58260000000000001</v>
          </cell>
          <cell r="E249">
            <v>2.9999999999999997E-4</v>
          </cell>
          <cell r="F249">
            <v>0</v>
          </cell>
          <cell r="G249">
            <v>0</v>
          </cell>
          <cell r="H249">
            <v>9.6</v>
          </cell>
          <cell r="I249">
            <v>19.2</v>
          </cell>
          <cell r="J249">
            <v>32</v>
          </cell>
        </row>
        <row r="250">
          <cell r="B250">
            <v>13783</v>
          </cell>
          <cell r="C250">
            <v>3.9215</v>
          </cell>
          <cell r="D250">
            <v>3.8304</v>
          </cell>
          <cell r="E250">
            <v>9.1300000000000006E-2</v>
          </cell>
          <cell r="F250">
            <v>0</v>
          </cell>
          <cell r="G250">
            <v>0</v>
          </cell>
          <cell r="H250">
            <v>9.6</v>
          </cell>
          <cell r="I250">
            <v>19.2</v>
          </cell>
          <cell r="J250">
            <v>32</v>
          </cell>
        </row>
        <row r="251">
          <cell r="B251">
            <v>13961</v>
          </cell>
          <cell r="C251">
            <v>3.5068000000000001</v>
          </cell>
          <cell r="D251">
            <v>3.4941</v>
          </cell>
          <cell r="E251">
            <v>1.2699999999999999E-2</v>
          </cell>
          <cell r="F251">
            <v>0</v>
          </cell>
          <cell r="G251">
            <v>0</v>
          </cell>
          <cell r="H251">
            <v>9.6</v>
          </cell>
          <cell r="I251">
            <v>19.2</v>
          </cell>
          <cell r="J251">
            <v>32</v>
          </cell>
        </row>
        <row r="252">
          <cell r="B252">
            <v>13963</v>
          </cell>
          <cell r="C252">
            <v>1.1476</v>
          </cell>
          <cell r="D252">
            <v>1.1301000000000001</v>
          </cell>
          <cell r="E252">
            <v>1.7500000000000002E-2</v>
          </cell>
          <cell r="F252">
            <v>0</v>
          </cell>
          <cell r="G252">
            <v>0</v>
          </cell>
          <cell r="H252">
            <v>9.6</v>
          </cell>
          <cell r="I252">
            <v>19.2</v>
          </cell>
          <cell r="J252">
            <v>32</v>
          </cell>
        </row>
        <row r="253">
          <cell r="B253">
            <v>13957</v>
          </cell>
          <cell r="C253">
            <v>1.3169</v>
          </cell>
          <cell r="D253">
            <v>1.2866</v>
          </cell>
          <cell r="E253">
            <v>3.04E-2</v>
          </cell>
          <cell r="F253">
            <v>0</v>
          </cell>
          <cell r="G253">
            <v>0</v>
          </cell>
          <cell r="H253">
            <v>9.6</v>
          </cell>
          <cell r="I253">
            <v>19.2</v>
          </cell>
          <cell r="J253">
            <v>32</v>
          </cell>
        </row>
        <row r="254">
          <cell r="B254">
            <v>13960</v>
          </cell>
          <cell r="C254">
            <v>5.9714999999999998</v>
          </cell>
          <cell r="D254">
            <v>5.9109999999999996</v>
          </cell>
          <cell r="E254">
            <v>6.0600000000000001E-2</v>
          </cell>
          <cell r="F254">
            <v>0</v>
          </cell>
          <cell r="G254">
            <v>0</v>
          </cell>
          <cell r="H254">
            <v>9.6</v>
          </cell>
          <cell r="I254">
            <v>19.2</v>
          </cell>
          <cell r="J254">
            <v>32</v>
          </cell>
        </row>
        <row r="255">
          <cell r="B255">
            <v>13965</v>
          </cell>
          <cell r="C255">
            <v>4.1201999999999996</v>
          </cell>
          <cell r="D255">
            <v>4.0994000000000002</v>
          </cell>
          <cell r="E255">
            <v>2.0799999999999999E-2</v>
          </cell>
          <cell r="F255">
            <v>0</v>
          </cell>
          <cell r="G255">
            <v>0</v>
          </cell>
          <cell r="H255">
            <v>9.6</v>
          </cell>
          <cell r="I255">
            <v>19.2</v>
          </cell>
          <cell r="J255">
            <v>32</v>
          </cell>
        </row>
        <row r="256">
          <cell r="B256">
            <v>13937</v>
          </cell>
          <cell r="C256">
            <v>4.6265999999999998</v>
          </cell>
          <cell r="D256">
            <v>2.1623999999999999</v>
          </cell>
          <cell r="E256">
            <v>0.10199999999999999</v>
          </cell>
          <cell r="F256">
            <v>0.10920000000000001</v>
          </cell>
          <cell r="G256">
            <v>2.2530000000000001</v>
          </cell>
          <cell r="H256">
            <v>9.6</v>
          </cell>
          <cell r="I256">
            <v>19.2</v>
          </cell>
          <cell r="J256">
            <v>32</v>
          </cell>
        </row>
        <row r="257">
          <cell r="B257">
            <v>14036</v>
          </cell>
          <cell r="C257">
            <v>4.6081000000000003</v>
          </cell>
          <cell r="D257">
            <v>3.08</v>
          </cell>
          <cell r="E257">
            <v>6.6299999999999998E-2</v>
          </cell>
          <cell r="F257">
            <v>1.4475</v>
          </cell>
          <cell r="G257">
            <v>1.43E-2</v>
          </cell>
          <cell r="H257">
            <v>9.6</v>
          </cell>
          <cell r="I257">
            <v>19.2</v>
          </cell>
          <cell r="J257">
            <v>32</v>
          </cell>
        </row>
        <row r="258">
          <cell r="B258">
            <v>13979</v>
          </cell>
          <cell r="C258">
            <v>13.355700000000001</v>
          </cell>
          <cell r="D258">
            <v>9.3437999999999999</v>
          </cell>
          <cell r="E258">
            <v>0.189</v>
          </cell>
          <cell r="F258">
            <v>1.5623</v>
          </cell>
          <cell r="G258">
            <v>2.2606000000000002</v>
          </cell>
          <cell r="I258">
            <v>19.2</v>
          </cell>
          <cell r="J258">
            <v>32</v>
          </cell>
        </row>
        <row r="259">
          <cell r="B259">
            <v>12824</v>
          </cell>
          <cell r="C259">
            <v>27.824400000000001</v>
          </cell>
          <cell r="D259">
            <v>22.9786</v>
          </cell>
          <cell r="E259">
            <v>0.57699999999999996</v>
          </cell>
          <cell r="F259">
            <v>1.8048999999999999</v>
          </cell>
          <cell r="G259">
            <v>2.4641999999999999</v>
          </cell>
          <cell r="J259">
            <v>32</v>
          </cell>
        </row>
        <row r="261">
          <cell r="B261" t="str">
            <v>Evolução DEC Conjunto Ermelino Matarazzo</v>
          </cell>
        </row>
        <row r="262">
          <cell r="B262" t="str">
            <v>CONSUM</v>
          </cell>
          <cell r="C262" t="str">
            <v>TOTAL</v>
          </cell>
          <cell r="D262" t="str">
            <v>NPROG</v>
          </cell>
          <cell r="E262" t="str">
            <v>PROG</v>
          </cell>
          <cell r="F262" t="str">
            <v>SUBT INT</v>
          </cell>
          <cell r="G262" t="str">
            <v>SUBT EXT</v>
          </cell>
          <cell r="H262" t="str">
            <v>Padrão Mensal = 3,9</v>
          </cell>
          <cell r="I262" t="str">
            <v>Padrão Trimestral = 7,8</v>
          </cell>
          <cell r="J262" t="str">
            <v>Padrão Anual = 13</v>
          </cell>
        </row>
        <row r="263">
          <cell r="B263">
            <v>81780</v>
          </cell>
          <cell r="C263">
            <v>0.62719999999999998</v>
          </cell>
          <cell r="D263">
            <v>0.56100000000000005</v>
          </cell>
          <cell r="E263">
            <v>6.6199999999999995E-2</v>
          </cell>
          <cell r="F263">
            <v>0</v>
          </cell>
          <cell r="G263">
            <v>0</v>
          </cell>
          <cell r="H263">
            <v>3.9</v>
          </cell>
          <cell r="I263">
            <v>7.8</v>
          </cell>
          <cell r="J263">
            <v>13</v>
          </cell>
        </row>
        <row r="264">
          <cell r="B264">
            <v>81780</v>
          </cell>
          <cell r="C264">
            <v>1.3184</v>
          </cell>
          <cell r="D264">
            <v>0.39800000000000002</v>
          </cell>
          <cell r="E264">
            <v>6.6500000000000004E-2</v>
          </cell>
          <cell r="F264">
            <v>0.85329999999999995</v>
          </cell>
          <cell r="G264">
            <v>6.9999999999999999E-4</v>
          </cell>
          <cell r="H264">
            <v>3.9</v>
          </cell>
          <cell r="I264">
            <v>7.8</v>
          </cell>
          <cell r="J264">
            <v>13</v>
          </cell>
        </row>
        <row r="265">
          <cell r="B265">
            <v>81770</v>
          </cell>
          <cell r="C265">
            <v>0.27600000000000002</v>
          </cell>
          <cell r="D265">
            <v>0.14810000000000001</v>
          </cell>
          <cell r="E265">
            <v>4.3999999999999997E-2</v>
          </cell>
          <cell r="F265">
            <v>0</v>
          </cell>
          <cell r="G265">
            <v>8.3799999999999999E-2</v>
          </cell>
          <cell r="H265">
            <v>3.9</v>
          </cell>
          <cell r="I265">
            <v>7.8</v>
          </cell>
          <cell r="J265">
            <v>13</v>
          </cell>
        </row>
        <row r="266">
          <cell r="B266">
            <v>81777</v>
          </cell>
          <cell r="C266">
            <v>2.2216</v>
          </cell>
          <cell r="D266">
            <v>1.1071</v>
          </cell>
          <cell r="E266">
            <v>0.1767</v>
          </cell>
          <cell r="F266">
            <v>0.85329999999999995</v>
          </cell>
          <cell r="G266">
            <v>8.4500000000000006E-2</v>
          </cell>
          <cell r="H266">
            <v>3.9</v>
          </cell>
          <cell r="I266">
            <v>7.8</v>
          </cell>
          <cell r="J266">
            <v>13</v>
          </cell>
        </row>
        <row r="267">
          <cell r="B267">
            <v>81764</v>
          </cell>
          <cell r="C267">
            <v>0.2651</v>
          </cell>
          <cell r="D267">
            <v>0.17810000000000001</v>
          </cell>
          <cell r="E267">
            <v>8.6999999999999994E-2</v>
          </cell>
          <cell r="F267">
            <v>0</v>
          </cell>
          <cell r="G267">
            <v>0</v>
          </cell>
          <cell r="H267">
            <v>3.9</v>
          </cell>
          <cell r="I267">
            <v>7.8</v>
          </cell>
          <cell r="J267">
            <v>13</v>
          </cell>
        </row>
        <row r="268">
          <cell r="B268">
            <v>81764</v>
          </cell>
          <cell r="C268">
            <v>0.58809999999999996</v>
          </cell>
          <cell r="D268">
            <v>0.40410000000000001</v>
          </cell>
          <cell r="E268">
            <v>0.17929999999999999</v>
          </cell>
          <cell r="F268">
            <v>4.5999999999999999E-3</v>
          </cell>
          <cell r="G268">
            <v>0</v>
          </cell>
          <cell r="H268">
            <v>3.9</v>
          </cell>
          <cell r="I268">
            <v>7.8</v>
          </cell>
          <cell r="J268">
            <v>13</v>
          </cell>
        </row>
        <row r="269">
          <cell r="B269">
            <v>81820</v>
          </cell>
          <cell r="C269">
            <v>0.47070000000000001</v>
          </cell>
          <cell r="D269">
            <v>0.44990000000000002</v>
          </cell>
          <cell r="E269">
            <v>2.0799999999999999E-2</v>
          </cell>
          <cell r="F269">
            <v>0</v>
          </cell>
          <cell r="G269">
            <v>0</v>
          </cell>
          <cell r="H269">
            <v>3.9</v>
          </cell>
          <cell r="I269">
            <v>7.8</v>
          </cell>
          <cell r="J269">
            <v>13</v>
          </cell>
        </row>
        <row r="270">
          <cell r="B270">
            <v>81783</v>
          </cell>
          <cell r="C270">
            <v>1.3239000000000001</v>
          </cell>
          <cell r="D270">
            <v>1.0322</v>
          </cell>
          <cell r="E270">
            <v>0.28699999999999998</v>
          </cell>
          <cell r="F270">
            <v>4.5999999999999999E-3</v>
          </cell>
          <cell r="G270">
            <v>0</v>
          </cell>
          <cell r="H270">
            <v>3.9</v>
          </cell>
          <cell r="I270">
            <v>7.8</v>
          </cell>
          <cell r="J270">
            <v>13</v>
          </cell>
        </row>
        <row r="271">
          <cell r="B271">
            <v>83021</v>
          </cell>
          <cell r="C271">
            <v>0.56330000000000002</v>
          </cell>
          <cell r="D271">
            <v>0.56069999999999998</v>
          </cell>
          <cell r="E271">
            <v>2.5999999999999999E-3</v>
          </cell>
          <cell r="F271">
            <v>0</v>
          </cell>
          <cell r="G271">
            <v>0</v>
          </cell>
          <cell r="H271">
            <v>3.9</v>
          </cell>
          <cell r="I271">
            <v>7.8</v>
          </cell>
          <cell r="J271">
            <v>13</v>
          </cell>
        </row>
        <row r="272">
          <cell r="B272">
            <v>83023</v>
          </cell>
          <cell r="C272">
            <v>0.1961</v>
          </cell>
          <cell r="D272">
            <v>0.1812</v>
          </cell>
          <cell r="E272">
            <v>1.49E-2</v>
          </cell>
          <cell r="F272">
            <v>0</v>
          </cell>
          <cell r="G272">
            <v>0</v>
          </cell>
          <cell r="H272">
            <v>3.9</v>
          </cell>
          <cell r="I272">
            <v>7.8</v>
          </cell>
          <cell r="J272">
            <v>13</v>
          </cell>
        </row>
        <row r="273">
          <cell r="B273">
            <v>83014</v>
          </cell>
          <cell r="C273">
            <v>0.32</v>
          </cell>
          <cell r="D273">
            <v>0.30280000000000001</v>
          </cell>
          <cell r="E273">
            <v>1.7100000000000001E-2</v>
          </cell>
          <cell r="F273">
            <v>0</v>
          </cell>
          <cell r="G273">
            <v>0</v>
          </cell>
          <cell r="H273">
            <v>3.9</v>
          </cell>
          <cell r="I273">
            <v>7.8</v>
          </cell>
          <cell r="J273">
            <v>13</v>
          </cell>
        </row>
        <row r="274">
          <cell r="B274">
            <v>83019</v>
          </cell>
          <cell r="C274">
            <v>1.0793999999999999</v>
          </cell>
          <cell r="D274">
            <v>1.0447</v>
          </cell>
          <cell r="E274">
            <v>3.4599999999999999E-2</v>
          </cell>
          <cell r="F274">
            <v>0</v>
          </cell>
          <cell r="G274">
            <v>0</v>
          </cell>
          <cell r="H274">
            <v>3.9</v>
          </cell>
          <cell r="I274">
            <v>7.8</v>
          </cell>
          <cell r="J274">
            <v>13</v>
          </cell>
        </row>
        <row r="275">
          <cell r="B275">
            <v>83071</v>
          </cell>
          <cell r="C275">
            <v>0.83989999999999998</v>
          </cell>
          <cell r="D275">
            <v>0.66920000000000002</v>
          </cell>
          <cell r="E275">
            <v>0.1273</v>
          </cell>
          <cell r="F275">
            <v>4.3499999999999997E-2</v>
          </cell>
          <cell r="G275">
            <v>0</v>
          </cell>
          <cell r="H275">
            <v>3.9</v>
          </cell>
          <cell r="I275">
            <v>7.8</v>
          </cell>
          <cell r="J275">
            <v>13</v>
          </cell>
        </row>
        <row r="276">
          <cell r="B276">
            <v>83063</v>
          </cell>
          <cell r="C276">
            <v>0.61709999999999998</v>
          </cell>
          <cell r="D276">
            <v>0.50639999999999996</v>
          </cell>
          <cell r="E276">
            <v>0.1084</v>
          </cell>
          <cell r="F276">
            <v>2.3E-3</v>
          </cell>
          <cell r="G276">
            <v>0</v>
          </cell>
          <cell r="H276">
            <v>3.9</v>
          </cell>
          <cell r="I276">
            <v>7.8</v>
          </cell>
          <cell r="J276">
            <v>13</v>
          </cell>
        </row>
        <row r="277">
          <cell r="B277">
            <v>84655</v>
          </cell>
          <cell r="C277">
            <v>1.0165</v>
          </cell>
          <cell r="D277">
            <v>0.97489999999999999</v>
          </cell>
          <cell r="E277">
            <v>4.1599999999999998E-2</v>
          </cell>
          <cell r="F277">
            <v>0</v>
          </cell>
          <cell r="G277">
            <v>0</v>
          </cell>
          <cell r="H277">
            <v>3.9</v>
          </cell>
          <cell r="I277">
            <v>7.8</v>
          </cell>
          <cell r="J277">
            <v>13</v>
          </cell>
        </row>
        <row r="278">
          <cell r="B278">
            <v>83596</v>
          </cell>
          <cell r="C278">
            <v>2.4771999999999998</v>
          </cell>
          <cell r="D278">
            <v>2.1554000000000002</v>
          </cell>
          <cell r="E278">
            <v>0.27629999999999999</v>
          </cell>
          <cell r="F278">
            <v>4.5499999999999999E-2</v>
          </cell>
          <cell r="G278">
            <v>0</v>
          </cell>
          <cell r="I278">
            <v>7.8</v>
          </cell>
          <cell r="J278">
            <v>13</v>
          </cell>
        </row>
        <row r="279">
          <cell r="B279">
            <v>82544</v>
          </cell>
          <cell r="C279">
            <v>7.1071</v>
          </cell>
          <cell r="D279">
            <v>5.3531000000000004</v>
          </cell>
          <cell r="E279">
            <v>0.77410000000000001</v>
          </cell>
          <cell r="F279">
            <v>0.89610000000000001</v>
          </cell>
          <cell r="G279">
            <v>8.3699999999999997E-2</v>
          </cell>
          <cell r="J279">
            <v>13</v>
          </cell>
        </row>
        <row r="281">
          <cell r="B281" t="str">
            <v>Evolução DEC Conjunto Guaianazes</v>
          </cell>
        </row>
        <row r="282">
          <cell r="B282" t="str">
            <v>CONSUM</v>
          </cell>
          <cell r="C282" t="str">
            <v>TOTAL</v>
          </cell>
          <cell r="D282" t="str">
            <v>NPROG</v>
          </cell>
          <cell r="E282" t="str">
            <v>PROG</v>
          </cell>
          <cell r="F282" t="str">
            <v>SUBT INT</v>
          </cell>
          <cell r="G282" t="str">
            <v>SUBT EXT</v>
          </cell>
          <cell r="H282" t="str">
            <v>Padrão Mensal = 3,3</v>
          </cell>
          <cell r="I282" t="str">
            <v>Padrão Trimestral = 6,6</v>
          </cell>
          <cell r="J282" t="str">
            <v>Padrão Anual = 11</v>
          </cell>
        </row>
        <row r="283">
          <cell r="B283">
            <v>59135</v>
          </cell>
          <cell r="C283">
            <v>0.97799999999999998</v>
          </cell>
          <cell r="D283">
            <v>0.87490000000000001</v>
          </cell>
          <cell r="E283">
            <v>0.10299999999999999</v>
          </cell>
          <cell r="F283">
            <v>0</v>
          </cell>
          <cell r="G283">
            <v>0</v>
          </cell>
          <cell r="H283">
            <v>3.3</v>
          </cell>
          <cell r="I283">
            <v>6.6</v>
          </cell>
          <cell r="J283">
            <v>11</v>
          </cell>
        </row>
        <row r="284">
          <cell r="B284">
            <v>59140</v>
          </cell>
          <cell r="C284">
            <v>0.65690000000000004</v>
          </cell>
          <cell r="D284">
            <v>0.42420000000000002</v>
          </cell>
          <cell r="E284">
            <v>2.4199999999999999E-2</v>
          </cell>
          <cell r="F284">
            <v>3.5999999999999997E-2</v>
          </cell>
          <cell r="G284">
            <v>0.17249999999999999</v>
          </cell>
          <cell r="H284">
            <v>3.3</v>
          </cell>
          <cell r="I284">
            <v>6.6</v>
          </cell>
          <cell r="J284">
            <v>11</v>
          </cell>
        </row>
        <row r="285">
          <cell r="B285">
            <v>59152</v>
          </cell>
          <cell r="C285">
            <v>0.28460000000000002</v>
          </cell>
          <cell r="D285">
            <v>0.24610000000000001</v>
          </cell>
          <cell r="E285">
            <v>3.85E-2</v>
          </cell>
          <cell r="F285">
            <v>0</v>
          </cell>
          <cell r="G285">
            <v>0</v>
          </cell>
          <cell r="H285">
            <v>3.3</v>
          </cell>
          <cell r="I285">
            <v>6.6</v>
          </cell>
          <cell r="J285">
            <v>11</v>
          </cell>
        </row>
        <row r="286">
          <cell r="B286">
            <v>59142</v>
          </cell>
          <cell r="C286">
            <v>1.9194</v>
          </cell>
          <cell r="D286">
            <v>1.5450999999999999</v>
          </cell>
          <cell r="E286">
            <v>0.16569999999999999</v>
          </cell>
          <cell r="F286">
            <v>3.5999999999999997E-2</v>
          </cell>
          <cell r="G286">
            <v>0.17249999999999999</v>
          </cell>
          <cell r="H286">
            <v>3.3</v>
          </cell>
          <cell r="I286">
            <v>6.6</v>
          </cell>
          <cell r="J286">
            <v>11</v>
          </cell>
        </row>
        <row r="287">
          <cell r="B287">
            <v>59152</v>
          </cell>
          <cell r="C287">
            <v>0.2414</v>
          </cell>
          <cell r="D287">
            <v>0.1376</v>
          </cell>
          <cell r="E287">
            <v>0.1019</v>
          </cell>
          <cell r="F287">
            <v>1.9E-3</v>
          </cell>
          <cell r="G287">
            <v>0</v>
          </cell>
          <cell r="H287">
            <v>3.3</v>
          </cell>
          <cell r="I287">
            <v>6.6</v>
          </cell>
          <cell r="J287">
            <v>11</v>
          </cell>
        </row>
        <row r="288">
          <cell r="B288">
            <v>59152</v>
          </cell>
          <cell r="C288">
            <v>1.1924999999999999</v>
          </cell>
          <cell r="D288">
            <v>0.45450000000000002</v>
          </cell>
          <cell r="E288">
            <v>0.1212</v>
          </cell>
          <cell r="F288">
            <v>0.6169</v>
          </cell>
          <cell r="G288">
            <v>0</v>
          </cell>
          <cell r="H288">
            <v>3.3</v>
          </cell>
          <cell r="I288">
            <v>6.6</v>
          </cell>
          <cell r="J288">
            <v>11</v>
          </cell>
        </row>
        <row r="289">
          <cell r="B289">
            <v>59032</v>
          </cell>
          <cell r="C289">
            <v>0.32579999999999998</v>
          </cell>
          <cell r="D289">
            <v>0.31280000000000002</v>
          </cell>
          <cell r="E289">
            <v>1.2999999999999999E-2</v>
          </cell>
          <cell r="F289">
            <v>0</v>
          </cell>
          <cell r="G289">
            <v>0</v>
          </cell>
          <cell r="H289">
            <v>3.3</v>
          </cell>
          <cell r="I289">
            <v>6.6</v>
          </cell>
          <cell r="J289">
            <v>11</v>
          </cell>
        </row>
        <row r="290">
          <cell r="B290">
            <v>59112</v>
          </cell>
          <cell r="C290">
            <v>1.7602</v>
          </cell>
          <cell r="D290">
            <v>0.90490000000000004</v>
          </cell>
          <cell r="E290">
            <v>0.23619999999999999</v>
          </cell>
          <cell r="F290">
            <v>0.61919999999999997</v>
          </cell>
          <cell r="G290">
            <v>0</v>
          </cell>
          <cell r="H290">
            <v>3.3</v>
          </cell>
          <cell r="I290">
            <v>6.6</v>
          </cell>
          <cell r="J290">
            <v>11</v>
          </cell>
        </row>
        <row r="291">
          <cell r="B291">
            <v>59657</v>
          </cell>
          <cell r="C291">
            <v>0.59309999999999996</v>
          </cell>
          <cell r="D291">
            <v>0.5706</v>
          </cell>
          <cell r="E291">
            <v>2.2499999999999999E-2</v>
          </cell>
          <cell r="F291">
            <v>0</v>
          </cell>
          <cell r="G291">
            <v>0</v>
          </cell>
          <cell r="H291">
            <v>3.3</v>
          </cell>
          <cell r="I291">
            <v>6.6</v>
          </cell>
          <cell r="J291">
            <v>11</v>
          </cell>
        </row>
        <row r="292">
          <cell r="B292">
            <v>59657</v>
          </cell>
          <cell r="C292">
            <v>0.27479999999999999</v>
          </cell>
          <cell r="D292">
            <v>0.2611</v>
          </cell>
          <cell r="E292">
            <v>1.3599999999999999E-2</v>
          </cell>
          <cell r="F292">
            <v>0</v>
          </cell>
          <cell r="G292">
            <v>0</v>
          </cell>
          <cell r="H292">
            <v>3.3</v>
          </cell>
          <cell r="I292">
            <v>6.6</v>
          </cell>
          <cell r="J292">
            <v>11</v>
          </cell>
        </row>
        <row r="293">
          <cell r="B293">
            <v>59656</v>
          </cell>
          <cell r="C293">
            <v>0.51590000000000003</v>
          </cell>
          <cell r="D293">
            <v>0.5071</v>
          </cell>
          <cell r="E293">
            <v>8.8000000000000005E-3</v>
          </cell>
          <cell r="F293">
            <v>0</v>
          </cell>
          <cell r="G293">
            <v>0</v>
          </cell>
          <cell r="H293">
            <v>3.3</v>
          </cell>
          <cell r="I293">
            <v>6.6</v>
          </cell>
          <cell r="J293">
            <v>11</v>
          </cell>
        </row>
        <row r="294">
          <cell r="B294">
            <v>59657</v>
          </cell>
          <cell r="C294">
            <v>1.3837999999999999</v>
          </cell>
          <cell r="D294">
            <v>1.3388</v>
          </cell>
          <cell r="E294">
            <v>4.4900000000000002E-2</v>
          </cell>
          <cell r="F294">
            <v>0</v>
          </cell>
          <cell r="G294">
            <v>0</v>
          </cell>
          <cell r="H294">
            <v>3.3</v>
          </cell>
          <cell r="I294">
            <v>6.6</v>
          </cell>
          <cell r="J294">
            <v>11</v>
          </cell>
        </row>
        <row r="295">
          <cell r="B295">
            <v>59709</v>
          </cell>
          <cell r="C295">
            <v>0.52349999999999997</v>
          </cell>
          <cell r="D295">
            <v>0.4027</v>
          </cell>
          <cell r="E295">
            <v>0.1007</v>
          </cell>
          <cell r="F295">
            <v>0.02</v>
          </cell>
          <cell r="G295">
            <v>0</v>
          </cell>
          <cell r="H295">
            <v>3.3</v>
          </cell>
          <cell r="I295">
            <v>6.6</v>
          </cell>
          <cell r="J295">
            <v>11</v>
          </cell>
        </row>
        <row r="296">
          <cell r="B296">
            <v>59709</v>
          </cell>
          <cell r="C296">
            <v>0.73160000000000003</v>
          </cell>
          <cell r="D296">
            <v>0.31830000000000003</v>
          </cell>
          <cell r="E296">
            <v>0.10199999999999999</v>
          </cell>
          <cell r="F296">
            <v>0.30380000000000001</v>
          </cell>
          <cell r="G296">
            <v>7.4999999999999997E-3</v>
          </cell>
          <cell r="H296">
            <v>3.3</v>
          </cell>
          <cell r="I296">
            <v>6.6</v>
          </cell>
          <cell r="J296">
            <v>11</v>
          </cell>
        </row>
        <row r="297">
          <cell r="B297">
            <v>60747</v>
          </cell>
          <cell r="C297">
            <v>0.81630000000000003</v>
          </cell>
          <cell r="D297">
            <v>0.69040000000000001</v>
          </cell>
          <cell r="E297">
            <v>0.12590000000000001</v>
          </cell>
          <cell r="F297">
            <v>0</v>
          </cell>
          <cell r="G297">
            <v>0</v>
          </cell>
          <cell r="H297">
            <v>3.3</v>
          </cell>
          <cell r="I297">
            <v>6.6</v>
          </cell>
          <cell r="J297">
            <v>11</v>
          </cell>
        </row>
        <row r="298">
          <cell r="B298">
            <v>60055</v>
          </cell>
          <cell r="C298">
            <v>2.0735999999999999</v>
          </cell>
          <cell r="D298">
            <v>1.4152</v>
          </cell>
          <cell r="E298">
            <v>0.32890000000000003</v>
          </cell>
          <cell r="F298">
            <v>0.32190000000000002</v>
          </cell>
          <cell r="G298">
            <v>7.4999999999999997E-3</v>
          </cell>
          <cell r="I298">
            <v>6.6</v>
          </cell>
          <cell r="J298">
            <v>11</v>
          </cell>
        </row>
        <row r="299">
          <cell r="B299">
            <v>59492</v>
          </cell>
          <cell r="C299">
            <v>7.1379000000000001</v>
          </cell>
          <cell r="D299">
            <v>5.2061999999999999</v>
          </cell>
          <cell r="E299">
            <v>0.77649999999999997</v>
          </cell>
          <cell r="F299">
            <v>0.97599999999999998</v>
          </cell>
          <cell r="G299">
            <v>0.17899999999999999</v>
          </cell>
          <cell r="J299">
            <v>11</v>
          </cell>
        </row>
        <row r="301">
          <cell r="B301" t="str">
            <v>Evolução DEC Conjunto Interlagos</v>
          </cell>
        </row>
        <row r="302">
          <cell r="B302" t="str">
            <v>CONSUM</v>
          </cell>
          <cell r="C302" t="str">
            <v>TOTAL</v>
          </cell>
          <cell r="D302" t="str">
            <v>NPROG</v>
          </cell>
          <cell r="E302" t="str">
            <v>PROG</v>
          </cell>
          <cell r="F302" t="str">
            <v>SUBT INT</v>
          </cell>
          <cell r="G302" t="str">
            <v>SUBT EXT</v>
          </cell>
          <cell r="H302" t="str">
            <v>Padrão Mensal = 3,6</v>
          </cell>
          <cell r="I302" t="str">
            <v>Padrão Trimestral = 7,2</v>
          </cell>
          <cell r="J302" t="str">
            <v>Padrão Anual = 12</v>
          </cell>
        </row>
        <row r="303">
          <cell r="B303">
            <v>55866</v>
          </cell>
          <cell r="C303">
            <v>0.44850000000000001</v>
          </cell>
          <cell r="D303">
            <v>0.35649999999999998</v>
          </cell>
          <cell r="E303">
            <v>9.1999999999999998E-2</v>
          </cell>
          <cell r="F303">
            <v>0</v>
          </cell>
          <cell r="G303">
            <v>0</v>
          </cell>
          <cell r="H303">
            <v>3.6</v>
          </cell>
          <cell r="I303">
            <v>7.2</v>
          </cell>
          <cell r="J303">
            <v>12</v>
          </cell>
        </row>
        <row r="304">
          <cell r="B304">
            <v>55867</v>
          </cell>
          <cell r="C304">
            <v>0.24909999999999999</v>
          </cell>
          <cell r="D304">
            <v>0.2089</v>
          </cell>
          <cell r="E304">
            <v>4.02E-2</v>
          </cell>
          <cell r="F304">
            <v>0</v>
          </cell>
          <cell r="G304">
            <v>0</v>
          </cell>
          <cell r="H304">
            <v>3.6</v>
          </cell>
          <cell r="I304">
            <v>7.2</v>
          </cell>
          <cell r="J304">
            <v>12</v>
          </cell>
        </row>
        <row r="305">
          <cell r="B305">
            <v>55876</v>
          </cell>
          <cell r="C305">
            <v>1.4432</v>
          </cell>
          <cell r="D305">
            <v>1.1214</v>
          </cell>
          <cell r="E305">
            <v>1.41E-2</v>
          </cell>
          <cell r="F305">
            <v>0.30769999999999997</v>
          </cell>
          <cell r="G305">
            <v>0</v>
          </cell>
          <cell r="H305">
            <v>3.6</v>
          </cell>
          <cell r="I305">
            <v>7.2</v>
          </cell>
          <cell r="J305">
            <v>12</v>
          </cell>
        </row>
        <row r="306">
          <cell r="B306">
            <v>55870</v>
          </cell>
          <cell r="C306">
            <v>2.1408999999999998</v>
          </cell>
          <cell r="D306">
            <v>1.6869000000000001</v>
          </cell>
          <cell r="E306">
            <v>0.14630000000000001</v>
          </cell>
          <cell r="F306">
            <v>0.30769999999999997</v>
          </cell>
          <cell r="G306">
            <v>0</v>
          </cell>
          <cell r="H306">
            <v>3.6</v>
          </cell>
          <cell r="I306">
            <v>7.2</v>
          </cell>
          <cell r="J306">
            <v>12</v>
          </cell>
        </row>
        <row r="307">
          <cell r="B307">
            <v>55903</v>
          </cell>
          <cell r="C307">
            <v>0.18429999999999999</v>
          </cell>
          <cell r="D307">
            <v>0.1129</v>
          </cell>
          <cell r="E307">
            <v>8.6E-3</v>
          </cell>
          <cell r="F307">
            <v>3.3099999999999997E-2</v>
          </cell>
          <cell r="G307">
            <v>2.9700000000000001E-2</v>
          </cell>
          <cell r="H307">
            <v>3.6</v>
          </cell>
          <cell r="I307">
            <v>7.2</v>
          </cell>
          <cell r="J307">
            <v>12</v>
          </cell>
        </row>
        <row r="308">
          <cell r="B308">
            <v>55903</v>
          </cell>
          <cell r="C308">
            <v>0.55579999999999996</v>
          </cell>
          <cell r="D308">
            <v>0.50549999999999995</v>
          </cell>
          <cell r="E308">
            <v>5.0299999999999997E-2</v>
          </cell>
          <cell r="F308">
            <v>0</v>
          </cell>
          <cell r="G308">
            <v>0</v>
          </cell>
          <cell r="H308">
            <v>3.6</v>
          </cell>
          <cell r="I308">
            <v>7.2</v>
          </cell>
          <cell r="J308">
            <v>12</v>
          </cell>
        </row>
        <row r="309">
          <cell r="B309">
            <v>55857</v>
          </cell>
          <cell r="C309">
            <v>1.2108000000000001</v>
          </cell>
          <cell r="D309">
            <v>1.1046</v>
          </cell>
          <cell r="E309">
            <v>8.7099999999999997E-2</v>
          </cell>
          <cell r="F309">
            <v>1.9099999999999999E-2</v>
          </cell>
          <cell r="G309">
            <v>0</v>
          </cell>
          <cell r="H309">
            <v>3.6</v>
          </cell>
          <cell r="I309">
            <v>7.2</v>
          </cell>
          <cell r="J309">
            <v>12</v>
          </cell>
        </row>
        <row r="310">
          <cell r="B310">
            <v>55888</v>
          </cell>
          <cell r="C310">
            <v>1.9503999999999999</v>
          </cell>
          <cell r="D310">
            <v>1.7225999999999999</v>
          </cell>
          <cell r="E310">
            <v>0.14599999999999999</v>
          </cell>
          <cell r="F310">
            <v>5.2200000000000003E-2</v>
          </cell>
          <cell r="G310">
            <v>2.9700000000000001E-2</v>
          </cell>
          <cell r="H310">
            <v>3.6</v>
          </cell>
          <cell r="I310">
            <v>7.2</v>
          </cell>
          <cell r="J310">
            <v>12</v>
          </cell>
        </row>
        <row r="311">
          <cell r="B311">
            <v>56975</v>
          </cell>
          <cell r="C311">
            <v>0.48949999999999999</v>
          </cell>
          <cell r="D311">
            <v>0.26719999999999999</v>
          </cell>
          <cell r="E311">
            <v>0.2223</v>
          </cell>
          <cell r="F311">
            <v>0</v>
          </cell>
          <cell r="G311">
            <v>0</v>
          </cell>
          <cell r="H311">
            <v>3.6</v>
          </cell>
          <cell r="I311">
            <v>7.2</v>
          </cell>
          <cell r="J311">
            <v>12</v>
          </cell>
        </row>
        <row r="312">
          <cell r="B312">
            <v>57008</v>
          </cell>
          <cell r="C312">
            <v>0.66359999999999997</v>
          </cell>
          <cell r="D312">
            <v>0.1971</v>
          </cell>
          <cell r="E312">
            <v>0.46650000000000003</v>
          </cell>
          <cell r="F312">
            <v>0</v>
          </cell>
          <cell r="G312">
            <v>0</v>
          </cell>
          <cell r="H312">
            <v>3.6</v>
          </cell>
          <cell r="I312">
            <v>7.2</v>
          </cell>
          <cell r="J312">
            <v>12</v>
          </cell>
        </row>
        <row r="313">
          <cell r="B313">
            <v>57005</v>
          </cell>
          <cell r="C313">
            <v>0.52680000000000005</v>
          </cell>
          <cell r="D313">
            <v>0.30170000000000002</v>
          </cell>
          <cell r="E313">
            <v>0.22500000000000001</v>
          </cell>
          <cell r="F313">
            <v>0</v>
          </cell>
          <cell r="G313">
            <v>0</v>
          </cell>
          <cell r="H313">
            <v>3.6</v>
          </cell>
          <cell r="I313">
            <v>7.2</v>
          </cell>
          <cell r="J313">
            <v>12</v>
          </cell>
        </row>
        <row r="314">
          <cell r="B314">
            <v>56996</v>
          </cell>
          <cell r="C314">
            <v>1.6798999999999999</v>
          </cell>
          <cell r="D314">
            <v>0.76600000000000001</v>
          </cell>
          <cell r="E314">
            <v>0.91390000000000005</v>
          </cell>
          <cell r="F314">
            <v>0</v>
          </cell>
          <cell r="G314">
            <v>0</v>
          </cell>
          <cell r="H314">
            <v>3.6</v>
          </cell>
          <cell r="I314">
            <v>7.2</v>
          </cell>
          <cell r="J314">
            <v>12</v>
          </cell>
        </row>
        <row r="315">
          <cell r="B315">
            <v>57050</v>
          </cell>
          <cell r="C315">
            <v>1.3817999999999999</v>
          </cell>
          <cell r="D315">
            <v>0.97609999999999997</v>
          </cell>
          <cell r="E315">
            <v>3.3999999999999998E-3</v>
          </cell>
          <cell r="F315">
            <v>0.4022</v>
          </cell>
          <cell r="G315">
            <v>0</v>
          </cell>
          <cell r="H315">
            <v>3.6</v>
          </cell>
          <cell r="I315">
            <v>7.2</v>
          </cell>
          <cell r="J315">
            <v>12</v>
          </cell>
        </row>
        <row r="316">
          <cell r="B316">
            <v>57230</v>
          </cell>
          <cell r="C316">
            <v>0.2671</v>
          </cell>
          <cell r="D316">
            <v>0.24709999999999999</v>
          </cell>
          <cell r="E316">
            <v>0</v>
          </cell>
          <cell r="F316">
            <v>1.9900000000000001E-2</v>
          </cell>
          <cell r="G316">
            <v>0</v>
          </cell>
          <cell r="H316">
            <v>3.6</v>
          </cell>
          <cell r="I316">
            <v>7.2</v>
          </cell>
          <cell r="J316">
            <v>12</v>
          </cell>
        </row>
        <row r="317">
          <cell r="B317">
            <v>57938</v>
          </cell>
          <cell r="C317">
            <v>0.34360000000000002</v>
          </cell>
          <cell r="D317">
            <v>0.31280000000000002</v>
          </cell>
          <cell r="E317">
            <v>2.8299999999999999E-2</v>
          </cell>
          <cell r="F317">
            <v>2.3999999999999998E-3</v>
          </cell>
          <cell r="G317">
            <v>0</v>
          </cell>
          <cell r="H317">
            <v>3.6</v>
          </cell>
          <cell r="I317">
            <v>7.2</v>
          </cell>
          <cell r="J317">
            <v>12</v>
          </cell>
        </row>
        <row r="318">
          <cell r="B318">
            <v>57406</v>
          </cell>
          <cell r="C318">
            <v>1.9863</v>
          </cell>
          <cell r="D318">
            <v>1.5321</v>
          </cell>
          <cell r="E318">
            <v>3.1899999999999998E-2</v>
          </cell>
          <cell r="F318">
            <v>0.42199999999999999</v>
          </cell>
          <cell r="G318">
            <v>0</v>
          </cell>
          <cell r="I318">
            <v>7.2</v>
          </cell>
          <cell r="J318">
            <v>12</v>
          </cell>
        </row>
        <row r="319">
          <cell r="B319">
            <v>56540</v>
          </cell>
          <cell r="C319">
            <v>7.7537000000000003</v>
          </cell>
          <cell r="D319">
            <v>5.6973000000000003</v>
          </cell>
          <cell r="E319">
            <v>1.2424999999999999</v>
          </cell>
          <cell r="F319">
            <v>0.78410000000000002</v>
          </cell>
          <cell r="G319">
            <v>2.9399999999999999E-2</v>
          </cell>
          <cell r="J319">
            <v>12</v>
          </cell>
        </row>
        <row r="321">
          <cell r="B321" t="str">
            <v>Evolução DEC Conjunto Itaim Paulista</v>
          </cell>
        </row>
        <row r="322">
          <cell r="B322" t="str">
            <v>CONSUM</v>
          </cell>
          <cell r="C322" t="str">
            <v>TOTAL</v>
          </cell>
          <cell r="D322" t="str">
            <v>NPROG</v>
          </cell>
          <cell r="E322" t="str">
            <v>PROG</v>
          </cell>
          <cell r="F322" t="str">
            <v>SUBT INT</v>
          </cell>
          <cell r="G322" t="str">
            <v>SUBT EXT</v>
          </cell>
          <cell r="H322" t="str">
            <v>Padrão Mensal = 4,2</v>
          </cell>
          <cell r="I322" t="str">
            <v>Padrão Trimestral = 8,4</v>
          </cell>
          <cell r="J322" t="str">
            <v>Padrão Anual = 14</v>
          </cell>
        </row>
        <row r="323">
          <cell r="B323">
            <v>135866</v>
          </cell>
          <cell r="C323">
            <v>0.82099999999999995</v>
          </cell>
          <cell r="D323">
            <v>0.78029999999999999</v>
          </cell>
          <cell r="E323">
            <v>4.07E-2</v>
          </cell>
          <cell r="F323">
            <v>0</v>
          </cell>
          <cell r="G323">
            <v>0</v>
          </cell>
          <cell r="H323">
            <v>4.2</v>
          </cell>
          <cell r="I323">
            <v>8.4</v>
          </cell>
          <cell r="J323">
            <v>14</v>
          </cell>
        </row>
        <row r="324">
          <cell r="B324">
            <v>135869</v>
          </cell>
          <cell r="C324">
            <v>0.97199999999999998</v>
          </cell>
          <cell r="D324">
            <v>0.54690000000000005</v>
          </cell>
          <cell r="E324">
            <v>0.23200000000000001</v>
          </cell>
          <cell r="F324">
            <v>9.7999999999999997E-3</v>
          </cell>
          <cell r="G324">
            <v>0.18329999999999999</v>
          </cell>
          <cell r="H324">
            <v>4.2</v>
          </cell>
          <cell r="I324">
            <v>8.4</v>
          </cell>
          <cell r="J324">
            <v>14</v>
          </cell>
        </row>
        <row r="325">
          <cell r="B325">
            <v>135870</v>
          </cell>
          <cell r="C325">
            <v>0.4037</v>
          </cell>
          <cell r="D325">
            <v>0.28720000000000001</v>
          </cell>
          <cell r="E325">
            <v>0.11650000000000001</v>
          </cell>
          <cell r="F325">
            <v>0</v>
          </cell>
          <cell r="G325">
            <v>0</v>
          </cell>
          <cell r="H325">
            <v>4.2</v>
          </cell>
          <cell r="I325">
            <v>8.4</v>
          </cell>
          <cell r="J325">
            <v>14</v>
          </cell>
        </row>
        <row r="326">
          <cell r="B326">
            <v>135868</v>
          </cell>
          <cell r="C326">
            <v>2.1966999999999999</v>
          </cell>
          <cell r="D326">
            <v>1.6144000000000001</v>
          </cell>
          <cell r="E326">
            <v>0.38919999999999999</v>
          </cell>
          <cell r="F326">
            <v>9.7999999999999997E-3</v>
          </cell>
          <cell r="G326">
            <v>0.18329999999999999</v>
          </cell>
          <cell r="H326">
            <v>4.2</v>
          </cell>
          <cell r="I326">
            <v>8.4</v>
          </cell>
          <cell r="J326">
            <v>14</v>
          </cell>
        </row>
        <row r="327">
          <cell r="B327">
            <v>135870</v>
          </cell>
          <cell r="C327">
            <v>0.68740000000000001</v>
          </cell>
          <cell r="D327">
            <v>0.53010000000000002</v>
          </cell>
          <cell r="E327">
            <v>5.6500000000000002E-2</v>
          </cell>
          <cell r="F327">
            <v>0.1008</v>
          </cell>
          <cell r="G327">
            <v>0</v>
          </cell>
          <cell r="H327">
            <v>4.2</v>
          </cell>
          <cell r="I327">
            <v>8.4</v>
          </cell>
          <cell r="J327">
            <v>14</v>
          </cell>
        </row>
        <row r="328">
          <cell r="B328">
            <v>135846</v>
          </cell>
          <cell r="C328">
            <v>2.7269999999999999</v>
          </cell>
          <cell r="D328">
            <v>1.9280999999999999</v>
          </cell>
          <cell r="E328">
            <v>0.42280000000000001</v>
          </cell>
          <cell r="F328">
            <v>0.37609999999999999</v>
          </cell>
          <cell r="G328">
            <v>0</v>
          </cell>
          <cell r="H328">
            <v>4.2</v>
          </cell>
          <cell r="I328">
            <v>8.4</v>
          </cell>
          <cell r="J328">
            <v>14</v>
          </cell>
        </row>
        <row r="329">
          <cell r="B329">
            <v>135645</v>
          </cell>
          <cell r="C329">
            <v>0.49780000000000002</v>
          </cell>
          <cell r="D329">
            <v>0.44579999999999997</v>
          </cell>
          <cell r="E329">
            <v>2.2700000000000001E-2</v>
          </cell>
          <cell r="F329">
            <v>2.93E-2</v>
          </cell>
          <cell r="G329">
            <v>0</v>
          </cell>
          <cell r="H329">
            <v>4.2</v>
          </cell>
          <cell r="I329">
            <v>8.4</v>
          </cell>
          <cell r="J329">
            <v>14</v>
          </cell>
        </row>
        <row r="330">
          <cell r="B330">
            <v>135787</v>
          </cell>
          <cell r="C330">
            <v>3.9133</v>
          </cell>
          <cell r="D330">
            <v>2.9047000000000001</v>
          </cell>
          <cell r="E330">
            <v>0.50219999999999998</v>
          </cell>
          <cell r="F330">
            <v>0.50639999999999996</v>
          </cell>
          <cell r="G330">
            <v>0</v>
          </cell>
          <cell r="H330">
            <v>4.2</v>
          </cell>
          <cell r="I330">
            <v>8.4</v>
          </cell>
          <cell r="J330">
            <v>14</v>
          </cell>
        </row>
        <row r="331">
          <cell r="B331">
            <v>138503</v>
          </cell>
          <cell r="C331">
            <v>1.4463999999999999</v>
          </cell>
          <cell r="D331">
            <v>0.76390000000000002</v>
          </cell>
          <cell r="E331">
            <v>0.47460000000000002</v>
          </cell>
          <cell r="F331">
            <v>0.2079</v>
          </cell>
          <cell r="G331">
            <v>0</v>
          </cell>
          <cell r="H331">
            <v>4.2</v>
          </cell>
          <cell r="I331">
            <v>8.4</v>
          </cell>
          <cell r="J331">
            <v>14</v>
          </cell>
        </row>
        <row r="332">
          <cell r="B332">
            <v>138457</v>
          </cell>
          <cell r="C332">
            <v>1.0064</v>
          </cell>
          <cell r="D332">
            <v>0.39579999999999999</v>
          </cell>
          <cell r="E332">
            <v>0.61060000000000003</v>
          </cell>
          <cell r="F332">
            <v>0</v>
          </cell>
          <cell r="G332">
            <v>0</v>
          </cell>
          <cell r="H332">
            <v>4.2</v>
          </cell>
          <cell r="I332">
            <v>8.4</v>
          </cell>
          <cell r="J332">
            <v>14</v>
          </cell>
        </row>
        <row r="333">
          <cell r="B333">
            <v>138457</v>
          </cell>
          <cell r="C333">
            <v>1.6445000000000001</v>
          </cell>
          <cell r="D333">
            <v>0.52190000000000003</v>
          </cell>
          <cell r="E333">
            <v>0.55169999999999997</v>
          </cell>
          <cell r="F333">
            <v>0.57089999999999996</v>
          </cell>
          <cell r="G333">
            <v>0</v>
          </cell>
          <cell r="H333">
            <v>4.2</v>
          </cell>
          <cell r="I333">
            <v>8.4</v>
          </cell>
          <cell r="J333">
            <v>14</v>
          </cell>
        </row>
        <row r="334">
          <cell r="B334">
            <v>138472</v>
          </cell>
          <cell r="C334">
            <v>4.0972999999999997</v>
          </cell>
          <cell r="D334">
            <v>1.6817</v>
          </cell>
          <cell r="E334">
            <v>1.6369</v>
          </cell>
          <cell r="F334">
            <v>0.77880000000000005</v>
          </cell>
          <cell r="G334">
            <v>0</v>
          </cell>
          <cell r="H334">
            <v>4.2</v>
          </cell>
          <cell r="I334">
            <v>8.4</v>
          </cell>
          <cell r="J334">
            <v>14</v>
          </cell>
        </row>
        <row r="335">
          <cell r="B335">
            <v>138637</v>
          </cell>
          <cell r="C335">
            <v>1.9615</v>
          </cell>
          <cell r="D335">
            <v>0.54059999999999997</v>
          </cell>
          <cell r="E335">
            <v>1.4209000000000001</v>
          </cell>
          <cell r="F335">
            <v>0</v>
          </cell>
          <cell r="G335">
            <v>0</v>
          </cell>
          <cell r="H335">
            <v>4.2</v>
          </cell>
          <cell r="I335">
            <v>8.4</v>
          </cell>
          <cell r="J335">
            <v>14</v>
          </cell>
        </row>
        <row r="336">
          <cell r="B336">
            <v>138605</v>
          </cell>
          <cell r="C336">
            <v>0.58960000000000001</v>
          </cell>
          <cell r="D336">
            <v>0.43159999999999998</v>
          </cell>
          <cell r="E336">
            <v>0.158</v>
          </cell>
          <cell r="F336">
            <v>0</v>
          </cell>
          <cell r="G336">
            <v>0</v>
          </cell>
          <cell r="H336">
            <v>4.2</v>
          </cell>
          <cell r="I336">
            <v>8.4</v>
          </cell>
          <cell r="J336">
            <v>14</v>
          </cell>
        </row>
        <row r="337">
          <cell r="B337">
            <v>143421</v>
          </cell>
          <cell r="C337">
            <v>0.90529999999999999</v>
          </cell>
          <cell r="D337">
            <v>0.81859999999999999</v>
          </cell>
          <cell r="E337">
            <v>5.21E-2</v>
          </cell>
          <cell r="F337">
            <v>3.4599999999999999E-2</v>
          </cell>
          <cell r="G337">
            <v>0</v>
          </cell>
          <cell r="H337">
            <v>4.2</v>
          </cell>
          <cell r="I337">
            <v>8.4</v>
          </cell>
          <cell r="J337">
            <v>14</v>
          </cell>
        </row>
        <row r="338">
          <cell r="B338">
            <v>140221</v>
          </cell>
          <cell r="C338">
            <v>3.4481000000000002</v>
          </cell>
          <cell r="D338">
            <v>1.7984</v>
          </cell>
          <cell r="E338">
            <v>1.6143000000000001</v>
          </cell>
          <cell r="F338">
            <v>3.5400000000000001E-2</v>
          </cell>
          <cell r="G338">
            <v>0</v>
          </cell>
          <cell r="I338">
            <v>8.4</v>
          </cell>
          <cell r="J338">
            <v>14</v>
          </cell>
        </row>
        <row r="339">
          <cell r="B339">
            <v>137587</v>
          </cell>
          <cell r="C339">
            <v>13.6692</v>
          </cell>
          <cell r="D339">
            <v>7.9862000000000002</v>
          </cell>
          <cell r="E339">
            <v>4.1726000000000001</v>
          </cell>
          <cell r="F339">
            <v>1.3292999999999999</v>
          </cell>
          <cell r="G339">
            <v>0.18099999999999999</v>
          </cell>
          <cell r="J339">
            <v>14</v>
          </cell>
        </row>
        <row r="341">
          <cell r="B341" t="str">
            <v>Evolução DEC Conjunto Itapecerica da Serra</v>
          </cell>
        </row>
        <row r="342">
          <cell r="B342" t="str">
            <v>CONSUM</v>
          </cell>
          <cell r="C342" t="str">
            <v>TOTAL</v>
          </cell>
          <cell r="D342" t="str">
            <v>NPROG</v>
          </cell>
          <cell r="E342" t="str">
            <v>PROG</v>
          </cell>
          <cell r="F342" t="str">
            <v>SUBT INT</v>
          </cell>
          <cell r="G342" t="str">
            <v>SUBT EXT</v>
          </cell>
          <cell r="H342" t="str">
            <v>Padrão Mensal = 12,9</v>
          </cell>
          <cell r="I342" t="str">
            <v>Padrão Trimestral = 25,8</v>
          </cell>
          <cell r="J342" t="str">
            <v>Padrão Anual = 43</v>
          </cell>
        </row>
        <row r="343">
          <cell r="B343">
            <v>8425</v>
          </cell>
          <cell r="C343">
            <v>7.5860000000000003</v>
          </cell>
          <cell r="D343">
            <v>7.3181000000000003</v>
          </cell>
          <cell r="E343">
            <v>0.26790000000000003</v>
          </cell>
          <cell r="F343">
            <v>0</v>
          </cell>
          <cell r="G343">
            <v>0</v>
          </cell>
          <cell r="H343">
            <v>12.9</v>
          </cell>
          <cell r="I343">
            <v>25.8</v>
          </cell>
          <cell r="J343">
            <v>43</v>
          </cell>
        </row>
        <row r="344">
          <cell r="B344">
            <v>8469</v>
          </cell>
          <cell r="C344">
            <v>1.9758</v>
          </cell>
          <cell r="D344">
            <v>1.7235</v>
          </cell>
          <cell r="E344">
            <v>0.25230000000000002</v>
          </cell>
          <cell r="F344">
            <v>0</v>
          </cell>
          <cell r="G344">
            <v>0</v>
          </cell>
          <cell r="H344">
            <v>12.9</v>
          </cell>
          <cell r="I344">
            <v>25.8</v>
          </cell>
          <cell r="J344">
            <v>43</v>
          </cell>
        </row>
        <row r="345">
          <cell r="B345">
            <v>8469</v>
          </cell>
          <cell r="C345">
            <v>2.9973000000000001</v>
          </cell>
          <cell r="D345">
            <v>2.8237999999999999</v>
          </cell>
          <cell r="E345">
            <v>3.6999999999999998E-2</v>
          </cell>
          <cell r="F345">
            <v>0</v>
          </cell>
          <cell r="G345">
            <v>0.13650000000000001</v>
          </cell>
          <cell r="H345">
            <v>12.9</v>
          </cell>
          <cell r="I345">
            <v>25.8</v>
          </cell>
          <cell r="J345">
            <v>43</v>
          </cell>
        </row>
        <row r="346">
          <cell r="B346">
            <v>8454</v>
          </cell>
          <cell r="C346">
            <v>12.5419</v>
          </cell>
          <cell r="D346">
            <v>11.8484</v>
          </cell>
          <cell r="E346">
            <v>0.55679999999999996</v>
          </cell>
          <cell r="F346">
            <v>0</v>
          </cell>
          <cell r="G346">
            <v>0.13669999999999999</v>
          </cell>
          <cell r="H346">
            <v>12.9</v>
          </cell>
          <cell r="I346">
            <v>25.8</v>
          </cell>
          <cell r="J346">
            <v>43</v>
          </cell>
        </row>
        <row r="347">
          <cell r="B347">
            <v>9688</v>
          </cell>
          <cell r="C347">
            <v>1.4769000000000001</v>
          </cell>
          <cell r="D347">
            <v>1.3835</v>
          </cell>
          <cell r="E347">
            <v>9.3399999999999997E-2</v>
          </cell>
          <cell r="F347">
            <v>0</v>
          </cell>
          <cell r="G347">
            <v>0</v>
          </cell>
          <cell r="H347">
            <v>12.9</v>
          </cell>
          <cell r="I347">
            <v>25.8</v>
          </cell>
          <cell r="J347">
            <v>43</v>
          </cell>
        </row>
        <row r="348">
          <cell r="B348">
            <v>9689</v>
          </cell>
          <cell r="C348">
            <v>1.8154999999999999</v>
          </cell>
          <cell r="D348">
            <v>1.8048</v>
          </cell>
          <cell r="E348">
            <v>9.2999999999999992E-3</v>
          </cell>
          <cell r="F348">
            <v>1.4E-3</v>
          </cell>
          <cell r="G348">
            <v>0</v>
          </cell>
          <cell r="H348">
            <v>12.9</v>
          </cell>
          <cell r="I348">
            <v>25.8</v>
          </cell>
          <cell r="J348">
            <v>43</v>
          </cell>
        </row>
        <row r="349">
          <cell r="B349">
            <v>9687</v>
          </cell>
          <cell r="C349">
            <v>1.1400999999999999</v>
          </cell>
          <cell r="D349">
            <v>1.1384000000000001</v>
          </cell>
          <cell r="E349">
            <v>1.6000000000000001E-3</v>
          </cell>
          <cell r="F349">
            <v>0</v>
          </cell>
          <cell r="G349">
            <v>0</v>
          </cell>
          <cell r="H349">
            <v>12.9</v>
          </cell>
          <cell r="I349">
            <v>25.8</v>
          </cell>
          <cell r="J349">
            <v>43</v>
          </cell>
        </row>
        <row r="350">
          <cell r="B350">
            <v>9688</v>
          </cell>
          <cell r="C350">
            <v>4.4325999999999999</v>
          </cell>
          <cell r="D350">
            <v>4.3268000000000004</v>
          </cell>
          <cell r="E350">
            <v>0.1043</v>
          </cell>
          <cell r="F350">
            <v>1.4E-3</v>
          </cell>
          <cell r="G350">
            <v>0</v>
          </cell>
          <cell r="H350">
            <v>12.9</v>
          </cell>
          <cell r="I350">
            <v>25.8</v>
          </cell>
          <cell r="J350">
            <v>43</v>
          </cell>
        </row>
        <row r="351">
          <cell r="B351">
            <v>9732</v>
          </cell>
          <cell r="C351">
            <v>1.6940999999999999</v>
          </cell>
          <cell r="D351">
            <v>1.6609</v>
          </cell>
          <cell r="E351">
            <v>3.3099999999999997E-2</v>
          </cell>
          <cell r="F351">
            <v>0</v>
          </cell>
          <cell r="G351">
            <v>0</v>
          </cell>
          <cell r="H351">
            <v>12.9</v>
          </cell>
          <cell r="I351">
            <v>25.8</v>
          </cell>
          <cell r="J351">
            <v>43</v>
          </cell>
        </row>
        <row r="352">
          <cell r="B352">
            <v>9732</v>
          </cell>
          <cell r="C352">
            <v>2.1892999999999998</v>
          </cell>
          <cell r="D352">
            <v>2.1869999999999998</v>
          </cell>
          <cell r="E352">
            <v>0</v>
          </cell>
          <cell r="F352">
            <v>2.3E-3</v>
          </cell>
          <cell r="G352">
            <v>0</v>
          </cell>
          <cell r="H352">
            <v>12.9</v>
          </cell>
          <cell r="I352">
            <v>25.8</v>
          </cell>
          <cell r="J352">
            <v>43</v>
          </cell>
        </row>
        <row r="353">
          <cell r="B353">
            <v>9732</v>
          </cell>
          <cell r="C353">
            <v>3.4180000000000001</v>
          </cell>
          <cell r="D353">
            <v>3.2867000000000002</v>
          </cell>
          <cell r="E353">
            <v>0.13139999999999999</v>
          </cell>
          <cell r="F353">
            <v>0</v>
          </cell>
          <cell r="G353">
            <v>0</v>
          </cell>
          <cell r="H353">
            <v>12.9</v>
          </cell>
          <cell r="I353">
            <v>25.8</v>
          </cell>
          <cell r="J353">
            <v>43</v>
          </cell>
        </row>
        <row r="354">
          <cell r="B354">
            <v>9732</v>
          </cell>
          <cell r="C354">
            <v>7.3014000000000001</v>
          </cell>
          <cell r="D354">
            <v>7.1345999999999998</v>
          </cell>
          <cell r="E354">
            <v>0.16450000000000001</v>
          </cell>
          <cell r="F354">
            <v>2.3E-3</v>
          </cell>
          <cell r="G354">
            <v>0</v>
          </cell>
          <cell r="H354">
            <v>12.9</v>
          </cell>
          <cell r="I354">
            <v>25.8</v>
          </cell>
          <cell r="J354">
            <v>43</v>
          </cell>
        </row>
        <row r="355">
          <cell r="B355">
            <v>9748</v>
          </cell>
          <cell r="C355">
            <v>8.3094000000000001</v>
          </cell>
          <cell r="D355">
            <v>5.2103999999999999</v>
          </cell>
          <cell r="E355">
            <v>4.6800000000000001E-2</v>
          </cell>
          <cell r="F355">
            <v>3.0417999999999998</v>
          </cell>
          <cell r="G355">
            <v>1.04E-2</v>
          </cell>
          <cell r="H355">
            <v>12.9</v>
          </cell>
          <cell r="I355">
            <v>25.8</v>
          </cell>
          <cell r="J355">
            <v>43</v>
          </cell>
        </row>
        <row r="356">
          <cell r="B356">
            <v>9748</v>
          </cell>
          <cell r="C356">
            <v>4.1031000000000004</v>
          </cell>
          <cell r="D356">
            <v>2.8732000000000002</v>
          </cell>
          <cell r="E356">
            <v>1.8499999999999999E-2</v>
          </cell>
          <cell r="F356">
            <v>1.1299999999999999E-2</v>
          </cell>
          <cell r="G356">
            <v>1.2000999999999999</v>
          </cell>
          <cell r="H356">
            <v>12.9</v>
          </cell>
          <cell r="I356">
            <v>25.8</v>
          </cell>
          <cell r="J356">
            <v>43</v>
          </cell>
        </row>
        <row r="357">
          <cell r="B357">
            <v>9844</v>
          </cell>
          <cell r="C357">
            <v>4.7382999999999997</v>
          </cell>
          <cell r="D357">
            <v>4.6936999999999998</v>
          </cell>
          <cell r="E357">
            <v>4.4600000000000001E-2</v>
          </cell>
          <cell r="F357">
            <v>0</v>
          </cell>
          <cell r="G357">
            <v>0</v>
          </cell>
          <cell r="H357">
            <v>12.9</v>
          </cell>
          <cell r="I357">
            <v>25.8</v>
          </cell>
          <cell r="J357">
            <v>43</v>
          </cell>
        </row>
        <row r="358">
          <cell r="B358">
            <v>9780</v>
          </cell>
          <cell r="C358">
            <v>17.141200000000001</v>
          </cell>
          <cell r="D358">
            <v>12.781599999999999</v>
          </cell>
          <cell r="E358">
            <v>0.11</v>
          </cell>
          <cell r="F358">
            <v>3.0430999999999999</v>
          </cell>
          <cell r="G358">
            <v>1.2064999999999999</v>
          </cell>
          <cell r="I358">
            <v>25.8</v>
          </cell>
          <cell r="J358">
            <v>43</v>
          </cell>
        </row>
        <row r="359">
          <cell r="B359">
            <v>9414</v>
          </cell>
          <cell r="C359">
            <v>41.180199999999999</v>
          </cell>
          <cell r="D359">
            <v>35.746899999999997</v>
          </cell>
          <cell r="E359">
            <v>0.89170000000000005</v>
          </cell>
          <cell r="F359">
            <v>3.1652</v>
          </cell>
          <cell r="G359">
            <v>1.3762000000000001</v>
          </cell>
          <cell r="J359">
            <v>43</v>
          </cell>
        </row>
        <row r="361">
          <cell r="B361" t="str">
            <v>Evolução DEC Conjunto Itapecerica da Serra - Centro</v>
          </cell>
        </row>
        <row r="362">
          <cell r="B362" t="str">
            <v>CONSUM</v>
          </cell>
          <cell r="C362" t="str">
            <v>TOTAL</v>
          </cell>
          <cell r="D362" t="str">
            <v>NPROG</v>
          </cell>
          <cell r="E362" t="str">
            <v>PROG</v>
          </cell>
          <cell r="F362" t="str">
            <v>SUBT INT</v>
          </cell>
          <cell r="G362" t="str">
            <v>SUBT EXT</v>
          </cell>
          <cell r="H362" t="str">
            <v>Padrão Mensal = 9,6</v>
          </cell>
          <cell r="I362" t="str">
            <v>Padrão Trimestral = 19,2</v>
          </cell>
          <cell r="J362" t="str">
            <v>Padrão Anual = 32</v>
          </cell>
        </row>
        <row r="363">
          <cell r="B363">
            <v>20143</v>
          </cell>
          <cell r="C363">
            <v>2.7126999999999999</v>
          </cell>
          <cell r="D363">
            <v>2.5910000000000002</v>
          </cell>
          <cell r="E363">
            <v>0.1217</v>
          </cell>
          <cell r="F363">
            <v>0</v>
          </cell>
          <cell r="G363">
            <v>0</v>
          </cell>
          <cell r="H363">
            <v>9.6</v>
          </cell>
          <cell r="I363">
            <v>19.2</v>
          </cell>
          <cell r="J363">
            <v>32</v>
          </cell>
        </row>
        <row r="364">
          <cell r="B364">
            <v>20143</v>
          </cell>
          <cell r="C364">
            <v>1.6978</v>
          </cell>
          <cell r="D364">
            <v>1.6620999999999999</v>
          </cell>
          <cell r="E364">
            <v>3.5700000000000003E-2</v>
          </cell>
          <cell r="F364">
            <v>0</v>
          </cell>
          <cell r="G364">
            <v>0</v>
          </cell>
          <cell r="H364">
            <v>9.6</v>
          </cell>
          <cell r="I364">
            <v>19.2</v>
          </cell>
          <cell r="J364">
            <v>32</v>
          </cell>
        </row>
        <row r="365">
          <cell r="B365">
            <v>20129</v>
          </cell>
          <cell r="C365">
            <v>1.2029000000000001</v>
          </cell>
          <cell r="D365">
            <v>0.95479999999999998</v>
          </cell>
          <cell r="E365">
            <v>4.5999999999999999E-3</v>
          </cell>
          <cell r="F365">
            <v>0</v>
          </cell>
          <cell r="G365">
            <v>0.24349999999999999</v>
          </cell>
          <cell r="H365">
            <v>9.6</v>
          </cell>
          <cell r="I365">
            <v>19.2</v>
          </cell>
          <cell r="J365">
            <v>32</v>
          </cell>
        </row>
        <row r="366">
          <cell r="B366">
            <v>20138</v>
          </cell>
          <cell r="C366">
            <v>5.6139999999999999</v>
          </cell>
          <cell r="D366">
            <v>5.2084999999999999</v>
          </cell>
          <cell r="E366">
            <v>0.16200000000000001</v>
          </cell>
          <cell r="F366">
            <v>0</v>
          </cell>
          <cell r="G366">
            <v>0.24340000000000001</v>
          </cell>
          <cell r="H366">
            <v>9.6</v>
          </cell>
          <cell r="I366">
            <v>19.2</v>
          </cell>
          <cell r="J366">
            <v>32</v>
          </cell>
        </row>
        <row r="367">
          <cell r="B367">
            <v>23272</v>
          </cell>
          <cell r="C367">
            <v>0.67589999999999995</v>
          </cell>
          <cell r="D367">
            <v>0.66420000000000001</v>
          </cell>
          <cell r="E367">
            <v>1.17E-2</v>
          </cell>
          <cell r="F367">
            <v>0</v>
          </cell>
          <cell r="G367">
            <v>0</v>
          </cell>
          <cell r="H367">
            <v>9.6</v>
          </cell>
          <cell r="I367">
            <v>19.2</v>
          </cell>
          <cell r="J367">
            <v>32</v>
          </cell>
        </row>
        <row r="368">
          <cell r="B368">
            <v>23352</v>
          </cell>
          <cell r="C368">
            <v>3.4512</v>
          </cell>
          <cell r="D368">
            <v>3.2462</v>
          </cell>
          <cell r="E368">
            <v>0.2044</v>
          </cell>
          <cell r="F368">
            <v>5.9999999999999995E-4</v>
          </cell>
          <cell r="G368">
            <v>0</v>
          </cell>
          <cell r="H368">
            <v>9.6</v>
          </cell>
          <cell r="I368">
            <v>19.2</v>
          </cell>
          <cell r="J368">
            <v>32</v>
          </cell>
        </row>
        <row r="369">
          <cell r="B369">
            <v>23352</v>
          </cell>
          <cell r="C369">
            <v>0.86109999999999998</v>
          </cell>
          <cell r="D369">
            <v>0.82350000000000001</v>
          </cell>
          <cell r="E369">
            <v>3.7600000000000001E-2</v>
          </cell>
          <cell r="F369">
            <v>0</v>
          </cell>
          <cell r="G369">
            <v>0</v>
          </cell>
          <cell r="H369">
            <v>9.6</v>
          </cell>
          <cell r="I369">
            <v>19.2</v>
          </cell>
          <cell r="J369">
            <v>32</v>
          </cell>
        </row>
        <row r="370">
          <cell r="B370">
            <v>23325</v>
          </cell>
          <cell r="C370">
            <v>4.9916999999999998</v>
          </cell>
          <cell r="D370">
            <v>4.7370999999999999</v>
          </cell>
          <cell r="E370">
            <v>0.254</v>
          </cell>
          <cell r="F370">
            <v>5.9999999999999995E-4</v>
          </cell>
          <cell r="G370">
            <v>0</v>
          </cell>
          <cell r="H370">
            <v>9.6</v>
          </cell>
          <cell r="I370">
            <v>19.2</v>
          </cell>
          <cell r="J370">
            <v>32</v>
          </cell>
        </row>
        <row r="371">
          <cell r="B371">
            <v>23470</v>
          </cell>
          <cell r="C371">
            <v>1.3172999999999999</v>
          </cell>
          <cell r="D371">
            <v>1.3164</v>
          </cell>
          <cell r="E371">
            <v>8.9999999999999998E-4</v>
          </cell>
          <cell r="F371">
            <v>0</v>
          </cell>
          <cell r="G371">
            <v>0</v>
          </cell>
          <cell r="H371">
            <v>9.6</v>
          </cell>
          <cell r="I371">
            <v>19.2</v>
          </cell>
          <cell r="J371">
            <v>32</v>
          </cell>
        </row>
        <row r="372">
          <cell r="B372">
            <v>23470</v>
          </cell>
          <cell r="C372">
            <v>0.90180000000000005</v>
          </cell>
          <cell r="D372">
            <v>0.87090000000000001</v>
          </cell>
          <cell r="E372">
            <v>2.35E-2</v>
          </cell>
          <cell r="F372">
            <v>7.4000000000000003E-3</v>
          </cell>
          <cell r="G372">
            <v>0</v>
          </cell>
          <cell r="H372">
            <v>9.6</v>
          </cell>
          <cell r="I372">
            <v>19.2</v>
          </cell>
          <cell r="J372">
            <v>32</v>
          </cell>
        </row>
        <row r="373">
          <cell r="B373">
            <v>23470</v>
          </cell>
          <cell r="C373">
            <v>1.7067000000000001</v>
          </cell>
          <cell r="D373">
            <v>1.6981999999999999</v>
          </cell>
          <cell r="E373">
            <v>8.5000000000000006E-3</v>
          </cell>
          <cell r="F373">
            <v>0</v>
          </cell>
          <cell r="G373">
            <v>0</v>
          </cell>
          <cell r="H373">
            <v>9.6</v>
          </cell>
          <cell r="I373">
            <v>19.2</v>
          </cell>
          <cell r="J373">
            <v>32</v>
          </cell>
        </row>
        <row r="374">
          <cell r="B374">
            <v>23470</v>
          </cell>
          <cell r="C374">
            <v>3.9258000000000002</v>
          </cell>
          <cell r="D374">
            <v>3.8855</v>
          </cell>
          <cell r="E374">
            <v>3.2899999999999999E-2</v>
          </cell>
          <cell r="F374">
            <v>7.4000000000000003E-3</v>
          </cell>
          <cell r="G374">
            <v>0</v>
          </cell>
          <cell r="H374">
            <v>9.6</v>
          </cell>
          <cell r="I374">
            <v>19.2</v>
          </cell>
          <cell r="J374">
            <v>32</v>
          </cell>
        </row>
        <row r="375">
          <cell r="B375">
            <v>23475</v>
          </cell>
          <cell r="C375">
            <v>7.3933999999999997</v>
          </cell>
          <cell r="D375">
            <v>2.5116999999999998</v>
          </cell>
          <cell r="E375">
            <v>7.1000000000000004E-3</v>
          </cell>
          <cell r="F375">
            <v>4.7895000000000003</v>
          </cell>
          <cell r="G375">
            <v>8.5099999999999995E-2</v>
          </cell>
          <cell r="H375">
            <v>9.6</v>
          </cell>
          <cell r="I375">
            <v>19.2</v>
          </cell>
          <cell r="J375">
            <v>32</v>
          </cell>
        </row>
        <row r="376">
          <cell r="B376">
            <v>23473</v>
          </cell>
          <cell r="C376">
            <v>2.3794</v>
          </cell>
          <cell r="D376">
            <v>2.0863</v>
          </cell>
          <cell r="E376">
            <v>1.9099999999999999E-2</v>
          </cell>
          <cell r="F376">
            <v>0.27400000000000002</v>
          </cell>
          <cell r="G376">
            <v>0</v>
          </cell>
          <cell r="H376">
            <v>9.6</v>
          </cell>
          <cell r="I376">
            <v>19.2</v>
          </cell>
          <cell r="J376">
            <v>32</v>
          </cell>
        </row>
        <row r="377">
          <cell r="B377">
            <v>23771</v>
          </cell>
          <cell r="C377">
            <v>2.7921</v>
          </cell>
          <cell r="D377">
            <v>2.5878999999999999</v>
          </cell>
          <cell r="E377">
            <v>0.20430000000000001</v>
          </cell>
          <cell r="F377">
            <v>0</v>
          </cell>
          <cell r="G377">
            <v>0</v>
          </cell>
          <cell r="H377">
            <v>9.6</v>
          </cell>
          <cell r="I377">
            <v>19.2</v>
          </cell>
          <cell r="J377">
            <v>32</v>
          </cell>
        </row>
        <row r="378">
          <cell r="B378">
            <v>23573</v>
          </cell>
          <cell r="C378">
            <v>12.547499999999999</v>
          </cell>
          <cell r="D378">
            <v>7.1882999999999999</v>
          </cell>
          <cell r="E378">
            <v>0.2321</v>
          </cell>
          <cell r="F378">
            <v>5.0423999999999998</v>
          </cell>
          <cell r="G378">
            <v>8.4699999999999998E-2</v>
          </cell>
          <cell r="I378">
            <v>19.2</v>
          </cell>
          <cell r="J378">
            <v>32</v>
          </cell>
        </row>
        <row r="379">
          <cell r="B379">
            <v>22627</v>
          </cell>
          <cell r="C379">
            <v>27.286200000000001</v>
          </cell>
          <cell r="D379">
            <v>21.038</v>
          </cell>
          <cell r="E379">
            <v>0.68189999999999995</v>
          </cell>
          <cell r="F379">
            <v>5.2614999999999998</v>
          </cell>
          <cell r="G379">
            <v>0.3049</v>
          </cell>
          <cell r="J379">
            <v>32</v>
          </cell>
        </row>
        <row r="381">
          <cell r="B381" t="str">
            <v>Evolução DEC Conjunto Itapevi</v>
          </cell>
        </row>
        <row r="382">
          <cell r="B382" t="str">
            <v>CONSUM</v>
          </cell>
          <cell r="C382" t="str">
            <v>TOTAL</v>
          </cell>
          <cell r="D382" t="str">
            <v>NPROG</v>
          </cell>
          <cell r="E382" t="str">
            <v>PROG</v>
          </cell>
          <cell r="F382" t="str">
            <v>SUBT INT</v>
          </cell>
          <cell r="G382" t="str">
            <v>SUBT EXT</v>
          </cell>
          <cell r="H382" t="str">
            <v>Padrão Mensal = 8,1</v>
          </cell>
          <cell r="I382" t="str">
            <v>Padrão Trimestral = 16,2</v>
          </cell>
          <cell r="J382" t="str">
            <v>Padrão Anual = 27</v>
          </cell>
        </row>
        <row r="383">
          <cell r="B383">
            <v>45548</v>
          </cell>
          <cell r="C383">
            <v>1.6858</v>
          </cell>
          <cell r="D383">
            <v>1.3905000000000001</v>
          </cell>
          <cell r="E383">
            <v>0.29530000000000001</v>
          </cell>
          <cell r="F383">
            <v>0</v>
          </cell>
          <cell r="G383">
            <v>0</v>
          </cell>
          <cell r="H383">
            <v>8.1</v>
          </cell>
          <cell r="I383">
            <v>16.2</v>
          </cell>
          <cell r="J383">
            <v>27</v>
          </cell>
        </row>
        <row r="384">
          <cell r="B384">
            <v>45548</v>
          </cell>
          <cell r="C384">
            <v>0.52210000000000001</v>
          </cell>
          <cell r="D384">
            <v>0.44800000000000001</v>
          </cell>
          <cell r="E384">
            <v>6.9599999999999995E-2</v>
          </cell>
          <cell r="F384">
            <v>4.4000000000000003E-3</v>
          </cell>
          <cell r="G384">
            <v>0</v>
          </cell>
          <cell r="H384">
            <v>8.1</v>
          </cell>
          <cell r="I384">
            <v>16.2</v>
          </cell>
          <cell r="J384">
            <v>27</v>
          </cell>
        </row>
        <row r="385">
          <cell r="B385">
            <v>45488</v>
          </cell>
          <cell r="C385">
            <v>1.5686</v>
          </cell>
          <cell r="D385">
            <v>0.84419999999999995</v>
          </cell>
          <cell r="E385">
            <v>4.4699999999999997E-2</v>
          </cell>
          <cell r="F385">
            <v>0.67969999999999997</v>
          </cell>
          <cell r="G385">
            <v>0</v>
          </cell>
          <cell r="H385">
            <v>8.1</v>
          </cell>
          <cell r="I385">
            <v>16.2</v>
          </cell>
          <cell r="J385">
            <v>27</v>
          </cell>
        </row>
        <row r="386">
          <cell r="B386">
            <v>45528</v>
          </cell>
          <cell r="C386">
            <v>3.7761</v>
          </cell>
          <cell r="D386">
            <v>2.6827999999999999</v>
          </cell>
          <cell r="E386">
            <v>0.40970000000000001</v>
          </cell>
          <cell r="F386">
            <v>0.6835</v>
          </cell>
          <cell r="G386">
            <v>0</v>
          </cell>
          <cell r="H386">
            <v>8.1</v>
          </cell>
          <cell r="I386">
            <v>16.2</v>
          </cell>
          <cell r="J386">
            <v>27</v>
          </cell>
        </row>
        <row r="387">
          <cell r="B387">
            <v>46927</v>
          </cell>
          <cell r="C387">
            <v>0.8861</v>
          </cell>
          <cell r="D387">
            <v>0.58940000000000003</v>
          </cell>
          <cell r="E387">
            <v>0.29670000000000002</v>
          </cell>
          <cell r="F387">
            <v>0</v>
          </cell>
          <cell r="G387">
            <v>0</v>
          </cell>
          <cell r="H387">
            <v>8.1</v>
          </cell>
          <cell r="I387">
            <v>16.2</v>
          </cell>
          <cell r="J387">
            <v>27</v>
          </cell>
        </row>
        <row r="388">
          <cell r="B388">
            <v>46861</v>
          </cell>
          <cell r="C388">
            <v>1.7543</v>
          </cell>
          <cell r="D388">
            <v>1.752</v>
          </cell>
          <cell r="E388">
            <v>2.2000000000000001E-3</v>
          </cell>
          <cell r="F388">
            <v>0</v>
          </cell>
          <cell r="G388">
            <v>0</v>
          </cell>
          <cell r="H388">
            <v>8.1</v>
          </cell>
          <cell r="I388">
            <v>16.2</v>
          </cell>
          <cell r="J388">
            <v>27</v>
          </cell>
        </row>
        <row r="389">
          <cell r="B389">
            <v>46888</v>
          </cell>
          <cell r="C389">
            <v>0.71309999999999996</v>
          </cell>
          <cell r="D389">
            <v>0.68899999999999995</v>
          </cell>
          <cell r="E389">
            <v>2.41E-2</v>
          </cell>
          <cell r="F389">
            <v>0</v>
          </cell>
          <cell r="G389">
            <v>0</v>
          </cell>
          <cell r="H389">
            <v>8.1</v>
          </cell>
          <cell r="I389">
            <v>16.2</v>
          </cell>
          <cell r="J389">
            <v>27</v>
          </cell>
        </row>
        <row r="390">
          <cell r="B390">
            <v>46892</v>
          </cell>
          <cell r="C390">
            <v>3.3529</v>
          </cell>
          <cell r="D390">
            <v>3.0295999999999998</v>
          </cell>
          <cell r="E390">
            <v>0.32319999999999999</v>
          </cell>
          <cell r="F390">
            <v>0</v>
          </cell>
          <cell r="G390">
            <v>0</v>
          </cell>
          <cell r="H390">
            <v>8.1</v>
          </cell>
          <cell r="I390">
            <v>16.2</v>
          </cell>
          <cell r="J390">
            <v>27</v>
          </cell>
        </row>
        <row r="391">
          <cell r="B391">
            <v>47292</v>
          </cell>
          <cell r="C391">
            <v>1.4801</v>
          </cell>
          <cell r="D391">
            <v>1.3548</v>
          </cell>
          <cell r="E391">
            <v>8.3199999999999996E-2</v>
          </cell>
          <cell r="F391">
            <v>4.2200000000000001E-2</v>
          </cell>
          <cell r="G391">
            <v>0</v>
          </cell>
          <cell r="H391">
            <v>8.1</v>
          </cell>
          <cell r="I391">
            <v>16.2</v>
          </cell>
          <cell r="J391">
            <v>27</v>
          </cell>
        </row>
        <row r="392">
          <cell r="B392">
            <v>47292</v>
          </cell>
          <cell r="C392">
            <v>1.0018</v>
          </cell>
          <cell r="D392">
            <v>0.85840000000000005</v>
          </cell>
          <cell r="E392">
            <v>0.1434</v>
          </cell>
          <cell r="F392">
            <v>0</v>
          </cell>
          <cell r="G392">
            <v>0</v>
          </cell>
          <cell r="H392">
            <v>8.1</v>
          </cell>
          <cell r="I392">
            <v>16.2</v>
          </cell>
          <cell r="J392">
            <v>27</v>
          </cell>
        </row>
        <row r="393">
          <cell r="B393">
            <v>47246</v>
          </cell>
          <cell r="C393">
            <v>0.89410000000000001</v>
          </cell>
          <cell r="D393">
            <v>0.77890000000000004</v>
          </cell>
          <cell r="E393">
            <v>0.1152</v>
          </cell>
          <cell r="F393">
            <v>0</v>
          </cell>
          <cell r="G393">
            <v>0</v>
          </cell>
          <cell r="H393">
            <v>8.1</v>
          </cell>
          <cell r="I393">
            <v>16.2</v>
          </cell>
          <cell r="J393">
            <v>27</v>
          </cell>
        </row>
        <row r="394">
          <cell r="B394">
            <v>47277</v>
          </cell>
          <cell r="C394">
            <v>3.3761999999999999</v>
          </cell>
          <cell r="D394">
            <v>2.9923000000000002</v>
          </cell>
          <cell r="E394">
            <v>0.34179999999999999</v>
          </cell>
          <cell r="F394">
            <v>4.2200000000000001E-2</v>
          </cell>
          <cell r="G394">
            <v>0</v>
          </cell>
          <cell r="H394">
            <v>8.1</v>
          </cell>
          <cell r="I394">
            <v>16.2</v>
          </cell>
          <cell r="J394">
            <v>27</v>
          </cell>
        </row>
        <row r="395">
          <cell r="B395">
            <v>47302</v>
          </cell>
          <cell r="C395">
            <v>0.91110000000000002</v>
          </cell>
          <cell r="D395">
            <v>0.86890000000000001</v>
          </cell>
          <cell r="E395">
            <v>2.5600000000000001E-2</v>
          </cell>
          <cell r="F395">
            <v>1.67E-2</v>
          </cell>
          <cell r="G395">
            <v>0</v>
          </cell>
          <cell r="H395">
            <v>8.1</v>
          </cell>
          <cell r="I395">
            <v>16.2</v>
          </cell>
          <cell r="J395">
            <v>27</v>
          </cell>
        </row>
        <row r="396">
          <cell r="B396">
            <v>47302</v>
          </cell>
          <cell r="C396">
            <v>2.2955999999999999</v>
          </cell>
          <cell r="D396">
            <v>2.1242999999999999</v>
          </cell>
          <cell r="E396">
            <v>2.3400000000000001E-2</v>
          </cell>
          <cell r="F396">
            <v>0.1479</v>
          </cell>
          <cell r="G396">
            <v>0</v>
          </cell>
          <cell r="H396">
            <v>8.1</v>
          </cell>
          <cell r="I396">
            <v>16.2</v>
          </cell>
          <cell r="J396">
            <v>27</v>
          </cell>
        </row>
        <row r="397">
          <cell r="B397">
            <v>47780</v>
          </cell>
          <cell r="C397">
            <v>1.4166000000000001</v>
          </cell>
          <cell r="D397">
            <v>1.1679999999999999</v>
          </cell>
          <cell r="E397">
            <v>3.0200000000000001E-2</v>
          </cell>
          <cell r="F397">
            <v>0.21840000000000001</v>
          </cell>
          <cell r="G397">
            <v>0</v>
          </cell>
          <cell r="H397">
            <v>8.1</v>
          </cell>
          <cell r="I397">
            <v>16.2</v>
          </cell>
          <cell r="J397">
            <v>27</v>
          </cell>
        </row>
        <row r="398">
          <cell r="B398">
            <v>47461</v>
          </cell>
          <cell r="C398">
            <v>4.6220999999999997</v>
          </cell>
          <cell r="D398">
            <v>4.1589999999999998</v>
          </cell>
          <cell r="E398">
            <v>7.9200000000000007E-2</v>
          </cell>
          <cell r="F398">
            <v>0.38390000000000002</v>
          </cell>
          <cell r="G398">
            <v>0</v>
          </cell>
          <cell r="I398">
            <v>16.2</v>
          </cell>
          <cell r="J398">
            <v>27</v>
          </cell>
        </row>
        <row r="399">
          <cell r="B399">
            <v>46790</v>
          </cell>
          <cell r="C399">
            <v>15.1342</v>
          </cell>
          <cell r="D399">
            <v>12.8887</v>
          </cell>
          <cell r="E399">
            <v>1.1483000000000001</v>
          </cell>
          <cell r="F399">
            <v>1.0971</v>
          </cell>
          <cell r="G399">
            <v>0</v>
          </cell>
          <cell r="J399">
            <v>27</v>
          </cell>
        </row>
        <row r="401">
          <cell r="B401" t="str">
            <v>Evolução DEC Conjunto Itaquera - Iguatemi</v>
          </cell>
        </row>
        <row r="402">
          <cell r="B402" t="str">
            <v>CONSUM</v>
          </cell>
          <cell r="C402" t="str">
            <v>TOTAL</v>
          </cell>
          <cell r="D402" t="str">
            <v>NPROG</v>
          </cell>
          <cell r="E402" t="str">
            <v>PROG</v>
          </cell>
          <cell r="F402" t="str">
            <v>SUBT INT</v>
          </cell>
          <cell r="G402" t="str">
            <v>SUBT EXT</v>
          </cell>
          <cell r="H402" t="str">
            <v>Padrão Mensal = 4,8</v>
          </cell>
          <cell r="I402" t="str">
            <v>Padrão Trimestral = 9,6</v>
          </cell>
          <cell r="J402" t="str">
            <v>Padrão Anual = 16</v>
          </cell>
        </row>
        <row r="403">
          <cell r="B403">
            <v>239677</v>
          </cell>
          <cell r="C403">
            <v>1.6601999999999999</v>
          </cell>
          <cell r="D403">
            <v>1.1758999999999999</v>
          </cell>
          <cell r="E403">
            <v>0.48430000000000001</v>
          </cell>
          <cell r="F403">
            <v>0</v>
          </cell>
          <cell r="G403">
            <v>0</v>
          </cell>
          <cell r="H403">
            <v>4.8</v>
          </cell>
          <cell r="I403">
            <v>9.6</v>
          </cell>
          <cell r="J403">
            <v>16</v>
          </cell>
        </row>
        <row r="404">
          <cell r="B404">
            <v>239666</v>
          </cell>
          <cell r="C404">
            <v>0.62919999999999998</v>
          </cell>
          <cell r="D404">
            <v>0.42380000000000001</v>
          </cell>
          <cell r="E404">
            <v>0.1404</v>
          </cell>
          <cell r="F404">
            <v>2.3999999999999998E-3</v>
          </cell>
          <cell r="G404">
            <v>6.2600000000000003E-2</v>
          </cell>
          <cell r="H404">
            <v>4.8</v>
          </cell>
          <cell r="I404">
            <v>9.6</v>
          </cell>
          <cell r="J404">
            <v>16</v>
          </cell>
        </row>
        <row r="405">
          <cell r="B405">
            <v>239618</v>
          </cell>
          <cell r="C405">
            <v>1.0077</v>
          </cell>
          <cell r="D405">
            <v>0.89180000000000004</v>
          </cell>
          <cell r="E405">
            <v>9.1200000000000003E-2</v>
          </cell>
          <cell r="F405">
            <v>0</v>
          </cell>
          <cell r="G405">
            <v>2.47E-2</v>
          </cell>
          <cell r="H405">
            <v>4.8</v>
          </cell>
          <cell r="I405">
            <v>9.6</v>
          </cell>
          <cell r="J405">
            <v>16</v>
          </cell>
        </row>
        <row r="406">
          <cell r="B406">
            <v>239654</v>
          </cell>
          <cell r="C406">
            <v>3.2970999999999999</v>
          </cell>
          <cell r="D406">
            <v>2.4914999999999998</v>
          </cell>
          <cell r="E406">
            <v>0.71589999999999998</v>
          </cell>
          <cell r="F406">
            <v>2.3999999999999998E-3</v>
          </cell>
          <cell r="G406">
            <v>8.7300000000000003E-2</v>
          </cell>
          <cell r="H406">
            <v>4.8</v>
          </cell>
          <cell r="I406">
            <v>9.6</v>
          </cell>
          <cell r="J406">
            <v>16</v>
          </cell>
        </row>
        <row r="407">
          <cell r="B407">
            <v>239653</v>
          </cell>
          <cell r="C407">
            <v>1.1084000000000001</v>
          </cell>
          <cell r="D407">
            <v>0.95430000000000004</v>
          </cell>
          <cell r="E407">
            <v>0.13389999999999999</v>
          </cell>
          <cell r="F407">
            <v>2.0199999999999999E-2</v>
          </cell>
          <cell r="G407">
            <v>0</v>
          </cell>
          <cell r="H407">
            <v>4.8</v>
          </cell>
          <cell r="I407">
            <v>9.6</v>
          </cell>
          <cell r="J407">
            <v>16</v>
          </cell>
        </row>
        <row r="408">
          <cell r="B408">
            <v>239653</v>
          </cell>
          <cell r="C408">
            <v>2.0691000000000002</v>
          </cell>
          <cell r="D408">
            <v>1.3626</v>
          </cell>
          <cell r="E408">
            <v>0.4854</v>
          </cell>
          <cell r="F408">
            <v>0.22109999999999999</v>
          </cell>
          <cell r="G408">
            <v>0</v>
          </cell>
          <cell r="H408">
            <v>4.8</v>
          </cell>
          <cell r="I408">
            <v>9.6</v>
          </cell>
          <cell r="J408">
            <v>16</v>
          </cell>
        </row>
        <row r="409">
          <cell r="B409">
            <v>239653</v>
          </cell>
          <cell r="C409">
            <v>0.52839999999999998</v>
          </cell>
          <cell r="D409">
            <v>0.46460000000000001</v>
          </cell>
          <cell r="E409">
            <v>5.6399999999999999E-2</v>
          </cell>
          <cell r="F409">
            <v>7.3000000000000001E-3</v>
          </cell>
          <cell r="G409">
            <v>0</v>
          </cell>
          <cell r="H409">
            <v>4.8</v>
          </cell>
          <cell r="I409">
            <v>9.6</v>
          </cell>
          <cell r="J409">
            <v>16</v>
          </cell>
        </row>
        <row r="410">
          <cell r="B410">
            <v>239653</v>
          </cell>
          <cell r="C410">
            <v>3.7059000000000002</v>
          </cell>
          <cell r="D410">
            <v>2.7814999999999999</v>
          </cell>
          <cell r="E410">
            <v>0.67569999999999997</v>
          </cell>
          <cell r="F410">
            <v>0.24859999999999999</v>
          </cell>
          <cell r="G410">
            <v>0</v>
          </cell>
          <cell r="H410">
            <v>4.8</v>
          </cell>
          <cell r="I410">
            <v>9.6</v>
          </cell>
          <cell r="J410">
            <v>16</v>
          </cell>
        </row>
        <row r="411">
          <cell r="B411">
            <v>241809</v>
          </cell>
          <cell r="C411">
            <v>1.0004</v>
          </cell>
          <cell r="D411">
            <v>0.79600000000000004</v>
          </cell>
          <cell r="E411">
            <v>0.15110000000000001</v>
          </cell>
          <cell r="F411">
            <v>5.3400000000000003E-2</v>
          </cell>
          <cell r="G411">
            <v>0</v>
          </cell>
          <cell r="H411">
            <v>4.8</v>
          </cell>
          <cell r="I411">
            <v>9.6</v>
          </cell>
          <cell r="J411">
            <v>16</v>
          </cell>
        </row>
        <row r="412">
          <cell r="B412">
            <v>241914</v>
          </cell>
          <cell r="C412">
            <v>0.79549999999999998</v>
          </cell>
          <cell r="D412">
            <v>0.68740000000000001</v>
          </cell>
          <cell r="E412">
            <v>0.1081</v>
          </cell>
          <cell r="F412">
            <v>0</v>
          </cell>
          <cell r="G412">
            <v>0</v>
          </cell>
          <cell r="H412">
            <v>4.8</v>
          </cell>
          <cell r="I412">
            <v>9.6</v>
          </cell>
          <cell r="J412">
            <v>16</v>
          </cell>
        </row>
        <row r="413">
          <cell r="B413">
            <v>241793</v>
          </cell>
          <cell r="C413">
            <v>0.86850000000000005</v>
          </cell>
          <cell r="D413">
            <v>0.66900000000000004</v>
          </cell>
          <cell r="E413">
            <v>8.14E-2</v>
          </cell>
          <cell r="F413">
            <v>0.1181</v>
          </cell>
          <cell r="G413">
            <v>0</v>
          </cell>
          <cell r="H413">
            <v>4.8</v>
          </cell>
          <cell r="I413">
            <v>9.6</v>
          </cell>
          <cell r="J413">
            <v>16</v>
          </cell>
        </row>
        <row r="414">
          <cell r="B414">
            <v>241839</v>
          </cell>
          <cell r="C414">
            <v>2.6644000000000001</v>
          </cell>
          <cell r="D414">
            <v>2.1524000000000001</v>
          </cell>
          <cell r="E414">
            <v>0.34060000000000001</v>
          </cell>
          <cell r="F414">
            <v>0.17150000000000001</v>
          </cell>
          <cell r="G414">
            <v>0</v>
          </cell>
          <cell r="H414">
            <v>4.8</v>
          </cell>
          <cell r="I414">
            <v>9.6</v>
          </cell>
          <cell r="J414">
            <v>16</v>
          </cell>
        </row>
        <row r="415">
          <cell r="B415">
            <v>241955</v>
          </cell>
          <cell r="C415">
            <v>1.1921999999999999</v>
          </cell>
          <cell r="D415">
            <v>1.1722999999999999</v>
          </cell>
          <cell r="E415">
            <v>1.9900000000000001E-2</v>
          </cell>
          <cell r="F415">
            <v>0</v>
          </cell>
          <cell r="G415">
            <v>0</v>
          </cell>
          <cell r="H415">
            <v>4.8</v>
          </cell>
          <cell r="I415">
            <v>9.6</v>
          </cell>
          <cell r="J415">
            <v>16</v>
          </cell>
        </row>
        <row r="416">
          <cell r="B416">
            <v>241955</v>
          </cell>
          <cell r="C416">
            <v>1.7621</v>
          </cell>
          <cell r="D416">
            <v>1.1837</v>
          </cell>
          <cell r="E416">
            <v>0.1197</v>
          </cell>
          <cell r="F416">
            <v>9.8900000000000002E-2</v>
          </cell>
          <cell r="G416">
            <v>0.35980000000000001</v>
          </cell>
          <cell r="H416">
            <v>4.8</v>
          </cell>
          <cell r="I416">
            <v>9.6</v>
          </cell>
          <cell r="J416">
            <v>16</v>
          </cell>
        </row>
        <row r="417">
          <cell r="B417">
            <v>242638</v>
          </cell>
          <cell r="C417">
            <v>1.1342000000000001</v>
          </cell>
          <cell r="D417">
            <v>1.0130999999999999</v>
          </cell>
          <cell r="E417">
            <v>0.1211</v>
          </cell>
          <cell r="F417">
            <v>0</v>
          </cell>
          <cell r="G417">
            <v>0</v>
          </cell>
          <cell r="H417">
            <v>4.8</v>
          </cell>
          <cell r="I417">
            <v>9.6</v>
          </cell>
          <cell r="J417">
            <v>16</v>
          </cell>
        </row>
        <row r="418">
          <cell r="B418">
            <v>242183</v>
          </cell>
          <cell r="C418">
            <v>4.0877999999999997</v>
          </cell>
          <cell r="D418">
            <v>3.3687999999999998</v>
          </cell>
          <cell r="E418">
            <v>0.26079999999999998</v>
          </cell>
          <cell r="F418">
            <v>9.8799999999999999E-2</v>
          </cell>
          <cell r="G418">
            <v>0.35949999999999999</v>
          </cell>
          <cell r="I418">
            <v>9.6</v>
          </cell>
          <cell r="J418">
            <v>16</v>
          </cell>
        </row>
        <row r="419">
          <cell r="B419">
            <v>240832</v>
          </cell>
          <cell r="C419">
            <v>13.755000000000001</v>
          </cell>
          <cell r="D419">
            <v>10.7963</v>
          </cell>
          <cell r="E419">
            <v>1.9891000000000001</v>
          </cell>
          <cell r="F419">
            <v>0.52129999999999999</v>
          </cell>
          <cell r="G419">
            <v>0.44840000000000002</v>
          </cell>
          <cell r="J419">
            <v>16</v>
          </cell>
        </row>
        <row r="421">
          <cell r="B421" t="str">
            <v>Evolução DEC Conjunto Jabaquara</v>
          </cell>
        </row>
        <row r="422">
          <cell r="B422" t="str">
            <v>CONSUM</v>
          </cell>
          <cell r="C422" t="str">
            <v>TOTAL</v>
          </cell>
          <cell r="D422" t="str">
            <v>NPROG</v>
          </cell>
          <cell r="E422" t="str">
            <v>PROG</v>
          </cell>
          <cell r="F422" t="str">
            <v>SUBT INT</v>
          </cell>
          <cell r="G422" t="str">
            <v>SUBT EXT</v>
          </cell>
          <cell r="H422" t="str">
            <v>Padrão Mensal = 2,7</v>
          </cell>
          <cell r="I422" t="str">
            <v>Padrão Trimestral = 5,4</v>
          </cell>
          <cell r="J422" t="str">
            <v>Padrão Anual = 9</v>
          </cell>
        </row>
        <row r="423">
          <cell r="B423">
            <v>115939</v>
          </cell>
          <cell r="C423">
            <v>0.55600000000000005</v>
          </cell>
          <cell r="D423">
            <v>0.54339999999999999</v>
          </cell>
          <cell r="E423">
            <v>1.26E-2</v>
          </cell>
          <cell r="F423">
            <v>0</v>
          </cell>
          <cell r="G423">
            <v>0</v>
          </cell>
          <cell r="H423">
            <v>2.7</v>
          </cell>
          <cell r="I423">
            <v>5.4</v>
          </cell>
          <cell r="J423">
            <v>9</v>
          </cell>
        </row>
        <row r="424">
          <cell r="B424">
            <v>115938</v>
          </cell>
          <cell r="C424">
            <v>0.6431</v>
          </cell>
          <cell r="D424">
            <v>0.60609999999999997</v>
          </cell>
          <cell r="E424">
            <v>3.6999999999999998E-2</v>
          </cell>
          <cell r="F424">
            <v>0</v>
          </cell>
          <cell r="G424">
            <v>0</v>
          </cell>
          <cell r="H424">
            <v>2.7</v>
          </cell>
          <cell r="I424">
            <v>5.4</v>
          </cell>
          <cell r="J424">
            <v>9</v>
          </cell>
        </row>
        <row r="425">
          <cell r="B425">
            <v>116271</v>
          </cell>
          <cell r="C425">
            <v>0.2392</v>
          </cell>
          <cell r="D425">
            <v>0.18959999999999999</v>
          </cell>
          <cell r="E425">
            <v>3.0200000000000001E-2</v>
          </cell>
          <cell r="F425">
            <v>0</v>
          </cell>
          <cell r="G425">
            <v>1.9400000000000001E-2</v>
          </cell>
          <cell r="H425">
            <v>2.7</v>
          </cell>
          <cell r="I425">
            <v>5.4</v>
          </cell>
          <cell r="J425">
            <v>9</v>
          </cell>
        </row>
        <row r="426">
          <cell r="B426">
            <v>116049</v>
          </cell>
          <cell r="C426">
            <v>1.4376</v>
          </cell>
          <cell r="D426">
            <v>1.3384</v>
          </cell>
          <cell r="E426">
            <v>7.9799999999999996E-2</v>
          </cell>
          <cell r="F426">
            <v>0</v>
          </cell>
          <cell r="G426">
            <v>1.9400000000000001E-2</v>
          </cell>
          <cell r="H426">
            <v>2.7</v>
          </cell>
          <cell r="I426">
            <v>5.4</v>
          </cell>
          <cell r="J426">
            <v>9</v>
          </cell>
        </row>
        <row r="427">
          <cell r="B427">
            <v>116262</v>
          </cell>
          <cell r="C427">
            <v>0.60870000000000002</v>
          </cell>
          <cell r="D427">
            <v>0.1462</v>
          </cell>
          <cell r="E427">
            <v>4.5999999999999999E-3</v>
          </cell>
          <cell r="F427">
            <v>0</v>
          </cell>
          <cell r="G427">
            <v>0.45789999999999997</v>
          </cell>
          <cell r="H427">
            <v>2.7</v>
          </cell>
          <cell r="I427">
            <v>5.4</v>
          </cell>
          <cell r="J427">
            <v>9</v>
          </cell>
        </row>
        <row r="428">
          <cell r="B428">
            <v>116333</v>
          </cell>
          <cell r="C428">
            <v>0.36699999999999999</v>
          </cell>
          <cell r="D428">
            <v>0.35239999999999999</v>
          </cell>
          <cell r="E428">
            <v>1.46E-2</v>
          </cell>
          <cell r="F428">
            <v>0</v>
          </cell>
          <cell r="G428">
            <v>0</v>
          </cell>
          <cell r="H428">
            <v>2.7</v>
          </cell>
          <cell r="I428">
            <v>5.4</v>
          </cell>
          <cell r="J428">
            <v>9</v>
          </cell>
        </row>
        <row r="429">
          <cell r="B429">
            <v>116202</v>
          </cell>
          <cell r="C429">
            <v>0.4703</v>
          </cell>
          <cell r="D429">
            <v>0.28689999999999999</v>
          </cell>
          <cell r="E429">
            <v>1.11E-2</v>
          </cell>
          <cell r="F429">
            <v>0.17230000000000001</v>
          </cell>
          <cell r="G429">
            <v>0</v>
          </cell>
          <cell r="H429">
            <v>2.7</v>
          </cell>
          <cell r="I429">
            <v>5.4</v>
          </cell>
          <cell r="J429">
            <v>9</v>
          </cell>
        </row>
        <row r="430">
          <cell r="B430">
            <v>116266</v>
          </cell>
          <cell r="C430">
            <v>1.4459</v>
          </cell>
          <cell r="D430">
            <v>0.78549999999999998</v>
          </cell>
          <cell r="E430">
            <v>3.0300000000000001E-2</v>
          </cell>
          <cell r="F430">
            <v>0.17219999999999999</v>
          </cell>
          <cell r="G430">
            <v>0.45789999999999997</v>
          </cell>
          <cell r="H430">
            <v>2.7</v>
          </cell>
          <cell r="I430">
            <v>5.4</v>
          </cell>
          <cell r="J430">
            <v>9</v>
          </cell>
        </row>
        <row r="431">
          <cell r="B431">
            <v>117944</v>
          </cell>
          <cell r="C431">
            <v>0.75049999999999994</v>
          </cell>
          <cell r="D431">
            <v>0.57450000000000001</v>
          </cell>
          <cell r="E431">
            <v>9.5200000000000007E-2</v>
          </cell>
          <cell r="F431">
            <v>8.0799999999999997E-2</v>
          </cell>
          <cell r="G431">
            <v>0</v>
          </cell>
          <cell r="H431">
            <v>2.7</v>
          </cell>
          <cell r="I431">
            <v>5.4</v>
          </cell>
          <cell r="J431">
            <v>9</v>
          </cell>
        </row>
        <row r="432">
          <cell r="B432">
            <v>117959</v>
          </cell>
          <cell r="C432">
            <v>0.2261</v>
          </cell>
          <cell r="D432">
            <v>0.21479999999999999</v>
          </cell>
          <cell r="E432">
            <v>1.12E-2</v>
          </cell>
          <cell r="F432">
            <v>0</v>
          </cell>
          <cell r="G432">
            <v>0</v>
          </cell>
          <cell r="H432">
            <v>2.7</v>
          </cell>
          <cell r="I432">
            <v>5.4</v>
          </cell>
          <cell r="J432">
            <v>9</v>
          </cell>
        </row>
        <row r="433">
          <cell r="B433">
            <v>118008</v>
          </cell>
          <cell r="C433">
            <v>0.44640000000000002</v>
          </cell>
          <cell r="D433">
            <v>0.37319999999999998</v>
          </cell>
          <cell r="E433">
            <v>7.3200000000000001E-2</v>
          </cell>
          <cell r="F433">
            <v>0</v>
          </cell>
          <cell r="G433">
            <v>0</v>
          </cell>
          <cell r="H433">
            <v>2.7</v>
          </cell>
          <cell r="I433">
            <v>5.4</v>
          </cell>
          <cell r="J433">
            <v>9</v>
          </cell>
        </row>
        <row r="434">
          <cell r="B434">
            <v>117970</v>
          </cell>
          <cell r="C434">
            <v>1.423</v>
          </cell>
          <cell r="D434">
            <v>1.1625000000000001</v>
          </cell>
          <cell r="E434">
            <v>0.17960000000000001</v>
          </cell>
          <cell r="F434">
            <v>8.0799999999999997E-2</v>
          </cell>
          <cell r="G434">
            <v>0</v>
          </cell>
          <cell r="H434">
            <v>2.7</v>
          </cell>
          <cell r="I434">
            <v>5.4</v>
          </cell>
          <cell r="J434">
            <v>9</v>
          </cell>
        </row>
        <row r="435">
          <cell r="B435">
            <v>118086</v>
          </cell>
          <cell r="C435">
            <v>1.0609</v>
          </cell>
          <cell r="D435">
            <v>0.97089999999999999</v>
          </cell>
          <cell r="E435">
            <v>4.0599999999999997E-2</v>
          </cell>
          <cell r="F435">
            <v>0</v>
          </cell>
          <cell r="G435">
            <v>4.9299999999999997E-2</v>
          </cell>
          <cell r="H435">
            <v>2.7</v>
          </cell>
          <cell r="I435">
            <v>5.4</v>
          </cell>
          <cell r="J435">
            <v>9</v>
          </cell>
        </row>
        <row r="436">
          <cell r="B436">
            <v>117706</v>
          </cell>
          <cell r="C436">
            <v>0.45179999999999998</v>
          </cell>
          <cell r="D436">
            <v>0.40610000000000002</v>
          </cell>
          <cell r="E436">
            <v>3.5000000000000003E-2</v>
          </cell>
          <cell r="F436">
            <v>1.0699999999999999E-2</v>
          </cell>
          <cell r="G436">
            <v>0</v>
          </cell>
          <cell r="H436">
            <v>2.7</v>
          </cell>
          <cell r="I436">
            <v>5.4</v>
          </cell>
          <cell r="J436">
            <v>9</v>
          </cell>
        </row>
        <row r="437">
          <cell r="B437">
            <v>121389</v>
          </cell>
          <cell r="C437">
            <v>0.59789999999999999</v>
          </cell>
          <cell r="D437">
            <v>0.55869999999999997</v>
          </cell>
          <cell r="E437">
            <v>3.9100000000000003E-2</v>
          </cell>
          <cell r="F437">
            <v>0</v>
          </cell>
          <cell r="G437">
            <v>0</v>
          </cell>
          <cell r="H437">
            <v>2.7</v>
          </cell>
          <cell r="I437">
            <v>5.4</v>
          </cell>
          <cell r="J437">
            <v>9</v>
          </cell>
        </row>
        <row r="438">
          <cell r="B438">
            <v>119060</v>
          </cell>
          <cell r="C438">
            <v>2.1084999999999998</v>
          </cell>
          <cell r="D438">
            <v>1.9340999999999999</v>
          </cell>
          <cell r="E438">
            <v>0.1147</v>
          </cell>
          <cell r="F438">
            <v>1.06E-2</v>
          </cell>
          <cell r="G438">
            <v>4.8899999999999999E-2</v>
          </cell>
          <cell r="I438">
            <v>5.4</v>
          </cell>
          <cell r="J438">
            <v>9</v>
          </cell>
        </row>
        <row r="439">
          <cell r="B439">
            <v>117336</v>
          </cell>
          <cell r="C439">
            <v>6.4246999999999996</v>
          </cell>
          <cell r="D439">
            <v>5.2332999999999998</v>
          </cell>
          <cell r="E439">
            <v>0.40600000000000003</v>
          </cell>
          <cell r="F439">
            <v>0.2626</v>
          </cell>
          <cell r="G439">
            <v>0.52249999999999996</v>
          </cell>
          <cell r="J439">
            <v>9</v>
          </cell>
        </row>
        <row r="441">
          <cell r="B441" t="str">
            <v>Evolução DEC Conjunto Jaçanã</v>
          </cell>
        </row>
        <row r="442">
          <cell r="B442" t="str">
            <v>CONSUM</v>
          </cell>
          <cell r="C442" t="str">
            <v>TOTAL</v>
          </cell>
          <cell r="D442" t="str">
            <v>NPROG</v>
          </cell>
          <cell r="E442" t="str">
            <v>PROG</v>
          </cell>
          <cell r="F442" t="str">
            <v>SUBT INT</v>
          </cell>
          <cell r="G442" t="str">
            <v>SUBT EXT</v>
          </cell>
          <cell r="H442" t="str">
            <v>Padrão Mensal = 4,8</v>
          </cell>
          <cell r="I442" t="str">
            <v>Padrão Trimestral = 9,6</v>
          </cell>
          <cell r="J442" t="str">
            <v>Padrão Anual = 16</v>
          </cell>
        </row>
        <row r="443">
          <cell r="B443">
            <v>70233</v>
          </cell>
          <cell r="C443">
            <v>0.66949999999999998</v>
          </cell>
          <cell r="D443">
            <v>0.61009999999999998</v>
          </cell>
          <cell r="E443">
            <v>5.67E-2</v>
          </cell>
          <cell r="F443">
            <v>2.7000000000000001E-3</v>
          </cell>
          <cell r="G443">
            <v>0</v>
          </cell>
          <cell r="H443">
            <v>4.8</v>
          </cell>
          <cell r="I443">
            <v>9.6</v>
          </cell>
          <cell r="J443">
            <v>16</v>
          </cell>
        </row>
        <row r="444">
          <cell r="B444">
            <v>70237</v>
          </cell>
          <cell r="C444">
            <v>0.2233</v>
          </cell>
          <cell r="D444">
            <v>0.16869999999999999</v>
          </cell>
          <cell r="E444">
            <v>5.4600000000000003E-2</v>
          </cell>
          <cell r="F444">
            <v>0</v>
          </cell>
          <cell r="G444">
            <v>0</v>
          </cell>
          <cell r="H444">
            <v>4.8</v>
          </cell>
          <cell r="I444">
            <v>9.6</v>
          </cell>
          <cell r="J444">
            <v>16</v>
          </cell>
        </row>
        <row r="445">
          <cell r="B445">
            <v>70236</v>
          </cell>
          <cell r="C445">
            <v>0.72899999999999998</v>
          </cell>
          <cell r="D445">
            <v>0.34399999999999997</v>
          </cell>
          <cell r="E445">
            <v>0.1333</v>
          </cell>
          <cell r="F445">
            <v>0</v>
          </cell>
          <cell r="G445">
            <v>0.25169999999999998</v>
          </cell>
          <cell r="H445">
            <v>4.8</v>
          </cell>
          <cell r="I445">
            <v>9.6</v>
          </cell>
          <cell r="J445">
            <v>16</v>
          </cell>
        </row>
        <row r="446">
          <cell r="B446">
            <v>70235</v>
          </cell>
          <cell r="C446">
            <v>1.6217999999999999</v>
          </cell>
          <cell r="D446">
            <v>1.1228</v>
          </cell>
          <cell r="E446">
            <v>0.24460000000000001</v>
          </cell>
          <cell r="F446">
            <v>2.7000000000000001E-3</v>
          </cell>
          <cell r="G446">
            <v>0.25169999999999998</v>
          </cell>
          <cell r="H446">
            <v>4.8</v>
          </cell>
          <cell r="I446">
            <v>9.6</v>
          </cell>
          <cell r="J446">
            <v>16</v>
          </cell>
        </row>
        <row r="447">
          <cell r="B447">
            <v>70239</v>
          </cell>
          <cell r="C447">
            <v>0.46579999999999999</v>
          </cell>
          <cell r="D447">
            <v>0.32469999999999999</v>
          </cell>
          <cell r="E447">
            <v>0.13869999999999999</v>
          </cell>
          <cell r="F447">
            <v>2.3E-3</v>
          </cell>
          <cell r="G447">
            <v>0</v>
          </cell>
          <cell r="H447">
            <v>4.8</v>
          </cell>
          <cell r="I447">
            <v>9.6</v>
          </cell>
          <cell r="J447">
            <v>16</v>
          </cell>
        </row>
        <row r="448">
          <cell r="B448">
            <v>70239</v>
          </cell>
          <cell r="C448">
            <v>1.3159000000000001</v>
          </cell>
          <cell r="D448">
            <v>0.71679999999999999</v>
          </cell>
          <cell r="E448">
            <v>0.59809999999999997</v>
          </cell>
          <cell r="F448">
            <v>1E-3</v>
          </cell>
          <cell r="G448">
            <v>0</v>
          </cell>
          <cell r="H448">
            <v>4.8</v>
          </cell>
          <cell r="I448">
            <v>9.6</v>
          </cell>
          <cell r="J448">
            <v>16</v>
          </cell>
        </row>
        <row r="449">
          <cell r="B449">
            <v>70303</v>
          </cell>
          <cell r="C449">
            <v>0.82030000000000003</v>
          </cell>
          <cell r="D449">
            <v>0.52629999999999999</v>
          </cell>
          <cell r="E449">
            <v>0.2787</v>
          </cell>
          <cell r="F449">
            <v>1.5299999999999999E-2</v>
          </cell>
          <cell r="G449">
            <v>0</v>
          </cell>
          <cell r="H449">
            <v>4.8</v>
          </cell>
          <cell r="I449">
            <v>9.6</v>
          </cell>
          <cell r="J449">
            <v>16</v>
          </cell>
        </row>
        <row r="450">
          <cell r="B450">
            <v>70260</v>
          </cell>
          <cell r="C450">
            <v>2.6019999999999999</v>
          </cell>
          <cell r="D450">
            <v>1.5678000000000001</v>
          </cell>
          <cell r="E450">
            <v>1.0155000000000001</v>
          </cell>
          <cell r="F450">
            <v>1.8599999999999998E-2</v>
          </cell>
          <cell r="G450">
            <v>0</v>
          </cell>
          <cell r="H450">
            <v>4.8</v>
          </cell>
          <cell r="I450">
            <v>9.6</v>
          </cell>
          <cell r="J450">
            <v>16</v>
          </cell>
        </row>
        <row r="451">
          <cell r="B451">
            <v>71646</v>
          </cell>
          <cell r="C451">
            <v>0.61770000000000003</v>
          </cell>
          <cell r="D451">
            <v>0.50570000000000004</v>
          </cell>
          <cell r="E451">
            <v>0.1119</v>
          </cell>
          <cell r="F451">
            <v>0</v>
          </cell>
          <cell r="G451">
            <v>0</v>
          </cell>
          <cell r="H451">
            <v>4.8</v>
          </cell>
          <cell r="I451">
            <v>9.6</v>
          </cell>
          <cell r="J451">
            <v>16</v>
          </cell>
        </row>
        <row r="452">
          <cell r="B452">
            <v>71658</v>
          </cell>
          <cell r="C452">
            <v>0.41670000000000001</v>
          </cell>
          <cell r="D452">
            <v>0.2296</v>
          </cell>
          <cell r="E452">
            <v>0.18709999999999999</v>
          </cell>
          <cell r="F452">
            <v>0</v>
          </cell>
          <cell r="G452">
            <v>0</v>
          </cell>
          <cell r="H452">
            <v>4.8</v>
          </cell>
          <cell r="I452">
            <v>9.6</v>
          </cell>
          <cell r="J452">
            <v>16</v>
          </cell>
        </row>
        <row r="453">
          <cell r="B453">
            <v>71662</v>
          </cell>
          <cell r="C453">
            <v>0.40100000000000002</v>
          </cell>
          <cell r="D453">
            <v>0.25290000000000001</v>
          </cell>
          <cell r="E453">
            <v>0.1457</v>
          </cell>
          <cell r="F453">
            <v>2.3E-3</v>
          </cell>
          <cell r="G453">
            <v>0</v>
          </cell>
          <cell r="H453">
            <v>4.8</v>
          </cell>
          <cell r="I453">
            <v>9.6</v>
          </cell>
          <cell r="J453">
            <v>16</v>
          </cell>
        </row>
        <row r="454">
          <cell r="B454">
            <v>71655</v>
          </cell>
          <cell r="C454">
            <v>1.4354</v>
          </cell>
          <cell r="D454">
            <v>0.98819999999999997</v>
          </cell>
          <cell r="E454">
            <v>0.44469999999999998</v>
          </cell>
          <cell r="F454">
            <v>2.3E-3</v>
          </cell>
          <cell r="G454">
            <v>0</v>
          </cell>
          <cell r="H454">
            <v>4.8</v>
          </cell>
          <cell r="I454">
            <v>9.6</v>
          </cell>
          <cell r="J454">
            <v>16</v>
          </cell>
        </row>
        <row r="455">
          <cell r="B455">
            <v>71662</v>
          </cell>
          <cell r="C455">
            <v>1.0456000000000001</v>
          </cell>
          <cell r="D455">
            <v>0.78590000000000004</v>
          </cell>
          <cell r="E455">
            <v>0.13719999999999999</v>
          </cell>
          <cell r="F455">
            <v>0</v>
          </cell>
          <cell r="G455">
            <v>0.1225</v>
          </cell>
          <cell r="H455">
            <v>4.8</v>
          </cell>
          <cell r="I455">
            <v>9.6</v>
          </cell>
          <cell r="J455">
            <v>16</v>
          </cell>
        </row>
        <row r="456">
          <cell r="B456">
            <v>71766</v>
          </cell>
          <cell r="C456">
            <v>1.2766</v>
          </cell>
          <cell r="D456">
            <v>0.89910000000000001</v>
          </cell>
          <cell r="E456">
            <v>0.37740000000000001</v>
          </cell>
          <cell r="F456">
            <v>0</v>
          </cell>
          <cell r="G456">
            <v>0</v>
          </cell>
          <cell r="H456">
            <v>4.8</v>
          </cell>
          <cell r="I456">
            <v>9.6</v>
          </cell>
          <cell r="J456">
            <v>16</v>
          </cell>
        </row>
        <row r="457">
          <cell r="B457">
            <v>72689</v>
          </cell>
          <cell r="C457">
            <v>1.4933000000000001</v>
          </cell>
          <cell r="D457">
            <v>1.4510000000000001</v>
          </cell>
          <cell r="E457">
            <v>4.2299999999999997E-2</v>
          </cell>
          <cell r="F457">
            <v>0</v>
          </cell>
          <cell r="G457">
            <v>0</v>
          </cell>
          <cell r="H457">
            <v>4.8</v>
          </cell>
          <cell r="I457">
            <v>9.6</v>
          </cell>
          <cell r="J457">
            <v>16</v>
          </cell>
        </row>
        <row r="458">
          <cell r="B458">
            <v>72039</v>
          </cell>
          <cell r="C458">
            <v>3.8187000000000002</v>
          </cell>
          <cell r="D458">
            <v>3.1415999999999999</v>
          </cell>
          <cell r="E458">
            <v>0.55510000000000004</v>
          </cell>
          <cell r="F458">
            <v>0</v>
          </cell>
          <cell r="G458">
            <v>0.12189999999999999</v>
          </cell>
          <cell r="I458">
            <v>9.6</v>
          </cell>
          <cell r="J458">
            <v>16</v>
          </cell>
        </row>
        <row r="459">
          <cell r="B459">
            <v>71048</v>
          </cell>
          <cell r="C459">
            <v>9.4959000000000007</v>
          </cell>
          <cell r="D459">
            <v>6.8423999999999996</v>
          </cell>
          <cell r="E459">
            <v>2.2574000000000001</v>
          </cell>
          <cell r="F459">
            <v>2.3400000000000001E-2</v>
          </cell>
          <cell r="G459">
            <v>0.37240000000000001</v>
          </cell>
          <cell r="J459">
            <v>16</v>
          </cell>
        </row>
        <row r="461">
          <cell r="B461" t="str">
            <v>Evolução DEC Conjunto Jaguaré</v>
          </cell>
        </row>
        <row r="462">
          <cell r="B462" t="str">
            <v>CONSUM</v>
          </cell>
          <cell r="C462" t="str">
            <v>TOTAL</v>
          </cell>
          <cell r="D462" t="str">
            <v>NPROG</v>
          </cell>
          <cell r="E462" t="str">
            <v>PROG</v>
          </cell>
          <cell r="F462" t="str">
            <v>SUBT INT</v>
          </cell>
          <cell r="G462" t="str">
            <v>SUBT EXT</v>
          </cell>
          <cell r="H462" t="str">
            <v>Padrão Mensal = 4,5</v>
          </cell>
          <cell r="I462" t="str">
            <v>Padrão Trimestral = 9</v>
          </cell>
          <cell r="J462" t="str">
            <v>Padrão Anual = 15</v>
          </cell>
        </row>
        <row r="463">
          <cell r="B463">
            <v>82463</v>
          </cell>
          <cell r="C463">
            <v>0.53110000000000002</v>
          </cell>
          <cell r="D463">
            <v>0.49380000000000002</v>
          </cell>
          <cell r="E463">
            <v>2.0199999999999999E-2</v>
          </cell>
          <cell r="F463">
            <v>1.7100000000000001E-2</v>
          </cell>
          <cell r="G463">
            <v>0</v>
          </cell>
          <cell r="H463">
            <v>4.5</v>
          </cell>
          <cell r="I463">
            <v>9</v>
          </cell>
          <cell r="J463">
            <v>15</v>
          </cell>
        </row>
        <row r="464">
          <cell r="B464">
            <v>82463</v>
          </cell>
          <cell r="C464">
            <v>1.0665</v>
          </cell>
          <cell r="D464">
            <v>0.97230000000000005</v>
          </cell>
          <cell r="E464">
            <v>4.4000000000000003E-3</v>
          </cell>
          <cell r="F464">
            <v>8.9800000000000005E-2</v>
          </cell>
          <cell r="G464">
            <v>0</v>
          </cell>
          <cell r="H464">
            <v>4.5</v>
          </cell>
          <cell r="I464">
            <v>9</v>
          </cell>
          <cell r="J464">
            <v>15</v>
          </cell>
        </row>
        <row r="465">
          <cell r="B465">
            <v>82466</v>
          </cell>
          <cell r="C465">
            <v>0.49559999999999998</v>
          </cell>
          <cell r="D465">
            <v>0.45529999999999998</v>
          </cell>
          <cell r="E465">
            <v>2.8299999999999999E-2</v>
          </cell>
          <cell r="F465">
            <v>1.21E-2</v>
          </cell>
          <cell r="G465">
            <v>0</v>
          </cell>
          <cell r="H465">
            <v>4.5</v>
          </cell>
          <cell r="I465">
            <v>9</v>
          </cell>
          <cell r="J465">
            <v>15</v>
          </cell>
        </row>
        <row r="466">
          <cell r="B466">
            <v>82464</v>
          </cell>
          <cell r="C466">
            <v>2.0931999999999999</v>
          </cell>
          <cell r="D466">
            <v>1.9214</v>
          </cell>
          <cell r="E466">
            <v>5.2900000000000003E-2</v>
          </cell>
          <cell r="F466">
            <v>0.11899999999999999</v>
          </cell>
          <cell r="G466">
            <v>0</v>
          </cell>
          <cell r="H466">
            <v>4.5</v>
          </cell>
          <cell r="I466">
            <v>9</v>
          </cell>
          <cell r="J466">
            <v>15</v>
          </cell>
        </row>
        <row r="467">
          <cell r="B467">
            <v>82465</v>
          </cell>
          <cell r="C467">
            <v>0.29060000000000002</v>
          </cell>
          <cell r="D467">
            <v>0.26119999999999999</v>
          </cell>
          <cell r="E467">
            <v>2.9399999999999999E-2</v>
          </cell>
          <cell r="F467">
            <v>0</v>
          </cell>
          <cell r="G467">
            <v>0</v>
          </cell>
          <cell r="H467">
            <v>4.5</v>
          </cell>
          <cell r="I467">
            <v>9</v>
          </cell>
          <cell r="J467">
            <v>15</v>
          </cell>
        </row>
        <row r="468">
          <cell r="B468">
            <v>82466</v>
          </cell>
          <cell r="C468">
            <v>0.67369999999999997</v>
          </cell>
          <cell r="D468">
            <v>0.58560000000000001</v>
          </cell>
          <cell r="E468">
            <v>7.7399999999999997E-2</v>
          </cell>
          <cell r="F468">
            <v>5.4000000000000003E-3</v>
          </cell>
          <cell r="G468">
            <v>5.1999999999999998E-3</v>
          </cell>
          <cell r="H468">
            <v>4.5</v>
          </cell>
          <cell r="I468">
            <v>9</v>
          </cell>
          <cell r="J468">
            <v>15</v>
          </cell>
        </row>
        <row r="469">
          <cell r="B469">
            <v>82466</v>
          </cell>
          <cell r="C469">
            <v>0.36299999999999999</v>
          </cell>
          <cell r="D469">
            <v>0.31540000000000001</v>
          </cell>
          <cell r="E469">
            <v>4.7600000000000003E-2</v>
          </cell>
          <cell r="F469">
            <v>0</v>
          </cell>
          <cell r="G469">
            <v>0</v>
          </cell>
          <cell r="H469">
            <v>4.5</v>
          </cell>
          <cell r="I469">
            <v>9</v>
          </cell>
          <cell r="J469">
            <v>15</v>
          </cell>
        </row>
        <row r="470">
          <cell r="B470">
            <v>82466</v>
          </cell>
          <cell r="C470">
            <v>1.3272999999999999</v>
          </cell>
          <cell r="D470">
            <v>1.1621999999999999</v>
          </cell>
          <cell r="E470">
            <v>0.15440000000000001</v>
          </cell>
          <cell r="F470">
            <v>5.4000000000000003E-3</v>
          </cell>
          <cell r="G470">
            <v>5.1999999999999998E-3</v>
          </cell>
          <cell r="H470">
            <v>4.5</v>
          </cell>
          <cell r="I470">
            <v>9</v>
          </cell>
          <cell r="J470">
            <v>15</v>
          </cell>
        </row>
        <row r="471">
          <cell r="B471">
            <v>83536</v>
          </cell>
          <cell r="C471">
            <v>0.64039999999999997</v>
          </cell>
          <cell r="D471">
            <v>0.58260000000000001</v>
          </cell>
          <cell r="E471">
            <v>5.7700000000000001E-2</v>
          </cell>
          <cell r="F471">
            <v>0</v>
          </cell>
          <cell r="G471">
            <v>0</v>
          </cell>
          <cell r="H471">
            <v>4.5</v>
          </cell>
          <cell r="I471">
            <v>9</v>
          </cell>
          <cell r="J471">
            <v>15</v>
          </cell>
        </row>
        <row r="472">
          <cell r="B472">
            <v>83537</v>
          </cell>
          <cell r="C472">
            <v>0.3836</v>
          </cell>
          <cell r="D472">
            <v>0.34050000000000002</v>
          </cell>
          <cell r="E472">
            <v>4.3099999999999999E-2</v>
          </cell>
          <cell r="F472">
            <v>0</v>
          </cell>
          <cell r="G472">
            <v>0</v>
          </cell>
          <cell r="H472">
            <v>4.5</v>
          </cell>
          <cell r="I472">
            <v>9</v>
          </cell>
          <cell r="J472">
            <v>15</v>
          </cell>
        </row>
        <row r="473">
          <cell r="B473">
            <v>83537</v>
          </cell>
          <cell r="C473">
            <v>1.2175</v>
          </cell>
          <cell r="D473">
            <v>0.59640000000000004</v>
          </cell>
          <cell r="E473">
            <v>0.61950000000000005</v>
          </cell>
          <cell r="F473">
            <v>1.6000000000000001E-3</v>
          </cell>
          <cell r="G473">
            <v>0</v>
          </cell>
          <cell r="H473">
            <v>4.5</v>
          </cell>
          <cell r="I473">
            <v>9</v>
          </cell>
          <cell r="J473">
            <v>15</v>
          </cell>
        </row>
        <row r="474">
          <cell r="B474">
            <v>83537</v>
          </cell>
          <cell r="C474">
            <v>2.2414999999999998</v>
          </cell>
          <cell r="D474">
            <v>1.5195000000000001</v>
          </cell>
          <cell r="E474">
            <v>0.72030000000000005</v>
          </cell>
          <cell r="F474">
            <v>1.6000000000000001E-3</v>
          </cell>
          <cell r="G474">
            <v>0</v>
          </cell>
          <cell r="H474">
            <v>4.5</v>
          </cell>
          <cell r="I474">
            <v>9</v>
          </cell>
          <cell r="J474">
            <v>15</v>
          </cell>
        </row>
        <row r="475">
          <cell r="B475">
            <v>83600</v>
          </cell>
          <cell r="C475">
            <v>0.61480000000000001</v>
          </cell>
          <cell r="D475">
            <v>0.47660000000000002</v>
          </cell>
          <cell r="E475">
            <v>7.2900000000000006E-2</v>
          </cell>
          <cell r="F475">
            <v>6.54E-2</v>
          </cell>
          <cell r="G475">
            <v>0</v>
          </cell>
          <cell r="H475">
            <v>4.5</v>
          </cell>
          <cell r="I475">
            <v>9</v>
          </cell>
          <cell r="J475">
            <v>15</v>
          </cell>
        </row>
        <row r="476">
          <cell r="B476">
            <v>83589</v>
          </cell>
          <cell r="C476">
            <v>0.4803</v>
          </cell>
          <cell r="D476">
            <v>0.4723</v>
          </cell>
          <cell r="E476">
            <v>8.0000000000000002E-3</v>
          </cell>
          <cell r="F476">
            <v>0</v>
          </cell>
          <cell r="G476">
            <v>0</v>
          </cell>
          <cell r="H476">
            <v>4.5</v>
          </cell>
          <cell r="I476">
            <v>9</v>
          </cell>
          <cell r="J476">
            <v>15</v>
          </cell>
        </row>
        <row r="477">
          <cell r="B477">
            <v>84508</v>
          </cell>
          <cell r="C477">
            <v>0.63419999999999999</v>
          </cell>
          <cell r="D477">
            <v>0.60550000000000004</v>
          </cell>
          <cell r="E477">
            <v>2.8799999999999999E-2</v>
          </cell>
          <cell r="F477">
            <v>0</v>
          </cell>
          <cell r="G477">
            <v>0</v>
          </cell>
          <cell r="H477">
            <v>4.5</v>
          </cell>
          <cell r="I477">
            <v>9</v>
          </cell>
          <cell r="J477">
            <v>15</v>
          </cell>
        </row>
        <row r="478">
          <cell r="B478">
            <v>83899</v>
          </cell>
          <cell r="C478">
            <v>1.7299</v>
          </cell>
          <cell r="D478">
            <v>1.5553999999999999</v>
          </cell>
          <cell r="E478">
            <v>0.1096</v>
          </cell>
          <cell r="F478">
            <v>6.5199999999999994E-2</v>
          </cell>
          <cell r="G478">
            <v>0</v>
          </cell>
          <cell r="I478">
            <v>9</v>
          </cell>
          <cell r="J478">
            <v>15</v>
          </cell>
        </row>
        <row r="479">
          <cell r="B479">
            <v>83091</v>
          </cell>
          <cell r="C479">
            <v>7.3949999999999996</v>
          </cell>
          <cell r="D479">
            <v>6.1585000000000001</v>
          </cell>
          <cell r="E479">
            <v>1.0406</v>
          </cell>
          <cell r="F479">
            <v>0.19089999999999999</v>
          </cell>
          <cell r="G479">
            <v>5.1999999999999998E-3</v>
          </cell>
          <cell r="J479">
            <v>15</v>
          </cell>
        </row>
        <row r="481">
          <cell r="B481" t="str">
            <v>Evolução DEC Conjunto Jandira</v>
          </cell>
        </row>
        <row r="482">
          <cell r="B482" t="str">
            <v>CONSUM</v>
          </cell>
          <cell r="C482" t="str">
            <v>TOTAL</v>
          </cell>
          <cell r="D482" t="str">
            <v>NPROG</v>
          </cell>
          <cell r="E482" t="str">
            <v>PROG</v>
          </cell>
          <cell r="F482" t="str">
            <v>SUBT INT</v>
          </cell>
          <cell r="G482" t="str">
            <v>SUBT EXT</v>
          </cell>
          <cell r="H482" t="str">
            <v>Padrão Mensal = 3,6</v>
          </cell>
          <cell r="I482" t="str">
            <v>Padrão Trimestral = 7,2</v>
          </cell>
          <cell r="J482" t="str">
            <v>Padrão Anual = 12</v>
          </cell>
        </row>
        <row r="483">
          <cell r="B483">
            <v>29549</v>
          </cell>
          <cell r="C483">
            <v>0.61770000000000003</v>
          </cell>
          <cell r="D483">
            <v>0.34570000000000001</v>
          </cell>
          <cell r="E483">
            <v>0.27200000000000002</v>
          </cell>
          <cell r="F483">
            <v>0</v>
          </cell>
          <cell r="G483">
            <v>0</v>
          </cell>
          <cell r="H483">
            <v>3.6</v>
          </cell>
          <cell r="I483">
            <v>7.2</v>
          </cell>
          <cell r="J483">
            <v>12</v>
          </cell>
        </row>
        <row r="484">
          <cell r="B484">
            <v>29549</v>
          </cell>
          <cell r="C484">
            <v>0.48170000000000002</v>
          </cell>
          <cell r="D484">
            <v>0.45419999999999999</v>
          </cell>
          <cell r="E484">
            <v>2.75E-2</v>
          </cell>
          <cell r="F484">
            <v>0</v>
          </cell>
          <cell r="G484">
            <v>0</v>
          </cell>
          <cell r="H484">
            <v>3.6</v>
          </cell>
          <cell r="I484">
            <v>7.2</v>
          </cell>
          <cell r="J484">
            <v>12</v>
          </cell>
        </row>
        <row r="485">
          <cell r="B485">
            <v>29549</v>
          </cell>
          <cell r="C485">
            <v>0.44890000000000002</v>
          </cell>
          <cell r="D485">
            <v>0.36749999999999999</v>
          </cell>
          <cell r="E485">
            <v>8.0799999999999997E-2</v>
          </cell>
          <cell r="F485">
            <v>0</v>
          </cell>
          <cell r="G485">
            <v>5.0000000000000001E-4</v>
          </cell>
          <cell r="H485">
            <v>3.6</v>
          </cell>
          <cell r="I485">
            <v>7.2</v>
          </cell>
          <cell r="J485">
            <v>12</v>
          </cell>
        </row>
        <row r="486">
          <cell r="B486">
            <v>29549</v>
          </cell>
          <cell r="C486">
            <v>1.5483</v>
          </cell>
          <cell r="D486">
            <v>1.1674</v>
          </cell>
          <cell r="E486">
            <v>0.38030000000000003</v>
          </cell>
          <cell r="F486">
            <v>0</v>
          </cell>
          <cell r="G486">
            <v>5.0000000000000001E-4</v>
          </cell>
          <cell r="H486">
            <v>3.6</v>
          </cell>
          <cell r="I486">
            <v>7.2</v>
          </cell>
          <cell r="J486">
            <v>12</v>
          </cell>
        </row>
        <row r="487">
          <cell r="B487">
            <v>29549</v>
          </cell>
          <cell r="C487">
            <v>0.6895</v>
          </cell>
          <cell r="D487">
            <v>0.22720000000000001</v>
          </cell>
          <cell r="E487">
            <v>0.46050000000000002</v>
          </cell>
          <cell r="F487">
            <v>1.8E-3</v>
          </cell>
          <cell r="G487">
            <v>0</v>
          </cell>
          <cell r="H487">
            <v>3.6</v>
          </cell>
          <cell r="I487">
            <v>7.2</v>
          </cell>
          <cell r="J487">
            <v>12</v>
          </cell>
        </row>
        <row r="488">
          <cell r="B488">
            <v>29549</v>
          </cell>
          <cell r="C488">
            <v>0.39150000000000001</v>
          </cell>
          <cell r="D488">
            <v>0.35460000000000003</v>
          </cell>
          <cell r="E488">
            <v>3.6900000000000002E-2</v>
          </cell>
          <cell r="F488">
            <v>0</v>
          </cell>
          <cell r="G488">
            <v>0</v>
          </cell>
          <cell r="H488">
            <v>3.6</v>
          </cell>
          <cell r="I488">
            <v>7.2</v>
          </cell>
          <cell r="J488">
            <v>12</v>
          </cell>
        </row>
        <row r="489">
          <cell r="B489">
            <v>29549</v>
          </cell>
          <cell r="C489">
            <v>0.2611</v>
          </cell>
          <cell r="D489">
            <v>0.2147</v>
          </cell>
          <cell r="E489">
            <v>4.6399999999999997E-2</v>
          </cell>
          <cell r="F489">
            <v>0</v>
          </cell>
          <cell r="G489">
            <v>0</v>
          </cell>
          <cell r="H489">
            <v>3.6</v>
          </cell>
          <cell r="I489">
            <v>7.2</v>
          </cell>
          <cell r="J489">
            <v>12</v>
          </cell>
        </row>
        <row r="490">
          <cell r="B490">
            <v>29549</v>
          </cell>
          <cell r="C490">
            <v>1.3421000000000001</v>
          </cell>
          <cell r="D490">
            <v>0.79649999999999999</v>
          </cell>
          <cell r="E490">
            <v>0.54379999999999995</v>
          </cell>
          <cell r="F490">
            <v>1.8E-3</v>
          </cell>
          <cell r="G490">
            <v>0</v>
          </cell>
          <cell r="H490">
            <v>3.6</v>
          </cell>
          <cell r="I490">
            <v>7.2</v>
          </cell>
          <cell r="J490">
            <v>12</v>
          </cell>
        </row>
        <row r="491">
          <cell r="B491">
            <v>29549</v>
          </cell>
          <cell r="C491">
            <v>0.9919</v>
          </cell>
          <cell r="D491">
            <v>0.96860000000000002</v>
          </cell>
          <cell r="E491">
            <v>2.0500000000000001E-2</v>
          </cell>
          <cell r="F491">
            <v>2.7000000000000001E-3</v>
          </cell>
          <cell r="G491">
            <v>0</v>
          </cell>
          <cell r="H491">
            <v>3.6</v>
          </cell>
          <cell r="I491">
            <v>7.2</v>
          </cell>
          <cell r="J491">
            <v>12</v>
          </cell>
        </row>
        <row r="492">
          <cell r="B492">
            <v>29549</v>
          </cell>
          <cell r="C492">
            <v>0.1799</v>
          </cell>
          <cell r="D492">
            <v>0.17499999999999999</v>
          </cell>
          <cell r="E492">
            <v>4.8999999999999998E-3</v>
          </cell>
          <cell r="F492">
            <v>0</v>
          </cell>
          <cell r="G492">
            <v>0</v>
          </cell>
          <cell r="H492">
            <v>3.6</v>
          </cell>
          <cell r="I492">
            <v>7.2</v>
          </cell>
          <cell r="J492">
            <v>12</v>
          </cell>
        </row>
        <row r="493">
          <cell r="B493">
            <v>29549</v>
          </cell>
          <cell r="C493">
            <v>0.1565</v>
          </cell>
          <cell r="D493">
            <v>0.128</v>
          </cell>
          <cell r="E493">
            <v>2.8500000000000001E-2</v>
          </cell>
          <cell r="F493">
            <v>0</v>
          </cell>
          <cell r="G493">
            <v>0</v>
          </cell>
          <cell r="H493">
            <v>3.6</v>
          </cell>
          <cell r="I493">
            <v>7.2</v>
          </cell>
          <cell r="J493">
            <v>12</v>
          </cell>
        </row>
        <row r="494">
          <cell r="B494">
            <v>29549</v>
          </cell>
          <cell r="C494">
            <v>1.3283</v>
          </cell>
          <cell r="D494">
            <v>1.2716000000000001</v>
          </cell>
          <cell r="E494">
            <v>5.3900000000000003E-2</v>
          </cell>
          <cell r="F494">
            <v>2.7000000000000001E-3</v>
          </cell>
          <cell r="G494">
            <v>0</v>
          </cell>
          <cell r="H494">
            <v>3.6</v>
          </cell>
          <cell r="I494">
            <v>7.2</v>
          </cell>
          <cell r="J494">
            <v>12</v>
          </cell>
        </row>
        <row r="495">
          <cell r="B495">
            <v>29549</v>
          </cell>
          <cell r="C495">
            <v>0.37940000000000002</v>
          </cell>
          <cell r="D495">
            <v>0.35970000000000002</v>
          </cell>
          <cell r="E495">
            <v>3.3E-3</v>
          </cell>
          <cell r="F495">
            <v>1.6500000000000001E-2</v>
          </cell>
          <cell r="G495">
            <v>0</v>
          </cell>
          <cell r="H495">
            <v>3.6</v>
          </cell>
          <cell r="I495">
            <v>7.2</v>
          </cell>
          <cell r="J495">
            <v>12</v>
          </cell>
        </row>
        <row r="496">
          <cell r="B496">
            <v>29549</v>
          </cell>
          <cell r="C496">
            <v>0.81620000000000004</v>
          </cell>
          <cell r="D496">
            <v>0.30009999999999998</v>
          </cell>
          <cell r="E496">
            <v>6.3200000000000006E-2</v>
          </cell>
          <cell r="F496">
            <v>0.45279999999999998</v>
          </cell>
          <cell r="G496">
            <v>0</v>
          </cell>
          <cell r="H496">
            <v>3.6</v>
          </cell>
          <cell r="I496">
            <v>7.2</v>
          </cell>
          <cell r="J496">
            <v>12</v>
          </cell>
        </row>
        <row r="497">
          <cell r="B497">
            <v>29549</v>
          </cell>
          <cell r="C497">
            <v>0.90800000000000003</v>
          </cell>
          <cell r="D497">
            <v>0.59279999999999999</v>
          </cell>
          <cell r="E497">
            <v>8.0799999999999997E-2</v>
          </cell>
          <cell r="F497">
            <v>0.2344</v>
          </cell>
          <cell r="G497">
            <v>0</v>
          </cell>
          <cell r="H497">
            <v>3.6</v>
          </cell>
          <cell r="I497">
            <v>7.2</v>
          </cell>
          <cell r="J497">
            <v>12</v>
          </cell>
        </row>
        <row r="498">
          <cell r="B498">
            <v>29549</v>
          </cell>
          <cell r="C498">
            <v>2.1036000000000001</v>
          </cell>
          <cell r="D498">
            <v>1.2525999999999999</v>
          </cell>
          <cell r="E498">
            <v>0.14729999999999999</v>
          </cell>
          <cell r="F498">
            <v>0.70369999999999999</v>
          </cell>
          <cell r="G498">
            <v>0</v>
          </cell>
          <cell r="I498">
            <v>7.2</v>
          </cell>
          <cell r="J498">
            <v>12</v>
          </cell>
        </row>
        <row r="499">
          <cell r="B499">
            <v>29549</v>
          </cell>
          <cell r="C499">
            <v>6.3223000000000003</v>
          </cell>
          <cell r="D499">
            <v>4.4881000000000002</v>
          </cell>
          <cell r="E499">
            <v>1.1253</v>
          </cell>
          <cell r="F499">
            <v>0.70820000000000005</v>
          </cell>
          <cell r="G499">
            <v>5.0000000000000001E-4</v>
          </cell>
          <cell r="J499">
            <v>12</v>
          </cell>
        </row>
        <row r="501">
          <cell r="B501" t="str">
            <v>Evolução DEC Conjunto Jaraguá</v>
          </cell>
        </row>
        <row r="502">
          <cell r="B502" t="str">
            <v>CONSUM</v>
          </cell>
          <cell r="C502" t="str">
            <v>TOTAL</v>
          </cell>
          <cell r="D502" t="str">
            <v>NPROG</v>
          </cell>
          <cell r="E502" t="str">
            <v>PROG</v>
          </cell>
          <cell r="F502" t="str">
            <v>SUBT INT</v>
          </cell>
          <cell r="G502" t="str">
            <v>SUBT EXT</v>
          </cell>
          <cell r="H502" t="str">
            <v>Padrão Mensal = 6,9</v>
          </cell>
          <cell r="I502" t="str">
            <v>Padrão Trimestral = 13,8</v>
          </cell>
          <cell r="J502" t="str">
            <v>Padrão Anual = 23</v>
          </cell>
        </row>
        <row r="503">
          <cell r="B503">
            <v>153670</v>
          </cell>
          <cell r="C503">
            <v>1.7917000000000001</v>
          </cell>
          <cell r="D503">
            <v>1.5313000000000001</v>
          </cell>
          <cell r="E503">
            <v>0.12690000000000001</v>
          </cell>
          <cell r="F503">
            <v>0.13339999999999999</v>
          </cell>
          <cell r="G503">
            <v>0</v>
          </cell>
          <cell r="H503">
            <v>6.9</v>
          </cell>
          <cell r="I503">
            <v>13.8</v>
          </cell>
          <cell r="J503">
            <v>23</v>
          </cell>
        </row>
        <row r="504">
          <cell r="B504">
            <v>153672</v>
          </cell>
          <cell r="C504">
            <v>1.0992</v>
          </cell>
          <cell r="D504">
            <v>0.67610000000000003</v>
          </cell>
          <cell r="E504">
            <v>0.41699999999999998</v>
          </cell>
          <cell r="F504">
            <v>6.1000000000000004E-3</v>
          </cell>
          <cell r="G504">
            <v>0</v>
          </cell>
          <cell r="H504">
            <v>6.9</v>
          </cell>
          <cell r="I504">
            <v>13.8</v>
          </cell>
          <cell r="J504">
            <v>23</v>
          </cell>
        </row>
        <row r="505">
          <cell r="B505">
            <v>153677</v>
          </cell>
          <cell r="C505">
            <v>1.1395</v>
          </cell>
          <cell r="D505">
            <v>0.61850000000000005</v>
          </cell>
          <cell r="E505">
            <v>4.2700000000000002E-2</v>
          </cell>
          <cell r="F505">
            <v>0.45779999999999998</v>
          </cell>
          <cell r="G505">
            <v>2.0500000000000001E-2</v>
          </cell>
          <cell r="H505">
            <v>6.9</v>
          </cell>
          <cell r="I505">
            <v>13.8</v>
          </cell>
          <cell r="J505">
            <v>23</v>
          </cell>
        </row>
        <row r="506">
          <cell r="B506">
            <v>153673</v>
          </cell>
          <cell r="C506">
            <v>4.0304000000000002</v>
          </cell>
          <cell r="D506">
            <v>2.8258999999999999</v>
          </cell>
          <cell r="E506">
            <v>0.58660000000000001</v>
          </cell>
          <cell r="F506">
            <v>0.59730000000000005</v>
          </cell>
          <cell r="G506">
            <v>2.0500000000000001E-2</v>
          </cell>
          <cell r="H506">
            <v>6.9</v>
          </cell>
          <cell r="I506">
            <v>13.8</v>
          </cell>
          <cell r="J506">
            <v>23</v>
          </cell>
        </row>
        <row r="507">
          <cell r="B507">
            <v>153853</v>
          </cell>
          <cell r="C507">
            <v>0.57440000000000002</v>
          </cell>
          <cell r="D507">
            <v>0.4385</v>
          </cell>
          <cell r="E507">
            <v>0.13589999999999999</v>
          </cell>
          <cell r="F507">
            <v>0</v>
          </cell>
          <cell r="G507">
            <v>0</v>
          </cell>
          <cell r="H507">
            <v>6.9</v>
          </cell>
          <cell r="I507">
            <v>13.8</v>
          </cell>
          <cell r="J507">
            <v>23</v>
          </cell>
        </row>
        <row r="508">
          <cell r="B508">
            <v>153872</v>
          </cell>
          <cell r="C508">
            <v>4.3563999999999998</v>
          </cell>
          <cell r="D508">
            <v>0.57609999999999995</v>
          </cell>
          <cell r="E508">
            <v>0.1739</v>
          </cell>
          <cell r="F508">
            <v>3.6065</v>
          </cell>
          <cell r="G508">
            <v>0</v>
          </cell>
          <cell r="H508">
            <v>6.9</v>
          </cell>
          <cell r="I508">
            <v>13.8</v>
          </cell>
          <cell r="J508">
            <v>23</v>
          </cell>
        </row>
        <row r="509">
          <cell r="B509">
            <v>154037</v>
          </cell>
          <cell r="C509">
            <v>0.83509999999999995</v>
          </cell>
          <cell r="D509">
            <v>0.66759999999999997</v>
          </cell>
          <cell r="E509">
            <v>9.8699999999999996E-2</v>
          </cell>
          <cell r="F509">
            <v>6.88E-2</v>
          </cell>
          <cell r="G509">
            <v>0</v>
          </cell>
          <cell r="H509">
            <v>6.9</v>
          </cell>
          <cell r="I509">
            <v>13.8</v>
          </cell>
          <cell r="J509">
            <v>23</v>
          </cell>
        </row>
        <row r="510">
          <cell r="B510">
            <v>153921</v>
          </cell>
          <cell r="C510">
            <v>5.7648999999999999</v>
          </cell>
          <cell r="D510">
            <v>1.6822999999999999</v>
          </cell>
          <cell r="E510">
            <v>0.40849999999999997</v>
          </cell>
          <cell r="F510">
            <v>3.6741999999999999</v>
          </cell>
          <cell r="G510">
            <v>0</v>
          </cell>
          <cell r="H510">
            <v>6.9</v>
          </cell>
          <cell r="I510">
            <v>13.8</v>
          </cell>
          <cell r="J510">
            <v>23</v>
          </cell>
        </row>
        <row r="511">
          <cell r="B511">
            <v>157633</v>
          </cell>
          <cell r="C511">
            <v>1.3489</v>
          </cell>
          <cell r="D511">
            <v>1.2882</v>
          </cell>
          <cell r="E511">
            <v>4.36E-2</v>
          </cell>
          <cell r="F511">
            <v>0</v>
          </cell>
          <cell r="G511">
            <v>1.7100000000000001E-2</v>
          </cell>
          <cell r="H511">
            <v>6.9</v>
          </cell>
          <cell r="I511">
            <v>13.8</v>
          </cell>
          <cell r="J511">
            <v>23</v>
          </cell>
        </row>
        <row r="512">
          <cell r="B512">
            <v>157629</v>
          </cell>
          <cell r="C512">
            <v>0.41710000000000003</v>
          </cell>
          <cell r="D512">
            <v>0.38129999999999997</v>
          </cell>
          <cell r="E512">
            <v>3.5799999999999998E-2</v>
          </cell>
          <cell r="F512">
            <v>0</v>
          </cell>
          <cell r="G512">
            <v>0</v>
          </cell>
          <cell r="H512">
            <v>6.9</v>
          </cell>
          <cell r="I512">
            <v>13.8</v>
          </cell>
          <cell r="J512">
            <v>23</v>
          </cell>
        </row>
        <row r="513">
          <cell r="B513">
            <v>157627</v>
          </cell>
          <cell r="C513">
            <v>0.73550000000000004</v>
          </cell>
          <cell r="D513">
            <v>0.59650000000000003</v>
          </cell>
          <cell r="E513">
            <v>0.12839999999999999</v>
          </cell>
          <cell r="F513">
            <v>1.06E-2</v>
          </cell>
          <cell r="G513">
            <v>0</v>
          </cell>
          <cell r="H513">
            <v>6.9</v>
          </cell>
          <cell r="I513">
            <v>13.8</v>
          </cell>
          <cell r="J513">
            <v>23</v>
          </cell>
        </row>
        <row r="514">
          <cell r="B514">
            <v>157630</v>
          </cell>
          <cell r="C514">
            <v>2.5015000000000001</v>
          </cell>
          <cell r="D514">
            <v>2.266</v>
          </cell>
          <cell r="E514">
            <v>0.20780000000000001</v>
          </cell>
          <cell r="F514">
            <v>1.06E-2</v>
          </cell>
          <cell r="G514">
            <v>1.7100000000000001E-2</v>
          </cell>
          <cell r="H514">
            <v>6.9</v>
          </cell>
          <cell r="I514">
            <v>13.8</v>
          </cell>
          <cell r="J514">
            <v>23</v>
          </cell>
        </row>
        <row r="515">
          <cell r="B515">
            <v>157873</v>
          </cell>
          <cell r="C515">
            <v>1.9073</v>
          </cell>
          <cell r="D515">
            <v>0.59419999999999995</v>
          </cell>
          <cell r="E515">
            <v>0.13270000000000001</v>
          </cell>
          <cell r="F515">
            <v>0</v>
          </cell>
          <cell r="G515">
            <v>1.1805000000000001</v>
          </cell>
          <cell r="H515">
            <v>6.9</v>
          </cell>
          <cell r="I515">
            <v>13.8</v>
          </cell>
          <cell r="J515">
            <v>23</v>
          </cell>
        </row>
        <row r="516">
          <cell r="B516">
            <v>157871</v>
          </cell>
          <cell r="C516">
            <v>0.84689999999999999</v>
          </cell>
          <cell r="D516">
            <v>0.79679999999999995</v>
          </cell>
          <cell r="E516">
            <v>3.6799999999999999E-2</v>
          </cell>
          <cell r="F516">
            <v>1.3299999999999999E-2</v>
          </cell>
          <cell r="G516">
            <v>0</v>
          </cell>
          <cell r="H516">
            <v>6.9</v>
          </cell>
          <cell r="I516">
            <v>13.8</v>
          </cell>
          <cell r="J516">
            <v>23</v>
          </cell>
        </row>
        <row r="517">
          <cell r="B517">
            <v>160949</v>
          </cell>
          <cell r="C517">
            <v>2.41</v>
          </cell>
          <cell r="D517">
            <v>2.2000000000000002</v>
          </cell>
          <cell r="E517">
            <v>0.14269999999999999</v>
          </cell>
          <cell r="F517">
            <v>4.4999999999999997E-3</v>
          </cell>
          <cell r="G517">
            <v>6.2700000000000006E-2</v>
          </cell>
          <cell r="H517">
            <v>6.9</v>
          </cell>
          <cell r="I517">
            <v>13.8</v>
          </cell>
          <cell r="J517">
            <v>23</v>
          </cell>
        </row>
        <row r="518">
          <cell r="B518">
            <v>158898</v>
          </cell>
          <cell r="C518">
            <v>5.1775000000000002</v>
          </cell>
          <cell r="D518">
            <v>3.6103999999999998</v>
          </cell>
          <cell r="E518">
            <v>0.31290000000000001</v>
          </cell>
          <cell r="F518">
            <v>1.78E-2</v>
          </cell>
          <cell r="G518">
            <v>1.2363999999999999</v>
          </cell>
          <cell r="I518">
            <v>13.8</v>
          </cell>
          <cell r="J518">
            <v>23</v>
          </cell>
        </row>
        <row r="519">
          <cell r="B519">
            <v>156030</v>
          </cell>
          <cell r="C519">
            <v>17.456299999999999</v>
          </cell>
          <cell r="D519">
            <v>10.408799999999999</v>
          </cell>
          <cell r="E519">
            <v>1.5093000000000001</v>
          </cell>
          <cell r="F519">
            <v>4.2416</v>
          </cell>
          <cell r="G519">
            <v>1.2966</v>
          </cell>
          <cell r="J519">
            <v>23</v>
          </cell>
        </row>
        <row r="521">
          <cell r="B521" t="str">
            <v>Evolução DEC Conjunto Jardim São Luís</v>
          </cell>
        </row>
        <row r="522">
          <cell r="B522" t="str">
            <v>CONSUM</v>
          </cell>
          <cell r="C522" t="str">
            <v>TOTAL</v>
          </cell>
          <cell r="D522" t="str">
            <v>NPROG</v>
          </cell>
          <cell r="E522" t="str">
            <v>PROG</v>
          </cell>
          <cell r="F522" t="str">
            <v>SUBT INT</v>
          </cell>
          <cell r="G522" t="str">
            <v>SUBT EXT</v>
          </cell>
          <cell r="H522" t="str">
            <v>Padrão Mensal = 7,8</v>
          </cell>
          <cell r="I522" t="str">
            <v>Padrão Trimestral = 15,6</v>
          </cell>
          <cell r="J522" t="str">
            <v>Padrão Anual = 26</v>
          </cell>
        </row>
        <row r="523">
          <cell r="B523">
            <v>68944</v>
          </cell>
          <cell r="C523">
            <v>1.6731</v>
          </cell>
          <cell r="D523">
            <v>1.6276999999999999</v>
          </cell>
          <cell r="E523">
            <v>4.5400000000000003E-2</v>
          </cell>
          <cell r="F523">
            <v>0</v>
          </cell>
          <cell r="G523">
            <v>0</v>
          </cell>
          <cell r="H523">
            <v>7.8</v>
          </cell>
          <cell r="I523">
            <v>15.6</v>
          </cell>
          <cell r="J523">
            <v>26</v>
          </cell>
        </row>
        <row r="524">
          <cell r="B524">
            <v>68836</v>
          </cell>
          <cell r="C524">
            <v>1.7911999999999999</v>
          </cell>
          <cell r="D524">
            <v>1.5548999999999999</v>
          </cell>
          <cell r="E524">
            <v>9.4600000000000004E-2</v>
          </cell>
          <cell r="F524">
            <v>0.14180000000000001</v>
          </cell>
          <cell r="G524">
            <v>0</v>
          </cell>
          <cell r="H524">
            <v>7.8</v>
          </cell>
          <cell r="I524">
            <v>15.6</v>
          </cell>
          <cell r="J524">
            <v>26</v>
          </cell>
        </row>
        <row r="525">
          <cell r="B525">
            <v>68762</v>
          </cell>
          <cell r="C525">
            <v>0.96299999999999997</v>
          </cell>
          <cell r="D525">
            <v>0.57140000000000002</v>
          </cell>
          <cell r="E525">
            <v>0.37540000000000001</v>
          </cell>
          <cell r="F525">
            <v>0</v>
          </cell>
          <cell r="G525">
            <v>1.6199999999999999E-2</v>
          </cell>
          <cell r="H525">
            <v>7.8</v>
          </cell>
          <cell r="I525">
            <v>15.6</v>
          </cell>
          <cell r="J525">
            <v>26</v>
          </cell>
        </row>
        <row r="526">
          <cell r="B526">
            <v>68847</v>
          </cell>
          <cell r="C526">
            <v>4.4282000000000004</v>
          </cell>
          <cell r="D526">
            <v>3.7553000000000001</v>
          </cell>
          <cell r="E526">
            <v>0.51500000000000001</v>
          </cell>
          <cell r="F526">
            <v>0.14180000000000001</v>
          </cell>
          <cell r="G526">
            <v>1.6199999999999999E-2</v>
          </cell>
          <cell r="H526">
            <v>7.8</v>
          </cell>
          <cell r="I526">
            <v>15.6</v>
          </cell>
          <cell r="J526">
            <v>26</v>
          </cell>
        </row>
        <row r="527">
          <cell r="B527">
            <v>68813</v>
          </cell>
          <cell r="C527">
            <v>1.3859999999999999</v>
          </cell>
          <cell r="D527">
            <v>0.66449999999999998</v>
          </cell>
          <cell r="E527">
            <v>0.72150000000000003</v>
          </cell>
          <cell r="F527">
            <v>0</v>
          </cell>
          <cell r="G527">
            <v>1E-4</v>
          </cell>
          <cell r="H527">
            <v>7.8</v>
          </cell>
          <cell r="I527">
            <v>15.6</v>
          </cell>
          <cell r="J527">
            <v>26</v>
          </cell>
        </row>
        <row r="528">
          <cell r="B528">
            <v>68791</v>
          </cell>
          <cell r="C528">
            <v>0.97019999999999995</v>
          </cell>
          <cell r="D528">
            <v>0.61539999999999995</v>
          </cell>
          <cell r="E528">
            <v>0.2387</v>
          </cell>
          <cell r="F528">
            <v>0.11609999999999999</v>
          </cell>
          <cell r="G528">
            <v>0</v>
          </cell>
          <cell r="H528">
            <v>7.8</v>
          </cell>
          <cell r="I528">
            <v>15.6</v>
          </cell>
          <cell r="J528">
            <v>26</v>
          </cell>
        </row>
        <row r="529">
          <cell r="B529">
            <v>68797</v>
          </cell>
          <cell r="C529">
            <v>1.3409</v>
          </cell>
          <cell r="D529">
            <v>1.143</v>
          </cell>
          <cell r="E529">
            <v>0.19789999999999999</v>
          </cell>
          <cell r="F529">
            <v>0</v>
          </cell>
          <cell r="G529">
            <v>0</v>
          </cell>
          <cell r="H529">
            <v>7.8</v>
          </cell>
          <cell r="I529">
            <v>15.6</v>
          </cell>
          <cell r="J529">
            <v>26</v>
          </cell>
        </row>
        <row r="530">
          <cell r="B530">
            <v>68800</v>
          </cell>
          <cell r="C530">
            <v>3.6972</v>
          </cell>
          <cell r="D530">
            <v>2.4228999999999998</v>
          </cell>
          <cell r="E530">
            <v>1.1581999999999999</v>
          </cell>
          <cell r="F530">
            <v>0.11609999999999999</v>
          </cell>
          <cell r="G530">
            <v>1E-4</v>
          </cell>
          <cell r="H530">
            <v>7.8</v>
          </cell>
          <cell r="I530">
            <v>15.6</v>
          </cell>
          <cell r="J530">
            <v>26</v>
          </cell>
        </row>
        <row r="531">
          <cell r="B531">
            <v>71218</v>
          </cell>
          <cell r="C531">
            <v>0.86109999999999998</v>
          </cell>
          <cell r="D531">
            <v>0.75529999999999997</v>
          </cell>
          <cell r="E531">
            <v>0.10580000000000001</v>
          </cell>
          <cell r="F531">
            <v>0</v>
          </cell>
          <cell r="G531">
            <v>0</v>
          </cell>
          <cell r="H531">
            <v>7.8</v>
          </cell>
          <cell r="I531">
            <v>15.6</v>
          </cell>
          <cell r="J531">
            <v>26</v>
          </cell>
        </row>
        <row r="532">
          <cell r="B532">
            <v>71213</v>
          </cell>
          <cell r="C532">
            <v>1.1759999999999999</v>
          </cell>
          <cell r="D532">
            <v>0.73170000000000002</v>
          </cell>
          <cell r="E532">
            <v>0.44429999999999997</v>
          </cell>
          <cell r="F532">
            <v>0</v>
          </cell>
          <cell r="G532">
            <v>0</v>
          </cell>
          <cell r="H532">
            <v>7.8</v>
          </cell>
          <cell r="I532">
            <v>15.6</v>
          </cell>
          <cell r="J532">
            <v>26</v>
          </cell>
        </row>
        <row r="533">
          <cell r="B533">
            <v>71337</v>
          </cell>
          <cell r="C533">
            <v>0.80710000000000004</v>
          </cell>
          <cell r="D533">
            <v>0.72370000000000001</v>
          </cell>
          <cell r="E533">
            <v>8.3400000000000002E-2</v>
          </cell>
          <cell r="F533">
            <v>0</v>
          </cell>
          <cell r="G533">
            <v>0</v>
          </cell>
          <cell r="H533">
            <v>7.8</v>
          </cell>
          <cell r="I533">
            <v>15.6</v>
          </cell>
          <cell r="J533">
            <v>26</v>
          </cell>
        </row>
        <row r="534">
          <cell r="B534">
            <v>71256</v>
          </cell>
          <cell r="C534">
            <v>2.8439000000000001</v>
          </cell>
          <cell r="D534">
            <v>2.2107000000000001</v>
          </cell>
          <cell r="E534">
            <v>0.63329999999999997</v>
          </cell>
          <cell r="F534">
            <v>0</v>
          </cell>
          <cell r="G534">
            <v>0</v>
          </cell>
          <cell r="H534">
            <v>7.8</v>
          </cell>
          <cell r="I534">
            <v>15.6</v>
          </cell>
          <cell r="J534">
            <v>26</v>
          </cell>
        </row>
        <row r="535">
          <cell r="B535">
            <v>71506</v>
          </cell>
          <cell r="C535">
            <v>1.2704</v>
          </cell>
          <cell r="D535">
            <v>1.1417999999999999</v>
          </cell>
          <cell r="E535">
            <v>5.8099999999999999E-2</v>
          </cell>
          <cell r="F535">
            <v>5.9200000000000003E-2</v>
          </cell>
          <cell r="G535">
            <v>1.12E-2</v>
          </cell>
          <cell r="H535">
            <v>7.8</v>
          </cell>
          <cell r="I535">
            <v>15.6</v>
          </cell>
          <cell r="J535">
            <v>26</v>
          </cell>
        </row>
        <row r="536">
          <cell r="B536">
            <v>71503</v>
          </cell>
          <cell r="C536">
            <v>0.88780000000000003</v>
          </cell>
          <cell r="D536">
            <v>0.8417</v>
          </cell>
          <cell r="E536">
            <v>4.5100000000000001E-2</v>
          </cell>
          <cell r="F536">
            <v>0</v>
          </cell>
          <cell r="G536">
            <v>1.1000000000000001E-3</v>
          </cell>
          <cell r="H536">
            <v>7.8</v>
          </cell>
          <cell r="I536">
            <v>15.6</v>
          </cell>
          <cell r="J536">
            <v>26</v>
          </cell>
        </row>
        <row r="537">
          <cell r="B537">
            <v>73809</v>
          </cell>
          <cell r="C537">
            <v>2.8022999999999998</v>
          </cell>
          <cell r="D537">
            <v>2.8010999999999999</v>
          </cell>
          <cell r="E537">
            <v>1.1000000000000001E-3</v>
          </cell>
          <cell r="F537">
            <v>2.0000000000000001E-4</v>
          </cell>
          <cell r="G537">
            <v>0</v>
          </cell>
          <cell r="H537">
            <v>7.8</v>
          </cell>
          <cell r="I537">
            <v>15.6</v>
          </cell>
          <cell r="J537">
            <v>26</v>
          </cell>
        </row>
        <row r="538">
          <cell r="B538">
            <v>72273</v>
          </cell>
          <cell r="C538">
            <v>4.9970999999999997</v>
          </cell>
          <cell r="D538">
            <v>4.8230000000000004</v>
          </cell>
          <cell r="E538">
            <v>0.1032</v>
          </cell>
          <cell r="F538">
            <v>5.8799999999999998E-2</v>
          </cell>
          <cell r="G538">
            <v>1.2200000000000001E-2</v>
          </cell>
          <cell r="I538">
            <v>15.6</v>
          </cell>
          <cell r="J538">
            <v>26</v>
          </cell>
        </row>
        <row r="539">
          <cell r="B539">
            <v>70294</v>
          </cell>
          <cell r="C539">
            <v>15.9763</v>
          </cell>
          <cell r="D539">
            <v>13.2492</v>
          </cell>
          <cell r="E539">
            <v>2.3860000000000001</v>
          </cell>
          <cell r="F539">
            <v>0.31290000000000001</v>
          </cell>
          <cell r="G539">
            <v>2.8500000000000001E-2</v>
          </cell>
          <cell r="J539">
            <v>26</v>
          </cell>
        </row>
        <row r="541">
          <cell r="B541" t="str">
            <v>Evolução DEC Conjunto Juquitiba</v>
          </cell>
        </row>
        <row r="542">
          <cell r="B542" t="str">
            <v>CONSUM</v>
          </cell>
          <cell r="C542" t="str">
            <v>TOTAL</v>
          </cell>
          <cell r="D542" t="str">
            <v>NPROG</v>
          </cell>
          <cell r="E542" t="str">
            <v>PROG</v>
          </cell>
          <cell r="F542" t="str">
            <v>SUBT INT</v>
          </cell>
          <cell r="G542" t="str">
            <v>SUBT EXT</v>
          </cell>
          <cell r="H542" t="str">
            <v>Padrão Mensal = 13,5</v>
          </cell>
          <cell r="I542" t="str">
            <v>Padrão Trimestral = 27</v>
          </cell>
          <cell r="J542" t="str">
            <v>Padrão Anual = 45</v>
          </cell>
        </row>
        <row r="543">
          <cell r="B543">
            <v>9623</v>
          </cell>
          <cell r="C543">
            <v>1.4477</v>
          </cell>
          <cell r="D543">
            <v>1.1073999999999999</v>
          </cell>
          <cell r="E543">
            <v>2.5000000000000001E-3</v>
          </cell>
          <cell r="F543">
            <v>0.3377</v>
          </cell>
          <cell r="G543">
            <v>0</v>
          </cell>
          <cell r="H543">
            <v>13.5</v>
          </cell>
          <cell r="I543">
            <v>27</v>
          </cell>
          <cell r="J543">
            <v>45</v>
          </cell>
        </row>
        <row r="544">
          <cell r="B544">
            <v>9623</v>
          </cell>
          <cell r="C544">
            <v>1.0402</v>
          </cell>
          <cell r="D544">
            <v>1.0351999999999999</v>
          </cell>
          <cell r="E544">
            <v>5.0000000000000001E-3</v>
          </cell>
          <cell r="F544">
            <v>0</v>
          </cell>
          <cell r="G544">
            <v>0</v>
          </cell>
          <cell r="H544">
            <v>13.5</v>
          </cell>
          <cell r="I544">
            <v>27</v>
          </cell>
          <cell r="J544">
            <v>45</v>
          </cell>
        </row>
        <row r="545">
          <cell r="B545">
            <v>9623</v>
          </cell>
          <cell r="C545">
            <v>2.6122999999999998</v>
          </cell>
          <cell r="D545">
            <v>2.5007999999999999</v>
          </cell>
          <cell r="E545">
            <v>2.7799999999999998E-2</v>
          </cell>
          <cell r="F545">
            <v>0</v>
          </cell>
          <cell r="G545">
            <v>8.3599999999999994E-2</v>
          </cell>
          <cell r="H545">
            <v>13.5</v>
          </cell>
          <cell r="I545">
            <v>27</v>
          </cell>
          <cell r="J545">
            <v>45</v>
          </cell>
        </row>
        <row r="546">
          <cell r="B546">
            <v>9623</v>
          </cell>
          <cell r="C546">
            <v>5.1002000000000001</v>
          </cell>
          <cell r="D546">
            <v>4.6433999999999997</v>
          </cell>
          <cell r="E546">
            <v>3.5299999999999998E-2</v>
          </cell>
          <cell r="F546">
            <v>0.3377</v>
          </cell>
          <cell r="G546">
            <v>8.3599999999999994E-2</v>
          </cell>
          <cell r="H546">
            <v>13.5</v>
          </cell>
          <cell r="I546">
            <v>27</v>
          </cell>
          <cell r="J546">
            <v>45</v>
          </cell>
        </row>
        <row r="547">
          <cell r="B547">
            <v>12653</v>
          </cell>
          <cell r="C547">
            <v>2.9443999999999999</v>
          </cell>
          <cell r="D547">
            <v>1.6693</v>
          </cell>
          <cell r="E547">
            <v>1.2750999999999999</v>
          </cell>
          <cell r="F547">
            <v>0</v>
          </cell>
          <cell r="G547">
            <v>0</v>
          </cell>
          <cell r="H547">
            <v>13.5</v>
          </cell>
          <cell r="I547">
            <v>27</v>
          </cell>
          <cell r="J547">
            <v>45</v>
          </cell>
        </row>
        <row r="548">
          <cell r="B548">
            <v>12728</v>
          </cell>
          <cell r="C548">
            <v>4.0533000000000001</v>
          </cell>
          <cell r="D548">
            <v>3.9167000000000001</v>
          </cell>
          <cell r="E548">
            <v>0.1201</v>
          </cell>
          <cell r="F548">
            <v>1.6400000000000001E-2</v>
          </cell>
          <cell r="G548">
            <v>0</v>
          </cell>
          <cell r="H548">
            <v>13.5</v>
          </cell>
          <cell r="I548">
            <v>27</v>
          </cell>
          <cell r="J548">
            <v>45</v>
          </cell>
        </row>
        <row r="549">
          <cell r="B549">
            <v>12723</v>
          </cell>
          <cell r="C549">
            <v>0.64770000000000005</v>
          </cell>
          <cell r="D549">
            <v>0.63070000000000004</v>
          </cell>
          <cell r="E549">
            <v>1.7000000000000001E-2</v>
          </cell>
          <cell r="F549">
            <v>0</v>
          </cell>
          <cell r="G549">
            <v>0</v>
          </cell>
          <cell r="H549">
            <v>13.5</v>
          </cell>
          <cell r="I549">
            <v>27</v>
          </cell>
          <cell r="J549">
            <v>45</v>
          </cell>
        </row>
        <row r="550">
          <cell r="B550">
            <v>12701</v>
          </cell>
          <cell r="C550">
            <v>7.6440000000000001</v>
          </cell>
          <cell r="D550">
            <v>6.2198000000000002</v>
          </cell>
          <cell r="E550">
            <v>1.4077</v>
          </cell>
          <cell r="F550">
            <v>1.6400000000000001E-2</v>
          </cell>
          <cell r="G550">
            <v>0</v>
          </cell>
          <cell r="H550">
            <v>13.5</v>
          </cell>
          <cell r="I550">
            <v>27</v>
          </cell>
          <cell r="J550">
            <v>45</v>
          </cell>
        </row>
        <row r="551">
          <cell r="B551">
            <v>12782</v>
          </cell>
          <cell r="C551">
            <v>1.8853</v>
          </cell>
          <cell r="D551">
            <v>1.8476999999999999</v>
          </cell>
          <cell r="E551">
            <v>3.7600000000000001E-2</v>
          </cell>
          <cell r="F551">
            <v>0</v>
          </cell>
          <cell r="G551">
            <v>0</v>
          </cell>
          <cell r="H551">
            <v>13.5</v>
          </cell>
          <cell r="I551">
            <v>27</v>
          </cell>
          <cell r="J551">
            <v>45</v>
          </cell>
        </row>
        <row r="552">
          <cell r="B552">
            <v>12782</v>
          </cell>
          <cell r="C552">
            <v>1.2515000000000001</v>
          </cell>
          <cell r="D552">
            <v>1.2515000000000001</v>
          </cell>
          <cell r="E552">
            <v>0</v>
          </cell>
          <cell r="F552">
            <v>0</v>
          </cell>
          <cell r="G552">
            <v>0</v>
          </cell>
          <cell r="H552">
            <v>13.5</v>
          </cell>
          <cell r="I552">
            <v>27</v>
          </cell>
          <cell r="J552">
            <v>45</v>
          </cell>
        </row>
        <row r="553">
          <cell r="B553">
            <v>12782</v>
          </cell>
          <cell r="C553">
            <v>5.5770999999999997</v>
          </cell>
          <cell r="D553">
            <v>5.5201000000000002</v>
          </cell>
          <cell r="E553">
            <v>5.7099999999999998E-2</v>
          </cell>
          <cell r="F553">
            <v>0</v>
          </cell>
          <cell r="G553">
            <v>0</v>
          </cell>
          <cell r="H553">
            <v>13.5</v>
          </cell>
          <cell r="I553">
            <v>27</v>
          </cell>
          <cell r="J553">
            <v>45</v>
          </cell>
        </row>
        <row r="554">
          <cell r="B554">
            <v>12782</v>
          </cell>
          <cell r="C554">
            <v>8.7139000000000006</v>
          </cell>
          <cell r="D554">
            <v>8.6193000000000008</v>
          </cell>
          <cell r="E554">
            <v>9.4700000000000006E-2</v>
          </cell>
          <cell r="F554">
            <v>0</v>
          </cell>
          <cell r="G554">
            <v>0</v>
          </cell>
          <cell r="H554">
            <v>13.5</v>
          </cell>
          <cell r="I554">
            <v>27</v>
          </cell>
          <cell r="J554">
            <v>45</v>
          </cell>
        </row>
        <row r="555">
          <cell r="B555">
            <v>12788</v>
          </cell>
          <cell r="C555">
            <v>6.3042999999999996</v>
          </cell>
          <cell r="D555">
            <v>5.5618999999999996</v>
          </cell>
          <cell r="E555">
            <v>3.2800000000000003E-2</v>
          </cell>
          <cell r="F555">
            <v>0.36649999999999999</v>
          </cell>
          <cell r="G555">
            <v>0.34310000000000002</v>
          </cell>
          <cell r="H555">
            <v>13.5</v>
          </cell>
          <cell r="I555">
            <v>27</v>
          </cell>
          <cell r="J555">
            <v>45</v>
          </cell>
        </row>
        <row r="556">
          <cell r="B556">
            <v>12788</v>
          </cell>
          <cell r="C556">
            <v>4.5770999999999997</v>
          </cell>
          <cell r="D556">
            <v>3.8178999999999998</v>
          </cell>
          <cell r="E556">
            <v>2.5999999999999999E-3</v>
          </cell>
          <cell r="F556">
            <v>0.75090000000000001</v>
          </cell>
          <cell r="G556">
            <v>5.7000000000000002E-3</v>
          </cell>
          <cell r="H556">
            <v>13.5</v>
          </cell>
          <cell r="I556">
            <v>27</v>
          </cell>
          <cell r="J556">
            <v>45</v>
          </cell>
        </row>
        <row r="557">
          <cell r="B557">
            <v>12896</v>
          </cell>
          <cell r="C557">
            <v>8.0419999999999998</v>
          </cell>
          <cell r="D557">
            <v>6.7953000000000001</v>
          </cell>
          <cell r="E557">
            <v>7.7499999999999999E-2</v>
          </cell>
          <cell r="F557">
            <v>1.1687000000000001</v>
          </cell>
          <cell r="G557">
            <v>5.9999999999999995E-4</v>
          </cell>
          <cell r="H557">
            <v>13.5</v>
          </cell>
          <cell r="I557">
            <v>27</v>
          </cell>
          <cell r="J557">
            <v>45</v>
          </cell>
        </row>
        <row r="558">
          <cell r="B558">
            <v>12824</v>
          </cell>
          <cell r="C558">
            <v>18.937999999999999</v>
          </cell>
          <cell r="D558">
            <v>16.186900000000001</v>
          </cell>
          <cell r="E558">
            <v>0.1132</v>
          </cell>
          <cell r="F558">
            <v>2.2894999999999999</v>
          </cell>
          <cell r="G558">
            <v>0.34839999999999999</v>
          </cell>
          <cell r="I558">
            <v>27</v>
          </cell>
          <cell r="J558">
            <v>45</v>
          </cell>
        </row>
        <row r="559">
          <cell r="B559">
            <v>11983</v>
          </cell>
          <cell r="C559">
            <v>41.759799999999998</v>
          </cell>
          <cell r="D559">
            <v>36.8384</v>
          </cell>
          <cell r="E559">
            <v>1.7425999999999999</v>
          </cell>
          <cell r="F559">
            <v>2.7387999999999999</v>
          </cell>
          <cell r="G559">
            <v>0.44</v>
          </cell>
          <cell r="J559">
            <v>45</v>
          </cell>
        </row>
        <row r="561">
          <cell r="B561" t="str">
            <v>Evolução DEC Conjunto Lapa</v>
          </cell>
        </row>
        <row r="562">
          <cell r="B562" t="str">
            <v>CONSUM</v>
          </cell>
          <cell r="C562" t="str">
            <v>TOTAL</v>
          </cell>
          <cell r="D562" t="str">
            <v>NPROG</v>
          </cell>
          <cell r="E562" t="str">
            <v>PROG</v>
          </cell>
          <cell r="F562" t="str">
            <v>SUBT INT</v>
          </cell>
          <cell r="G562" t="str">
            <v>SUBT EXT</v>
          </cell>
          <cell r="H562" t="str">
            <v>Padrão Mensal = 2,5</v>
          </cell>
          <cell r="I562" t="str">
            <v>Padrão Trimestral = 4,2</v>
          </cell>
          <cell r="J562" t="str">
            <v>Padrão Anual = 7</v>
          </cell>
        </row>
        <row r="563">
          <cell r="B563">
            <v>177945</v>
          </cell>
          <cell r="C563">
            <v>0.46929999999999999</v>
          </cell>
          <cell r="D563">
            <v>0.4178</v>
          </cell>
          <cell r="E563">
            <v>5.0500000000000003E-2</v>
          </cell>
          <cell r="F563">
            <v>1.1000000000000001E-3</v>
          </cell>
          <cell r="G563">
            <v>0</v>
          </cell>
          <cell r="H563">
            <v>2.5</v>
          </cell>
          <cell r="I563">
            <v>4.2</v>
          </cell>
          <cell r="J563">
            <v>7</v>
          </cell>
        </row>
        <row r="564">
          <cell r="B564">
            <v>177928</v>
          </cell>
          <cell r="C564">
            <v>1.1566000000000001</v>
          </cell>
          <cell r="D564">
            <v>1.0933999999999999</v>
          </cell>
          <cell r="E564">
            <v>5.3400000000000003E-2</v>
          </cell>
          <cell r="F564">
            <v>9.7999999999999997E-3</v>
          </cell>
          <cell r="G564">
            <v>0</v>
          </cell>
          <cell r="H564">
            <v>2.5</v>
          </cell>
          <cell r="I564">
            <v>4.2</v>
          </cell>
          <cell r="J564">
            <v>7</v>
          </cell>
        </row>
        <row r="565">
          <cell r="B565">
            <v>178077</v>
          </cell>
          <cell r="C565">
            <v>0.30259999999999998</v>
          </cell>
          <cell r="D565">
            <v>0.2863</v>
          </cell>
          <cell r="E565">
            <v>1.6199999999999999E-2</v>
          </cell>
          <cell r="F565">
            <v>0</v>
          </cell>
          <cell r="G565">
            <v>0</v>
          </cell>
          <cell r="H565">
            <v>2.5</v>
          </cell>
          <cell r="I565">
            <v>4.2</v>
          </cell>
          <cell r="J565">
            <v>7</v>
          </cell>
        </row>
        <row r="566">
          <cell r="B566">
            <v>177983</v>
          </cell>
          <cell r="C566">
            <v>1.9281999999999999</v>
          </cell>
          <cell r="D566">
            <v>1.7971999999999999</v>
          </cell>
          <cell r="E566">
            <v>0.1201</v>
          </cell>
          <cell r="F566">
            <v>1.09E-2</v>
          </cell>
          <cell r="G566">
            <v>0</v>
          </cell>
          <cell r="H566">
            <v>2.5</v>
          </cell>
          <cell r="I566">
            <v>4.2</v>
          </cell>
          <cell r="J566">
            <v>7</v>
          </cell>
        </row>
        <row r="567">
          <cell r="B567">
            <v>178048</v>
          </cell>
          <cell r="C567">
            <v>0.60150000000000003</v>
          </cell>
          <cell r="D567">
            <v>0.16639999999999999</v>
          </cell>
          <cell r="E567">
            <v>0.43509999999999999</v>
          </cell>
          <cell r="F567">
            <v>0</v>
          </cell>
          <cell r="G567">
            <v>0</v>
          </cell>
          <cell r="H567">
            <v>2.5</v>
          </cell>
          <cell r="I567">
            <v>4.2</v>
          </cell>
          <cell r="J567">
            <v>7</v>
          </cell>
        </row>
        <row r="568">
          <cell r="B568">
            <v>178027</v>
          </cell>
          <cell r="C568">
            <v>0.26919999999999999</v>
          </cell>
          <cell r="D568">
            <v>0.23730000000000001</v>
          </cell>
          <cell r="E568">
            <v>1.9199999999999998E-2</v>
          </cell>
          <cell r="F568">
            <v>5.0000000000000001E-4</v>
          </cell>
          <cell r="G568">
            <v>1.21E-2</v>
          </cell>
          <cell r="H568">
            <v>2.5</v>
          </cell>
          <cell r="I568">
            <v>4.2</v>
          </cell>
          <cell r="J568">
            <v>7</v>
          </cell>
        </row>
        <row r="569">
          <cell r="B569">
            <v>177918</v>
          </cell>
          <cell r="C569">
            <v>0.314</v>
          </cell>
          <cell r="D569">
            <v>4.1599999999999998E-2</v>
          </cell>
          <cell r="E569">
            <v>0.26979999999999998</v>
          </cell>
          <cell r="F569">
            <v>2.5000000000000001E-3</v>
          </cell>
          <cell r="G569">
            <v>0</v>
          </cell>
          <cell r="H569">
            <v>2.5</v>
          </cell>
          <cell r="I569">
            <v>4.2</v>
          </cell>
          <cell r="J569">
            <v>7</v>
          </cell>
        </row>
        <row r="570">
          <cell r="B570">
            <v>177998</v>
          </cell>
          <cell r="C570">
            <v>1.1848000000000001</v>
          </cell>
          <cell r="D570">
            <v>0.44540000000000002</v>
          </cell>
          <cell r="E570">
            <v>0.72409999999999997</v>
          </cell>
          <cell r="F570">
            <v>3.0000000000000001E-3</v>
          </cell>
          <cell r="G570">
            <v>1.21E-2</v>
          </cell>
          <cell r="H570">
            <v>2.5</v>
          </cell>
          <cell r="I570">
            <v>4.2</v>
          </cell>
          <cell r="J570">
            <v>7</v>
          </cell>
        </row>
        <row r="571">
          <cell r="B571">
            <v>179982</v>
          </cell>
          <cell r="C571">
            <v>0.33650000000000002</v>
          </cell>
          <cell r="D571">
            <v>0.29670000000000002</v>
          </cell>
          <cell r="E571">
            <v>3.0700000000000002E-2</v>
          </cell>
          <cell r="F571">
            <v>0</v>
          </cell>
          <cell r="G571">
            <v>9.1000000000000004E-3</v>
          </cell>
          <cell r="H571">
            <v>2.5</v>
          </cell>
          <cell r="I571">
            <v>4.2</v>
          </cell>
          <cell r="J571">
            <v>7</v>
          </cell>
        </row>
        <row r="572">
          <cell r="B572">
            <v>179984</v>
          </cell>
          <cell r="C572">
            <v>0.26690000000000003</v>
          </cell>
          <cell r="D572">
            <v>9.0399999999999994E-2</v>
          </cell>
          <cell r="E572">
            <v>0.15010000000000001</v>
          </cell>
          <cell r="F572">
            <v>2.64E-2</v>
          </cell>
          <cell r="G572">
            <v>0</v>
          </cell>
          <cell r="H572">
            <v>2.5</v>
          </cell>
          <cell r="I572">
            <v>4.2</v>
          </cell>
          <cell r="J572">
            <v>7</v>
          </cell>
        </row>
        <row r="573">
          <cell r="B573">
            <v>179937</v>
          </cell>
          <cell r="C573">
            <v>0.31719999999999998</v>
          </cell>
          <cell r="D573">
            <v>0.25519999999999998</v>
          </cell>
          <cell r="E573">
            <v>3.2599999999999997E-2</v>
          </cell>
          <cell r="F573">
            <v>2.93E-2</v>
          </cell>
          <cell r="G573">
            <v>0</v>
          </cell>
          <cell r="H573">
            <v>2.5</v>
          </cell>
          <cell r="I573">
            <v>4.2</v>
          </cell>
          <cell r="J573">
            <v>7</v>
          </cell>
        </row>
        <row r="574">
          <cell r="B574">
            <v>179968</v>
          </cell>
          <cell r="C574">
            <v>0.92059999999999997</v>
          </cell>
          <cell r="D574">
            <v>0.64229999999999998</v>
          </cell>
          <cell r="E574">
            <v>0.21340000000000001</v>
          </cell>
          <cell r="F574">
            <v>5.57E-2</v>
          </cell>
          <cell r="G574">
            <v>9.1000000000000004E-3</v>
          </cell>
          <cell r="H574">
            <v>2.5</v>
          </cell>
          <cell r="I574">
            <v>4.2</v>
          </cell>
          <cell r="J574">
            <v>7</v>
          </cell>
        </row>
        <row r="575">
          <cell r="B575">
            <v>179993</v>
          </cell>
          <cell r="C575">
            <v>0.63580000000000003</v>
          </cell>
          <cell r="D575">
            <v>0.5323</v>
          </cell>
          <cell r="E575">
            <v>9.0899999999999995E-2</v>
          </cell>
          <cell r="F575">
            <v>0</v>
          </cell>
          <cell r="G575">
            <v>1.26E-2</v>
          </cell>
          <cell r="H575">
            <v>2.5</v>
          </cell>
          <cell r="I575">
            <v>4.2</v>
          </cell>
          <cell r="J575">
            <v>7</v>
          </cell>
        </row>
        <row r="576">
          <cell r="B576">
            <v>179985</v>
          </cell>
          <cell r="C576">
            <v>0.30170000000000002</v>
          </cell>
          <cell r="D576">
            <v>0.21990000000000001</v>
          </cell>
          <cell r="E576">
            <v>4.5100000000000001E-2</v>
          </cell>
          <cell r="F576">
            <v>3.6700000000000003E-2</v>
          </cell>
          <cell r="G576">
            <v>0</v>
          </cell>
          <cell r="H576">
            <v>2.5</v>
          </cell>
          <cell r="I576">
            <v>4.2</v>
          </cell>
          <cell r="J576">
            <v>7</v>
          </cell>
        </row>
        <row r="577">
          <cell r="B577">
            <v>182792</v>
          </cell>
          <cell r="C577">
            <v>0.39589999999999997</v>
          </cell>
          <cell r="D577">
            <v>0.24349999999999999</v>
          </cell>
          <cell r="E577">
            <v>2.2100000000000002E-2</v>
          </cell>
          <cell r="F577">
            <v>4.2000000000000003E-2</v>
          </cell>
          <cell r="G577">
            <v>8.8300000000000003E-2</v>
          </cell>
          <cell r="H577">
            <v>2.5</v>
          </cell>
          <cell r="I577">
            <v>4.2</v>
          </cell>
          <cell r="J577">
            <v>7</v>
          </cell>
        </row>
        <row r="578">
          <cell r="B578">
            <v>180923</v>
          </cell>
          <cell r="C578">
            <v>1.3327</v>
          </cell>
          <cell r="D578">
            <v>0.99429999999999996</v>
          </cell>
          <cell r="E578">
            <v>0.15759999999999999</v>
          </cell>
          <cell r="F578">
            <v>7.8899999999999998E-2</v>
          </cell>
          <cell r="G578">
            <v>0.1017</v>
          </cell>
          <cell r="I578">
            <v>4.2</v>
          </cell>
          <cell r="J578">
            <v>7</v>
          </cell>
        </row>
        <row r="579">
          <cell r="B579">
            <v>179218</v>
          </cell>
          <cell r="C579">
            <v>5.3613999999999997</v>
          </cell>
          <cell r="D579">
            <v>3.8759000000000001</v>
          </cell>
          <cell r="E579">
            <v>1.2119</v>
          </cell>
          <cell r="F579">
            <v>0.14940000000000001</v>
          </cell>
          <cell r="G579">
            <v>0.1239</v>
          </cell>
          <cell r="J579">
            <v>7</v>
          </cell>
        </row>
        <row r="581">
          <cell r="B581" t="str">
            <v>Evolução DEC Conjunto Mauá</v>
          </cell>
        </row>
        <row r="582">
          <cell r="B582" t="str">
            <v>CONSUM</v>
          </cell>
          <cell r="C582" t="str">
            <v>TOTAL</v>
          </cell>
          <cell r="D582" t="str">
            <v>NPROG</v>
          </cell>
          <cell r="E582" t="str">
            <v>PROG</v>
          </cell>
          <cell r="F582" t="str">
            <v>SUBT INT</v>
          </cell>
          <cell r="G582" t="str">
            <v>SUBT EXT</v>
          </cell>
          <cell r="H582" t="str">
            <v>Padrão Mensal = 2,5</v>
          </cell>
          <cell r="I582" t="str">
            <v>Padrão Trimestral = 4,8</v>
          </cell>
          <cell r="J582" t="str">
            <v>Padrão Anual = 8</v>
          </cell>
        </row>
        <row r="583">
          <cell r="B583">
            <v>114404</v>
          </cell>
          <cell r="C583">
            <v>0.80430000000000001</v>
          </cell>
          <cell r="D583">
            <v>0.54949999999999999</v>
          </cell>
          <cell r="E583">
            <v>0.25480000000000003</v>
          </cell>
          <cell r="F583">
            <v>0</v>
          </cell>
          <cell r="G583">
            <v>0</v>
          </cell>
          <cell r="H583">
            <v>2.5</v>
          </cell>
          <cell r="I583">
            <v>4.8</v>
          </cell>
          <cell r="J583">
            <v>8</v>
          </cell>
        </row>
        <row r="584">
          <cell r="B584">
            <v>114333</v>
          </cell>
          <cell r="C584">
            <v>0.43099999999999999</v>
          </cell>
          <cell r="D584">
            <v>0.28570000000000001</v>
          </cell>
          <cell r="E584">
            <v>0.13969999999999999</v>
          </cell>
          <cell r="F584">
            <v>5.5999999999999999E-3</v>
          </cell>
          <cell r="G584">
            <v>0</v>
          </cell>
          <cell r="H584">
            <v>2.5</v>
          </cell>
          <cell r="I584">
            <v>4.8</v>
          </cell>
          <cell r="J584">
            <v>8</v>
          </cell>
        </row>
        <row r="585">
          <cell r="B585">
            <v>114298</v>
          </cell>
          <cell r="C585">
            <v>0.38300000000000001</v>
          </cell>
          <cell r="D585">
            <v>0.31559999999999999</v>
          </cell>
          <cell r="E585">
            <v>4.5499999999999999E-2</v>
          </cell>
          <cell r="F585">
            <v>0</v>
          </cell>
          <cell r="G585">
            <v>2.1899999999999999E-2</v>
          </cell>
          <cell r="H585">
            <v>2.5</v>
          </cell>
          <cell r="I585">
            <v>4.8</v>
          </cell>
          <cell r="J585">
            <v>8</v>
          </cell>
        </row>
        <row r="586">
          <cell r="B586">
            <v>114345</v>
          </cell>
          <cell r="C586">
            <v>1.6185</v>
          </cell>
          <cell r="D586">
            <v>1.1509</v>
          </cell>
          <cell r="E586">
            <v>0.44009999999999999</v>
          </cell>
          <cell r="F586">
            <v>5.5999999999999999E-3</v>
          </cell>
          <cell r="G586">
            <v>2.1899999999999999E-2</v>
          </cell>
          <cell r="H586">
            <v>2.5</v>
          </cell>
          <cell r="I586">
            <v>4.8</v>
          </cell>
          <cell r="J586">
            <v>8</v>
          </cell>
        </row>
        <row r="587">
          <cell r="B587">
            <v>114457</v>
          </cell>
          <cell r="C587">
            <v>0.46800000000000003</v>
          </cell>
          <cell r="D587">
            <v>0.24199999999999999</v>
          </cell>
          <cell r="E587">
            <v>0.2261</v>
          </cell>
          <cell r="F587">
            <v>0</v>
          </cell>
          <cell r="G587">
            <v>0</v>
          </cell>
          <cell r="H587">
            <v>2.5</v>
          </cell>
          <cell r="I587">
            <v>4.8</v>
          </cell>
          <cell r="J587">
            <v>8</v>
          </cell>
        </row>
        <row r="588">
          <cell r="B588">
            <v>114518</v>
          </cell>
          <cell r="C588">
            <v>0.21529999999999999</v>
          </cell>
          <cell r="D588">
            <v>0.1128</v>
          </cell>
          <cell r="E588">
            <v>0.10249999999999999</v>
          </cell>
          <cell r="F588">
            <v>0</v>
          </cell>
          <cell r="G588">
            <v>0</v>
          </cell>
          <cell r="H588">
            <v>2.5</v>
          </cell>
          <cell r="I588">
            <v>4.8</v>
          </cell>
          <cell r="J588">
            <v>8</v>
          </cell>
        </row>
        <row r="589">
          <cell r="B589">
            <v>114451</v>
          </cell>
          <cell r="C589">
            <v>0.39960000000000001</v>
          </cell>
          <cell r="D589">
            <v>0.253</v>
          </cell>
          <cell r="E589">
            <v>0.14660000000000001</v>
          </cell>
          <cell r="F589">
            <v>0</v>
          </cell>
          <cell r="G589">
            <v>0</v>
          </cell>
          <cell r="H589">
            <v>2.5</v>
          </cell>
          <cell r="I589">
            <v>4.8</v>
          </cell>
          <cell r="J589">
            <v>8</v>
          </cell>
        </row>
        <row r="590">
          <cell r="B590">
            <v>114475</v>
          </cell>
          <cell r="C590">
            <v>1.0828</v>
          </cell>
          <cell r="D590">
            <v>0.60780000000000001</v>
          </cell>
          <cell r="E590">
            <v>0.47520000000000001</v>
          </cell>
          <cell r="F590">
            <v>0</v>
          </cell>
          <cell r="G590">
            <v>0</v>
          </cell>
          <cell r="H590">
            <v>2.5</v>
          </cell>
          <cell r="I590">
            <v>4.8</v>
          </cell>
          <cell r="J590">
            <v>8</v>
          </cell>
        </row>
        <row r="591">
          <cell r="B591">
            <v>116885</v>
          </cell>
          <cell r="C591">
            <v>0.75049999999999994</v>
          </cell>
          <cell r="D591">
            <v>0.71609999999999996</v>
          </cell>
          <cell r="E591">
            <v>3.44E-2</v>
          </cell>
          <cell r="F591">
            <v>0</v>
          </cell>
          <cell r="G591">
            <v>0</v>
          </cell>
          <cell r="H591">
            <v>2.5</v>
          </cell>
          <cell r="I591">
            <v>4.8</v>
          </cell>
          <cell r="J591">
            <v>8</v>
          </cell>
        </row>
        <row r="592">
          <cell r="B592">
            <v>116675</v>
          </cell>
          <cell r="C592">
            <v>0.3397</v>
          </cell>
          <cell r="D592">
            <v>0.32540000000000002</v>
          </cell>
          <cell r="E592">
            <v>1.43E-2</v>
          </cell>
          <cell r="F592">
            <v>0</v>
          </cell>
          <cell r="G592">
            <v>0</v>
          </cell>
          <cell r="H592">
            <v>2.5</v>
          </cell>
          <cell r="I592">
            <v>4.8</v>
          </cell>
          <cell r="J592">
            <v>8</v>
          </cell>
        </row>
        <row r="593">
          <cell r="B593">
            <v>116646</v>
          </cell>
          <cell r="C593">
            <v>0.38779999999999998</v>
          </cell>
          <cell r="D593">
            <v>0.32229999999999998</v>
          </cell>
          <cell r="E593">
            <v>6.5299999999999997E-2</v>
          </cell>
          <cell r="F593">
            <v>2.0000000000000001E-4</v>
          </cell>
          <cell r="G593">
            <v>0</v>
          </cell>
          <cell r="H593">
            <v>2.5</v>
          </cell>
          <cell r="I593">
            <v>4.8</v>
          </cell>
          <cell r="J593">
            <v>8</v>
          </cell>
        </row>
        <row r="594">
          <cell r="B594">
            <v>116735</v>
          </cell>
          <cell r="C594">
            <v>1.4784999999999999</v>
          </cell>
          <cell r="D594">
            <v>1.3643000000000001</v>
          </cell>
          <cell r="E594">
            <v>0.114</v>
          </cell>
          <cell r="F594">
            <v>2.0000000000000001E-4</v>
          </cell>
          <cell r="G594">
            <v>0</v>
          </cell>
          <cell r="H594">
            <v>2.5</v>
          </cell>
          <cell r="I594">
            <v>4.8</v>
          </cell>
          <cell r="J594">
            <v>8</v>
          </cell>
        </row>
        <row r="595">
          <cell r="B595">
            <v>116784</v>
          </cell>
          <cell r="C595">
            <v>1.7108000000000001</v>
          </cell>
          <cell r="D595">
            <v>1.6962999999999999</v>
          </cell>
          <cell r="E595">
            <v>1.4500000000000001E-2</v>
          </cell>
          <cell r="F595">
            <v>0</v>
          </cell>
          <cell r="G595">
            <v>0</v>
          </cell>
          <cell r="H595">
            <v>2.5</v>
          </cell>
          <cell r="I595">
            <v>4.8</v>
          </cell>
          <cell r="J595">
            <v>8</v>
          </cell>
        </row>
        <row r="596">
          <cell r="B596">
            <v>116779</v>
          </cell>
          <cell r="C596">
            <v>0.66339999999999999</v>
          </cell>
          <cell r="D596">
            <v>0.32929999999999998</v>
          </cell>
          <cell r="E596">
            <v>1.52E-2</v>
          </cell>
          <cell r="F596">
            <v>2.3E-3</v>
          </cell>
          <cell r="G596">
            <v>0.31659999999999999</v>
          </cell>
          <cell r="H596">
            <v>2.5</v>
          </cell>
          <cell r="I596">
            <v>4.8</v>
          </cell>
          <cell r="J596">
            <v>8</v>
          </cell>
        </row>
        <row r="597">
          <cell r="B597">
            <v>120067</v>
          </cell>
          <cell r="C597">
            <v>0.80820000000000003</v>
          </cell>
          <cell r="D597">
            <v>0.79890000000000005</v>
          </cell>
          <cell r="E597">
            <v>9.1999999999999998E-3</v>
          </cell>
          <cell r="F597">
            <v>0</v>
          </cell>
          <cell r="G597">
            <v>0</v>
          </cell>
          <cell r="H597">
            <v>2.5</v>
          </cell>
          <cell r="I597">
            <v>4.8</v>
          </cell>
          <cell r="J597">
            <v>8</v>
          </cell>
        </row>
        <row r="598">
          <cell r="B598">
            <v>117877</v>
          </cell>
          <cell r="C598">
            <v>3.1753999999999998</v>
          </cell>
          <cell r="D598">
            <v>2.8205</v>
          </cell>
          <cell r="E598">
            <v>3.8800000000000001E-2</v>
          </cell>
          <cell r="F598">
            <v>2.3E-3</v>
          </cell>
          <cell r="G598">
            <v>0.31369999999999998</v>
          </cell>
          <cell r="I598">
            <v>4.8</v>
          </cell>
          <cell r="J598">
            <v>8</v>
          </cell>
        </row>
        <row r="599">
          <cell r="B599">
            <v>115858</v>
          </cell>
          <cell r="C599">
            <v>7.3876999999999997</v>
          </cell>
          <cell r="D599">
            <v>5.9806999999999997</v>
          </cell>
          <cell r="E599">
            <v>1.0582</v>
          </cell>
          <cell r="F599">
            <v>8.0000000000000002E-3</v>
          </cell>
          <cell r="G599">
            <v>0.3407</v>
          </cell>
          <cell r="J599">
            <v>8</v>
          </cell>
        </row>
        <row r="601">
          <cell r="B601" t="str">
            <v>Evolução DEC Conjunto Moóca</v>
          </cell>
        </row>
        <row r="602">
          <cell r="B602" t="str">
            <v>CONSUM</v>
          </cell>
          <cell r="C602" t="str">
            <v>TOTAL</v>
          </cell>
          <cell r="D602" t="str">
            <v>NPROG</v>
          </cell>
          <cell r="E602" t="str">
            <v>PROG</v>
          </cell>
          <cell r="F602" t="str">
            <v>SUBT INT</v>
          </cell>
          <cell r="G602" t="str">
            <v>SUBT EXT</v>
          </cell>
          <cell r="H602" t="str">
            <v>Padrão Mensal = 2,5</v>
          </cell>
          <cell r="I602" t="str">
            <v>Padrão Trimestral = 4,8</v>
          </cell>
          <cell r="J602" t="str">
            <v>Padrão Anual = 8</v>
          </cell>
        </row>
        <row r="603">
          <cell r="B603">
            <v>79296</v>
          </cell>
          <cell r="C603">
            <v>0.2636</v>
          </cell>
          <cell r="D603">
            <v>0.21609999999999999</v>
          </cell>
          <cell r="E603">
            <v>2.58E-2</v>
          </cell>
          <cell r="F603">
            <v>2.1700000000000001E-2</v>
          </cell>
          <cell r="G603">
            <v>0</v>
          </cell>
          <cell r="H603">
            <v>2.5</v>
          </cell>
          <cell r="I603">
            <v>4.8</v>
          </cell>
          <cell r="J603">
            <v>8</v>
          </cell>
        </row>
        <row r="604">
          <cell r="B604">
            <v>79296</v>
          </cell>
          <cell r="C604">
            <v>0.87829999999999997</v>
          </cell>
          <cell r="D604">
            <v>0.61860000000000004</v>
          </cell>
          <cell r="E604">
            <v>0.16450000000000001</v>
          </cell>
          <cell r="F604">
            <v>9.5200000000000007E-2</v>
          </cell>
          <cell r="G604">
            <v>0</v>
          </cell>
          <cell r="H604">
            <v>2.5</v>
          </cell>
          <cell r="I604">
            <v>4.8</v>
          </cell>
          <cell r="J604">
            <v>8</v>
          </cell>
        </row>
        <row r="605">
          <cell r="B605">
            <v>79296</v>
          </cell>
          <cell r="C605">
            <v>0.41070000000000001</v>
          </cell>
          <cell r="D605">
            <v>0.38159999999999999</v>
          </cell>
          <cell r="E605">
            <v>2.2599999999999999E-2</v>
          </cell>
          <cell r="F605">
            <v>3.3999999999999998E-3</v>
          </cell>
          <cell r="G605">
            <v>3.0999999999999999E-3</v>
          </cell>
          <cell r="H605">
            <v>2.5</v>
          </cell>
          <cell r="I605">
            <v>4.8</v>
          </cell>
          <cell r="J605">
            <v>8</v>
          </cell>
        </row>
        <row r="606">
          <cell r="B606">
            <v>79296</v>
          </cell>
          <cell r="C606">
            <v>1.5526</v>
          </cell>
          <cell r="D606">
            <v>1.2162999999999999</v>
          </cell>
          <cell r="E606">
            <v>0.21290000000000001</v>
          </cell>
          <cell r="F606">
            <v>0.1203</v>
          </cell>
          <cell r="G606">
            <v>3.0999999999999999E-3</v>
          </cell>
          <cell r="H606">
            <v>2.5</v>
          </cell>
          <cell r="I606">
            <v>4.8</v>
          </cell>
          <cell r="J606">
            <v>8</v>
          </cell>
        </row>
        <row r="607">
          <cell r="B607">
            <v>79092</v>
          </cell>
          <cell r="C607">
            <v>0.6048</v>
          </cell>
          <cell r="D607">
            <v>0.32340000000000002</v>
          </cell>
          <cell r="E607">
            <v>0.11650000000000001</v>
          </cell>
          <cell r="F607">
            <v>0.15740000000000001</v>
          </cell>
          <cell r="G607">
            <v>7.4999999999999997E-3</v>
          </cell>
          <cell r="H607">
            <v>2.5</v>
          </cell>
          <cell r="I607">
            <v>4.8</v>
          </cell>
          <cell r="J607">
            <v>8</v>
          </cell>
        </row>
        <row r="608">
          <cell r="B608">
            <v>79093</v>
          </cell>
          <cell r="C608">
            <v>0.47470000000000001</v>
          </cell>
          <cell r="D608">
            <v>0.29599999999999999</v>
          </cell>
          <cell r="E608">
            <v>0.17399999999999999</v>
          </cell>
          <cell r="F608">
            <v>0</v>
          </cell>
          <cell r="G608">
            <v>4.7999999999999996E-3</v>
          </cell>
          <cell r="H608">
            <v>2.5</v>
          </cell>
          <cell r="I608">
            <v>4.8</v>
          </cell>
          <cell r="J608">
            <v>8</v>
          </cell>
        </row>
        <row r="609">
          <cell r="B609">
            <v>79100</v>
          </cell>
          <cell r="C609">
            <v>8.0799999999999997E-2</v>
          </cell>
          <cell r="D609">
            <v>7.0900000000000005E-2</v>
          </cell>
          <cell r="E609">
            <v>9.9000000000000008E-3</v>
          </cell>
          <cell r="F609">
            <v>0</v>
          </cell>
          <cell r="G609">
            <v>0</v>
          </cell>
          <cell r="H609">
            <v>2.5</v>
          </cell>
          <cell r="I609">
            <v>4.8</v>
          </cell>
          <cell r="J609">
            <v>8</v>
          </cell>
        </row>
        <row r="610">
          <cell r="B610">
            <v>79095</v>
          </cell>
          <cell r="C610">
            <v>1.1603000000000001</v>
          </cell>
          <cell r="D610">
            <v>0.69030000000000002</v>
          </cell>
          <cell r="E610">
            <v>0.3004</v>
          </cell>
          <cell r="F610">
            <v>0.15740000000000001</v>
          </cell>
          <cell r="G610">
            <v>1.23E-2</v>
          </cell>
          <cell r="H610">
            <v>2.5</v>
          </cell>
          <cell r="I610">
            <v>4.8</v>
          </cell>
          <cell r="J610">
            <v>8</v>
          </cell>
        </row>
        <row r="611">
          <cell r="B611">
            <v>79894</v>
          </cell>
          <cell r="C611">
            <v>0.21909999999999999</v>
          </cell>
          <cell r="D611">
            <v>0.14169999999999999</v>
          </cell>
          <cell r="E611">
            <v>5.0599999999999999E-2</v>
          </cell>
          <cell r="F611">
            <v>2.69E-2</v>
          </cell>
          <cell r="G611">
            <v>0</v>
          </cell>
          <cell r="H611">
            <v>2.5</v>
          </cell>
          <cell r="I611">
            <v>4.8</v>
          </cell>
          <cell r="J611">
            <v>8</v>
          </cell>
        </row>
        <row r="612">
          <cell r="B612">
            <v>79891</v>
          </cell>
          <cell r="C612">
            <v>0.2157</v>
          </cell>
          <cell r="D612">
            <v>0.1855</v>
          </cell>
          <cell r="E612">
            <v>3.0099999999999998E-2</v>
          </cell>
          <cell r="F612">
            <v>0</v>
          </cell>
          <cell r="G612">
            <v>0</v>
          </cell>
          <cell r="H612">
            <v>2.5</v>
          </cell>
          <cell r="I612">
            <v>4.8</v>
          </cell>
          <cell r="J612">
            <v>8</v>
          </cell>
        </row>
        <row r="613">
          <cell r="B613">
            <v>79891</v>
          </cell>
          <cell r="C613">
            <v>0.3705</v>
          </cell>
          <cell r="D613">
            <v>0.2361</v>
          </cell>
          <cell r="E613">
            <v>0.13439999999999999</v>
          </cell>
          <cell r="F613">
            <v>0</v>
          </cell>
          <cell r="G613">
            <v>0</v>
          </cell>
          <cell r="H613">
            <v>2.5</v>
          </cell>
          <cell r="I613">
            <v>4.8</v>
          </cell>
          <cell r="J613">
            <v>8</v>
          </cell>
        </row>
        <row r="614">
          <cell r="B614">
            <v>79892</v>
          </cell>
          <cell r="C614">
            <v>0.80530000000000002</v>
          </cell>
          <cell r="D614">
            <v>0.56330000000000002</v>
          </cell>
          <cell r="E614">
            <v>0.21510000000000001</v>
          </cell>
          <cell r="F614">
            <v>2.69E-2</v>
          </cell>
          <cell r="G614">
            <v>0</v>
          </cell>
          <cell r="H614">
            <v>2.5</v>
          </cell>
          <cell r="I614">
            <v>4.8</v>
          </cell>
          <cell r="J614">
            <v>8</v>
          </cell>
        </row>
        <row r="615">
          <cell r="B615">
            <v>79879</v>
          </cell>
          <cell r="C615">
            <v>0.74909999999999999</v>
          </cell>
          <cell r="D615">
            <v>0.65500000000000003</v>
          </cell>
          <cell r="E615">
            <v>9.4E-2</v>
          </cell>
          <cell r="F615">
            <v>2.0000000000000001E-4</v>
          </cell>
          <cell r="G615">
            <v>0</v>
          </cell>
          <cell r="H615">
            <v>2.5</v>
          </cell>
          <cell r="I615">
            <v>4.8</v>
          </cell>
          <cell r="J615">
            <v>8</v>
          </cell>
        </row>
        <row r="616">
          <cell r="B616">
            <v>79862</v>
          </cell>
          <cell r="C616">
            <v>0.59740000000000004</v>
          </cell>
          <cell r="D616">
            <v>0.1918</v>
          </cell>
          <cell r="E616">
            <v>0.379</v>
          </cell>
          <cell r="F616">
            <v>2.6599999999999999E-2</v>
          </cell>
          <cell r="G616">
            <v>0</v>
          </cell>
          <cell r="H616">
            <v>2.5</v>
          </cell>
          <cell r="I616">
            <v>4.8</v>
          </cell>
          <cell r="J616">
            <v>8</v>
          </cell>
        </row>
        <row r="617">
          <cell r="B617">
            <v>80579</v>
          </cell>
          <cell r="C617">
            <v>0.22670000000000001</v>
          </cell>
          <cell r="D617">
            <v>0.1125</v>
          </cell>
          <cell r="E617">
            <v>0.1142</v>
          </cell>
          <cell r="F617">
            <v>0</v>
          </cell>
          <cell r="G617">
            <v>0</v>
          </cell>
          <cell r="H617">
            <v>2.5</v>
          </cell>
          <cell r="I617">
            <v>4.8</v>
          </cell>
          <cell r="J617">
            <v>8</v>
          </cell>
        </row>
        <row r="618">
          <cell r="B618">
            <v>80107</v>
          </cell>
          <cell r="C618">
            <v>1.5706</v>
          </cell>
          <cell r="D618">
            <v>0.95750000000000002</v>
          </cell>
          <cell r="E618">
            <v>0.58640000000000003</v>
          </cell>
          <cell r="F618">
            <v>2.6700000000000002E-2</v>
          </cell>
          <cell r="G618">
            <v>0</v>
          </cell>
          <cell r="I618">
            <v>4.8</v>
          </cell>
          <cell r="J618">
            <v>8</v>
          </cell>
        </row>
        <row r="619">
          <cell r="B619">
            <v>79597</v>
          </cell>
          <cell r="C619">
            <v>5.0885999999999996</v>
          </cell>
          <cell r="D619">
            <v>3.4266999999999999</v>
          </cell>
          <cell r="E619">
            <v>1.3167</v>
          </cell>
          <cell r="F619">
            <v>0.3301</v>
          </cell>
          <cell r="G619">
            <v>1.5299999999999999E-2</v>
          </cell>
          <cell r="J619">
            <v>8</v>
          </cell>
        </row>
        <row r="621">
          <cell r="B621" t="str">
            <v>Evolução DEC Conjunto Oeste</v>
          </cell>
        </row>
        <row r="622">
          <cell r="B622" t="str">
            <v>CONSUM</v>
          </cell>
          <cell r="C622" t="str">
            <v>TOTAL</v>
          </cell>
          <cell r="D622" t="str">
            <v>NPROG</v>
          </cell>
          <cell r="E622" t="str">
            <v>PROG</v>
          </cell>
          <cell r="F622" t="str">
            <v>SUBT INT</v>
          </cell>
          <cell r="G622" t="str">
            <v>SUBT EXT</v>
          </cell>
          <cell r="H622" t="str">
            <v>Padrão Mensal = 11,1</v>
          </cell>
          <cell r="I622" t="str">
            <v>Padrão Trimestral = 22,2</v>
          </cell>
          <cell r="J622" t="str">
            <v>Padrão Anual = 37</v>
          </cell>
        </row>
        <row r="623">
          <cell r="B623">
            <v>67649</v>
          </cell>
          <cell r="C623">
            <v>4.4249000000000001</v>
          </cell>
          <cell r="D623">
            <v>3.1680999999999999</v>
          </cell>
          <cell r="E623">
            <v>1.2325999999999999</v>
          </cell>
          <cell r="F623">
            <v>2.4199999999999999E-2</v>
          </cell>
          <cell r="G623">
            <v>0</v>
          </cell>
          <cell r="H623">
            <v>11.1</v>
          </cell>
          <cell r="I623">
            <v>22.2</v>
          </cell>
          <cell r="J623">
            <v>37</v>
          </cell>
        </row>
        <row r="624">
          <cell r="B624">
            <v>67675</v>
          </cell>
          <cell r="C624">
            <v>2.992</v>
          </cell>
          <cell r="D624">
            <v>2.875</v>
          </cell>
          <cell r="E624">
            <v>8.2600000000000007E-2</v>
          </cell>
          <cell r="F624">
            <v>3.44E-2</v>
          </cell>
          <cell r="G624">
            <v>0</v>
          </cell>
          <cell r="H624">
            <v>11.1</v>
          </cell>
          <cell r="I624">
            <v>22.2</v>
          </cell>
          <cell r="J624">
            <v>37</v>
          </cell>
        </row>
        <row r="625">
          <cell r="B625">
            <v>67739</v>
          </cell>
          <cell r="C625">
            <v>2.4028</v>
          </cell>
          <cell r="D625">
            <v>1.7462</v>
          </cell>
          <cell r="E625">
            <v>0.2964</v>
          </cell>
          <cell r="F625">
            <v>0.23960000000000001</v>
          </cell>
          <cell r="G625">
            <v>0.1206</v>
          </cell>
          <cell r="H625">
            <v>11.1</v>
          </cell>
          <cell r="I625">
            <v>22.2</v>
          </cell>
          <cell r="J625">
            <v>37</v>
          </cell>
        </row>
        <row r="626">
          <cell r="B626">
            <v>67688</v>
          </cell>
          <cell r="C626">
            <v>9.8184000000000005</v>
          </cell>
          <cell r="D626">
            <v>7.7881999999999998</v>
          </cell>
          <cell r="E626">
            <v>1.6111</v>
          </cell>
          <cell r="F626">
            <v>0.2984</v>
          </cell>
          <cell r="G626">
            <v>0.1207</v>
          </cell>
          <cell r="H626">
            <v>11.1</v>
          </cell>
          <cell r="I626">
            <v>22.2</v>
          </cell>
          <cell r="J626">
            <v>37</v>
          </cell>
        </row>
        <row r="627">
          <cell r="B627">
            <v>69416</v>
          </cell>
          <cell r="C627">
            <v>1.0583</v>
          </cell>
          <cell r="D627">
            <v>0.95789999999999997</v>
          </cell>
          <cell r="E627">
            <v>0.1004</v>
          </cell>
          <cell r="F627">
            <v>0</v>
          </cell>
          <cell r="G627">
            <v>0</v>
          </cell>
          <cell r="H627">
            <v>11.1</v>
          </cell>
          <cell r="I627">
            <v>22.2</v>
          </cell>
          <cell r="J627">
            <v>37</v>
          </cell>
        </row>
        <row r="628">
          <cell r="B628">
            <v>69349</v>
          </cell>
          <cell r="C628">
            <v>1.5276000000000001</v>
          </cell>
          <cell r="D628">
            <v>1.3542000000000001</v>
          </cell>
          <cell r="E628">
            <v>0.1709</v>
          </cell>
          <cell r="F628">
            <v>2.5000000000000001E-3</v>
          </cell>
          <cell r="G628">
            <v>0</v>
          </cell>
          <cell r="H628">
            <v>11.1</v>
          </cell>
          <cell r="I628">
            <v>22.2</v>
          </cell>
          <cell r="J628">
            <v>37</v>
          </cell>
        </row>
        <row r="629">
          <cell r="B629">
            <v>69354</v>
          </cell>
          <cell r="C629">
            <v>0.72729999999999995</v>
          </cell>
          <cell r="D629">
            <v>0.68730000000000002</v>
          </cell>
          <cell r="E629">
            <v>0.04</v>
          </cell>
          <cell r="F629">
            <v>0</v>
          </cell>
          <cell r="G629">
            <v>0</v>
          </cell>
          <cell r="H629">
            <v>11.1</v>
          </cell>
          <cell r="I629">
            <v>22.2</v>
          </cell>
          <cell r="J629">
            <v>37</v>
          </cell>
        </row>
        <row r="630">
          <cell r="B630">
            <v>69373</v>
          </cell>
          <cell r="C630">
            <v>3.3130999999999999</v>
          </cell>
          <cell r="D630">
            <v>2.9992999999999999</v>
          </cell>
          <cell r="E630">
            <v>0.31130000000000002</v>
          </cell>
          <cell r="F630">
            <v>2.5000000000000001E-3</v>
          </cell>
          <cell r="G630">
            <v>0</v>
          </cell>
          <cell r="H630">
            <v>11.1</v>
          </cell>
          <cell r="I630">
            <v>22.2</v>
          </cell>
          <cell r="J630">
            <v>37</v>
          </cell>
        </row>
        <row r="631">
          <cell r="B631">
            <v>70189</v>
          </cell>
          <cell r="C631">
            <v>1.8326</v>
          </cell>
          <cell r="D631">
            <v>1.2585999999999999</v>
          </cell>
          <cell r="E631">
            <v>6.5000000000000002E-2</v>
          </cell>
          <cell r="F631">
            <v>0.50900000000000001</v>
          </cell>
          <cell r="G631">
            <v>0</v>
          </cell>
          <cell r="H631">
            <v>11.1</v>
          </cell>
          <cell r="I631">
            <v>22.2</v>
          </cell>
          <cell r="J631">
            <v>37</v>
          </cell>
        </row>
        <row r="632">
          <cell r="B632">
            <v>70188</v>
          </cell>
          <cell r="C632">
            <v>1.1479999999999999</v>
          </cell>
          <cell r="D632">
            <v>1.0625</v>
          </cell>
          <cell r="E632">
            <v>8.5599999999999996E-2</v>
          </cell>
          <cell r="F632">
            <v>0</v>
          </cell>
          <cell r="G632">
            <v>0</v>
          </cell>
          <cell r="H632">
            <v>11.1</v>
          </cell>
          <cell r="I632">
            <v>22.2</v>
          </cell>
          <cell r="J632">
            <v>37</v>
          </cell>
        </row>
        <row r="633">
          <cell r="B633">
            <v>70163</v>
          </cell>
          <cell r="C633">
            <v>0.98780000000000001</v>
          </cell>
          <cell r="D633">
            <v>0.90410000000000001</v>
          </cell>
          <cell r="E633">
            <v>8.3599999999999994E-2</v>
          </cell>
          <cell r="F633">
            <v>0</v>
          </cell>
          <cell r="G633">
            <v>0</v>
          </cell>
          <cell r="H633">
            <v>11.1</v>
          </cell>
          <cell r="I633">
            <v>22.2</v>
          </cell>
          <cell r="J633">
            <v>37</v>
          </cell>
        </row>
        <row r="634">
          <cell r="B634">
            <v>70180</v>
          </cell>
          <cell r="C634">
            <v>3.9685000000000001</v>
          </cell>
          <cell r="D634">
            <v>3.2252999999999998</v>
          </cell>
          <cell r="E634">
            <v>0.23419999999999999</v>
          </cell>
          <cell r="F634">
            <v>0.5091</v>
          </cell>
          <cell r="G634">
            <v>0</v>
          </cell>
          <cell r="H634">
            <v>11.1</v>
          </cell>
          <cell r="I634">
            <v>22.2</v>
          </cell>
          <cell r="J634">
            <v>37</v>
          </cell>
        </row>
        <row r="635">
          <cell r="B635">
            <v>70053</v>
          </cell>
          <cell r="C635">
            <v>2.3534999999999999</v>
          </cell>
          <cell r="D635">
            <v>2.0630000000000002</v>
          </cell>
          <cell r="E635">
            <v>9.3899999999999997E-2</v>
          </cell>
          <cell r="F635">
            <v>0.17649999999999999</v>
          </cell>
          <cell r="G635">
            <v>2.01E-2</v>
          </cell>
          <cell r="H635">
            <v>11.1</v>
          </cell>
          <cell r="I635">
            <v>22.2</v>
          </cell>
          <cell r="J635">
            <v>37</v>
          </cell>
        </row>
        <row r="636">
          <cell r="B636">
            <v>70052</v>
          </cell>
          <cell r="C636">
            <v>2.3239999999999998</v>
          </cell>
          <cell r="D636">
            <v>2.2749000000000001</v>
          </cell>
          <cell r="E636">
            <v>1.5299999999999999E-2</v>
          </cell>
          <cell r="F636">
            <v>3.3799999999999997E-2</v>
          </cell>
          <cell r="G636">
            <v>0</v>
          </cell>
          <cell r="H636">
            <v>11.1</v>
          </cell>
          <cell r="I636">
            <v>22.2</v>
          </cell>
          <cell r="J636">
            <v>37</v>
          </cell>
        </row>
        <row r="637">
          <cell r="B637">
            <v>71515</v>
          </cell>
          <cell r="C637">
            <v>4.6216999999999997</v>
          </cell>
          <cell r="D637">
            <v>4.3421000000000003</v>
          </cell>
          <cell r="E637">
            <v>3.9300000000000002E-2</v>
          </cell>
          <cell r="F637">
            <v>0.24030000000000001</v>
          </cell>
          <cell r="G637">
            <v>0</v>
          </cell>
          <cell r="H637">
            <v>11.1</v>
          </cell>
          <cell r="I637">
            <v>22.2</v>
          </cell>
          <cell r="J637">
            <v>37</v>
          </cell>
        </row>
        <row r="638">
          <cell r="B638">
            <v>70540</v>
          </cell>
          <cell r="C638">
            <v>9.3308</v>
          </cell>
          <cell r="D638">
            <v>8.7100000000000009</v>
          </cell>
          <cell r="E638">
            <v>0.14829999999999999</v>
          </cell>
          <cell r="F638">
            <v>0.45250000000000001</v>
          </cell>
          <cell r="G638">
            <v>0.02</v>
          </cell>
          <cell r="I638">
            <v>22.2</v>
          </cell>
          <cell r="J638">
            <v>37</v>
          </cell>
        </row>
        <row r="639">
          <cell r="B639">
            <v>69445</v>
          </cell>
          <cell r="C639">
            <v>26.368099999999998</v>
          </cell>
          <cell r="D639">
            <v>22.694199999999999</v>
          </cell>
          <cell r="E639">
            <v>2.2686000000000002</v>
          </cell>
          <cell r="F639">
            <v>1.2674000000000001</v>
          </cell>
          <cell r="G639">
            <v>0.13789999999999999</v>
          </cell>
          <cell r="J639">
            <v>37</v>
          </cell>
        </row>
        <row r="641">
          <cell r="B641" t="str">
            <v>Evolução DEC Conjunto Osasco</v>
          </cell>
        </row>
        <row r="642">
          <cell r="B642" t="str">
            <v>CONSUM</v>
          </cell>
          <cell r="C642" t="str">
            <v>TOTAL</v>
          </cell>
          <cell r="D642" t="str">
            <v>NPROG</v>
          </cell>
          <cell r="E642" t="str">
            <v>PROG</v>
          </cell>
          <cell r="F642" t="str">
            <v>SUBT INT</v>
          </cell>
          <cell r="G642" t="str">
            <v>SUBT EXT</v>
          </cell>
          <cell r="H642" t="str">
            <v>Padrão Mensal = 4,2</v>
          </cell>
          <cell r="I642" t="str">
            <v>Padrão Trimestral = 8,4</v>
          </cell>
          <cell r="J642" t="str">
            <v>Padrão Anual = 14</v>
          </cell>
        </row>
        <row r="643">
          <cell r="B643">
            <v>205184</v>
          </cell>
          <cell r="C643">
            <v>0.78249999999999997</v>
          </cell>
          <cell r="D643">
            <v>0.68379999999999996</v>
          </cell>
          <cell r="E643">
            <v>7.0900000000000005E-2</v>
          </cell>
          <cell r="F643">
            <v>2.7900000000000001E-2</v>
          </cell>
          <cell r="G643">
            <v>0</v>
          </cell>
          <cell r="H643">
            <v>4.2</v>
          </cell>
          <cell r="I643">
            <v>8.4</v>
          </cell>
          <cell r="J643">
            <v>14</v>
          </cell>
        </row>
        <row r="644">
          <cell r="B644">
            <v>205294</v>
          </cell>
          <cell r="C644">
            <v>0.55400000000000005</v>
          </cell>
          <cell r="D644">
            <v>0.49840000000000001</v>
          </cell>
          <cell r="E644">
            <v>5.5100000000000003E-2</v>
          </cell>
          <cell r="F644">
            <v>5.0000000000000001E-4</v>
          </cell>
          <cell r="G644">
            <v>0</v>
          </cell>
          <cell r="H644">
            <v>4.2</v>
          </cell>
          <cell r="I644">
            <v>8.4</v>
          </cell>
          <cell r="J644">
            <v>14</v>
          </cell>
        </row>
        <row r="645">
          <cell r="B645">
            <v>206087</v>
          </cell>
          <cell r="C645">
            <v>0.54590000000000005</v>
          </cell>
          <cell r="D645">
            <v>0.3947</v>
          </cell>
          <cell r="E645">
            <v>0.12790000000000001</v>
          </cell>
          <cell r="F645">
            <v>0</v>
          </cell>
          <cell r="G645">
            <v>2.3300000000000001E-2</v>
          </cell>
          <cell r="H645">
            <v>4.2</v>
          </cell>
          <cell r="I645">
            <v>8.4</v>
          </cell>
          <cell r="J645">
            <v>14</v>
          </cell>
        </row>
        <row r="646">
          <cell r="B646">
            <v>205522</v>
          </cell>
          <cell r="C646">
            <v>1.8819999999999999</v>
          </cell>
          <cell r="D646">
            <v>1.5763</v>
          </cell>
          <cell r="E646">
            <v>0.25409999999999999</v>
          </cell>
          <cell r="F646">
            <v>2.8400000000000002E-2</v>
          </cell>
          <cell r="G646">
            <v>2.3400000000000001E-2</v>
          </cell>
          <cell r="H646">
            <v>4.2</v>
          </cell>
          <cell r="I646">
            <v>8.4</v>
          </cell>
          <cell r="J646">
            <v>14</v>
          </cell>
        </row>
        <row r="647">
          <cell r="B647">
            <v>206356</v>
          </cell>
          <cell r="C647">
            <v>0.39040000000000002</v>
          </cell>
          <cell r="D647">
            <v>0.33029999999999998</v>
          </cell>
          <cell r="E647">
            <v>1.2500000000000001E-2</v>
          </cell>
          <cell r="F647">
            <v>4.7600000000000003E-2</v>
          </cell>
          <cell r="G647">
            <v>0</v>
          </cell>
          <cell r="H647">
            <v>4.2</v>
          </cell>
          <cell r="I647">
            <v>8.4</v>
          </cell>
          <cell r="J647">
            <v>14</v>
          </cell>
        </row>
        <row r="648">
          <cell r="B648">
            <v>206350</v>
          </cell>
          <cell r="C648">
            <v>0.83799999999999997</v>
          </cell>
          <cell r="D648">
            <v>0.73980000000000001</v>
          </cell>
          <cell r="E648">
            <v>9.6299999999999997E-2</v>
          </cell>
          <cell r="F648">
            <v>1.9E-3</v>
          </cell>
          <cell r="G648">
            <v>0</v>
          </cell>
          <cell r="H648">
            <v>4.2</v>
          </cell>
          <cell r="I648">
            <v>8.4</v>
          </cell>
          <cell r="J648">
            <v>14</v>
          </cell>
        </row>
        <row r="649">
          <cell r="B649">
            <v>206384</v>
          </cell>
          <cell r="C649">
            <v>0.41839999999999999</v>
          </cell>
          <cell r="D649">
            <v>0.28949999999999998</v>
          </cell>
          <cell r="E649">
            <v>8.6999999999999994E-2</v>
          </cell>
          <cell r="F649">
            <v>4.19E-2</v>
          </cell>
          <cell r="G649">
            <v>0</v>
          </cell>
          <cell r="H649">
            <v>4.2</v>
          </cell>
          <cell r="I649">
            <v>8.4</v>
          </cell>
          <cell r="J649">
            <v>14</v>
          </cell>
        </row>
        <row r="650">
          <cell r="B650">
            <v>206363</v>
          </cell>
          <cell r="C650">
            <v>1.6468</v>
          </cell>
          <cell r="D650">
            <v>1.3595999999999999</v>
          </cell>
          <cell r="E650">
            <v>0.1958</v>
          </cell>
          <cell r="F650">
            <v>9.1399999999999995E-2</v>
          </cell>
          <cell r="G650">
            <v>0</v>
          </cell>
          <cell r="H650">
            <v>4.2</v>
          </cell>
          <cell r="I650">
            <v>8.4</v>
          </cell>
          <cell r="J650">
            <v>14</v>
          </cell>
        </row>
        <row r="651">
          <cell r="B651">
            <v>210275</v>
          </cell>
          <cell r="C651">
            <v>0.86439999999999995</v>
          </cell>
          <cell r="D651">
            <v>0.59660000000000002</v>
          </cell>
          <cell r="E651">
            <v>3.39E-2</v>
          </cell>
          <cell r="F651">
            <v>0.21640000000000001</v>
          </cell>
          <cell r="G651">
            <v>1.7500000000000002E-2</v>
          </cell>
          <cell r="H651">
            <v>4.2</v>
          </cell>
          <cell r="I651">
            <v>8.4</v>
          </cell>
          <cell r="J651">
            <v>14</v>
          </cell>
        </row>
        <row r="652">
          <cell r="B652">
            <v>210266</v>
          </cell>
          <cell r="C652">
            <v>0.32140000000000002</v>
          </cell>
          <cell r="D652">
            <v>0.30070000000000002</v>
          </cell>
          <cell r="E652">
            <v>2.07E-2</v>
          </cell>
          <cell r="F652">
            <v>0</v>
          </cell>
          <cell r="G652">
            <v>0</v>
          </cell>
          <cell r="H652">
            <v>4.2</v>
          </cell>
          <cell r="I652">
            <v>8.4</v>
          </cell>
          <cell r="J652">
            <v>14</v>
          </cell>
        </row>
        <row r="653">
          <cell r="B653">
            <v>210248</v>
          </cell>
          <cell r="C653">
            <v>0.5756</v>
          </cell>
          <cell r="D653">
            <v>0.56000000000000005</v>
          </cell>
          <cell r="E653">
            <v>9.1999999999999998E-3</v>
          </cell>
          <cell r="F653">
            <v>6.4000000000000003E-3</v>
          </cell>
          <cell r="G653">
            <v>0</v>
          </cell>
          <cell r="H653">
            <v>4.2</v>
          </cell>
          <cell r="I653">
            <v>8.4</v>
          </cell>
          <cell r="J653">
            <v>14</v>
          </cell>
        </row>
        <row r="654">
          <cell r="B654">
            <v>210263</v>
          </cell>
          <cell r="C654">
            <v>1.7614000000000001</v>
          </cell>
          <cell r="D654">
            <v>1.4573</v>
          </cell>
          <cell r="E654">
            <v>6.3799999999999996E-2</v>
          </cell>
          <cell r="F654">
            <v>0.2228</v>
          </cell>
          <cell r="G654">
            <v>1.7500000000000002E-2</v>
          </cell>
          <cell r="H654">
            <v>4.2</v>
          </cell>
          <cell r="I654">
            <v>8.4</v>
          </cell>
          <cell r="J654">
            <v>14</v>
          </cell>
        </row>
        <row r="655">
          <cell r="B655">
            <v>210332</v>
          </cell>
          <cell r="C655">
            <v>0.41060000000000002</v>
          </cell>
          <cell r="D655">
            <v>0.37259999999999999</v>
          </cell>
          <cell r="E655">
            <v>2.3599999999999999E-2</v>
          </cell>
          <cell r="F655">
            <v>2.9999999999999997E-4</v>
          </cell>
          <cell r="G655">
            <v>1.41E-2</v>
          </cell>
          <cell r="H655">
            <v>4.2</v>
          </cell>
          <cell r="I655">
            <v>8.4</v>
          </cell>
          <cell r="J655">
            <v>14</v>
          </cell>
        </row>
        <row r="656">
          <cell r="B656">
            <v>213013</v>
          </cell>
          <cell r="C656">
            <v>0.52510000000000001</v>
          </cell>
          <cell r="D656">
            <v>0.37230000000000002</v>
          </cell>
          <cell r="E656">
            <v>2.3099999999999999E-2</v>
          </cell>
          <cell r="F656">
            <v>0.12970000000000001</v>
          </cell>
          <cell r="G656">
            <v>0</v>
          </cell>
          <cell r="H656">
            <v>4.2</v>
          </cell>
          <cell r="I656">
            <v>8.4</v>
          </cell>
          <cell r="J656">
            <v>14</v>
          </cell>
        </row>
        <row r="657">
          <cell r="B657">
            <v>215836</v>
          </cell>
          <cell r="C657">
            <v>1.0728</v>
          </cell>
          <cell r="D657">
            <v>0.97850000000000004</v>
          </cell>
          <cell r="E657">
            <v>8.9999999999999993E-3</v>
          </cell>
          <cell r="F657">
            <v>4.41E-2</v>
          </cell>
          <cell r="G657">
            <v>4.1300000000000003E-2</v>
          </cell>
          <cell r="H657">
            <v>4.2</v>
          </cell>
          <cell r="I657">
            <v>8.4</v>
          </cell>
          <cell r="J657">
            <v>14</v>
          </cell>
        </row>
        <row r="658">
          <cell r="B658">
            <v>213060</v>
          </cell>
          <cell r="C658">
            <v>2.0171000000000001</v>
          </cell>
          <cell r="D658">
            <v>1.7313000000000001</v>
          </cell>
          <cell r="E658">
            <v>5.5500000000000001E-2</v>
          </cell>
          <cell r="F658">
            <v>0.17460000000000001</v>
          </cell>
          <cell r="G658">
            <v>5.5800000000000002E-2</v>
          </cell>
          <cell r="I658">
            <v>8.4</v>
          </cell>
          <cell r="J658">
            <v>14</v>
          </cell>
        </row>
        <row r="659">
          <cell r="B659">
            <v>208802</v>
          </cell>
          <cell r="C659">
            <v>7.3120000000000003</v>
          </cell>
          <cell r="D659">
            <v>6.1292999999999997</v>
          </cell>
          <cell r="E659">
            <v>0.5645</v>
          </cell>
          <cell r="F659">
            <v>0.52080000000000004</v>
          </cell>
          <cell r="G659">
            <v>9.7500000000000003E-2</v>
          </cell>
          <cell r="J659">
            <v>14</v>
          </cell>
        </row>
        <row r="661">
          <cell r="B661" t="str">
            <v>Evolução DEC Conjunto Parelheiros</v>
          </cell>
        </row>
        <row r="662">
          <cell r="B662" t="str">
            <v>CONSUM</v>
          </cell>
          <cell r="C662" t="str">
            <v>TOTAL</v>
          </cell>
          <cell r="D662" t="str">
            <v>NPROG</v>
          </cell>
          <cell r="E662" t="str">
            <v>PROG</v>
          </cell>
          <cell r="F662" t="str">
            <v>SUBT INT</v>
          </cell>
          <cell r="G662" t="str">
            <v>SUBT EXT</v>
          </cell>
          <cell r="H662" t="str">
            <v>Padrão Mensal = 12,6</v>
          </cell>
          <cell r="I662" t="str">
            <v>Padrão Trimestral = 25,2</v>
          </cell>
          <cell r="J662" t="str">
            <v>Padrão Anual = 42</v>
          </cell>
        </row>
        <row r="663">
          <cell r="B663">
            <v>19855</v>
          </cell>
          <cell r="C663">
            <v>3.0516000000000001</v>
          </cell>
          <cell r="D663">
            <v>3.0337999999999998</v>
          </cell>
          <cell r="E663">
            <v>1.78E-2</v>
          </cell>
          <cell r="F663">
            <v>0</v>
          </cell>
          <cell r="G663">
            <v>0</v>
          </cell>
          <cell r="H663">
            <v>12.6</v>
          </cell>
          <cell r="I663">
            <v>25.2</v>
          </cell>
          <cell r="J663">
            <v>42</v>
          </cell>
        </row>
        <row r="664">
          <cell r="B664">
            <v>19856</v>
          </cell>
          <cell r="C664">
            <v>2.2387999999999999</v>
          </cell>
          <cell r="D664">
            <v>2.1004</v>
          </cell>
          <cell r="E664">
            <v>6.5500000000000003E-2</v>
          </cell>
          <cell r="F664">
            <v>7.2999999999999995E-2</v>
          </cell>
          <cell r="G664">
            <v>0</v>
          </cell>
          <cell r="H664">
            <v>12.6</v>
          </cell>
          <cell r="I664">
            <v>25.2</v>
          </cell>
          <cell r="J664">
            <v>42</v>
          </cell>
        </row>
        <row r="665">
          <cell r="B665">
            <v>19856</v>
          </cell>
          <cell r="C665">
            <v>1.7967</v>
          </cell>
          <cell r="D665">
            <v>1.0774999999999999</v>
          </cell>
          <cell r="E665">
            <v>0.15340000000000001</v>
          </cell>
          <cell r="F665">
            <v>0.56589999999999996</v>
          </cell>
          <cell r="G665">
            <v>0</v>
          </cell>
          <cell r="H665">
            <v>12.6</v>
          </cell>
          <cell r="I665">
            <v>25.2</v>
          </cell>
          <cell r="J665">
            <v>42</v>
          </cell>
        </row>
        <row r="666">
          <cell r="B666">
            <v>19856</v>
          </cell>
          <cell r="C666">
            <v>7.0869</v>
          </cell>
          <cell r="D666">
            <v>6.2115</v>
          </cell>
          <cell r="E666">
            <v>0.23669999999999999</v>
          </cell>
          <cell r="F666">
            <v>0.63890000000000002</v>
          </cell>
          <cell r="G666">
            <v>0</v>
          </cell>
          <cell r="H666">
            <v>12.6</v>
          </cell>
          <cell r="I666">
            <v>25.2</v>
          </cell>
          <cell r="J666">
            <v>42</v>
          </cell>
        </row>
        <row r="667">
          <cell r="B667">
            <v>19856</v>
          </cell>
          <cell r="C667">
            <v>1.3554999999999999</v>
          </cell>
          <cell r="D667">
            <v>1.2694000000000001</v>
          </cell>
          <cell r="E667">
            <v>8.6099999999999996E-2</v>
          </cell>
          <cell r="F667">
            <v>0</v>
          </cell>
          <cell r="G667">
            <v>0</v>
          </cell>
          <cell r="H667">
            <v>12.6</v>
          </cell>
          <cell r="I667">
            <v>25.2</v>
          </cell>
          <cell r="J667">
            <v>42</v>
          </cell>
        </row>
        <row r="668">
          <cell r="B668">
            <v>19856</v>
          </cell>
          <cell r="C668">
            <v>3.5335000000000001</v>
          </cell>
          <cell r="D668">
            <v>3.5190999999999999</v>
          </cell>
          <cell r="E668">
            <v>1.44E-2</v>
          </cell>
          <cell r="F668">
            <v>0</v>
          </cell>
          <cell r="G668">
            <v>0</v>
          </cell>
          <cell r="H668">
            <v>12.6</v>
          </cell>
          <cell r="I668">
            <v>25.2</v>
          </cell>
          <cell r="J668">
            <v>42</v>
          </cell>
        </row>
        <row r="669">
          <cell r="B669">
            <v>19856</v>
          </cell>
          <cell r="C669">
            <v>3.1766000000000001</v>
          </cell>
          <cell r="D669">
            <v>2.2557999999999998</v>
          </cell>
          <cell r="E669">
            <v>0.92079999999999995</v>
          </cell>
          <cell r="F669">
            <v>0</v>
          </cell>
          <cell r="G669">
            <v>0</v>
          </cell>
          <cell r="H669">
            <v>12.6</v>
          </cell>
          <cell r="I669">
            <v>25.2</v>
          </cell>
          <cell r="J669">
            <v>42</v>
          </cell>
        </row>
        <row r="670">
          <cell r="B670">
            <v>19856</v>
          </cell>
          <cell r="C670">
            <v>8.0655999999999999</v>
          </cell>
          <cell r="D670">
            <v>7.0442999999999998</v>
          </cell>
          <cell r="E670">
            <v>1.0213000000000001</v>
          </cell>
          <cell r="F670">
            <v>0</v>
          </cell>
          <cell r="G670">
            <v>0</v>
          </cell>
          <cell r="H670">
            <v>12.6</v>
          </cell>
          <cell r="I670">
            <v>25.2</v>
          </cell>
          <cell r="J670">
            <v>42</v>
          </cell>
        </row>
        <row r="671">
          <cell r="B671">
            <v>20536</v>
          </cell>
          <cell r="C671">
            <v>6.0750000000000002</v>
          </cell>
          <cell r="D671">
            <v>4.444</v>
          </cell>
          <cell r="E671">
            <v>1.6311</v>
          </cell>
          <cell r="F671">
            <v>0</v>
          </cell>
          <cell r="G671">
            <v>0</v>
          </cell>
          <cell r="H671">
            <v>12.6</v>
          </cell>
          <cell r="I671">
            <v>25.2</v>
          </cell>
          <cell r="J671">
            <v>42</v>
          </cell>
        </row>
        <row r="672">
          <cell r="B672">
            <v>20533</v>
          </cell>
          <cell r="C672">
            <v>0.49340000000000001</v>
          </cell>
          <cell r="D672">
            <v>0.48630000000000001</v>
          </cell>
          <cell r="E672">
            <v>7.1000000000000004E-3</v>
          </cell>
          <cell r="F672">
            <v>0</v>
          </cell>
          <cell r="G672">
            <v>0</v>
          </cell>
          <cell r="H672">
            <v>12.6</v>
          </cell>
          <cell r="I672">
            <v>25.2</v>
          </cell>
          <cell r="J672">
            <v>42</v>
          </cell>
        </row>
        <row r="673">
          <cell r="B673">
            <v>20533</v>
          </cell>
          <cell r="C673">
            <v>1.7950999999999999</v>
          </cell>
          <cell r="D673">
            <v>1.4801</v>
          </cell>
          <cell r="E673">
            <v>0.315</v>
          </cell>
          <cell r="F673">
            <v>0</v>
          </cell>
          <cell r="G673">
            <v>0</v>
          </cell>
          <cell r="H673">
            <v>12.6</v>
          </cell>
          <cell r="I673">
            <v>25.2</v>
          </cell>
          <cell r="J673">
            <v>42</v>
          </cell>
        </row>
        <row r="674">
          <cell r="B674">
            <v>20534</v>
          </cell>
          <cell r="C674">
            <v>8.3640000000000008</v>
          </cell>
          <cell r="D674">
            <v>6.4107000000000003</v>
          </cell>
          <cell r="E674">
            <v>1.9533</v>
          </cell>
          <cell r="F674">
            <v>0</v>
          </cell>
          <cell r="G674">
            <v>0</v>
          </cell>
          <cell r="H674">
            <v>12.6</v>
          </cell>
          <cell r="I674">
            <v>25.2</v>
          </cell>
          <cell r="J674">
            <v>42</v>
          </cell>
        </row>
        <row r="675">
          <cell r="B675">
            <v>20586</v>
          </cell>
          <cell r="C675">
            <v>1.4514</v>
          </cell>
          <cell r="D675">
            <v>1.4013</v>
          </cell>
          <cell r="E675">
            <v>5.0200000000000002E-2</v>
          </cell>
          <cell r="F675">
            <v>0</v>
          </cell>
          <cell r="G675">
            <v>0</v>
          </cell>
          <cell r="H675">
            <v>12.6</v>
          </cell>
          <cell r="I675">
            <v>25.2</v>
          </cell>
          <cell r="J675">
            <v>42</v>
          </cell>
        </row>
        <row r="676">
          <cell r="B676">
            <v>20596</v>
          </cell>
          <cell r="C676">
            <v>0.90480000000000005</v>
          </cell>
          <cell r="D676">
            <v>0.7833</v>
          </cell>
          <cell r="E676">
            <v>6.2399999999999997E-2</v>
          </cell>
          <cell r="F676">
            <v>5.1700000000000003E-2</v>
          </cell>
          <cell r="G676">
            <v>7.4000000000000003E-3</v>
          </cell>
          <cell r="H676">
            <v>12.6</v>
          </cell>
          <cell r="I676">
            <v>25.2</v>
          </cell>
          <cell r="J676">
            <v>42</v>
          </cell>
        </row>
        <row r="677">
          <cell r="B677">
            <v>20921</v>
          </cell>
          <cell r="C677">
            <v>5.7671999999999999</v>
          </cell>
          <cell r="D677">
            <v>4.6304999999999996</v>
          </cell>
          <cell r="E677">
            <v>0</v>
          </cell>
          <cell r="F677">
            <v>1.1212</v>
          </cell>
          <cell r="G677">
            <v>1.55E-2</v>
          </cell>
          <cell r="H677">
            <v>12.6</v>
          </cell>
          <cell r="I677">
            <v>25.2</v>
          </cell>
          <cell r="J677">
            <v>42</v>
          </cell>
        </row>
        <row r="678">
          <cell r="B678">
            <v>20701</v>
          </cell>
          <cell r="C678">
            <v>8.1720000000000006</v>
          </cell>
          <cell r="D678">
            <v>6.8525999999999998</v>
          </cell>
          <cell r="E678">
            <v>0.112</v>
          </cell>
          <cell r="F678">
            <v>1.1846000000000001</v>
          </cell>
          <cell r="G678">
            <v>2.3E-2</v>
          </cell>
          <cell r="I678">
            <v>25.2</v>
          </cell>
          <cell r="J678">
            <v>42</v>
          </cell>
        </row>
        <row r="679">
          <cell r="B679">
            <v>20237</v>
          </cell>
          <cell r="C679">
            <v>31.7134</v>
          </cell>
          <cell r="D679">
            <v>26.520800000000001</v>
          </cell>
          <cell r="E679">
            <v>3.3309000000000002</v>
          </cell>
          <cell r="F679">
            <v>1.8386</v>
          </cell>
          <cell r="G679">
            <v>2.3599999999999999E-2</v>
          </cell>
          <cell r="J679">
            <v>42</v>
          </cell>
        </row>
        <row r="681">
          <cell r="B681" t="str">
            <v>Evolução DEC Conjunto Parnaíba</v>
          </cell>
        </row>
        <row r="682">
          <cell r="B682" t="str">
            <v>CONSUM</v>
          </cell>
          <cell r="C682" t="str">
            <v>TOTAL</v>
          </cell>
          <cell r="D682" t="str">
            <v>NPROG</v>
          </cell>
          <cell r="E682" t="str">
            <v>PROG</v>
          </cell>
          <cell r="F682" t="str">
            <v>SUBT INT</v>
          </cell>
          <cell r="G682" t="str">
            <v>SUBT EXT</v>
          </cell>
          <cell r="H682" t="str">
            <v>Padrão Mensal = 8,1</v>
          </cell>
          <cell r="I682" t="str">
            <v>Padrão Trimestral = 16,2</v>
          </cell>
          <cell r="J682" t="str">
            <v>Padrão Anual = 27</v>
          </cell>
        </row>
        <row r="683">
          <cell r="B683">
            <v>119664</v>
          </cell>
          <cell r="C683">
            <v>1.931</v>
          </cell>
          <cell r="D683">
            <v>1.4772000000000001</v>
          </cell>
          <cell r="E683">
            <v>0.27750000000000002</v>
          </cell>
          <cell r="F683">
            <v>0.17630000000000001</v>
          </cell>
          <cell r="G683">
            <v>0</v>
          </cell>
          <cell r="H683">
            <v>8.1</v>
          </cell>
          <cell r="I683">
            <v>16.2</v>
          </cell>
          <cell r="J683">
            <v>27</v>
          </cell>
        </row>
        <row r="684">
          <cell r="B684">
            <v>119703</v>
          </cell>
          <cell r="C684">
            <v>1.6828000000000001</v>
          </cell>
          <cell r="D684">
            <v>1.4492</v>
          </cell>
          <cell r="E684">
            <v>5.4199999999999998E-2</v>
          </cell>
          <cell r="F684">
            <v>0.1641</v>
          </cell>
          <cell r="G684">
            <v>1.52E-2</v>
          </cell>
          <cell r="H684">
            <v>8.1</v>
          </cell>
          <cell r="I684">
            <v>16.2</v>
          </cell>
          <cell r="J684">
            <v>27</v>
          </cell>
        </row>
        <row r="685">
          <cell r="B685">
            <v>119570</v>
          </cell>
          <cell r="C685">
            <v>1.2491000000000001</v>
          </cell>
          <cell r="D685">
            <v>1.1104000000000001</v>
          </cell>
          <cell r="E685">
            <v>6.7900000000000002E-2</v>
          </cell>
          <cell r="F685">
            <v>4.1599999999999998E-2</v>
          </cell>
          <cell r="G685">
            <v>2.92E-2</v>
          </cell>
          <cell r="H685">
            <v>8.1</v>
          </cell>
          <cell r="I685">
            <v>16.2</v>
          </cell>
          <cell r="J685">
            <v>27</v>
          </cell>
        </row>
        <row r="686">
          <cell r="B686">
            <v>119646</v>
          </cell>
          <cell r="C686">
            <v>4.8632</v>
          </cell>
          <cell r="D686">
            <v>4.0369999999999999</v>
          </cell>
          <cell r="E686">
            <v>0.39960000000000001</v>
          </cell>
          <cell r="F686">
            <v>0.3821</v>
          </cell>
          <cell r="G686">
            <v>4.4400000000000002E-2</v>
          </cell>
          <cell r="H686">
            <v>8.1</v>
          </cell>
          <cell r="I686">
            <v>16.2</v>
          </cell>
          <cell r="J686">
            <v>27</v>
          </cell>
        </row>
        <row r="687">
          <cell r="B687">
            <v>119442</v>
          </cell>
          <cell r="C687">
            <v>1.4402999999999999</v>
          </cell>
          <cell r="D687">
            <v>1.1494</v>
          </cell>
          <cell r="E687">
            <v>0.1532</v>
          </cell>
          <cell r="F687">
            <v>0.13039999999999999</v>
          </cell>
          <cell r="G687">
            <v>7.1999999999999998E-3</v>
          </cell>
          <cell r="H687">
            <v>8.1</v>
          </cell>
          <cell r="I687">
            <v>16.2</v>
          </cell>
          <cell r="J687">
            <v>27</v>
          </cell>
        </row>
        <row r="688">
          <cell r="B688">
            <v>119436</v>
          </cell>
          <cell r="C688">
            <v>1.2910999999999999</v>
          </cell>
          <cell r="D688">
            <v>0.96419999999999995</v>
          </cell>
          <cell r="E688">
            <v>0.2218</v>
          </cell>
          <cell r="F688">
            <v>9.9500000000000005E-2</v>
          </cell>
          <cell r="G688">
            <v>5.5999999999999999E-3</v>
          </cell>
          <cell r="H688">
            <v>8.1</v>
          </cell>
          <cell r="I688">
            <v>16.2</v>
          </cell>
          <cell r="J688">
            <v>27</v>
          </cell>
        </row>
        <row r="689">
          <cell r="B689">
            <v>119600</v>
          </cell>
          <cell r="C689">
            <v>1.0242</v>
          </cell>
          <cell r="D689">
            <v>0.92390000000000005</v>
          </cell>
          <cell r="E689">
            <v>9.4200000000000006E-2</v>
          </cell>
          <cell r="F689">
            <v>5.0000000000000001E-4</v>
          </cell>
          <cell r="G689">
            <v>5.5999999999999999E-3</v>
          </cell>
          <cell r="H689">
            <v>8.1</v>
          </cell>
          <cell r="I689">
            <v>16.2</v>
          </cell>
          <cell r="J689">
            <v>27</v>
          </cell>
        </row>
        <row r="690">
          <cell r="B690">
            <v>119493</v>
          </cell>
          <cell r="C690">
            <v>3.7553000000000001</v>
          </cell>
          <cell r="D690">
            <v>3.0373999999999999</v>
          </cell>
          <cell r="E690">
            <v>0.46910000000000002</v>
          </cell>
          <cell r="F690">
            <v>0.2303</v>
          </cell>
          <cell r="G690">
            <v>1.84E-2</v>
          </cell>
          <cell r="H690">
            <v>8.1</v>
          </cell>
          <cell r="I690">
            <v>16.2</v>
          </cell>
          <cell r="J690">
            <v>27</v>
          </cell>
        </row>
        <row r="691">
          <cell r="B691">
            <v>122926</v>
          </cell>
          <cell r="C691">
            <v>1.8190999999999999</v>
          </cell>
          <cell r="D691">
            <v>1.6773</v>
          </cell>
          <cell r="E691">
            <v>0.1172</v>
          </cell>
          <cell r="F691">
            <v>2.46E-2</v>
          </cell>
          <cell r="G691">
            <v>0</v>
          </cell>
          <cell r="H691">
            <v>8.1</v>
          </cell>
          <cell r="I691">
            <v>16.2</v>
          </cell>
          <cell r="J691">
            <v>27</v>
          </cell>
        </row>
        <row r="692">
          <cell r="B692">
            <v>122891</v>
          </cell>
          <cell r="C692">
            <v>0.94310000000000005</v>
          </cell>
          <cell r="D692">
            <v>0.72270000000000001</v>
          </cell>
          <cell r="E692">
            <v>7.3599999999999999E-2</v>
          </cell>
          <cell r="F692">
            <v>0.13400000000000001</v>
          </cell>
          <cell r="G692">
            <v>1.2699999999999999E-2</v>
          </cell>
          <cell r="H692">
            <v>8.1</v>
          </cell>
          <cell r="I692">
            <v>16.2</v>
          </cell>
          <cell r="J692">
            <v>27</v>
          </cell>
        </row>
        <row r="693">
          <cell r="B693">
            <v>122865</v>
          </cell>
          <cell r="C693">
            <v>0.9647</v>
          </cell>
          <cell r="D693">
            <v>0.8488</v>
          </cell>
          <cell r="E693">
            <v>8.4199999999999997E-2</v>
          </cell>
          <cell r="F693">
            <v>3.1699999999999999E-2</v>
          </cell>
          <cell r="G693">
            <v>0</v>
          </cell>
          <cell r="H693">
            <v>8.1</v>
          </cell>
          <cell r="I693">
            <v>16.2</v>
          </cell>
          <cell r="J693">
            <v>27</v>
          </cell>
        </row>
        <row r="694">
          <cell r="B694">
            <v>122894</v>
          </cell>
          <cell r="C694">
            <v>3.7271000000000001</v>
          </cell>
          <cell r="D694">
            <v>3.2490000000000001</v>
          </cell>
          <cell r="E694">
            <v>0.27500000000000002</v>
          </cell>
          <cell r="F694">
            <v>0.1903</v>
          </cell>
          <cell r="G694">
            <v>1.2699999999999999E-2</v>
          </cell>
          <cell r="H694">
            <v>8.1</v>
          </cell>
          <cell r="I694">
            <v>16.2</v>
          </cell>
          <cell r="J694">
            <v>27</v>
          </cell>
        </row>
        <row r="695">
          <cell r="B695">
            <v>123231</v>
          </cell>
          <cell r="C695">
            <v>1.579</v>
          </cell>
          <cell r="D695">
            <v>0.79120000000000001</v>
          </cell>
          <cell r="E695">
            <v>0.2329</v>
          </cell>
          <cell r="F695">
            <v>4.0800000000000003E-2</v>
          </cell>
          <cell r="G695">
            <v>0.5141</v>
          </cell>
          <cell r="H695">
            <v>8.1</v>
          </cell>
          <cell r="I695">
            <v>16.2</v>
          </cell>
          <cell r="J695">
            <v>27</v>
          </cell>
        </row>
        <row r="696">
          <cell r="B696">
            <v>123167</v>
          </cell>
          <cell r="C696">
            <v>1.9728000000000001</v>
          </cell>
          <cell r="D696">
            <v>1.712</v>
          </cell>
          <cell r="E696">
            <v>0.19689999999999999</v>
          </cell>
          <cell r="F696">
            <v>6.4000000000000001E-2</v>
          </cell>
          <cell r="G696">
            <v>0</v>
          </cell>
          <cell r="H696">
            <v>8.1</v>
          </cell>
          <cell r="I696">
            <v>16.2</v>
          </cell>
          <cell r="J696">
            <v>27</v>
          </cell>
        </row>
        <row r="697">
          <cell r="B697">
            <v>126293</v>
          </cell>
          <cell r="C697">
            <v>2.2313000000000001</v>
          </cell>
          <cell r="D697">
            <v>1.9036</v>
          </cell>
          <cell r="E697">
            <v>0.26790000000000003</v>
          </cell>
          <cell r="F697">
            <v>5.9799999999999999E-2</v>
          </cell>
          <cell r="G697">
            <v>0</v>
          </cell>
          <cell r="H697">
            <v>8.1</v>
          </cell>
          <cell r="I697">
            <v>16.2</v>
          </cell>
          <cell r="J697">
            <v>27</v>
          </cell>
        </row>
        <row r="698">
          <cell r="B698">
            <v>124230</v>
          </cell>
          <cell r="C698">
            <v>5.7906000000000004</v>
          </cell>
          <cell r="D698">
            <v>4.4173999999999998</v>
          </cell>
          <cell r="E698">
            <v>0.6986</v>
          </cell>
          <cell r="F698">
            <v>0.16470000000000001</v>
          </cell>
          <cell r="G698">
            <v>0.51</v>
          </cell>
          <cell r="I698">
            <v>16.2</v>
          </cell>
          <cell r="J698">
            <v>27</v>
          </cell>
        </row>
        <row r="699">
          <cell r="B699">
            <v>121566</v>
          </cell>
          <cell r="C699">
            <v>18.1629</v>
          </cell>
          <cell r="D699">
            <v>14.7575</v>
          </cell>
          <cell r="E699">
            <v>1.8463000000000001</v>
          </cell>
          <cell r="F699">
            <v>0.96309999999999996</v>
          </cell>
          <cell r="G699">
            <v>0.5958</v>
          </cell>
          <cell r="J699">
            <v>27</v>
          </cell>
        </row>
        <row r="701">
          <cell r="B701" t="str">
            <v>Evolução DEC Conjunto Penha</v>
          </cell>
        </row>
        <row r="702">
          <cell r="B702" t="str">
            <v>CONSUM</v>
          </cell>
          <cell r="C702" t="str">
            <v>TOTAL</v>
          </cell>
          <cell r="D702" t="str">
            <v>NPROG</v>
          </cell>
          <cell r="E702" t="str">
            <v>PROG</v>
          </cell>
          <cell r="F702" t="str">
            <v>SUBT INT</v>
          </cell>
          <cell r="G702" t="str">
            <v>SUBT EXT</v>
          </cell>
          <cell r="H702" t="str">
            <v>Padrão Mensal = 2,7</v>
          </cell>
          <cell r="I702" t="str">
            <v>Padrão Trimestral = 5,4</v>
          </cell>
          <cell r="J702" t="str">
            <v>Padrão Anual = 9</v>
          </cell>
        </row>
        <row r="703">
          <cell r="B703">
            <v>142756</v>
          </cell>
          <cell r="C703">
            <v>0.34089999999999998</v>
          </cell>
          <cell r="D703">
            <v>0.27289999999999998</v>
          </cell>
          <cell r="E703">
            <v>6.8000000000000005E-2</v>
          </cell>
          <cell r="F703">
            <v>0</v>
          </cell>
          <cell r="G703">
            <v>0</v>
          </cell>
          <cell r="H703">
            <v>2.7</v>
          </cell>
          <cell r="I703">
            <v>5.4</v>
          </cell>
          <cell r="J703">
            <v>9</v>
          </cell>
        </row>
        <row r="704">
          <cell r="B704">
            <v>142590</v>
          </cell>
          <cell r="C704">
            <v>0.28739999999999999</v>
          </cell>
          <cell r="D704">
            <v>0.23569999999999999</v>
          </cell>
          <cell r="E704">
            <v>7.4999999999999997E-3</v>
          </cell>
          <cell r="F704">
            <v>4.4200000000000003E-2</v>
          </cell>
          <cell r="G704">
            <v>0</v>
          </cell>
          <cell r="H704">
            <v>2.7</v>
          </cell>
          <cell r="I704">
            <v>5.4</v>
          </cell>
          <cell r="J704">
            <v>9</v>
          </cell>
        </row>
        <row r="705">
          <cell r="B705">
            <v>142557</v>
          </cell>
          <cell r="C705">
            <v>0.71399999999999997</v>
          </cell>
          <cell r="D705">
            <v>0.24640000000000001</v>
          </cell>
          <cell r="E705">
            <v>4.6600000000000003E-2</v>
          </cell>
          <cell r="F705">
            <v>1.6000000000000001E-3</v>
          </cell>
          <cell r="G705">
            <v>0.4194</v>
          </cell>
          <cell r="H705">
            <v>2.7</v>
          </cell>
          <cell r="I705">
            <v>5.4</v>
          </cell>
          <cell r="J705">
            <v>9</v>
          </cell>
        </row>
        <row r="706">
          <cell r="B706">
            <v>142634</v>
          </cell>
          <cell r="C706">
            <v>1.3421000000000001</v>
          </cell>
          <cell r="D706">
            <v>0.755</v>
          </cell>
          <cell r="E706">
            <v>0.1221</v>
          </cell>
          <cell r="F706">
            <v>4.58E-2</v>
          </cell>
          <cell r="G706">
            <v>0.41920000000000002</v>
          </cell>
          <cell r="H706">
            <v>2.7</v>
          </cell>
          <cell r="I706">
            <v>5.4</v>
          </cell>
          <cell r="J706">
            <v>9</v>
          </cell>
        </row>
        <row r="707">
          <cell r="B707">
            <v>142715</v>
          </cell>
          <cell r="C707">
            <v>0.2969</v>
          </cell>
          <cell r="D707">
            <v>0.18529999999999999</v>
          </cell>
          <cell r="E707">
            <v>7.7499999999999999E-2</v>
          </cell>
          <cell r="F707">
            <v>3.0499999999999999E-2</v>
          </cell>
          <cell r="G707">
            <v>3.5999999999999999E-3</v>
          </cell>
          <cell r="H707">
            <v>2.7</v>
          </cell>
          <cell r="I707">
            <v>5.4</v>
          </cell>
          <cell r="J707">
            <v>9</v>
          </cell>
        </row>
        <row r="708">
          <cell r="B708">
            <v>142715</v>
          </cell>
          <cell r="C708">
            <v>0.35070000000000001</v>
          </cell>
          <cell r="D708">
            <v>0.30180000000000001</v>
          </cell>
          <cell r="E708">
            <v>4.65E-2</v>
          </cell>
          <cell r="F708">
            <v>0</v>
          </cell>
          <cell r="G708">
            <v>2.3E-3</v>
          </cell>
          <cell r="H708">
            <v>2.7</v>
          </cell>
          <cell r="I708">
            <v>5.4</v>
          </cell>
          <cell r="J708">
            <v>9</v>
          </cell>
        </row>
        <row r="709">
          <cell r="B709">
            <v>142806</v>
          </cell>
          <cell r="C709">
            <v>0.27939999999999998</v>
          </cell>
          <cell r="D709">
            <v>0.216</v>
          </cell>
          <cell r="E709">
            <v>4.3700000000000003E-2</v>
          </cell>
          <cell r="F709">
            <v>1.9699999999999999E-2</v>
          </cell>
          <cell r="G709">
            <v>0</v>
          </cell>
          <cell r="H709">
            <v>2.7</v>
          </cell>
          <cell r="I709">
            <v>5.4</v>
          </cell>
          <cell r="J709">
            <v>9</v>
          </cell>
        </row>
        <row r="710">
          <cell r="B710">
            <v>142745</v>
          </cell>
          <cell r="C710">
            <v>0.92700000000000005</v>
          </cell>
          <cell r="D710">
            <v>0.70309999999999995</v>
          </cell>
          <cell r="E710">
            <v>0.16769999999999999</v>
          </cell>
          <cell r="F710">
            <v>5.0200000000000002E-2</v>
          </cell>
          <cell r="G710">
            <v>5.8999999999999999E-3</v>
          </cell>
          <cell r="H710">
            <v>2.7</v>
          </cell>
          <cell r="I710">
            <v>5.4</v>
          </cell>
          <cell r="J710">
            <v>9</v>
          </cell>
        </row>
        <row r="711">
          <cell r="B711">
            <v>144218</v>
          </cell>
          <cell r="C711">
            <v>0.30059999999999998</v>
          </cell>
          <cell r="D711">
            <v>0.24990000000000001</v>
          </cell>
          <cell r="E711">
            <v>4.9299999999999997E-2</v>
          </cell>
          <cell r="F711">
            <v>1.5E-3</v>
          </cell>
          <cell r="G711">
            <v>0</v>
          </cell>
          <cell r="H711">
            <v>2.7</v>
          </cell>
          <cell r="I711">
            <v>5.4</v>
          </cell>
          <cell r="J711">
            <v>9</v>
          </cell>
        </row>
        <row r="712">
          <cell r="B712">
            <v>144241</v>
          </cell>
          <cell r="C712">
            <v>0.1633</v>
          </cell>
          <cell r="D712">
            <v>0.1285</v>
          </cell>
          <cell r="E712">
            <v>3.4799999999999998E-2</v>
          </cell>
          <cell r="F712">
            <v>0</v>
          </cell>
          <cell r="G712">
            <v>0</v>
          </cell>
          <cell r="H712">
            <v>2.7</v>
          </cell>
          <cell r="I712">
            <v>5.4</v>
          </cell>
          <cell r="J712">
            <v>9</v>
          </cell>
        </row>
        <row r="713">
          <cell r="B713">
            <v>144081</v>
          </cell>
          <cell r="C713">
            <v>0.24160000000000001</v>
          </cell>
          <cell r="D713">
            <v>0.19889999999999999</v>
          </cell>
          <cell r="E713">
            <v>4.2700000000000002E-2</v>
          </cell>
          <cell r="F713">
            <v>0</v>
          </cell>
          <cell r="G713">
            <v>0</v>
          </cell>
          <cell r="H713">
            <v>2.7</v>
          </cell>
          <cell r="I713">
            <v>5.4</v>
          </cell>
          <cell r="J713">
            <v>9</v>
          </cell>
        </row>
        <row r="714">
          <cell r="B714">
            <v>144180</v>
          </cell>
          <cell r="C714">
            <v>0.70550000000000002</v>
          </cell>
          <cell r="D714">
            <v>0.57730000000000004</v>
          </cell>
          <cell r="E714">
            <v>0.1268</v>
          </cell>
          <cell r="F714">
            <v>1.5E-3</v>
          </cell>
          <cell r="G714">
            <v>0</v>
          </cell>
          <cell r="H714">
            <v>2.7</v>
          </cell>
          <cell r="I714">
            <v>5.4</v>
          </cell>
          <cell r="J714">
            <v>9</v>
          </cell>
        </row>
        <row r="715">
          <cell r="B715">
            <v>144081</v>
          </cell>
          <cell r="C715">
            <v>0.42</v>
          </cell>
          <cell r="D715">
            <v>0.35610000000000003</v>
          </cell>
          <cell r="E715">
            <v>6.3899999999999998E-2</v>
          </cell>
          <cell r="F715">
            <v>0</v>
          </cell>
          <cell r="G715">
            <v>0</v>
          </cell>
          <cell r="H715">
            <v>2.7</v>
          </cell>
          <cell r="I715">
            <v>5.4</v>
          </cell>
          <cell r="J715">
            <v>9</v>
          </cell>
        </row>
        <row r="716">
          <cell r="B716">
            <v>144176</v>
          </cell>
          <cell r="C716">
            <v>0.32600000000000001</v>
          </cell>
          <cell r="D716">
            <v>0.1847</v>
          </cell>
          <cell r="E716">
            <v>0.14119999999999999</v>
          </cell>
          <cell r="F716">
            <v>1E-4</v>
          </cell>
          <cell r="G716">
            <v>0</v>
          </cell>
          <cell r="H716">
            <v>2.7</v>
          </cell>
          <cell r="I716">
            <v>5.4</v>
          </cell>
          <cell r="J716">
            <v>9</v>
          </cell>
        </row>
        <row r="717">
          <cell r="B717">
            <v>145253</v>
          </cell>
          <cell r="C717">
            <v>0.49759999999999999</v>
          </cell>
          <cell r="D717">
            <v>0.45739999999999997</v>
          </cell>
          <cell r="E717">
            <v>4.0099999999999997E-2</v>
          </cell>
          <cell r="F717">
            <v>0</v>
          </cell>
          <cell r="G717">
            <v>0</v>
          </cell>
          <cell r="H717">
            <v>2.7</v>
          </cell>
          <cell r="I717">
            <v>5.4</v>
          </cell>
          <cell r="J717">
            <v>9</v>
          </cell>
        </row>
        <row r="718">
          <cell r="B718">
            <v>144503</v>
          </cell>
          <cell r="C718">
            <v>1.2442</v>
          </cell>
          <cell r="D718">
            <v>0.99909999999999999</v>
          </cell>
          <cell r="E718">
            <v>0.24490000000000001</v>
          </cell>
          <cell r="F718">
            <v>1E-4</v>
          </cell>
          <cell r="G718">
            <v>0</v>
          </cell>
          <cell r="I718">
            <v>5.4</v>
          </cell>
          <cell r="J718">
            <v>9</v>
          </cell>
        </row>
        <row r="719">
          <cell r="B719">
            <v>143516</v>
          </cell>
          <cell r="C719">
            <v>4.2173999999999996</v>
          </cell>
          <cell r="D719">
            <v>3.0356000000000001</v>
          </cell>
          <cell r="E719">
            <v>0.66210000000000002</v>
          </cell>
          <cell r="F719">
            <v>9.7000000000000003E-2</v>
          </cell>
          <cell r="G719">
            <v>0.42249999999999999</v>
          </cell>
          <cell r="J719">
            <v>9</v>
          </cell>
        </row>
        <row r="721">
          <cell r="B721" t="str">
            <v>Evolução DEC Conjunto Planalto</v>
          </cell>
        </row>
        <row r="722">
          <cell r="B722" t="str">
            <v>CONSUM</v>
          </cell>
          <cell r="C722" t="str">
            <v>TOTAL</v>
          </cell>
          <cell r="D722" t="str">
            <v>NPROG</v>
          </cell>
          <cell r="E722" t="str">
            <v>PROG</v>
          </cell>
          <cell r="F722" t="str">
            <v>SUBT INT</v>
          </cell>
          <cell r="G722" t="str">
            <v>SUBT EXT</v>
          </cell>
          <cell r="H722" t="str">
            <v>Padrão Mensal = 3,6</v>
          </cell>
          <cell r="I722" t="str">
            <v>Padrão Trimestral = 7,2</v>
          </cell>
          <cell r="J722" t="str">
            <v>Padrão Anual = 12</v>
          </cell>
        </row>
        <row r="723">
          <cell r="B723">
            <v>104943</v>
          </cell>
          <cell r="C723">
            <v>0.63170000000000004</v>
          </cell>
          <cell r="D723">
            <v>0.58620000000000005</v>
          </cell>
          <cell r="E723">
            <v>3.8600000000000002E-2</v>
          </cell>
          <cell r="F723">
            <v>6.8999999999999999E-3</v>
          </cell>
          <cell r="G723">
            <v>0</v>
          </cell>
          <cell r="H723">
            <v>3.6</v>
          </cell>
          <cell r="I723">
            <v>7.2</v>
          </cell>
          <cell r="J723">
            <v>12</v>
          </cell>
        </row>
        <row r="724">
          <cell r="B724">
            <v>104835</v>
          </cell>
          <cell r="C724">
            <v>0.75670000000000004</v>
          </cell>
          <cell r="D724">
            <v>0.69589999999999996</v>
          </cell>
          <cell r="E724">
            <v>6.0699999999999997E-2</v>
          </cell>
          <cell r="F724">
            <v>0</v>
          </cell>
          <cell r="G724">
            <v>0</v>
          </cell>
          <cell r="H724">
            <v>3.6</v>
          </cell>
          <cell r="I724">
            <v>7.2</v>
          </cell>
          <cell r="J724">
            <v>12</v>
          </cell>
        </row>
        <row r="725">
          <cell r="B725">
            <v>104862</v>
          </cell>
          <cell r="C725">
            <v>0.78859999999999997</v>
          </cell>
          <cell r="D725">
            <v>0.56289999999999996</v>
          </cell>
          <cell r="E725">
            <v>8.4000000000000005E-2</v>
          </cell>
          <cell r="F725">
            <v>3.5000000000000001E-3</v>
          </cell>
          <cell r="G725">
            <v>0.13830000000000001</v>
          </cell>
          <cell r="H725">
            <v>3.6</v>
          </cell>
          <cell r="I725">
            <v>7.2</v>
          </cell>
          <cell r="J725">
            <v>12</v>
          </cell>
        </row>
        <row r="726">
          <cell r="B726">
            <v>104880</v>
          </cell>
          <cell r="C726">
            <v>2.1768999999999998</v>
          </cell>
          <cell r="D726">
            <v>1.845</v>
          </cell>
          <cell r="E726">
            <v>0.18329999999999999</v>
          </cell>
          <cell r="F726">
            <v>1.04E-2</v>
          </cell>
          <cell r="G726">
            <v>0.13830000000000001</v>
          </cell>
          <cell r="H726">
            <v>3.6</v>
          </cell>
          <cell r="I726">
            <v>7.2</v>
          </cell>
          <cell r="J726">
            <v>12</v>
          </cell>
        </row>
        <row r="727">
          <cell r="B727">
            <v>104863</v>
          </cell>
          <cell r="C727">
            <v>0.50900000000000001</v>
          </cell>
          <cell r="D727">
            <v>0.4874</v>
          </cell>
          <cell r="E727">
            <v>8.9999999999999993E-3</v>
          </cell>
          <cell r="F727">
            <v>0</v>
          </cell>
          <cell r="G727">
            <v>1.2699999999999999E-2</v>
          </cell>
          <cell r="H727">
            <v>3.6</v>
          </cell>
          <cell r="I727">
            <v>7.2</v>
          </cell>
          <cell r="J727">
            <v>12</v>
          </cell>
        </row>
        <row r="728">
          <cell r="B728">
            <v>104863</v>
          </cell>
          <cell r="C728">
            <v>0.38600000000000001</v>
          </cell>
          <cell r="D728">
            <v>0.3397</v>
          </cell>
          <cell r="E728">
            <v>4.6399999999999997E-2</v>
          </cell>
          <cell r="F728">
            <v>0</v>
          </cell>
          <cell r="G728">
            <v>0</v>
          </cell>
          <cell r="H728">
            <v>3.6</v>
          </cell>
          <cell r="I728">
            <v>7.2</v>
          </cell>
          <cell r="J728">
            <v>12</v>
          </cell>
        </row>
        <row r="729">
          <cell r="B729">
            <v>105133</v>
          </cell>
          <cell r="C729">
            <v>0.38450000000000001</v>
          </cell>
          <cell r="D729">
            <v>0.28649999999999998</v>
          </cell>
          <cell r="E729">
            <v>9.7900000000000001E-2</v>
          </cell>
          <cell r="F729">
            <v>0</v>
          </cell>
          <cell r="G729">
            <v>0</v>
          </cell>
          <cell r="H729">
            <v>3.6</v>
          </cell>
          <cell r="I729">
            <v>7.2</v>
          </cell>
          <cell r="J729">
            <v>12</v>
          </cell>
        </row>
        <row r="730">
          <cell r="B730">
            <v>104953</v>
          </cell>
          <cell r="C730">
            <v>1.2794000000000001</v>
          </cell>
          <cell r="D730">
            <v>1.1133999999999999</v>
          </cell>
          <cell r="E730">
            <v>0.15340000000000001</v>
          </cell>
          <cell r="F730">
            <v>0</v>
          </cell>
          <cell r="G730">
            <v>1.2699999999999999E-2</v>
          </cell>
          <cell r="H730">
            <v>3.6</v>
          </cell>
          <cell r="I730">
            <v>7.2</v>
          </cell>
          <cell r="J730">
            <v>12</v>
          </cell>
        </row>
        <row r="731">
          <cell r="B731">
            <v>108122</v>
          </cell>
          <cell r="C731">
            <v>1.2028000000000001</v>
          </cell>
          <cell r="D731">
            <v>1.0797000000000001</v>
          </cell>
          <cell r="E731">
            <v>0.1231</v>
          </cell>
          <cell r="F731">
            <v>0</v>
          </cell>
          <cell r="G731">
            <v>0</v>
          </cell>
          <cell r="H731">
            <v>3.6</v>
          </cell>
          <cell r="I731">
            <v>7.2</v>
          </cell>
          <cell r="J731">
            <v>12</v>
          </cell>
        </row>
        <row r="732">
          <cell r="B732">
            <v>108119</v>
          </cell>
          <cell r="C732">
            <v>0.4375</v>
          </cell>
          <cell r="D732">
            <v>0.40620000000000001</v>
          </cell>
          <cell r="E732">
            <v>3.1300000000000001E-2</v>
          </cell>
          <cell r="F732">
            <v>0</v>
          </cell>
          <cell r="G732">
            <v>0</v>
          </cell>
          <cell r="H732">
            <v>3.6</v>
          </cell>
          <cell r="I732">
            <v>7.2</v>
          </cell>
          <cell r="J732">
            <v>12</v>
          </cell>
        </row>
        <row r="733">
          <cell r="B733">
            <v>108116</v>
          </cell>
          <cell r="C733">
            <v>0.95960000000000001</v>
          </cell>
          <cell r="D733">
            <v>0.88539999999999996</v>
          </cell>
          <cell r="E733">
            <v>5.8700000000000002E-2</v>
          </cell>
          <cell r="F733">
            <v>1.55E-2</v>
          </cell>
          <cell r="G733">
            <v>0</v>
          </cell>
          <cell r="H733">
            <v>3.6</v>
          </cell>
          <cell r="I733">
            <v>7.2</v>
          </cell>
          <cell r="J733">
            <v>12</v>
          </cell>
        </row>
        <row r="734">
          <cell r="B734">
            <v>108119</v>
          </cell>
          <cell r="C734">
            <v>2.5998999999999999</v>
          </cell>
          <cell r="D734">
            <v>2.3713000000000002</v>
          </cell>
          <cell r="E734">
            <v>0.21310000000000001</v>
          </cell>
          <cell r="F734">
            <v>1.55E-2</v>
          </cell>
          <cell r="G734">
            <v>0</v>
          </cell>
          <cell r="H734">
            <v>3.6</v>
          </cell>
          <cell r="I734">
            <v>7.2</v>
          </cell>
          <cell r="J734">
            <v>12</v>
          </cell>
        </row>
        <row r="735">
          <cell r="B735">
            <v>108252</v>
          </cell>
          <cell r="C735">
            <v>1.6798999999999999</v>
          </cell>
          <cell r="D735">
            <v>1.4118999999999999</v>
          </cell>
          <cell r="E735">
            <v>2.7900000000000001E-2</v>
          </cell>
          <cell r="F735">
            <v>5.3E-3</v>
          </cell>
          <cell r="G735">
            <v>0.23480000000000001</v>
          </cell>
          <cell r="H735">
            <v>3.6</v>
          </cell>
          <cell r="I735">
            <v>7.2</v>
          </cell>
          <cell r="J735">
            <v>12</v>
          </cell>
        </row>
        <row r="736">
          <cell r="B736">
            <v>109710</v>
          </cell>
          <cell r="C736">
            <v>0.83899999999999997</v>
          </cell>
          <cell r="D736">
            <v>0.5534</v>
          </cell>
          <cell r="E736">
            <v>5.0799999999999998E-2</v>
          </cell>
          <cell r="F736">
            <v>0.23480000000000001</v>
          </cell>
          <cell r="G736">
            <v>0</v>
          </cell>
          <cell r="H736">
            <v>3.6</v>
          </cell>
          <cell r="I736">
            <v>7.2</v>
          </cell>
          <cell r="J736">
            <v>12</v>
          </cell>
        </row>
        <row r="737">
          <cell r="B737">
            <v>111017</v>
          </cell>
          <cell r="C737">
            <v>1.5782</v>
          </cell>
          <cell r="D737">
            <v>1.4181999999999999</v>
          </cell>
          <cell r="E737">
            <v>0.16</v>
          </cell>
          <cell r="F737">
            <v>0</v>
          </cell>
          <cell r="G737">
            <v>0</v>
          </cell>
          <cell r="H737">
            <v>3.6</v>
          </cell>
          <cell r="I737">
            <v>7.2</v>
          </cell>
          <cell r="J737">
            <v>12</v>
          </cell>
        </row>
        <row r="738">
          <cell r="B738">
            <v>109660</v>
          </cell>
          <cell r="C738">
            <v>4.0953999999999997</v>
          </cell>
          <cell r="D738">
            <v>3.3832</v>
          </cell>
          <cell r="E738">
            <v>0.24030000000000001</v>
          </cell>
          <cell r="F738">
            <v>0.24010000000000001</v>
          </cell>
          <cell r="G738">
            <v>0.23180000000000001</v>
          </cell>
          <cell r="I738">
            <v>7.2</v>
          </cell>
          <cell r="J738">
            <v>12</v>
          </cell>
        </row>
        <row r="739">
          <cell r="B739">
            <v>106903</v>
          </cell>
          <cell r="C739">
            <v>10.222300000000001</v>
          </cell>
          <cell r="D739">
            <v>8.7718000000000007</v>
          </cell>
          <cell r="E739">
            <v>0.79249999999999998</v>
          </cell>
          <cell r="F739">
            <v>0.2722</v>
          </cell>
          <cell r="G739">
            <v>0.38590000000000002</v>
          </cell>
          <cell r="J739">
            <v>12</v>
          </cell>
        </row>
        <row r="741">
          <cell r="B741" t="str">
            <v>Evolução DEC Conjunto Raposo Tavares</v>
          </cell>
        </row>
        <row r="742">
          <cell r="B742" t="str">
            <v>CONSUM</v>
          </cell>
          <cell r="C742" t="str">
            <v>TOTAL</v>
          </cell>
          <cell r="D742" t="str">
            <v>NPROG</v>
          </cell>
          <cell r="E742" t="str">
            <v>PROG</v>
          </cell>
          <cell r="F742" t="str">
            <v>SUBT INT</v>
          </cell>
          <cell r="G742" t="str">
            <v>SUBT EXT</v>
          </cell>
          <cell r="H742" t="str">
            <v>Padrão Mensal = 5,4</v>
          </cell>
          <cell r="I742" t="str">
            <v>Padrão Trimestral = 10,8</v>
          </cell>
          <cell r="J742" t="str">
            <v>Padrão Anual = 18</v>
          </cell>
        </row>
        <row r="743">
          <cell r="B743">
            <v>28775</v>
          </cell>
          <cell r="C743">
            <v>1.0627</v>
          </cell>
          <cell r="D743">
            <v>1.0599000000000001</v>
          </cell>
          <cell r="E743">
            <v>2.8E-3</v>
          </cell>
          <cell r="F743">
            <v>0</v>
          </cell>
          <cell r="G743">
            <v>0</v>
          </cell>
          <cell r="H743">
            <v>5.4</v>
          </cell>
          <cell r="I743">
            <v>10.8</v>
          </cell>
          <cell r="J743">
            <v>18</v>
          </cell>
        </row>
        <row r="744">
          <cell r="B744">
            <v>28775</v>
          </cell>
          <cell r="C744">
            <v>0.82499999999999996</v>
          </cell>
          <cell r="D744">
            <v>0.82499999999999996</v>
          </cell>
          <cell r="E744">
            <v>0</v>
          </cell>
          <cell r="F744">
            <v>0</v>
          </cell>
          <cell r="G744">
            <v>0</v>
          </cell>
          <cell r="H744">
            <v>5.4</v>
          </cell>
          <cell r="I744">
            <v>10.8</v>
          </cell>
          <cell r="J744">
            <v>18</v>
          </cell>
        </row>
        <row r="745">
          <cell r="B745">
            <v>28775</v>
          </cell>
          <cell r="C745">
            <v>0.99050000000000005</v>
          </cell>
          <cell r="D745">
            <v>0.97019999999999995</v>
          </cell>
          <cell r="E745">
            <v>2.0400000000000001E-2</v>
          </cell>
          <cell r="F745">
            <v>0</v>
          </cell>
          <cell r="G745">
            <v>0</v>
          </cell>
          <cell r="H745">
            <v>5.4</v>
          </cell>
          <cell r="I745">
            <v>10.8</v>
          </cell>
          <cell r="J745">
            <v>18</v>
          </cell>
        </row>
        <row r="746">
          <cell r="B746">
            <v>28775</v>
          </cell>
          <cell r="C746">
            <v>2.8782000000000001</v>
          </cell>
          <cell r="D746">
            <v>2.8551000000000002</v>
          </cell>
          <cell r="E746">
            <v>2.3199999999999998E-2</v>
          </cell>
          <cell r="F746">
            <v>0</v>
          </cell>
          <cell r="G746">
            <v>0</v>
          </cell>
          <cell r="H746">
            <v>5.4</v>
          </cell>
          <cell r="I746">
            <v>10.8</v>
          </cell>
          <cell r="J746">
            <v>18</v>
          </cell>
        </row>
        <row r="747">
          <cell r="B747">
            <v>28775</v>
          </cell>
          <cell r="C747">
            <v>0.79559999999999997</v>
          </cell>
          <cell r="D747">
            <v>0.79200000000000004</v>
          </cell>
          <cell r="E747">
            <v>3.5999999999999999E-3</v>
          </cell>
          <cell r="F747">
            <v>0</v>
          </cell>
          <cell r="G747">
            <v>0</v>
          </cell>
          <cell r="H747">
            <v>5.4</v>
          </cell>
          <cell r="I747">
            <v>10.8</v>
          </cell>
          <cell r="J747">
            <v>18</v>
          </cell>
        </row>
        <row r="748">
          <cell r="B748">
            <v>28775</v>
          </cell>
          <cell r="C748">
            <v>0.3291</v>
          </cell>
          <cell r="D748">
            <v>0.29649999999999999</v>
          </cell>
          <cell r="E748">
            <v>0</v>
          </cell>
          <cell r="F748">
            <v>3.2599999999999997E-2</v>
          </cell>
          <cell r="G748">
            <v>0</v>
          </cell>
          <cell r="H748">
            <v>5.4</v>
          </cell>
          <cell r="I748">
            <v>10.8</v>
          </cell>
          <cell r="J748">
            <v>18</v>
          </cell>
        </row>
        <row r="749">
          <cell r="B749">
            <v>28775</v>
          </cell>
          <cell r="C749">
            <v>0.48020000000000002</v>
          </cell>
          <cell r="D749">
            <v>0.47070000000000001</v>
          </cell>
          <cell r="E749">
            <v>9.5999999999999992E-3</v>
          </cell>
          <cell r="F749">
            <v>0</v>
          </cell>
          <cell r="G749">
            <v>0</v>
          </cell>
          <cell r="H749">
            <v>5.4</v>
          </cell>
          <cell r="I749">
            <v>10.8</v>
          </cell>
          <cell r="J749">
            <v>18</v>
          </cell>
        </row>
        <row r="750">
          <cell r="B750">
            <v>28775</v>
          </cell>
          <cell r="C750">
            <v>1.6049</v>
          </cell>
          <cell r="D750">
            <v>1.5591999999999999</v>
          </cell>
          <cell r="E750">
            <v>1.32E-2</v>
          </cell>
          <cell r="F750">
            <v>3.2599999999999997E-2</v>
          </cell>
          <cell r="G750">
            <v>0</v>
          </cell>
          <cell r="H750">
            <v>5.4</v>
          </cell>
          <cell r="I750">
            <v>10.8</v>
          </cell>
          <cell r="J750">
            <v>18</v>
          </cell>
        </row>
        <row r="751">
          <cell r="B751">
            <v>28775</v>
          </cell>
          <cell r="C751">
            <v>0.3085</v>
          </cell>
          <cell r="D751">
            <v>0.30130000000000001</v>
          </cell>
          <cell r="E751">
            <v>7.1999999999999998E-3</v>
          </cell>
          <cell r="F751">
            <v>0</v>
          </cell>
          <cell r="G751">
            <v>0</v>
          </cell>
          <cell r="H751">
            <v>5.4</v>
          </cell>
          <cell r="I751">
            <v>10.8</v>
          </cell>
          <cell r="J751">
            <v>18</v>
          </cell>
        </row>
        <row r="752">
          <cell r="B752">
            <v>28775</v>
          </cell>
          <cell r="C752">
            <v>1.571</v>
          </cell>
          <cell r="D752">
            <v>1.5528999999999999</v>
          </cell>
          <cell r="E752">
            <v>1.8100000000000002E-2</v>
          </cell>
          <cell r="F752">
            <v>0</v>
          </cell>
          <cell r="G752">
            <v>0</v>
          </cell>
          <cell r="H752">
            <v>5.4</v>
          </cell>
          <cell r="I752">
            <v>10.8</v>
          </cell>
          <cell r="J752">
            <v>18</v>
          </cell>
        </row>
        <row r="753">
          <cell r="B753">
            <v>28775</v>
          </cell>
          <cell r="C753">
            <v>0.4627</v>
          </cell>
          <cell r="D753">
            <v>0.43419999999999997</v>
          </cell>
          <cell r="E753">
            <v>0</v>
          </cell>
          <cell r="F753">
            <v>2.8500000000000001E-2</v>
          </cell>
          <cell r="G753">
            <v>0</v>
          </cell>
          <cell r="H753">
            <v>5.4</v>
          </cell>
          <cell r="I753">
            <v>10.8</v>
          </cell>
          <cell r="J753">
            <v>18</v>
          </cell>
        </row>
        <row r="754">
          <cell r="B754">
            <v>28775</v>
          </cell>
          <cell r="C754">
            <v>2.3422000000000001</v>
          </cell>
          <cell r="D754">
            <v>2.2884000000000002</v>
          </cell>
          <cell r="E754">
            <v>2.53E-2</v>
          </cell>
          <cell r="F754">
            <v>2.8500000000000001E-2</v>
          </cell>
          <cell r="G754">
            <v>0</v>
          </cell>
          <cell r="H754">
            <v>5.4</v>
          </cell>
          <cell r="I754">
            <v>10.8</v>
          </cell>
          <cell r="J754">
            <v>18</v>
          </cell>
        </row>
        <row r="755">
          <cell r="B755">
            <v>28775</v>
          </cell>
          <cell r="C755">
            <v>0.10100000000000001</v>
          </cell>
          <cell r="D755">
            <v>9.5200000000000007E-2</v>
          </cell>
          <cell r="E755">
            <v>5.7999999999999996E-3</v>
          </cell>
          <cell r="F755">
            <v>0</v>
          </cell>
          <cell r="G755">
            <v>0</v>
          </cell>
          <cell r="H755">
            <v>5.4</v>
          </cell>
          <cell r="I755">
            <v>10.8</v>
          </cell>
          <cell r="J755">
            <v>18</v>
          </cell>
        </row>
        <row r="756">
          <cell r="B756">
            <v>28775</v>
          </cell>
          <cell r="C756">
            <v>0.26300000000000001</v>
          </cell>
          <cell r="D756">
            <v>0.26040000000000002</v>
          </cell>
          <cell r="E756">
            <v>2.7000000000000001E-3</v>
          </cell>
          <cell r="F756">
            <v>0</v>
          </cell>
          <cell r="G756">
            <v>0</v>
          </cell>
          <cell r="H756">
            <v>5.4</v>
          </cell>
          <cell r="I756">
            <v>10.8</v>
          </cell>
          <cell r="J756">
            <v>18</v>
          </cell>
        </row>
        <row r="757">
          <cell r="B757">
            <v>28775</v>
          </cell>
          <cell r="C757">
            <v>0.95650000000000002</v>
          </cell>
          <cell r="D757">
            <v>0.95399999999999996</v>
          </cell>
          <cell r="E757">
            <v>2.5000000000000001E-3</v>
          </cell>
          <cell r="F757">
            <v>0</v>
          </cell>
          <cell r="G757">
            <v>0</v>
          </cell>
          <cell r="H757">
            <v>5.4</v>
          </cell>
          <cell r="I757">
            <v>10.8</v>
          </cell>
          <cell r="J757">
            <v>18</v>
          </cell>
        </row>
        <row r="758">
          <cell r="B758">
            <v>28775</v>
          </cell>
          <cell r="C758">
            <v>1.3205</v>
          </cell>
          <cell r="D758">
            <v>1.3096000000000001</v>
          </cell>
          <cell r="E758">
            <v>1.0999999999999999E-2</v>
          </cell>
          <cell r="F758">
            <v>0</v>
          </cell>
          <cell r="G758">
            <v>0</v>
          </cell>
          <cell r="I758">
            <v>10.8</v>
          </cell>
          <cell r="J758">
            <v>18</v>
          </cell>
        </row>
        <row r="759">
          <cell r="B759">
            <v>28775</v>
          </cell>
          <cell r="C759">
            <v>8.1457999999999995</v>
          </cell>
          <cell r="D759">
            <v>8.0122999999999998</v>
          </cell>
          <cell r="E759">
            <v>7.2700000000000001E-2</v>
          </cell>
          <cell r="F759">
            <v>6.1100000000000002E-2</v>
          </cell>
          <cell r="G759">
            <v>0</v>
          </cell>
          <cell r="J759">
            <v>18</v>
          </cell>
        </row>
        <row r="761">
          <cell r="B761" t="str">
            <v>Evolução DEC Conjunto Rib. Pires - Rio G. da Serra</v>
          </cell>
        </row>
        <row r="762">
          <cell r="B762" t="str">
            <v>CONSUM</v>
          </cell>
          <cell r="C762" t="str">
            <v>TOTAL</v>
          </cell>
          <cell r="D762" t="str">
            <v>NPROG</v>
          </cell>
          <cell r="E762" t="str">
            <v>PROG</v>
          </cell>
          <cell r="F762" t="str">
            <v>SUBT INT</v>
          </cell>
          <cell r="G762" t="str">
            <v>SUBT EXT</v>
          </cell>
          <cell r="H762" t="str">
            <v>Padrão Mensal = 2,7</v>
          </cell>
          <cell r="I762" t="str">
            <v>Padrão Trimestral = 5,4</v>
          </cell>
          <cell r="J762" t="str">
            <v>Padrão Anual = 9</v>
          </cell>
        </row>
        <row r="763">
          <cell r="B763">
            <v>41478</v>
          </cell>
          <cell r="C763">
            <v>1.1935</v>
          </cell>
          <cell r="D763">
            <v>0.79369999999999996</v>
          </cell>
          <cell r="E763">
            <v>0.39979999999999999</v>
          </cell>
          <cell r="F763">
            <v>0</v>
          </cell>
          <cell r="G763">
            <v>0</v>
          </cell>
          <cell r="H763">
            <v>2.7</v>
          </cell>
          <cell r="I763">
            <v>5.4</v>
          </cell>
          <cell r="J763">
            <v>9</v>
          </cell>
        </row>
        <row r="764">
          <cell r="B764">
            <v>41478</v>
          </cell>
          <cell r="C764">
            <v>1.3866000000000001</v>
          </cell>
          <cell r="D764">
            <v>1.2113</v>
          </cell>
          <cell r="E764">
            <v>2.6200000000000001E-2</v>
          </cell>
          <cell r="F764">
            <v>0.14910000000000001</v>
          </cell>
          <cell r="G764">
            <v>0</v>
          </cell>
          <cell r="H764">
            <v>2.7</v>
          </cell>
          <cell r="I764">
            <v>5.4</v>
          </cell>
          <cell r="J764">
            <v>9</v>
          </cell>
        </row>
        <row r="765">
          <cell r="B765">
            <v>41478</v>
          </cell>
          <cell r="C765">
            <v>0.31119999999999998</v>
          </cell>
          <cell r="D765">
            <v>0.23980000000000001</v>
          </cell>
          <cell r="E765">
            <v>7.1400000000000005E-2</v>
          </cell>
          <cell r="F765">
            <v>0</v>
          </cell>
          <cell r="G765">
            <v>0</v>
          </cell>
          <cell r="H765">
            <v>2.7</v>
          </cell>
          <cell r="I765">
            <v>5.4</v>
          </cell>
          <cell r="J765">
            <v>9</v>
          </cell>
        </row>
        <row r="766">
          <cell r="B766">
            <v>41478</v>
          </cell>
          <cell r="C766">
            <v>2.8913000000000002</v>
          </cell>
          <cell r="D766">
            <v>2.2448000000000001</v>
          </cell>
          <cell r="E766">
            <v>0.49740000000000001</v>
          </cell>
          <cell r="F766">
            <v>0.14910000000000001</v>
          </cell>
          <cell r="G766">
            <v>0</v>
          </cell>
          <cell r="H766">
            <v>2.7</v>
          </cell>
          <cell r="I766">
            <v>5.4</v>
          </cell>
          <cell r="J766">
            <v>9</v>
          </cell>
        </row>
        <row r="767">
          <cell r="B767">
            <v>41408</v>
          </cell>
          <cell r="C767">
            <v>0.25</v>
          </cell>
          <cell r="D767">
            <v>0.2079</v>
          </cell>
          <cell r="E767">
            <v>4.2099999999999999E-2</v>
          </cell>
          <cell r="F767">
            <v>0</v>
          </cell>
          <cell r="G767">
            <v>0</v>
          </cell>
          <cell r="H767">
            <v>2.7</v>
          </cell>
          <cell r="I767">
            <v>5.4</v>
          </cell>
          <cell r="J767">
            <v>9</v>
          </cell>
        </row>
        <row r="768">
          <cell r="B768">
            <v>41407</v>
          </cell>
          <cell r="C768">
            <v>0.55740000000000001</v>
          </cell>
          <cell r="D768">
            <v>0.48249999999999998</v>
          </cell>
          <cell r="E768">
            <v>7.4899999999999994E-2</v>
          </cell>
          <cell r="F768">
            <v>0</v>
          </cell>
          <cell r="G768">
            <v>0</v>
          </cell>
          <cell r="H768">
            <v>2.7</v>
          </cell>
          <cell r="I768">
            <v>5.4</v>
          </cell>
          <cell r="J768">
            <v>9</v>
          </cell>
        </row>
        <row r="769">
          <cell r="B769">
            <v>41414</v>
          </cell>
          <cell r="C769">
            <v>0.33700000000000002</v>
          </cell>
          <cell r="D769">
            <v>0.26269999999999999</v>
          </cell>
          <cell r="E769">
            <v>7.4200000000000002E-2</v>
          </cell>
          <cell r="F769">
            <v>0</v>
          </cell>
          <cell r="G769">
            <v>0</v>
          </cell>
          <cell r="H769">
            <v>2.7</v>
          </cell>
          <cell r="I769">
            <v>5.4</v>
          </cell>
          <cell r="J769">
            <v>9</v>
          </cell>
        </row>
        <row r="770">
          <cell r="B770">
            <v>41410</v>
          </cell>
          <cell r="C770">
            <v>1.1444000000000001</v>
          </cell>
          <cell r="D770">
            <v>0.95309999999999995</v>
          </cell>
          <cell r="E770">
            <v>0.19120000000000001</v>
          </cell>
          <cell r="F770">
            <v>0</v>
          </cell>
          <cell r="G770">
            <v>0</v>
          </cell>
          <cell r="H770">
            <v>2.7</v>
          </cell>
          <cell r="I770">
            <v>5.4</v>
          </cell>
          <cell r="J770">
            <v>9</v>
          </cell>
        </row>
        <row r="771">
          <cell r="B771">
            <v>42104</v>
          </cell>
          <cell r="C771">
            <v>0.68789999999999996</v>
          </cell>
          <cell r="D771">
            <v>0.56850000000000001</v>
          </cell>
          <cell r="E771">
            <v>0.11940000000000001</v>
          </cell>
          <cell r="F771">
            <v>0</v>
          </cell>
          <cell r="G771">
            <v>0</v>
          </cell>
          <cell r="H771">
            <v>2.7</v>
          </cell>
          <cell r="I771">
            <v>5.4</v>
          </cell>
          <cell r="J771">
            <v>9</v>
          </cell>
        </row>
        <row r="772">
          <cell r="B772">
            <v>42087</v>
          </cell>
          <cell r="C772">
            <v>0.51359999999999995</v>
          </cell>
          <cell r="D772">
            <v>0.48159999999999997</v>
          </cell>
          <cell r="E772">
            <v>3.2000000000000001E-2</v>
          </cell>
          <cell r="F772">
            <v>0</v>
          </cell>
          <cell r="G772">
            <v>0</v>
          </cell>
          <cell r="H772">
            <v>2.7</v>
          </cell>
          <cell r="I772">
            <v>5.4</v>
          </cell>
          <cell r="J772">
            <v>9</v>
          </cell>
        </row>
        <row r="773">
          <cell r="B773">
            <v>42083</v>
          </cell>
          <cell r="C773">
            <v>1.1937</v>
          </cell>
          <cell r="D773">
            <v>1.1460999999999999</v>
          </cell>
          <cell r="E773">
            <v>4.7500000000000001E-2</v>
          </cell>
          <cell r="F773">
            <v>1E-4</v>
          </cell>
          <cell r="G773">
            <v>0</v>
          </cell>
          <cell r="H773">
            <v>2.7</v>
          </cell>
          <cell r="I773">
            <v>5.4</v>
          </cell>
          <cell r="J773">
            <v>9</v>
          </cell>
        </row>
        <row r="774">
          <cell r="B774">
            <v>42091</v>
          </cell>
          <cell r="C774">
            <v>2.3950999999999998</v>
          </cell>
          <cell r="D774">
            <v>2.1960999999999999</v>
          </cell>
          <cell r="E774">
            <v>0.19889999999999999</v>
          </cell>
          <cell r="F774">
            <v>1E-4</v>
          </cell>
          <cell r="G774">
            <v>0</v>
          </cell>
          <cell r="H774">
            <v>2.7</v>
          </cell>
          <cell r="I774">
            <v>5.4</v>
          </cell>
          <cell r="J774">
            <v>9</v>
          </cell>
        </row>
        <row r="775">
          <cell r="B775">
            <v>42138</v>
          </cell>
          <cell r="C775">
            <v>2.4456000000000002</v>
          </cell>
          <cell r="D775">
            <v>2.3690000000000002</v>
          </cell>
          <cell r="E775">
            <v>7.6600000000000001E-2</v>
          </cell>
          <cell r="F775">
            <v>0</v>
          </cell>
          <cell r="G775">
            <v>0</v>
          </cell>
          <cell r="H775">
            <v>2.7</v>
          </cell>
          <cell r="I775">
            <v>5.4</v>
          </cell>
          <cell r="J775">
            <v>9</v>
          </cell>
        </row>
        <row r="776">
          <cell r="B776">
            <v>42138</v>
          </cell>
          <cell r="C776">
            <v>0.64980000000000004</v>
          </cell>
          <cell r="D776">
            <v>0.29730000000000001</v>
          </cell>
          <cell r="E776">
            <v>5.2600000000000001E-2</v>
          </cell>
          <cell r="F776">
            <v>6.9999999999999999E-4</v>
          </cell>
          <cell r="G776">
            <v>0.29920000000000002</v>
          </cell>
          <cell r="H776">
            <v>2.7</v>
          </cell>
          <cell r="I776">
            <v>5.4</v>
          </cell>
          <cell r="J776">
            <v>9</v>
          </cell>
        </row>
        <row r="777">
          <cell r="B777">
            <v>42635</v>
          </cell>
          <cell r="C777">
            <v>1.6566000000000001</v>
          </cell>
          <cell r="D777">
            <v>1.3886000000000001</v>
          </cell>
          <cell r="E777">
            <v>0.26800000000000002</v>
          </cell>
          <cell r="F777">
            <v>0</v>
          </cell>
          <cell r="G777">
            <v>0</v>
          </cell>
          <cell r="H777">
            <v>2.7</v>
          </cell>
          <cell r="I777">
            <v>5.4</v>
          </cell>
          <cell r="J777">
            <v>9</v>
          </cell>
        </row>
        <row r="778">
          <cell r="B778">
            <v>42304</v>
          </cell>
          <cell r="C778">
            <v>4.7527999999999997</v>
          </cell>
          <cell r="D778">
            <v>4.0552999999999999</v>
          </cell>
          <cell r="E778">
            <v>0.39879999999999999</v>
          </cell>
          <cell r="F778">
            <v>6.9999999999999999E-4</v>
          </cell>
          <cell r="G778">
            <v>0.29799999999999999</v>
          </cell>
          <cell r="I778">
            <v>5.4</v>
          </cell>
          <cell r="J778">
            <v>9</v>
          </cell>
        </row>
        <row r="779">
          <cell r="B779">
            <v>41821</v>
          </cell>
          <cell r="C779">
            <v>11.218999999999999</v>
          </cell>
          <cell r="D779">
            <v>9.4824999999999999</v>
          </cell>
          <cell r="E779">
            <v>1.2862</v>
          </cell>
          <cell r="F779">
            <v>0.1487</v>
          </cell>
          <cell r="G779">
            <v>0.30149999999999999</v>
          </cell>
          <cell r="J779">
            <v>9</v>
          </cell>
        </row>
        <row r="781">
          <cell r="B781" t="str">
            <v>Evolução DEC Conjunto Rio Bonito</v>
          </cell>
        </row>
        <row r="782">
          <cell r="B782" t="str">
            <v>CONSUM</v>
          </cell>
          <cell r="C782" t="str">
            <v>TOTAL</v>
          </cell>
          <cell r="D782" t="str">
            <v>NPROG</v>
          </cell>
          <cell r="E782" t="str">
            <v>PROG</v>
          </cell>
          <cell r="F782" t="str">
            <v>SUBT INT</v>
          </cell>
          <cell r="G782" t="str">
            <v>SUBT EXT</v>
          </cell>
          <cell r="H782" t="str">
            <v>Padrão Mensal = 7,5</v>
          </cell>
          <cell r="I782" t="str">
            <v>Padrão Trimestral = 15</v>
          </cell>
          <cell r="J782" t="str">
            <v>Padrão Anual = 25</v>
          </cell>
        </row>
        <row r="783">
          <cell r="B783">
            <v>86426</v>
          </cell>
          <cell r="C783">
            <v>0.53169999999999995</v>
          </cell>
          <cell r="D783">
            <v>0.43940000000000001</v>
          </cell>
          <cell r="E783">
            <v>9.2299999999999993E-2</v>
          </cell>
          <cell r="F783">
            <v>0</v>
          </cell>
          <cell r="G783">
            <v>0</v>
          </cell>
          <cell r="H783">
            <v>7.5</v>
          </cell>
          <cell r="I783">
            <v>15</v>
          </cell>
          <cell r="J783">
            <v>25</v>
          </cell>
        </row>
        <row r="784">
          <cell r="B784">
            <v>86426</v>
          </cell>
          <cell r="C784">
            <v>0.49480000000000002</v>
          </cell>
          <cell r="D784">
            <v>0.36870000000000003</v>
          </cell>
          <cell r="E784">
            <v>0.12609999999999999</v>
          </cell>
          <cell r="F784">
            <v>0</v>
          </cell>
          <cell r="G784">
            <v>0</v>
          </cell>
          <cell r="H784">
            <v>7.5</v>
          </cell>
          <cell r="I784">
            <v>15</v>
          </cell>
          <cell r="J784">
            <v>25</v>
          </cell>
        </row>
        <row r="785">
          <cell r="B785">
            <v>93222</v>
          </cell>
          <cell r="C785">
            <v>0.63229999999999997</v>
          </cell>
          <cell r="D785">
            <v>0.4839</v>
          </cell>
          <cell r="E785">
            <v>0.14849999999999999</v>
          </cell>
          <cell r="F785">
            <v>0</v>
          </cell>
          <cell r="G785">
            <v>0</v>
          </cell>
          <cell r="H785">
            <v>7.5</v>
          </cell>
          <cell r="I785">
            <v>15</v>
          </cell>
          <cell r="J785">
            <v>25</v>
          </cell>
        </row>
        <row r="786">
          <cell r="B786">
            <v>88691</v>
          </cell>
          <cell r="C786">
            <v>1.6649</v>
          </cell>
          <cell r="D786">
            <v>1.2961</v>
          </cell>
          <cell r="E786">
            <v>0.36890000000000001</v>
          </cell>
          <cell r="F786">
            <v>0</v>
          </cell>
          <cell r="G786">
            <v>0</v>
          </cell>
          <cell r="H786">
            <v>7.5</v>
          </cell>
          <cell r="I786">
            <v>15</v>
          </cell>
          <cell r="J786">
            <v>25</v>
          </cell>
        </row>
        <row r="787">
          <cell r="B787">
            <v>93173</v>
          </cell>
          <cell r="C787">
            <v>1.05</v>
          </cell>
          <cell r="D787">
            <v>0.9214</v>
          </cell>
          <cell r="E787">
            <v>0.1285</v>
          </cell>
          <cell r="F787">
            <v>0</v>
          </cell>
          <cell r="G787">
            <v>0</v>
          </cell>
          <cell r="H787">
            <v>7.5</v>
          </cell>
          <cell r="I787">
            <v>15</v>
          </cell>
          <cell r="J787">
            <v>25</v>
          </cell>
        </row>
        <row r="788">
          <cell r="B788">
            <v>93175</v>
          </cell>
          <cell r="C788">
            <v>1.1307</v>
          </cell>
          <cell r="D788">
            <v>0.76349999999999996</v>
          </cell>
          <cell r="E788">
            <v>0.36720000000000003</v>
          </cell>
          <cell r="F788">
            <v>0</v>
          </cell>
          <cell r="G788">
            <v>0</v>
          </cell>
          <cell r="H788">
            <v>7.5</v>
          </cell>
          <cell r="I788">
            <v>15</v>
          </cell>
          <cell r="J788">
            <v>25</v>
          </cell>
        </row>
        <row r="789">
          <cell r="B789">
            <v>93168</v>
          </cell>
          <cell r="C789">
            <v>1.1697</v>
          </cell>
          <cell r="D789">
            <v>1.0907</v>
          </cell>
          <cell r="E789">
            <v>6.3700000000000007E-2</v>
          </cell>
          <cell r="F789">
            <v>1.52E-2</v>
          </cell>
          <cell r="G789">
            <v>0</v>
          </cell>
          <cell r="H789">
            <v>7.5</v>
          </cell>
          <cell r="I789">
            <v>15</v>
          </cell>
          <cell r="J789">
            <v>25</v>
          </cell>
        </row>
        <row r="790">
          <cell r="B790">
            <v>93172</v>
          </cell>
          <cell r="C790">
            <v>3.3504</v>
          </cell>
          <cell r="D790">
            <v>2.7755999999999998</v>
          </cell>
          <cell r="E790">
            <v>0.55940000000000001</v>
          </cell>
          <cell r="F790">
            <v>1.52E-2</v>
          </cell>
          <cell r="G790">
            <v>0</v>
          </cell>
          <cell r="H790">
            <v>7.5</v>
          </cell>
          <cell r="I790">
            <v>15</v>
          </cell>
          <cell r="J790">
            <v>25</v>
          </cell>
        </row>
        <row r="791">
          <cell r="B791">
            <v>96755</v>
          </cell>
          <cell r="C791">
            <v>1.3573999999999999</v>
          </cell>
          <cell r="D791">
            <v>0.98060000000000003</v>
          </cell>
          <cell r="E791">
            <v>0.37680000000000002</v>
          </cell>
          <cell r="F791">
            <v>0</v>
          </cell>
          <cell r="G791">
            <v>0</v>
          </cell>
          <cell r="H791">
            <v>7.5</v>
          </cell>
          <cell r="I791">
            <v>15</v>
          </cell>
          <cell r="J791">
            <v>25</v>
          </cell>
        </row>
        <row r="792">
          <cell r="B792">
            <v>96588</v>
          </cell>
          <cell r="C792">
            <v>0.64549999999999996</v>
          </cell>
          <cell r="D792">
            <v>0.32129999999999997</v>
          </cell>
          <cell r="E792">
            <v>0.32419999999999999</v>
          </cell>
          <cell r="F792">
            <v>0</v>
          </cell>
          <cell r="G792">
            <v>0</v>
          </cell>
          <cell r="H792">
            <v>7.5</v>
          </cell>
          <cell r="I792">
            <v>15</v>
          </cell>
          <cell r="J792">
            <v>25</v>
          </cell>
        </row>
        <row r="793">
          <cell r="B793">
            <v>96570</v>
          </cell>
          <cell r="C793">
            <v>1.3017000000000001</v>
          </cell>
          <cell r="D793">
            <v>0.99329999999999996</v>
          </cell>
          <cell r="E793">
            <v>0.3085</v>
          </cell>
          <cell r="F793">
            <v>0</v>
          </cell>
          <cell r="G793">
            <v>0</v>
          </cell>
          <cell r="H793">
            <v>7.5</v>
          </cell>
          <cell r="I793">
            <v>15</v>
          </cell>
          <cell r="J793">
            <v>25</v>
          </cell>
        </row>
        <row r="794">
          <cell r="B794">
            <v>96638</v>
          </cell>
          <cell r="C794">
            <v>3.3050000000000002</v>
          </cell>
          <cell r="D794">
            <v>2.2955000000000001</v>
          </cell>
          <cell r="E794">
            <v>1.0096000000000001</v>
          </cell>
          <cell r="F794">
            <v>0</v>
          </cell>
          <cell r="G794">
            <v>0</v>
          </cell>
          <cell r="H794">
            <v>7.5</v>
          </cell>
          <cell r="I794">
            <v>15</v>
          </cell>
          <cell r="J794">
            <v>25</v>
          </cell>
        </row>
        <row r="795">
          <cell r="B795">
            <v>96738</v>
          </cell>
          <cell r="C795">
            <v>1.2997000000000001</v>
          </cell>
          <cell r="D795">
            <v>0.82389999999999997</v>
          </cell>
          <cell r="E795">
            <v>2.3199999999999998E-2</v>
          </cell>
          <cell r="F795">
            <v>0.45250000000000001</v>
          </cell>
          <cell r="G795">
            <v>0</v>
          </cell>
          <cell r="H795">
            <v>7.5</v>
          </cell>
          <cell r="I795">
            <v>15</v>
          </cell>
          <cell r="J795">
            <v>25</v>
          </cell>
        </row>
        <row r="796">
          <cell r="B796">
            <v>96736</v>
          </cell>
          <cell r="C796">
            <v>0.85760000000000003</v>
          </cell>
          <cell r="D796">
            <v>0.65239999999999998</v>
          </cell>
          <cell r="E796">
            <v>4.5199999999999997E-2</v>
          </cell>
          <cell r="F796">
            <v>0.16009999999999999</v>
          </cell>
          <cell r="G796">
            <v>0</v>
          </cell>
          <cell r="H796">
            <v>7.5</v>
          </cell>
          <cell r="I796">
            <v>15</v>
          </cell>
          <cell r="J796">
            <v>25</v>
          </cell>
        </row>
        <row r="797">
          <cell r="B797">
            <v>98124</v>
          </cell>
          <cell r="C797">
            <v>0.96319999999999995</v>
          </cell>
          <cell r="D797">
            <v>0.93049999999999999</v>
          </cell>
          <cell r="E797">
            <v>3.27E-2</v>
          </cell>
          <cell r="F797">
            <v>0</v>
          </cell>
          <cell r="G797">
            <v>0</v>
          </cell>
          <cell r="H797">
            <v>7.5</v>
          </cell>
          <cell r="I797">
            <v>15</v>
          </cell>
          <cell r="J797">
            <v>25</v>
          </cell>
        </row>
        <row r="798">
          <cell r="B798">
            <v>97199</v>
          </cell>
          <cell r="C798">
            <v>3.1194000000000002</v>
          </cell>
          <cell r="D798">
            <v>2.4085999999999999</v>
          </cell>
          <cell r="E798">
            <v>0.1011</v>
          </cell>
          <cell r="F798">
            <v>0.60970000000000002</v>
          </cell>
          <cell r="G798">
            <v>0</v>
          </cell>
          <cell r="I798">
            <v>15</v>
          </cell>
          <cell r="J798">
            <v>25</v>
          </cell>
        </row>
        <row r="799">
          <cell r="B799">
            <v>93925</v>
          </cell>
          <cell r="C799">
            <v>11.5243</v>
          </cell>
          <cell r="D799">
            <v>8.8315999999999999</v>
          </cell>
          <cell r="E799">
            <v>2.0466000000000002</v>
          </cell>
          <cell r="F799">
            <v>0.64600000000000002</v>
          </cell>
          <cell r="G799">
            <v>0</v>
          </cell>
          <cell r="J799">
            <v>25</v>
          </cell>
        </row>
        <row r="801">
          <cell r="B801" t="str">
            <v>Evolução DEC Conjunto Santana</v>
          </cell>
        </row>
        <row r="802">
          <cell r="B802" t="str">
            <v>CONSUM</v>
          </cell>
          <cell r="C802" t="str">
            <v>TOTAL</v>
          </cell>
          <cell r="D802" t="str">
            <v>NPROG</v>
          </cell>
          <cell r="E802" t="str">
            <v>PROG</v>
          </cell>
          <cell r="F802" t="str">
            <v>SUBT INT</v>
          </cell>
          <cell r="G802" t="str">
            <v>SUBT EXT</v>
          </cell>
          <cell r="H802" t="str">
            <v>Padrão Mensal = 2,5</v>
          </cell>
          <cell r="I802" t="str">
            <v>Padrão Trimestral = 4,2</v>
          </cell>
          <cell r="J802" t="str">
            <v>Padrão Anual = 7</v>
          </cell>
        </row>
        <row r="803">
          <cell r="B803">
            <v>95256</v>
          </cell>
          <cell r="C803">
            <v>0.35470000000000002</v>
          </cell>
          <cell r="D803">
            <v>0.21049999999999999</v>
          </cell>
          <cell r="E803">
            <v>0.1431</v>
          </cell>
          <cell r="F803">
            <v>1.1999999999999999E-3</v>
          </cell>
          <cell r="G803">
            <v>0</v>
          </cell>
          <cell r="H803">
            <v>2.5</v>
          </cell>
          <cell r="I803">
            <v>4.2</v>
          </cell>
          <cell r="J803">
            <v>7</v>
          </cell>
        </row>
        <row r="804">
          <cell r="B804">
            <v>95268</v>
          </cell>
          <cell r="C804">
            <v>0.44840000000000002</v>
          </cell>
          <cell r="D804">
            <v>0.25280000000000002</v>
          </cell>
          <cell r="E804">
            <v>6.0499999999999998E-2</v>
          </cell>
          <cell r="F804">
            <v>0.1351</v>
          </cell>
          <cell r="G804">
            <v>0</v>
          </cell>
          <cell r="H804">
            <v>2.5</v>
          </cell>
          <cell r="I804">
            <v>4.2</v>
          </cell>
          <cell r="J804">
            <v>7</v>
          </cell>
        </row>
        <row r="805">
          <cell r="B805">
            <v>95015</v>
          </cell>
          <cell r="C805">
            <v>1.1251</v>
          </cell>
          <cell r="D805">
            <v>0.25109999999999999</v>
          </cell>
          <cell r="E805">
            <v>0.53900000000000003</v>
          </cell>
          <cell r="F805">
            <v>0</v>
          </cell>
          <cell r="G805">
            <v>0.33500000000000002</v>
          </cell>
          <cell r="H805">
            <v>2.5</v>
          </cell>
          <cell r="I805">
            <v>4.2</v>
          </cell>
          <cell r="J805">
            <v>7</v>
          </cell>
        </row>
        <row r="806">
          <cell r="B806">
            <v>95180</v>
          </cell>
          <cell r="C806">
            <v>1.9269000000000001</v>
          </cell>
          <cell r="D806">
            <v>0.71440000000000003</v>
          </cell>
          <cell r="E806">
            <v>0.74180000000000001</v>
          </cell>
          <cell r="F806">
            <v>0.13639999999999999</v>
          </cell>
          <cell r="G806">
            <v>0.33439999999999998</v>
          </cell>
          <cell r="H806">
            <v>2.5</v>
          </cell>
          <cell r="I806">
            <v>4.2</v>
          </cell>
          <cell r="J806">
            <v>7</v>
          </cell>
        </row>
        <row r="807">
          <cell r="B807">
            <v>95015</v>
          </cell>
          <cell r="C807">
            <v>0.24779999999999999</v>
          </cell>
          <cell r="D807">
            <v>0.1434</v>
          </cell>
          <cell r="E807">
            <v>0.1043</v>
          </cell>
          <cell r="F807">
            <v>2.0000000000000001E-4</v>
          </cell>
          <cell r="G807">
            <v>0</v>
          </cell>
          <cell r="H807">
            <v>2.5</v>
          </cell>
          <cell r="I807">
            <v>4.2</v>
          </cell>
          <cell r="J807">
            <v>7</v>
          </cell>
        </row>
        <row r="808">
          <cell r="B808">
            <v>95016</v>
          </cell>
          <cell r="C808">
            <v>0.1028</v>
          </cell>
          <cell r="D808">
            <v>9.4E-2</v>
          </cell>
          <cell r="E808">
            <v>8.8000000000000005E-3</v>
          </cell>
          <cell r="F808">
            <v>0</v>
          </cell>
          <cell r="G808">
            <v>0</v>
          </cell>
          <cell r="H808">
            <v>2.5</v>
          </cell>
          <cell r="I808">
            <v>4.2</v>
          </cell>
          <cell r="J808">
            <v>7</v>
          </cell>
        </row>
        <row r="809">
          <cell r="B809">
            <v>95024</v>
          </cell>
          <cell r="C809">
            <v>5.3800000000000001E-2</v>
          </cell>
          <cell r="D809">
            <v>4.1799999999999997E-2</v>
          </cell>
          <cell r="E809">
            <v>1.0800000000000001E-2</v>
          </cell>
          <cell r="F809">
            <v>1.2999999999999999E-3</v>
          </cell>
          <cell r="G809">
            <v>0</v>
          </cell>
          <cell r="H809">
            <v>2.5</v>
          </cell>
          <cell r="I809">
            <v>4.2</v>
          </cell>
          <cell r="J809">
            <v>7</v>
          </cell>
        </row>
        <row r="810">
          <cell r="B810">
            <v>95018</v>
          </cell>
          <cell r="C810">
            <v>0.40439999999999998</v>
          </cell>
          <cell r="D810">
            <v>0.2792</v>
          </cell>
          <cell r="E810">
            <v>0.1239</v>
          </cell>
          <cell r="F810">
            <v>1.5E-3</v>
          </cell>
          <cell r="G810">
            <v>0</v>
          </cell>
          <cell r="H810">
            <v>2.5</v>
          </cell>
          <cell r="I810">
            <v>4.2</v>
          </cell>
          <cell r="J810">
            <v>7</v>
          </cell>
        </row>
        <row r="811">
          <cell r="B811">
            <v>95853</v>
          </cell>
          <cell r="C811">
            <v>0.35780000000000001</v>
          </cell>
          <cell r="D811">
            <v>0.30909999999999999</v>
          </cell>
          <cell r="E811">
            <v>2.8500000000000001E-2</v>
          </cell>
          <cell r="F811">
            <v>1.8599999999999998E-2</v>
          </cell>
          <cell r="G811">
            <v>1.6000000000000001E-3</v>
          </cell>
          <cell r="H811">
            <v>2.5</v>
          </cell>
          <cell r="I811">
            <v>4.2</v>
          </cell>
          <cell r="J811">
            <v>7</v>
          </cell>
        </row>
        <row r="812">
          <cell r="B812">
            <v>95847</v>
          </cell>
          <cell r="C812">
            <v>0.13059999999999999</v>
          </cell>
          <cell r="D812">
            <v>0.1002</v>
          </cell>
          <cell r="E812">
            <v>1.4200000000000001E-2</v>
          </cell>
          <cell r="F812">
            <v>1.6199999999999999E-2</v>
          </cell>
          <cell r="G812">
            <v>0</v>
          </cell>
          <cell r="H812">
            <v>2.5</v>
          </cell>
          <cell r="I812">
            <v>4.2</v>
          </cell>
          <cell r="J812">
            <v>7</v>
          </cell>
        </row>
        <row r="813">
          <cell r="B813">
            <v>95674</v>
          </cell>
          <cell r="C813">
            <v>0.13969999999999999</v>
          </cell>
          <cell r="D813">
            <v>9.01E-2</v>
          </cell>
          <cell r="E813">
            <v>4.9399999999999999E-2</v>
          </cell>
          <cell r="F813">
            <v>2.0000000000000001E-4</v>
          </cell>
          <cell r="G813">
            <v>0</v>
          </cell>
          <cell r="H813">
            <v>2.5</v>
          </cell>
          <cell r="I813">
            <v>4.2</v>
          </cell>
          <cell r="J813">
            <v>7</v>
          </cell>
        </row>
        <row r="814">
          <cell r="B814">
            <v>95791</v>
          </cell>
          <cell r="C814">
            <v>0.62819999999999998</v>
          </cell>
          <cell r="D814">
            <v>0.4995</v>
          </cell>
          <cell r="E814">
            <v>9.2100000000000001E-2</v>
          </cell>
          <cell r="F814">
            <v>3.5000000000000003E-2</v>
          </cell>
          <cell r="G814">
            <v>1.6000000000000001E-3</v>
          </cell>
          <cell r="H814">
            <v>2.5</v>
          </cell>
          <cell r="I814">
            <v>4.2</v>
          </cell>
          <cell r="J814">
            <v>7</v>
          </cell>
        </row>
        <row r="815">
          <cell r="B815">
            <v>95889</v>
          </cell>
          <cell r="C815">
            <v>0.2437</v>
          </cell>
          <cell r="D815">
            <v>0.16539999999999999</v>
          </cell>
          <cell r="E815">
            <v>2.9899999999999999E-2</v>
          </cell>
          <cell r="F815">
            <v>3.27E-2</v>
          </cell>
          <cell r="G815">
            <v>1.5599999999999999E-2</v>
          </cell>
          <cell r="H815">
            <v>2.5</v>
          </cell>
          <cell r="I815">
            <v>4.2</v>
          </cell>
          <cell r="J815">
            <v>7</v>
          </cell>
        </row>
        <row r="816">
          <cell r="B816">
            <v>95884</v>
          </cell>
          <cell r="C816">
            <v>0.16</v>
          </cell>
          <cell r="D816">
            <v>0.12509999999999999</v>
          </cell>
          <cell r="E816">
            <v>3.49E-2</v>
          </cell>
          <cell r="F816">
            <v>0</v>
          </cell>
          <cell r="G816">
            <v>0</v>
          </cell>
          <cell r="H816">
            <v>2.5</v>
          </cell>
          <cell r="I816">
            <v>4.2</v>
          </cell>
          <cell r="J816">
            <v>7</v>
          </cell>
        </row>
        <row r="817">
          <cell r="B817">
            <v>96515</v>
          </cell>
          <cell r="C817">
            <v>0.50190000000000001</v>
          </cell>
          <cell r="D817">
            <v>0.312</v>
          </cell>
          <cell r="E817">
            <v>4.4200000000000003E-2</v>
          </cell>
          <cell r="F817">
            <v>0</v>
          </cell>
          <cell r="G817">
            <v>0.1457</v>
          </cell>
          <cell r="H817">
            <v>2.5</v>
          </cell>
          <cell r="I817">
            <v>4.2</v>
          </cell>
          <cell r="J817">
            <v>7</v>
          </cell>
        </row>
        <row r="818">
          <cell r="B818">
            <v>96096</v>
          </cell>
          <cell r="C818">
            <v>0.90690000000000004</v>
          </cell>
          <cell r="D818">
            <v>0.60319999999999996</v>
          </cell>
          <cell r="E818">
            <v>0.1091</v>
          </cell>
          <cell r="F818">
            <v>3.2599999999999997E-2</v>
          </cell>
          <cell r="G818">
            <v>0.16189999999999999</v>
          </cell>
          <cell r="I818">
            <v>4.2</v>
          </cell>
          <cell r="J818">
            <v>7</v>
          </cell>
        </row>
        <row r="819">
          <cell r="B819">
            <v>95521</v>
          </cell>
          <cell r="C819">
            <v>3.8647</v>
          </cell>
          <cell r="D819">
            <v>2.0973999999999999</v>
          </cell>
          <cell r="E819">
            <v>1.0645</v>
          </cell>
          <cell r="F819">
            <v>0.2054</v>
          </cell>
          <cell r="G819">
            <v>0.49769999999999998</v>
          </cell>
          <cell r="J819">
            <v>7</v>
          </cell>
        </row>
        <row r="821">
          <cell r="B821" t="str">
            <v>Evolução DEC Conjunto Santo Amaro</v>
          </cell>
        </row>
        <row r="822">
          <cell r="B822" t="str">
            <v>CONSUM</v>
          </cell>
          <cell r="C822" t="str">
            <v>TOTAL</v>
          </cell>
          <cell r="D822" t="str">
            <v>NPROG</v>
          </cell>
          <cell r="E822" t="str">
            <v>PROG</v>
          </cell>
          <cell r="F822" t="str">
            <v>SUBT INT</v>
          </cell>
          <cell r="G822" t="str">
            <v>SUBT EXT</v>
          </cell>
          <cell r="H822" t="str">
            <v>Padrão Mensal = 3,9</v>
          </cell>
          <cell r="I822" t="str">
            <v>Padrão Trimestral = 7,8</v>
          </cell>
          <cell r="J822" t="str">
            <v>Padrão Anual = 13</v>
          </cell>
        </row>
        <row r="823">
          <cell r="B823">
            <v>173553</v>
          </cell>
          <cell r="C823">
            <v>1.1393</v>
          </cell>
          <cell r="D823">
            <v>1.0007999999999999</v>
          </cell>
          <cell r="E823">
            <v>0.13789999999999999</v>
          </cell>
          <cell r="F823">
            <v>5.0000000000000001E-4</v>
          </cell>
          <cell r="G823">
            <v>0</v>
          </cell>
          <cell r="H823">
            <v>3.9</v>
          </cell>
          <cell r="I823">
            <v>7.8</v>
          </cell>
          <cell r="J823">
            <v>13</v>
          </cell>
        </row>
        <row r="824">
          <cell r="B824">
            <v>173294</v>
          </cell>
          <cell r="C824">
            <v>0.64159999999999995</v>
          </cell>
          <cell r="D824">
            <v>0.51900000000000002</v>
          </cell>
          <cell r="E824">
            <v>0.1217</v>
          </cell>
          <cell r="F824">
            <v>8.9999999999999998E-4</v>
          </cell>
          <cell r="G824">
            <v>0</v>
          </cell>
          <cell r="H824">
            <v>3.9</v>
          </cell>
          <cell r="I824">
            <v>7.8</v>
          </cell>
          <cell r="J824">
            <v>13</v>
          </cell>
        </row>
        <row r="825">
          <cell r="B825">
            <v>173214</v>
          </cell>
          <cell r="C825">
            <v>1.7535000000000001</v>
          </cell>
          <cell r="D825">
            <v>1.6274999999999999</v>
          </cell>
          <cell r="E825">
            <v>5.7299999999999997E-2</v>
          </cell>
          <cell r="F825">
            <v>1E-4</v>
          </cell>
          <cell r="G825">
            <v>6.8599999999999994E-2</v>
          </cell>
          <cell r="H825">
            <v>3.9</v>
          </cell>
          <cell r="I825">
            <v>7.8</v>
          </cell>
          <cell r="J825">
            <v>13</v>
          </cell>
        </row>
        <row r="826">
          <cell r="B826">
            <v>173354</v>
          </cell>
          <cell r="C826">
            <v>3.5341</v>
          </cell>
          <cell r="D826">
            <v>3.1469999999999998</v>
          </cell>
          <cell r="E826">
            <v>0.317</v>
          </cell>
          <cell r="F826">
            <v>1.5E-3</v>
          </cell>
          <cell r="G826">
            <v>6.8500000000000005E-2</v>
          </cell>
          <cell r="H826">
            <v>3.9</v>
          </cell>
          <cell r="I826">
            <v>7.8</v>
          </cell>
          <cell r="J826">
            <v>13</v>
          </cell>
        </row>
        <row r="827">
          <cell r="B827">
            <v>173216</v>
          </cell>
          <cell r="C827">
            <v>0.61719999999999997</v>
          </cell>
          <cell r="D827">
            <v>0.2838</v>
          </cell>
          <cell r="E827">
            <v>0.2316</v>
          </cell>
          <cell r="F827">
            <v>0</v>
          </cell>
          <cell r="G827">
            <v>0.1018</v>
          </cell>
          <cell r="H827">
            <v>3.9</v>
          </cell>
          <cell r="I827">
            <v>7.8</v>
          </cell>
          <cell r="J827">
            <v>13</v>
          </cell>
        </row>
        <row r="828">
          <cell r="B828">
            <v>173223</v>
          </cell>
          <cell r="C828">
            <v>0.45169999999999999</v>
          </cell>
          <cell r="D828">
            <v>0.32490000000000002</v>
          </cell>
          <cell r="E828">
            <v>0.1268</v>
          </cell>
          <cell r="F828">
            <v>0</v>
          </cell>
          <cell r="G828">
            <v>0</v>
          </cell>
          <cell r="H828">
            <v>3.9</v>
          </cell>
          <cell r="I828">
            <v>7.8</v>
          </cell>
          <cell r="J828">
            <v>13</v>
          </cell>
        </row>
        <row r="829">
          <cell r="B829">
            <v>173226</v>
          </cell>
          <cell r="C829">
            <v>0.91479999999999995</v>
          </cell>
          <cell r="D829">
            <v>0.48580000000000001</v>
          </cell>
          <cell r="E829">
            <v>0.21579999999999999</v>
          </cell>
          <cell r="F829">
            <v>0.2132</v>
          </cell>
          <cell r="G829">
            <v>0</v>
          </cell>
          <cell r="H829">
            <v>3.9</v>
          </cell>
          <cell r="I829">
            <v>7.8</v>
          </cell>
          <cell r="J829">
            <v>13</v>
          </cell>
        </row>
        <row r="830">
          <cell r="B830">
            <v>173222</v>
          </cell>
          <cell r="C830">
            <v>1.9837</v>
          </cell>
          <cell r="D830">
            <v>1.0945</v>
          </cell>
          <cell r="E830">
            <v>0.57420000000000004</v>
          </cell>
          <cell r="F830">
            <v>0.2132</v>
          </cell>
          <cell r="G830">
            <v>0.1018</v>
          </cell>
          <cell r="H830">
            <v>3.9</v>
          </cell>
          <cell r="I830">
            <v>7.8</v>
          </cell>
          <cell r="J830">
            <v>13</v>
          </cell>
        </row>
        <row r="831">
          <cell r="B831">
            <v>176466</v>
          </cell>
          <cell r="C831">
            <v>1.123</v>
          </cell>
          <cell r="D831">
            <v>0.90639999999999998</v>
          </cell>
          <cell r="E831">
            <v>0.1358</v>
          </cell>
          <cell r="F831">
            <v>8.0799999999999997E-2</v>
          </cell>
          <cell r="G831">
            <v>0</v>
          </cell>
          <cell r="H831">
            <v>3.9</v>
          </cell>
          <cell r="I831">
            <v>7.8</v>
          </cell>
          <cell r="J831">
            <v>13</v>
          </cell>
        </row>
        <row r="832">
          <cell r="B832">
            <v>176459</v>
          </cell>
          <cell r="C832">
            <v>0.4219</v>
          </cell>
          <cell r="D832">
            <v>0.36570000000000003</v>
          </cell>
          <cell r="E832">
            <v>5.62E-2</v>
          </cell>
          <cell r="F832">
            <v>0</v>
          </cell>
          <cell r="G832">
            <v>0</v>
          </cell>
          <cell r="H832">
            <v>3.9</v>
          </cell>
          <cell r="I832">
            <v>7.8</v>
          </cell>
          <cell r="J832">
            <v>13</v>
          </cell>
        </row>
        <row r="833">
          <cell r="B833">
            <v>176449</v>
          </cell>
          <cell r="C833">
            <v>0.44019999999999998</v>
          </cell>
          <cell r="D833">
            <v>0.3579</v>
          </cell>
          <cell r="E833">
            <v>8.2000000000000003E-2</v>
          </cell>
          <cell r="F833">
            <v>2.9999999999999997E-4</v>
          </cell>
          <cell r="G833">
            <v>0</v>
          </cell>
          <cell r="H833">
            <v>3.9</v>
          </cell>
          <cell r="I833">
            <v>7.8</v>
          </cell>
          <cell r="J833">
            <v>13</v>
          </cell>
        </row>
        <row r="834">
          <cell r="B834">
            <v>176458</v>
          </cell>
          <cell r="C834">
            <v>1.9851000000000001</v>
          </cell>
          <cell r="D834">
            <v>1.63</v>
          </cell>
          <cell r="E834">
            <v>0.27400000000000002</v>
          </cell>
          <cell r="F834">
            <v>8.1100000000000005E-2</v>
          </cell>
          <cell r="G834">
            <v>0</v>
          </cell>
          <cell r="H834">
            <v>3.9</v>
          </cell>
          <cell r="I834">
            <v>7.8</v>
          </cell>
          <cell r="J834">
            <v>13</v>
          </cell>
        </row>
        <row r="835">
          <cell r="B835">
            <v>176649</v>
          </cell>
          <cell r="C835">
            <v>0.80679999999999996</v>
          </cell>
          <cell r="D835">
            <v>0.60129999999999995</v>
          </cell>
          <cell r="E835">
            <v>3.3300000000000003E-2</v>
          </cell>
          <cell r="F835">
            <v>0</v>
          </cell>
          <cell r="G835">
            <v>0.1721</v>
          </cell>
          <cell r="H835">
            <v>3.9</v>
          </cell>
          <cell r="I835">
            <v>7.8</v>
          </cell>
          <cell r="J835">
            <v>13</v>
          </cell>
        </row>
        <row r="836">
          <cell r="B836">
            <v>176610</v>
          </cell>
          <cell r="C836">
            <v>0.29220000000000002</v>
          </cell>
          <cell r="D836">
            <v>0.2203</v>
          </cell>
          <cell r="E836">
            <v>5.11E-2</v>
          </cell>
          <cell r="F836">
            <v>2.0899999999999998E-2</v>
          </cell>
          <cell r="G836">
            <v>0</v>
          </cell>
          <cell r="H836">
            <v>3.9</v>
          </cell>
          <cell r="I836">
            <v>7.8</v>
          </cell>
          <cell r="J836">
            <v>13</v>
          </cell>
        </row>
        <row r="837">
          <cell r="B837">
            <v>180132</v>
          </cell>
          <cell r="C837">
            <v>0.84099999999999997</v>
          </cell>
          <cell r="D837">
            <v>0.51080000000000003</v>
          </cell>
          <cell r="E837">
            <v>0.32950000000000002</v>
          </cell>
          <cell r="F837">
            <v>8.0000000000000004E-4</v>
          </cell>
          <cell r="G837">
            <v>0</v>
          </cell>
          <cell r="H837">
            <v>3.9</v>
          </cell>
          <cell r="I837">
            <v>7.8</v>
          </cell>
          <cell r="J837">
            <v>13</v>
          </cell>
        </row>
        <row r="838">
          <cell r="B838">
            <v>177797</v>
          </cell>
          <cell r="C838">
            <v>1.9439</v>
          </cell>
          <cell r="D838">
            <v>1.3338000000000001</v>
          </cell>
          <cell r="E838">
            <v>0.41770000000000002</v>
          </cell>
          <cell r="F838">
            <v>2.1600000000000001E-2</v>
          </cell>
          <cell r="G838">
            <v>0.17100000000000001</v>
          </cell>
          <cell r="I838">
            <v>7.8</v>
          </cell>
          <cell r="J838">
            <v>13</v>
          </cell>
        </row>
        <row r="839">
          <cell r="B839">
            <v>175208</v>
          </cell>
          <cell r="C839">
            <v>9.4298000000000002</v>
          </cell>
          <cell r="D839">
            <v>7.1909000000000001</v>
          </cell>
          <cell r="E839">
            <v>1.5810999999999999</v>
          </cell>
          <cell r="F839">
            <v>0.31580000000000003</v>
          </cell>
          <cell r="G839">
            <v>0.34200000000000003</v>
          </cell>
          <cell r="J839">
            <v>13</v>
          </cell>
        </row>
        <row r="841">
          <cell r="B841" t="str">
            <v>Evolução DEC Conjunto Santo André</v>
          </cell>
        </row>
        <row r="842">
          <cell r="B842" t="str">
            <v>CONSUM</v>
          </cell>
          <cell r="C842" t="str">
            <v>TOTAL</v>
          </cell>
          <cell r="D842" t="str">
            <v>NPROG</v>
          </cell>
          <cell r="E842" t="str">
            <v>PROG</v>
          </cell>
          <cell r="F842" t="str">
            <v>SUBT INT</v>
          </cell>
          <cell r="G842" t="str">
            <v>SUBT EXT</v>
          </cell>
          <cell r="H842" t="str">
            <v>Padrão Mensal = 2,5</v>
          </cell>
          <cell r="I842" t="str">
            <v>Padrão Trimestral = 4,2</v>
          </cell>
          <cell r="J842" t="str">
            <v>Padrão Anual = 7</v>
          </cell>
        </row>
        <row r="843">
          <cell r="B843">
            <v>223225</v>
          </cell>
          <cell r="C843">
            <v>0.57589999999999997</v>
          </cell>
          <cell r="D843">
            <v>0.46829999999999999</v>
          </cell>
          <cell r="E843">
            <v>0.1076</v>
          </cell>
          <cell r="F843">
            <v>0</v>
          </cell>
          <cell r="G843">
            <v>0</v>
          </cell>
          <cell r="H843">
            <v>2.5</v>
          </cell>
          <cell r="I843">
            <v>4.2</v>
          </cell>
          <cell r="J843">
            <v>7</v>
          </cell>
        </row>
        <row r="844">
          <cell r="B844">
            <v>223225</v>
          </cell>
          <cell r="C844">
            <v>0.6875</v>
          </cell>
          <cell r="D844">
            <v>0.35389999999999999</v>
          </cell>
          <cell r="E844">
            <v>0.33360000000000001</v>
          </cell>
          <cell r="F844">
            <v>0</v>
          </cell>
          <cell r="G844">
            <v>0</v>
          </cell>
          <cell r="H844">
            <v>2.5</v>
          </cell>
          <cell r="I844">
            <v>4.2</v>
          </cell>
          <cell r="J844">
            <v>7</v>
          </cell>
        </row>
        <row r="845">
          <cell r="B845">
            <v>223225</v>
          </cell>
          <cell r="C845">
            <v>0.63449999999999995</v>
          </cell>
          <cell r="D845">
            <v>0.46860000000000002</v>
          </cell>
          <cell r="E845">
            <v>0.1101</v>
          </cell>
          <cell r="F845">
            <v>1.6000000000000001E-3</v>
          </cell>
          <cell r="G845">
            <v>5.4300000000000001E-2</v>
          </cell>
          <cell r="H845">
            <v>2.5</v>
          </cell>
          <cell r="I845">
            <v>4.2</v>
          </cell>
          <cell r="J845">
            <v>7</v>
          </cell>
        </row>
        <row r="846">
          <cell r="B846">
            <v>223225</v>
          </cell>
          <cell r="C846">
            <v>1.8978999999999999</v>
          </cell>
          <cell r="D846">
            <v>1.2907999999999999</v>
          </cell>
          <cell r="E846">
            <v>0.55130000000000001</v>
          </cell>
          <cell r="F846">
            <v>1.6000000000000001E-3</v>
          </cell>
          <cell r="G846">
            <v>5.4300000000000001E-2</v>
          </cell>
          <cell r="H846">
            <v>2.5</v>
          </cell>
          <cell r="I846">
            <v>4.2</v>
          </cell>
          <cell r="J846">
            <v>7</v>
          </cell>
        </row>
        <row r="847">
          <cell r="B847">
            <v>223225</v>
          </cell>
          <cell r="C847">
            <v>0.76129999999999998</v>
          </cell>
          <cell r="D847">
            <v>0.2263</v>
          </cell>
          <cell r="E847">
            <v>0.1255</v>
          </cell>
          <cell r="F847">
            <v>0</v>
          </cell>
          <cell r="G847">
            <v>0.40939999999999999</v>
          </cell>
          <cell r="H847">
            <v>2.5</v>
          </cell>
          <cell r="I847">
            <v>4.2</v>
          </cell>
          <cell r="J847">
            <v>7</v>
          </cell>
        </row>
        <row r="848">
          <cell r="B848">
            <v>223225</v>
          </cell>
          <cell r="C848">
            <v>0.4143</v>
          </cell>
          <cell r="D848">
            <v>0.2094</v>
          </cell>
          <cell r="E848">
            <v>1.7000000000000001E-2</v>
          </cell>
          <cell r="F848">
            <v>0.1371</v>
          </cell>
          <cell r="G848">
            <v>5.0700000000000002E-2</v>
          </cell>
          <cell r="H848">
            <v>2.5</v>
          </cell>
          <cell r="I848">
            <v>4.2</v>
          </cell>
          <cell r="J848">
            <v>7</v>
          </cell>
        </row>
        <row r="849">
          <cell r="B849">
            <v>223225</v>
          </cell>
          <cell r="C849">
            <v>0.2409</v>
          </cell>
          <cell r="D849">
            <v>0.21590000000000001</v>
          </cell>
          <cell r="E849">
            <v>7.4000000000000003E-3</v>
          </cell>
          <cell r="F849">
            <v>1.7600000000000001E-2</v>
          </cell>
          <cell r="G849">
            <v>0</v>
          </cell>
          <cell r="H849">
            <v>2.5</v>
          </cell>
          <cell r="I849">
            <v>4.2</v>
          </cell>
          <cell r="J849">
            <v>7</v>
          </cell>
        </row>
        <row r="850">
          <cell r="B850">
            <v>223225</v>
          </cell>
          <cell r="C850">
            <v>1.4165000000000001</v>
          </cell>
          <cell r="D850">
            <v>0.65159999999999996</v>
          </cell>
          <cell r="E850">
            <v>0.14990000000000001</v>
          </cell>
          <cell r="F850">
            <v>0.1547</v>
          </cell>
          <cell r="G850">
            <v>0.46010000000000001</v>
          </cell>
          <cell r="H850">
            <v>2.5</v>
          </cell>
          <cell r="I850">
            <v>4.2</v>
          </cell>
          <cell r="J850">
            <v>7</v>
          </cell>
        </row>
        <row r="851">
          <cell r="B851">
            <v>224667</v>
          </cell>
          <cell r="C851">
            <v>0.36430000000000001</v>
          </cell>
          <cell r="D851">
            <v>0.3352</v>
          </cell>
          <cell r="E851">
            <v>2.7E-2</v>
          </cell>
          <cell r="F851">
            <v>2.2000000000000001E-3</v>
          </cell>
          <cell r="G851">
            <v>0</v>
          </cell>
          <cell r="H851">
            <v>2.5</v>
          </cell>
          <cell r="I851">
            <v>4.2</v>
          </cell>
          <cell r="J851">
            <v>7</v>
          </cell>
        </row>
        <row r="852">
          <cell r="B852">
            <v>224548</v>
          </cell>
          <cell r="C852">
            <v>0.38019999999999998</v>
          </cell>
          <cell r="D852">
            <v>0.34939999999999999</v>
          </cell>
          <cell r="E852">
            <v>3.0800000000000001E-2</v>
          </cell>
          <cell r="F852">
            <v>0</v>
          </cell>
          <cell r="G852">
            <v>0</v>
          </cell>
          <cell r="H852">
            <v>2.5</v>
          </cell>
          <cell r="I852">
            <v>4.2</v>
          </cell>
          <cell r="J852">
            <v>7</v>
          </cell>
        </row>
        <row r="853">
          <cell r="B853">
            <v>224546</v>
          </cell>
          <cell r="C853">
            <v>0.37969999999999998</v>
          </cell>
          <cell r="D853">
            <v>0.34989999999999999</v>
          </cell>
          <cell r="E853">
            <v>2.9899999999999999E-2</v>
          </cell>
          <cell r="F853">
            <v>0</v>
          </cell>
          <cell r="G853">
            <v>0</v>
          </cell>
          <cell r="H853">
            <v>2.5</v>
          </cell>
          <cell r="I853">
            <v>4.2</v>
          </cell>
          <cell r="J853">
            <v>7</v>
          </cell>
        </row>
        <row r="854">
          <cell r="B854">
            <v>224587</v>
          </cell>
          <cell r="C854">
            <v>1.1242000000000001</v>
          </cell>
          <cell r="D854">
            <v>1.0345</v>
          </cell>
          <cell r="E854">
            <v>8.77E-2</v>
          </cell>
          <cell r="F854">
            <v>2.2000000000000001E-3</v>
          </cell>
          <cell r="G854">
            <v>0</v>
          </cell>
          <cell r="H854">
            <v>2.5</v>
          </cell>
          <cell r="I854">
            <v>4.2</v>
          </cell>
          <cell r="J854">
            <v>7</v>
          </cell>
        </row>
        <row r="855">
          <cell r="B855">
            <v>224705</v>
          </cell>
          <cell r="C855">
            <v>1.5390999999999999</v>
          </cell>
          <cell r="D855">
            <v>1.5190999999999999</v>
          </cell>
          <cell r="E855">
            <v>0.02</v>
          </cell>
          <cell r="F855">
            <v>0</v>
          </cell>
          <cell r="G855">
            <v>0</v>
          </cell>
          <cell r="H855">
            <v>2.5</v>
          </cell>
          <cell r="I855">
            <v>4.2</v>
          </cell>
          <cell r="J855">
            <v>7</v>
          </cell>
        </row>
        <row r="856">
          <cell r="B856">
            <v>224693</v>
          </cell>
          <cell r="C856">
            <v>0.37640000000000001</v>
          </cell>
          <cell r="D856">
            <v>0.21729999999999999</v>
          </cell>
          <cell r="E856">
            <v>3.4299999999999997E-2</v>
          </cell>
          <cell r="F856">
            <v>0</v>
          </cell>
          <cell r="G856">
            <v>0.12470000000000001</v>
          </cell>
          <cell r="H856">
            <v>2.5</v>
          </cell>
          <cell r="I856">
            <v>4.2</v>
          </cell>
          <cell r="J856">
            <v>7</v>
          </cell>
        </row>
        <row r="857">
          <cell r="B857">
            <v>227835</v>
          </cell>
          <cell r="C857">
            <v>0.52410000000000001</v>
          </cell>
          <cell r="D857">
            <v>0.50139999999999996</v>
          </cell>
          <cell r="E857">
            <v>1.6299999999999999E-2</v>
          </cell>
          <cell r="F857">
            <v>6.3E-3</v>
          </cell>
          <cell r="G857">
            <v>0</v>
          </cell>
          <cell r="H857">
            <v>2.5</v>
          </cell>
          <cell r="I857">
            <v>4.2</v>
          </cell>
          <cell r="J857">
            <v>7</v>
          </cell>
        </row>
        <row r="858">
          <cell r="B858">
            <v>225744</v>
          </cell>
          <cell r="C858">
            <v>2.4356</v>
          </cell>
          <cell r="D858">
            <v>2.2343999999999999</v>
          </cell>
          <cell r="E858">
            <v>7.0499999999999993E-2</v>
          </cell>
          <cell r="F858">
            <v>6.4000000000000003E-3</v>
          </cell>
          <cell r="G858">
            <v>0.1241</v>
          </cell>
          <cell r="I858">
            <v>4.2</v>
          </cell>
          <cell r="J858">
            <v>7</v>
          </cell>
        </row>
        <row r="859">
          <cell r="B859">
            <v>224195</v>
          </cell>
          <cell r="C859">
            <v>6.8787000000000003</v>
          </cell>
          <cell r="D859">
            <v>5.2202000000000002</v>
          </cell>
          <cell r="E859">
            <v>0.85699999999999998</v>
          </cell>
          <cell r="F859">
            <v>0.16420000000000001</v>
          </cell>
          <cell r="G859">
            <v>0.63719999999999999</v>
          </cell>
          <cell r="J859">
            <v>7</v>
          </cell>
        </row>
        <row r="861">
          <cell r="B861" t="str">
            <v>Evolução DEC Conjunto Santo André - Represa</v>
          </cell>
        </row>
        <row r="862">
          <cell r="B862" t="str">
            <v>CONSUM</v>
          </cell>
          <cell r="C862" t="str">
            <v>TOTAL</v>
          </cell>
          <cell r="D862" t="str">
            <v>NPROG</v>
          </cell>
          <cell r="E862" t="str">
            <v>PROG</v>
          </cell>
          <cell r="F862" t="str">
            <v>SUBT INT</v>
          </cell>
          <cell r="G862" t="str">
            <v>SUBT EXT</v>
          </cell>
          <cell r="H862" t="str">
            <v>Padrão Mensal = 4,5</v>
          </cell>
          <cell r="I862" t="str">
            <v>Padrão Trimestral = 9</v>
          </cell>
          <cell r="J862" t="str">
            <v>Padrão Anual = 15</v>
          </cell>
        </row>
        <row r="863">
          <cell r="B863">
            <v>6983</v>
          </cell>
          <cell r="C863">
            <v>1.8516999999999999</v>
          </cell>
          <cell r="D863">
            <v>1.5385</v>
          </cell>
          <cell r="E863">
            <v>0.31319999999999998</v>
          </cell>
          <cell r="F863">
            <v>0</v>
          </cell>
          <cell r="G863">
            <v>0</v>
          </cell>
          <cell r="H863">
            <v>4.5</v>
          </cell>
          <cell r="I863">
            <v>9</v>
          </cell>
          <cell r="J863">
            <v>15</v>
          </cell>
        </row>
        <row r="864">
          <cell r="B864">
            <v>6984</v>
          </cell>
          <cell r="C864">
            <v>1.2024999999999999</v>
          </cell>
          <cell r="D864">
            <v>1.1677999999999999</v>
          </cell>
          <cell r="E864">
            <v>1.84E-2</v>
          </cell>
          <cell r="F864">
            <v>1.6299999999999999E-2</v>
          </cell>
          <cell r="G864">
            <v>0</v>
          </cell>
          <cell r="H864">
            <v>4.5</v>
          </cell>
          <cell r="I864">
            <v>9</v>
          </cell>
          <cell r="J864">
            <v>15</v>
          </cell>
        </row>
        <row r="865">
          <cell r="B865">
            <v>6984</v>
          </cell>
          <cell r="C865">
            <v>0.2898</v>
          </cell>
          <cell r="D865">
            <v>0.28639999999999999</v>
          </cell>
          <cell r="E865">
            <v>3.3999999999999998E-3</v>
          </cell>
          <cell r="F865">
            <v>0</v>
          </cell>
          <cell r="G865">
            <v>0</v>
          </cell>
          <cell r="H865">
            <v>4.5</v>
          </cell>
          <cell r="I865">
            <v>9</v>
          </cell>
          <cell r="J865">
            <v>15</v>
          </cell>
        </row>
        <row r="866">
          <cell r="B866">
            <v>6984</v>
          </cell>
          <cell r="C866">
            <v>3.3437000000000001</v>
          </cell>
          <cell r="D866">
            <v>2.9925000000000002</v>
          </cell>
          <cell r="E866">
            <v>0.33500000000000002</v>
          </cell>
          <cell r="F866">
            <v>1.6299999999999999E-2</v>
          </cell>
          <cell r="G866">
            <v>0</v>
          </cell>
          <cell r="H866">
            <v>4.5</v>
          </cell>
          <cell r="I866">
            <v>9</v>
          </cell>
          <cell r="J866">
            <v>15</v>
          </cell>
        </row>
        <row r="867">
          <cell r="B867">
            <v>6984</v>
          </cell>
          <cell r="C867">
            <v>0.37490000000000001</v>
          </cell>
          <cell r="D867">
            <v>0.3619</v>
          </cell>
          <cell r="E867">
            <v>0</v>
          </cell>
          <cell r="F867">
            <v>0</v>
          </cell>
          <cell r="G867">
            <v>1.2999999999999999E-2</v>
          </cell>
          <cell r="H867">
            <v>4.5</v>
          </cell>
          <cell r="I867">
            <v>9</v>
          </cell>
          <cell r="J867">
            <v>15</v>
          </cell>
        </row>
        <row r="868">
          <cell r="B868">
            <v>6984</v>
          </cell>
          <cell r="C868">
            <v>2.6823000000000001</v>
          </cell>
          <cell r="D868">
            <v>2.6722999999999999</v>
          </cell>
          <cell r="E868">
            <v>9.9000000000000008E-3</v>
          </cell>
          <cell r="F868">
            <v>0</v>
          </cell>
          <cell r="G868">
            <v>0</v>
          </cell>
          <cell r="H868">
            <v>4.5</v>
          </cell>
          <cell r="I868">
            <v>9</v>
          </cell>
          <cell r="J868">
            <v>15</v>
          </cell>
        </row>
        <row r="869">
          <cell r="B869">
            <v>6984</v>
          </cell>
          <cell r="C869">
            <v>0.74280000000000002</v>
          </cell>
          <cell r="D869">
            <v>0.74280000000000002</v>
          </cell>
          <cell r="E869">
            <v>0</v>
          </cell>
          <cell r="F869">
            <v>0</v>
          </cell>
          <cell r="G869">
            <v>0</v>
          </cell>
          <cell r="H869">
            <v>4.5</v>
          </cell>
          <cell r="I869">
            <v>9</v>
          </cell>
          <cell r="J869">
            <v>15</v>
          </cell>
        </row>
        <row r="870">
          <cell r="B870">
            <v>6984</v>
          </cell>
          <cell r="C870">
            <v>3.8</v>
          </cell>
          <cell r="D870">
            <v>3.7770000000000001</v>
          </cell>
          <cell r="E870">
            <v>9.9000000000000008E-3</v>
          </cell>
          <cell r="F870">
            <v>0</v>
          </cell>
          <cell r="G870">
            <v>1.2999999999999999E-2</v>
          </cell>
          <cell r="H870">
            <v>4.5</v>
          </cell>
          <cell r="I870">
            <v>9</v>
          </cell>
          <cell r="J870">
            <v>15</v>
          </cell>
        </row>
        <row r="871">
          <cell r="B871">
            <v>7117</v>
          </cell>
          <cell r="C871">
            <v>2.2717999999999998</v>
          </cell>
          <cell r="D871">
            <v>2.2715999999999998</v>
          </cell>
          <cell r="E871">
            <v>2.0000000000000001E-4</v>
          </cell>
          <cell r="F871">
            <v>0</v>
          </cell>
          <cell r="G871">
            <v>0</v>
          </cell>
          <cell r="H871">
            <v>4.5</v>
          </cell>
          <cell r="I871">
            <v>9</v>
          </cell>
          <cell r="J871">
            <v>15</v>
          </cell>
        </row>
        <row r="872">
          <cell r="B872">
            <v>7117</v>
          </cell>
          <cell r="C872">
            <v>0.2913</v>
          </cell>
          <cell r="D872">
            <v>0.2913</v>
          </cell>
          <cell r="E872">
            <v>0</v>
          </cell>
          <cell r="F872">
            <v>0</v>
          </cell>
          <cell r="G872">
            <v>0</v>
          </cell>
          <cell r="H872">
            <v>4.5</v>
          </cell>
          <cell r="I872">
            <v>9</v>
          </cell>
          <cell r="J872">
            <v>15</v>
          </cell>
        </row>
        <row r="873">
          <cell r="B873">
            <v>7116</v>
          </cell>
          <cell r="C873">
            <v>2.9571999999999998</v>
          </cell>
          <cell r="D873">
            <v>2.8422000000000001</v>
          </cell>
          <cell r="E873">
            <v>0</v>
          </cell>
          <cell r="F873">
            <v>0.115</v>
          </cell>
          <cell r="G873">
            <v>0</v>
          </cell>
          <cell r="H873">
            <v>4.5</v>
          </cell>
          <cell r="I873">
            <v>9</v>
          </cell>
          <cell r="J873">
            <v>15</v>
          </cell>
        </row>
        <row r="874">
          <cell r="B874">
            <v>7117</v>
          </cell>
          <cell r="C874">
            <v>5.5198999999999998</v>
          </cell>
          <cell r="D874">
            <v>5.4047000000000001</v>
          </cell>
          <cell r="E874">
            <v>2.0000000000000001E-4</v>
          </cell>
          <cell r="F874">
            <v>0.115</v>
          </cell>
          <cell r="G874">
            <v>0</v>
          </cell>
          <cell r="H874">
            <v>4.5</v>
          </cell>
          <cell r="I874">
            <v>9</v>
          </cell>
          <cell r="J874">
            <v>15</v>
          </cell>
        </row>
        <row r="875">
          <cell r="B875">
            <v>7151</v>
          </cell>
          <cell r="C875">
            <v>6.3490000000000002</v>
          </cell>
          <cell r="D875">
            <v>6.2069000000000001</v>
          </cell>
          <cell r="E875">
            <v>0.1421</v>
          </cell>
          <cell r="F875">
            <v>0</v>
          </cell>
          <cell r="G875">
            <v>0</v>
          </cell>
          <cell r="H875">
            <v>4.5</v>
          </cell>
          <cell r="I875">
            <v>9</v>
          </cell>
          <cell r="J875">
            <v>15</v>
          </cell>
        </row>
        <row r="876">
          <cell r="B876">
            <v>7151</v>
          </cell>
          <cell r="C876">
            <v>3.5832000000000002</v>
          </cell>
          <cell r="D876">
            <v>2.0800999999999998</v>
          </cell>
          <cell r="E876">
            <v>0.2001</v>
          </cell>
          <cell r="F876">
            <v>1.2331000000000001</v>
          </cell>
          <cell r="G876">
            <v>6.9900000000000004E-2</v>
          </cell>
          <cell r="H876">
            <v>4.5</v>
          </cell>
          <cell r="I876">
            <v>9</v>
          </cell>
          <cell r="J876">
            <v>15</v>
          </cell>
        </row>
        <row r="877">
          <cell r="B877">
            <v>7218</v>
          </cell>
          <cell r="C877">
            <v>1.7807999999999999</v>
          </cell>
          <cell r="D877">
            <v>1.4705999999999999</v>
          </cell>
          <cell r="E877">
            <v>0.31030000000000002</v>
          </cell>
          <cell r="F877">
            <v>0</v>
          </cell>
          <cell r="G877">
            <v>0</v>
          </cell>
          <cell r="H877">
            <v>4.5</v>
          </cell>
          <cell r="I877">
            <v>9</v>
          </cell>
          <cell r="J877">
            <v>15</v>
          </cell>
        </row>
        <row r="878">
          <cell r="B878">
            <v>7173</v>
          </cell>
          <cell r="C878">
            <v>11.6937</v>
          </cell>
          <cell r="D878">
            <v>9.7414000000000005</v>
          </cell>
          <cell r="E878">
            <v>0.65339999999999998</v>
          </cell>
          <cell r="F878">
            <v>1.2293000000000001</v>
          </cell>
          <cell r="G878">
            <v>6.9699999999999998E-2</v>
          </cell>
          <cell r="I878">
            <v>9</v>
          </cell>
          <cell r="J878">
            <v>15</v>
          </cell>
        </row>
        <row r="879">
          <cell r="B879">
            <v>7064</v>
          </cell>
          <cell r="C879">
            <v>24.4983</v>
          </cell>
          <cell r="D879">
            <v>22.029800000000002</v>
          </cell>
          <cell r="E879">
            <v>1.0045999999999999</v>
          </cell>
          <cell r="F879">
            <v>1.3802000000000001</v>
          </cell>
          <cell r="G879">
            <v>8.3599999999999994E-2</v>
          </cell>
          <cell r="J879">
            <v>15</v>
          </cell>
        </row>
        <row r="881">
          <cell r="B881" t="str">
            <v>Evolução DEC Conjunto São Bernardo do Campo</v>
          </cell>
        </row>
        <row r="882">
          <cell r="B882" t="str">
            <v>CONSUM</v>
          </cell>
          <cell r="C882" t="str">
            <v>TOTAL</v>
          </cell>
          <cell r="D882" t="str">
            <v>NPROG</v>
          </cell>
          <cell r="E882" t="str">
            <v>PROG</v>
          </cell>
          <cell r="F882" t="str">
            <v>SUBT INT</v>
          </cell>
          <cell r="G882" t="str">
            <v>SUBT EXT</v>
          </cell>
          <cell r="H882" t="str">
            <v>Padrão Mensal = 2,5</v>
          </cell>
          <cell r="I882" t="str">
            <v>Padrão Trimestral = 4,2</v>
          </cell>
          <cell r="J882" t="str">
            <v>Padrão Anual = 7</v>
          </cell>
        </row>
        <row r="883">
          <cell r="B883">
            <v>118359</v>
          </cell>
          <cell r="C883">
            <v>0.24360000000000001</v>
          </cell>
          <cell r="D883">
            <v>0.20710000000000001</v>
          </cell>
          <cell r="E883">
            <v>3.1099999999999999E-2</v>
          </cell>
          <cell r="F883">
            <v>5.4000000000000003E-3</v>
          </cell>
          <cell r="G883">
            <v>0</v>
          </cell>
          <cell r="H883">
            <v>2.5</v>
          </cell>
          <cell r="I883">
            <v>4.2</v>
          </cell>
          <cell r="J883">
            <v>7</v>
          </cell>
        </row>
        <row r="884">
          <cell r="B884">
            <v>118359</v>
          </cell>
          <cell r="C884">
            <v>0.188</v>
          </cell>
          <cell r="D884">
            <v>0.14269999999999999</v>
          </cell>
          <cell r="E884">
            <v>2.6599999999999999E-2</v>
          </cell>
          <cell r="F884">
            <v>1.8700000000000001E-2</v>
          </cell>
          <cell r="G884">
            <v>0</v>
          </cell>
          <cell r="H884">
            <v>2.5</v>
          </cell>
          <cell r="I884">
            <v>4.2</v>
          </cell>
          <cell r="J884">
            <v>7</v>
          </cell>
        </row>
        <row r="885">
          <cell r="B885">
            <v>118359</v>
          </cell>
          <cell r="C885">
            <v>0.28299999999999997</v>
          </cell>
          <cell r="D885">
            <v>0.2457</v>
          </cell>
          <cell r="E885">
            <v>1.38E-2</v>
          </cell>
          <cell r="F885">
            <v>2.7000000000000001E-3</v>
          </cell>
          <cell r="G885">
            <v>2.0799999999999999E-2</v>
          </cell>
          <cell r="H885">
            <v>2.5</v>
          </cell>
          <cell r="I885">
            <v>4.2</v>
          </cell>
          <cell r="J885">
            <v>7</v>
          </cell>
        </row>
        <row r="886">
          <cell r="B886">
            <v>118359</v>
          </cell>
          <cell r="C886">
            <v>0.71460000000000001</v>
          </cell>
          <cell r="D886">
            <v>0.59550000000000003</v>
          </cell>
          <cell r="E886">
            <v>7.1499999999999994E-2</v>
          </cell>
          <cell r="F886">
            <v>2.6800000000000001E-2</v>
          </cell>
          <cell r="G886">
            <v>2.0799999999999999E-2</v>
          </cell>
          <cell r="H886">
            <v>2.5</v>
          </cell>
          <cell r="I886">
            <v>4.2</v>
          </cell>
          <cell r="J886">
            <v>7</v>
          </cell>
        </row>
        <row r="887">
          <cell r="B887">
            <v>118359</v>
          </cell>
          <cell r="C887">
            <v>0.44309999999999999</v>
          </cell>
          <cell r="D887">
            <v>0.30780000000000002</v>
          </cell>
          <cell r="E887">
            <v>1.9900000000000001E-2</v>
          </cell>
          <cell r="F887">
            <v>0</v>
          </cell>
          <cell r="G887">
            <v>0.1154</v>
          </cell>
          <cell r="H887">
            <v>2.5</v>
          </cell>
          <cell r="I887">
            <v>4.2</v>
          </cell>
          <cell r="J887">
            <v>7</v>
          </cell>
        </row>
        <row r="888">
          <cell r="B888">
            <v>118359</v>
          </cell>
          <cell r="C888">
            <v>0.58279999999999998</v>
          </cell>
          <cell r="D888">
            <v>0.17</v>
          </cell>
          <cell r="E888">
            <v>3.1800000000000002E-2</v>
          </cell>
          <cell r="F888">
            <v>0.28960000000000002</v>
          </cell>
          <cell r="G888">
            <v>9.1300000000000006E-2</v>
          </cell>
          <cell r="H888">
            <v>2.5</v>
          </cell>
          <cell r="I888">
            <v>4.2</v>
          </cell>
          <cell r="J888">
            <v>7</v>
          </cell>
        </row>
        <row r="889">
          <cell r="B889">
            <v>118359</v>
          </cell>
          <cell r="C889">
            <v>0.25519999999999998</v>
          </cell>
          <cell r="D889">
            <v>0.2351</v>
          </cell>
          <cell r="E889">
            <v>2.0199999999999999E-2</v>
          </cell>
          <cell r="F889">
            <v>0</v>
          </cell>
          <cell r="G889">
            <v>0</v>
          </cell>
          <cell r="H889">
            <v>2.5</v>
          </cell>
          <cell r="I889">
            <v>4.2</v>
          </cell>
          <cell r="J889">
            <v>7</v>
          </cell>
        </row>
        <row r="890">
          <cell r="B890">
            <v>118359</v>
          </cell>
          <cell r="C890">
            <v>1.2810999999999999</v>
          </cell>
          <cell r="D890">
            <v>0.71289999999999998</v>
          </cell>
          <cell r="E890">
            <v>7.1900000000000006E-2</v>
          </cell>
          <cell r="F890">
            <v>0.28960000000000002</v>
          </cell>
          <cell r="G890">
            <v>0.20669999999999999</v>
          </cell>
          <cell r="H890">
            <v>2.5</v>
          </cell>
          <cell r="I890">
            <v>4.2</v>
          </cell>
          <cell r="J890">
            <v>7</v>
          </cell>
        </row>
        <row r="891">
          <cell r="B891">
            <v>118359</v>
          </cell>
          <cell r="C891">
            <v>0.35470000000000002</v>
          </cell>
          <cell r="D891">
            <v>0.2843</v>
          </cell>
          <cell r="E891">
            <v>6.5799999999999997E-2</v>
          </cell>
          <cell r="F891">
            <v>4.7000000000000002E-3</v>
          </cell>
          <cell r="G891">
            <v>0</v>
          </cell>
          <cell r="H891">
            <v>2.5</v>
          </cell>
          <cell r="I891">
            <v>4.2</v>
          </cell>
          <cell r="J891">
            <v>7</v>
          </cell>
        </row>
        <row r="892">
          <cell r="B892">
            <v>118359</v>
          </cell>
          <cell r="C892">
            <v>0.10829999999999999</v>
          </cell>
          <cell r="D892">
            <v>7.3499999999999996E-2</v>
          </cell>
          <cell r="E892">
            <v>3.4799999999999998E-2</v>
          </cell>
          <cell r="F892">
            <v>0</v>
          </cell>
          <cell r="G892">
            <v>0</v>
          </cell>
          <cell r="H892">
            <v>2.5</v>
          </cell>
          <cell r="I892">
            <v>4.2</v>
          </cell>
          <cell r="J892">
            <v>7</v>
          </cell>
        </row>
        <row r="893">
          <cell r="B893">
            <v>118359</v>
          </cell>
          <cell r="C893">
            <v>0.39579999999999999</v>
          </cell>
          <cell r="D893">
            <v>0.38080000000000003</v>
          </cell>
          <cell r="E893">
            <v>1.49E-2</v>
          </cell>
          <cell r="F893">
            <v>0</v>
          </cell>
          <cell r="G893">
            <v>0</v>
          </cell>
          <cell r="H893">
            <v>2.5</v>
          </cell>
          <cell r="I893">
            <v>4.2</v>
          </cell>
          <cell r="J893">
            <v>7</v>
          </cell>
        </row>
        <row r="894">
          <cell r="B894">
            <v>118359</v>
          </cell>
          <cell r="C894">
            <v>0.85880000000000001</v>
          </cell>
          <cell r="D894">
            <v>0.73860000000000003</v>
          </cell>
          <cell r="E894">
            <v>0.11550000000000001</v>
          </cell>
          <cell r="F894">
            <v>4.7000000000000002E-3</v>
          </cell>
          <cell r="G894">
            <v>0</v>
          </cell>
          <cell r="H894">
            <v>2.5</v>
          </cell>
          <cell r="I894">
            <v>4.2</v>
          </cell>
          <cell r="J894">
            <v>7</v>
          </cell>
        </row>
        <row r="895">
          <cell r="B895">
            <v>118359</v>
          </cell>
          <cell r="C895">
            <v>0.57179999999999997</v>
          </cell>
          <cell r="D895">
            <v>0.378</v>
          </cell>
          <cell r="E895">
            <v>0.127</v>
          </cell>
          <cell r="F895">
            <v>2.2599999999999999E-2</v>
          </cell>
          <cell r="G895">
            <v>4.41E-2</v>
          </cell>
          <cell r="H895">
            <v>2.5</v>
          </cell>
          <cell r="I895">
            <v>4.2</v>
          </cell>
          <cell r="J895">
            <v>7</v>
          </cell>
        </row>
        <row r="896">
          <cell r="B896">
            <v>118359</v>
          </cell>
          <cell r="C896">
            <v>0.2157</v>
          </cell>
          <cell r="D896">
            <v>0.20230000000000001</v>
          </cell>
          <cell r="E896">
            <v>3.0000000000000001E-3</v>
          </cell>
          <cell r="F896">
            <v>1.04E-2</v>
          </cell>
          <cell r="G896">
            <v>0</v>
          </cell>
          <cell r="H896">
            <v>2.5</v>
          </cell>
          <cell r="I896">
            <v>4.2</v>
          </cell>
          <cell r="J896">
            <v>7</v>
          </cell>
        </row>
        <row r="897">
          <cell r="B897">
            <v>118359</v>
          </cell>
          <cell r="C897">
            <v>0.45369999999999999</v>
          </cell>
          <cell r="D897">
            <v>0.33210000000000001</v>
          </cell>
          <cell r="E897">
            <v>4.6699999999999998E-2</v>
          </cell>
          <cell r="F897">
            <v>7.4899999999999994E-2</v>
          </cell>
          <cell r="G897">
            <v>0</v>
          </cell>
          <cell r="H897">
            <v>2.5</v>
          </cell>
          <cell r="I897">
            <v>4.2</v>
          </cell>
          <cell r="J897">
            <v>7</v>
          </cell>
        </row>
        <row r="898">
          <cell r="B898">
            <v>118359</v>
          </cell>
          <cell r="C898">
            <v>1.2412000000000001</v>
          </cell>
          <cell r="D898">
            <v>0.91239999999999999</v>
          </cell>
          <cell r="E898">
            <v>0.1767</v>
          </cell>
          <cell r="F898">
            <v>0.1079</v>
          </cell>
          <cell r="G898">
            <v>4.41E-2</v>
          </cell>
          <cell r="I898">
            <v>4.2</v>
          </cell>
          <cell r="J898">
            <v>7</v>
          </cell>
        </row>
        <row r="899">
          <cell r="B899">
            <v>118359</v>
          </cell>
          <cell r="C899">
            <v>4.0956999999999999</v>
          </cell>
          <cell r="D899">
            <v>2.9594</v>
          </cell>
          <cell r="E899">
            <v>0.43559999999999999</v>
          </cell>
          <cell r="F899">
            <v>0.42899999999999999</v>
          </cell>
          <cell r="G899">
            <v>0.27160000000000001</v>
          </cell>
          <cell r="J899">
            <v>7</v>
          </cell>
        </row>
        <row r="901">
          <cell r="B901" t="str">
            <v>Evolução DEC Conjunto São Bernardo do Campo - Represa</v>
          </cell>
        </row>
        <row r="902">
          <cell r="B902" t="str">
            <v>CONSUM</v>
          </cell>
          <cell r="C902" t="str">
            <v>TOTAL</v>
          </cell>
          <cell r="D902" t="str">
            <v>NPROG</v>
          </cell>
          <cell r="E902" t="str">
            <v>PROG</v>
          </cell>
          <cell r="F902" t="str">
            <v>SUBT INT</v>
          </cell>
          <cell r="G902" t="str">
            <v>SUBT EXT</v>
          </cell>
          <cell r="H902" t="str">
            <v>Padrão Mensal = 7,2</v>
          </cell>
          <cell r="I902" t="str">
            <v>Padrão Trimestral = 14,4</v>
          </cell>
          <cell r="J902" t="str">
            <v>Padrão Anual = 24</v>
          </cell>
        </row>
        <row r="903">
          <cell r="B903">
            <v>8110</v>
          </cell>
          <cell r="C903">
            <v>1.2608999999999999</v>
          </cell>
          <cell r="D903">
            <v>1.2607999999999999</v>
          </cell>
          <cell r="E903">
            <v>2.0000000000000001E-4</v>
          </cell>
          <cell r="F903">
            <v>0</v>
          </cell>
          <cell r="G903">
            <v>0</v>
          </cell>
          <cell r="H903">
            <v>7.2</v>
          </cell>
          <cell r="I903">
            <v>14.4</v>
          </cell>
          <cell r="J903">
            <v>24</v>
          </cell>
        </row>
        <row r="904">
          <cell r="B904">
            <v>8110</v>
          </cell>
          <cell r="C904">
            <v>0.61599999999999999</v>
          </cell>
          <cell r="D904">
            <v>0.152</v>
          </cell>
          <cell r="E904">
            <v>0</v>
          </cell>
          <cell r="F904">
            <v>0.46400000000000002</v>
          </cell>
          <cell r="G904">
            <v>0</v>
          </cell>
          <cell r="H904">
            <v>7.2</v>
          </cell>
          <cell r="I904">
            <v>14.4</v>
          </cell>
          <cell r="J904">
            <v>24</v>
          </cell>
        </row>
        <row r="905">
          <cell r="B905">
            <v>8110</v>
          </cell>
          <cell r="C905">
            <v>1.4743999999999999</v>
          </cell>
          <cell r="D905">
            <v>1.3963000000000001</v>
          </cell>
          <cell r="E905">
            <v>7.8100000000000003E-2</v>
          </cell>
          <cell r="F905">
            <v>0</v>
          </cell>
          <cell r="G905">
            <v>0</v>
          </cell>
          <cell r="H905">
            <v>7.2</v>
          </cell>
          <cell r="I905">
            <v>14.4</v>
          </cell>
          <cell r="J905">
            <v>24</v>
          </cell>
        </row>
        <row r="906">
          <cell r="B906">
            <v>8110</v>
          </cell>
          <cell r="C906">
            <v>3.3513000000000002</v>
          </cell>
          <cell r="D906">
            <v>2.8090999999999999</v>
          </cell>
          <cell r="E906">
            <v>7.8299999999999995E-2</v>
          </cell>
          <cell r="F906">
            <v>0.46400000000000002</v>
          </cell>
          <cell r="G906">
            <v>0</v>
          </cell>
          <cell r="H906">
            <v>7.2</v>
          </cell>
          <cell r="I906">
            <v>14.4</v>
          </cell>
          <cell r="J906">
            <v>24</v>
          </cell>
        </row>
        <row r="907">
          <cell r="B907">
            <v>8110</v>
          </cell>
          <cell r="C907">
            <v>0.92949999999999999</v>
          </cell>
          <cell r="D907">
            <v>0.92949999999999999</v>
          </cell>
          <cell r="E907">
            <v>0</v>
          </cell>
          <cell r="F907">
            <v>0</v>
          </cell>
          <cell r="G907">
            <v>0</v>
          </cell>
          <cell r="H907">
            <v>7.2</v>
          </cell>
          <cell r="I907">
            <v>14.4</v>
          </cell>
          <cell r="J907">
            <v>24</v>
          </cell>
        </row>
        <row r="908">
          <cell r="B908">
            <v>8110</v>
          </cell>
          <cell r="C908">
            <v>0.77610000000000001</v>
          </cell>
          <cell r="D908">
            <v>0.77610000000000001</v>
          </cell>
          <cell r="E908">
            <v>0</v>
          </cell>
          <cell r="F908">
            <v>0</v>
          </cell>
          <cell r="G908">
            <v>0</v>
          </cell>
          <cell r="H908">
            <v>7.2</v>
          </cell>
          <cell r="I908">
            <v>14.4</v>
          </cell>
          <cell r="J908">
            <v>24</v>
          </cell>
        </row>
        <row r="909">
          <cell r="B909">
            <v>8110</v>
          </cell>
          <cell r="C909">
            <v>0.27079999999999999</v>
          </cell>
          <cell r="D909">
            <v>0.27079999999999999</v>
          </cell>
          <cell r="E909">
            <v>0</v>
          </cell>
          <cell r="F909">
            <v>0</v>
          </cell>
          <cell r="G909">
            <v>0</v>
          </cell>
          <cell r="H909">
            <v>7.2</v>
          </cell>
          <cell r="I909">
            <v>14.4</v>
          </cell>
          <cell r="J909">
            <v>24</v>
          </cell>
        </row>
        <row r="910">
          <cell r="B910">
            <v>8110</v>
          </cell>
          <cell r="C910">
            <v>1.9763999999999999</v>
          </cell>
          <cell r="D910">
            <v>1.9763999999999999</v>
          </cell>
          <cell r="E910">
            <v>0</v>
          </cell>
          <cell r="F910">
            <v>0</v>
          </cell>
          <cell r="G910">
            <v>0</v>
          </cell>
          <cell r="H910">
            <v>7.2</v>
          </cell>
          <cell r="I910">
            <v>14.4</v>
          </cell>
          <cell r="J910">
            <v>24</v>
          </cell>
        </row>
        <row r="911">
          <cell r="B911">
            <v>8110</v>
          </cell>
          <cell r="C911">
            <v>1.4433</v>
          </cell>
          <cell r="D911">
            <v>1.1641999999999999</v>
          </cell>
          <cell r="E911">
            <v>0.27910000000000001</v>
          </cell>
          <cell r="F911">
            <v>0</v>
          </cell>
          <cell r="G911">
            <v>0</v>
          </cell>
          <cell r="H911">
            <v>7.2</v>
          </cell>
          <cell r="I911">
            <v>14.4</v>
          </cell>
          <cell r="J911">
            <v>24</v>
          </cell>
        </row>
        <row r="912">
          <cell r="B912">
            <v>8110</v>
          </cell>
          <cell r="C912">
            <v>0.20960000000000001</v>
          </cell>
          <cell r="D912">
            <v>0.20960000000000001</v>
          </cell>
          <cell r="E912">
            <v>0</v>
          </cell>
          <cell r="F912">
            <v>0</v>
          </cell>
          <cell r="G912">
            <v>0</v>
          </cell>
          <cell r="H912">
            <v>7.2</v>
          </cell>
          <cell r="I912">
            <v>14.4</v>
          </cell>
          <cell r="J912">
            <v>24</v>
          </cell>
        </row>
        <row r="913">
          <cell r="B913">
            <v>8110</v>
          </cell>
          <cell r="C913">
            <v>0.77780000000000005</v>
          </cell>
          <cell r="D913">
            <v>0.77780000000000005</v>
          </cell>
          <cell r="E913">
            <v>0</v>
          </cell>
          <cell r="F913">
            <v>0</v>
          </cell>
          <cell r="G913">
            <v>0</v>
          </cell>
          <cell r="H913">
            <v>7.2</v>
          </cell>
          <cell r="I913">
            <v>14.4</v>
          </cell>
          <cell r="J913">
            <v>24</v>
          </cell>
        </row>
        <row r="914">
          <cell r="B914">
            <v>8110</v>
          </cell>
          <cell r="C914">
            <v>2.4306999999999999</v>
          </cell>
          <cell r="D914">
            <v>2.1516000000000002</v>
          </cell>
          <cell r="E914">
            <v>0.27910000000000001</v>
          </cell>
          <cell r="F914">
            <v>0</v>
          </cell>
          <cell r="G914">
            <v>0</v>
          </cell>
          <cell r="H914">
            <v>7.2</v>
          </cell>
          <cell r="I914">
            <v>14.4</v>
          </cell>
          <cell r="J914">
            <v>24</v>
          </cell>
        </row>
        <row r="915">
          <cell r="B915">
            <v>8110</v>
          </cell>
          <cell r="C915">
            <v>3.9315000000000002</v>
          </cell>
          <cell r="D915">
            <v>3.9315000000000002</v>
          </cell>
          <cell r="E915">
            <v>0</v>
          </cell>
          <cell r="F915">
            <v>0</v>
          </cell>
          <cell r="G915">
            <v>0</v>
          </cell>
          <cell r="H915">
            <v>7.2</v>
          </cell>
          <cell r="I915">
            <v>14.4</v>
          </cell>
          <cell r="J915">
            <v>24</v>
          </cell>
        </row>
        <row r="916">
          <cell r="B916">
            <v>8110</v>
          </cell>
          <cell r="C916">
            <v>0.92369999999999997</v>
          </cell>
          <cell r="D916">
            <v>0.44629999999999997</v>
          </cell>
          <cell r="E916">
            <v>0.06</v>
          </cell>
          <cell r="F916">
            <v>0.40229999999999999</v>
          </cell>
          <cell r="G916">
            <v>1.52E-2</v>
          </cell>
          <cell r="H916">
            <v>7.2</v>
          </cell>
          <cell r="I916">
            <v>14.4</v>
          </cell>
          <cell r="J916">
            <v>24</v>
          </cell>
        </row>
        <row r="917">
          <cell r="B917">
            <v>8110</v>
          </cell>
          <cell r="C917">
            <v>3.4851000000000001</v>
          </cell>
          <cell r="D917">
            <v>3.3759000000000001</v>
          </cell>
          <cell r="E917">
            <v>0.10920000000000001</v>
          </cell>
          <cell r="F917">
            <v>0</v>
          </cell>
          <cell r="G917">
            <v>0</v>
          </cell>
          <cell r="H917">
            <v>7.2</v>
          </cell>
          <cell r="I917">
            <v>14.4</v>
          </cell>
          <cell r="J917">
            <v>24</v>
          </cell>
        </row>
        <row r="918">
          <cell r="B918">
            <v>8110</v>
          </cell>
          <cell r="C918">
            <v>8.3402999999999992</v>
          </cell>
          <cell r="D918">
            <v>7.7537000000000003</v>
          </cell>
          <cell r="E918">
            <v>0.16919999999999999</v>
          </cell>
          <cell r="F918">
            <v>0.40229999999999999</v>
          </cell>
          <cell r="G918">
            <v>1.52E-2</v>
          </cell>
          <cell r="I918">
            <v>14.4</v>
          </cell>
          <cell r="J918">
            <v>24</v>
          </cell>
        </row>
        <row r="919">
          <cell r="B919">
            <v>8110</v>
          </cell>
          <cell r="C919">
            <v>16.098700000000001</v>
          </cell>
          <cell r="D919">
            <v>14.690799999999999</v>
          </cell>
          <cell r="E919">
            <v>0.52659999999999996</v>
          </cell>
          <cell r="F919">
            <v>0.86629999999999996</v>
          </cell>
          <cell r="G919">
            <v>1.52E-2</v>
          </cell>
          <cell r="J919">
            <v>24</v>
          </cell>
        </row>
        <row r="921">
          <cell r="B921" t="str">
            <v>Evolução DEC Conjunto São Caetano do Sul</v>
          </cell>
        </row>
        <row r="922">
          <cell r="B922" t="str">
            <v>CONSUM</v>
          </cell>
          <cell r="C922" t="str">
            <v>TOTAL</v>
          </cell>
          <cell r="D922" t="str">
            <v>NPROG</v>
          </cell>
          <cell r="E922" t="str">
            <v>PROG</v>
          </cell>
          <cell r="F922" t="str">
            <v>SUBT INT</v>
          </cell>
          <cell r="G922" t="str">
            <v>SUBT EXT</v>
          </cell>
          <cell r="H922" t="str">
            <v>Padrão Mensal = 2,5</v>
          </cell>
          <cell r="I922" t="str">
            <v>Padrão Trimestral = 3,6</v>
          </cell>
          <cell r="J922" t="str">
            <v>Padrão Anual = 6</v>
          </cell>
        </row>
        <row r="923">
          <cell r="B923">
            <v>64703</v>
          </cell>
          <cell r="C923">
            <v>0.25800000000000001</v>
          </cell>
          <cell r="D923">
            <v>0.19550000000000001</v>
          </cell>
          <cell r="E923">
            <v>6.2600000000000003E-2</v>
          </cell>
          <cell r="F923">
            <v>0</v>
          </cell>
          <cell r="G923">
            <v>0</v>
          </cell>
          <cell r="H923">
            <v>2.5</v>
          </cell>
          <cell r="I923">
            <v>3.6</v>
          </cell>
          <cell r="J923">
            <v>6</v>
          </cell>
        </row>
        <row r="924">
          <cell r="B924">
            <v>64706</v>
          </cell>
          <cell r="C924">
            <v>0.51200000000000001</v>
          </cell>
          <cell r="D924">
            <v>0.39939999999999998</v>
          </cell>
          <cell r="E924">
            <v>0.11119999999999999</v>
          </cell>
          <cell r="F924">
            <v>1.4E-3</v>
          </cell>
          <cell r="G924">
            <v>0</v>
          </cell>
          <cell r="H924">
            <v>2.5</v>
          </cell>
          <cell r="I924">
            <v>3.6</v>
          </cell>
          <cell r="J924">
            <v>6</v>
          </cell>
        </row>
        <row r="925">
          <cell r="B925">
            <v>64691</v>
          </cell>
          <cell r="C925">
            <v>0.2515</v>
          </cell>
          <cell r="D925">
            <v>0.20169999999999999</v>
          </cell>
          <cell r="E925">
            <v>4.7899999999999998E-2</v>
          </cell>
          <cell r="F925">
            <v>1.9E-3</v>
          </cell>
          <cell r="G925">
            <v>0</v>
          </cell>
          <cell r="H925">
            <v>2.5</v>
          </cell>
          <cell r="I925">
            <v>3.6</v>
          </cell>
          <cell r="J925">
            <v>6</v>
          </cell>
        </row>
        <row r="926">
          <cell r="B926">
            <v>64700</v>
          </cell>
          <cell r="C926">
            <v>1.0215000000000001</v>
          </cell>
          <cell r="D926">
            <v>0.79659999999999997</v>
          </cell>
          <cell r="E926">
            <v>0.22170000000000001</v>
          </cell>
          <cell r="F926">
            <v>3.3E-3</v>
          </cell>
          <cell r="G926">
            <v>0</v>
          </cell>
          <cell r="H926">
            <v>2.5</v>
          </cell>
          <cell r="I926">
            <v>3.6</v>
          </cell>
          <cell r="J926">
            <v>6</v>
          </cell>
        </row>
        <row r="927">
          <cell r="B927">
            <v>64654</v>
          </cell>
          <cell r="C927">
            <v>0.81110000000000004</v>
          </cell>
          <cell r="D927">
            <v>5.3699999999999998E-2</v>
          </cell>
          <cell r="E927">
            <v>1.3100000000000001E-2</v>
          </cell>
          <cell r="F927">
            <v>1.8200000000000001E-2</v>
          </cell>
          <cell r="G927">
            <v>0.72609999999999997</v>
          </cell>
          <cell r="H927">
            <v>2.5</v>
          </cell>
          <cell r="I927">
            <v>3.6</v>
          </cell>
          <cell r="J927">
            <v>6</v>
          </cell>
        </row>
        <row r="928">
          <cell r="B928">
            <v>64701</v>
          </cell>
          <cell r="C928">
            <v>0.60240000000000005</v>
          </cell>
          <cell r="D928">
            <v>0.31719999999999998</v>
          </cell>
          <cell r="E928">
            <v>1.2699999999999999E-2</v>
          </cell>
          <cell r="F928">
            <v>0.15840000000000001</v>
          </cell>
          <cell r="G928">
            <v>0.114</v>
          </cell>
          <cell r="H928">
            <v>2.5</v>
          </cell>
          <cell r="I928">
            <v>3.6</v>
          </cell>
          <cell r="J928">
            <v>6</v>
          </cell>
        </row>
        <row r="929">
          <cell r="B929">
            <v>64606</v>
          </cell>
          <cell r="C929">
            <v>0.20050000000000001</v>
          </cell>
          <cell r="D929">
            <v>0.15740000000000001</v>
          </cell>
          <cell r="E929">
            <v>4.3099999999999999E-2</v>
          </cell>
          <cell r="F929">
            <v>0</v>
          </cell>
          <cell r="G929">
            <v>0</v>
          </cell>
          <cell r="H929">
            <v>2.5</v>
          </cell>
          <cell r="I929">
            <v>3.6</v>
          </cell>
          <cell r="J929">
            <v>6</v>
          </cell>
        </row>
        <row r="930">
          <cell r="B930">
            <v>64654</v>
          </cell>
          <cell r="C930">
            <v>1.6143000000000001</v>
          </cell>
          <cell r="D930">
            <v>0.52839999999999998</v>
          </cell>
          <cell r="E930">
            <v>6.8900000000000003E-2</v>
          </cell>
          <cell r="F930">
            <v>0.1767</v>
          </cell>
          <cell r="G930">
            <v>0.84019999999999995</v>
          </cell>
          <cell r="H930">
            <v>2.5</v>
          </cell>
          <cell r="I930">
            <v>3.6</v>
          </cell>
          <cell r="J930">
            <v>6</v>
          </cell>
        </row>
        <row r="931">
          <cell r="B931">
            <v>65590</v>
          </cell>
          <cell r="C931">
            <v>0.65310000000000001</v>
          </cell>
          <cell r="D931">
            <v>0.34200000000000003</v>
          </cell>
          <cell r="E931">
            <v>0.29720000000000002</v>
          </cell>
          <cell r="F931">
            <v>1.3899999999999999E-2</v>
          </cell>
          <cell r="G931">
            <v>0</v>
          </cell>
          <cell r="H931">
            <v>2.5</v>
          </cell>
          <cell r="I931">
            <v>3.6</v>
          </cell>
          <cell r="J931">
            <v>6</v>
          </cell>
        </row>
        <row r="932">
          <cell r="B932">
            <v>65590</v>
          </cell>
          <cell r="C932">
            <v>8.72E-2</v>
          </cell>
          <cell r="D932">
            <v>7.3300000000000004E-2</v>
          </cell>
          <cell r="E932">
            <v>1.4E-2</v>
          </cell>
          <cell r="F932">
            <v>0</v>
          </cell>
          <cell r="G932">
            <v>0</v>
          </cell>
          <cell r="H932">
            <v>2.5</v>
          </cell>
          <cell r="I932">
            <v>3.6</v>
          </cell>
          <cell r="J932">
            <v>6</v>
          </cell>
        </row>
        <row r="933">
          <cell r="B933">
            <v>65674</v>
          </cell>
          <cell r="C933">
            <v>0.2349</v>
          </cell>
          <cell r="D933">
            <v>0.12479999999999999</v>
          </cell>
          <cell r="E933">
            <v>0.10970000000000001</v>
          </cell>
          <cell r="F933">
            <v>4.0000000000000002E-4</v>
          </cell>
          <cell r="G933">
            <v>0</v>
          </cell>
          <cell r="H933">
            <v>2.5</v>
          </cell>
          <cell r="I933">
            <v>3.6</v>
          </cell>
          <cell r="J933">
            <v>6</v>
          </cell>
        </row>
        <row r="934">
          <cell r="B934">
            <v>65618</v>
          </cell>
          <cell r="C934">
            <v>0.97509999999999997</v>
          </cell>
          <cell r="D934">
            <v>0.54</v>
          </cell>
          <cell r="E934">
            <v>0.4209</v>
          </cell>
          <cell r="F934">
            <v>1.43E-2</v>
          </cell>
          <cell r="G934">
            <v>0</v>
          </cell>
          <cell r="H934">
            <v>2.5</v>
          </cell>
          <cell r="I934">
            <v>3.6</v>
          </cell>
          <cell r="J934">
            <v>6</v>
          </cell>
        </row>
        <row r="935">
          <cell r="B935">
            <v>65663</v>
          </cell>
          <cell r="C935">
            <v>0.65129999999999999</v>
          </cell>
          <cell r="D935">
            <v>0.22889999999999999</v>
          </cell>
          <cell r="E935">
            <v>0.4224</v>
          </cell>
          <cell r="F935">
            <v>0</v>
          </cell>
          <cell r="G935">
            <v>0</v>
          </cell>
          <cell r="H935">
            <v>2.5</v>
          </cell>
          <cell r="I935">
            <v>3.6</v>
          </cell>
          <cell r="J935">
            <v>6</v>
          </cell>
        </row>
        <row r="936">
          <cell r="B936">
            <v>65659</v>
          </cell>
          <cell r="C936">
            <v>0.39389999999999997</v>
          </cell>
          <cell r="D936">
            <v>0.3579</v>
          </cell>
          <cell r="E936">
            <v>3.5999999999999997E-2</v>
          </cell>
          <cell r="F936">
            <v>0</v>
          </cell>
          <cell r="G936">
            <v>0</v>
          </cell>
          <cell r="H936">
            <v>2.5</v>
          </cell>
          <cell r="I936">
            <v>3.6</v>
          </cell>
          <cell r="J936">
            <v>6</v>
          </cell>
        </row>
        <row r="937">
          <cell r="B937">
            <v>67122</v>
          </cell>
          <cell r="C937">
            <v>0.48</v>
          </cell>
          <cell r="D937">
            <v>0.43869999999999998</v>
          </cell>
          <cell r="E937">
            <v>3.8199999999999998E-2</v>
          </cell>
          <cell r="F937">
            <v>3.0000000000000001E-3</v>
          </cell>
          <cell r="G937">
            <v>0</v>
          </cell>
          <cell r="H937">
            <v>2.5</v>
          </cell>
          <cell r="I937">
            <v>3.6</v>
          </cell>
          <cell r="J937">
            <v>6</v>
          </cell>
        </row>
        <row r="938">
          <cell r="B938">
            <v>66148</v>
          </cell>
          <cell r="C938">
            <v>1.5246</v>
          </cell>
          <cell r="D938">
            <v>1.0276000000000001</v>
          </cell>
          <cell r="E938">
            <v>0.49380000000000002</v>
          </cell>
          <cell r="F938">
            <v>3.0000000000000001E-3</v>
          </cell>
          <cell r="G938">
            <v>0</v>
          </cell>
          <cell r="I938">
            <v>3.6</v>
          </cell>
          <cell r="J938">
            <v>6</v>
          </cell>
        </row>
        <row r="939">
          <cell r="B939">
            <v>65280</v>
          </cell>
          <cell r="C939">
            <v>5.1361999999999997</v>
          </cell>
          <cell r="D939">
            <v>2.8969999999999998</v>
          </cell>
          <cell r="E939">
            <v>1.2114</v>
          </cell>
          <cell r="F939">
            <v>0.19570000000000001</v>
          </cell>
          <cell r="G939">
            <v>0.83209999999999995</v>
          </cell>
          <cell r="J939">
            <v>6</v>
          </cell>
        </row>
        <row r="941">
          <cell r="B941" t="str">
            <v>Evolução DEC Conjunto São Mateus</v>
          </cell>
        </row>
        <row r="942">
          <cell r="B942" t="str">
            <v>CONSUM</v>
          </cell>
          <cell r="C942" t="str">
            <v>TOTAL</v>
          </cell>
          <cell r="D942" t="str">
            <v>NPROG</v>
          </cell>
          <cell r="E942" t="str">
            <v>PROG</v>
          </cell>
          <cell r="F942" t="str">
            <v>SUBT INT</v>
          </cell>
          <cell r="G942" t="str">
            <v>SUBT EXT</v>
          </cell>
          <cell r="H942" t="str">
            <v>Padrão Mensal = 3,3</v>
          </cell>
          <cell r="I942" t="str">
            <v>Padrão Trimestral = 6,6</v>
          </cell>
          <cell r="J942" t="str">
            <v>Padrão Anual = 11</v>
          </cell>
        </row>
        <row r="943">
          <cell r="B943">
            <v>52277</v>
          </cell>
          <cell r="C943">
            <v>1.0155000000000001</v>
          </cell>
          <cell r="D943">
            <v>0.68889999999999996</v>
          </cell>
          <cell r="E943">
            <v>0.27660000000000001</v>
          </cell>
          <cell r="F943">
            <v>4.99E-2</v>
          </cell>
          <cell r="G943">
            <v>0</v>
          </cell>
          <cell r="H943">
            <v>3.3</v>
          </cell>
          <cell r="I943">
            <v>6.6</v>
          </cell>
          <cell r="J943">
            <v>11</v>
          </cell>
        </row>
        <row r="944">
          <cell r="B944">
            <v>52277</v>
          </cell>
          <cell r="C944">
            <v>0.52700000000000002</v>
          </cell>
          <cell r="D944">
            <v>0.39650000000000002</v>
          </cell>
          <cell r="E944">
            <v>0.13059999999999999</v>
          </cell>
          <cell r="F944">
            <v>0</v>
          </cell>
          <cell r="G944">
            <v>0</v>
          </cell>
          <cell r="H944">
            <v>3.3</v>
          </cell>
          <cell r="I944">
            <v>6.6</v>
          </cell>
          <cell r="J944">
            <v>11</v>
          </cell>
        </row>
        <row r="945">
          <cell r="B945">
            <v>52169</v>
          </cell>
          <cell r="C945">
            <v>0.59919999999999995</v>
          </cell>
          <cell r="D945">
            <v>0.35720000000000002</v>
          </cell>
          <cell r="E945">
            <v>9.5999999999999992E-3</v>
          </cell>
          <cell r="F945">
            <v>0</v>
          </cell>
          <cell r="G945">
            <v>0.2324</v>
          </cell>
          <cell r="H945">
            <v>3.3</v>
          </cell>
          <cell r="I945">
            <v>6.6</v>
          </cell>
          <cell r="J945">
            <v>11</v>
          </cell>
        </row>
        <row r="946">
          <cell r="B946">
            <v>52241</v>
          </cell>
          <cell r="C946">
            <v>2.1419000000000001</v>
          </cell>
          <cell r="D946">
            <v>1.4429000000000001</v>
          </cell>
          <cell r="E946">
            <v>0.41710000000000003</v>
          </cell>
          <cell r="F946">
            <v>4.99E-2</v>
          </cell>
          <cell r="G946">
            <v>0.2321</v>
          </cell>
          <cell r="H946">
            <v>3.3</v>
          </cell>
          <cell r="I946">
            <v>6.6</v>
          </cell>
          <cell r="J946">
            <v>11</v>
          </cell>
        </row>
        <row r="947">
          <cell r="B947">
            <v>52066</v>
          </cell>
          <cell r="C947">
            <v>0.51370000000000005</v>
          </cell>
          <cell r="D947">
            <v>0.49409999999999998</v>
          </cell>
          <cell r="E947">
            <v>1.9599999999999999E-2</v>
          </cell>
          <cell r="F947">
            <v>0</v>
          </cell>
          <cell r="G947">
            <v>0</v>
          </cell>
          <cell r="H947">
            <v>3.3</v>
          </cell>
          <cell r="I947">
            <v>6.6</v>
          </cell>
          <cell r="J947">
            <v>11</v>
          </cell>
        </row>
        <row r="948">
          <cell r="B948">
            <v>52060</v>
          </cell>
          <cell r="C948">
            <v>0.45379999999999998</v>
          </cell>
          <cell r="D948">
            <v>0.4007</v>
          </cell>
          <cell r="E948">
            <v>5.3100000000000001E-2</v>
          </cell>
          <cell r="F948">
            <v>0</v>
          </cell>
          <cell r="G948">
            <v>0</v>
          </cell>
          <cell r="H948">
            <v>3.3</v>
          </cell>
          <cell r="I948">
            <v>6.6</v>
          </cell>
          <cell r="J948">
            <v>11</v>
          </cell>
        </row>
        <row r="949">
          <cell r="B949">
            <v>51998</v>
          </cell>
          <cell r="C949">
            <v>1.1532</v>
          </cell>
          <cell r="D949">
            <v>1.111</v>
          </cell>
          <cell r="E949">
            <v>4.2200000000000001E-2</v>
          </cell>
          <cell r="F949">
            <v>0</v>
          </cell>
          <cell r="G949">
            <v>0</v>
          </cell>
          <cell r="H949">
            <v>3.3</v>
          </cell>
          <cell r="I949">
            <v>6.6</v>
          </cell>
          <cell r="J949">
            <v>11</v>
          </cell>
        </row>
        <row r="950">
          <cell r="B950">
            <v>52041</v>
          </cell>
          <cell r="C950">
            <v>2.1202000000000001</v>
          </cell>
          <cell r="D950">
            <v>2.0053000000000001</v>
          </cell>
          <cell r="E950">
            <v>0.1149</v>
          </cell>
          <cell r="F950">
            <v>0</v>
          </cell>
          <cell r="G950">
            <v>0</v>
          </cell>
          <cell r="H950">
            <v>3.3</v>
          </cell>
          <cell r="I950">
            <v>6.6</v>
          </cell>
          <cell r="J950">
            <v>11</v>
          </cell>
        </row>
        <row r="951">
          <cell r="B951">
            <v>52774</v>
          </cell>
          <cell r="C951">
            <v>1.01</v>
          </cell>
          <cell r="D951">
            <v>0.98819999999999997</v>
          </cell>
          <cell r="E951">
            <v>2.18E-2</v>
          </cell>
          <cell r="F951">
            <v>0</v>
          </cell>
          <cell r="G951">
            <v>0</v>
          </cell>
          <cell r="H951">
            <v>3.3</v>
          </cell>
          <cell r="I951">
            <v>6.6</v>
          </cell>
          <cell r="J951">
            <v>11</v>
          </cell>
        </row>
        <row r="952">
          <cell r="B952">
            <v>52750</v>
          </cell>
          <cell r="C952">
            <v>0.40539999999999998</v>
          </cell>
          <cell r="D952">
            <v>0.377</v>
          </cell>
          <cell r="E952">
            <v>2.8500000000000001E-2</v>
          </cell>
          <cell r="F952">
            <v>0</v>
          </cell>
          <cell r="G952">
            <v>0</v>
          </cell>
          <cell r="H952">
            <v>3.3</v>
          </cell>
          <cell r="I952">
            <v>6.6</v>
          </cell>
          <cell r="J952">
            <v>11</v>
          </cell>
        </row>
        <row r="953">
          <cell r="B953">
            <v>52751</v>
          </cell>
          <cell r="C953">
            <v>0.68930000000000002</v>
          </cell>
          <cell r="D953">
            <v>0.40360000000000001</v>
          </cell>
          <cell r="E953">
            <v>0.2858</v>
          </cell>
          <cell r="F953">
            <v>0</v>
          </cell>
          <cell r="G953">
            <v>0</v>
          </cell>
          <cell r="H953">
            <v>3.3</v>
          </cell>
          <cell r="I953">
            <v>6.6</v>
          </cell>
          <cell r="J953">
            <v>11</v>
          </cell>
        </row>
        <row r="954">
          <cell r="B954">
            <v>52758</v>
          </cell>
          <cell r="C954">
            <v>2.1049000000000002</v>
          </cell>
          <cell r="D954">
            <v>1.7689999999999999</v>
          </cell>
          <cell r="E954">
            <v>0.33610000000000001</v>
          </cell>
          <cell r="F954">
            <v>0</v>
          </cell>
          <cell r="G954">
            <v>0</v>
          </cell>
          <cell r="H954">
            <v>3.3</v>
          </cell>
          <cell r="I954">
            <v>6.6</v>
          </cell>
          <cell r="J954">
            <v>11</v>
          </cell>
        </row>
        <row r="955">
          <cell r="B955">
            <v>52772</v>
          </cell>
          <cell r="C955">
            <v>0.70609999999999995</v>
          </cell>
          <cell r="D955">
            <v>0.3584</v>
          </cell>
          <cell r="E955">
            <v>0.34770000000000001</v>
          </cell>
          <cell r="F955">
            <v>0</v>
          </cell>
          <cell r="G955">
            <v>0</v>
          </cell>
          <cell r="H955">
            <v>3.3</v>
          </cell>
          <cell r="I955">
            <v>6.6</v>
          </cell>
          <cell r="J955">
            <v>11</v>
          </cell>
        </row>
        <row r="956">
          <cell r="B956">
            <v>52772</v>
          </cell>
          <cell r="C956">
            <v>1.1267</v>
          </cell>
          <cell r="D956">
            <v>0.23269999999999999</v>
          </cell>
          <cell r="E956">
            <v>0.42780000000000001</v>
          </cell>
          <cell r="F956">
            <v>3.9199999999999999E-2</v>
          </cell>
          <cell r="G956">
            <v>0.42699999999999999</v>
          </cell>
          <cell r="H956">
            <v>3.3</v>
          </cell>
          <cell r="I956">
            <v>6.6</v>
          </cell>
          <cell r="J956">
            <v>11</v>
          </cell>
        </row>
        <row r="957">
          <cell r="B957">
            <v>53440</v>
          </cell>
          <cell r="C957">
            <v>0.96160000000000001</v>
          </cell>
          <cell r="D957">
            <v>0.93169999999999997</v>
          </cell>
          <cell r="E957">
            <v>2.9899999999999999E-2</v>
          </cell>
          <cell r="F957">
            <v>0</v>
          </cell>
          <cell r="G957">
            <v>0</v>
          </cell>
          <cell r="H957">
            <v>3.3</v>
          </cell>
          <cell r="I957">
            <v>6.6</v>
          </cell>
          <cell r="J957">
            <v>11</v>
          </cell>
        </row>
        <row r="958">
          <cell r="B958">
            <v>52995</v>
          </cell>
          <cell r="C958">
            <v>2.7948</v>
          </cell>
          <cell r="D958">
            <v>1.5281</v>
          </cell>
          <cell r="E958">
            <v>0.8024</v>
          </cell>
          <cell r="F958">
            <v>3.9E-2</v>
          </cell>
          <cell r="G958">
            <v>0.42520000000000002</v>
          </cell>
          <cell r="I958">
            <v>6.6</v>
          </cell>
          <cell r="J958">
            <v>11</v>
          </cell>
        </row>
        <row r="959">
          <cell r="B959">
            <v>52509</v>
          </cell>
          <cell r="C959">
            <v>9.1677</v>
          </cell>
          <cell r="D959">
            <v>6.7424999999999997</v>
          </cell>
          <cell r="E959">
            <v>1.6762999999999999</v>
          </cell>
          <cell r="F959">
            <v>8.9099999999999999E-2</v>
          </cell>
          <cell r="G959">
            <v>0.66</v>
          </cell>
          <cell r="J959">
            <v>11</v>
          </cell>
        </row>
        <row r="961">
          <cell r="B961" t="str">
            <v>Evolução DEC Conjunto São Miguel Paulista</v>
          </cell>
        </row>
        <row r="962">
          <cell r="B962" t="str">
            <v>CONSUM</v>
          </cell>
          <cell r="C962" t="str">
            <v>TOTAL</v>
          </cell>
          <cell r="D962" t="str">
            <v>NPROG</v>
          </cell>
          <cell r="E962" t="str">
            <v>PROG</v>
          </cell>
          <cell r="F962" t="str">
            <v>SUBT INT</v>
          </cell>
          <cell r="G962" t="str">
            <v>SUBT EXT</v>
          </cell>
          <cell r="H962" t="str">
            <v>Padrão Mensal = 3,9</v>
          </cell>
          <cell r="I962" t="str">
            <v>Padrão Trimestral = 7,8</v>
          </cell>
          <cell r="J962" t="str">
            <v>Padrão Anual = 13</v>
          </cell>
        </row>
        <row r="963">
          <cell r="B963">
            <v>88510</v>
          </cell>
          <cell r="C963">
            <v>0.90910000000000002</v>
          </cell>
          <cell r="D963">
            <v>0.89029999999999998</v>
          </cell>
          <cell r="E963">
            <v>1.8800000000000001E-2</v>
          </cell>
          <cell r="F963">
            <v>0</v>
          </cell>
          <cell r="G963">
            <v>0</v>
          </cell>
          <cell r="H963">
            <v>3.9</v>
          </cell>
          <cell r="I963">
            <v>7.8</v>
          </cell>
          <cell r="J963">
            <v>13</v>
          </cell>
        </row>
        <row r="964">
          <cell r="B964">
            <v>88479</v>
          </cell>
          <cell r="C964">
            <v>0.93149999999999999</v>
          </cell>
          <cell r="D964">
            <v>0.30840000000000001</v>
          </cell>
          <cell r="E964">
            <v>9.7000000000000003E-2</v>
          </cell>
          <cell r="F964">
            <v>0.4118</v>
          </cell>
          <cell r="G964">
            <v>0.1143</v>
          </cell>
          <cell r="H964">
            <v>3.9</v>
          </cell>
          <cell r="I964">
            <v>7.8</v>
          </cell>
          <cell r="J964">
            <v>13</v>
          </cell>
        </row>
        <row r="965">
          <cell r="B965">
            <v>88477</v>
          </cell>
          <cell r="C965">
            <v>0.1353</v>
          </cell>
          <cell r="D965">
            <v>9.2799999999999994E-2</v>
          </cell>
          <cell r="E965">
            <v>4.2500000000000003E-2</v>
          </cell>
          <cell r="F965">
            <v>0</v>
          </cell>
          <cell r="G965">
            <v>0</v>
          </cell>
          <cell r="H965">
            <v>3.9</v>
          </cell>
          <cell r="I965">
            <v>7.8</v>
          </cell>
          <cell r="J965">
            <v>13</v>
          </cell>
        </row>
        <row r="966">
          <cell r="B966">
            <v>88489</v>
          </cell>
          <cell r="C966">
            <v>1.976</v>
          </cell>
          <cell r="D966">
            <v>1.2917000000000001</v>
          </cell>
          <cell r="E966">
            <v>0.1583</v>
          </cell>
          <cell r="F966">
            <v>0.4118</v>
          </cell>
          <cell r="G966">
            <v>0.1143</v>
          </cell>
          <cell r="H966">
            <v>3.9</v>
          </cell>
          <cell r="I966">
            <v>7.8</v>
          </cell>
          <cell r="J966">
            <v>13</v>
          </cell>
        </row>
        <row r="967">
          <cell r="B967">
            <v>88430</v>
          </cell>
          <cell r="C967">
            <v>0.61870000000000003</v>
          </cell>
          <cell r="D967">
            <v>0.43759999999999999</v>
          </cell>
          <cell r="E967">
            <v>0.1241</v>
          </cell>
          <cell r="F967">
            <v>5.7099999999999998E-2</v>
          </cell>
          <cell r="G967">
            <v>0</v>
          </cell>
          <cell r="H967">
            <v>3.9</v>
          </cell>
          <cell r="I967">
            <v>7.8</v>
          </cell>
          <cell r="J967">
            <v>13</v>
          </cell>
        </row>
        <row r="968">
          <cell r="B968">
            <v>88469</v>
          </cell>
          <cell r="C968">
            <v>1.9628000000000001</v>
          </cell>
          <cell r="D968">
            <v>1.7373000000000001</v>
          </cell>
          <cell r="E968">
            <v>0.2225</v>
          </cell>
          <cell r="F968">
            <v>3.0000000000000001E-3</v>
          </cell>
          <cell r="G968">
            <v>0</v>
          </cell>
          <cell r="H968">
            <v>3.9</v>
          </cell>
          <cell r="I968">
            <v>7.8</v>
          </cell>
          <cell r="J968">
            <v>13</v>
          </cell>
        </row>
        <row r="969">
          <cell r="B969">
            <v>88440</v>
          </cell>
          <cell r="C969">
            <v>0.76380000000000003</v>
          </cell>
          <cell r="D969">
            <v>0.65100000000000002</v>
          </cell>
          <cell r="E969">
            <v>0.1128</v>
          </cell>
          <cell r="F969">
            <v>0</v>
          </cell>
          <cell r="G969">
            <v>0</v>
          </cell>
          <cell r="H969">
            <v>3.9</v>
          </cell>
          <cell r="I969">
            <v>7.8</v>
          </cell>
          <cell r="J969">
            <v>13</v>
          </cell>
        </row>
        <row r="970">
          <cell r="B970">
            <v>88446</v>
          </cell>
          <cell r="C970">
            <v>3.3456000000000001</v>
          </cell>
          <cell r="D970">
            <v>2.8262</v>
          </cell>
          <cell r="E970">
            <v>0.45939999999999998</v>
          </cell>
          <cell r="F970">
            <v>6.0100000000000001E-2</v>
          </cell>
          <cell r="G970">
            <v>0</v>
          </cell>
          <cell r="H970">
            <v>3.9</v>
          </cell>
          <cell r="I970">
            <v>7.8</v>
          </cell>
          <cell r="J970">
            <v>13</v>
          </cell>
        </row>
        <row r="971">
          <cell r="B971">
            <v>89692</v>
          </cell>
          <cell r="C971">
            <v>0.79049999999999998</v>
          </cell>
          <cell r="D971">
            <v>0.43880000000000002</v>
          </cell>
          <cell r="E971">
            <v>0.35160000000000002</v>
          </cell>
          <cell r="F971">
            <v>0</v>
          </cell>
          <cell r="G971">
            <v>0</v>
          </cell>
          <cell r="H971">
            <v>3.9</v>
          </cell>
          <cell r="I971">
            <v>7.8</v>
          </cell>
          <cell r="J971">
            <v>13</v>
          </cell>
        </row>
        <row r="972">
          <cell r="B972">
            <v>89729</v>
          </cell>
          <cell r="C972">
            <v>0.66749999999999998</v>
          </cell>
          <cell r="D972">
            <v>0.40229999999999999</v>
          </cell>
          <cell r="E972">
            <v>0.26519999999999999</v>
          </cell>
          <cell r="F972">
            <v>0</v>
          </cell>
          <cell r="G972">
            <v>0</v>
          </cell>
          <cell r="H972">
            <v>3.9</v>
          </cell>
          <cell r="I972">
            <v>7.8</v>
          </cell>
          <cell r="J972">
            <v>13</v>
          </cell>
        </row>
        <row r="973">
          <cell r="B973">
            <v>89692</v>
          </cell>
          <cell r="C973">
            <v>0.60470000000000002</v>
          </cell>
          <cell r="D973">
            <v>0.34320000000000001</v>
          </cell>
          <cell r="E973">
            <v>0.26150000000000001</v>
          </cell>
          <cell r="F973">
            <v>0</v>
          </cell>
          <cell r="G973">
            <v>0</v>
          </cell>
          <cell r="H973">
            <v>3.9</v>
          </cell>
          <cell r="I973">
            <v>7.8</v>
          </cell>
          <cell r="J973">
            <v>13</v>
          </cell>
        </row>
        <row r="974">
          <cell r="B974">
            <v>89704</v>
          </cell>
          <cell r="C974">
            <v>2.0627</v>
          </cell>
          <cell r="D974">
            <v>1.1842999999999999</v>
          </cell>
          <cell r="E974">
            <v>0.87829999999999997</v>
          </cell>
          <cell r="F974">
            <v>0</v>
          </cell>
          <cell r="G974">
            <v>0</v>
          </cell>
          <cell r="H974">
            <v>3.9</v>
          </cell>
          <cell r="I974">
            <v>7.8</v>
          </cell>
          <cell r="J974">
            <v>13</v>
          </cell>
        </row>
        <row r="975">
          <cell r="B975">
            <v>89758</v>
          </cell>
          <cell r="C975">
            <v>1.0114000000000001</v>
          </cell>
          <cell r="D975">
            <v>0.56859999999999999</v>
          </cell>
          <cell r="E975">
            <v>0.38329999999999997</v>
          </cell>
          <cell r="F975">
            <v>5.96E-2</v>
          </cell>
          <cell r="G975">
            <v>0</v>
          </cell>
          <cell r="H975">
            <v>3.9</v>
          </cell>
          <cell r="I975">
            <v>7.8</v>
          </cell>
          <cell r="J975">
            <v>13</v>
          </cell>
        </row>
        <row r="976">
          <cell r="B976">
            <v>89739</v>
          </cell>
          <cell r="C976">
            <v>0.53720000000000001</v>
          </cell>
          <cell r="D976">
            <v>0.44729999999999998</v>
          </cell>
          <cell r="E976">
            <v>8.9599999999999999E-2</v>
          </cell>
          <cell r="F976">
            <v>4.0000000000000002E-4</v>
          </cell>
          <cell r="G976">
            <v>0</v>
          </cell>
          <cell r="H976">
            <v>3.9</v>
          </cell>
          <cell r="I976">
            <v>7.8</v>
          </cell>
          <cell r="J976">
            <v>13</v>
          </cell>
        </row>
        <row r="977">
          <cell r="B977">
            <v>92285</v>
          </cell>
          <cell r="C977">
            <v>1.2702</v>
          </cell>
          <cell r="D977">
            <v>1.1132</v>
          </cell>
          <cell r="E977">
            <v>0.1283</v>
          </cell>
          <cell r="F977">
            <v>2.87E-2</v>
          </cell>
          <cell r="G977">
            <v>0</v>
          </cell>
          <cell r="H977">
            <v>3.9</v>
          </cell>
          <cell r="I977">
            <v>7.8</v>
          </cell>
          <cell r="J977">
            <v>13</v>
          </cell>
        </row>
        <row r="978">
          <cell r="B978">
            <v>90594</v>
          </cell>
          <cell r="C978">
            <v>2.8281000000000001</v>
          </cell>
          <cell r="D978">
            <v>2.1404000000000001</v>
          </cell>
          <cell r="E978">
            <v>0.59919999999999995</v>
          </cell>
          <cell r="F978">
            <v>8.8700000000000001E-2</v>
          </cell>
          <cell r="G978">
            <v>0</v>
          </cell>
          <cell r="I978">
            <v>7.8</v>
          </cell>
          <cell r="J978">
            <v>13</v>
          </cell>
        </row>
        <row r="979">
          <cell r="B979">
            <v>89308</v>
          </cell>
          <cell r="C979">
            <v>10.2119</v>
          </cell>
          <cell r="D979">
            <v>7.4396000000000004</v>
          </cell>
          <cell r="E979">
            <v>2.1019000000000001</v>
          </cell>
          <cell r="F979">
            <v>0.55740000000000001</v>
          </cell>
          <cell r="G979">
            <v>0.1132</v>
          </cell>
          <cell r="J979">
            <v>13</v>
          </cell>
        </row>
        <row r="981">
          <cell r="B981" t="str">
            <v>Evolução DEC Conjunto São Paulo - Centro</v>
          </cell>
        </row>
        <row r="982">
          <cell r="B982" t="str">
            <v>CONSUM</v>
          </cell>
          <cell r="C982" t="str">
            <v>TOTAL</v>
          </cell>
          <cell r="D982" t="str">
            <v>NPROG</v>
          </cell>
          <cell r="E982" t="str">
            <v>PROG</v>
          </cell>
          <cell r="F982" t="str">
            <v>SUBT INT</v>
          </cell>
          <cell r="G982" t="str">
            <v>SUBT EXT</v>
          </cell>
          <cell r="H982" t="str">
            <v>Padrão Mensal = 2,5</v>
          </cell>
          <cell r="I982" t="str">
            <v>Padrão Trimestral = 4,2</v>
          </cell>
          <cell r="J982" t="str">
            <v>Padrão Anual = 7</v>
          </cell>
        </row>
        <row r="983">
          <cell r="B983">
            <v>103200</v>
          </cell>
          <cell r="C983">
            <v>0.43390000000000001</v>
          </cell>
          <cell r="D983">
            <v>0.34429999999999999</v>
          </cell>
          <cell r="E983">
            <v>8.9499999999999996E-2</v>
          </cell>
          <cell r="F983">
            <v>0</v>
          </cell>
          <cell r="G983">
            <v>0</v>
          </cell>
          <cell r="H983">
            <v>2.5</v>
          </cell>
          <cell r="I983">
            <v>4.2</v>
          </cell>
          <cell r="J983">
            <v>7</v>
          </cell>
        </row>
        <row r="984">
          <cell r="B984">
            <v>103245</v>
          </cell>
          <cell r="C984">
            <v>0.97919999999999996</v>
          </cell>
          <cell r="D984">
            <v>0.78739999999999999</v>
          </cell>
          <cell r="E984">
            <v>0.18690000000000001</v>
          </cell>
          <cell r="F984">
            <v>4.8999999999999998E-3</v>
          </cell>
          <cell r="G984">
            <v>0</v>
          </cell>
          <cell r="H984">
            <v>2.5</v>
          </cell>
          <cell r="I984">
            <v>4.2</v>
          </cell>
          <cell r="J984">
            <v>7</v>
          </cell>
        </row>
        <row r="985">
          <cell r="B985">
            <v>103246</v>
          </cell>
          <cell r="C985">
            <v>1.1506000000000001</v>
          </cell>
          <cell r="D985">
            <v>0.41799999999999998</v>
          </cell>
          <cell r="E985">
            <v>0.55989999999999995</v>
          </cell>
          <cell r="F985">
            <v>0.1162</v>
          </cell>
          <cell r="G985">
            <v>5.6599999999999998E-2</v>
          </cell>
          <cell r="H985">
            <v>2.5</v>
          </cell>
          <cell r="I985">
            <v>4.2</v>
          </cell>
          <cell r="J985">
            <v>7</v>
          </cell>
        </row>
        <row r="986">
          <cell r="B986">
            <v>103230</v>
          </cell>
          <cell r="C986">
            <v>2.5638999999999998</v>
          </cell>
          <cell r="D986">
            <v>1.5498000000000001</v>
          </cell>
          <cell r="E986">
            <v>0.83640000000000003</v>
          </cell>
          <cell r="F986">
            <v>0.1211</v>
          </cell>
          <cell r="G986">
            <v>5.6599999999999998E-2</v>
          </cell>
          <cell r="H986">
            <v>2.5</v>
          </cell>
          <cell r="I986">
            <v>4.2</v>
          </cell>
          <cell r="J986">
            <v>7</v>
          </cell>
        </row>
        <row r="987">
          <cell r="B987">
            <v>103255</v>
          </cell>
          <cell r="C987">
            <v>0.37490000000000001</v>
          </cell>
          <cell r="D987">
            <v>0.1825</v>
          </cell>
          <cell r="E987">
            <v>0.1363</v>
          </cell>
          <cell r="F987">
            <v>2.7400000000000001E-2</v>
          </cell>
          <cell r="G987">
            <v>2.87E-2</v>
          </cell>
          <cell r="H987">
            <v>2.5</v>
          </cell>
          <cell r="I987">
            <v>4.2</v>
          </cell>
          <cell r="J987">
            <v>7</v>
          </cell>
        </row>
        <row r="988">
          <cell r="B988">
            <v>103182</v>
          </cell>
          <cell r="C988">
            <v>0.36809999999999998</v>
          </cell>
          <cell r="D988">
            <v>0.20649999999999999</v>
          </cell>
          <cell r="E988">
            <v>3.4700000000000002E-2</v>
          </cell>
          <cell r="F988">
            <v>0.1086</v>
          </cell>
          <cell r="G988">
            <v>1.83E-2</v>
          </cell>
          <cell r="H988">
            <v>2.5</v>
          </cell>
          <cell r="I988">
            <v>4.2</v>
          </cell>
          <cell r="J988">
            <v>7</v>
          </cell>
        </row>
        <row r="989">
          <cell r="B989">
            <v>102840</v>
          </cell>
          <cell r="C989">
            <v>0.18240000000000001</v>
          </cell>
          <cell r="D989">
            <v>0.13850000000000001</v>
          </cell>
          <cell r="E989">
            <v>4.3900000000000002E-2</v>
          </cell>
          <cell r="F989">
            <v>0</v>
          </cell>
          <cell r="G989">
            <v>0</v>
          </cell>
          <cell r="H989">
            <v>2.5</v>
          </cell>
          <cell r="I989">
            <v>4.2</v>
          </cell>
          <cell r="J989">
            <v>7</v>
          </cell>
        </row>
        <row r="990">
          <cell r="B990">
            <v>103092</v>
          </cell>
          <cell r="C990">
            <v>0.92589999999999995</v>
          </cell>
          <cell r="D990">
            <v>0.52759999999999996</v>
          </cell>
          <cell r="E990">
            <v>0.215</v>
          </cell>
          <cell r="F990">
            <v>0.1361</v>
          </cell>
          <cell r="G990">
            <v>4.7100000000000003E-2</v>
          </cell>
          <cell r="H990">
            <v>2.5</v>
          </cell>
          <cell r="I990">
            <v>4.2</v>
          </cell>
          <cell r="J990">
            <v>7</v>
          </cell>
        </row>
        <row r="991">
          <cell r="B991">
            <v>104116</v>
          </cell>
          <cell r="C991">
            <v>0.17480000000000001</v>
          </cell>
          <cell r="D991">
            <v>0.14019999999999999</v>
          </cell>
          <cell r="E991">
            <v>3.4599999999999999E-2</v>
          </cell>
          <cell r="F991">
            <v>0</v>
          </cell>
          <cell r="G991">
            <v>0</v>
          </cell>
          <cell r="H991">
            <v>2.5</v>
          </cell>
          <cell r="I991">
            <v>4.2</v>
          </cell>
          <cell r="J991">
            <v>7</v>
          </cell>
        </row>
        <row r="992">
          <cell r="B992">
            <v>104117</v>
          </cell>
          <cell r="C992">
            <v>0.4199</v>
          </cell>
          <cell r="D992">
            <v>0.33040000000000003</v>
          </cell>
          <cell r="E992">
            <v>3.3799999999999997E-2</v>
          </cell>
          <cell r="F992">
            <v>5.57E-2</v>
          </cell>
          <cell r="G992">
            <v>0</v>
          </cell>
          <cell r="H992">
            <v>2.5</v>
          </cell>
          <cell r="I992">
            <v>4.2</v>
          </cell>
          <cell r="J992">
            <v>7</v>
          </cell>
        </row>
        <row r="993">
          <cell r="B993">
            <v>104070</v>
          </cell>
          <cell r="C993">
            <v>0.55710000000000004</v>
          </cell>
          <cell r="D993">
            <v>0.51139999999999997</v>
          </cell>
          <cell r="E993">
            <v>2.0199999999999999E-2</v>
          </cell>
          <cell r="F993">
            <v>2.5399999999999999E-2</v>
          </cell>
          <cell r="G993">
            <v>0</v>
          </cell>
          <cell r="H993">
            <v>2.5</v>
          </cell>
          <cell r="I993">
            <v>4.2</v>
          </cell>
          <cell r="J993">
            <v>7</v>
          </cell>
        </row>
        <row r="994">
          <cell r="B994">
            <v>104101</v>
          </cell>
          <cell r="C994">
            <v>1.1516999999999999</v>
          </cell>
          <cell r="D994">
            <v>0.9819</v>
          </cell>
          <cell r="E994">
            <v>8.8599999999999998E-2</v>
          </cell>
          <cell r="F994">
            <v>8.1100000000000005E-2</v>
          </cell>
          <cell r="G994">
            <v>0</v>
          </cell>
          <cell r="H994">
            <v>2.5</v>
          </cell>
          <cell r="I994">
            <v>4.2</v>
          </cell>
          <cell r="J994">
            <v>7</v>
          </cell>
        </row>
        <row r="995">
          <cell r="B995">
            <v>104093</v>
          </cell>
          <cell r="C995">
            <v>0.32769999999999999</v>
          </cell>
          <cell r="D995">
            <v>0.23330000000000001</v>
          </cell>
          <cell r="E995">
            <v>8.0600000000000005E-2</v>
          </cell>
          <cell r="F995">
            <v>0</v>
          </cell>
          <cell r="G995">
            <v>1.38E-2</v>
          </cell>
          <cell r="H995">
            <v>2.5</v>
          </cell>
          <cell r="I995">
            <v>4.2</v>
          </cell>
          <cell r="J995">
            <v>7</v>
          </cell>
        </row>
        <row r="996">
          <cell r="B996">
            <v>104178</v>
          </cell>
          <cell r="C996">
            <v>0.4471</v>
          </cell>
          <cell r="D996">
            <v>0.2462</v>
          </cell>
          <cell r="E996">
            <v>1.2E-2</v>
          </cell>
          <cell r="F996">
            <v>0.18890000000000001</v>
          </cell>
          <cell r="G996">
            <v>0</v>
          </cell>
          <cell r="H996">
            <v>2.5</v>
          </cell>
          <cell r="I996">
            <v>4.2</v>
          </cell>
          <cell r="J996">
            <v>7</v>
          </cell>
        </row>
        <row r="997">
          <cell r="B997">
            <v>104902</v>
          </cell>
          <cell r="C997">
            <v>0.56759999999999999</v>
          </cell>
          <cell r="D997">
            <v>0.29459999999999997</v>
          </cell>
          <cell r="E997">
            <v>8.6400000000000005E-2</v>
          </cell>
          <cell r="F997">
            <v>5.4100000000000002E-2</v>
          </cell>
          <cell r="G997">
            <v>0.1326</v>
          </cell>
          <cell r="H997">
            <v>2.5</v>
          </cell>
          <cell r="I997">
            <v>4.2</v>
          </cell>
          <cell r="J997">
            <v>7</v>
          </cell>
        </row>
        <row r="998">
          <cell r="B998">
            <v>104391</v>
          </cell>
          <cell r="C998">
            <v>1.3432999999999999</v>
          </cell>
          <cell r="D998">
            <v>0.77439999999999998</v>
          </cell>
          <cell r="E998">
            <v>0.1792</v>
          </cell>
          <cell r="F998">
            <v>0.2429</v>
          </cell>
          <cell r="G998">
            <v>0.14699999999999999</v>
          </cell>
          <cell r="I998">
            <v>4.2</v>
          </cell>
          <cell r="J998">
            <v>7</v>
          </cell>
        </row>
        <row r="999">
          <cell r="B999">
            <v>103704</v>
          </cell>
          <cell r="C999">
            <v>5.9809000000000001</v>
          </cell>
          <cell r="D999">
            <v>3.8323999999999998</v>
          </cell>
          <cell r="E999">
            <v>1.3156000000000001</v>
          </cell>
          <cell r="F999">
            <v>0.58179999999999998</v>
          </cell>
          <cell r="G999">
            <v>0.25109999999999999</v>
          </cell>
          <cell r="J999">
            <v>7</v>
          </cell>
        </row>
        <row r="1001">
          <cell r="B1001" t="str">
            <v>Evolução DEC Conjunto São Paulo Represa Sul</v>
          </cell>
        </row>
        <row r="1002">
          <cell r="B1002" t="str">
            <v>CONSUM</v>
          </cell>
          <cell r="C1002" t="str">
            <v>TOTAL</v>
          </cell>
          <cell r="D1002" t="str">
            <v>NPROG</v>
          </cell>
          <cell r="E1002" t="str">
            <v>PROG</v>
          </cell>
          <cell r="F1002" t="str">
            <v>SUBT INT</v>
          </cell>
          <cell r="G1002" t="str">
            <v>SUBT EXT</v>
          </cell>
          <cell r="H1002" t="str">
            <v>Padrão Mensal = 15,9</v>
          </cell>
          <cell r="I1002" t="str">
            <v>Padrão Trimestral = 31,8</v>
          </cell>
          <cell r="J1002" t="str">
            <v>Padrão Anual = 53</v>
          </cell>
        </row>
        <row r="1003">
          <cell r="B1003">
            <v>1408</v>
          </cell>
          <cell r="C1003">
            <v>5.7831000000000001</v>
          </cell>
          <cell r="D1003">
            <v>5.7831000000000001</v>
          </cell>
          <cell r="E1003">
            <v>0</v>
          </cell>
          <cell r="F1003">
            <v>0</v>
          </cell>
          <cell r="G1003">
            <v>0</v>
          </cell>
          <cell r="H1003">
            <v>15.9</v>
          </cell>
          <cell r="I1003">
            <v>31.8</v>
          </cell>
          <cell r="J1003">
            <v>53</v>
          </cell>
        </row>
        <row r="1004">
          <cell r="B1004">
            <v>1408</v>
          </cell>
          <cell r="C1004">
            <v>10.728300000000001</v>
          </cell>
          <cell r="D1004">
            <v>10.643800000000001</v>
          </cell>
          <cell r="E1004">
            <v>0</v>
          </cell>
          <cell r="F1004">
            <v>8.4599999999999995E-2</v>
          </cell>
          <cell r="G1004">
            <v>0</v>
          </cell>
          <cell r="H1004">
            <v>15.9</v>
          </cell>
          <cell r="I1004">
            <v>31.8</v>
          </cell>
          <cell r="J1004">
            <v>53</v>
          </cell>
        </row>
        <row r="1005">
          <cell r="B1005">
            <v>1408</v>
          </cell>
          <cell r="C1005">
            <v>1.3902000000000001</v>
          </cell>
          <cell r="D1005">
            <v>1.3091999999999999</v>
          </cell>
          <cell r="E1005">
            <v>0</v>
          </cell>
          <cell r="F1005">
            <v>8.1000000000000003E-2</v>
          </cell>
          <cell r="G1005">
            <v>0</v>
          </cell>
          <cell r="H1005">
            <v>15.9</v>
          </cell>
          <cell r="I1005">
            <v>31.8</v>
          </cell>
          <cell r="J1005">
            <v>53</v>
          </cell>
        </row>
        <row r="1006">
          <cell r="B1006">
            <v>1408</v>
          </cell>
          <cell r="C1006">
            <v>17.901599999999998</v>
          </cell>
          <cell r="D1006">
            <v>17.7361</v>
          </cell>
          <cell r="E1006">
            <v>0</v>
          </cell>
          <cell r="F1006">
            <v>0.1656</v>
          </cell>
          <cell r="G1006">
            <v>0</v>
          </cell>
          <cell r="H1006">
            <v>15.9</v>
          </cell>
          <cell r="I1006">
            <v>31.8</v>
          </cell>
          <cell r="J1006">
            <v>53</v>
          </cell>
        </row>
        <row r="1007">
          <cell r="B1007">
            <v>1408</v>
          </cell>
          <cell r="C1007">
            <v>1.7158</v>
          </cell>
          <cell r="D1007">
            <v>0.7278</v>
          </cell>
          <cell r="E1007">
            <v>0.98799999999999999</v>
          </cell>
          <cell r="F1007">
            <v>0</v>
          </cell>
          <cell r="G1007">
            <v>0</v>
          </cell>
          <cell r="H1007">
            <v>15.9</v>
          </cell>
          <cell r="I1007">
            <v>31.8</v>
          </cell>
          <cell r="J1007">
            <v>53</v>
          </cell>
        </row>
        <row r="1008">
          <cell r="B1008">
            <v>1408</v>
          </cell>
          <cell r="C1008">
            <v>0.70760000000000001</v>
          </cell>
          <cell r="D1008">
            <v>0.70760000000000001</v>
          </cell>
          <cell r="E1008">
            <v>0</v>
          </cell>
          <cell r="F1008">
            <v>0</v>
          </cell>
          <cell r="G1008">
            <v>0</v>
          </cell>
          <cell r="H1008">
            <v>15.9</v>
          </cell>
          <cell r="I1008">
            <v>31.8</v>
          </cell>
          <cell r="J1008">
            <v>53</v>
          </cell>
        </row>
        <row r="1009">
          <cell r="B1009">
            <v>1408</v>
          </cell>
          <cell r="C1009">
            <v>2.8997000000000002</v>
          </cell>
          <cell r="D1009">
            <v>2.8997000000000002</v>
          </cell>
          <cell r="E1009">
            <v>0</v>
          </cell>
          <cell r="F1009">
            <v>0</v>
          </cell>
          <cell r="G1009">
            <v>0</v>
          </cell>
          <cell r="H1009">
            <v>15.9</v>
          </cell>
          <cell r="I1009">
            <v>31.8</v>
          </cell>
          <cell r="J1009">
            <v>53</v>
          </cell>
        </row>
        <row r="1010">
          <cell r="B1010">
            <v>1408</v>
          </cell>
          <cell r="C1010">
            <v>5.3231000000000002</v>
          </cell>
          <cell r="D1010">
            <v>4.3350999999999997</v>
          </cell>
          <cell r="E1010">
            <v>0.98799999999999999</v>
          </cell>
          <cell r="F1010">
            <v>0</v>
          </cell>
          <cell r="G1010">
            <v>0</v>
          </cell>
          <cell r="H1010">
            <v>15.9</v>
          </cell>
          <cell r="I1010">
            <v>31.8</v>
          </cell>
          <cell r="J1010">
            <v>53</v>
          </cell>
        </row>
        <row r="1011">
          <cell r="B1011">
            <v>1408</v>
          </cell>
          <cell r="C1011">
            <v>1.4406000000000001</v>
          </cell>
          <cell r="D1011">
            <v>1.4406000000000001</v>
          </cell>
          <cell r="E1011">
            <v>0</v>
          </cell>
          <cell r="F1011">
            <v>0</v>
          </cell>
          <cell r="G1011">
            <v>0</v>
          </cell>
          <cell r="H1011">
            <v>15.9</v>
          </cell>
          <cell r="I1011">
            <v>31.8</v>
          </cell>
          <cell r="J1011">
            <v>53</v>
          </cell>
        </row>
        <row r="1012">
          <cell r="B1012">
            <v>1408</v>
          </cell>
          <cell r="C1012">
            <v>1.8594999999999999</v>
          </cell>
          <cell r="D1012">
            <v>1.8594999999999999</v>
          </cell>
          <cell r="E1012">
            <v>0</v>
          </cell>
          <cell r="F1012">
            <v>0</v>
          </cell>
          <cell r="G1012">
            <v>0</v>
          </cell>
          <cell r="H1012">
            <v>15.9</v>
          </cell>
          <cell r="I1012">
            <v>31.8</v>
          </cell>
          <cell r="J1012">
            <v>53</v>
          </cell>
        </row>
        <row r="1013">
          <cell r="B1013">
            <v>1408</v>
          </cell>
          <cell r="C1013">
            <v>0.87760000000000005</v>
          </cell>
          <cell r="D1013">
            <v>0.85419999999999996</v>
          </cell>
          <cell r="E1013">
            <v>2.3400000000000001E-2</v>
          </cell>
          <cell r="F1013">
            <v>0</v>
          </cell>
          <cell r="G1013">
            <v>0</v>
          </cell>
          <cell r="H1013">
            <v>15.9</v>
          </cell>
          <cell r="I1013">
            <v>31.8</v>
          </cell>
          <cell r="J1013">
            <v>53</v>
          </cell>
        </row>
        <row r="1014">
          <cell r="B1014">
            <v>1408</v>
          </cell>
          <cell r="C1014">
            <v>4.1776999999999997</v>
          </cell>
          <cell r="D1014">
            <v>4.1543000000000001</v>
          </cell>
          <cell r="E1014">
            <v>2.3400000000000001E-2</v>
          </cell>
          <cell r="F1014">
            <v>0</v>
          </cell>
          <cell r="G1014">
            <v>0</v>
          </cell>
          <cell r="H1014">
            <v>15.9</v>
          </cell>
          <cell r="I1014">
            <v>31.8</v>
          </cell>
          <cell r="J1014">
            <v>53</v>
          </cell>
        </row>
        <row r="1015">
          <cell r="B1015">
            <v>1408</v>
          </cell>
          <cell r="C1015">
            <v>2.8008000000000002</v>
          </cell>
          <cell r="D1015">
            <v>2.8008000000000002</v>
          </cell>
          <cell r="E1015">
            <v>0</v>
          </cell>
          <cell r="F1015">
            <v>0</v>
          </cell>
          <cell r="G1015">
            <v>0</v>
          </cell>
          <cell r="H1015">
            <v>15.9</v>
          </cell>
          <cell r="I1015">
            <v>31.8</v>
          </cell>
          <cell r="J1015">
            <v>53</v>
          </cell>
        </row>
        <row r="1016">
          <cell r="B1016">
            <v>1408</v>
          </cell>
          <cell r="C1016">
            <v>4.8000999999999996</v>
          </cell>
          <cell r="D1016">
            <v>4.7742000000000004</v>
          </cell>
          <cell r="E1016">
            <v>0</v>
          </cell>
          <cell r="F1016">
            <v>2.5899999999999999E-2</v>
          </cell>
          <cell r="G1016">
            <v>0</v>
          </cell>
          <cell r="H1016">
            <v>15.9</v>
          </cell>
          <cell r="I1016">
            <v>31.8</v>
          </cell>
          <cell r="J1016">
            <v>53</v>
          </cell>
        </row>
        <row r="1017">
          <cell r="B1017">
            <v>1408</v>
          </cell>
          <cell r="C1017">
            <v>4.8958000000000004</v>
          </cell>
          <cell r="D1017">
            <v>4.0587</v>
          </cell>
          <cell r="E1017">
            <v>0.56920000000000004</v>
          </cell>
          <cell r="F1017">
            <v>0.26450000000000001</v>
          </cell>
          <cell r="G1017">
            <v>3.3999999999999998E-3</v>
          </cell>
          <cell r="H1017">
            <v>15.9</v>
          </cell>
          <cell r="I1017">
            <v>31.8</v>
          </cell>
          <cell r="J1017">
            <v>53</v>
          </cell>
        </row>
        <row r="1018">
          <cell r="B1018">
            <v>1408</v>
          </cell>
          <cell r="C1018">
            <v>12.496700000000001</v>
          </cell>
          <cell r="D1018">
            <v>11.633699999999999</v>
          </cell>
          <cell r="E1018">
            <v>0.56920000000000004</v>
          </cell>
          <cell r="F1018">
            <v>0.29039999999999999</v>
          </cell>
          <cell r="G1018">
            <v>3.3999999999999998E-3</v>
          </cell>
          <cell r="I1018">
            <v>31.8</v>
          </cell>
          <cell r="J1018">
            <v>53</v>
          </cell>
        </row>
        <row r="1019">
          <cell r="B1019">
            <v>1408</v>
          </cell>
          <cell r="C1019">
            <v>39.899099999999997</v>
          </cell>
          <cell r="D1019">
            <v>37.859200000000001</v>
          </cell>
          <cell r="E1019">
            <v>1.5806</v>
          </cell>
          <cell r="F1019">
            <v>0.45600000000000002</v>
          </cell>
          <cell r="G1019">
            <v>3.3999999999999998E-3</v>
          </cell>
          <cell r="J1019">
            <v>53</v>
          </cell>
        </row>
        <row r="1021">
          <cell r="B1021" t="str">
            <v>Evolução DEC Conjunto Sapopemba</v>
          </cell>
        </row>
        <row r="1022">
          <cell r="B1022" t="str">
            <v>CONSUM</v>
          </cell>
          <cell r="C1022" t="str">
            <v>TOTAL</v>
          </cell>
          <cell r="D1022" t="str">
            <v>NPROG</v>
          </cell>
          <cell r="E1022" t="str">
            <v>PROG</v>
          </cell>
          <cell r="F1022" t="str">
            <v>SUBT INT</v>
          </cell>
          <cell r="G1022" t="str">
            <v>SUBT EXT</v>
          </cell>
          <cell r="H1022" t="str">
            <v>Padrão Mensal = 3</v>
          </cell>
          <cell r="I1022" t="str">
            <v>Padrão Trimestral = 6</v>
          </cell>
          <cell r="J1022" t="str">
            <v>Padrão Anual = 10</v>
          </cell>
        </row>
        <row r="1023">
          <cell r="B1023">
            <v>96542</v>
          </cell>
          <cell r="C1023">
            <v>0.89480000000000004</v>
          </cell>
          <cell r="D1023">
            <v>0.77210000000000001</v>
          </cell>
          <cell r="E1023">
            <v>9.98E-2</v>
          </cell>
          <cell r="F1023">
            <v>2.29E-2</v>
          </cell>
          <cell r="G1023">
            <v>0</v>
          </cell>
          <cell r="H1023">
            <v>3</v>
          </cell>
          <cell r="I1023">
            <v>6</v>
          </cell>
          <cell r="J1023">
            <v>10</v>
          </cell>
        </row>
        <row r="1024">
          <cell r="B1024">
            <v>96542</v>
          </cell>
          <cell r="C1024">
            <v>0.47020000000000001</v>
          </cell>
          <cell r="D1024">
            <v>0.2772</v>
          </cell>
          <cell r="E1024">
            <v>0.193</v>
          </cell>
          <cell r="F1024">
            <v>0</v>
          </cell>
          <cell r="G1024">
            <v>0</v>
          </cell>
          <cell r="H1024">
            <v>3</v>
          </cell>
          <cell r="I1024">
            <v>6</v>
          </cell>
          <cell r="J1024">
            <v>10</v>
          </cell>
        </row>
        <row r="1025">
          <cell r="B1025">
            <v>96305</v>
          </cell>
          <cell r="C1025">
            <v>0.36620000000000003</v>
          </cell>
          <cell r="D1025">
            <v>0.25609999999999999</v>
          </cell>
          <cell r="E1025">
            <v>6.4299999999999996E-2</v>
          </cell>
          <cell r="F1025">
            <v>0</v>
          </cell>
          <cell r="G1025">
            <v>4.5900000000000003E-2</v>
          </cell>
          <cell r="H1025">
            <v>3</v>
          </cell>
          <cell r="I1025">
            <v>6</v>
          </cell>
          <cell r="J1025">
            <v>10</v>
          </cell>
        </row>
        <row r="1026">
          <cell r="B1026">
            <v>96463</v>
          </cell>
          <cell r="C1026">
            <v>1.7317</v>
          </cell>
          <cell r="D1026">
            <v>1.3058000000000001</v>
          </cell>
          <cell r="E1026">
            <v>0.35720000000000002</v>
          </cell>
          <cell r="F1026">
            <v>2.29E-2</v>
          </cell>
          <cell r="G1026">
            <v>4.58E-2</v>
          </cell>
          <cell r="H1026">
            <v>3</v>
          </cell>
          <cell r="I1026">
            <v>6</v>
          </cell>
          <cell r="J1026">
            <v>10</v>
          </cell>
        </row>
        <row r="1027">
          <cell r="B1027">
            <v>96292</v>
          </cell>
          <cell r="C1027">
            <v>0.25290000000000001</v>
          </cell>
          <cell r="D1027">
            <v>0.1208</v>
          </cell>
          <cell r="E1027">
            <v>2.1499999999999998E-2</v>
          </cell>
          <cell r="F1027">
            <v>0</v>
          </cell>
          <cell r="G1027">
            <v>0.11070000000000001</v>
          </cell>
          <cell r="H1027">
            <v>3</v>
          </cell>
          <cell r="I1027">
            <v>6</v>
          </cell>
          <cell r="J1027">
            <v>10</v>
          </cell>
        </row>
        <row r="1028">
          <cell r="B1028">
            <v>96289</v>
          </cell>
          <cell r="C1028">
            <v>0.4153</v>
          </cell>
          <cell r="D1028">
            <v>0.33779999999999999</v>
          </cell>
          <cell r="E1028">
            <v>1.34E-2</v>
          </cell>
          <cell r="F1028">
            <v>4.6800000000000001E-2</v>
          </cell>
          <cell r="G1028">
            <v>1.7399999999999999E-2</v>
          </cell>
          <cell r="H1028">
            <v>3</v>
          </cell>
          <cell r="I1028">
            <v>6</v>
          </cell>
          <cell r="J1028">
            <v>10</v>
          </cell>
        </row>
        <row r="1029">
          <cell r="B1029">
            <v>96262</v>
          </cell>
          <cell r="C1029">
            <v>0.60209999999999997</v>
          </cell>
          <cell r="D1029">
            <v>0.57809999999999995</v>
          </cell>
          <cell r="E1029">
            <v>2.4E-2</v>
          </cell>
          <cell r="F1029">
            <v>0</v>
          </cell>
          <cell r="G1029">
            <v>0</v>
          </cell>
          <cell r="H1029">
            <v>3</v>
          </cell>
          <cell r="I1029">
            <v>6</v>
          </cell>
          <cell r="J1029">
            <v>10</v>
          </cell>
        </row>
        <row r="1030">
          <cell r="B1030">
            <v>96281</v>
          </cell>
          <cell r="C1030">
            <v>1.2702</v>
          </cell>
          <cell r="D1030">
            <v>1.0366</v>
          </cell>
          <cell r="E1030">
            <v>5.8900000000000001E-2</v>
          </cell>
          <cell r="F1030">
            <v>4.6800000000000001E-2</v>
          </cell>
          <cell r="G1030">
            <v>0.12809999999999999</v>
          </cell>
          <cell r="H1030">
            <v>3</v>
          </cell>
          <cell r="I1030">
            <v>6</v>
          </cell>
          <cell r="J1030">
            <v>10</v>
          </cell>
        </row>
        <row r="1031">
          <cell r="B1031">
            <v>97482</v>
          </cell>
          <cell r="C1031">
            <v>0.67390000000000005</v>
          </cell>
          <cell r="D1031">
            <v>0.51049999999999995</v>
          </cell>
          <cell r="E1031">
            <v>0.16350000000000001</v>
          </cell>
          <cell r="F1031">
            <v>0</v>
          </cell>
          <cell r="G1031">
            <v>0</v>
          </cell>
          <cell r="H1031">
            <v>3</v>
          </cell>
          <cell r="I1031">
            <v>6</v>
          </cell>
          <cell r="J1031">
            <v>10</v>
          </cell>
        </row>
        <row r="1032">
          <cell r="B1032">
            <v>97530</v>
          </cell>
          <cell r="C1032">
            <v>0.38290000000000002</v>
          </cell>
          <cell r="D1032">
            <v>0.24460000000000001</v>
          </cell>
          <cell r="E1032">
            <v>0.13819999999999999</v>
          </cell>
          <cell r="F1032">
            <v>0</v>
          </cell>
          <cell r="G1032">
            <v>0</v>
          </cell>
          <cell r="H1032">
            <v>3</v>
          </cell>
          <cell r="I1032">
            <v>6</v>
          </cell>
          <cell r="J1032">
            <v>10</v>
          </cell>
        </row>
        <row r="1033">
          <cell r="B1033">
            <v>97529</v>
          </cell>
          <cell r="C1033">
            <v>0.57299999999999995</v>
          </cell>
          <cell r="D1033">
            <v>0.4259</v>
          </cell>
          <cell r="E1033">
            <v>0.1472</v>
          </cell>
          <cell r="F1033">
            <v>0</v>
          </cell>
          <cell r="G1033">
            <v>0</v>
          </cell>
          <cell r="H1033">
            <v>3</v>
          </cell>
          <cell r="I1033">
            <v>6</v>
          </cell>
          <cell r="J1033">
            <v>10</v>
          </cell>
        </row>
        <row r="1034">
          <cell r="B1034">
            <v>97514</v>
          </cell>
          <cell r="C1034">
            <v>1.6296999999999999</v>
          </cell>
          <cell r="D1034">
            <v>1.1809000000000001</v>
          </cell>
          <cell r="E1034">
            <v>0.44890000000000002</v>
          </cell>
          <cell r="F1034">
            <v>0</v>
          </cell>
          <cell r="G1034">
            <v>0</v>
          </cell>
          <cell r="H1034">
            <v>3</v>
          </cell>
          <cell r="I1034">
            <v>6</v>
          </cell>
          <cell r="J1034">
            <v>10</v>
          </cell>
        </row>
        <row r="1035">
          <cell r="B1035">
            <v>97599</v>
          </cell>
          <cell r="C1035">
            <v>1.1346000000000001</v>
          </cell>
          <cell r="D1035">
            <v>0.61150000000000004</v>
          </cell>
          <cell r="E1035">
            <v>0.52310000000000001</v>
          </cell>
          <cell r="F1035">
            <v>0</v>
          </cell>
          <cell r="G1035">
            <v>0</v>
          </cell>
          <cell r="H1035">
            <v>3</v>
          </cell>
          <cell r="I1035">
            <v>6</v>
          </cell>
          <cell r="J1035">
            <v>10</v>
          </cell>
        </row>
        <row r="1036">
          <cell r="B1036">
            <v>97594</v>
          </cell>
          <cell r="C1036">
            <v>1.2795000000000001</v>
          </cell>
          <cell r="D1036">
            <v>0.23139999999999999</v>
          </cell>
          <cell r="E1036">
            <v>0.61260000000000003</v>
          </cell>
          <cell r="F1036">
            <v>0.2452</v>
          </cell>
          <cell r="G1036">
            <v>0.19020000000000001</v>
          </cell>
          <cell r="H1036">
            <v>3</v>
          </cell>
          <cell r="I1036">
            <v>6</v>
          </cell>
          <cell r="J1036">
            <v>10</v>
          </cell>
        </row>
        <row r="1037">
          <cell r="B1037">
            <v>98749</v>
          </cell>
          <cell r="C1037">
            <v>1.256</v>
          </cell>
          <cell r="D1037">
            <v>0.94479999999999997</v>
          </cell>
          <cell r="E1037">
            <v>0.19359999999999999</v>
          </cell>
          <cell r="F1037">
            <v>0.1177</v>
          </cell>
          <cell r="G1037">
            <v>0</v>
          </cell>
          <cell r="H1037">
            <v>3</v>
          </cell>
          <cell r="I1037">
            <v>6</v>
          </cell>
          <cell r="J1037">
            <v>10</v>
          </cell>
        </row>
        <row r="1038">
          <cell r="B1038">
            <v>97981</v>
          </cell>
          <cell r="C1038">
            <v>3.6705000000000001</v>
          </cell>
          <cell r="D1038">
            <v>1.7918000000000001</v>
          </cell>
          <cell r="E1038">
            <v>1.3264</v>
          </cell>
          <cell r="F1038">
            <v>0.3629</v>
          </cell>
          <cell r="G1038">
            <v>0.18940000000000001</v>
          </cell>
          <cell r="I1038">
            <v>6</v>
          </cell>
          <cell r="J1038">
            <v>10</v>
          </cell>
        </row>
        <row r="1039">
          <cell r="B1039">
            <v>97060</v>
          </cell>
          <cell r="C1039">
            <v>8.3238000000000003</v>
          </cell>
          <cell r="D1039">
            <v>5.3213999999999997</v>
          </cell>
          <cell r="E1039">
            <v>2.2033999999999998</v>
          </cell>
          <cell r="F1039">
            <v>0.4355</v>
          </cell>
          <cell r="G1039">
            <v>0.3639</v>
          </cell>
          <cell r="J1039">
            <v>10</v>
          </cell>
        </row>
        <row r="1041">
          <cell r="B1041" t="str">
            <v>Evolução DEC Conjunto Saúde</v>
          </cell>
        </row>
        <row r="1042">
          <cell r="B1042" t="str">
            <v>CONSUM</v>
          </cell>
          <cell r="C1042" t="str">
            <v>TOTAL</v>
          </cell>
          <cell r="D1042" t="str">
            <v>NPROG</v>
          </cell>
          <cell r="E1042" t="str">
            <v>PROG</v>
          </cell>
          <cell r="F1042" t="str">
            <v>SUBT INT</v>
          </cell>
          <cell r="G1042" t="str">
            <v>SUBT EXT</v>
          </cell>
          <cell r="H1042" t="str">
            <v>Padrão Mensal = 2,5</v>
          </cell>
          <cell r="I1042" t="str">
            <v>Padrão Trimestral = 3,6</v>
          </cell>
          <cell r="J1042" t="str">
            <v>Padrão Anual = 6</v>
          </cell>
        </row>
        <row r="1043">
          <cell r="B1043">
            <v>105070</v>
          </cell>
          <cell r="C1043">
            <v>0.32600000000000001</v>
          </cell>
          <cell r="D1043">
            <v>0.26869999999999999</v>
          </cell>
          <cell r="E1043">
            <v>5.74E-2</v>
          </cell>
          <cell r="F1043">
            <v>0</v>
          </cell>
          <cell r="G1043">
            <v>0</v>
          </cell>
          <cell r="H1043">
            <v>2.5</v>
          </cell>
          <cell r="I1043">
            <v>3.6</v>
          </cell>
          <cell r="J1043">
            <v>6</v>
          </cell>
        </row>
        <row r="1044">
          <cell r="B1044">
            <v>105001</v>
          </cell>
          <cell r="C1044">
            <v>1.4057999999999999</v>
          </cell>
          <cell r="D1044">
            <v>1.1343000000000001</v>
          </cell>
          <cell r="E1044">
            <v>2.46E-2</v>
          </cell>
          <cell r="F1044">
            <v>0.24690000000000001</v>
          </cell>
          <cell r="G1044">
            <v>0</v>
          </cell>
          <cell r="H1044">
            <v>2.5</v>
          </cell>
          <cell r="I1044">
            <v>3.6</v>
          </cell>
          <cell r="J1044">
            <v>6</v>
          </cell>
        </row>
        <row r="1045">
          <cell r="B1045">
            <v>105051</v>
          </cell>
          <cell r="C1045">
            <v>0.52329999999999999</v>
          </cell>
          <cell r="D1045">
            <v>0.36730000000000002</v>
          </cell>
          <cell r="E1045">
            <v>7.9299999999999995E-2</v>
          </cell>
          <cell r="F1045">
            <v>0</v>
          </cell>
          <cell r="G1045">
            <v>7.6799999999999993E-2</v>
          </cell>
          <cell r="H1045">
            <v>2.5</v>
          </cell>
          <cell r="I1045">
            <v>3.6</v>
          </cell>
          <cell r="J1045">
            <v>6</v>
          </cell>
        </row>
        <row r="1046">
          <cell r="B1046">
            <v>105041</v>
          </cell>
          <cell r="C1046">
            <v>2.2547000000000001</v>
          </cell>
          <cell r="D1046">
            <v>1.77</v>
          </cell>
          <cell r="E1046">
            <v>0.1613</v>
          </cell>
          <cell r="F1046">
            <v>0.24679999999999999</v>
          </cell>
          <cell r="G1046">
            <v>7.6799999999999993E-2</v>
          </cell>
          <cell r="H1046">
            <v>2.5</v>
          </cell>
          <cell r="I1046">
            <v>3.6</v>
          </cell>
          <cell r="J1046">
            <v>6</v>
          </cell>
        </row>
        <row r="1047">
          <cell r="B1047">
            <v>105053</v>
          </cell>
          <cell r="C1047">
            <v>0.9929</v>
          </cell>
          <cell r="D1047">
            <v>9.1700000000000004E-2</v>
          </cell>
          <cell r="E1047">
            <v>2.12E-2</v>
          </cell>
          <cell r="F1047">
            <v>1E-4</v>
          </cell>
          <cell r="G1047">
            <v>0.88</v>
          </cell>
          <cell r="H1047">
            <v>2.5</v>
          </cell>
          <cell r="I1047">
            <v>3.6</v>
          </cell>
          <cell r="J1047">
            <v>6</v>
          </cell>
        </row>
        <row r="1048">
          <cell r="B1048">
            <v>105032</v>
          </cell>
          <cell r="C1048">
            <v>0.30740000000000001</v>
          </cell>
          <cell r="D1048">
            <v>0.27400000000000002</v>
          </cell>
          <cell r="E1048">
            <v>3.3399999999999999E-2</v>
          </cell>
          <cell r="F1048">
            <v>0</v>
          </cell>
          <cell r="G1048">
            <v>0</v>
          </cell>
          <cell r="H1048">
            <v>2.5</v>
          </cell>
          <cell r="I1048">
            <v>3.6</v>
          </cell>
          <cell r="J1048">
            <v>6</v>
          </cell>
        </row>
        <row r="1049">
          <cell r="B1049">
            <v>105032</v>
          </cell>
          <cell r="C1049">
            <v>0.1046</v>
          </cell>
          <cell r="D1049">
            <v>5.0700000000000002E-2</v>
          </cell>
          <cell r="E1049">
            <v>5.3900000000000003E-2</v>
          </cell>
          <cell r="F1049">
            <v>0</v>
          </cell>
          <cell r="G1049">
            <v>0</v>
          </cell>
          <cell r="H1049">
            <v>2.5</v>
          </cell>
          <cell r="I1049">
            <v>3.6</v>
          </cell>
          <cell r="J1049">
            <v>6</v>
          </cell>
        </row>
        <row r="1050">
          <cell r="B1050">
            <v>105039</v>
          </cell>
          <cell r="C1050">
            <v>1.405</v>
          </cell>
          <cell r="D1050">
            <v>0.41639999999999999</v>
          </cell>
          <cell r="E1050">
            <v>0.1085</v>
          </cell>
          <cell r="F1050">
            <v>1E-4</v>
          </cell>
          <cell r="G1050">
            <v>0.88009999999999999</v>
          </cell>
          <cell r="H1050">
            <v>2.5</v>
          </cell>
          <cell r="I1050">
            <v>3.6</v>
          </cell>
          <cell r="J1050">
            <v>6</v>
          </cell>
        </row>
        <row r="1051">
          <cell r="B1051">
            <v>106751</v>
          </cell>
          <cell r="C1051">
            <v>8.7300000000000003E-2</v>
          </cell>
          <cell r="D1051">
            <v>4.9099999999999998E-2</v>
          </cell>
          <cell r="E1051">
            <v>3.8199999999999998E-2</v>
          </cell>
          <cell r="F1051">
            <v>0</v>
          </cell>
          <cell r="G1051">
            <v>0</v>
          </cell>
          <cell r="H1051">
            <v>2.5</v>
          </cell>
          <cell r="I1051">
            <v>3.6</v>
          </cell>
          <cell r="J1051">
            <v>6</v>
          </cell>
        </row>
        <row r="1052">
          <cell r="B1052">
            <v>106751</v>
          </cell>
          <cell r="C1052">
            <v>0.13750000000000001</v>
          </cell>
          <cell r="D1052">
            <v>8.7999999999999995E-2</v>
          </cell>
          <cell r="E1052">
            <v>4.7899999999999998E-2</v>
          </cell>
          <cell r="F1052">
            <v>1.6000000000000001E-3</v>
          </cell>
          <cell r="G1052">
            <v>0</v>
          </cell>
          <cell r="H1052">
            <v>2.5</v>
          </cell>
          <cell r="I1052">
            <v>3.6</v>
          </cell>
          <cell r="J1052">
            <v>6</v>
          </cell>
        </row>
        <row r="1053">
          <cell r="B1053">
            <v>106727</v>
          </cell>
          <cell r="C1053">
            <v>0.14799999999999999</v>
          </cell>
          <cell r="D1053">
            <v>7.3899999999999993E-2</v>
          </cell>
          <cell r="E1053">
            <v>8.6E-3</v>
          </cell>
          <cell r="F1053">
            <v>6.54E-2</v>
          </cell>
          <cell r="G1053">
            <v>0</v>
          </cell>
          <cell r="H1053">
            <v>2.5</v>
          </cell>
          <cell r="I1053">
            <v>3.6</v>
          </cell>
          <cell r="J1053">
            <v>6</v>
          </cell>
        </row>
        <row r="1054">
          <cell r="B1054">
            <v>106743</v>
          </cell>
          <cell r="C1054">
            <v>0.37280000000000002</v>
          </cell>
          <cell r="D1054">
            <v>0.21099999999999999</v>
          </cell>
          <cell r="E1054">
            <v>9.4700000000000006E-2</v>
          </cell>
          <cell r="F1054">
            <v>6.7000000000000004E-2</v>
          </cell>
          <cell r="G1054">
            <v>0</v>
          </cell>
          <cell r="H1054">
            <v>2.5</v>
          </cell>
          <cell r="I1054">
            <v>3.6</v>
          </cell>
          <cell r="J1054">
            <v>6</v>
          </cell>
        </row>
        <row r="1055">
          <cell r="B1055">
            <v>106760</v>
          </cell>
          <cell r="C1055">
            <v>0.50729999999999997</v>
          </cell>
          <cell r="D1055">
            <v>0.4723</v>
          </cell>
          <cell r="E1055">
            <v>3.1E-2</v>
          </cell>
          <cell r="F1055">
            <v>4.0000000000000001E-3</v>
          </cell>
          <cell r="G1055">
            <v>0</v>
          </cell>
          <cell r="H1055">
            <v>2.5</v>
          </cell>
          <cell r="I1055">
            <v>3.6</v>
          </cell>
          <cell r="J1055">
            <v>6</v>
          </cell>
        </row>
        <row r="1056">
          <cell r="B1056">
            <v>106542</v>
          </cell>
          <cell r="C1056">
            <v>0.1719</v>
          </cell>
          <cell r="D1056">
            <v>0.121</v>
          </cell>
          <cell r="E1056">
            <v>5.0900000000000001E-2</v>
          </cell>
          <cell r="F1056">
            <v>0</v>
          </cell>
          <cell r="G1056">
            <v>0</v>
          </cell>
          <cell r="H1056">
            <v>2.5</v>
          </cell>
          <cell r="I1056">
            <v>3.6</v>
          </cell>
          <cell r="J1056">
            <v>6</v>
          </cell>
        </row>
        <row r="1057">
          <cell r="B1057">
            <v>108758</v>
          </cell>
          <cell r="C1057">
            <v>0.2949</v>
          </cell>
          <cell r="D1057">
            <v>0.2666</v>
          </cell>
          <cell r="E1057">
            <v>2.8299999999999999E-2</v>
          </cell>
          <cell r="F1057">
            <v>0</v>
          </cell>
          <cell r="G1057">
            <v>0</v>
          </cell>
          <cell r="H1057">
            <v>2.5</v>
          </cell>
          <cell r="I1057">
            <v>3.6</v>
          </cell>
          <cell r="J1057">
            <v>6</v>
          </cell>
        </row>
        <row r="1058">
          <cell r="B1058">
            <v>107353</v>
          </cell>
          <cell r="C1058">
            <v>0.97389999999999999</v>
          </cell>
          <cell r="D1058">
            <v>0.8599</v>
          </cell>
          <cell r="E1058">
            <v>0.11</v>
          </cell>
          <cell r="F1058">
            <v>4.0000000000000001E-3</v>
          </cell>
          <cell r="G1058">
            <v>0</v>
          </cell>
          <cell r="I1058">
            <v>3.6</v>
          </cell>
          <cell r="J1058">
            <v>6</v>
          </cell>
        </row>
        <row r="1059">
          <cell r="B1059">
            <v>106044</v>
          </cell>
          <cell r="C1059">
            <v>4.9862000000000002</v>
          </cell>
          <cell r="D1059">
            <v>3.2486000000000002</v>
          </cell>
          <cell r="E1059">
            <v>0.47399999999999998</v>
          </cell>
          <cell r="F1059">
            <v>0.316</v>
          </cell>
          <cell r="G1059">
            <v>0.94789999999999996</v>
          </cell>
          <cell r="J1059">
            <v>6</v>
          </cell>
        </row>
        <row r="1061">
          <cell r="B1061" t="str">
            <v>Evolução DEC Conjunto Taboão da Serra</v>
          </cell>
        </row>
        <row r="1062">
          <cell r="B1062" t="str">
            <v>CONSUM</v>
          </cell>
          <cell r="C1062" t="str">
            <v>TOTAL</v>
          </cell>
          <cell r="D1062" t="str">
            <v>NPROG</v>
          </cell>
          <cell r="E1062" t="str">
            <v>PROG</v>
          </cell>
          <cell r="F1062" t="str">
            <v>SUBT INT</v>
          </cell>
          <cell r="G1062" t="str">
            <v>SUBT EXT</v>
          </cell>
          <cell r="H1062" t="str">
            <v>Padrão Mensal = 5,7</v>
          </cell>
          <cell r="I1062" t="str">
            <v>Padrão Trimestral = 11,4</v>
          </cell>
          <cell r="J1062" t="str">
            <v>Padrão Anual = 19</v>
          </cell>
        </row>
        <row r="1063">
          <cell r="B1063">
            <v>64339</v>
          </cell>
          <cell r="C1063">
            <v>2.2319</v>
          </cell>
          <cell r="D1063">
            <v>1.9710000000000001</v>
          </cell>
          <cell r="E1063">
            <v>0.26090000000000002</v>
          </cell>
          <cell r="F1063">
            <v>0</v>
          </cell>
          <cell r="G1063">
            <v>0</v>
          </cell>
          <cell r="H1063">
            <v>5.7</v>
          </cell>
          <cell r="I1063">
            <v>11.4</v>
          </cell>
          <cell r="J1063">
            <v>19</v>
          </cell>
        </row>
        <row r="1064">
          <cell r="B1064">
            <v>64342</v>
          </cell>
          <cell r="C1064">
            <v>7.3085000000000004</v>
          </cell>
          <cell r="D1064">
            <v>5.1516999999999999</v>
          </cell>
          <cell r="E1064">
            <v>2.1553</v>
          </cell>
          <cell r="F1064">
            <v>1.5E-3</v>
          </cell>
          <cell r="G1064">
            <v>0</v>
          </cell>
          <cell r="H1064">
            <v>5.7</v>
          </cell>
          <cell r="I1064">
            <v>11.4</v>
          </cell>
          <cell r="J1064">
            <v>19</v>
          </cell>
        </row>
        <row r="1065">
          <cell r="B1065">
            <v>64306</v>
          </cell>
          <cell r="C1065">
            <v>1.4077999999999999</v>
          </cell>
          <cell r="D1065">
            <v>1.3651</v>
          </cell>
          <cell r="E1065">
            <v>4.1500000000000002E-2</v>
          </cell>
          <cell r="F1065">
            <v>0</v>
          </cell>
          <cell r="G1065">
            <v>1.1999999999999999E-3</v>
          </cell>
          <cell r="H1065">
            <v>5.7</v>
          </cell>
          <cell r="I1065">
            <v>11.4</v>
          </cell>
          <cell r="J1065">
            <v>19</v>
          </cell>
        </row>
        <row r="1066">
          <cell r="B1066">
            <v>64329</v>
          </cell>
          <cell r="C1066">
            <v>10.9495</v>
          </cell>
          <cell r="D1066">
            <v>8.4886999999999997</v>
          </cell>
          <cell r="E1066">
            <v>2.4582000000000002</v>
          </cell>
          <cell r="F1066">
            <v>1.5E-3</v>
          </cell>
          <cell r="G1066">
            <v>1.1999999999999999E-3</v>
          </cell>
          <cell r="H1066">
            <v>5.7</v>
          </cell>
          <cell r="I1066">
            <v>11.4</v>
          </cell>
          <cell r="J1066">
            <v>19</v>
          </cell>
        </row>
        <row r="1067">
          <cell r="B1067">
            <v>64279</v>
          </cell>
          <cell r="C1067">
            <v>0.33510000000000001</v>
          </cell>
          <cell r="D1067">
            <v>0.23910000000000001</v>
          </cell>
          <cell r="E1067">
            <v>9.6100000000000005E-2</v>
          </cell>
          <cell r="F1067">
            <v>0</v>
          </cell>
          <cell r="G1067">
            <v>0</v>
          </cell>
          <cell r="H1067">
            <v>5.7</v>
          </cell>
          <cell r="I1067">
            <v>11.4</v>
          </cell>
          <cell r="J1067">
            <v>19</v>
          </cell>
        </row>
        <row r="1068">
          <cell r="B1068">
            <v>64399</v>
          </cell>
          <cell r="C1068">
            <v>1.0740000000000001</v>
          </cell>
          <cell r="D1068">
            <v>0.6754</v>
          </cell>
          <cell r="E1068">
            <v>1.04E-2</v>
          </cell>
          <cell r="F1068">
            <v>0.38819999999999999</v>
          </cell>
          <cell r="G1068">
            <v>0</v>
          </cell>
          <cell r="H1068">
            <v>5.7</v>
          </cell>
          <cell r="I1068">
            <v>11.4</v>
          </cell>
          <cell r="J1068">
            <v>19</v>
          </cell>
        </row>
        <row r="1069">
          <cell r="B1069">
            <v>64380</v>
          </cell>
          <cell r="C1069">
            <v>0.30549999999999999</v>
          </cell>
          <cell r="D1069">
            <v>0.28070000000000001</v>
          </cell>
          <cell r="E1069">
            <v>2.4799999999999999E-2</v>
          </cell>
          <cell r="F1069">
            <v>0</v>
          </cell>
          <cell r="G1069">
            <v>0</v>
          </cell>
          <cell r="H1069">
            <v>5.7</v>
          </cell>
          <cell r="I1069">
            <v>11.4</v>
          </cell>
          <cell r="J1069">
            <v>19</v>
          </cell>
        </row>
        <row r="1070">
          <cell r="B1070">
            <v>64353</v>
          </cell>
          <cell r="C1070">
            <v>1.7151000000000001</v>
          </cell>
          <cell r="D1070">
            <v>1.1955</v>
          </cell>
          <cell r="E1070">
            <v>0.13120000000000001</v>
          </cell>
          <cell r="F1070">
            <v>0.38850000000000001</v>
          </cell>
          <cell r="G1070">
            <v>0</v>
          </cell>
          <cell r="H1070">
            <v>5.7</v>
          </cell>
          <cell r="I1070">
            <v>11.4</v>
          </cell>
          <cell r="J1070">
            <v>19</v>
          </cell>
        </row>
        <row r="1071">
          <cell r="B1071">
            <v>65037</v>
          </cell>
          <cell r="C1071">
            <v>1.2646999999999999</v>
          </cell>
          <cell r="D1071">
            <v>1.2642</v>
          </cell>
          <cell r="E1071">
            <v>5.0000000000000001E-4</v>
          </cell>
          <cell r="F1071">
            <v>0</v>
          </cell>
          <cell r="G1071">
            <v>0</v>
          </cell>
          <cell r="H1071">
            <v>5.7</v>
          </cell>
          <cell r="I1071">
            <v>11.4</v>
          </cell>
          <cell r="J1071">
            <v>19</v>
          </cell>
        </row>
        <row r="1072">
          <cell r="B1072">
            <v>65043</v>
          </cell>
          <cell r="C1072">
            <v>0.73319999999999996</v>
          </cell>
          <cell r="D1072">
            <v>0.72150000000000003</v>
          </cell>
          <cell r="E1072">
            <v>1.17E-2</v>
          </cell>
          <cell r="F1072">
            <v>0</v>
          </cell>
          <cell r="G1072">
            <v>0</v>
          </cell>
          <cell r="H1072">
            <v>5.7</v>
          </cell>
          <cell r="I1072">
            <v>11.4</v>
          </cell>
          <cell r="J1072">
            <v>19</v>
          </cell>
        </row>
        <row r="1073">
          <cell r="B1073">
            <v>65033</v>
          </cell>
          <cell r="C1073">
            <v>1.6420999999999999</v>
          </cell>
          <cell r="D1073">
            <v>1.4798</v>
          </cell>
          <cell r="E1073">
            <v>1.8599999999999998E-2</v>
          </cell>
          <cell r="F1073">
            <v>0.14369999999999999</v>
          </cell>
          <cell r="G1073">
            <v>0</v>
          </cell>
          <cell r="H1073">
            <v>5.7</v>
          </cell>
          <cell r="I1073">
            <v>11.4</v>
          </cell>
          <cell r="J1073">
            <v>19</v>
          </cell>
        </row>
        <row r="1074">
          <cell r="B1074">
            <v>65038</v>
          </cell>
          <cell r="C1074">
            <v>3.6398999999999999</v>
          </cell>
          <cell r="D1074">
            <v>3.4653999999999998</v>
          </cell>
          <cell r="E1074">
            <v>3.0800000000000001E-2</v>
          </cell>
          <cell r="F1074">
            <v>0.14369999999999999</v>
          </cell>
          <cell r="G1074">
            <v>0</v>
          </cell>
          <cell r="H1074">
            <v>5.7</v>
          </cell>
          <cell r="I1074">
            <v>11.4</v>
          </cell>
          <cell r="J1074">
            <v>19</v>
          </cell>
        </row>
        <row r="1075">
          <cell r="B1075">
            <v>65061</v>
          </cell>
          <cell r="C1075">
            <v>1.2384999999999999</v>
          </cell>
          <cell r="D1075">
            <v>1.2049000000000001</v>
          </cell>
          <cell r="E1075">
            <v>1.7100000000000001E-2</v>
          </cell>
          <cell r="F1075">
            <v>1.5100000000000001E-2</v>
          </cell>
          <cell r="G1075">
            <v>1.4E-3</v>
          </cell>
          <cell r="H1075">
            <v>5.7</v>
          </cell>
          <cell r="I1075">
            <v>11.4</v>
          </cell>
          <cell r="J1075">
            <v>19</v>
          </cell>
        </row>
        <row r="1076">
          <cell r="B1076">
            <v>65056</v>
          </cell>
          <cell r="C1076">
            <v>0.48330000000000001</v>
          </cell>
          <cell r="D1076">
            <v>0.46379999999999999</v>
          </cell>
          <cell r="E1076">
            <v>1.95E-2</v>
          </cell>
          <cell r="F1076">
            <v>0</v>
          </cell>
          <cell r="G1076">
            <v>0</v>
          </cell>
          <cell r="H1076">
            <v>5.7</v>
          </cell>
          <cell r="I1076">
            <v>11.4</v>
          </cell>
          <cell r="J1076">
            <v>19</v>
          </cell>
        </row>
        <row r="1077">
          <cell r="B1077">
            <v>66253</v>
          </cell>
          <cell r="C1077">
            <v>0.52470000000000006</v>
          </cell>
          <cell r="D1077">
            <v>0.51929999999999998</v>
          </cell>
          <cell r="E1077">
            <v>5.4000000000000003E-3</v>
          </cell>
          <cell r="F1077">
            <v>0</v>
          </cell>
          <cell r="G1077">
            <v>0</v>
          </cell>
          <cell r="H1077">
            <v>5.7</v>
          </cell>
          <cell r="I1077">
            <v>11.4</v>
          </cell>
          <cell r="J1077">
            <v>19</v>
          </cell>
        </row>
        <row r="1078">
          <cell r="B1078">
            <v>65457</v>
          </cell>
          <cell r="C1078">
            <v>2.2423999999999999</v>
          </cell>
          <cell r="D1078">
            <v>2.1842000000000001</v>
          </cell>
          <cell r="E1078">
            <v>4.1799999999999997E-2</v>
          </cell>
          <cell r="F1078">
            <v>1.4999999999999999E-2</v>
          </cell>
          <cell r="G1078">
            <v>1.4E-3</v>
          </cell>
          <cell r="I1078">
            <v>11.4</v>
          </cell>
          <cell r="J1078">
            <v>19</v>
          </cell>
        </row>
        <row r="1079">
          <cell r="B1079">
            <v>64794</v>
          </cell>
          <cell r="C1079">
            <v>18.493400000000001</v>
          </cell>
          <cell r="D1079">
            <v>15.3001</v>
          </cell>
          <cell r="E1079">
            <v>2.6440000000000001</v>
          </cell>
          <cell r="F1079">
            <v>0.54669999999999996</v>
          </cell>
          <cell r="G1079">
            <v>2.5999999999999999E-3</v>
          </cell>
          <cell r="J1079">
            <v>19</v>
          </cell>
        </row>
        <row r="1081">
          <cell r="B1081" t="str">
            <v>Evolução DEC Conjunto Tatuapé</v>
          </cell>
        </row>
        <row r="1082">
          <cell r="B1082" t="str">
            <v>CONSUM</v>
          </cell>
          <cell r="C1082" t="str">
            <v>TOTAL</v>
          </cell>
          <cell r="D1082" t="str">
            <v>NPROG</v>
          </cell>
          <cell r="E1082" t="str">
            <v>PROG</v>
          </cell>
          <cell r="F1082" t="str">
            <v>SUBT INT</v>
          </cell>
          <cell r="G1082" t="str">
            <v>SUBT EXT</v>
          </cell>
          <cell r="H1082" t="str">
            <v>Padrão Mensal = 3</v>
          </cell>
          <cell r="I1082" t="str">
            <v>Padrão Trimestral = 6</v>
          </cell>
          <cell r="J1082" t="str">
            <v>Padrão Anual = 10</v>
          </cell>
        </row>
        <row r="1083">
          <cell r="B1083">
            <v>48235</v>
          </cell>
          <cell r="C1083">
            <v>0.98960000000000004</v>
          </cell>
          <cell r="D1083">
            <v>0.1193</v>
          </cell>
          <cell r="E1083">
            <v>1.3100000000000001E-2</v>
          </cell>
          <cell r="F1083">
            <v>0.85719999999999996</v>
          </cell>
          <cell r="G1083">
            <v>0</v>
          </cell>
          <cell r="H1083">
            <v>3</v>
          </cell>
          <cell r="I1083">
            <v>6</v>
          </cell>
          <cell r="J1083">
            <v>10</v>
          </cell>
        </row>
        <row r="1084">
          <cell r="B1084">
            <v>48128</v>
          </cell>
          <cell r="C1084">
            <v>0.36749999999999999</v>
          </cell>
          <cell r="D1084">
            <v>0.2883</v>
          </cell>
          <cell r="E1084">
            <v>5.04E-2</v>
          </cell>
          <cell r="F1084">
            <v>2.8899999999999999E-2</v>
          </cell>
          <cell r="G1084">
            <v>0</v>
          </cell>
          <cell r="H1084">
            <v>3</v>
          </cell>
          <cell r="I1084">
            <v>6</v>
          </cell>
          <cell r="J1084">
            <v>10</v>
          </cell>
        </row>
        <row r="1085">
          <cell r="B1085">
            <v>48031</v>
          </cell>
          <cell r="C1085">
            <v>0.47920000000000001</v>
          </cell>
          <cell r="D1085">
            <v>0.43809999999999999</v>
          </cell>
          <cell r="E1085">
            <v>1.6799999999999999E-2</v>
          </cell>
          <cell r="F1085">
            <v>0</v>
          </cell>
          <cell r="G1085">
            <v>2.4400000000000002E-2</v>
          </cell>
          <cell r="H1085">
            <v>3</v>
          </cell>
          <cell r="I1085">
            <v>6</v>
          </cell>
          <cell r="J1085">
            <v>10</v>
          </cell>
        </row>
        <row r="1086">
          <cell r="B1086">
            <v>48131</v>
          </cell>
          <cell r="C1086">
            <v>1.8373999999999999</v>
          </cell>
          <cell r="D1086">
            <v>0.84499999999999997</v>
          </cell>
          <cell r="E1086">
            <v>8.0299999999999996E-2</v>
          </cell>
          <cell r="F1086">
            <v>0.88800000000000001</v>
          </cell>
          <cell r="G1086">
            <v>2.4299999999999999E-2</v>
          </cell>
          <cell r="H1086">
            <v>3</v>
          </cell>
          <cell r="I1086">
            <v>6</v>
          </cell>
          <cell r="J1086">
            <v>10</v>
          </cell>
        </row>
        <row r="1087">
          <cell r="B1087">
            <v>48035</v>
          </cell>
          <cell r="C1087">
            <v>7.3099999999999998E-2</v>
          </cell>
          <cell r="D1087">
            <v>4.1599999999999998E-2</v>
          </cell>
          <cell r="E1087">
            <v>2.8000000000000001E-2</v>
          </cell>
          <cell r="F1087">
            <v>3.5000000000000001E-3</v>
          </cell>
          <cell r="G1087">
            <v>0</v>
          </cell>
          <cell r="H1087">
            <v>3</v>
          </cell>
          <cell r="I1087">
            <v>6</v>
          </cell>
          <cell r="J1087">
            <v>10</v>
          </cell>
        </row>
        <row r="1088">
          <cell r="B1088">
            <v>48035</v>
          </cell>
          <cell r="C1088">
            <v>9.0800000000000006E-2</v>
          </cell>
          <cell r="D1088">
            <v>2.9499999999999998E-2</v>
          </cell>
          <cell r="E1088">
            <v>6.13E-2</v>
          </cell>
          <cell r="F1088">
            <v>0</v>
          </cell>
          <cell r="G1088">
            <v>0</v>
          </cell>
          <cell r="H1088">
            <v>3</v>
          </cell>
          <cell r="I1088">
            <v>6</v>
          </cell>
          <cell r="J1088">
            <v>10</v>
          </cell>
        </row>
        <row r="1089">
          <cell r="B1089">
            <v>48033</v>
          </cell>
          <cell r="C1089">
            <v>8.6199999999999999E-2</v>
          </cell>
          <cell r="D1089">
            <v>4.4699999999999997E-2</v>
          </cell>
          <cell r="E1089">
            <v>4.1500000000000002E-2</v>
          </cell>
          <cell r="F1089">
            <v>0</v>
          </cell>
          <cell r="G1089">
            <v>0</v>
          </cell>
          <cell r="H1089">
            <v>3</v>
          </cell>
          <cell r="I1089">
            <v>6</v>
          </cell>
          <cell r="J1089">
            <v>10</v>
          </cell>
        </row>
        <row r="1090">
          <cell r="B1090">
            <v>48034</v>
          </cell>
          <cell r="C1090">
            <v>0.25009999999999999</v>
          </cell>
          <cell r="D1090">
            <v>0.1158</v>
          </cell>
          <cell r="E1090">
            <v>0.1308</v>
          </cell>
          <cell r="F1090">
            <v>3.5000000000000001E-3</v>
          </cell>
          <cell r="G1090">
            <v>0</v>
          </cell>
          <cell r="H1090">
            <v>3</v>
          </cell>
          <cell r="I1090">
            <v>6</v>
          </cell>
          <cell r="J1090">
            <v>10</v>
          </cell>
        </row>
        <row r="1091">
          <cell r="B1091">
            <v>48701</v>
          </cell>
          <cell r="C1091">
            <v>0.1618</v>
          </cell>
          <cell r="D1091">
            <v>6.6600000000000006E-2</v>
          </cell>
          <cell r="E1091">
            <v>9.5100000000000004E-2</v>
          </cell>
          <cell r="F1091">
            <v>1E-4</v>
          </cell>
          <cell r="G1091">
            <v>0</v>
          </cell>
          <cell r="H1091">
            <v>3</v>
          </cell>
          <cell r="I1091">
            <v>6</v>
          </cell>
          <cell r="J1091">
            <v>10</v>
          </cell>
        </row>
        <row r="1092">
          <cell r="B1092">
            <v>48534</v>
          </cell>
          <cell r="C1092">
            <v>7.3800000000000004E-2</v>
          </cell>
          <cell r="D1092">
            <v>5.8799999999999998E-2</v>
          </cell>
          <cell r="E1092">
            <v>1.4999999999999999E-2</v>
          </cell>
          <cell r="F1092">
            <v>0</v>
          </cell>
          <cell r="G1092">
            <v>0</v>
          </cell>
          <cell r="H1092">
            <v>3</v>
          </cell>
          <cell r="I1092">
            <v>6</v>
          </cell>
          <cell r="J1092">
            <v>10</v>
          </cell>
        </row>
        <row r="1093">
          <cell r="B1093">
            <v>48534</v>
          </cell>
          <cell r="C1093">
            <v>8.2400000000000001E-2</v>
          </cell>
          <cell r="D1093">
            <v>6.5600000000000006E-2</v>
          </cell>
          <cell r="E1093">
            <v>9.9000000000000008E-3</v>
          </cell>
          <cell r="F1093">
            <v>6.8999999999999999E-3</v>
          </cell>
          <cell r="G1093">
            <v>0</v>
          </cell>
          <cell r="H1093">
            <v>3</v>
          </cell>
          <cell r="I1093">
            <v>6</v>
          </cell>
          <cell r="J1093">
            <v>10</v>
          </cell>
        </row>
        <row r="1094">
          <cell r="B1094">
            <v>48590</v>
          </cell>
          <cell r="C1094">
            <v>0.31819999999999998</v>
          </cell>
          <cell r="D1094">
            <v>0.191</v>
          </cell>
          <cell r="E1094">
            <v>0.1202</v>
          </cell>
          <cell r="F1094">
            <v>7.0000000000000001E-3</v>
          </cell>
          <cell r="G1094">
            <v>0</v>
          </cell>
          <cell r="H1094">
            <v>3</v>
          </cell>
          <cell r="I1094">
            <v>6</v>
          </cell>
          <cell r="J1094">
            <v>10</v>
          </cell>
        </row>
        <row r="1095">
          <cell r="B1095">
            <v>48550</v>
          </cell>
          <cell r="C1095">
            <v>0.40010000000000001</v>
          </cell>
          <cell r="D1095">
            <v>0.39589999999999997</v>
          </cell>
          <cell r="E1095">
            <v>4.3E-3</v>
          </cell>
          <cell r="F1095">
            <v>0</v>
          </cell>
          <cell r="G1095">
            <v>0</v>
          </cell>
          <cell r="H1095">
            <v>3</v>
          </cell>
          <cell r="I1095">
            <v>6</v>
          </cell>
          <cell r="J1095">
            <v>10</v>
          </cell>
        </row>
        <row r="1096">
          <cell r="B1096">
            <v>48546</v>
          </cell>
          <cell r="C1096">
            <v>6.8099999999999994E-2</v>
          </cell>
          <cell r="D1096">
            <v>1.5599999999999999E-2</v>
          </cell>
          <cell r="E1096">
            <v>5.2499999999999998E-2</v>
          </cell>
          <cell r="F1096">
            <v>0</v>
          </cell>
          <cell r="G1096">
            <v>0</v>
          </cell>
          <cell r="H1096">
            <v>3</v>
          </cell>
          <cell r="I1096">
            <v>6</v>
          </cell>
          <cell r="J1096">
            <v>10</v>
          </cell>
        </row>
        <row r="1097">
          <cell r="B1097">
            <v>49084</v>
          </cell>
          <cell r="C1097">
            <v>0.24809999999999999</v>
          </cell>
          <cell r="D1097">
            <v>0.21240000000000001</v>
          </cell>
          <cell r="E1097">
            <v>3.5700000000000003E-2</v>
          </cell>
          <cell r="F1097">
            <v>0</v>
          </cell>
          <cell r="G1097">
            <v>0</v>
          </cell>
          <cell r="H1097">
            <v>3</v>
          </cell>
          <cell r="I1097">
            <v>6</v>
          </cell>
          <cell r="J1097">
            <v>10</v>
          </cell>
        </row>
        <row r="1098">
          <cell r="B1098">
            <v>48727</v>
          </cell>
          <cell r="C1098">
            <v>0.71640000000000004</v>
          </cell>
          <cell r="D1098">
            <v>0.624</v>
          </cell>
          <cell r="E1098">
            <v>9.2600000000000002E-2</v>
          </cell>
          <cell r="F1098">
            <v>0</v>
          </cell>
          <cell r="G1098">
            <v>0</v>
          </cell>
          <cell r="I1098">
            <v>6</v>
          </cell>
          <cell r="J1098">
            <v>10</v>
          </cell>
        </row>
        <row r="1099">
          <cell r="B1099">
            <v>48371</v>
          </cell>
          <cell r="C1099">
            <v>3.1179999999999999</v>
          </cell>
          <cell r="D1099">
            <v>1.7763</v>
          </cell>
          <cell r="E1099">
            <v>0.42370000000000002</v>
          </cell>
          <cell r="F1099">
            <v>0.89400000000000002</v>
          </cell>
          <cell r="G1099">
            <v>2.4199999999999999E-2</v>
          </cell>
          <cell r="J1099">
            <v>10</v>
          </cell>
        </row>
        <row r="1101">
          <cell r="B1101" t="str">
            <v>Evolução DEC Conjunto Tucuruvi</v>
          </cell>
        </row>
        <row r="1102">
          <cell r="B1102" t="str">
            <v>CONSUM</v>
          </cell>
          <cell r="C1102" t="str">
            <v>TOTAL</v>
          </cell>
          <cell r="D1102" t="str">
            <v>NPROG</v>
          </cell>
          <cell r="E1102" t="str">
            <v>PROG</v>
          </cell>
          <cell r="F1102" t="str">
            <v>SUBT INT</v>
          </cell>
          <cell r="G1102" t="str">
            <v>SUBT EXT</v>
          </cell>
          <cell r="H1102" t="str">
            <v>Padrão Mensal = 3</v>
          </cell>
          <cell r="I1102" t="str">
            <v>Padrão Trimestral = 6</v>
          </cell>
          <cell r="J1102" t="str">
            <v>Padrão Anual = 10</v>
          </cell>
        </row>
        <row r="1103">
          <cell r="B1103">
            <v>198183</v>
          </cell>
          <cell r="C1103">
            <v>0.6593</v>
          </cell>
          <cell r="D1103">
            <v>0.5988</v>
          </cell>
          <cell r="E1103">
            <v>5.0299999999999997E-2</v>
          </cell>
          <cell r="F1103">
            <v>1.0200000000000001E-2</v>
          </cell>
          <cell r="G1103">
            <v>0</v>
          </cell>
          <cell r="H1103">
            <v>3</v>
          </cell>
          <cell r="I1103">
            <v>6</v>
          </cell>
          <cell r="J1103">
            <v>10</v>
          </cell>
        </row>
        <row r="1104">
          <cell r="B1104">
            <v>198132</v>
          </cell>
          <cell r="C1104">
            <v>0.3241</v>
          </cell>
          <cell r="D1104">
            <v>0.28139999999999998</v>
          </cell>
          <cell r="E1104">
            <v>4.2500000000000003E-2</v>
          </cell>
          <cell r="F1104">
            <v>2.0000000000000001E-4</v>
          </cell>
          <cell r="G1104">
            <v>0</v>
          </cell>
          <cell r="H1104">
            <v>3</v>
          </cell>
          <cell r="I1104">
            <v>6</v>
          </cell>
          <cell r="J1104">
            <v>10</v>
          </cell>
        </row>
        <row r="1105">
          <cell r="B1105">
            <v>198134</v>
          </cell>
          <cell r="C1105">
            <v>0.80089999999999995</v>
          </cell>
          <cell r="D1105">
            <v>0.1726</v>
          </cell>
          <cell r="E1105">
            <v>0.29920000000000002</v>
          </cell>
          <cell r="F1105">
            <v>0</v>
          </cell>
          <cell r="G1105">
            <v>0.32900000000000001</v>
          </cell>
          <cell r="H1105">
            <v>3</v>
          </cell>
          <cell r="I1105">
            <v>6</v>
          </cell>
          <cell r="J1105">
            <v>10</v>
          </cell>
        </row>
        <row r="1106">
          <cell r="B1106">
            <v>198150</v>
          </cell>
          <cell r="C1106">
            <v>1.7843</v>
          </cell>
          <cell r="D1106">
            <v>1.0528999999999999</v>
          </cell>
          <cell r="E1106">
            <v>0.39200000000000002</v>
          </cell>
          <cell r="F1106">
            <v>1.04E-2</v>
          </cell>
          <cell r="G1106">
            <v>0.32900000000000001</v>
          </cell>
          <cell r="H1106">
            <v>3</v>
          </cell>
          <cell r="I1106">
            <v>6</v>
          </cell>
          <cell r="J1106">
            <v>10</v>
          </cell>
        </row>
        <row r="1107">
          <cell r="B1107">
            <v>198132</v>
          </cell>
          <cell r="C1107">
            <v>0.39040000000000002</v>
          </cell>
          <cell r="D1107">
            <v>0.2712</v>
          </cell>
          <cell r="E1107">
            <v>0.1148</v>
          </cell>
          <cell r="F1107">
            <v>4.4000000000000003E-3</v>
          </cell>
          <cell r="G1107">
            <v>0</v>
          </cell>
          <cell r="H1107">
            <v>3</v>
          </cell>
          <cell r="I1107">
            <v>6</v>
          </cell>
          <cell r="J1107">
            <v>10</v>
          </cell>
        </row>
        <row r="1108">
          <cell r="B1108">
            <v>198131</v>
          </cell>
          <cell r="C1108">
            <v>0.29630000000000001</v>
          </cell>
          <cell r="D1108">
            <v>0.27379999999999999</v>
          </cell>
          <cell r="E1108">
            <v>9.2999999999999992E-3</v>
          </cell>
          <cell r="F1108">
            <v>1.32E-2</v>
          </cell>
          <cell r="G1108">
            <v>0</v>
          </cell>
          <cell r="H1108">
            <v>3</v>
          </cell>
          <cell r="I1108">
            <v>6</v>
          </cell>
          <cell r="J1108">
            <v>10</v>
          </cell>
        </row>
        <row r="1109">
          <cell r="B1109">
            <v>198288</v>
          </cell>
          <cell r="C1109">
            <v>0.39479999999999998</v>
          </cell>
          <cell r="D1109">
            <v>0.1434</v>
          </cell>
          <cell r="E1109">
            <v>0.18490000000000001</v>
          </cell>
          <cell r="F1109">
            <v>6.6500000000000004E-2</v>
          </cell>
          <cell r="G1109">
            <v>0</v>
          </cell>
          <cell r="H1109">
            <v>3</v>
          </cell>
          <cell r="I1109">
            <v>6</v>
          </cell>
          <cell r="J1109">
            <v>10</v>
          </cell>
        </row>
        <row r="1110">
          <cell r="B1110">
            <v>198184</v>
          </cell>
          <cell r="C1110">
            <v>1.0814999999999999</v>
          </cell>
          <cell r="D1110">
            <v>0.68830000000000002</v>
          </cell>
          <cell r="E1110">
            <v>0.30909999999999999</v>
          </cell>
          <cell r="F1110">
            <v>8.4099999999999994E-2</v>
          </cell>
          <cell r="G1110">
            <v>0</v>
          </cell>
          <cell r="H1110">
            <v>3</v>
          </cell>
          <cell r="I1110">
            <v>6</v>
          </cell>
          <cell r="J1110">
            <v>10</v>
          </cell>
        </row>
        <row r="1111">
          <cell r="B1111">
            <v>200544</v>
          </cell>
          <cell r="C1111">
            <v>0.70269999999999999</v>
          </cell>
          <cell r="D1111">
            <v>0.62039999999999995</v>
          </cell>
          <cell r="E1111">
            <v>3.3500000000000002E-2</v>
          </cell>
          <cell r="F1111">
            <v>4.8000000000000001E-2</v>
          </cell>
          <cell r="G1111">
            <v>6.9999999999999999E-4</v>
          </cell>
          <cell r="H1111">
            <v>3</v>
          </cell>
          <cell r="I1111">
            <v>6</v>
          </cell>
          <cell r="J1111">
            <v>10</v>
          </cell>
        </row>
        <row r="1112">
          <cell r="B1112">
            <v>200536</v>
          </cell>
          <cell r="C1112">
            <v>0.21840000000000001</v>
          </cell>
          <cell r="D1112">
            <v>0.1426</v>
          </cell>
          <cell r="E1112">
            <v>1.84E-2</v>
          </cell>
          <cell r="F1112">
            <v>5.7299999999999997E-2</v>
          </cell>
          <cell r="G1112">
            <v>0</v>
          </cell>
          <cell r="H1112">
            <v>3</v>
          </cell>
          <cell r="I1112">
            <v>6</v>
          </cell>
          <cell r="J1112">
            <v>10</v>
          </cell>
        </row>
        <row r="1113">
          <cell r="B1113">
            <v>200636</v>
          </cell>
          <cell r="C1113">
            <v>0.2172</v>
          </cell>
          <cell r="D1113">
            <v>0.1016</v>
          </cell>
          <cell r="E1113">
            <v>0.10539999999999999</v>
          </cell>
          <cell r="F1113">
            <v>1.03E-2</v>
          </cell>
          <cell r="G1113">
            <v>0</v>
          </cell>
          <cell r="H1113">
            <v>3</v>
          </cell>
          <cell r="I1113">
            <v>6</v>
          </cell>
          <cell r="J1113">
            <v>10</v>
          </cell>
        </row>
        <row r="1114">
          <cell r="B1114">
            <v>200572</v>
          </cell>
          <cell r="C1114">
            <v>1.1382000000000001</v>
          </cell>
          <cell r="D1114">
            <v>0.86450000000000005</v>
          </cell>
          <cell r="E1114">
            <v>0.1573</v>
          </cell>
          <cell r="F1114">
            <v>0.11559999999999999</v>
          </cell>
          <cell r="G1114">
            <v>6.9999999999999999E-4</v>
          </cell>
          <cell r="H1114">
            <v>3</v>
          </cell>
          <cell r="I1114">
            <v>6</v>
          </cell>
          <cell r="J1114">
            <v>10</v>
          </cell>
        </row>
        <row r="1115">
          <cell r="B1115">
            <v>200636</v>
          </cell>
          <cell r="C1115">
            <v>0.26440000000000002</v>
          </cell>
          <cell r="D1115">
            <v>0.19769999999999999</v>
          </cell>
          <cell r="E1115">
            <v>1.54E-2</v>
          </cell>
          <cell r="F1115">
            <v>5.0900000000000001E-2</v>
          </cell>
          <cell r="G1115">
            <v>5.0000000000000001E-4</v>
          </cell>
          <cell r="H1115">
            <v>3</v>
          </cell>
          <cell r="I1115">
            <v>6</v>
          </cell>
          <cell r="J1115">
            <v>10</v>
          </cell>
        </row>
        <row r="1116">
          <cell r="B1116">
            <v>200627</v>
          </cell>
          <cell r="C1116">
            <v>0.38140000000000002</v>
          </cell>
          <cell r="D1116">
            <v>0.2303</v>
          </cell>
          <cell r="E1116">
            <v>0.15110000000000001</v>
          </cell>
          <cell r="F1116">
            <v>0</v>
          </cell>
          <cell r="G1116">
            <v>0</v>
          </cell>
          <cell r="H1116">
            <v>3</v>
          </cell>
          <cell r="I1116">
            <v>6</v>
          </cell>
          <cell r="J1116">
            <v>10</v>
          </cell>
        </row>
        <row r="1117">
          <cell r="B1117">
            <v>203633</v>
          </cell>
          <cell r="C1117">
            <v>0.69159999999999999</v>
          </cell>
          <cell r="D1117">
            <v>0.6159</v>
          </cell>
          <cell r="E1117">
            <v>6.2199999999999998E-2</v>
          </cell>
          <cell r="F1117">
            <v>1.1599999999999999E-2</v>
          </cell>
          <cell r="G1117">
            <v>1.9E-3</v>
          </cell>
          <cell r="H1117">
            <v>3</v>
          </cell>
          <cell r="I1117">
            <v>6</v>
          </cell>
          <cell r="J1117">
            <v>10</v>
          </cell>
        </row>
        <row r="1118">
          <cell r="B1118">
            <v>201632</v>
          </cell>
          <cell r="C1118">
            <v>1.3411</v>
          </cell>
          <cell r="D1118">
            <v>1.0479000000000001</v>
          </cell>
          <cell r="E1118">
            <v>0.22850000000000001</v>
          </cell>
          <cell r="F1118">
            <v>6.2399999999999997E-2</v>
          </cell>
          <cell r="G1118">
            <v>2.3999999999999998E-3</v>
          </cell>
          <cell r="I1118">
            <v>6</v>
          </cell>
          <cell r="J1118">
            <v>10</v>
          </cell>
        </row>
        <row r="1119">
          <cell r="B1119">
            <v>199634</v>
          </cell>
          <cell r="C1119">
            <v>5.3428000000000004</v>
          </cell>
          <cell r="D1119">
            <v>3.6553</v>
          </cell>
          <cell r="E1119">
            <v>1.0847</v>
          </cell>
          <cell r="F1119">
            <v>0.27300000000000002</v>
          </cell>
          <cell r="G1119">
            <v>0.32969999999999999</v>
          </cell>
          <cell r="J1119">
            <v>10</v>
          </cell>
        </row>
        <row r="1121">
          <cell r="B1121" t="str">
            <v>Evolução DEC Conjunto Vila Mariana</v>
          </cell>
        </row>
        <row r="1122">
          <cell r="B1122" t="str">
            <v>CONSUM</v>
          </cell>
          <cell r="C1122" t="str">
            <v>TOTAL</v>
          </cell>
          <cell r="D1122" t="str">
            <v>NPROG</v>
          </cell>
          <cell r="E1122" t="str">
            <v>PROG</v>
          </cell>
          <cell r="F1122" t="str">
            <v>SUBT INT</v>
          </cell>
          <cell r="G1122" t="str">
            <v>SUBT EXT</v>
          </cell>
          <cell r="H1122" t="str">
            <v>Padrão Mensal = 2,5</v>
          </cell>
          <cell r="I1122" t="str">
            <v>Padrão Trimestral = 4,8</v>
          </cell>
          <cell r="J1122" t="str">
            <v>Padrão Anual = 8</v>
          </cell>
        </row>
        <row r="1123">
          <cell r="B1123">
            <v>82789</v>
          </cell>
          <cell r="C1123">
            <v>0.65159999999999996</v>
          </cell>
          <cell r="D1123">
            <v>0.31900000000000001</v>
          </cell>
          <cell r="E1123">
            <v>0.33250000000000002</v>
          </cell>
          <cell r="F1123">
            <v>0</v>
          </cell>
          <cell r="G1123">
            <v>0</v>
          </cell>
          <cell r="H1123">
            <v>2.5</v>
          </cell>
          <cell r="I1123">
            <v>4.8</v>
          </cell>
          <cell r="J1123">
            <v>8</v>
          </cell>
        </row>
        <row r="1124">
          <cell r="B1124">
            <v>82453</v>
          </cell>
          <cell r="C1124">
            <v>2.2503000000000002</v>
          </cell>
          <cell r="D1124">
            <v>1.9746999999999999</v>
          </cell>
          <cell r="E1124">
            <v>4.87E-2</v>
          </cell>
          <cell r="F1124">
            <v>0.22689999999999999</v>
          </cell>
          <cell r="G1124">
            <v>0</v>
          </cell>
          <cell r="H1124">
            <v>2.5</v>
          </cell>
          <cell r="I1124">
            <v>4.8</v>
          </cell>
          <cell r="J1124">
            <v>8</v>
          </cell>
        </row>
        <row r="1125">
          <cell r="B1125">
            <v>82463</v>
          </cell>
          <cell r="C1125">
            <v>0.28110000000000002</v>
          </cell>
          <cell r="D1125">
            <v>0.26319999999999999</v>
          </cell>
          <cell r="E1125">
            <v>1.7399999999999999E-2</v>
          </cell>
          <cell r="F1125">
            <v>5.0000000000000001E-4</v>
          </cell>
          <cell r="G1125">
            <v>0</v>
          </cell>
          <cell r="H1125">
            <v>2.5</v>
          </cell>
          <cell r="I1125">
            <v>4.8</v>
          </cell>
          <cell r="J1125">
            <v>8</v>
          </cell>
        </row>
        <row r="1126">
          <cell r="B1126">
            <v>82568</v>
          </cell>
          <cell r="C1126">
            <v>3.1812999999999998</v>
          </cell>
          <cell r="D1126">
            <v>2.5547</v>
          </cell>
          <cell r="E1126">
            <v>0.39939999999999998</v>
          </cell>
          <cell r="F1126">
            <v>0.2271</v>
          </cell>
          <cell r="G1126">
            <v>0</v>
          </cell>
          <cell r="H1126">
            <v>2.5</v>
          </cell>
          <cell r="I1126">
            <v>4.8</v>
          </cell>
          <cell r="J1126">
            <v>8</v>
          </cell>
        </row>
        <row r="1127">
          <cell r="B1127">
            <v>82463</v>
          </cell>
          <cell r="C1127">
            <v>0.68889999999999996</v>
          </cell>
          <cell r="D1127">
            <v>0.20699999999999999</v>
          </cell>
          <cell r="E1127">
            <v>0.1133</v>
          </cell>
          <cell r="F1127">
            <v>2.9000000000000001E-2</v>
          </cell>
          <cell r="G1127">
            <v>0.33950000000000002</v>
          </cell>
          <cell r="H1127">
            <v>2.5</v>
          </cell>
          <cell r="I1127">
            <v>4.8</v>
          </cell>
          <cell r="J1127">
            <v>8</v>
          </cell>
        </row>
        <row r="1128">
          <cell r="B1128">
            <v>82463</v>
          </cell>
          <cell r="C1128">
            <v>0.5343</v>
          </cell>
          <cell r="D1128">
            <v>0.51439999999999997</v>
          </cell>
          <cell r="E1128">
            <v>1.9300000000000001E-2</v>
          </cell>
          <cell r="F1128">
            <v>0</v>
          </cell>
          <cell r="G1128">
            <v>6.9999999999999999E-4</v>
          </cell>
          <cell r="H1128">
            <v>2.5</v>
          </cell>
          <cell r="I1128">
            <v>4.8</v>
          </cell>
          <cell r="J1128">
            <v>8</v>
          </cell>
        </row>
        <row r="1129">
          <cell r="B1129">
            <v>82463</v>
          </cell>
          <cell r="C1129">
            <v>0.30969999999999998</v>
          </cell>
          <cell r="D1129">
            <v>0.24229999999999999</v>
          </cell>
          <cell r="E1129">
            <v>6.7400000000000002E-2</v>
          </cell>
          <cell r="F1129">
            <v>0</v>
          </cell>
          <cell r="G1129">
            <v>0</v>
          </cell>
          <cell r="H1129">
            <v>2.5</v>
          </cell>
          <cell r="I1129">
            <v>4.8</v>
          </cell>
          <cell r="J1129">
            <v>8</v>
          </cell>
        </row>
        <row r="1130">
          <cell r="B1130">
            <v>82463</v>
          </cell>
          <cell r="C1130">
            <v>1.5328999999999999</v>
          </cell>
          <cell r="D1130">
            <v>0.9637</v>
          </cell>
          <cell r="E1130">
            <v>0.2</v>
          </cell>
          <cell r="F1130">
            <v>2.9000000000000001E-2</v>
          </cell>
          <cell r="G1130">
            <v>0.3402</v>
          </cell>
          <cell r="H1130">
            <v>2.5</v>
          </cell>
          <cell r="I1130">
            <v>4.8</v>
          </cell>
          <cell r="J1130">
            <v>8</v>
          </cell>
        </row>
        <row r="1131">
          <cell r="B1131">
            <v>82811</v>
          </cell>
          <cell r="C1131">
            <v>0.20569999999999999</v>
          </cell>
          <cell r="D1131">
            <v>9.0899999999999995E-2</v>
          </cell>
          <cell r="E1131">
            <v>0.1148</v>
          </cell>
          <cell r="F1131">
            <v>0</v>
          </cell>
          <cell r="G1131">
            <v>0</v>
          </cell>
          <cell r="H1131">
            <v>2.5</v>
          </cell>
          <cell r="I1131">
            <v>4.8</v>
          </cell>
          <cell r="J1131">
            <v>8</v>
          </cell>
        </row>
        <row r="1132">
          <cell r="B1132">
            <v>82811</v>
          </cell>
          <cell r="C1132">
            <v>0.28610000000000002</v>
          </cell>
          <cell r="D1132">
            <v>6.7900000000000002E-2</v>
          </cell>
          <cell r="E1132">
            <v>0.2175</v>
          </cell>
          <cell r="F1132">
            <v>8.0000000000000004E-4</v>
          </cell>
          <cell r="G1132">
            <v>0</v>
          </cell>
          <cell r="H1132">
            <v>2.5</v>
          </cell>
          <cell r="I1132">
            <v>4.8</v>
          </cell>
          <cell r="J1132">
            <v>8</v>
          </cell>
        </row>
        <row r="1133">
          <cell r="B1133">
            <v>82811</v>
          </cell>
          <cell r="C1133">
            <v>0.315</v>
          </cell>
          <cell r="D1133">
            <v>0.2263</v>
          </cell>
          <cell r="E1133">
            <v>8.8800000000000004E-2</v>
          </cell>
          <cell r="F1133">
            <v>0</v>
          </cell>
          <cell r="G1133">
            <v>0</v>
          </cell>
          <cell r="H1133">
            <v>2.5</v>
          </cell>
          <cell r="I1133">
            <v>4.8</v>
          </cell>
          <cell r="J1133">
            <v>8</v>
          </cell>
        </row>
        <row r="1134">
          <cell r="B1134">
            <v>82811</v>
          </cell>
          <cell r="C1134">
            <v>0.80679999999999996</v>
          </cell>
          <cell r="D1134">
            <v>0.3851</v>
          </cell>
          <cell r="E1134">
            <v>0.42109999999999997</v>
          </cell>
          <cell r="F1134">
            <v>8.0000000000000004E-4</v>
          </cell>
          <cell r="G1134">
            <v>0</v>
          </cell>
          <cell r="H1134">
            <v>2.5</v>
          </cell>
          <cell r="I1134">
            <v>4.8</v>
          </cell>
          <cell r="J1134">
            <v>8</v>
          </cell>
        </row>
        <row r="1135">
          <cell r="B1135">
            <v>82973</v>
          </cell>
          <cell r="C1135">
            <v>0.75060000000000004</v>
          </cell>
          <cell r="D1135">
            <v>0.60880000000000001</v>
          </cell>
          <cell r="E1135">
            <v>0.1419</v>
          </cell>
          <cell r="F1135">
            <v>0</v>
          </cell>
          <cell r="G1135">
            <v>0</v>
          </cell>
          <cell r="H1135">
            <v>2.5</v>
          </cell>
          <cell r="I1135">
            <v>4.8</v>
          </cell>
          <cell r="J1135">
            <v>8</v>
          </cell>
        </row>
        <row r="1136">
          <cell r="B1136">
            <v>82682</v>
          </cell>
          <cell r="C1136">
            <v>0.74529999999999996</v>
          </cell>
          <cell r="D1136">
            <v>0.23910000000000001</v>
          </cell>
          <cell r="E1136">
            <v>0.50619999999999998</v>
          </cell>
          <cell r="F1136">
            <v>0</v>
          </cell>
          <cell r="G1136">
            <v>0</v>
          </cell>
          <cell r="H1136">
            <v>2.5</v>
          </cell>
          <cell r="I1136">
            <v>4.8</v>
          </cell>
          <cell r="J1136">
            <v>8</v>
          </cell>
        </row>
        <row r="1137">
          <cell r="B1137">
            <v>83788</v>
          </cell>
          <cell r="C1137">
            <v>0.41920000000000002</v>
          </cell>
          <cell r="D1137">
            <v>0.4113</v>
          </cell>
          <cell r="E1137">
            <v>7.9000000000000008E-3</v>
          </cell>
          <cell r="F1137">
            <v>0</v>
          </cell>
          <cell r="G1137">
            <v>0</v>
          </cell>
          <cell r="H1137">
            <v>2.5</v>
          </cell>
          <cell r="I1137">
            <v>4.8</v>
          </cell>
          <cell r="J1137">
            <v>8</v>
          </cell>
        </row>
        <row r="1138">
          <cell r="B1138">
            <v>83148</v>
          </cell>
          <cell r="C1138">
            <v>1.9126000000000001</v>
          </cell>
          <cell r="D1138">
            <v>1.2597</v>
          </cell>
          <cell r="E1138">
            <v>0.65290000000000004</v>
          </cell>
          <cell r="F1138">
            <v>0</v>
          </cell>
          <cell r="G1138">
            <v>0</v>
          </cell>
          <cell r="I1138">
            <v>4.8</v>
          </cell>
          <cell r="J1138">
            <v>8</v>
          </cell>
        </row>
        <row r="1139">
          <cell r="B1139">
            <v>82748</v>
          </cell>
          <cell r="C1139">
            <v>7.4311999999999996</v>
          </cell>
          <cell r="D1139">
            <v>5.1607000000000003</v>
          </cell>
          <cell r="E1139">
            <v>1.6753</v>
          </cell>
          <cell r="F1139">
            <v>0.25629999999999997</v>
          </cell>
          <cell r="G1139">
            <v>0.33900000000000002</v>
          </cell>
          <cell r="J1139">
            <v>8</v>
          </cell>
        </row>
        <row r="1141">
          <cell r="B1141" t="str">
            <v>Evolução DEC Conjunto Vila Matilde</v>
          </cell>
        </row>
        <row r="1142">
          <cell r="B1142" t="str">
            <v>CONSUM</v>
          </cell>
          <cell r="C1142" t="str">
            <v>TOTAL</v>
          </cell>
          <cell r="D1142" t="str">
            <v>NPROG</v>
          </cell>
          <cell r="E1142" t="str">
            <v>PROG</v>
          </cell>
          <cell r="F1142" t="str">
            <v>SUBT INT</v>
          </cell>
          <cell r="G1142" t="str">
            <v>SUBT EXT</v>
          </cell>
          <cell r="H1142" t="str">
            <v>Padrão Mensal = 2,7</v>
          </cell>
          <cell r="I1142" t="str">
            <v>Padrão Trimestral = 5,4</v>
          </cell>
          <cell r="J1142" t="str">
            <v>Padrão Anual = 9</v>
          </cell>
        </row>
        <row r="1143">
          <cell r="B1143">
            <v>87154</v>
          </cell>
          <cell r="C1143">
            <v>0.54300000000000004</v>
          </cell>
          <cell r="D1143">
            <v>0.51249999999999996</v>
          </cell>
          <cell r="E1143">
            <v>3.0499999999999999E-2</v>
          </cell>
          <cell r="F1143">
            <v>0</v>
          </cell>
          <cell r="G1143">
            <v>0</v>
          </cell>
          <cell r="H1143">
            <v>2.7</v>
          </cell>
          <cell r="I1143">
            <v>5.4</v>
          </cell>
          <cell r="J1143">
            <v>9</v>
          </cell>
        </row>
        <row r="1144">
          <cell r="B1144">
            <v>87156</v>
          </cell>
          <cell r="C1144">
            <v>0.40110000000000001</v>
          </cell>
          <cell r="D1144">
            <v>0.25740000000000002</v>
          </cell>
          <cell r="E1144">
            <v>4.65E-2</v>
          </cell>
          <cell r="F1144">
            <v>9.7199999999999995E-2</v>
          </cell>
          <cell r="G1144">
            <v>0</v>
          </cell>
          <cell r="H1144">
            <v>2.7</v>
          </cell>
          <cell r="I1144">
            <v>5.4</v>
          </cell>
          <cell r="J1144">
            <v>9</v>
          </cell>
        </row>
        <row r="1145">
          <cell r="B1145">
            <v>87151</v>
          </cell>
          <cell r="C1145">
            <v>0.27589999999999998</v>
          </cell>
          <cell r="D1145">
            <v>0.1547</v>
          </cell>
          <cell r="E1145">
            <v>3.4299999999999997E-2</v>
          </cell>
          <cell r="F1145">
            <v>3.2800000000000003E-2</v>
          </cell>
          <cell r="G1145">
            <v>5.4100000000000002E-2</v>
          </cell>
          <cell r="H1145">
            <v>2.7</v>
          </cell>
          <cell r="I1145">
            <v>5.4</v>
          </cell>
          <cell r="J1145">
            <v>9</v>
          </cell>
        </row>
        <row r="1146">
          <cell r="B1146">
            <v>87154</v>
          </cell>
          <cell r="C1146">
            <v>1.22</v>
          </cell>
          <cell r="D1146">
            <v>0.92459999999999998</v>
          </cell>
          <cell r="E1146">
            <v>0.1113</v>
          </cell>
          <cell r="F1146">
            <v>0.13</v>
          </cell>
          <cell r="G1146">
            <v>5.4100000000000002E-2</v>
          </cell>
          <cell r="H1146">
            <v>2.7</v>
          </cell>
          <cell r="I1146">
            <v>5.4</v>
          </cell>
          <cell r="J1146">
            <v>9</v>
          </cell>
        </row>
        <row r="1147">
          <cell r="B1147">
            <v>87162</v>
          </cell>
          <cell r="C1147">
            <v>0.56079999999999997</v>
          </cell>
          <cell r="D1147">
            <v>0.1153</v>
          </cell>
          <cell r="E1147">
            <v>0.42580000000000001</v>
          </cell>
          <cell r="F1147">
            <v>1.9699999999999999E-2</v>
          </cell>
          <cell r="G1147">
            <v>0</v>
          </cell>
          <cell r="H1147">
            <v>2.7</v>
          </cell>
          <cell r="I1147">
            <v>5.4</v>
          </cell>
          <cell r="J1147">
            <v>9</v>
          </cell>
        </row>
        <row r="1148">
          <cell r="B1148">
            <v>87154</v>
          </cell>
          <cell r="C1148">
            <v>0.61860000000000004</v>
          </cell>
          <cell r="D1148">
            <v>0.50149999999999995</v>
          </cell>
          <cell r="E1148">
            <v>0.1157</v>
          </cell>
          <cell r="F1148">
            <v>1.4E-3</v>
          </cell>
          <cell r="G1148">
            <v>0</v>
          </cell>
          <cell r="H1148">
            <v>2.7</v>
          </cell>
          <cell r="I1148">
            <v>5.4</v>
          </cell>
          <cell r="J1148">
            <v>9</v>
          </cell>
        </row>
        <row r="1149">
          <cell r="B1149">
            <v>87123</v>
          </cell>
          <cell r="C1149">
            <v>0.4012</v>
          </cell>
          <cell r="D1149">
            <v>0.38740000000000002</v>
          </cell>
          <cell r="E1149">
            <v>1.38E-2</v>
          </cell>
          <cell r="F1149">
            <v>0</v>
          </cell>
          <cell r="G1149">
            <v>0</v>
          </cell>
          <cell r="H1149">
            <v>2.7</v>
          </cell>
          <cell r="I1149">
            <v>5.4</v>
          </cell>
          <cell r="J1149">
            <v>9</v>
          </cell>
        </row>
        <row r="1150">
          <cell r="B1150">
            <v>87146</v>
          </cell>
          <cell r="C1150">
            <v>1.5807</v>
          </cell>
          <cell r="D1150">
            <v>1.0042</v>
          </cell>
          <cell r="E1150">
            <v>0.5554</v>
          </cell>
          <cell r="F1150">
            <v>2.1100000000000001E-2</v>
          </cell>
          <cell r="G1150">
            <v>0</v>
          </cell>
          <cell r="H1150">
            <v>2.7</v>
          </cell>
          <cell r="I1150">
            <v>5.4</v>
          </cell>
          <cell r="J1150">
            <v>9</v>
          </cell>
        </row>
        <row r="1151">
          <cell r="B1151">
            <v>88484</v>
          </cell>
          <cell r="C1151">
            <v>0.46760000000000002</v>
          </cell>
          <cell r="D1151">
            <v>0.28139999999999998</v>
          </cell>
          <cell r="E1151">
            <v>1.2699999999999999E-2</v>
          </cell>
          <cell r="F1151">
            <v>0.1734</v>
          </cell>
          <cell r="G1151">
            <v>0</v>
          </cell>
          <cell r="H1151">
            <v>2.7</v>
          </cell>
          <cell r="I1151">
            <v>5.4</v>
          </cell>
          <cell r="J1151">
            <v>9</v>
          </cell>
        </row>
        <row r="1152">
          <cell r="B1152">
            <v>88484</v>
          </cell>
          <cell r="C1152">
            <v>0.32490000000000002</v>
          </cell>
          <cell r="D1152">
            <v>0.2525</v>
          </cell>
          <cell r="E1152">
            <v>7.2499999999999995E-2</v>
          </cell>
          <cell r="F1152">
            <v>0</v>
          </cell>
          <cell r="G1152">
            <v>0</v>
          </cell>
          <cell r="H1152">
            <v>2.7</v>
          </cell>
          <cell r="I1152">
            <v>5.4</v>
          </cell>
          <cell r="J1152">
            <v>9</v>
          </cell>
        </row>
        <row r="1153">
          <cell r="B1153">
            <v>88484</v>
          </cell>
          <cell r="C1153">
            <v>0.2888</v>
          </cell>
          <cell r="D1153">
            <v>0.26719999999999999</v>
          </cell>
          <cell r="E1153">
            <v>2.1600000000000001E-2</v>
          </cell>
          <cell r="F1153">
            <v>0</v>
          </cell>
          <cell r="G1153">
            <v>0</v>
          </cell>
          <cell r="H1153">
            <v>2.7</v>
          </cell>
          <cell r="I1153">
            <v>5.4</v>
          </cell>
          <cell r="J1153">
            <v>9</v>
          </cell>
        </row>
        <row r="1154">
          <cell r="B1154">
            <v>88484</v>
          </cell>
          <cell r="C1154">
            <v>1.0812999999999999</v>
          </cell>
          <cell r="D1154">
            <v>0.80110000000000003</v>
          </cell>
          <cell r="E1154">
            <v>0.10680000000000001</v>
          </cell>
          <cell r="F1154">
            <v>0.1734</v>
          </cell>
          <cell r="G1154">
            <v>0</v>
          </cell>
          <cell r="H1154">
            <v>2.7</v>
          </cell>
          <cell r="I1154">
            <v>5.4</v>
          </cell>
          <cell r="J1154">
            <v>9</v>
          </cell>
        </row>
        <row r="1155">
          <cell r="B1155">
            <v>88453</v>
          </cell>
          <cell r="C1155">
            <v>0.72909999999999997</v>
          </cell>
          <cell r="D1155">
            <v>0.68430000000000002</v>
          </cell>
          <cell r="E1155">
            <v>4.4900000000000002E-2</v>
          </cell>
          <cell r="F1155">
            <v>0</v>
          </cell>
          <cell r="G1155">
            <v>0</v>
          </cell>
          <cell r="H1155">
            <v>2.7</v>
          </cell>
          <cell r="I1155">
            <v>5.4</v>
          </cell>
          <cell r="J1155">
            <v>9</v>
          </cell>
        </row>
        <row r="1156">
          <cell r="B1156">
            <v>88443</v>
          </cell>
          <cell r="C1156">
            <v>0.52810000000000001</v>
          </cell>
          <cell r="D1156">
            <v>0.13289999999999999</v>
          </cell>
          <cell r="E1156">
            <v>0.2223</v>
          </cell>
          <cell r="F1156">
            <v>0</v>
          </cell>
          <cell r="G1156">
            <v>0.17280000000000001</v>
          </cell>
          <cell r="H1156">
            <v>2.7</v>
          </cell>
          <cell r="I1156">
            <v>5.4</v>
          </cell>
          <cell r="J1156">
            <v>9</v>
          </cell>
        </row>
        <row r="1157">
          <cell r="B1157">
            <v>89419</v>
          </cell>
          <cell r="C1157">
            <v>1.1412</v>
          </cell>
          <cell r="D1157">
            <v>1.0330999999999999</v>
          </cell>
          <cell r="E1157">
            <v>9.4399999999999998E-2</v>
          </cell>
          <cell r="F1157">
            <v>1.37E-2</v>
          </cell>
          <cell r="G1157">
            <v>0</v>
          </cell>
          <cell r="H1157">
            <v>2.7</v>
          </cell>
          <cell r="I1157">
            <v>5.4</v>
          </cell>
          <cell r="J1157">
            <v>9</v>
          </cell>
        </row>
        <row r="1158">
          <cell r="B1158">
            <v>88772</v>
          </cell>
          <cell r="C1158">
            <v>2.4020999999999999</v>
          </cell>
          <cell r="D1158">
            <v>1.8549</v>
          </cell>
          <cell r="E1158">
            <v>0.36130000000000001</v>
          </cell>
          <cell r="F1158">
            <v>1.38E-2</v>
          </cell>
          <cell r="G1158">
            <v>0.17219999999999999</v>
          </cell>
          <cell r="I1158">
            <v>5.4</v>
          </cell>
          <cell r="J1158">
            <v>9</v>
          </cell>
        </row>
        <row r="1159">
          <cell r="B1159">
            <v>87889</v>
          </cell>
          <cell r="C1159">
            <v>6.2919999999999998</v>
          </cell>
          <cell r="D1159">
            <v>4.5926</v>
          </cell>
          <cell r="E1159">
            <v>1.1335</v>
          </cell>
          <cell r="F1159">
            <v>0.33839999999999998</v>
          </cell>
          <cell r="G1159">
            <v>0.22750000000000001</v>
          </cell>
          <cell r="J1159">
            <v>9</v>
          </cell>
        </row>
        <row r="1161">
          <cell r="B1161" t="str">
            <v>Evolução DEC Conjunto Vila Prudente</v>
          </cell>
        </row>
        <row r="1162">
          <cell r="B1162" t="str">
            <v>CONSUM</v>
          </cell>
          <cell r="C1162" t="str">
            <v>TOTAL</v>
          </cell>
          <cell r="D1162" t="str">
            <v>NPROG</v>
          </cell>
          <cell r="E1162" t="str">
            <v>PROG</v>
          </cell>
          <cell r="F1162" t="str">
            <v>SUBT INT</v>
          </cell>
          <cell r="G1162" t="str">
            <v>SUBT EXT</v>
          </cell>
          <cell r="H1162" t="str">
            <v>Padrão Mensal = 2,5</v>
          </cell>
          <cell r="I1162" t="str">
            <v>Padrão Trimestral = 4,2</v>
          </cell>
          <cell r="J1162" t="str">
            <v>Padrão Anual = 7</v>
          </cell>
        </row>
        <row r="1163">
          <cell r="B1163">
            <v>124181</v>
          </cell>
          <cell r="C1163">
            <v>0.36249999999999999</v>
          </cell>
          <cell r="D1163">
            <v>0.30669999999999997</v>
          </cell>
          <cell r="E1163">
            <v>1.3599999999999999E-2</v>
          </cell>
          <cell r="F1163">
            <v>4.2200000000000001E-2</v>
          </cell>
          <cell r="G1163">
            <v>0</v>
          </cell>
          <cell r="H1163">
            <v>2.5</v>
          </cell>
          <cell r="I1163">
            <v>4.2</v>
          </cell>
          <cell r="J1163">
            <v>7</v>
          </cell>
        </row>
        <row r="1164">
          <cell r="B1164">
            <v>124098</v>
          </cell>
          <cell r="C1164">
            <v>0.314</v>
          </cell>
          <cell r="D1164">
            <v>0.2145</v>
          </cell>
          <cell r="E1164">
            <v>6.2700000000000006E-2</v>
          </cell>
          <cell r="F1164">
            <v>3.6799999999999999E-2</v>
          </cell>
          <cell r="G1164">
            <v>0</v>
          </cell>
          <cell r="H1164">
            <v>2.5</v>
          </cell>
          <cell r="I1164">
            <v>4.2</v>
          </cell>
          <cell r="J1164">
            <v>7</v>
          </cell>
        </row>
        <row r="1165">
          <cell r="B1165">
            <v>124040</v>
          </cell>
          <cell r="C1165">
            <v>0.23649999999999999</v>
          </cell>
          <cell r="D1165">
            <v>0.2056</v>
          </cell>
          <cell r="E1165">
            <v>3.09E-2</v>
          </cell>
          <cell r="F1165">
            <v>0</v>
          </cell>
          <cell r="G1165">
            <v>0</v>
          </cell>
          <cell r="H1165">
            <v>2.5</v>
          </cell>
          <cell r="I1165">
            <v>4.2</v>
          </cell>
          <cell r="J1165">
            <v>7</v>
          </cell>
        </row>
        <row r="1166">
          <cell r="B1166">
            <v>124106</v>
          </cell>
          <cell r="C1166">
            <v>0.91310000000000002</v>
          </cell>
          <cell r="D1166">
            <v>0.72689999999999999</v>
          </cell>
          <cell r="E1166">
            <v>0.1072</v>
          </cell>
          <cell r="F1166">
            <v>7.9000000000000001E-2</v>
          </cell>
          <cell r="G1166">
            <v>0</v>
          </cell>
          <cell r="H1166">
            <v>2.5</v>
          </cell>
          <cell r="I1166">
            <v>4.2</v>
          </cell>
          <cell r="J1166">
            <v>7</v>
          </cell>
        </row>
        <row r="1167">
          <cell r="B1167">
            <v>124012</v>
          </cell>
          <cell r="C1167">
            <v>0.50480000000000003</v>
          </cell>
          <cell r="D1167">
            <v>9.8599999999999993E-2</v>
          </cell>
          <cell r="E1167">
            <v>0.14510000000000001</v>
          </cell>
          <cell r="F1167">
            <v>0.26119999999999999</v>
          </cell>
          <cell r="G1167">
            <v>0</v>
          </cell>
          <cell r="H1167">
            <v>2.5</v>
          </cell>
          <cell r="I1167">
            <v>4.2</v>
          </cell>
          <cell r="J1167">
            <v>7</v>
          </cell>
        </row>
        <row r="1168">
          <cell r="B1168">
            <v>123975</v>
          </cell>
          <cell r="C1168">
            <v>0.17910000000000001</v>
          </cell>
          <cell r="D1168">
            <v>0.126</v>
          </cell>
          <cell r="E1168">
            <v>4.2500000000000003E-2</v>
          </cell>
          <cell r="F1168">
            <v>1.06E-2</v>
          </cell>
          <cell r="G1168">
            <v>0</v>
          </cell>
          <cell r="H1168">
            <v>2.5</v>
          </cell>
          <cell r="I1168">
            <v>4.2</v>
          </cell>
          <cell r="J1168">
            <v>7</v>
          </cell>
        </row>
        <row r="1169">
          <cell r="B1169">
            <v>123895</v>
          </cell>
          <cell r="C1169">
            <v>0.17180000000000001</v>
          </cell>
          <cell r="D1169">
            <v>0.1598</v>
          </cell>
          <cell r="E1169">
            <v>1.1900000000000001E-2</v>
          </cell>
          <cell r="F1169">
            <v>0</v>
          </cell>
          <cell r="G1169">
            <v>0</v>
          </cell>
          <cell r="H1169">
            <v>2.5</v>
          </cell>
          <cell r="I1169">
            <v>4.2</v>
          </cell>
          <cell r="J1169">
            <v>7</v>
          </cell>
        </row>
        <row r="1170">
          <cell r="B1170">
            <v>123961</v>
          </cell>
          <cell r="C1170">
            <v>0.85580000000000001</v>
          </cell>
          <cell r="D1170">
            <v>0.38440000000000002</v>
          </cell>
          <cell r="E1170">
            <v>0.1996</v>
          </cell>
          <cell r="F1170">
            <v>0.27189999999999998</v>
          </cell>
          <cell r="G1170">
            <v>0</v>
          </cell>
          <cell r="H1170">
            <v>2.5</v>
          </cell>
          <cell r="I1170">
            <v>4.2</v>
          </cell>
          <cell r="J1170">
            <v>7</v>
          </cell>
        </row>
        <row r="1171">
          <cell r="B1171">
            <v>125456</v>
          </cell>
          <cell r="C1171">
            <v>0.31519999999999998</v>
          </cell>
          <cell r="D1171">
            <v>0.2366</v>
          </cell>
          <cell r="E1171">
            <v>7.8600000000000003E-2</v>
          </cell>
          <cell r="F1171">
            <v>0</v>
          </cell>
          <cell r="G1171">
            <v>0</v>
          </cell>
          <cell r="H1171">
            <v>2.5</v>
          </cell>
          <cell r="I1171">
            <v>4.2</v>
          </cell>
          <cell r="J1171">
            <v>7</v>
          </cell>
        </row>
        <row r="1172">
          <cell r="B1172">
            <v>125455</v>
          </cell>
          <cell r="C1172">
            <v>0.32969999999999999</v>
          </cell>
          <cell r="D1172">
            <v>0.191</v>
          </cell>
          <cell r="E1172">
            <v>0.13869999999999999</v>
          </cell>
          <cell r="F1172">
            <v>0</v>
          </cell>
          <cell r="G1172">
            <v>0</v>
          </cell>
          <cell r="H1172">
            <v>2.5</v>
          </cell>
          <cell r="I1172">
            <v>4.2</v>
          </cell>
          <cell r="J1172">
            <v>7</v>
          </cell>
        </row>
        <row r="1173">
          <cell r="B1173">
            <v>125455</v>
          </cell>
          <cell r="C1173">
            <v>0.4451</v>
          </cell>
          <cell r="D1173">
            <v>0.30330000000000001</v>
          </cell>
          <cell r="E1173">
            <v>0.14130000000000001</v>
          </cell>
          <cell r="F1173">
            <v>4.0000000000000002E-4</v>
          </cell>
          <cell r="G1173">
            <v>0</v>
          </cell>
          <cell r="H1173">
            <v>2.5</v>
          </cell>
          <cell r="I1173">
            <v>4.2</v>
          </cell>
          <cell r="J1173">
            <v>7</v>
          </cell>
        </row>
        <row r="1174">
          <cell r="B1174">
            <v>125455</v>
          </cell>
          <cell r="C1174">
            <v>1.0900000000000001</v>
          </cell>
          <cell r="D1174">
            <v>0.73089999999999999</v>
          </cell>
          <cell r="E1174">
            <v>0.35859999999999997</v>
          </cell>
          <cell r="F1174">
            <v>4.0000000000000002E-4</v>
          </cell>
          <cell r="G1174">
            <v>0</v>
          </cell>
          <cell r="H1174">
            <v>2.5</v>
          </cell>
          <cell r="I1174">
            <v>4.2</v>
          </cell>
          <cell r="J1174">
            <v>7</v>
          </cell>
        </row>
        <row r="1175">
          <cell r="B1175">
            <v>125504</v>
          </cell>
          <cell r="C1175">
            <v>0.4521</v>
          </cell>
          <cell r="D1175">
            <v>0.39040000000000002</v>
          </cell>
          <cell r="E1175">
            <v>6.1699999999999998E-2</v>
          </cell>
          <cell r="F1175">
            <v>0</v>
          </cell>
          <cell r="G1175">
            <v>0</v>
          </cell>
          <cell r="H1175">
            <v>2.5</v>
          </cell>
          <cell r="I1175">
            <v>4.2</v>
          </cell>
          <cell r="J1175">
            <v>7</v>
          </cell>
        </row>
        <row r="1176">
          <cell r="B1176">
            <v>125497</v>
          </cell>
          <cell r="C1176">
            <v>0.16839999999999999</v>
          </cell>
          <cell r="D1176">
            <v>0.13719999999999999</v>
          </cell>
          <cell r="E1176">
            <v>3.1199999999999999E-2</v>
          </cell>
          <cell r="F1176">
            <v>0</v>
          </cell>
          <cell r="G1176">
            <v>0</v>
          </cell>
          <cell r="H1176">
            <v>2.5</v>
          </cell>
          <cell r="I1176">
            <v>4.2</v>
          </cell>
          <cell r="J1176">
            <v>7</v>
          </cell>
        </row>
        <row r="1177">
          <cell r="B1177">
            <v>126544</v>
          </cell>
          <cell r="C1177">
            <v>0.75719999999999998</v>
          </cell>
          <cell r="D1177">
            <v>0.41170000000000001</v>
          </cell>
          <cell r="E1177">
            <v>2.9499999999999998E-2</v>
          </cell>
          <cell r="F1177">
            <v>0.316</v>
          </cell>
          <cell r="G1177">
            <v>0</v>
          </cell>
          <cell r="H1177">
            <v>2.5</v>
          </cell>
          <cell r="I1177">
            <v>4.2</v>
          </cell>
          <cell r="J1177">
            <v>7</v>
          </cell>
        </row>
        <row r="1178">
          <cell r="B1178">
            <v>125848</v>
          </cell>
          <cell r="C1178">
            <v>1.3802000000000001</v>
          </cell>
          <cell r="D1178">
            <v>0.94010000000000005</v>
          </cell>
          <cell r="E1178">
            <v>0.12230000000000001</v>
          </cell>
          <cell r="F1178">
            <v>0.31769999999999998</v>
          </cell>
          <cell r="G1178">
            <v>0</v>
          </cell>
          <cell r="I1178">
            <v>4.2</v>
          </cell>
          <cell r="J1178">
            <v>7</v>
          </cell>
        </row>
        <row r="1179">
          <cell r="B1179">
            <v>124843</v>
          </cell>
          <cell r="C1179">
            <v>4.2441000000000004</v>
          </cell>
          <cell r="D1179">
            <v>2.7864</v>
          </cell>
          <cell r="E1179">
            <v>0.78839999999999999</v>
          </cell>
          <cell r="F1179">
            <v>0.66930000000000001</v>
          </cell>
          <cell r="G1179">
            <v>0</v>
          </cell>
          <cell r="J1179">
            <v>7</v>
          </cell>
        </row>
        <row r="1181">
          <cell r="B1181" t="str">
            <v>Evolução DEC Total da Eletropaulo</v>
          </cell>
        </row>
        <row r="1182">
          <cell r="B1182" t="str">
            <v>CONSUM</v>
          </cell>
          <cell r="C1182" t="str">
            <v>TOTAL</v>
          </cell>
          <cell r="D1182" t="str">
            <v>NPROG</v>
          </cell>
          <cell r="E1182" t="str">
            <v>PROG</v>
          </cell>
          <cell r="F1182" t="str">
            <v>SUBT INT</v>
          </cell>
          <cell r="G1182" t="str">
            <v>SUBT EXT</v>
          </cell>
        </row>
        <row r="1183">
          <cell r="B1183">
            <v>5407625</v>
          </cell>
          <cell r="C1183">
            <v>0.91720000000000002</v>
          </cell>
          <cell r="D1183">
            <v>0.74260000000000004</v>
          </cell>
          <cell r="E1183">
            <v>0.1497</v>
          </cell>
          <cell r="F1183">
            <v>2.4799999999999999E-2</v>
          </cell>
          <cell r="G1183">
            <v>0</v>
          </cell>
          <cell r="H1183" t="e">
            <v>#N/A</v>
          </cell>
          <cell r="I1183" t="e">
            <v>#N/A</v>
          </cell>
          <cell r="J1183" t="e">
            <v>#N/A</v>
          </cell>
        </row>
        <row r="1184">
          <cell r="B1184">
            <v>5406022</v>
          </cell>
          <cell r="C1184">
            <v>0.91700000000000004</v>
          </cell>
          <cell r="D1184">
            <v>0.69950000000000001</v>
          </cell>
          <cell r="E1184">
            <v>0.1444</v>
          </cell>
          <cell r="F1184">
            <v>6.1600000000000002E-2</v>
          </cell>
          <cell r="G1184">
            <v>1.15E-2</v>
          </cell>
          <cell r="H1184" t="e">
            <v>#N/A</v>
          </cell>
          <cell r="I1184" t="e">
            <v>#N/A</v>
          </cell>
          <cell r="J1184" t="e">
            <v>#N/A</v>
          </cell>
        </row>
        <row r="1185">
          <cell r="B1185">
            <v>5412748</v>
          </cell>
          <cell r="C1185">
            <v>0.71009999999999995</v>
          </cell>
          <cell r="D1185">
            <v>0.50419999999999998</v>
          </cell>
          <cell r="E1185">
            <v>0.1115</v>
          </cell>
          <cell r="F1185">
            <v>3.5200000000000002E-2</v>
          </cell>
          <cell r="G1185">
            <v>5.9200000000000003E-2</v>
          </cell>
          <cell r="H1185" t="e">
            <v>#N/A</v>
          </cell>
          <cell r="I1185" t="e">
            <v>#N/A</v>
          </cell>
          <cell r="J1185" t="e">
            <v>#N/A</v>
          </cell>
        </row>
        <row r="1186">
          <cell r="B1186">
            <v>5408798</v>
          </cell>
          <cell r="C1186">
            <v>2.5440999999999998</v>
          </cell>
          <cell r="D1186">
            <v>1.9460999999999999</v>
          </cell>
          <cell r="E1186">
            <v>0.40560000000000002</v>
          </cell>
          <cell r="F1186">
            <v>0.1216</v>
          </cell>
          <cell r="G1186">
            <v>7.0699999999999999E-2</v>
          </cell>
          <cell r="H1186" t="e">
            <v>#N/A</v>
          </cell>
          <cell r="I1186" t="e">
            <v>#N/A</v>
          </cell>
          <cell r="J1186" t="e">
            <v>#N/A</v>
          </cell>
        </row>
        <row r="1187">
          <cell r="B1187">
            <v>5429440</v>
          </cell>
          <cell r="C1187">
            <v>0.62860000000000005</v>
          </cell>
          <cell r="D1187">
            <v>0.36730000000000002</v>
          </cell>
          <cell r="E1187">
            <v>0.15179999999999999</v>
          </cell>
          <cell r="F1187">
            <v>2.1600000000000001E-2</v>
          </cell>
          <cell r="G1187">
            <v>8.7999999999999995E-2</v>
          </cell>
          <cell r="H1187" t="e">
            <v>#N/A</v>
          </cell>
          <cell r="I1187" t="e">
            <v>#N/A</v>
          </cell>
          <cell r="J1187" t="e">
            <v>#N/A</v>
          </cell>
        </row>
        <row r="1188">
          <cell r="B1188">
            <v>5429726</v>
          </cell>
          <cell r="C1188">
            <v>0.84219999999999995</v>
          </cell>
          <cell r="D1188">
            <v>0.54379999999999995</v>
          </cell>
          <cell r="E1188">
            <v>0.12089999999999999</v>
          </cell>
          <cell r="F1188">
            <v>0.1656</v>
          </cell>
          <cell r="G1188">
            <v>1.1900000000000001E-2</v>
          </cell>
          <cell r="H1188" t="e">
            <v>#N/A</v>
          </cell>
          <cell r="I1188" t="e">
            <v>#N/A</v>
          </cell>
          <cell r="J1188" t="e">
            <v>#N/A</v>
          </cell>
        </row>
        <row r="1189">
          <cell r="B1189">
            <v>5428429</v>
          </cell>
          <cell r="C1189">
            <v>0.48099999999999998</v>
          </cell>
          <cell r="D1189">
            <v>0.38179999999999997</v>
          </cell>
          <cell r="E1189">
            <v>7.2800000000000004E-2</v>
          </cell>
          <cell r="F1189">
            <v>2.63E-2</v>
          </cell>
          <cell r="G1189">
            <v>1E-4</v>
          </cell>
          <cell r="H1189" t="e">
            <v>#N/A</v>
          </cell>
          <cell r="I1189" t="e">
            <v>#N/A</v>
          </cell>
          <cell r="J1189" t="e">
            <v>#N/A</v>
          </cell>
        </row>
        <row r="1190">
          <cell r="B1190">
            <v>5429198</v>
          </cell>
          <cell r="C1190">
            <v>1.9518</v>
          </cell>
          <cell r="D1190">
            <v>1.2928999999999999</v>
          </cell>
          <cell r="E1190">
            <v>0.34549999999999997</v>
          </cell>
          <cell r="F1190">
            <v>0.2135</v>
          </cell>
          <cell r="G1190">
            <v>0.1</v>
          </cell>
          <cell r="H1190" t="e">
            <v>#N/A</v>
          </cell>
          <cell r="I1190" t="e">
            <v>#N/A</v>
          </cell>
          <cell r="J1190" t="e">
            <v>#N/A</v>
          </cell>
        </row>
        <row r="1191">
          <cell r="B1191">
            <v>5505149</v>
          </cell>
          <cell r="C1191">
            <v>0.79379999999999995</v>
          </cell>
          <cell r="D1191">
            <v>0.65620000000000001</v>
          </cell>
          <cell r="E1191">
            <v>9.3200000000000005E-2</v>
          </cell>
          <cell r="F1191">
            <v>4.1599999999999998E-2</v>
          </cell>
          <cell r="G1191">
            <v>2.8E-3</v>
          </cell>
          <cell r="H1191" t="e">
            <v>#N/A</v>
          </cell>
          <cell r="I1191" t="e">
            <v>#N/A</v>
          </cell>
          <cell r="J1191" t="e">
            <v>#N/A</v>
          </cell>
        </row>
        <row r="1192">
          <cell r="B1192">
            <v>5503468</v>
          </cell>
          <cell r="C1192">
            <v>0.41970000000000002</v>
          </cell>
          <cell r="D1192">
            <v>0.32069999999999999</v>
          </cell>
          <cell r="E1192">
            <v>8.9599999999999999E-2</v>
          </cell>
          <cell r="F1192">
            <v>9.1999999999999998E-3</v>
          </cell>
          <cell r="G1192">
            <v>2.9999999999999997E-4</v>
          </cell>
          <cell r="H1192" t="e">
            <v>#N/A</v>
          </cell>
          <cell r="I1192" t="e">
            <v>#N/A</v>
          </cell>
          <cell r="J1192" t="e">
            <v>#N/A</v>
          </cell>
        </row>
        <row r="1193">
          <cell r="B1193">
            <v>5502537</v>
          </cell>
          <cell r="C1193">
            <v>0.58250000000000002</v>
          </cell>
          <cell r="D1193">
            <v>0.4516</v>
          </cell>
          <cell r="E1193">
            <v>9.6000000000000002E-2</v>
          </cell>
          <cell r="F1193">
            <v>3.49E-2</v>
          </cell>
          <cell r="G1193">
            <v>0</v>
          </cell>
          <cell r="H1193" t="e">
            <v>#N/A</v>
          </cell>
          <cell r="I1193" t="e">
            <v>#N/A</v>
          </cell>
          <cell r="J1193" t="e">
            <v>#N/A</v>
          </cell>
        </row>
        <row r="1194">
          <cell r="B1194">
            <v>5503718</v>
          </cell>
          <cell r="C1194">
            <v>1.7961</v>
          </cell>
          <cell r="D1194">
            <v>1.4286000000000001</v>
          </cell>
          <cell r="E1194">
            <v>0.27879999999999999</v>
          </cell>
          <cell r="F1194">
            <v>8.5699999999999998E-2</v>
          </cell>
          <cell r="G1194">
            <v>3.0999999999999999E-3</v>
          </cell>
          <cell r="H1194" t="e">
            <v>#N/A</v>
          </cell>
          <cell r="I1194" t="e">
            <v>#N/A</v>
          </cell>
          <cell r="J1194" t="e">
            <v>#N/A</v>
          </cell>
        </row>
        <row r="1195">
          <cell r="B1195">
            <v>5505750</v>
          </cell>
          <cell r="C1195">
            <v>1.0124</v>
          </cell>
          <cell r="D1195">
            <v>0.75460000000000005</v>
          </cell>
          <cell r="E1195">
            <v>0.126</v>
          </cell>
          <cell r="F1195">
            <v>6.1699999999999998E-2</v>
          </cell>
          <cell r="G1195">
            <v>7.0099999999999996E-2</v>
          </cell>
          <cell r="H1195" t="e">
            <v>#N/A</v>
          </cell>
          <cell r="I1195" t="e">
            <v>#N/A</v>
          </cell>
          <cell r="J1195" t="e">
            <v>#N/A</v>
          </cell>
        </row>
        <row r="1196">
          <cell r="B1196">
            <v>5508391</v>
          </cell>
          <cell r="C1196">
            <v>0.69230000000000003</v>
          </cell>
          <cell r="D1196">
            <v>0.4854</v>
          </cell>
          <cell r="E1196">
            <v>9.8599999999999993E-2</v>
          </cell>
          <cell r="F1196">
            <v>5.5300000000000002E-2</v>
          </cell>
          <cell r="G1196">
            <v>5.2999999999999999E-2</v>
          </cell>
          <cell r="H1196" t="e">
            <v>#N/A</v>
          </cell>
          <cell r="I1196" t="e">
            <v>#N/A</v>
          </cell>
          <cell r="J1196" t="e">
            <v>#N/A</v>
          </cell>
        </row>
        <row r="1197">
          <cell r="B1197">
            <v>5596196</v>
          </cell>
          <cell r="C1197">
            <v>1.0813999999999999</v>
          </cell>
          <cell r="D1197">
            <v>0.93289999999999995</v>
          </cell>
          <cell r="E1197">
            <v>8.1199999999999994E-2</v>
          </cell>
          <cell r="F1197">
            <v>4.2099999999999999E-2</v>
          </cell>
          <cell r="G1197">
            <v>2.5100000000000001E-2</v>
          </cell>
          <cell r="H1197" t="e">
            <v>#N/A</v>
          </cell>
          <cell r="I1197" t="e">
            <v>#N/A</v>
          </cell>
          <cell r="J1197" t="e">
            <v>#N/A</v>
          </cell>
        </row>
        <row r="1198">
          <cell r="B1198">
            <v>5536779</v>
          </cell>
          <cell r="C1198">
            <v>2.7885</v>
          </cell>
          <cell r="D1198">
            <v>2.1762000000000001</v>
          </cell>
          <cell r="E1198">
            <v>0.30549999999999999</v>
          </cell>
          <cell r="F1198">
            <v>0.15890000000000001</v>
          </cell>
          <cell r="G1198">
            <v>0.14779999999999999</v>
          </cell>
          <cell r="H1198" t="e">
            <v>#N/A</v>
          </cell>
          <cell r="I1198" t="e">
            <v>#N/A</v>
          </cell>
          <cell r="J1198" t="e">
            <v>#N/A</v>
          </cell>
        </row>
        <row r="1199">
          <cell r="B1199">
            <v>5469623</v>
          </cell>
          <cell r="C1199">
            <v>9.0831999999999997</v>
          </cell>
          <cell r="D1199">
            <v>6.8482000000000003</v>
          </cell>
          <cell r="E1199">
            <v>1.3338000000000001</v>
          </cell>
          <cell r="F1199">
            <v>0.57930000000000004</v>
          </cell>
          <cell r="G1199">
            <v>0.32200000000000001</v>
          </cell>
          <cell r="I1199" t="e">
            <v>#N/A</v>
          </cell>
          <cell r="J1199" t="e">
            <v>#N/A</v>
          </cell>
        </row>
        <row r="1201">
          <cell r="B1201" t="str">
            <v>Evolução DEC Unidade Oeste</v>
          </cell>
        </row>
        <row r="1202">
          <cell r="B1202" t="str">
            <v>CONSUM</v>
          </cell>
          <cell r="C1202" t="str">
            <v>TOTAL</v>
          </cell>
          <cell r="D1202" t="str">
            <v>NPROG</v>
          </cell>
          <cell r="E1202" t="str">
            <v>PROG</v>
          </cell>
          <cell r="F1202" t="str">
            <v>SUBT INT</v>
          </cell>
          <cell r="G1202" t="str">
            <v>SUBT EXT</v>
          </cell>
        </row>
        <row r="1203">
          <cell r="B1203">
            <v>735078</v>
          </cell>
          <cell r="C1203">
            <v>1.8033999999999999</v>
          </cell>
          <cell r="D1203">
            <v>1.4645999999999999</v>
          </cell>
          <cell r="E1203">
            <v>0.2843</v>
          </cell>
          <cell r="F1203">
            <v>5.45E-2</v>
          </cell>
          <cell r="G1203">
            <v>0</v>
          </cell>
          <cell r="H1203" t="e">
            <v>#N/A</v>
          </cell>
          <cell r="I1203" t="e">
            <v>#N/A</v>
          </cell>
          <cell r="J1203" t="e">
            <v>#N/A</v>
          </cell>
        </row>
        <row r="1204">
          <cell r="B1204">
            <v>735305</v>
          </cell>
          <cell r="C1204">
            <v>1.8568</v>
          </cell>
          <cell r="D1204">
            <v>1.5698000000000001</v>
          </cell>
          <cell r="E1204">
            <v>0.25340000000000001</v>
          </cell>
          <cell r="F1204">
            <v>3.1E-2</v>
          </cell>
          <cell r="G1204">
            <v>2.5000000000000001E-3</v>
          </cell>
          <cell r="H1204" t="e">
            <v>#N/A</v>
          </cell>
          <cell r="I1204" t="e">
            <v>#N/A</v>
          </cell>
          <cell r="J1204" t="e">
            <v>#N/A</v>
          </cell>
        </row>
        <row r="1205">
          <cell r="B1205">
            <v>735899</v>
          </cell>
          <cell r="C1205">
            <v>1.1085</v>
          </cell>
          <cell r="D1205">
            <v>0.88919999999999999</v>
          </cell>
          <cell r="E1205">
            <v>0.1009</v>
          </cell>
          <cell r="F1205">
            <v>7.2599999999999998E-2</v>
          </cell>
          <cell r="G1205">
            <v>4.58E-2</v>
          </cell>
          <cell r="H1205" t="e">
            <v>#N/A</v>
          </cell>
          <cell r="I1205" t="e">
            <v>#N/A</v>
          </cell>
          <cell r="J1205" t="e">
            <v>#N/A</v>
          </cell>
        </row>
        <row r="1206">
          <cell r="B1206">
            <v>735427</v>
          </cell>
          <cell r="C1206">
            <v>4.7682000000000002</v>
          </cell>
          <cell r="D1206">
            <v>3.9232</v>
          </cell>
          <cell r="E1206">
            <v>0.63849999999999996</v>
          </cell>
          <cell r="F1206">
            <v>0.15809999999999999</v>
          </cell>
          <cell r="G1206">
            <v>4.8300000000000003E-2</v>
          </cell>
          <cell r="H1206" t="e">
            <v>#N/A</v>
          </cell>
          <cell r="I1206" t="e">
            <v>#N/A</v>
          </cell>
          <cell r="J1206" t="e">
            <v>#N/A</v>
          </cell>
        </row>
        <row r="1207">
          <cell r="B1207">
            <v>752645</v>
          </cell>
          <cell r="C1207">
            <v>0.79749999999999999</v>
          </cell>
          <cell r="D1207">
            <v>0.62109999999999999</v>
          </cell>
          <cell r="E1207">
            <v>0.13350000000000001</v>
          </cell>
          <cell r="F1207">
            <v>4.1700000000000001E-2</v>
          </cell>
          <cell r="G1207">
            <v>1.1000000000000001E-3</v>
          </cell>
          <cell r="H1207" t="e">
            <v>#N/A</v>
          </cell>
          <cell r="I1207" t="e">
            <v>#N/A</v>
          </cell>
          <cell r="J1207" t="e">
            <v>#N/A</v>
          </cell>
        </row>
        <row r="1208">
          <cell r="B1208">
            <v>752816</v>
          </cell>
          <cell r="C1208">
            <v>1.1501999999999999</v>
          </cell>
          <cell r="D1208">
            <v>0.99850000000000005</v>
          </cell>
          <cell r="E1208">
            <v>9.6299999999999997E-2</v>
          </cell>
          <cell r="F1208">
            <v>5.45E-2</v>
          </cell>
          <cell r="G1208">
            <v>8.9999999999999998E-4</v>
          </cell>
          <cell r="H1208" t="e">
            <v>#N/A</v>
          </cell>
          <cell r="I1208" t="e">
            <v>#N/A</v>
          </cell>
          <cell r="J1208" t="e">
            <v>#N/A</v>
          </cell>
        </row>
        <row r="1209">
          <cell r="B1209">
            <v>752995</v>
          </cell>
          <cell r="C1209">
            <v>0.60440000000000005</v>
          </cell>
          <cell r="D1209">
            <v>0.53010000000000002</v>
          </cell>
          <cell r="E1209">
            <v>6.1899999999999997E-2</v>
          </cell>
          <cell r="F1209">
            <v>1.1599999999999999E-2</v>
          </cell>
          <cell r="G1209">
            <v>8.9999999999999998E-4</v>
          </cell>
          <cell r="H1209" t="e">
            <v>#N/A</v>
          </cell>
          <cell r="I1209" t="e">
            <v>#N/A</v>
          </cell>
          <cell r="J1209" t="e">
            <v>#N/A</v>
          </cell>
        </row>
        <row r="1210">
          <cell r="B1210">
            <v>752819</v>
          </cell>
          <cell r="C1210">
            <v>2.5520999999999998</v>
          </cell>
          <cell r="D1210">
            <v>2.1497000000000002</v>
          </cell>
          <cell r="E1210">
            <v>0.29170000000000001</v>
          </cell>
          <cell r="F1210">
            <v>0.10780000000000001</v>
          </cell>
          <cell r="G1210">
            <v>2.8999999999999998E-3</v>
          </cell>
          <cell r="H1210" t="e">
            <v>#N/A</v>
          </cell>
          <cell r="I1210" t="e">
            <v>#N/A</v>
          </cell>
          <cell r="J1210" t="e">
            <v>#N/A</v>
          </cell>
        </row>
        <row r="1211">
          <cell r="B1211">
            <v>762806</v>
          </cell>
          <cell r="C1211">
            <v>1.4805999999999999</v>
          </cell>
          <cell r="D1211">
            <v>1.2867999999999999</v>
          </cell>
          <cell r="E1211">
            <v>4.65E-2</v>
          </cell>
          <cell r="F1211">
            <v>0.1426</v>
          </cell>
          <cell r="G1211">
            <v>4.7999999999999996E-3</v>
          </cell>
          <cell r="H1211" t="e">
            <v>#N/A</v>
          </cell>
          <cell r="I1211" t="e">
            <v>#N/A</v>
          </cell>
          <cell r="J1211" t="e">
            <v>#N/A</v>
          </cell>
        </row>
        <row r="1212">
          <cell r="B1212">
            <v>762762</v>
          </cell>
          <cell r="C1212">
            <v>0.63800000000000001</v>
          </cell>
          <cell r="D1212">
            <v>0.56989999999999996</v>
          </cell>
          <cell r="E1212">
            <v>4.41E-2</v>
          </cell>
          <cell r="F1212">
            <v>2.1899999999999999E-2</v>
          </cell>
          <cell r="G1212">
            <v>2E-3</v>
          </cell>
          <cell r="H1212" t="e">
            <v>#N/A</v>
          </cell>
          <cell r="I1212" t="e">
            <v>#N/A</v>
          </cell>
          <cell r="J1212" t="e">
            <v>#N/A</v>
          </cell>
        </row>
        <row r="1213">
          <cell r="B1213">
            <v>762628</v>
          </cell>
          <cell r="C1213">
            <v>0.96799999999999997</v>
          </cell>
          <cell r="D1213">
            <v>0.91090000000000004</v>
          </cell>
          <cell r="E1213">
            <v>3.7900000000000003E-2</v>
          </cell>
          <cell r="F1213">
            <v>1.9099999999999999E-2</v>
          </cell>
          <cell r="G1213">
            <v>0</v>
          </cell>
          <cell r="H1213" t="e">
            <v>#N/A</v>
          </cell>
          <cell r="I1213" t="e">
            <v>#N/A</v>
          </cell>
          <cell r="J1213" t="e">
            <v>#N/A</v>
          </cell>
        </row>
        <row r="1214">
          <cell r="B1214">
            <v>762732</v>
          </cell>
          <cell r="C1214">
            <v>3.0865999999999998</v>
          </cell>
          <cell r="D1214">
            <v>2.7675999999999998</v>
          </cell>
          <cell r="E1214">
            <v>0.1285</v>
          </cell>
          <cell r="F1214">
            <v>0.18360000000000001</v>
          </cell>
          <cell r="G1214">
            <v>6.7999999999999996E-3</v>
          </cell>
          <cell r="H1214" t="e">
            <v>#N/A</v>
          </cell>
          <cell r="I1214" t="e">
            <v>#N/A</v>
          </cell>
          <cell r="J1214" t="e">
            <v>#N/A</v>
          </cell>
        </row>
        <row r="1215">
          <cell r="B1215">
            <v>763151</v>
          </cell>
          <cell r="C1215">
            <v>1.5866</v>
          </cell>
          <cell r="D1215">
            <v>1.1132</v>
          </cell>
          <cell r="E1215">
            <v>6.7100000000000007E-2</v>
          </cell>
          <cell r="F1215">
            <v>0.29830000000000001</v>
          </cell>
          <cell r="G1215">
            <v>0.1081</v>
          </cell>
          <cell r="H1215" t="e">
            <v>#N/A</v>
          </cell>
          <cell r="I1215" t="e">
            <v>#N/A</v>
          </cell>
          <cell r="J1215" t="e">
            <v>#N/A</v>
          </cell>
        </row>
        <row r="1216">
          <cell r="B1216">
            <v>765732</v>
          </cell>
          <cell r="C1216">
            <v>1.3327</v>
          </cell>
          <cell r="D1216">
            <v>1.0965</v>
          </cell>
          <cell r="E1216">
            <v>6.0400000000000002E-2</v>
          </cell>
          <cell r="F1216">
            <v>0.11940000000000001</v>
          </cell>
          <cell r="G1216">
            <v>5.6399999999999999E-2</v>
          </cell>
          <cell r="H1216" t="e">
            <v>#N/A</v>
          </cell>
          <cell r="I1216" t="e">
            <v>#N/A</v>
          </cell>
          <cell r="J1216" t="e">
            <v>#N/A</v>
          </cell>
        </row>
        <row r="1217">
          <cell r="B1217">
            <v>780552</v>
          </cell>
          <cell r="C1217">
            <v>1.9159999999999999</v>
          </cell>
          <cell r="D1217">
            <v>1.7129000000000001</v>
          </cell>
          <cell r="E1217">
            <v>0.08</v>
          </cell>
          <cell r="F1217">
            <v>0.1115</v>
          </cell>
          <cell r="G1217">
            <v>1.17E-2</v>
          </cell>
          <cell r="H1217" t="e">
            <v>#N/A</v>
          </cell>
          <cell r="I1217" t="e">
            <v>#N/A</v>
          </cell>
          <cell r="J1217" t="e">
            <v>#N/A</v>
          </cell>
        </row>
        <row r="1218">
          <cell r="B1218">
            <v>769812</v>
          </cell>
          <cell r="C1218">
            <v>4.8411999999999997</v>
          </cell>
          <cell r="D1218">
            <v>3.9310999999999998</v>
          </cell>
          <cell r="E1218">
            <v>0.2077</v>
          </cell>
          <cell r="F1218">
            <v>0.52749999999999997</v>
          </cell>
          <cell r="G1218">
            <v>0.17510000000000001</v>
          </cell>
          <cell r="H1218" t="e">
            <v>#N/A</v>
          </cell>
          <cell r="I1218" t="e">
            <v>#N/A</v>
          </cell>
          <cell r="J1218" t="e">
            <v>#N/A</v>
          </cell>
        </row>
        <row r="1219">
          <cell r="B1219">
            <v>755197</v>
          </cell>
          <cell r="C1219">
            <v>15.239800000000001</v>
          </cell>
          <cell r="D1219">
            <v>12.7658</v>
          </cell>
          <cell r="E1219">
            <v>1.2541</v>
          </cell>
          <cell r="F1219">
            <v>0.98460000000000003</v>
          </cell>
          <cell r="G1219">
            <v>0.23530000000000001</v>
          </cell>
          <cell r="I1219" t="e">
            <v>#N/A</v>
          </cell>
          <cell r="J1219" t="e">
            <v>#N/A</v>
          </cell>
        </row>
        <row r="1221">
          <cell r="B1221" t="str">
            <v>Evolução DEC Unidade São Paulo Sul</v>
          </cell>
        </row>
        <row r="1222">
          <cell r="B1222" t="str">
            <v>CONSUM</v>
          </cell>
          <cell r="C1222" t="str">
            <v>TOTAL</v>
          </cell>
          <cell r="D1222" t="str">
            <v>NPROG</v>
          </cell>
          <cell r="E1222" t="str">
            <v>PROG</v>
          </cell>
          <cell r="F1222" t="str">
            <v>SUBT INT</v>
          </cell>
          <cell r="G1222" t="str">
            <v>SUBT EXT</v>
          </cell>
        </row>
        <row r="1223">
          <cell r="B1223">
            <v>951710</v>
          </cell>
          <cell r="C1223">
            <v>0.99719999999999998</v>
          </cell>
          <cell r="D1223">
            <v>0.85950000000000004</v>
          </cell>
          <cell r="E1223">
            <v>0.13600000000000001</v>
          </cell>
          <cell r="F1223">
            <v>1.8E-3</v>
          </cell>
          <cell r="G1223">
            <v>0</v>
          </cell>
          <cell r="H1223" t="e">
            <v>#N/A</v>
          </cell>
          <cell r="I1223" t="e">
            <v>#N/A</v>
          </cell>
          <cell r="J1223" t="e">
            <v>#N/A</v>
          </cell>
        </row>
        <row r="1224">
          <cell r="B1224">
            <v>951238</v>
          </cell>
          <cell r="C1224">
            <v>1.0881000000000001</v>
          </cell>
          <cell r="D1224">
            <v>0.95850000000000002</v>
          </cell>
          <cell r="E1224">
            <v>8.8999999999999996E-2</v>
          </cell>
          <cell r="F1224">
            <v>4.07E-2</v>
          </cell>
          <cell r="G1224">
            <v>0</v>
          </cell>
          <cell r="H1224" t="e">
            <v>#N/A</v>
          </cell>
          <cell r="I1224" t="e">
            <v>#N/A</v>
          </cell>
          <cell r="J1224" t="e">
            <v>#N/A</v>
          </cell>
        </row>
        <row r="1225">
          <cell r="B1225">
            <v>958008</v>
          </cell>
          <cell r="C1225">
            <v>0.996</v>
          </cell>
          <cell r="D1225">
            <v>0.82389999999999997</v>
          </cell>
          <cell r="E1225">
            <v>0.11219999999999999</v>
          </cell>
          <cell r="F1225">
            <v>4.6300000000000001E-2</v>
          </cell>
          <cell r="G1225">
            <v>1.3599999999999999E-2</v>
          </cell>
          <cell r="H1225" t="e">
            <v>#N/A</v>
          </cell>
          <cell r="I1225" t="e">
            <v>#N/A</v>
          </cell>
          <cell r="J1225" t="e">
            <v>#N/A</v>
          </cell>
        </row>
        <row r="1226">
          <cell r="B1226">
            <v>953652</v>
          </cell>
          <cell r="C1226">
            <v>3.0811000000000002</v>
          </cell>
          <cell r="D1226">
            <v>2.6415000000000002</v>
          </cell>
          <cell r="E1226">
            <v>0.3372</v>
          </cell>
          <cell r="F1226">
            <v>8.8900000000000007E-2</v>
          </cell>
          <cell r="G1226">
            <v>1.37E-2</v>
          </cell>
          <cell r="H1226" t="e">
            <v>#N/A</v>
          </cell>
          <cell r="I1226" t="e">
            <v>#N/A</v>
          </cell>
          <cell r="J1226" t="e">
            <v>#N/A</v>
          </cell>
        </row>
        <row r="1227">
          <cell r="B1227">
            <v>958023</v>
          </cell>
          <cell r="C1227">
            <v>0.76129999999999998</v>
          </cell>
          <cell r="D1227">
            <v>0.45300000000000001</v>
          </cell>
          <cell r="E1227">
            <v>0.2843</v>
          </cell>
          <cell r="F1227">
            <v>1.9E-3</v>
          </cell>
          <cell r="G1227">
            <v>2.2100000000000002E-2</v>
          </cell>
          <cell r="H1227" t="e">
            <v>#N/A</v>
          </cell>
          <cell r="I1227" t="e">
            <v>#N/A</v>
          </cell>
          <cell r="J1227" t="e">
            <v>#N/A</v>
          </cell>
        </row>
        <row r="1228">
          <cell r="B1228">
            <v>957977</v>
          </cell>
          <cell r="C1228">
            <v>0.70369999999999999</v>
          </cell>
          <cell r="D1228">
            <v>0.48099999999999998</v>
          </cell>
          <cell r="E1228">
            <v>0.1527</v>
          </cell>
          <cell r="F1228">
            <v>6.7199999999999996E-2</v>
          </cell>
          <cell r="G1228">
            <v>2.8E-3</v>
          </cell>
          <cell r="H1228" t="e">
            <v>#N/A</v>
          </cell>
          <cell r="I1228" t="e">
            <v>#N/A</v>
          </cell>
          <cell r="J1228" t="e">
            <v>#N/A</v>
          </cell>
        </row>
        <row r="1229">
          <cell r="B1229">
            <v>957799</v>
          </cell>
          <cell r="C1229">
            <v>0.83879999999999999</v>
          </cell>
          <cell r="D1229">
            <v>0.64600000000000002</v>
          </cell>
          <cell r="E1229">
            <v>0.15110000000000001</v>
          </cell>
          <cell r="F1229">
            <v>4.1599999999999998E-2</v>
          </cell>
          <cell r="G1229">
            <v>0</v>
          </cell>
          <cell r="H1229" t="e">
            <v>#N/A</v>
          </cell>
          <cell r="I1229" t="e">
            <v>#N/A</v>
          </cell>
          <cell r="J1229" t="e">
            <v>#N/A</v>
          </cell>
        </row>
        <row r="1230">
          <cell r="B1230">
            <v>957933</v>
          </cell>
          <cell r="C1230">
            <v>2.3037999999999998</v>
          </cell>
          <cell r="D1230">
            <v>1.58</v>
          </cell>
          <cell r="E1230">
            <v>0.58809999999999996</v>
          </cell>
          <cell r="F1230">
            <v>0.11070000000000001</v>
          </cell>
          <cell r="G1230">
            <v>2.4899999999999999E-2</v>
          </cell>
          <cell r="H1230" t="e">
            <v>#N/A</v>
          </cell>
          <cell r="I1230" t="e">
            <v>#N/A</v>
          </cell>
          <cell r="J1230" t="e">
            <v>#N/A</v>
          </cell>
        </row>
        <row r="1231">
          <cell r="B1231">
            <v>974966</v>
          </cell>
          <cell r="C1231">
            <v>0.95409999999999995</v>
          </cell>
          <cell r="D1231">
            <v>0.80469999999999997</v>
          </cell>
          <cell r="E1231">
            <v>0.1331</v>
          </cell>
          <cell r="F1231">
            <v>1.46E-2</v>
          </cell>
          <cell r="G1231">
            <v>1.6999999999999999E-3</v>
          </cell>
          <cell r="H1231" t="e">
            <v>#N/A</v>
          </cell>
          <cell r="I1231" t="e">
            <v>#N/A</v>
          </cell>
          <cell r="J1231" t="e">
            <v>#N/A</v>
          </cell>
        </row>
        <row r="1232">
          <cell r="B1232">
            <v>974883</v>
          </cell>
          <cell r="C1232">
            <v>0.54859999999999998</v>
          </cell>
          <cell r="D1232">
            <v>0.37640000000000001</v>
          </cell>
          <cell r="E1232">
            <v>0.1673</v>
          </cell>
          <cell r="F1232">
            <v>4.8999999999999998E-3</v>
          </cell>
          <cell r="G1232">
            <v>0</v>
          </cell>
          <cell r="H1232" t="e">
            <v>#N/A</v>
          </cell>
          <cell r="I1232" t="e">
            <v>#N/A</v>
          </cell>
          <cell r="J1232" t="e">
            <v>#N/A</v>
          </cell>
        </row>
        <row r="1233">
          <cell r="B1233">
            <v>974942</v>
          </cell>
          <cell r="C1233">
            <v>0.73570000000000002</v>
          </cell>
          <cell r="D1233">
            <v>0.5393</v>
          </cell>
          <cell r="E1233">
            <v>0.16189999999999999</v>
          </cell>
          <cell r="F1233">
            <v>3.44E-2</v>
          </cell>
          <cell r="G1233">
            <v>0</v>
          </cell>
          <cell r="H1233" t="e">
            <v>#N/A</v>
          </cell>
          <cell r="I1233" t="e">
            <v>#N/A</v>
          </cell>
          <cell r="J1233" t="e">
            <v>#N/A</v>
          </cell>
        </row>
        <row r="1234">
          <cell r="B1234">
            <v>974930</v>
          </cell>
          <cell r="C1234">
            <v>2.2383999999999999</v>
          </cell>
          <cell r="D1234">
            <v>1.7203999999999999</v>
          </cell>
          <cell r="E1234">
            <v>0.46229999999999999</v>
          </cell>
          <cell r="F1234">
            <v>5.3900000000000003E-2</v>
          </cell>
          <cell r="G1234">
            <v>1.6999999999999999E-3</v>
          </cell>
          <cell r="H1234" t="e">
            <v>#N/A</v>
          </cell>
          <cell r="I1234" t="e">
            <v>#N/A</v>
          </cell>
          <cell r="J1234" t="e">
            <v>#N/A</v>
          </cell>
        </row>
        <row r="1235">
          <cell r="B1235">
            <v>975648</v>
          </cell>
          <cell r="C1235">
            <v>1.0199</v>
          </cell>
          <cell r="D1235">
            <v>0.82750000000000001</v>
          </cell>
          <cell r="E1235">
            <v>7.9799999999999996E-2</v>
          </cell>
          <cell r="F1235">
            <v>7.8299999999999995E-2</v>
          </cell>
          <cell r="G1235">
            <v>3.4299999999999997E-2</v>
          </cell>
          <cell r="H1235" t="e">
            <v>#N/A</v>
          </cell>
          <cell r="I1235" t="e">
            <v>#N/A</v>
          </cell>
          <cell r="J1235" t="e">
            <v>#N/A</v>
          </cell>
        </row>
        <row r="1236">
          <cell r="B1236">
            <v>975764</v>
          </cell>
          <cell r="C1236">
            <v>0.56410000000000005</v>
          </cell>
          <cell r="D1236">
            <v>0.4894</v>
          </cell>
          <cell r="E1236">
            <v>4.5699999999999998E-2</v>
          </cell>
          <cell r="F1236">
            <v>2.87E-2</v>
          </cell>
          <cell r="G1236">
            <v>2.0000000000000001E-4</v>
          </cell>
          <cell r="H1236" t="e">
            <v>#N/A</v>
          </cell>
          <cell r="I1236" t="e">
            <v>#N/A</v>
          </cell>
          <cell r="J1236" t="e">
            <v>#N/A</v>
          </cell>
        </row>
        <row r="1237">
          <cell r="B1237">
            <v>993935</v>
          </cell>
          <cell r="C1237">
            <v>1.1497999999999999</v>
          </cell>
          <cell r="D1237">
            <v>1.0197000000000001</v>
          </cell>
          <cell r="E1237">
            <v>8.1600000000000006E-2</v>
          </cell>
          <cell r="F1237">
            <v>3.2099999999999997E-2</v>
          </cell>
          <cell r="G1237">
            <v>1.66E-2</v>
          </cell>
          <cell r="H1237" t="e">
            <v>#N/A</v>
          </cell>
          <cell r="I1237" t="e">
            <v>#N/A</v>
          </cell>
          <cell r="J1237" t="e">
            <v>#N/A</v>
          </cell>
        </row>
        <row r="1238">
          <cell r="B1238">
            <v>981782</v>
          </cell>
          <cell r="C1238">
            <v>2.7382</v>
          </cell>
          <cell r="D1238">
            <v>2.3411</v>
          </cell>
          <cell r="E1238">
            <v>0.20730000000000001</v>
          </cell>
          <cell r="F1238">
            <v>0.13880000000000001</v>
          </cell>
          <cell r="G1238">
            <v>5.11E-2</v>
          </cell>
          <cell r="H1238" t="e">
            <v>#N/A</v>
          </cell>
          <cell r="I1238" t="e">
            <v>#N/A</v>
          </cell>
          <cell r="J1238" t="e">
            <v>#N/A</v>
          </cell>
        </row>
        <row r="1239">
          <cell r="B1239">
            <v>967074</v>
          </cell>
          <cell r="C1239">
            <v>10.3568</v>
          </cell>
          <cell r="D1239">
            <v>8.2809000000000008</v>
          </cell>
          <cell r="E1239">
            <v>1.5915999999999999</v>
          </cell>
          <cell r="F1239">
            <v>0.3926</v>
          </cell>
          <cell r="G1239">
            <v>9.1700000000000004E-2</v>
          </cell>
          <cell r="I1239" t="e">
            <v>#N/A</v>
          </cell>
          <cell r="J1239" t="e">
            <v>#N/A</v>
          </cell>
        </row>
        <row r="1241">
          <cell r="B1241" t="str">
            <v>Evolução DEC Unidade Anhembi</v>
          </cell>
        </row>
        <row r="1242">
          <cell r="B1242" t="str">
            <v>CONSUM</v>
          </cell>
          <cell r="C1242" t="str">
            <v>TOTAL</v>
          </cell>
          <cell r="D1242" t="str">
            <v>NPROG</v>
          </cell>
          <cell r="E1242" t="str">
            <v>PROG</v>
          </cell>
          <cell r="F1242" t="str">
            <v>SUBT INT</v>
          </cell>
          <cell r="G1242" t="str">
            <v>SUBT EXT</v>
          </cell>
        </row>
        <row r="1243">
          <cell r="B1243">
            <v>764938</v>
          </cell>
          <cell r="C1243">
            <v>0.85580000000000001</v>
          </cell>
          <cell r="D1243">
            <v>0.72409999999999997</v>
          </cell>
          <cell r="E1243">
            <v>8.7599999999999997E-2</v>
          </cell>
          <cell r="F1243">
            <v>4.41E-2</v>
          </cell>
          <cell r="G1243">
            <v>0</v>
          </cell>
          <cell r="H1243" t="e">
            <v>#N/A</v>
          </cell>
          <cell r="I1243" t="e">
            <v>#N/A</v>
          </cell>
          <cell r="J1243" t="e">
            <v>#N/A</v>
          </cell>
        </row>
        <row r="1244">
          <cell r="B1244">
            <v>764908</v>
          </cell>
          <cell r="C1244">
            <v>0.55079999999999996</v>
          </cell>
          <cell r="D1244">
            <v>0.33279999999999998</v>
          </cell>
          <cell r="E1244">
            <v>0.1678</v>
          </cell>
          <cell r="F1244">
            <v>5.0099999999999999E-2</v>
          </cell>
          <cell r="G1244">
            <v>0</v>
          </cell>
          <cell r="H1244" t="e">
            <v>#N/A</v>
          </cell>
          <cell r="I1244" t="e">
            <v>#N/A</v>
          </cell>
          <cell r="J1244" t="e">
            <v>#N/A</v>
          </cell>
        </row>
        <row r="1245">
          <cell r="B1245">
            <v>764697</v>
          </cell>
          <cell r="C1245">
            <v>0.77910000000000001</v>
          </cell>
          <cell r="D1245">
            <v>0.33139999999999997</v>
          </cell>
          <cell r="E1245">
            <v>0.1973</v>
          </cell>
          <cell r="F1245">
            <v>9.1999999999999998E-2</v>
          </cell>
          <cell r="G1245">
            <v>0.1583</v>
          </cell>
          <cell r="H1245" t="e">
            <v>#N/A</v>
          </cell>
          <cell r="I1245" t="e">
            <v>#N/A</v>
          </cell>
          <cell r="J1245" t="e">
            <v>#N/A</v>
          </cell>
        </row>
        <row r="1246">
          <cell r="B1246">
            <v>764848</v>
          </cell>
          <cell r="C1246">
            <v>2.1857000000000002</v>
          </cell>
          <cell r="D1246">
            <v>1.3883000000000001</v>
          </cell>
          <cell r="E1246">
            <v>0.45269999999999999</v>
          </cell>
          <cell r="F1246">
            <v>0.1862</v>
          </cell>
          <cell r="G1246">
            <v>0.1583</v>
          </cell>
          <cell r="H1246" t="e">
            <v>#N/A</v>
          </cell>
          <cell r="I1246" t="e">
            <v>#N/A</v>
          </cell>
          <cell r="J1246" t="e">
            <v>#N/A</v>
          </cell>
        </row>
        <row r="1247">
          <cell r="B1247">
            <v>764805</v>
          </cell>
          <cell r="C1247">
            <v>0.40529999999999999</v>
          </cell>
          <cell r="D1247">
            <v>0.29149999999999998</v>
          </cell>
          <cell r="E1247">
            <v>0.1115</v>
          </cell>
          <cell r="F1247">
            <v>2.3E-3</v>
          </cell>
          <cell r="G1247">
            <v>0</v>
          </cell>
          <cell r="H1247" t="e">
            <v>#N/A</v>
          </cell>
          <cell r="I1247" t="e">
            <v>#N/A</v>
          </cell>
          <cell r="J1247" t="e">
            <v>#N/A</v>
          </cell>
        </row>
        <row r="1248">
          <cell r="B1248">
            <v>764819</v>
          </cell>
          <cell r="C1248">
            <v>1.1739999999999999</v>
          </cell>
          <cell r="D1248">
            <v>0.33889999999999998</v>
          </cell>
          <cell r="E1248">
            <v>0.1061</v>
          </cell>
          <cell r="F1248">
            <v>0.72909999999999997</v>
          </cell>
          <cell r="G1248">
            <v>0</v>
          </cell>
          <cell r="H1248" t="e">
            <v>#N/A</v>
          </cell>
          <cell r="I1248" t="e">
            <v>#N/A</v>
          </cell>
          <cell r="J1248" t="e">
            <v>#N/A</v>
          </cell>
        </row>
        <row r="1249">
          <cell r="B1249">
            <v>765285</v>
          </cell>
          <cell r="C1249">
            <v>0.45179999999999998</v>
          </cell>
          <cell r="D1249">
            <v>0.27889999999999998</v>
          </cell>
          <cell r="E1249">
            <v>0.10249999999999999</v>
          </cell>
          <cell r="F1249">
            <v>7.0400000000000004E-2</v>
          </cell>
          <cell r="G1249">
            <v>0</v>
          </cell>
          <cell r="H1249" t="e">
            <v>#N/A</v>
          </cell>
          <cell r="I1249" t="e">
            <v>#N/A</v>
          </cell>
          <cell r="J1249" t="e">
            <v>#N/A</v>
          </cell>
        </row>
        <row r="1250">
          <cell r="B1250">
            <v>764970</v>
          </cell>
          <cell r="C1250">
            <v>2.0310000000000001</v>
          </cell>
          <cell r="D1250">
            <v>0.9093</v>
          </cell>
          <cell r="E1250">
            <v>0.3201</v>
          </cell>
          <cell r="F1250">
            <v>0.80169999999999997</v>
          </cell>
          <cell r="G1250">
            <v>0</v>
          </cell>
          <cell r="H1250" t="e">
            <v>#N/A</v>
          </cell>
          <cell r="I1250" t="e">
            <v>#N/A</v>
          </cell>
          <cell r="J1250" t="e">
            <v>#N/A</v>
          </cell>
        </row>
        <row r="1251">
          <cell r="B1251">
            <v>776620</v>
          </cell>
          <cell r="C1251">
            <v>0.68679999999999997</v>
          </cell>
          <cell r="D1251">
            <v>0.61419999999999997</v>
          </cell>
          <cell r="E1251">
            <v>4.4999999999999998E-2</v>
          </cell>
          <cell r="F1251">
            <v>1.47E-2</v>
          </cell>
          <cell r="G1251">
            <v>1.29E-2</v>
          </cell>
          <cell r="H1251" t="e">
            <v>#N/A</v>
          </cell>
          <cell r="I1251" t="e">
            <v>#N/A</v>
          </cell>
          <cell r="J1251" t="e">
            <v>#N/A</v>
          </cell>
        </row>
        <row r="1252">
          <cell r="B1252">
            <v>776710</v>
          </cell>
          <cell r="C1252">
            <v>0.29160000000000003</v>
          </cell>
          <cell r="D1252">
            <v>0.2306</v>
          </cell>
          <cell r="E1252">
            <v>3.2300000000000002E-2</v>
          </cell>
          <cell r="F1252">
            <v>2.87E-2</v>
          </cell>
          <cell r="G1252">
            <v>0</v>
          </cell>
          <cell r="H1252" t="e">
            <v>#N/A</v>
          </cell>
          <cell r="I1252" t="e">
            <v>#N/A</v>
          </cell>
          <cell r="J1252" t="e">
            <v>#N/A</v>
          </cell>
        </row>
        <row r="1253">
          <cell r="B1253">
            <v>776641</v>
          </cell>
          <cell r="C1253">
            <v>0.36899999999999999</v>
          </cell>
          <cell r="D1253">
            <v>0.2772</v>
          </cell>
          <cell r="E1253">
            <v>7.8399999999999997E-2</v>
          </cell>
          <cell r="F1253">
            <v>1.35E-2</v>
          </cell>
          <cell r="G1253">
            <v>0</v>
          </cell>
          <cell r="H1253" t="e">
            <v>#N/A</v>
          </cell>
          <cell r="I1253" t="e">
            <v>#N/A</v>
          </cell>
          <cell r="J1253" t="e">
            <v>#N/A</v>
          </cell>
        </row>
        <row r="1254">
          <cell r="B1254">
            <v>776657</v>
          </cell>
          <cell r="C1254">
            <v>1.3473999999999999</v>
          </cell>
          <cell r="D1254">
            <v>1.1220000000000001</v>
          </cell>
          <cell r="E1254">
            <v>0.15570000000000001</v>
          </cell>
          <cell r="F1254">
            <v>5.6899999999999999E-2</v>
          </cell>
          <cell r="G1254">
            <v>1.29E-2</v>
          </cell>
          <cell r="H1254" t="e">
            <v>#N/A</v>
          </cell>
          <cell r="I1254" t="e">
            <v>#N/A</v>
          </cell>
          <cell r="J1254" t="e">
            <v>#N/A</v>
          </cell>
        </row>
        <row r="1255">
          <cell r="B1255">
            <v>777120</v>
          </cell>
          <cell r="C1255">
            <v>0.67779999999999996</v>
          </cell>
          <cell r="D1255">
            <v>0.32819999999999999</v>
          </cell>
          <cell r="E1255">
            <v>5.7299999999999997E-2</v>
          </cell>
          <cell r="F1255">
            <v>1.72E-2</v>
          </cell>
          <cell r="G1255">
            <v>0.27510000000000001</v>
          </cell>
          <cell r="H1255" t="e">
            <v>#N/A</v>
          </cell>
          <cell r="I1255" t="e">
            <v>#N/A</v>
          </cell>
          <cell r="J1255" t="e">
            <v>#N/A</v>
          </cell>
        </row>
        <row r="1256">
          <cell r="B1256">
            <v>777197</v>
          </cell>
          <cell r="C1256">
            <v>0.49959999999999999</v>
          </cell>
          <cell r="D1256">
            <v>0.4012</v>
          </cell>
          <cell r="E1256">
            <v>9.4899999999999998E-2</v>
          </cell>
          <cell r="F1256">
            <v>3.5999999999999999E-3</v>
          </cell>
          <cell r="G1256">
            <v>0</v>
          </cell>
          <cell r="H1256" t="e">
            <v>#N/A</v>
          </cell>
          <cell r="I1256" t="e">
            <v>#N/A</v>
          </cell>
          <cell r="J1256" t="e">
            <v>#N/A</v>
          </cell>
        </row>
        <row r="1257">
          <cell r="B1257">
            <v>787526</v>
          </cell>
          <cell r="C1257">
            <v>1.4790000000000001</v>
          </cell>
          <cell r="D1257">
            <v>1.1814</v>
          </cell>
          <cell r="E1257">
            <v>0.1389</v>
          </cell>
          <cell r="F1257">
            <v>3.09E-2</v>
          </cell>
          <cell r="G1257">
            <v>0.1278</v>
          </cell>
          <cell r="H1257" t="e">
            <v>#N/A</v>
          </cell>
          <cell r="I1257" t="e">
            <v>#N/A</v>
          </cell>
          <cell r="J1257" t="e">
            <v>#N/A</v>
          </cell>
        </row>
        <row r="1258">
          <cell r="B1258">
            <v>780614</v>
          </cell>
          <cell r="C1258">
            <v>2.6642999999999999</v>
          </cell>
          <cell r="D1258">
            <v>1.9179999999999999</v>
          </cell>
          <cell r="E1258">
            <v>0.29170000000000001</v>
          </cell>
          <cell r="F1258">
            <v>5.1900000000000002E-2</v>
          </cell>
          <cell r="G1258">
            <v>0.40279999999999999</v>
          </cell>
          <cell r="H1258" t="e">
            <v>#N/A</v>
          </cell>
          <cell r="I1258" t="e">
            <v>#N/A</v>
          </cell>
          <cell r="J1258" t="e">
            <v>#N/A</v>
          </cell>
        </row>
        <row r="1259">
          <cell r="B1259">
            <v>771772</v>
          </cell>
          <cell r="C1259">
            <v>8.2299000000000007</v>
          </cell>
          <cell r="D1259">
            <v>5.3463000000000003</v>
          </cell>
          <cell r="E1259">
            <v>1.2176</v>
          </cell>
          <cell r="F1259">
            <v>1.0889</v>
          </cell>
          <cell r="G1259">
            <v>0.57720000000000005</v>
          </cell>
          <cell r="I1259" t="e">
            <v>#N/A</v>
          </cell>
          <cell r="J1259" t="e">
            <v>#N/A</v>
          </cell>
        </row>
        <row r="1261">
          <cell r="B1261" t="str">
            <v>Evolução DEC Unidade Centro</v>
          </cell>
        </row>
        <row r="1262">
          <cell r="B1262" t="str">
            <v>CONSUM</v>
          </cell>
          <cell r="C1262" t="str">
            <v>TOTAL</v>
          </cell>
          <cell r="D1262" t="str">
            <v>NPROG</v>
          </cell>
          <cell r="E1262" t="str">
            <v>PROG</v>
          </cell>
          <cell r="F1262" t="str">
            <v>SUBT INT</v>
          </cell>
          <cell r="G1262" t="str">
            <v>SUBT EXT</v>
          </cell>
        </row>
        <row r="1263">
          <cell r="B1263">
            <v>675819</v>
          </cell>
          <cell r="C1263">
            <v>0.58620000000000005</v>
          </cell>
          <cell r="D1263">
            <v>0.38109999999999999</v>
          </cell>
          <cell r="E1263">
            <v>0.19869999999999999</v>
          </cell>
          <cell r="F1263">
            <v>6.3E-3</v>
          </cell>
          <cell r="G1263">
            <v>0</v>
          </cell>
          <cell r="H1263" t="e">
            <v>#N/A</v>
          </cell>
          <cell r="I1263" t="e">
            <v>#N/A</v>
          </cell>
          <cell r="J1263" t="e">
            <v>#N/A</v>
          </cell>
        </row>
        <row r="1264">
          <cell r="B1264">
            <v>675407</v>
          </cell>
          <cell r="C1264">
            <v>1.1831</v>
          </cell>
          <cell r="D1264">
            <v>0.93640000000000001</v>
          </cell>
          <cell r="E1264">
            <v>0.13239999999999999</v>
          </cell>
          <cell r="F1264">
            <v>0.1142</v>
          </cell>
          <cell r="G1264">
            <v>0</v>
          </cell>
          <cell r="H1264" t="e">
            <v>#N/A</v>
          </cell>
          <cell r="I1264" t="e">
            <v>#N/A</v>
          </cell>
          <cell r="J1264" t="e">
            <v>#N/A</v>
          </cell>
        </row>
        <row r="1265">
          <cell r="B1265">
            <v>675780</v>
          </cell>
          <cell r="C1265">
            <v>0.5242</v>
          </cell>
          <cell r="D1265">
            <v>0.35489999999999999</v>
          </cell>
          <cell r="E1265">
            <v>0.12759999999999999</v>
          </cell>
          <cell r="F1265">
            <v>1.78E-2</v>
          </cell>
          <cell r="G1265">
            <v>2.3900000000000001E-2</v>
          </cell>
          <cell r="H1265" t="e">
            <v>#N/A</v>
          </cell>
          <cell r="I1265" t="e">
            <v>#N/A</v>
          </cell>
          <cell r="J1265" t="e">
            <v>#N/A</v>
          </cell>
        </row>
        <row r="1266">
          <cell r="B1266">
            <v>675669</v>
          </cell>
          <cell r="C1266">
            <v>2.2932999999999999</v>
          </cell>
          <cell r="D1266">
            <v>1.6721999999999999</v>
          </cell>
          <cell r="E1266">
            <v>0.4587</v>
          </cell>
          <cell r="F1266">
            <v>0.13830000000000001</v>
          </cell>
          <cell r="G1266">
            <v>2.3900000000000001E-2</v>
          </cell>
          <cell r="H1266" t="e">
            <v>#N/A</v>
          </cell>
          <cell r="I1266" t="e">
            <v>#N/A</v>
          </cell>
          <cell r="J1266" t="e">
            <v>#N/A</v>
          </cell>
        </row>
        <row r="1267">
          <cell r="B1267">
            <v>675783</v>
          </cell>
          <cell r="C1267">
            <v>0.81379999999999997</v>
          </cell>
          <cell r="D1267">
            <v>0.27150000000000002</v>
          </cell>
          <cell r="E1267">
            <v>0.11409999999999999</v>
          </cell>
          <cell r="F1267">
            <v>9.1000000000000004E-3</v>
          </cell>
          <cell r="G1267">
            <v>0.41920000000000002</v>
          </cell>
          <cell r="H1267" t="e">
            <v>#N/A</v>
          </cell>
          <cell r="I1267" t="e">
            <v>#N/A</v>
          </cell>
          <cell r="J1267" t="e">
            <v>#N/A</v>
          </cell>
        </row>
        <row r="1268">
          <cell r="B1268">
            <v>675760</v>
          </cell>
          <cell r="C1268">
            <v>0.44109999999999999</v>
          </cell>
          <cell r="D1268">
            <v>0.3836</v>
          </cell>
          <cell r="E1268">
            <v>3.5999999999999997E-2</v>
          </cell>
          <cell r="F1268">
            <v>1.66E-2</v>
          </cell>
          <cell r="G1268">
            <v>4.8999999999999998E-3</v>
          </cell>
          <cell r="H1268" t="e">
            <v>#N/A</v>
          </cell>
          <cell r="I1268" t="e">
            <v>#N/A</v>
          </cell>
          <cell r="J1268" t="e">
            <v>#N/A</v>
          </cell>
        </row>
        <row r="1269">
          <cell r="B1269">
            <v>674633</v>
          </cell>
          <cell r="C1269">
            <v>0.26519999999999999</v>
          </cell>
          <cell r="D1269">
            <v>0.18759999999999999</v>
          </cell>
          <cell r="E1269">
            <v>4.7899999999999998E-2</v>
          </cell>
          <cell r="F1269">
            <v>2.9700000000000001E-2</v>
          </cell>
          <cell r="G1269">
            <v>0</v>
          </cell>
          <cell r="H1269" t="e">
            <v>#N/A</v>
          </cell>
          <cell r="I1269" t="e">
            <v>#N/A</v>
          </cell>
          <cell r="J1269" t="e">
            <v>#N/A</v>
          </cell>
        </row>
        <row r="1270">
          <cell r="B1270">
            <v>675392</v>
          </cell>
          <cell r="C1270">
            <v>1.5205</v>
          </cell>
          <cell r="D1270">
            <v>0.84289999999999998</v>
          </cell>
          <cell r="E1270">
            <v>0.19800000000000001</v>
          </cell>
          <cell r="F1270">
            <v>5.5399999999999998E-2</v>
          </cell>
          <cell r="G1270">
            <v>0.42430000000000001</v>
          </cell>
          <cell r="H1270" t="e">
            <v>#N/A</v>
          </cell>
          <cell r="I1270" t="e">
            <v>#N/A</v>
          </cell>
          <cell r="J1270" t="e">
            <v>#N/A</v>
          </cell>
        </row>
        <row r="1271">
          <cell r="B1271">
            <v>684427</v>
          </cell>
          <cell r="C1271">
            <v>0.43480000000000002</v>
          </cell>
          <cell r="D1271">
            <v>0.35210000000000002</v>
          </cell>
          <cell r="E1271">
            <v>6.6600000000000006E-2</v>
          </cell>
          <cell r="F1271">
            <v>1.61E-2</v>
          </cell>
          <cell r="G1271">
            <v>0</v>
          </cell>
          <cell r="H1271" t="e">
            <v>#N/A</v>
          </cell>
          <cell r="I1271" t="e">
            <v>#N/A</v>
          </cell>
          <cell r="J1271" t="e">
            <v>#N/A</v>
          </cell>
        </row>
        <row r="1272">
          <cell r="B1272">
            <v>683445</v>
          </cell>
          <cell r="C1272">
            <v>0.26150000000000001</v>
          </cell>
          <cell r="D1272">
            <v>0.1837</v>
          </cell>
          <cell r="E1272">
            <v>6.8500000000000005E-2</v>
          </cell>
          <cell r="F1272">
            <v>9.2999999999999992E-3</v>
          </cell>
          <cell r="G1272">
            <v>0</v>
          </cell>
          <cell r="H1272" t="e">
            <v>#N/A</v>
          </cell>
          <cell r="I1272" t="e">
            <v>#N/A</v>
          </cell>
          <cell r="J1272" t="e">
            <v>#N/A</v>
          </cell>
        </row>
        <row r="1273">
          <cell r="B1273">
            <v>682818</v>
          </cell>
          <cell r="C1273">
            <v>0.33589999999999998</v>
          </cell>
          <cell r="D1273">
            <v>0.23139999999999999</v>
          </cell>
          <cell r="E1273">
            <v>7.2300000000000003E-2</v>
          </cell>
          <cell r="F1273">
            <v>3.2199999999999999E-2</v>
          </cell>
          <cell r="G1273">
            <v>0</v>
          </cell>
          <cell r="H1273" t="e">
            <v>#N/A</v>
          </cell>
          <cell r="I1273" t="e">
            <v>#N/A</v>
          </cell>
          <cell r="J1273" t="e">
            <v>#N/A</v>
          </cell>
        </row>
        <row r="1274">
          <cell r="B1274">
            <v>683563</v>
          </cell>
          <cell r="C1274">
            <v>1.0323</v>
          </cell>
          <cell r="D1274">
            <v>0.76739999999999997</v>
          </cell>
          <cell r="E1274">
            <v>0.2074</v>
          </cell>
          <cell r="F1274">
            <v>5.7599999999999998E-2</v>
          </cell>
          <cell r="G1274">
            <v>0</v>
          </cell>
          <cell r="H1274" t="e">
            <v>#N/A</v>
          </cell>
          <cell r="I1274" t="e">
            <v>#N/A</v>
          </cell>
          <cell r="J1274" t="e">
            <v>#N/A</v>
          </cell>
        </row>
        <row r="1275">
          <cell r="B1275">
            <v>682925</v>
          </cell>
          <cell r="C1275">
            <v>0.77010000000000001</v>
          </cell>
          <cell r="D1275">
            <v>0.65139999999999998</v>
          </cell>
          <cell r="E1275">
            <v>9.6199999999999994E-2</v>
          </cell>
          <cell r="F1275">
            <v>1.18E-2</v>
          </cell>
          <cell r="G1275">
            <v>1.06E-2</v>
          </cell>
          <cell r="H1275" t="e">
            <v>#N/A</v>
          </cell>
          <cell r="I1275" t="e">
            <v>#N/A</v>
          </cell>
          <cell r="J1275" t="e">
            <v>#N/A</v>
          </cell>
        </row>
        <row r="1276">
          <cell r="B1276">
            <v>681511</v>
          </cell>
          <cell r="C1276">
            <v>0.4788</v>
          </cell>
          <cell r="D1276">
            <v>0.28510000000000002</v>
          </cell>
          <cell r="E1276">
            <v>0.13</v>
          </cell>
          <cell r="F1276">
            <v>6.3700000000000007E-2</v>
          </cell>
          <cell r="G1276">
            <v>0</v>
          </cell>
          <cell r="H1276" t="e">
            <v>#N/A</v>
          </cell>
          <cell r="I1276" t="e">
            <v>#N/A</v>
          </cell>
          <cell r="J1276" t="e">
            <v>#N/A</v>
          </cell>
        </row>
        <row r="1277">
          <cell r="B1277">
            <v>695161</v>
          </cell>
          <cell r="C1277">
            <v>0.5212</v>
          </cell>
          <cell r="D1277">
            <v>0.43640000000000001</v>
          </cell>
          <cell r="E1277">
            <v>4.2200000000000001E-2</v>
          </cell>
          <cell r="F1277">
            <v>2.2700000000000001E-2</v>
          </cell>
          <cell r="G1277">
            <v>0.02</v>
          </cell>
          <cell r="H1277" t="e">
            <v>#N/A</v>
          </cell>
          <cell r="I1277" t="e">
            <v>#N/A</v>
          </cell>
          <cell r="J1277" t="e">
            <v>#N/A</v>
          </cell>
        </row>
        <row r="1278">
          <cell r="B1278">
            <v>686532</v>
          </cell>
          <cell r="C1278">
            <v>1.7690999999999999</v>
          </cell>
          <cell r="D1278">
            <v>1.3729</v>
          </cell>
          <cell r="E1278">
            <v>0.26750000000000002</v>
          </cell>
          <cell r="F1278">
            <v>9.8000000000000004E-2</v>
          </cell>
          <cell r="G1278">
            <v>3.0800000000000001E-2</v>
          </cell>
          <cell r="H1278" t="e">
            <v>#N/A</v>
          </cell>
          <cell r="I1278" t="e">
            <v>#N/A</v>
          </cell>
          <cell r="J1278" t="e">
            <v>#N/A</v>
          </cell>
        </row>
        <row r="1279">
          <cell r="B1279">
            <v>680289</v>
          </cell>
          <cell r="C1279">
            <v>6.6098999999999997</v>
          </cell>
          <cell r="D1279">
            <v>4.6540999999999997</v>
          </cell>
          <cell r="E1279">
            <v>1.1305000000000001</v>
          </cell>
          <cell r="F1279">
            <v>0.34899999999999998</v>
          </cell>
          <cell r="G1279">
            <v>0.47610000000000002</v>
          </cell>
          <cell r="I1279" t="e">
            <v>#N/A</v>
          </cell>
          <cell r="J1279" t="e">
            <v>#N/A</v>
          </cell>
        </row>
        <row r="1281">
          <cell r="B1281" t="str">
            <v>Evolução DEC Unidade Leste</v>
          </cell>
        </row>
        <row r="1282">
          <cell r="B1282" t="str">
            <v>CONSUM</v>
          </cell>
          <cell r="C1282" t="str">
            <v>TOTAL</v>
          </cell>
          <cell r="D1282" t="str">
            <v>NPROG</v>
          </cell>
          <cell r="E1282" t="str">
            <v>PROG</v>
          </cell>
          <cell r="F1282" t="str">
            <v>SUBT INT</v>
          </cell>
          <cell r="G1282" t="str">
            <v>SUBT EXT</v>
          </cell>
        </row>
        <row r="1283">
          <cell r="B1283">
            <v>1308832</v>
          </cell>
          <cell r="C1283">
            <v>0.82509999999999994</v>
          </cell>
          <cell r="D1283">
            <v>0.64880000000000004</v>
          </cell>
          <cell r="E1283">
            <v>0.13569999999999999</v>
          </cell>
          <cell r="F1283">
            <v>4.0599999999999997E-2</v>
          </cell>
          <cell r="G1283">
            <v>0</v>
          </cell>
          <cell r="H1283" t="e">
            <v>#N/A</v>
          </cell>
          <cell r="I1283" t="e">
            <v>#N/A</v>
          </cell>
          <cell r="J1283" t="e">
            <v>#N/A</v>
          </cell>
        </row>
        <row r="1284">
          <cell r="B1284">
            <v>1308285</v>
          </cell>
          <cell r="C1284">
            <v>0.62170000000000003</v>
          </cell>
          <cell r="D1284">
            <v>0.3599</v>
          </cell>
          <cell r="E1284">
            <v>0.10929999999999999</v>
          </cell>
          <cell r="F1284">
            <v>0.10639999999999999</v>
          </cell>
          <cell r="G1284">
            <v>4.6100000000000002E-2</v>
          </cell>
          <cell r="H1284" t="e">
            <v>#N/A</v>
          </cell>
          <cell r="I1284" t="e">
            <v>#N/A</v>
          </cell>
          <cell r="J1284" t="e">
            <v>#N/A</v>
          </cell>
        </row>
        <row r="1285">
          <cell r="B1285">
            <v>1307611</v>
          </cell>
          <cell r="C1285">
            <v>0.49380000000000002</v>
          </cell>
          <cell r="D1285">
            <v>0.35460000000000003</v>
          </cell>
          <cell r="E1285">
            <v>6.25E-2</v>
          </cell>
          <cell r="F1285">
            <v>3.8999999999999998E-3</v>
          </cell>
          <cell r="G1285">
            <v>7.2800000000000004E-2</v>
          </cell>
          <cell r="H1285" t="e">
            <v>#N/A</v>
          </cell>
          <cell r="I1285" t="e">
            <v>#N/A</v>
          </cell>
          <cell r="J1285" t="e">
            <v>#N/A</v>
          </cell>
        </row>
        <row r="1286">
          <cell r="B1286">
            <v>1308243</v>
          </cell>
          <cell r="C1286">
            <v>1.9408000000000001</v>
          </cell>
          <cell r="D1286">
            <v>1.3633999999999999</v>
          </cell>
          <cell r="E1286">
            <v>0.3075</v>
          </cell>
          <cell r="F1286">
            <v>0.15090000000000001</v>
          </cell>
          <cell r="G1286">
            <v>0.11890000000000001</v>
          </cell>
          <cell r="H1286" t="e">
            <v>#N/A</v>
          </cell>
          <cell r="I1286" t="e">
            <v>#N/A</v>
          </cell>
          <cell r="J1286" t="e">
            <v>#N/A</v>
          </cell>
        </row>
        <row r="1287">
          <cell r="B1287">
            <v>1307476</v>
          </cell>
          <cell r="C1287">
            <v>0.59389999999999998</v>
          </cell>
          <cell r="D1287">
            <v>0.36940000000000001</v>
          </cell>
          <cell r="E1287">
            <v>0.1583</v>
          </cell>
          <cell r="F1287">
            <v>5.7200000000000001E-2</v>
          </cell>
          <cell r="G1287">
            <v>8.9999999999999993E-3</v>
          </cell>
          <cell r="H1287" t="e">
            <v>#N/A</v>
          </cell>
          <cell r="I1287" t="e">
            <v>#N/A</v>
          </cell>
          <cell r="J1287" t="e">
            <v>#N/A</v>
          </cell>
        </row>
        <row r="1288">
          <cell r="B1288">
            <v>1307438</v>
          </cell>
          <cell r="C1288">
            <v>1.1144000000000001</v>
          </cell>
          <cell r="D1288">
            <v>0.7702</v>
          </cell>
          <cell r="E1288">
            <v>0.22819999999999999</v>
          </cell>
          <cell r="F1288">
            <v>0.1142</v>
          </cell>
          <cell r="G1288">
            <v>1.8E-3</v>
          </cell>
          <cell r="H1288" t="e">
            <v>#N/A</v>
          </cell>
          <cell r="I1288" t="e">
            <v>#N/A</v>
          </cell>
          <cell r="J1288" t="e">
            <v>#N/A</v>
          </cell>
        </row>
        <row r="1289">
          <cell r="B1289">
            <v>1306908</v>
          </cell>
          <cell r="C1289">
            <v>0.44119999999999998</v>
          </cell>
          <cell r="D1289">
            <v>0.39689999999999998</v>
          </cell>
          <cell r="E1289">
            <v>3.78E-2</v>
          </cell>
          <cell r="F1289">
            <v>6.4999999999999997E-3</v>
          </cell>
          <cell r="G1289">
            <v>0</v>
          </cell>
          <cell r="H1289" t="e">
            <v>#N/A</v>
          </cell>
          <cell r="I1289" t="e">
            <v>#N/A</v>
          </cell>
          <cell r="J1289" t="e">
            <v>#N/A</v>
          </cell>
        </row>
        <row r="1290">
          <cell r="B1290">
            <v>1307274</v>
          </cell>
          <cell r="C1290">
            <v>2.1496</v>
          </cell>
          <cell r="D1290">
            <v>1.5365</v>
          </cell>
          <cell r="E1290">
            <v>0.42430000000000001</v>
          </cell>
          <cell r="F1290">
            <v>0.1779</v>
          </cell>
          <cell r="G1290">
            <v>1.0800000000000001E-2</v>
          </cell>
          <cell r="H1290" t="e">
            <v>#N/A</v>
          </cell>
          <cell r="I1290" t="e">
            <v>#N/A</v>
          </cell>
          <cell r="J1290" t="e">
            <v>#N/A</v>
          </cell>
        </row>
        <row r="1291">
          <cell r="B1291">
            <v>1323847</v>
          </cell>
          <cell r="C1291">
            <v>0.68640000000000001</v>
          </cell>
          <cell r="D1291">
            <v>0.48909999999999998</v>
          </cell>
          <cell r="E1291">
            <v>0.1399</v>
          </cell>
          <cell r="F1291">
            <v>5.74E-2</v>
          </cell>
          <cell r="G1291">
            <v>0</v>
          </cell>
          <cell r="H1291" t="e">
            <v>#N/A</v>
          </cell>
          <cell r="I1291" t="e">
            <v>#N/A</v>
          </cell>
          <cell r="J1291" t="e">
            <v>#N/A</v>
          </cell>
        </row>
        <row r="1292">
          <cell r="B1292">
            <v>1323886</v>
          </cell>
          <cell r="C1292">
            <v>0.4783</v>
          </cell>
          <cell r="D1292">
            <v>0.32950000000000002</v>
          </cell>
          <cell r="E1292">
            <v>0.14879999999999999</v>
          </cell>
          <cell r="F1292">
            <v>0</v>
          </cell>
          <cell r="G1292">
            <v>0</v>
          </cell>
          <cell r="H1292" t="e">
            <v>#N/A</v>
          </cell>
          <cell r="I1292" t="e">
            <v>#N/A</v>
          </cell>
          <cell r="J1292" t="e">
            <v>#N/A</v>
          </cell>
        </row>
        <row r="1293">
          <cell r="B1293">
            <v>1323551</v>
          </cell>
          <cell r="C1293">
            <v>0.61419999999999997</v>
          </cell>
          <cell r="D1293">
            <v>0.38740000000000002</v>
          </cell>
          <cell r="E1293">
            <v>0.1452</v>
          </cell>
          <cell r="F1293">
            <v>8.1600000000000006E-2</v>
          </cell>
          <cell r="G1293">
            <v>0</v>
          </cell>
          <cell r="H1293" t="e">
            <v>#N/A</v>
          </cell>
          <cell r="I1293" t="e">
            <v>#N/A</v>
          </cell>
          <cell r="J1293" t="e">
            <v>#N/A</v>
          </cell>
        </row>
        <row r="1294">
          <cell r="B1294">
            <v>1323761</v>
          </cell>
          <cell r="C1294">
            <v>1.7788999999999999</v>
          </cell>
          <cell r="D1294">
            <v>1.206</v>
          </cell>
          <cell r="E1294">
            <v>0.43390000000000001</v>
          </cell>
          <cell r="F1294">
            <v>0.13900000000000001</v>
          </cell>
          <cell r="G1294">
            <v>0</v>
          </cell>
          <cell r="H1294" t="e">
            <v>#N/A</v>
          </cell>
          <cell r="I1294" t="e">
            <v>#N/A</v>
          </cell>
          <cell r="J1294" t="e">
            <v>#N/A</v>
          </cell>
        </row>
        <row r="1295">
          <cell r="B1295">
            <v>1324245</v>
          </cell>
          <cell r="C1295">
            <v>0.9163</v>
          </cell>
          <cell r="D1295">
            <v>0.62319999999999998</v>
          </cell>
          <cell r="E1295">
            <v>0.28549999999999998</v>
          </cell>
          <cell r="F1295">
            <v>7.7000000000000002E-3</v>
          </cell>
          <cell r="G1295">
            <v>0</v>
          </cell>
          <cell r="H1295" t="e">
            <v>#N/A</v>
          </cell>
          <cell r="I1295" t="e">
            <v>#N/A</v>
          </cell>
          <cell r="J1295" t="e">
            <v>#N/A</v>
          </cell>
        </row>
        <row r="1296">
          <cell r="B1296">
            <v>1324233</v>
          </cell>
          <cell r="C1296">
            <v>0.80930000000000002</v>
          </cell>
          <cell r="D1296">
            <v>0.42980000000000002</v>
          </cell>
          <cell r="E1296">
            <v>0.1976</v>
          </cell>
          <cell r="F1296">
            <v>5.3400000000000003E-2</v>
          </cell>
          <cell r="G1296">
            <v>0.12859999999999999</v>
          </cell>
          <cell r="H1296" t="e">
            <v>#N/A</v>
          </cell>
          <cell r="I1296" t="e">
            <v>#N/A</v>
          </cell>
          <cell r="J1296" t="e">
            <v>#N/A</v>
          </cell>
        </row>
        <row r="1297">
          <cell r="B1297">
            <v>1342005</v>
          </cell>
          <cell r="C1297">
            <v>0.87880000000000003</v>
          </cell>
          <cell r="D1297">
            <v>0.74019999999999997</v>
          </cell>
          <cell r="E1297">
            <v>8.9499999999999996E-2</v>
          </cell>
          <cell r="F1297">
            <v>4.9099999999999998E-2</v>
          </cell>
          <cell r="G1297">
            <v>0</v>
          </cell>
          <cell r="H1297" t="e">
            <v>#N/A</v>
          </cell>
          <cell r="I1297" t="e">
            <v>#N/A</v>
          </cell>
          <cell r="J1297" t="e">
            <v>#N/A</v>
          </cell>
        </row>
        <row r="1298">
          <cell r="B1298">
            <v>1330161</v>
          </cell>
          <cell r="C1298">
            <v>2.6044999999999998</v>
          </cell>
          <cell r="D1298">
            <v>1.7950999999999999</v>
          </cell>
          <cell r="E1298">
            <v>0.57120000000000004</v>
          </cell>
          <cell r="F1298">
            <v>0.1104</v>
          </cell>
          <cell r="G1298">
            <v>0.128</v>
          </cell>
          <cell r="H1298" t="e">
            <v>#N/A</v>
          </cell>
          <cell r="I1298" t="e">
            <v>#N/A</v>
          </cell>
          <cell r="J1298" t="e">
            <v>#N/A</v>
          </cell>
        </row>
        <row r="1299">
          <cell r="B1299">
            <v>1317360</v>
          </cell>
          <cell r="C1299">
            <v>8.4779</v>
          </cell>
          <cell r="D1299">
            <v>5.9032</v>
          </cell>
          <cell r="E1299">
            <v>1.7393000000000001</v>
          </cell>
          <cell r="F1299">
            <v>0.57750000000000001</v>
          </cell>
          <cell r="G1299">
            <v>0.25800000000000001</v>
          </cell>
          <cell r="I1299" t="e">
            <v>#N/A</v>
          </cell>
          <cell r="J1299" t="e">
            <v>#N/A</v>
          </cell>
        </row>
        <row r="1301">
          <cell r="B1301" t="str">
            <v>Evolução Unidade Grande ABC</v>
          </cell>
        </row>
        <row r="1302">
          <cell r="B1302" t="str">
            <v>CONSUM</v>
          </cell>
          <cell r="C1302" t="str">
            <v>TOTAL</v>
          </cell>
          <cell r="D1302" t="str">
            <v>NPROG</v>
          </cell>
          <cell r="E1302" t="str">
            <v>PROG</v>
          </cell>
          <cell r="F1302" t="str">
            <v>SUBT INT</v>
          </cell>
          <cell r="G1302" t="str">
            <v>SUBT EXT</v>
          </cell>
        </row>
        <row r="1303">
          <cell r="B1303">
            <v>796174</v>
          </cell>
          <cell r="C1303">
            <v>0.64600000000000002</v>
          </cell>
          <cell r="D1303">
            <v>0.52900000000000003</v>
          </cell>
          <cell r="E1303">
            <v>0.1153</v>
          </cell>
          <cell r="F1303">
            <v>1.6999999999999999E-3</v>
          </cell>
          <cell r="G1303">
            <v>0</v>
          </cell>
          <cell r="H1303" t="e">
            <v>#N/A</v>
          </cell>
          <cell r="I1303" t="e">
            <v>#N/A</v>
          </cell>
          <cell r="J1303" t="e">
            <v>#N/A</v>
          </cell>
        </row>
        <row r="1304">
          <cell r="B1304">
            <v>795805</v>
          </cell>
          <cell r="C1304">
            <v>0.64659999999999995</v>
          </cell>
          <cell r="D1304">
            <v>0.43940000000000001</v>
          </cell>
          <cell r="E1304">
            <v>0.18640000000000001</v>
          </cell>
          <cell r="F1304">
            <v>2.0799999999999999E-2</v>
          </cell>
          <cell r="G1304">
            <v>0</v>
          </cell>
          <cell r="H1304" t="e">
            <v>#N/A</v>
          </cell>
          <cell r="I1304" t="e">
            <v>#N/A</v>
          </cell>
          <cell r="J1304" t="e">
            <v>#N/A</v>
          </cell>
        </row>
        <row r="1305">
          <cell r="B1305">
            <v>795679</v>
          </cell>
          <cell r="C1305">
            <v>0.56620000000000004</v>
          </cell>
          <cell r="D1305">
            <v>0.40939999999999999</v>
          </cell>
          <cell r="E1305">
            <v>0.1067</v>
          </cell>
          <cell r="F1305">
            <v>1.5E-3</v>
          </cell>
          <cell r="G1305">
            <v>4.87E-2</v>
          </cell>
          <cell r="H1305" t="e">
            <v>#N/A</v>
          </cell>
          <cell r="I1305" t="e">
            <v>#N/A</v>
          </cell>
          <cell r="J1305" t="e">
            <v>#N/A</v>
          </cell>
        </row>
        <row r="1306">
          <cell r="B1306">
            <v>795886</v>
          </cell>
          <cell r="C1306">
            <v>1.8588</v>
          </cell>
          <cell r="D1306">
            <v>1.3777999999999999</v>
          </cell>
          <cell r="E1306">
            <v>0.40839999999999999</v>
          </cell>
          <cell r="F1306">
            <v>2.4E-2</v>
          </cell>
          <cell r="G1306">
            <v>4.87E-2</v>
          </cell>
          <cell r="H1306" t="e">
            <v>#N/A</v>
          </cell>
          <cell r="I1306" t="e">
            <v>#N/A</v>
          </cell>
          <cell r="J1306" t="e">
            <v>#N/A</v>
          </cell>
        </row>
        <row r="1307">
          <cell r="B1307">
            <v>795747</v>
          </cell>
          <cell r="C1307">
            <v>0.55169999999999997</v>
          </cell>
          <cell r="D1307">
            <v>0.253</v>
          </cell>
          <cell r="E1307">
            <v>9.5899999999999999E-2</v>
          </cell>
          <cell r="F1307">
            <v>1.5E-3</v>
          </cell>
          <cell r="G1307">
            <v>0.20130000000000001</v>
          </cell>
          <cell r="H1307" t="e">
            <v>#N/A</v>
          </cell>
          <cell r="I1307" t="e">
            <v>#N/A</v>
          </cell>
          <cell r="J1307" t="e">
            <v>#N/A</v>
          </cell>
        </row>
        <row r="1308">
          <cell r="B1308">
            <v>795860</v>
          </cell>
          <cell r="C1308">
            <v>0.47470000000000001</v>
          </cell>
          <cell r="D1308">
            <v>0.26889999999999997</v>
          </cell>
          <cell r="E1308">
            <v>4.1799999999999997E-2</v>
          </cell>
          <cell r="F1308">
            <v>9.4399999999999998E-2</v>
          </cell>
          <cell r="G1308">
            <v>6.9500000000000006E-2</v>
          </cell>
          <cell r="H1308" t="e">
            <v>#N/A</v>
          </cell>
          <cell r="I1308" t="e">
            <v>#N/A</v>
          </cell>
          <cell r="J1308" t="e">
            <v>#N/A</v>
          </cell>
        </row>
        <row r="1309">
          <cell r="B1309">
            <v>795886</v>
          </cell>
          <cell r="C1309">
            <v>0.31419999999999998</v>
          </cell>
          <cell r="D1309">
            <v>0.24479999999999999</v>
          </cell>
          <cell r="E1309">
            <v>5.4699999999999999E-2</v>
          </cell>
          <cell r="F1309">
            <v>1.47E-2</v>
          </cell>
          <cell r="G1309">
            <v>0</v>
          </cell>
          <cell r="H1309" t="e">
            <v>#N/A</v>
          </cell>
          <cell r="I1309" t="e">
            <v>#N/A</v>
          </cell>
          <cell r="J1309" t="e">
            <v>#N/A</v>
          </cell>
        </row>
        <row r="1310">
          <cell r="B1310">
            <v>795831</v>
          </cell>
          <cell r="C1310">
            <v>1.3406</v>
          </cell>
          <cell r="D1310">
            <v>0.76670000000000005</v>
          </cell>
          <cell r="E1310">
            <v>0.19239999999999999</v>
          </cell>
          <cell r="F1310">
            <v>0.1106</v>
          </cell>
          <cell r="G1310">
            <v>0.27079999999999999</v>
          </cell>
          <cell r="H1310" t="e">
            <v>#N/A</v>
          </cell>
          <cell r="I1310" t="e">
            <v>#N/A</v>
          </cell>
          <cell r="J1310" t="e">
            <v>#N/A</v>
          </cell>
        </row>
        <row r="1311">
          <cell r="B1311">
            <v>807546</v>
          </cell>
          <cell r="C1311">
            <v>0.70550000000000002</v>
          </cell>
          <cell r="D1311">
            <v>0.59470000000000001</v>
          </cell>
          <cell r="E1311">
            <v>0.1016</v>
          </cell>
          <cell r="F1311">
            <v>9.1999999999999998E-3</v>
          </cell>
          <cell r="G1311">
            <v>0</v>
          </cell>
          <cell r="H1311" t="e">
            <v>#N/A</v>
          </cell>
          <cell r="I1311" t="e">
            <v>#N/A</v>
          </cell>
          <cell r="J1311" t="e">
            <v>#N/A</v>
          </cell>
        </row>
        <row r="1312">
          <cell r="B1312">
            <v>806844</v>
          </cell>
          <cell r="C1312">
            <v>0.30559999999999998</v>
          </cell>
          <cell r="D1312">
            <v>0.27279999999999999</v>
          </cell>
          <cell r="E1312">
            <v>3.2800000000000003E-2</v>
          </cell>
          <cell r="F1312">
            <v>0</v>
          </cell>
          <cell r="G1312">
            <v>0</v>
          </cell>
          <cell r="H1312" t="e">
            <v>#N/A</v>
          </cell>
          <cell r="I1312" t="e">
            <v>#N/A</v>
          </cell>
          <cell r="J1312" t="e">
            <v>#N/A</v>
          </cell>
        </row>
        <row r="1313">
          <cell r="B1313">
            <v>807015</v>
          </cell>
          <cell r="C1313">
            <v>0.51749999999999996</v>
          </cell>
          <cell r="D1313">
            <v>0.46600000000000003</v>
          </cell>
          <cell r="E1313">
            <v>4.8399999999999999E-2</v>
          </cell>
          <cell r="F1313">
            <v>3.2000000000000002E-3</v>
          </cell>
          <cell r="G1313">
            <v>0</v>
          </cell>
          <cell r="H1313" t="e">
            <v>#N/A</v>
          </cell>
          <cell r="I1313" t="e">
            <v>#N/A</v>
          </cell>
          <cell r="J1313" t="e">
            <v>#N/A</v>
          </cell>
        </row>
        <row r="1314">
          <cell r="B1314">
            <v>807135</v>
          </cell>
          <cell r="C1314">
            <v>1.5287999999999999</v>
          </cell>
          <cell r="D1314">
            <v>1.3335999999999999</v>
          </cell>
          <cell r="E1314">
            <v>0.18279999999999999</v>
          </cell>
          <cell r="F1314">
            <v>1.24E-2</v>
          </cell>
          <cell r="G1314">
            <v>0</v>
          </cell>
          <cell r="H1314" t="e">
            <v>#N/A</v>
          </cell>
          <cell r="I1314" t="e">
            <v>#N/A</v>
          </cell>
          <cell r="J1314" t="e">
            <v>#N/A</v>
          </cell>
        </row>
        <row r="1315">
          <cell r="B1315">
            <v>807721</v>
          </cell>
          <cell r="C1315">
            <v>1.3619000000000001</v>
          </cell>
          <cell r="D1315">
            <v>1.2037</v>
          </cell>
          <cell r="E1315">
            <v>9.3899999999999997E-2</v>
          </cell>
          <cell r="F1315">
            <v>4.1000000000000003E-3</v>
          </cell>
          <cell r="G1315">
            <v>6.0299999999999999E-2</v>
          </cell>
          <cell r="H1315" t="e">
            <v>#N/A</v>
          </cell>
          <cell r="I1315" t="e">
            <v>#N/A</v>
          </cell>
          <cell r="J1315" t="e">
            <v>#N/A</v>
          </cell>
        </row>
        <row r="1316">
          <cell r="B1316">
            <v>809062</v>
          </cell>
          <cell r="C1316">
            <v>0.5575</v>
          </cell>
          <cell r="D1316">
            <v>0.34549999999999997</v>
          </cell>
          <cell r="E1316">
            <v>3.5000000000000003E-2</v>
          </cell>
          <cell r="F1316">
            <v>8.0299999999999996E-2</v>
          </cell>
          <cell r="G1316">
            <v>9.6699999999999994E-2</v>
          </cell>
          <cell r="H1316" t="e">
            <v>#N/A</v>
          </cell>
          <cell r="I1316" t="e">
            <v>#N/A</v>
          </cell>
          <cell r="J1316" t="e">
            <v>#N/A</v>
          </cell>
        </row>
        <row r="1317">
          <cell r="B1317">
            <v>821407</v>
          </cell>
          <cell r="C1317">
            <v>0.85260000000000002</v>
          </cell>
          <cell r="D1317">
            <v>0.77859999999999996</v>
          </cell>
          <cell r="E1317">
            <v>6.1199999999999997E-2</v>
          </cell>
          <cell r="F1317">
            <v>1.2800000000000001E-2</v>
          </cell>
          <cell r="G1317">
            <v>0</v>
          </cell>
          <cell r="H1317" t="e">
            <v>#N/A</v>
          </cell>
          <cell r="I1317" t="e">
            <v>#N/A</v>
          </cell>
          <cell r="J1317" t="e">
            <v>#N/A</v>
          </cell>
        </row>
        <row r="1318">
          <cell r="B1318">
            <v>812730</v>
          </cell>
          <cell r="C1318">
            <v>2.7702</v>
          </cell>
          <cell r="D1318">
            <v>2.3271000000000002</v>
          </cell>
          <cell r="E1318">
            <v>0.19</v>
          </cell>
          <cell r="F1318">
            <v>9.69E-2</v>
          </cell>
          <cell r="G1318">
            <v>0.15620000000000001</v>
          </cell>
          <cell r="H1318" t="e">
            <v>#N/A</v>
          </cell>
          <cell r="I1318" t="e">
            <v>#N/A</v>
          </cell>
          <cell r="J1318" t="e">
            <v>#N/A</v>
          </cell>
        </row>
        <row r="1319">
          <cell r="B1319">
            <v>802896</v>
          </cell>
          <cell r="C1319">
            <v>7.5122999999999998</v>
          </cell>
          <cell r="D1319">
            <v>5.8220999999999998</v>
          </cell>
          <cell r="E1319">
            <v>0.97170000000000001</v>
          </cell>
          <cell r="F1319">
            <v>0.24399999999999999</v>
          </cell>
          <cell r="G1319">
            <v>0.4748</v>
          </cell>
          <cell r="I1319" t="e">
            <v>#N/A</v>
          </cell>
          <cell r="J1319" t="e">
            <v>#N/A</v>
          </cell>
        </row>
        <row r="1321">
          <cell r="B1321" t="str">
            <v>Evolução DEC Unidade Centro (com subterrâneo)</v>
          </cell>
        </row>
        <row r="1322">
          <cell r="B1322" t="str">
            <v>CONSUM</v>
          </cell>
          <cell r="C1322" t="str">
            <v>TOTAL</v>
          </cell>
          <cell r="D1322" t="str">
            <v>NPROG</v>
          </cell>
          <cell r="E1322" t="str">
            <v>PROG</v>
          </cell>
          <cell r="F1322" t="str">
            <v>SUBT INT</v>
          </cell>
          <cell r="G1322" t="str">
            <v>SUBT EXT</v>
          </cell>
        </row>
        <row r="1323">
          <cell r="B1323">
            <v>850893</v>
          </cell>
          <cell r="C1323">
            <v>0.51259999999999994</v>
          </cell>
          <cell r="D1323">
            <v>0.34920000000000001</v>
          </cell>
          <cell r="E1323">
            <v>0.15840000000000001</v>
          </cell>
          <cell r="F1323">
            <v>5.0000000000000001E-3</v>
          </cell>
          <cell r="G1323">
            <v>0</v>
          </cell>
          <cell r="H1323" t="e">
            <v>#N/A</v>
          </cell>
          <cell r="I1323" t="e">
            <v>#N/A</v>
          </cell>
          <cell r="J1323" t="e">
            <v>#N/A</v>
          </cell>
        </row>
        <row r="1324">
          <cell r="B1324">
            <v>850481</v>
          </cell>
          <cell r="C1324">
            <v>0.94940000000000002</v>
          </cell>
          <cell r="D1324">
            <v>0.753</v>
          </cell>
          <cell r="E1324">
            <v>0.1056</v>
          </cell>
          <cell r="F1324">
            <v>9.0800000000000006E-2</v>
          </cell>
          <cell r="G1324">
            <v>0</v>
          </cell>
          <cell r="H1324" t="e">
            <v>#N/A</v>
          </cell>
          <cell r="I1324" t="e">
            <v>#N/A</v>
          </cell>
          <cell r="J1324" t="e">
            <v>#N/A</v>
          </cell>
        </row>
        <row r="1325">
          <cell r="B1325">
            <v>850854</v>
          </cell>
          <cell r="C1325">
            <v>0.44850000000000001</v>
          </cell>
          <cell r="D1325">
            <v>0.2853</v>
          </cell>
          <cell r="E1325">
            <v>0.12239999999999999</v>
          </cell>
          <cell r="F1325">
            <v>1.8800000000000001E-2</v>
          </cell>
          <cell r="G1325">
            <v>2.2100000000000002E-2</v>
          </cell>
          <cell r="H1325" t="e">
            <v>#N/A</v>
          </cell>
          <cell r="I1325" t="e">
            <v>#N/A</v>
          </cell>
          <cell r="J1325" t="e">
            <v>#N/A</v>
          </cell>
        </row>
        <row r="1326">
          <cell r="B1326">
            <v>850743</v>
          </cell>
          <cell r="C1326">
            <v>1.9104000000000001</v>
          </cell>
          <cell r="D1326">
            <v>1.3874</v>
          </cell>
          <cell r="E1326">
            <v>0.38640000000000002</v>
          </cell>
          <cell r="F1326">
            <v>0.11459999999999999</v>
          </cell>
          <cell r="G1326">
            <v>2.2100000000000002E-2</v>
          </cell>
          <cell r="H1326" t="e">
            <v>#N/A</v>
          </cell>
          <cell r="I1326" t="e">
            <v>#N/A</v>
          </cell>
          <cell r="J1326" t="e">
            <v>#N/A</v>
          </cell>
        </row>
        <row r="1327">
          <cell r="B1327">
            <v>850744</v>
          </cell>
          <cell r="C1327">
            <v>0.65580000000000005</v>
          </cell>
          <cell r="D1327">
            <v>0.218</v>
          </cell>
          <cell r="E1327">
            <v>9.7299999999999998E-2</v>
          </cell>
          <cell r="F1327">
            <v>7.1999999999999998E-3</v>
          </cell>
          <cell r="G1327">
            <v>0.33329999999999999</v>
          </cell>
          <cell r="H1327" t="e">
            <v>#N/A</v>
          </cell>
          <cell r="I1327" t="e">
            <v>#N/A</v>
          </cell>
          <cell r="J1327" t="e">
            <v>#N/A</v>
          </cell>
        </row>
        <row r="1328">
          <cell r="B1328">
            <v>850816</v>
          </cell>
          <cell r="C1328">
            <v>0.3528</v>
          </cell>
          <cell r="D1328">
            <v>0.30590000000000001</v>
          </cell>
          <cell r="E1328">
            <v>2.9000000000000001E-2</v>
          </cell>
          <cell r="F1328">
            <v>1.37E-2</v>
          </cell>
          <cell r="G1328">
            <v>4.1000000000000003E-3</v>
          </cell>
          <cell r="H1328" t="e">
            <v>#N/A</v>
          </cell>
          <cell r="I1328" t="e">
            <v>#N/A</v>
          </cell>
          <cell r="J1328" t="e">
            <v>#N/A</v>
          </cell>
        </row>
        <row r="1329">
          <cell r="B1329">
            <v>849556</v>
          </cell>
          <cell r="C1329">
            <v>0.21199999999999999</v>
          </cell>
          <cell r="D1329">
            <v>0.15029999999999999</v>
          </cell>
          <cell r="E1329">
            <v>3.8199999999999998E-2</v>
          </cell>
          <cell r="F1329">
            <v>2.3599999999999999E-2</v>
          </cell>
          <cell r="G1329">
            <v>0</v>
          </cell>
          <cell r="H1329" t="e">
            <v>#N/A</v>
          </cell>
          <cell r="I1329" t="e">
            <v>#N/A</v>
          </cell>
          <cell r="J1329" t="e">
            <v>#N/A</v>
          </cell>
        </row>
        <row r="1330">
          <cell r="B1330">
            <v>850372</v>
          </cell>
          <cell r="C1330">
            <v>1.2209000000000001</v>
          </cell>
          <cell r="D1330">
            <v>0.67430000000000001</v>
          </cell>
          <cell r="E1330">
            <v>0.16450000000000001</v>
          </cell>
          <cell r="F1330">
            <v>4.4499999999999998E-2</v>
          </cell>
          <cell r="G1330">
            <v>0.33750000000000002</v>
          </cell>
          <cell r="H1330" t="e">
            <v>#N/A</v>
          </cell>
          <cell r="I1330" t="e">
            <v>#N/A</v>
          </cell>
          <cell r="J1330" t="e">
            <v>#N/A</v>
          </cell>
        </row>
        <row r="1331">
          <cell r="B1331">
            <v>859364</v>
          </cell>
          <cell r="C1331">
            <v>0.34720000000000001</v>
          </cell>
          <cell r="D1331">
            <v>0.28139999999999998</v>
          </cell>
          <cell r="E1331">
            <v>5.2999999999999999E-2</v>
          </cell>
          <cell r="F1331">
            <v>1.2800000000000001E-2</v>
          </cell>
          <cell r="G1331">
            <v>0</v>
          </cell>
          <cell r="H1331" t="e">
            <v>#N/A</v>
          </cell>
          <cell r="I1331" t="e">
            <v>#N/A</v>
          </cell>
          <cell r="J1331" t="e">
            <v>#N/A</v>
          </cell>
        </row>
        <row r="1332">
          <cell r="B1332">
            <v>858383</v>
          </cell>
          <cell r="C1332">
            <v>0.21240000000000001</v>
          </cell>
          <cell r="D1332">
            <v>0.14899999999999999</v>
          </cell>
          <cell r="E1332">
            <v>5.5500000000000001E-2</v>
          </cell>
          <cell r="F1332">
            <v>7.9000000000000008E-3</v>
          </cell>
          <cell r="G1332">
            <v>0</v>
          </cell>
          <cell r="H1332" t="e">
            <v>#N/A</v>
          </cell>
          <cell r="I1332" t="e">
            <v>#N/A</v>
          </cell>
          <cell r="J1332" t="e">
            <v>#N/A</v>
          </cell>
        </row>
        <row r="1333">
          <cell r="B1333">
            <v>857760</v>
          </cell>
          <cell r="C1333">
            <v>0.27139999999999997</v>
          </cell>
          <cell r="D1333">
            <v>0.18729999999999999</v>
          </cell>
          <cell r="E1333">
            <v>5.7599999999999998E-2</v>
          </cell>
          <cell r="F1333">
            <v>2.64E-2</v>
          </cell>
          <cell r="G1333">
            <v>0</v>
          </cell>
          <cell r="H1333" t="e">
            <v>#N/A</v>
          </cell>
          <cell r="I1333" t="e">
            <v>#N/A</v>
          </cell>
          <cell r="J1333" t="e">
            <v>#N/A</v>
          </cell>
        </row>
        <row r="1334">
          <cell r="B1334">
            <v>858502</v>
          </cell>
          <cell r="C1334">
            <v>0.83109999999999995</v>
          </cell>
          <cell r="D1334">
            <v>0.61780000000000002</v>
          </cell>
          <cell r="E1334">
            <v>0.1661</v>
          </cell>
          <cell r="F1334">
            <v>4.7100000000000003E-2</v>
          </cell>
          <cell r="G1334">
            <v>0</v>
          </cell>
          <cell r="H1334" t="e">
            <v>#N/A</v>
          </cell>
          <cell r="I1334" t="e">
            <v>#N/A</v>
          </cell>
          <cell r="J1334" t="e">
            <v>#N/A</v>
          </cell>
        </row>
        <row r="1335">
          <cell r="B1335">
            <v>857865</v>
          </cell>
          <cell r="C1335">
            <v>0.61560000000000004</v>
          </cell>
          <cell r="D1335">
            <v>0.51919999999999999</v>
          </cell>
          <cell r="E1335">
            <v>7.7499999999999999E-2</v>
          </cell>
          <cell r="F1335">
            <v>1.04E-2</v>
          </cell>
          <cell r="G1335">
            <v>8.5000000000000006E-3</v>
          </cell>
          <cell r="H1335" t="e">
            <v>#N/A</v>
          </cell>
          <cell r="I1335" t="e">
            <v>#N/A</v>
          </cell>
          <cell r="J1335" t="e">
            <v>#N/A</v>
          </cell>
        </row>
        <row r="1336">
          <cell r="B1336">
            <v>856403</v>
          </cell>
          <cell r="C1336">
            <v>0.3871</v>
          </cell>
          <cell r="D1336">
            <v>0.2293</v>
          </cell>
          <cell r="E1336">
            <v>0.10340000000000001</v>
          </cell>
          <cell r="F1336">
            <v>5.4399999999999997E-2</v>
          </cell>
          <cell r="G1336">
            <v>0</v>
          </cell>
          <cell r="H1336" t="e">
            <v>#N/A</v>
          </cell>
          <cell r="I1336" t="e">
            <v>#N/A</v>
          </cell>
          <cell r="J1336" t="e">
            <v>#N/A</v>
          </cell>
        </row>
        <row r="1337">
          <cell r="B1337">
            <v>870771</v>
          </cell>
          <cell r="C1337">
            <v>0.42370000000000002</v>
          </cell>
          <cell r="D1337">
            <v>0.35270000000000001</v>
          </cell>
          <cell r="E1337">
            <v>3.5799999999999998E-2</v>
          </cell>
          <cell r="F1337">
            <v>1.8599999999999998E-2</v>
          </cell>
          <cell r="G1337">
            <v>1.66E-2</v>
          </cell>
          <cell r="H1337" t="e">
            <v>#N/A</v>
          </cell>
          <cell r="I1337" t="e">
            <v>#N/A</v>
          </cell>
          <cell r="J1337" t="e">
            <v>#N/A</v>
          </cell>
        </row>
        <row r="1338">
          <cell r="B1338">
            <v>861680</v>
          </cell>
          <cell r="C1338">
            <v>1.4258</v>
          </cell>
          <cell r="D1338">
            <v>1.1012</v>
          </cell>
          <cell r="E1338">
            <v>0.21609999999999999</v>
          </cell>
          <cell r="F1338">
            <v>8.3199999999999996E-2</v>
          </cell>
          <cell r="G1338">
            <v>2.52E-2</v>
          </cell>
          <cell r="H1338" t="e">
            <v>#N/A</v>
          </cell>
          <cell r="I1338" t="e">
            <v>#N/A</v>
          </cell>
          <cell r="J1338" t="e">
            <v>#N/A</v>
          </cell>
        </row>
        <row r="1339">
          <cell r="B1339">
            <v>855324</v>
          </cell>
          <cell r="C1339">
            <v>5.3845000000000001</v>
          </cell>
          <cell r="D1339">
            <v>3.7797999999999998</v>
          </cell>
          <cell r="E1339">
            <v>0.93230000000000002</v>
          </cell>
          <cell r="F1339">
            <v>0.2893</v>
          </cell>
          <cell r="G1339">
            <v>0.38300000000000001</v>
          </cell>
          <cell r="I1339" t="e">
            <v>#N/A</v>
          </cell>
          <cell r="J1339" t="e">
            <v>#N/A</v>
          </cell>
        </row>
      </sheetData>
      <sheetData sheetId="53" refreshError="1">
        <row r="21">
          <cell r="B21" t="str">
            <v>Evolução FEC Conjunto Aeroporto</v>
          </cell>
        </row>
        <row r="22">
          <cell r="B22" t="str">
            <v>CONSUM</v>
          </cell>
          <cell r="C22" t="str">
            <v>TOTAL</v>
          </cell>
          <cell r="D22" t="str">
            <v>NPROG</v>
          </cell>
          <cell r="E22" t="str">
            <v>PROG</v>
          </cell>
          <cell r="F22" t="str">
            <v>SUBT INT</v>
          </cell>
          <cell r="G22" t="str">
            <v>SUBT EXT</v>
          </cell>
          <cell r="H22" t="str">
            <v>Padrão Mensal = 2</v>
          </cell>
          <cell r="I22" t="str">
            <v>Padrão Trimestral = 3</v>
          </cell>
          <cell r="J22" t="str">
            <v>Padrão Anual = 5</v>
          </cell>
        </row>
        <row r="23">
          <cell r="B23">
            <v>159995</v>
          </cell>
          <cell r="C23">
            <v>0.13780000000000001</v>
          </cell>
          <cell r="D23">
            <v>9.06E-2</v>
          </cell>
          <cell r="E23">
            <v>2.6700000000000002E-2</v>
          </cell>
          <cell r="F23">
            <v>2.0500000000000001E-2</v>
          </cell>
          <cell r="G23">
            <v>0</v>
          </cell>
          <cell r="H23">
            <v>2</v>
          </cell>
          <cell r="I23">
            <v>3</v>
          </cell>
          <cell r="J23">
            <v>5</v>
          </cell>
        </row>
        <row r="24">
          <cell r="B24">
            <v>159995</v>
          </cell>
          <cell r="C24">
            <v>0.35249999999999998</v>
          </cell>
          <cell r="D24">
            <v>0.30620000000000003</v>
          </cell>
          <cell r="E24">
            <v>3.3599999999999998E-2</v>
          </cell>
          <cell r="F24">
            <v>1.2800000000000001E-2</v>
          </cell>
          <cell r="G24">
            <v>0</v>
          </cell>
          <cell r="H24">
            <v>2</v>
          </cell>
          <cell r="I24">
            <v>3</v>
          </cell>
          <cell r="J24">
            <v>5</v>
          </cell>
        </row>
        <row r="25">
          <cell r="B25">
            <v>159995</v>
          </cell>
          <cell r="C25">
            <v>0.34789999999999999</v>
          </cell>
          <cell r="D25">
            <v>0.32250000000000001</v>
          </cell>
          <cell r="E25">
            <v>2.5499999999999998E-2</v>
          </cell>
          <cell r="F25">
            <v>0</v>
          </cell>
          <cell r="G25">
            <v>0</v>
          </cell>
          <cell r="H25">
            <v>2</v>
          </cell>
          <cell r="I25">
            <v>3</v>
          </cell>
          <cell r="J25">
            <v>5</v>
          </cell>
        </row>
        <row r="26">
          <cell r="B26">
            <v>159995</v>
          </cell>
          <cell r="C26">
            <v>0.83819999999999995</v>
          </cell>
          <cell r="D26">
            <v>0.71930000000000005</v>
          </cell>
          <cell r="E26">
            <v>8.5800000000000001E-2</v>
          </cell>
          <cell r="F26">
            <v>3.3300000000000003E-2</v>
          </cell>
          <cell r="G26">
            <v>0</v>
          </cell>
          <cell r="H26">
            <v>2</v>
          </cell>
          <cell r="I26">
            <v>3</v>
          </cell>
          <cell r="J26">
            <v>5</v>
          </cell>
        </row>
        <row r="27">
          <cell r="B27">
            <v>159995</v>
          </cell>
          <cell r="C27">
            <v>0.4284</v>
          </cell>
          <cell r="D27">
            <v>0.35070000000000001</v>
          </cell>
          <cell r="E27">
            <v>7.7700000000000005E-2</v>
          </cell>
          <cell r="F27">
            <v>0</v>
          </cell>
          <cell r="G27">
            <v>0</v>
          </cell>
          <cell r="H27">
            <v>2</v>
          </cell>
          <cell r="I27">
            <v>3</v>
          </cell>
          <cell r="J27">
            <v>5</v>
          </cell>
        </row>
        <row r="28">
          <cell r="B28">
            <v>159995</v>
          </cell>
          <cell r="C28">
            <v>0.30020000000000002</v>
          </cell>
          <cell r="D28">
            <v>0.28970000000000001</v>
          </cell>
          <cell r="E28">
            <v>1.0500000000000001E-2</v>
          </cell>
          <cell r="F28">
            <v>0</v>
          </cell>
          <cell r="G28">
            <v>0</v>
          </cell>
          <cell r="H28">
            <v>2</v>
          </cell>
          <cell r="I28">
            <v>3</v>
          </cell>
          <cell r="J28">
            <v>5</v>
          </cell>
        </row>
        <row r="29">
          <cell r="B29">
            <v>159004</v>
          </cell>
          <cell r="C29">
            <v>9.69E-2</v>
          </cell>
          <cell r="D29">
            <v>7.8700000000000006E-2</v>
          </cell>
          <cell r="E29">
            <v>1.8200000000000001E-2</v>
          </cell>
          <cell r="F29">
            <v>0</v>
          </cell>
          <cell r="G29">
            <v>0</v>
          </cell>
          <cell r="H29">
            <v>2</v>
          </cell>
          <cell r="I29">
            <v>3</v>
          </cell>
          <cell r="J29">
            <v>5</v>
          </cell>
        </row>
        <row r="30">
          <cell r="B30">
            <v>159665</v>
          </cell>
          <cell r="C30">
            <v>0.8266</v>
          </cell>
          <cell r="D30">
            <v>0.72009999999999996</v>
          </cell>
          <cell r="E30">
            <v>0.1065</v>
          </cell>
          <cell r="F30">
            <v>0</v>
          </cell>
          <cell r="G30">
            <v>0</v>
          </cell>
          <cell r="H30">
            <v>2</v>
          </cell>
          <cell r="I30">
            <v>3</v>
          </cell>
          <cell r="J30">
            <v>5</v>
          </cell>
        </row>
        <row r="31">
          <cell r="B31">
            <v>161745</v>
          </cell>
          <cell r="C31">
            <v>0.17530000000000001</v>
          </cell>
          <cell r="D31">
            <v>0.1542</v>
          </cell>
          <cell r="E31">
            <v>2.1000000000000001E-2</v>
          </cell>
          <cell r="F31">
            <v>0</v>
          </cell>
          <cell r="G31">
            <v>0</v>
          </cell>
          <cell r="H31">
            <v>2</v>
          </cell>
          <cell r="I31">
            <v>3</v>
          </cell>
          <cell r="J31">
            <v>5</v>
          </cell>
        </row>
        <row r="32">
          <cell r="B32">
            <v>160636</v>
          </cell>
          <cell r="C32">
            <v>0.16819999999999999</v>
          </cell>
          <cell r="D32">
            <v>0.1454</v>
          </cell>
          <cell r="E32">
            <v>2.29E-2</v>
          </cell>
          <cell r="F32">
            <v>0</v>
          </cell>
          <cell r="G32">
            <v>0</v>
          </cell>
          <cell r="H32">
            <v>2</v>
          </cell>
          <cell r="I32">
            <v>3</v>
          </cell>
          <cell r="J32">
            <v>5</v>
          </cell>
        </row>
        <row r="33">
          <cell r="B33">
            <v>160032</v>
          </cell>
          <cell r="C33">
            <v>0.10920000000000001</v>
          </cell>
          <cell r="D33">
            <v>9.4100000000000003E-2</v>
          </cell>
          <cell r="E33">
            <v>1.5100000000000001E-2</v>
          </cell>
          <cell r="F33">
            <v>0</v>
          </cell>
          <cell r="G33">
            <v>0</v>
          </cell>
          <cell r="H33">
            <v>2</v>
          </cell>
          <cell r="I33">
            <v>3</v>
          </cell>
          <cell r="J33">
            <v>5</v>
          </cell>
        </row>
        <row r="34">
          <cell r="B34">
            <v>160804</v>
          </cell>
          <cell r="C34">
            <v>0.45300000000000001</v>
          </cell>
          <cell r="D34">
            <v>0.39400000000000002</v>
          </cell>
          <cell r="E34">
            <v>5.8999999999999997E-2</v>
          </cell>
          <cell r="F34">
            <v>0</v>
          </cell>
          <cell r="G34">
            <v>0</v>
          </cell>
          <cell r="H34">
            <v>2</v>
          </cell>
          <cell r="I34">
            <v>3</v>
          </cell>
          <cell r="J34">
            <v>5</v>
          </cell>
        </row>
        <row r="35">
          <cell r="B35">
            <v>159787</v>
          </cell>
          <cell r="C35">
            <v>0.64090000000000003</v>
          </cell>
          <cell r="D35">
            <v>0.51990000000000003</v>
          </cell>
          <cell r="E35">
            <v>5.74E-2</v>
          </cell>
          <cell r="F35">
            <v>6.3600000000000004E-2</v>
          </cell>
          <cell r="G35">
            <v>0</v>
          </cell>
          <cell r="H35">
            <v>2</v>
          </cell>
          <cell r="I35">
            <v>3</v>
          </cell>
          <cell r="J35">
            <v>5</v>
          </cell>
        </row>
        <row r="36">
          <cell r="B36">
            <v>159181</v>
          </cell>
          <cell r="C36">
            <v>0.626</v>
          </cell>
          <cell r="D36">
            <v>0.36520000000000002</v>
          </cell>
          <cell r="E36">
            <v>4.9000000000000002E-2</v>
          </cell>
          <cell r="F36">
            <v>0.21179999999999999</v>
          </cell>
          <cell r="G36">
            <v>0</v>
          </cell>
          <cell r="H36">
            <v>2</v>
          </cell>
          <cell r="I36">
            <v>3</v>
          </cell>
          <cell r="J36">
            <v>5</v>
          </cell>
        </row>
        <row r="37">
          <cell r="B37">
            <v>162473</v>
          </cell>
          <cell r="C37">
            <v>0.40720000000000001</v>
          </cell>
          <cell r="D37">
            <v>0.2797</v>
          </cell>
          <cell r="E37">
            <v>4.48E-2</v>
          </cell>
          <cell r="F37">
            <v>8.2600000000000007E-2</v>
          </cell>
          <cell r="G37">
            <v>0</v>
          </cell>
          <cell r="H37">
            <v>2</v>
          </cell>
          <cell r="I37">
            <v>3</v>
          </cell>
          <cell r="J37">
            <v>5</v>
          </cell>
        </row>
        <row r="38">
          <cell r="B38">
            <v>160480</v>
          </cell>
          <cell r="C38">
            <v>1.6713</v>
          </cell>
          <cell r="D38">
            <v>1.1631</v>
          </cell>
          <cell r="E38">
            <v>0.15110000000000001</v>
          </cell>
          <cell r="F38">
            <v>0.35699999999999998</v>
          </cell>
          <cell r="G38">
            <v>0</v>
          </cell>
          <cell r="I38">
            <v>3</v>
          </cell>
          <cell r="J38">
            <v>5</v>
          </cell>
        </row>
        <row r="39">
          <cell r="B39">
            <v>160236</v>
          </cell>
          <cell r="C39">
            <v>3.7890999999999999</v>
          </cell>
          <cell r="D39">
            <v>2.996</v>
          </cell>
          <cell r="E39">
            <v>0.40239999999999998</v>
          </cell>
          <cell r="F39">
            <v>0.39079999999999998</v>
          </cell>
          <cell r="G39">
            <v>0</v>
          </cell>
          <cell r="J39">
            <v>5</v>
          </cell>
        </row>
        <row r="41">
          <cell r="B41" t="str">
            <v>Evolução FEC Conjunto Aricanduva</v>
          </cell>
        </row>
        <row r="42">
          <cell r="B42" t="str">
            <v>CONSUM</v>
          </cell>
          <cell r="C42" t="str">
            <v>TOTAL</v>
          </cell>
          <cell r="D42" t="str">
            <v>NPROG</v>
          </cell>
          <cell r="E42" t="str">
            <v>PROG</v>
          </cell>
          <cell r="F42" t="str">
            <v>SUBT INT</v>
          </cell>
          <cell r="G42" t="str">
            <v>SUBT EXT</v>
          </cell>
          <cell r="H42" t="str">
            <v>Padrão Mensal = 2,4</v>
          </cell>
          <cell r="I42" t="str">
            <v>Padrão Trimestral = 4,8</v>
          </cell>
          <cell r="J42" t="str">
            <v>Padrão Anual = 8</v>
          </cell>
        </row>
        <row r="43">
          <cell r="B43">
            <v>73423</v>
          </cell>
          <cell r="C43">
            <v>0.39040000000000002</v>
          </cell>
          <cell r="D43">
            <v>0.38500000000000001</v>
          </cell>
          <cell r="E43">
            <v>5.4000000000000003E-3</v>
          </cell>
          <cell r="F43">
            <v>0</v>
          </cell>
          <cell r="G43">
            <v>0</v>
          </cell>
          <cell r="H43">
            <v>2.4</v>
          </cell>
          <cell r="I43">
            <v>4.8</v>
          </cell>
          <cell r="J43">
            <v>8</v>
          </cell>
        </row>
        <row r="44">
          <cell r="B44">
            <v>73264</v>
          </cell>
          <cell r="C44">
            <v>0.18160000000000001</v>
          </cell>
          <cell r="D44">
            <v>0.14030000000000001</v>
          </cell>
          <cell r="E44">
            <v>2.86E-2</v>
          </cell>
          <cell r="F44">
            <v>1.2699999999999999E-2</v>
          </cell>
          <cell r="G44">
            <v>0</v>
          </cell>
          <cell r="H44">
            <v>2.4</v>
          </cell>
          <cell r="I44">
            <v>4.8</v>
          </cell>
          <cell r="J44">
            <v>8</v>
          </cell>
        </row>
        <row r="45">
          <cell r="B45">
            <v>73175</v>
          </cell>
          <cell r="C45">
            <v>0.21579999999999999</v>
          </cell>
          <cell r="D45">
            <v>0.12590000000000001</v>
          </cell>
          <cell r="E45">
            <v>4.2999999999999997E-2</v>
          </cell>
          <cell r="F45">
            <v>4.6899999999999997E-2</v>
          </cell>
          <cell r="G45">
            <v>0</v>
          </cell>
          <cell r="H45">
            <v>2.4</v>
          </cell>
          <cell r="I45">
            <v>4.8</v>
          </cell>
          <cell r="J45">
            <v>8</v>
          </cell>
        </row>
        <row r="46">
          <cell r="B46">
            <v>73287</v>
          </cell>
          <cell r="C46">
            <v>0.78810000000000002</v>
          </cell>
          <cell r="D46">
            <v>0.65169999999999995</v>
          </cell>
          <cell r="E46">
            <v>7.6899999999999996E-2</v>
          </cell>
          <cell r="F46">
            <v>5.9499999999999997E-2</v>
          </cell>
          <cell r="G46">
            <v>0</v>
          </cell>
          <cell r="H46">
            <v>2.4</v>
          </cell>
          <cell r="I46">
            <v>4.8</v>
          </cell>
          <cell r="J46">
            <v>8</v>
          </cell>
        </row>
        <row r="47">
          <cell r="B47">
            <v>73233</v>
          </cell>
          <cell r="C47">
            <v>0.2913</v>
          </cell>
          <cell r="D47">
            <v>9.7500000000000003E-2</v>
          </cell>
          <cell r="E47">
            <v>0.19339999999999999</v>
          </cell>
          <cell r="F47">
            <v>0</v>
          </cell>
          <cell r="G47">
            <v>4.0000000000000002E-4</v>
          </cell>
          <cell r="H47">
            <v>2.4</v>
          </cell>
          <cell r="I47">
            <v>4.8</v>
          </cell>
          <cell r="J47">
            <v>8</v>
          </cell>
        </row>
        <row r="48">
          <cell r="B48">
            <v>73233</v>
          </cell>
          <cell r="C48">
            <v>0.38750000000000001</v>
          </cell>
          <cell r="D48">
            <v>0.21829999999999999</v>
          </cell>
          <cell r="E48">
            <v>0.1109</v>
          </cell>
          <cell r="F48">
            <v>5.8299999999999998E-2</v>
          </cell>
          <cell r="G48">
            <v>0</v>
          </cell>
          <cell r="H48">
            <v>2.4</v>
          </cell>
          <cell r="I48">
            <v>4.8</v>
          </cell>
          <cell r="J48">
            <v>8</v>
          </cell>
        </row>
        <row r="49">
          <cell r="B49">
            <v>73101</v>
          </cell>
          <cell r="C49">
            <v>0.21460000000000001</v>
          </cell>
          <cell r="D49">
            <v>0.20219999999999999</v>
          </cell>
          <cell r="E49">
            <v>1.24E-2</v>
          </cell>
          <cell r="F49">
            <v>0</v>
          </cell>
          <cell r="G49">
            <v>0</v>
          </cell>
          <cell r="H49">
            <v>2.4</v>
          </cell>
          <cell r="I49">
            <v>4.8</v>
          </cell>
          <cell r="J49">
            <v>8</v>
          </cell>
        </row>
        <row r="50">
          <cell r="B50">
            <v>73189</v>
          </cell>
          <cell r="C50">
            <v>0.89359999999999995</v>
          </cell>
          <cell r="D50">
            <v>0.51790000000000003</v>
          </cell>
          <cell r="E50">
            <v>0.31690000000000002</v>
          </cell>
          <cell r="F50">
            <v>5.8299999999999998E-2</v>
          </cell>
          <cell r="G50">
            <v>4.0000000000000002E-4</v>
          </cell>
          <cell r="H50">
            <v>2.4</v>
          </cell>
          <cell r="I50">
            <v>4.8</v>
          </cell>
          <cell r="J50">
            <v>8</v>
          </cell>
        </row>
        <row r="51">
          <cell r="B51">
            <v>74156</v>
          </cell>
          <cell r="C51">
            <v>0.63980000000000004</v>
          </cell>
          <cell r="D51">
            <v>0.221</v>
          </cell>
          <cell r="E51">
            <v>2.4899999999999999E-2</v>
          </cell>
          <cell r="F51">
            <v>0.39389999999999997</v>
          </cell>
          <cell r="G51">
            <v>0</v>
          </cell>
          <cell r="H51">
            <v>2.4</v>
          </cell>
          <cell r="I51">
            <v>4.8</v>
          </cell>
          <cell r="J51">
            <v>8</v>
          </cell>
        </row>
        <row r="52">
          <cell r="B52">
            <v>74221</v>
          </cell>
          <cell r="C52">
            <v>0.33100000000000002</v>
          </cell>
          <cell r="D52">
            <v>0.2913</v>
          </cell>
          <cell r="E52">
            <v>3.9699999999999999E-2</v>
          </cell>
          <cell r="F52">
            <v>0</v>
          </cell>
          <cell r="G52">
            <v>0</v>
          </cell>
          <cell r="H52">
            <v>2.4</v>
          </cell>
          <cell r="I52">
            <v>4.8</v>
          </cell>
          <cell r="J52">
            <v>8</v>
          </cell>
        </row>
        <row r="53">
          <cell r="B53">
            <v>74214</v>
          </cell>
          <cell r="C53">
            <v>0.20780000000000001</v>
          </cell>
          <cell r="D53">
            <v>0.19040000000000001</v>
          </cell>
          <cell r="E53">
            <v>1.7299999999999999E-2</v>
          </cell>
          <cell r="F53">
            <v>0</v>
          </cell>
          <cell r="G53">
            <v>0</v>
          </cell>
          <cell r="H53">
            <v>2.4</v>
          </cell>
          <cell r="I53">
            <v>4.8</v>
          </cell>
          <cell r="J53">
            <v>8</v>
          </cell>
        </row>
        <row r="54">
          <cell r="B54">
            <v>74197</v>
          </cell>
          <cell r="C54">
            <v>1.1783999999999999</v>
          </cell>
          <cell r="D54">
            <v>0.70269999999999999</v>
          </cell>
          <cell r="E54">
            <v>8.1900000000000001E-2</v>
          </cell>
          <cell r="F54">
            <v>0.39369999999999999</v>
          </cell>
          <cell r="G54">
            <v>0</v>
          </cell>
          <cell r="H54">
            <v>2.4</v>
          </cell>
          <cell r="I54">
            <v>4.8</v>
          </cell>
          <cell r="J54">
            <v>8</v>
          </cell>
        </row>
        <row r="55">
          <cell r="B55">
            <v>74277</v>
          </cell>
          <cell r="C55">
            <v>0.38590000000000002</v>
          </cell>
          <cell r="D55">
            <v>0.29809999999999998</v>
          </cell>
          <cell r="E55">
            <v>8.7900000000000006E-2</v>
          </cell>
          <cell r="F55">
            <v>0</v>
          </cell>
          <cell r="G55">
            <v>0</v>
          </cell>
          <cell r="H55">
            <v>2.4</v>
          </cell>
          <cell r="I55">
            <v>4.8</v>
          </cell>
          <cell r="J55">
            <v>8</v>
          </cell>
        </row>
        <row r="56">
          <cell r="B56">
            <v>74272</v>
          </cell>
          <cell r="C56">
            <v>1.0075000000000001</v>
          </cell>
          <cell r="D56">
            <v>0.21260000000000001</v>
          </cell>
          <cell r="E56">
            <v>0.1653</v>
          </cell>
          <cell r="F56">
            <v>2.2000000000000001E-3</v>
          </cell>
          <cell r="G56">
            <v>0.62739999999999996</v>
          </cell>
          <cell r="H56">
            <v>2.4</v>
          </cell>
          <cell r="I56">
            <v>4.8</v>
          </cell>
          <cell r="J56">
            <v>8</v>
          </cell>
        </row>
        <row r="57">
          <cell r="B57">
            <v>75191</v>
          </cell>
          <cell r="C57">
            <v>0.43780000000000002</v>
          </cell>
          <cell r="D57">
            <v>0.31569999999999998</v>
          </cell>
          <cell r="E57">
            <v>3.7600000000000001E-2</v>
          </cell>
          <cell r="F57">
            <v>8.4500000000000006E-2</v>
          </cell>
          <cell r="G57">
            <v>0</v>
          </cell>
          <cell r="H57">
            <v>2.4</v>
          </cell>
          <cell r="I57">
            <v>4.8</v>
          </cell>
          <cell r="J57">
            <v>8</v>
          </cell>
        </row>
        <row r="58">
          <cell r="B58">
            <v>74580</v>
          </cell>
          <cell r="C58">
            <v>1.8290999999999999</v>
          </cell>
          <cell r="D58">
            <v>0.82689999999999997</v>
          </cell>
          <cell r="E58">
            <v>0.29010000000000002</v>
          </cell>
          <cell r="F58">
            <v>8.7400000000000005E-2</v>
          </cell>
          <cell r="G58">
            <v>0.62480000000000002</v>
          </cell>
          <cell r="I58">
            <v>4.8</v>
          </cell>
          <cell r="J58">
            <v>8</v>
          </cell>
        </row>
        <row r="59">
          <cell r="B59">
            <v>73813</v>
          </cell>
          <cell r="C59">
            <v>4.7011000000000003</v>
          </cell>
          <cell r="D59">
            <v>2.7025000000000001</v>
          </cell>
          <cell r="E59">
            <v>0.76600000000000001</v>
          </cell>
          <cell r="F59">
            <v>0.60099999999999998</v>
          </cell>
          <cell r="G59">
            <v>0.63170000000000004</v>
          </cell>
          <cell r="J59">
            <v>8</v>
          </cell>
        </row>
        <row r="61">
          <cell r="B61" t="str">
            <v>Evolução FEC Conjunto Butantã</v>
          </cell>
        </row>
        <row r="62">
          <cell r="B62" t="str">
            <v>CONSUM</v>
          </cell>
          <cell r="C62" t="str">
            <v>TOTAL</v>
          </cell>
          <cell r="D62" t="str">
            <v>NPROG</v>
          </cell>
          <cell r="E62" t="str">
            <v>PROG</v>
          </cell>
          <cell r="F62" t="str">
            <v>SUBT INT</v>
          </cell>
          <cell r="G62" t="str">
            <v>SUBT EXT</v>
          </cell>
          <cell r="H62" t="str">
            <v>Padrão Mensal = 2,1</v>
          </cell>
          <cell r="I62" t="str">
            <v>Padrão Trimestral = 4,2</v>
          </cell>
          <cell r="J62" t="str">
            <v>Padrão Anual = 7</v>
          </cell>
        </row>
        <row r="63">
          <cell r="B63">
            <v>29173</v>
          </cell>
          <cell r="C63">
            <v>0.2175</v>
          </cell>
          <cell r="D63">
            <v>0.2019</v>
          </cell>
          <cell r="E63">
            <v>1.5599999999999999E-2</v>
          </cell>
          <cell r="F63">
            <v>0</v>
          </cell>
          <cell r="G63">
            <v>0</v>
          </cell>
          <cell r="H63">
            <v>2.1</v>
          </cell>
          <cell r="I63">
            <v>4.2</v>
          </cell>
          <cell r="J63">
            <v>7</v>
          </cell>
        </row>
        <row r="64">
          <cell r="B64">
            <v>29173</v>
          </cell>
          <cell r="C64">
            <v>0.22869999999999999</v>
          </cell>
          <cell r="D64">
            <v>0.21179999999999999</v>
          </cell>
          <cell r="E64">
            <v>7.6E-3</v>
          </cell>
          <cell r="F64">
            <v>9.2999999999999992E-3</v>
          </cell>
          <cell r="G64">
            <v>0</v>
          </cell>
          <cell r="H64">
            <v>2.1</v>
          </cell>
          <cell r="I64">
            <v>4.2</v>
          </cell>
          <cell r="J64">
            <v>7</v>
          </cell>
        </row>
        <row r="65">
          <cell r="B65">
            <v>29140</v>
          </cell>
          <cell r="C65">
            <v>0.52129999999999999</v>
          </cell>
          <cell r="D65">
            <v>0.38279999999999997</v>
          </cell>
          <cell r="E65">
            <v>4.4200000000000003E-2</v>
          </cell>
          <cell r="F65">
            <v>9.4200000000000006E-2</v>
          </cell>
          <cell r="G65">
            <v>0</v>
          </cell>
          <cell r="H65">
            <v>2.1</v>
          </cell>
          <cell r="I65">
            <v>4.2</v>
          </cell>
          <cell r="J65">
            <v>7</v>
          </cell>
        </row>
        <row r="66">
          <cell r="B66">
            <v>29162</v>
          </cell>
          <cell r="C66">
            <v>0.96730000000000005</v>
          </cell>
          <cell r="D66">
            <v>0.7964</v>
          </cell>
          <cell r="E66">
            <v>6.7400000000000002E-2</v>
          </cell>
          <cell r="F66">
            <v>0.10340000000000001</v>
          </cell>
          <cell r="G66">
            <v>0</v>
          </cell>
          <cell r="H66">
            <v>2.1</v>
          </cell>
          <cell r="I66">
            <v>4.2</v>
          </cell>
          <cell r="J66">
            <v>7</v>
          </cell>
        </row>
        <row r="67">
          <cell r="B67">
            <v>29140</v>
          </cell>
          <cell r="C67">
            <v>0.31259999999999999</v>
          </cell>
          <cell r="D67">
            <v>0.29959999999999998</v>
          </cell>
          <cell r="E67">
            <v>1.2999999999999999E-2</v>
          </cell>
          <cell r="F67">
            <v>0</v>
          </cell>
          <cell r="G67">
            <v>0</v>
          </cell>
          <cell r="H67">
            <v>2.1</v>
          </cell>
          <cell r="I67">
            <v>4.2</v>
          </cell>
          <cell r="J67">
            <v>7</v>
          </cell>
        </row>
        <row r="68">
          <cell r="B68">
            <v>29144</v>
          </cell>
          <cell r="C68">
            <v>0.5575</v>
          </cell>
          <cell r="D68">
            <v>0.18659999999999999</v>
          </cell>
          <cell r="E68">
            <v>4.5999999999999999E-3</v>
          </cell>
          <cell r="F68">
            <v>0.30930000000000002</v>
          </cell>
          <cell r="G68">
            <v>5.7000000000000002E-2</v>
          </cell>
          <cell r="H68">
            <v>2.1</v>
          </cell>
          <cell r="I68">
            <v>4.2</v>
          </cell>
          <cell r="J68">
            <v>7</v>
          </cell>
        </row>
        <row r="69">
          <cell r="B69">
            <v>29112</v>
          </cell>
          <cell r="C69">
            <v>0.1847</v>
          </cell>
          <cell r="D69">
            <v>0.1716</v>
          </cell>
          <cell r="E69">
            <v>1.3100000000000001E-2</v>
          </cell>
          <cell r="F69">
            <v>0</v>
          </cell>
          <cell r="G69">
            <v>0</v>
          </cell>
          <cell r="H69">
            <v>2.1</v>
          </cell>
          <cell r="I69">
            <v>4.2</v>
          </cell>
          <cell r="J69">
            <v>7</v>
          </cell>
        </row>
        <row r="70">
          <cell r="B70">
            <v>29132</v>
          </cell>
          <cell r="C70">
            <v>1.0549999999999999</v>
          </cell>
          <cell r="D70">
            <v>0.65780000000000005</v>
          </cell>
          <cell r="E70">
            <v>3.0700000000000002E-2</v>
          </cell>
          <cell r="F70">
            <v>0.30940000000000001</v>
          </cell>
          <cell r="G70">
            <v>5.7000000000000002E-2</v>
          </cell>
          <cell r="H70">
            <v>2.1</v>
          </cell>
          <cell r="I70">
            <v>4.2</v>
          </cell>
          <cell r="J70">
            <v>7</v>
          </cell>
        </row>
        <row r="71">
          <cell r="B71">
            <v>29445</v>
          </cell>
          <cell r="C71">
            <v>0.14760000000000001</v>
          </cell>
          <cell r="D71">
            <v>0.14660000000000001</v>
          </cell>
          <cell r="E71">
            <v>1E-3</v>
          </cell>
          <cell r="F71">
            <v>0</v>
          </cell>
          <cell r="G71">
            <v>0</v>
          </cell>
          <cell r="H71">
            <v>2.1</v>
          </cell>
          <cell r="I71">
            <v>4.2</v>
          </cell>
          <cell r="J71">
            <v>7</v>
          </cell>
        </row>
        <row r="72">
          <cell r="B72">
            <v>29445</v>
          </cell>
          <cell r="C72">
            <v>7.46E-2</v>
          </cell>
          <cell r="D72">
            <v>6.8699999999999997E-2</v>
          </cell>
          <cell r="E72">
            <v>6.0000000000000001E-3</v>
          </cell>
          <cell r="F72">
            <v>0</v>
          </cell>
          <cell r="G72">
            <v>0</v>
          </cell>
          <cell r="H72">
            <v>2.1</v>
          </cell>
          <cell r="I72">
            <v>4.2</v>
          </cell>
          <cell r="J72">
            <v>7</v>
          </cell>
        </row>
        <row r="73">
          <cell r="B73">
            <v>29444</v>
          </cell>
          <cell r="C73">
            <v>0.69850000000000001</v>
          </cell>
          <cell r="D73">
            <v>0.68710000000000004</v>
          </cell>
          <cell r="E73">
            <v>5.3E-3</v>
          </cell>
          <cell r="F73">
            <v>6.0000000000000001E-3</v>
          </cell>
          <cell r="G73">
            <v>0</v>
          </cell>
          <cell r="H73">
            <v>2.1</v>
          </cell>
          <cell r="I73">
            <v>4.2</v>
          </cell>
          <cell r="J73">
            <v>7</v>
          </cell>
        </row>
        <row r="74">
          <cell r="B74">
            <v>29445</v>
          </cell>
          <cell r="C74">
            <v>0.92069999999999996</v>
          </cell>
          <cell r="D74">
            <v>0.90239999999999998</v>
          </cell>
          <cell r="E74">
            <v>1.23E-2</v>
          </cell>
          <cell r="F74">
            <v>6.0000000000000001E-3</v>
          </cell>
          <cell r="G74">
            <v>0</v>
          </cell>
          <cell r="H74">
            <v>2.1</v>
          </cell>
          <cell r="I74">
            <v>4.2</v>
          </cell>
          <cell r="J74">
            <v>7</v>
          </cell>
        </row>
        <row r="75">
          <cell r="B75">
            <v>29437</v>
          </cell>
          <cell r="C75">
            <v>1.0003</v>
          </cell>
          <cell r="D75">
            <v>0.96960000000000002</v>
          </cell>
          <cell r="E75">
            <v>3.0700000000000002E-2</v>
          </cell>
          <cell r="F75">
            <v>0</v>
          </cell>
          <cell r="G75">
            <v>0</v>
          </cell>
          <cell r="H75">
            <v>2.1</v>
          </cell>
          <cell r="I75">
            <v>4.2</v>
          </cell>
          <cell r="J75">
            <v>7</v>
          </cell>
        </row>
        <row r="76">
          <cell r="B76">
            <v>29436</v>
          </cell>
          <cell r="C76">
            <v>0.32100000000000001</v>
          </cell>
          <cell r="D76">
            <v>0.28189999999999998</v>
          </cell>
          <cell r="E76">
            <v>3.9100000000000003E-2</v>
          </cell>
          <cell r="F76">
            <v>0</v>
          </cell>
          <cell r="G76">
            <v>0</v>
          </cell>
          <cell r="H76">
            <v>2.1</v>
          </cell>
          <cell r="I76">
            <v>4.2</v>
          </cell>
          <cell r="J76">
            <v>7</v>
          </cell>
        </row>
        <row r="77">
          <cell r="B77">
            <v>29858</v>
          </cell>
          <cell r="C77">
            <v>0.2954</v>
          </cell>
          <cell r="D77">
            <v>0.2853</v>
          </cell>
          <cell r="E77">
            <v>1.01E-2</v>
          </cell>
          <cell r="F77">
            <v>0</v>
          </cell>
          <cell r="G77">
            <v>0</v>
          </cell>
          <cell r="H77">
            <v>2.1</v>
          </cell>
          <cell r="I77">
            <v>4.2</v>
          </cell>
          <cell r="J77">
            <v>7</v>
          </cell>
        </row>
        <row r="78">
          <cell r="B78">
            <v>29577</v>
          </cell>
          <cell r="C78">
            <v>1.6132</v>
          </cell>
          <cell r="D78">
            <v>1.5336000000000001</v>
          </cell>
          <cell r="E78">
            <v>7.9699999999999993E-2</v>
          </cell>
          <cell r="F78">
            <v>0</v>
          </cell>
          <cell r="G78">
            <v>0</v>
          </cell>
          <cell r="I78">
            <v>4.2</v>
          </cell>
          <cell r="J78">
            <v>7</v>
          </cell>
        </row>
        <row r="79">
          <cell r="B79">
            <v>29329</v>
          </cell>
          <cell r="C79">
            <v>4.5609000000000002</v>
          </cell>
          <cell r="D79">
            <v>3.8976999999999999</v>
          </cell>
          <cell r="E79">
            <v>0.19020000000000001</v>
          </cell>
          <cell r="F79">
            <v>0.41620000000000001</v>
          </cell>
          <cell r="G79">
            <v>5.6599999999999998E-2</v>
          </cell>
          <cell r="J79">
            <v>7</v>
          </cell>
        </row>
        <row r="81">
          <cell r="B81" t="str">
            <v>Evolução FEC Conjunto Campo Limpo</v>
          </cell>
        </row>
        <row r="82">
          <cell r="B82" t="str">
            <v>CONSUM</v>
          </cell>
          <cell r="C82" t="str">
            <v>TOTAL</v>
          </cell>
          <cell r="D82" t="str">
            <v>NPROG</v>
          </cell>
          <cell r="E82" t="str">
            <v>PROG</v>
          </cell>
          <cell r="F82" t="str">
            <v>SUBT INT</v>
          </cell>
          <cell r="G82" t="str">
            <v>SUBT EXT</v>
          </cell>
          <cell r="H82" t="str">
            <v>Padrão Mensal = 3,6</v>
          </cell>
          <cell r="I82" t="str">
            <v>Padrão Trimestral = 7,2</v>
          </cell>
          <cell r="J82" t="str">
            <v>Padrão Anual = 12</v>
          </cell>
        </row>
        <row r="83">
          <cell r="B83">
            <v>130903</v>
          </cell>
          <cell r="C83">
            <v>1.0456000000000001</v>
          </cell>
          <cell r="D83">
            <v>0.98270000000000002</v>
          </cell>
          <cell r="E83">
            <v>6.3E-2</v>
          </cell>
          <cell r="F83">
            <v>0</v>
          </cell>
          <cell r="G83">
            <v>0</v>
          </cell>
          <cell r="H83">
            <v>3.6</v>
          </cell>
          <cell r="I83">
            <v>7.2</v>
          </cell>
          <cell r="J83">
            <v>12</v>
          </cell>
        </row>
        <row r="84">
          <cell r="B84">
            <v>130903</v>
          </cell>
          <cell r="C84">
            <v>1.2299</v>
          </cell>
          <cell r="D84">
            <v>0.90720000000000001</v>
          </cell>
          <cell r="E84">
            <v>0.16980000000000001</v>
          </cell>
          <cell r="F84">
            <v>0.15290000000000001</v>
          </cell>
          <cell r="G84">
            <v>0</v>
          </cell>
          <cell r="H84">
            <v>3.6</v>
          </cell>
          <cell r="I84">
            <v>7.2</v>
          </cell>
          <cell r="J84">
            <v>12</v>
          </cell>
        </row>
        <row r="85">
          <cell r="B85">
            <v>130903</v>
          </cell>
          <cell r="C85">
            <v>0.81759999999999999</v>
          </cell>
          <cell r="D85">
            <v>0.67910000000000004</v>
          </cell>
          <cell r="E85">
            <v>7.5800000000000006E-2</v>
          </cell>
          <cell r="F85">
            <v>6.1600000000000002E-2</v>
          </cell>
          <cell r="G85">
            <v>1.1000000000000001E-3</v>
          </cell>
          <cell r="H85">
            <v>3.6</v>
          </cell>
          <cell r="I85">
            <v>7.2</v>
          </cell>
          <cell r="J85">
            <v>12</v>
          </cell>
        </row>
        <row r="86">
          <cell r="B86">
            <v>130903</v>
          </cell>
          <cell r="C86">
            <v>3.0931000000000002</v>
          </cell>
          <cell r="D86">
            <v>2.569</v>
          </cell>
          <cell r="E86">
            <v>0.30859999999999999</v>
          </cell>
          <cell r="F86">
            <v>0.2145</v>
          </cell>
          <cell r="G86">
            <v>1.1000000000000001E-3</v>
          </cell>
          <cell r="H86">
            <v>3.6</v>
          </cell>
          <cell r="I86">
            <v>7.2</v>
          </cell>
          <cell r="J86">
            <v>12</v>
          </cell>
        </row>
        <row r="87">
          <cell r="B87">
            <v>130903</v>
          </cell>
          <cell r="C87">
            <v>0.81950000000000001</v>
          </cell>
          <cell r="D87">
            <v>0.6542</v>
          </cell>
          <cell r="E87">
            <v>7.9600000000000004E-2</v>
          </cell>
          <cell r="F87">
            <v>0</v>
          </cell>
          <cell r="G87">
            <v>8.5699999999999998E-2</v>
          </cell>
          <cell r="H87">
            <v>3.6</v>
          </cell>
          <cell r="I87">
            <v>7.2</v>
          </cell>
          <cell r="J87">
            <v>12</v>
          </cell>
        </row>
        <row r="88">
          <cell r="B88">
            <v>130903</v>
          </cell>
          <cell r="C88">
            <v>1.2326999999999999</v>
          </cell>
          <cell r="D88">
            <v>0.44669999999999999</v>
          </cell>
          <cell r="E88">
            <v>1.17E-2</v>
          </cell>
          <cell r="F88">
            <v>0.77429999999999999</v>
          </cell>
          <cell r="G88">
            <v>0</v>
          </cell>
          <cell r="H88">
            <v>3.6</v>
          </cell>
          <cell r="I88">
            <v>7.2</v>
          </cell>
          <cell r="J88">
            <v>12</v>
          </cell>
        </row>
        <row r="89">
          <cell r="B89">
            <v>130903</v>
          </cell>
          <cell r="C89">
            <v>0.52749999999999997</v>
          </cell>
          <cell r="D89">
            <v>0.51659999999999995</v>
          </cell>
          <cell r="E89">
            <v>1.0800000000000001E-2</v>
          </cell>
          <cell r="F89">
            <v>0</v>
          </cell>
          <cell r="G89">
            <v>0</v>
          </cell>
          <cell r="H89">
            <v>3.6</v>
          </cell>
          <cell r="I89">
            <v>7.2</v>
          </cell>
          <cell r="J89">
            <v>12</v>
          </cell>
        </row>
        <row r="90">
          <cell r="B90">
            <v>130903</v>
          </cell>
          <cell r="C90">
            <v>2.5796999999999999</v>
          </cell>
          <cell r="D90">
            <v>1.6174999999999999</v>
          </cell>
          <cell r="E90">
            <v>0.1021</v>
          </cell>
          <cell r="F90">
            <v>0.77429999999999999</v>
          </cell>
          <cell r="G90">
            <v>8.5699999999999998E-2</v>
          </cell>
          <cell r="H90">
            <v>3.6</v>
          </cell>
          <cell r="I90">
            <v>7.2</v>
          </cell>
          <cell r="J90">
            <v>12</v>
          </cell>
        </row>
        <row r="91">
          <cell r="B91">
            <v>131514</v>
          </cell>
          <cell r="C91">
            <v>0.75619999999999998</v>
          </cell>
          <cell r="D91">
            <v>0.74750000000000005</v>
          </cell>
          <cell r="E91">
            <v>8.6999999999999994E-3</v>
          </cell>
          <cell r="F91">
            <v>0</v>
          </cell>
          <cell r="G91">
            <v>0</v>
          </cell>
          <cell r="H91">
            <v>3.6</v>
          </cell>
          <cell r="I91">
            <v>7.2</v>
          </cell>
          <cell r="J91">
            <v>12</v>
          </cell>
        </row>
        <row r="92">
          <cell r="B92">
            <v>131577</v>
          </cell>
          <cell r="C92">
            <v>0.35799999999999998</v>
          </cell>
          <cell r="D92">
            <v>0.35289999999999999</v>
          </cell>
          <cell r="E92">
            <v>5.1000000000000004E-3</v>
          </cell>
          <cell r="F92">
            <v>0</v>
          </cell>
          <cell r="G92">
            <v>0</v>
          </cell>
          <cell r="H92">
            <v>3.6</v>
          </cell>
          <cell r="I92">
            <v>7.2</v>
          </cell>
          <cell r="J92">
            <v>12</v>
          </cell>
        </row>
        <row r="93">
          <cell r="B93">
            <v>131591</v>
          </cell>
          <cell r="C93">
            <v>0.79330000000000001</v>
          </cell>
          <cell r="D93">
            <v>0.68640000000000001</v>
          </cell>
          <cell r="E93">
            <v>8.6999999999999994E-3</v>
          </cell>
          <cell r="F93">
            <v>9.8199999999999996E-2</v>
          </cell>
          <cell r="G93">
            <v>0</v>
          </cell>
          <cell r="H93">
            <v>3.6</v>
          </cell>
          <cell r="I93">
            <v>7.2</v>
          </cell>
          <cell r="J93">
            <v>12</v>
          </cell>
        </row>
        <row r="94">
          <cell r="B94">
            <v>131561</v>
          </cell>
          <cell r="C94">
            <v>1.9075</v>
          </cell>
          <cell r="D94">
            <v>1.7867</v>
          </cell>
          <cell r="E94">
            <v>2.2499999999999999E-2</v>
          </cell>
          <cell r="F94">
            <v>9.8199999999999996E-2</v>
          </cell>
          <cell r="G94">
            <v>0</v>
          </cell>
          <cell r="H94">
            <v>3.6</v>
          </cell>
          <cell r="I94">
            <v>7.2</v>
          </cell>
          <cell r="J94">
            <v>12</v>
          </cell>
        </row>
        <row r="95">
          <cell r="B95">
            <v>131448</v>
          </cell>
          <cell r="C95">
            <v>0.9214</v>
          </cell>
          <cell r="D95">
            <v>0.88190000000000002</v>
          </cell>
          <cell r="E95">
            <v>3.9399999999999998E-2</v>
          </cell>
          <cell r="F95">
            <v>0</v>
          </cell>
          <cell r="G95">
            <v>1E-4</v>
          </cell>
          <cell r="H95">
            <v>3.6</v>
          </cell>
          <cell r="I95">
            <v>7.2</v>
          </cell>
          <cell r="J95">
            <v>12</v>
          </cell>
        </row>
        <row r="96">
          <cell r="B96">
            <v>131439</v>
          </cell>
          <cell r="C96">
            <v>0.80359999999999998</v>
          </cell>
          <cell r="D96">
            <v>0.77539999999999998</v>
          </cell>
          <cell r="E96">
            <v>2.8299999999999999E-2</v>
          </cell>
          <cell r="F96">
            <v>0</v>
          </cell>
          <cell r="G96">
            <v>0</v>
          </cell>
          <cell r="H96">
            <v>3.6</v>
          </cell>
          <cell r="I96">
            <v>7.2</v>
          </cell>
          <cell r="J96">
            <v>12</v>
          </cell>
        </row>
        <row r="97">
          <cell r="B97">
            <v>135806</v>
          </cell>
          <cell r="C97">
            <v>0.87280000000000002</v>
          </cell>
          <cell r="D97">
            <v>0.85819999999999996</v>
          </cell>
          <cell r="E97">
            <v>1.37E-2</v>
          </cell>
          <cell r="F97">
            <v>8.0000000000000004E-4</v>
          </cell>
          <cell r="G97">
            <v>0</v>
          </cell>
          <cell r="H97">
            <v>3.6</v>
          </cell>
          <cell r="I97">
            <v>7.2</v>
          </cell>
          <cell r="J97">
            <v>12</v>
          </cell>
        </row>
        <row r="98">
          <cell r="B98">
            <v>132898</v>
          </cell>
          <cell r="C98">
            <v>2.5979999999999999</v>
          </cell>
          <cell r="D98">
            <v>2.5160999999999998</v>
          </cell>
          <cell r="E98">
            <v>8.1000000000000003E-2</v>
          </cell>
          <cell r="F98">
            <v>8.0000000000000004E-4</v>
          </cell>
          <cell r="G98">
            <v>1E-4</v>
          </cell>
          <cell r="I98">
            <v>7.2</v>
          </cell>
          <cell r="J98">
            <v>12</v>
          </cell>
        </row>
        <row r="99">
          <cell r="B99">
            <v>131566</v>
          </cell>
          <cell r="C99">
            <v>10.1759</v>
          </cell>
          <cell r="D99">
            <v>8.4937000000000005</v>
          </cell>
          <cell r="E99">
            <v>0.51290000000000002</v>
          </cell>
          <cell r="F99">
            <v>1.0829</v>
          </cell>
          <cell r="G99">
            <v>8.6499999999999994E-2</v>
          </cell>
          <cell r="J99">
            <v>12</v>
          </cell>
        </row>
        <row r="101">
          <cell r="B101" t="str">
            <v>Evolução FEC Conjunto Capão Redondo</v>
          </cell>
        </row>
        <row r="102">
          <cell r="B102" t="str">
            <v>CONSUM</v>
          </cell>
          <cell r="C102" t="str">
            <v>TOTAL</v>
          </cell>
          <cell r="D102" t="str">
            <v>NPROG</v>
          </cell>
          <cell r="E102" t="str">
            <v>PROG</v>
          </cell>
          <cell r="F102" t="str">
            <v>SUBT INT</v>
          </cell>
          <cell r="G102" t="str">
            <v>SUBT EXT</v>
          </cell>
          <cell r="H102" t="str">
            <v>Padrão Mensal = 2,1</v>
          </cell>
          <cell r="I102" t="str">
            <v>Padrão Trimestral = 4,2</v>
          </cell>
          <cell r="J102" t="str">
            <v>Padrão Anual = 7</v>
          </cell>
        </row>
        <row r="103">
          <cell r="B103">
            <v>96399</v>
          </cell>
          <cell r="C103">
            <v>0.76329999999999998</v>
          </cell>
          <cell r="D103">
            <v>0.6472</v>
          </cell>
          <cell r="E103">
            <v>0.11609999999999999</v>
          </cell>
          <cell r="F103">
            <v>0</v>
          </cell>
          <cell r="G103">
            <v>0</v>
          </cell>
          <cell r="H103">
            <v>2.1</v>
          </cell>
          <cell r="I103">
            <v>4.2</v>
          </cell>
          <cell r="J103">
            <v>7</v>
          </cell>
        </row>
        <row r="104">
          <cell r="B104">
            <v>96309</v>
          </cell>
          <cell r="C104">
            <v>0.3518</v>
          </cell>
          <cell r="D104">
            <v>0.23749999999999999</v>
          </cell>
          <cell r="E104">
            <v>1.6799999999999999E-2</v>
          </cell>
          <cell r="F104">
            <v>9.7500000000000003E-2</v>
          </cell>
          <cell r="G104">
            <v>0</v>
          </cell>
          <cell r="H104">
            <v>2.1</v>
          </cell>
          <cell r="I104">
            <v>4.2</v>
          </cell>
          <cell r="J104">
            <v>7</v>
          </cell>
        </row>
        <row r="105">
          <cell r="B105">
            <v>96309</v>
          </cell>
          <cell r="C105">
            <v>0.45219999999999999</v>
          </cell>
          <cell r="D105">
            <v>0.40200000000000002</v>
          </cell>
          <cell r="E105">
            <v>4.8000000000000001E-2</v>
          </cell>
          <cell r="F105">
            <v>0</v>
          </cell>
          <cell r="G105">
            <v>2.2000000000000001E-3</v>
          </cell>
          <cell r="H105">
            <v>2.1</v>
          </cell>
          <cell r="I105">
            <v>4.2</v>
          </cell>
          <cell r="J105">
            <v>7</v>
          </cell>
        </row>
        <row r="106">
          <cell r="B106">
            <v>96339</v>
          </cell>
          <cell r="C106">
            <v>1.5674999999999999</v>
          </cell>
          <cell r="D106">
            <v>1.2868999999999999</v>
          </cell>
          <cell r="E106">
            <v>0.18099999999999999</v>
          </cell>
          <cell r="F106">
            <v>9.7500000000000003E-2</v>
          </cell>
          <cell r="G106">
            <v>2.2000000000000001E-3</v>
          </cell>
          <cell r="H106">
            <v>2.1</v>
          </cell>
          <cell r="I106">
            <v>4.2</v>
          </cell>
          <cell r="J106">
            <v>7</v>
          </cell>
        </row>
        <row r="107">
          <cell r="B107">
            <v>96323</v>
          </cell>
          <cell r="C107">
            <v>0.2</v>
          </cell>
          <cell r="D107">
            <v>0.1045</v>
          </cell>
          <cell r="E107">
            <v>9.5299999999999996E-2</v>
          </cell>
          <cell r="F107">
            <v>0</v>
          </cell>
          <cell r="G107">
            <v>2.0000000000000001E-4</v>
          </cell>
          <cell r="H107">
            <v>2.1</v>
          </cell>
          <cell r="I107">
            <v>4.2</v>
          </cell>
          <cell r="J107">
            <v>7</v>
          </cell>
        </row>
        <row r="108">
          <cell r="B108">
            <v>96306</v>
          </cell>
          <cell r="C108">
            <v>0.85950000000000004</v>
          </cell>
          <cell r="D108">
            <v>0.28549999999999998</v>
          </cell>
          <cell r="E108">
            <v>0.12670000000000001</v>
          </cell>
          <cell r="F108">
            <v>0.44740000000000002</v>
          </cell>
          <cell r="G108">
            <v>0</v>
          </cell>
          <cell r="H108">
            <v>2.1</v>
          </cell>
          <cell r="I108">
            <v>4.2</v>
          </cell>
          <cell r="J108">
            <v>7</v>
          </cell>
        </row>
        <row r="109">
          <cell r="B109">
            <v>96313</v>
          </cell>
          <cell r="C109">
            <v>0.35060000000000002</v>
          </cell>
          <cell r="D109">
            <v>0.33889999999999998</v>
          </cell>
          <cell r="E109">
            <v>1.17E-2</v>
          </cell>
          <cell r="F109">
            <v>0</v>
          </cell>
          <cell r="G109">
            <v>0</v>
          </cell>
          <cell r="H109">
            <v>2.1</v>
          </cell>
          <cell r="I109">
            <v>4.2</v>
          </cell>
          <cell r="J109">
            <v>7</v>
          </cell>
        </row>
        <row r="110">
          <cell r="B110">
            <v>96314</v>
          </cell>
          <cell r="C110">
            <v>1.41</v>
          </cell>
          <cell r="D110">
            <v>0.72889999999999999</v>
          </cell>
          <cell r="E110">
            <v>0.23369999999999999</v>
          </cell>
          <cell r="F110">
            <v>0.44740000000000002</v>
          </cell>
          <cell r="G110">
            <v>2.0000000000000001E-4</v>
          </cell>
          <cell r="H110">
            <v>2.1</v>
          </cell>
          <cell r="I110">
            <v>4.2</v>
          </cell>
          <cell r="J110">
            <v>7</v>
          </cell>
        </row>
        <row r="111">
          <cell r="B111">
            <v>98356</v>
          </cell>
          <cell r="C111">
            <v>0.56240000000000001</v>
          </cell>
          <cell r="D111">
            <v>0.5585</v>
          </cell>
          <cell r="E111">
            <v>3.8999999999999998E-3</v>
          </cell>
          <cell r="F111">
            <v>0</v>
          </cell>
          <cell r="G111">
            <v>0</v>
          </cell>
          <cell r="H111">
            <v>2.1</v>
          </cell>
          <cell r="I111">
            <v>4.2</v>
          </cell>
          <cell r="J111">
            <v>7</v>
          </cell>
        </row>
        <row r="112">
          <cell r="B112">
            <v>98356</v>
          </cell>
          <cell r="C112">
            <v>0.36549999999999999</v>
          </cell>
          <cell r="D112">
            <v>0.30120000000000002</v>
          </cell>
          <cell r="E112">
            <v>6.4199999999999993E-2</v>
          </cell>
          <cell r="F112">
            <v>0</v>
          </cell>
          <cell r="G112">
            <v>0</v>
          </cell>
          <cell r="H112">
            <v>2.1</v>
          </cell>
          <cell r="I112">
            <v>4.2</v>
          </cell>
          <cell r="J112">
            <v>7</v>
          </cell>
        </row>
        <row r="113">
          <cell r="B113">
            <v>98356</v>
          </cell>
          <cell r="C113">
            <v>0.26579999999999998</v>
          </cell>
          <cell r="D113">
            <v>0.17050000000000001</v>
          </cell>
          <cell r="E113">
            <v>9.5299999999999996E-2</v>
          </cell>
          <cell r="F113">
            <v>0</v>
          </cell>
          <cell r="G113">
            <v>0</v>
          </cell>
          <cell r="H113">
            <v>2.1</v>
          </cell>
          <cell r="I113">
            <v>4.2</v>
          </cell>
          <cell r="J113">
            <v>7</v>
          </cell>
        </row>
        <row r="114">
          <cell r="B114">
            <v>98356</v>
          </cell>
          <cell r="C114">
            <v>1.1937</v>
          </cell>
          <cell r="D114">
            <v>1.0302</v>
          </cell>
          <cell r="E114">
            <v>0.16339999999999999</v>
          </cell>
          <cell r="F114">
            <v>0</v>
          </cell>
          <cell r="G114">
            <v>0</v>
          </cell>
          <cell r="H114">
            <v>2.1</v>
          </cell>
          <cell r="I114">
            <v>4.2</v>
          </cell>
          <cell r="J114">
            <v>7</v>
          </cell>
        </row>
        <row r="115">
          <cell r="B115">
            <v>98458</v>
          </cell>
          <cell r="C115">
            <v>0.35260000000000002</v>
          </cell>
          <cell r="D115">
            <v>0.34229999999999999</v>
          </cell>
          <cell r="E115">
            <v>8.0999999999999996E-3</v>
          </cell>
          <cell r="F115">
            <v>0</v>
          </cell>
          <cell r="G115">
            <v>2.2000000000000001E-3</v>
          </cell>
          <cell r="H115">
            <v>2.1</v>
          </cell>
          <cell r="I115">
            <v>4.2</v>
          </cell>
          <cell r="J115">
            <v>7</v>
          </cell>
        </row>
        <row r="116">
          <cell r="B116">
            <v>98457</v>
          </cell>
          <cell r="C116">
            <v>0.3992</v>
          </cell>
          <cell r="D116">
            <v>0.39889999999999998</v>
          </cell>
          <cell r="E116">
            <v>2.9999999999999997E-4</v>
          </cell>
          <cell r="F116">
            <v>0</v>
          </cell>
          <cell r="G116">
            <v>0</v>
          </cell>
          <cell r="H116">
            <v>2.1</v>
          </cell>
          <cell r="I116">
            <v>4.2</v>
          </cell>
          <cell r="J116">
            <v>7</v>
          </cell>
        </row>
        <row r="117">
          <cell r="B117">
            <v>99864</v>
          </cell>
          <cell r="C117">
            <v>1.1155999999999999</v>
          </cell>
          <cell r="D117">
            <v>1.1073999999999999</v>
          </cell>
          <cell r="E117">
            <v>8.2000000000000007E-3</v>
          </cell>
          <cell r="F117">
            <v>0</v>
          </cell>
          <cell r="G117">
            <v>0</v>
          </cell>
          <cell r="H117">
            <v>2.1</v>
          </cell>
          <cell r="I117">
            <v>4.2</v>
          </cell>
          <cell r="J117">
            <v>7</v>
          </cell>
        </row>
        <row r="118">
          <cell r="B118">
            <v>98926</v>
          </cell>
          <cell r="C118">
            <v>1.8744000000000001</v>
          </cell>
          <cell r="D118">
            <v>1.8555999999999999</v>
          </cell>
          <cell r="E118">
            <v>1.66E-2</v>
          </cell>
          <cell r="F118">
            <v>0</v>
          </cell>
          <cell r="G118">
            <v>2.2000000000000001E-3</v>
          </cell>
          <cell r="I118">
            <v>4.2</v>
          </cell>
          <cell r="J118">
            <v>7</v>
          </cell>
        </row>
        <row r="119">
          <cell r="B119">
            <v>97484</v>
          </cell>
          <cell r="C119">
            <v>6.0488</v>
          </cell>
          <cell r="D119">
            <v>4.9143999999999997</v>
          </cell>
          <cell r="E119">
            <v>0.59150000000000003</v>
          </cell>
          <cell r="F119">
            <v>0.5383</v>
          </cell>
          <cell r="G119">
            <v>4.5999999999999999E-3</v>
          </cell>
          <cell r="J119">
            <v>7</v>
          </cell>
        </row>
        <row r="121">
          <cell r="B121" t="str">
            <v>Evolução FEC Conjunto Carapicuíba</v>
          </cell>
        </row>
        <row r="122">
          <cell r="B122" t="str">
            <v>CONSUM</v>
          </cell>
          <cell r="C122" t="str">
            <v>TOTAL</v>
          </cell>
          <cell r="D122" t="str">
            <v>NPROG</v>
          </cell>
          <cell r="E122" t="str">
            <v>PROG</v>
          </cell>
          <cell r="F122" t="str">
            <v>SUBT INT</v>
          </cell>
          <cell r="G122" t="str">
            <v>SUBT EXT</v>
          </cell>
          <cell r="H122" t="str">
            <v>Padrão Mensal = 3,6</v>
          </cell>
          <cell r="I122" t="str">
            <v>Padrão Trimestral = 7,2</v>
          </cell>
          <cell r="J122" t="str">
            <v>Padrão Anual = 12</v>
          </cell>
        </row>
        <row r="123">
          <cell r="B123">
            <v>99703</v>
          </cell>
          <cell r="C123">
            <v>0.98089999999999999</v>
          </cell>
          <cell r="D123">
            <v>0.79300000000000004</v>
          </cell>
          <cell r="E123">
            <v>9.69E-2</v>
          </cell>
          <cell r="F123">
            <v>9.0999999999999998E-2</v>
          </cell>
          <cell r="G123">
            <v>0</v>
          </cell>
          <cell r="H123">
            <v>3.6</v>
          </cell>
          <cell r="I123">
            <v>7.2</v>
          </cell>
          <cell r="J123">
            <v>12</v>
          </cell>
        </row>
        <row r="124">
          <cell r="B124">
            <v>99703</v>
          </cell>
          <cell r="C124">
            <v>0.28739999999999999</v>
          </cell>
          <cell r="D124">
            <v>0.28249999999999997</v>
          </cell>
          <cell r="E124">
            <v>4.7999999999999996E-3</v>
          </cell>
          <cell r="F124">
            <v>0</v>
          </cell>
          <cell r="G124">
            <v>0</v>
          </cell>
          <cell r="H124">
            <v>3.6</v>
          </cell>
          <cell r="I124">
            <v>7.2</v>
          </cell>
          <cell r="J124">
            <v>12</v>
          </cell>
        </row>
        <row r="125">
          <cell r="B125">
            <v>99703</v>
          </cell>
          <cell r="C125">
            <v>0.55679999999999996</v>
          </cell>
          <cell r="D125">
            <v>0.35510000000000003</v>
          </cell>
          <cell r="E125">
            <v>4.5999999999999999E-2</v>
          </cell>
          <cell r="F125">
            <v>0</v>
          </cell>
          <cell r="G125">
            <v>0.15570000000000001</v>
          </cell>
          <cell r="H125">
            <v>3.6</v>
          </cell>
          <cell r="I125">
            <v>7.2</v>
          </cell>
          <cell r="J125">
            <v>12</v>
          </cell>
        </row>
        <row r="126">
          <cell r="B126">
            <v>99703</v>
          </cell>
          <cell r="C126">
            <v>1.8250999999999999</v>
          </cell>
          <cell r="D126">
            <v>1.4306000000000001</v>
          </cell>
          <cell r="E126">
            <v>0.1477</v>
          </cell>
          <cell r="F126">
            <v>9.0999999999999998E-2</v>
          </cell>
          <cell r="G126">
            <v>0.15570000000000001</v>
          </cell>
          <cell r="H126">
            <v>3.6</v>
          </cell>
          <cell r="I126">
            <v>7.2</v>
          </cell>
          <cell r="J126">
            <v>12</v>
          </cell>
        </row>
        <row r="127">
          <cell r="B127">
            <v>99703</v>
          </cell>
          <cell r="C127">
            <v>0.71919999999999995</v>
          </cell>
          <cell r="D127">
            <v>0.39179999999999998</v>
          </cell>
          <cell r="E127">
            <v>3.0099999999999998E-2</v>
          </cell>
          <cell r="F127">
            <v>0.29730000000000001</v>
          </cell>
          <cell r="G127">
            <v>0</v>
          </cell>
          <cell r="H127">
            <v>3.6</v>
          </cell>
          <cell r="I127">
            <v>7.2</v>
          </cell>
          <cell r="J127">
            <v>12</v>
          </cell>
        </row>
        <row r="128">
          <cell r="B128">
            <v>99703</v>
          </cell>
          <cell r="C128">
            <v>0.54169999999999996</v>
          </cell>
          <cell r="D128">
            <v>0.37369999999999998</v>
          </cell>
          <cell r="E128">
            <v>9.2999999999999992E-3</v>
          </cell>
          <cell r="F128">
            <v>0.1588</v>
          </cell>
          <cell r="G128">
            <v>0</v>
          </cell>
          <cell r="H128">
            <v>3.6</v>
          </cell>
          <cell r="I128">
            <v>7.2</v>
          </cell>
          <cell r="J128">
            <v>12</v>
          </cell>
        </row>
        <row r="129">
          <cell r="B129">
            <v>99703</v>
          </cell>
          <cell r="C129">
            <v>0.39319999999999999</v>
          </cell>
          <cell r="D129">
            <v>0.39019999999999999</v>
          </cell>
          <cell r="E129">
            <v>3.0000000000000001E-3</v>
          </cell>
          <cell r="F129">
            <v>0</v>
          </cell>
          <cell r="G129">
            <v>0</v>
          </cell>
          <cell r="H129">
            <v>3.6</v>
          </cell>
          <cell r="I129">
            <v>7.2</v>
          </cell>
          <cell r="J129">
            <v>12</v>
          </cell>
        </row>
        <row r="130">
          <cell r="B130">
            <v>99703</v>
          </cell>
          <cell r="C130">
            <v>1.6540999999999999</v>
          </cell>
          <cell r="D130">
            <v>1.1556999999999999</v>
          </cell>
          <cell r="E130">
            <v>4.24E-2</v>
          </cell>
          <cell r="F130">
            <v>0.45610000000000001</v>
          </cell>
          <cell r="G130">
            <v>0</v>
          </cell>
          <cell r="H130">
            <v>3.6</v>
          </cell>
          <cell r="I130">
            <v>7.2</v>
          </cell>
          <cell r="J130">
            <v>12</v>
          </cell>
        </row>
        <row r="131">
          <cell r="B131">
            <v>99703</v>
          </cell>
          <cell r="C131">
            <v>1.2576000000000001</v>
          </cell>
          <cell r="D131">
            <v>0.87529999999999997</v>
          </cell>
          <cell r="E131">
            <v>5.7000000000000002E-3</v>
          </cell>
          <cell r="F131">
            <v>0.37659999999999999</v>
          </cell>
          <cell r="G131">
            <v>0</v>
          </cell>
          <cell r="H131">
            <v>3.6</v>
          </cell>
          <cell r="I131">
            <v>7.2</v>
          </cell>
          <cell r="J131">
            <v>12</v>
          </cell>
        </row>
        <row r="132">
          <cell r="B132">
            <v>99703</v>
          </cell>
          <cell r="C132">
            <v>0.20880000000000001</v>
          </cell>
          <cell r="D132">
            <v>0.1981</v>
          </cell>
          <cell r="E132">
            <v>1.0800000000000001E-2</v>
          </cell>
          <cell r="F132">
            <v>0</v>
          </cell>
          <cell r="G132">
            <v>0</v>
          </cell>
          <cell r="H132">
            <v>3.6</v>
          </cell>
          <cell r="I132">
            <v>7.2</v>
          </cell>
          <cell r="J132">
            <v>12</v>
          </cell>
        </row>
        <row r="133">
          <cell r="B133">
            <v>99703</v>
          </cell>
          <cell r="C133">
            <v>0.41880000000000001</v>
          </cell>
          <cell r="D133">
            <v>0.41620000000000001</v>
          </cell>
          <cell r="E133">
            <v>2.5999999999999999E-3</v>
          </cell>
          <cell r="F133">
            <v>0</v>
          </cell>
          <cell r="G133">
            <v>0</v>
          </cell>
          <cell r="H133">
            <v>3.6</v>
          </cell>
          <cell r="I133">
            <v>7.2</v>
          </cell>
          <cell r="J133">
            <v>12</v>
          </cell>
        </row>
        <row r="134">
          <cell r="B134">
            <v>99703</v>
          </cell>
          <cell r="C134">
            <v>1.8852</v>
          </cell>
          <cell r="D134">
            <v>1.4896</v>
          </cell>
          <cell r="E134">
            <v>1.9099999999999999E-2</v>
          </cell>
          <cell r="F134">
            <v>0.37659999999999999</v>
          </cell>
          <cell r="G134">
            <v>0</v>
          </cell>
          <cell r="H134">
            <v>3.6</v>
          </cell>
          <cell r="I134">
            <v>7.2</v>
          </cell>
          <cell r="J134">
            <v>12</v>
          </cell>
        </row>
        <row r="135">
          <cell r="B135">
            <v>99703</v>
          </cell>
          <cell r="C135">
            <v>0.77539999999999998</v>
          </cell>
          <cell r="D135">
            <v>0.60670000000000002</v>
          </cell>
          <cell r="E135">
            <v>1.2800000000000001E-2</v>
          </cell>
          <cell r="F135">
            <v>2.9999999999999997E-4</v>
          </cell>
          <cell r="G135">
            <v>0.15570000000000001</v>
          </cell>
          <cell r="H135">
            <v>3.6</v>
          </cell>
          <cell r="I135">
            <v>7.2</v>
          </cell>
          <cell r="J135">
            <v>12</v>
          </cell>
        </row>
        <row r="136">
          <cell r="B136">
            <v>99703</v>
          </cell>
          <cell r="C136">
            <v>0.59</v>
          </cell>
          <cell r="D136">
            <v>0.40110000000000001</v>
          </cell>
          <cell r="E136">
            <v>8.3999999999999995E-3</v>
          </cell>
          <cell r="F136">
            <v>0.18060000000000001</v>
          </cell>
          <cell r="G136">
            <v>0</v>
          </cell>
          <cell r="H136">
            <v>3.6</v>
          </cell>
          <cell r="I136">
            <v>7.2</v>
          </cell>
          <cell r="J136">
            <v>12</v>
          </cell>
        </row>
        <row r="137">
          <cell r="B137">
            <v>104102</v>
          </cell>
          <cell r="C137">
            <v>1.1681999999999999</v>
          </cell>
          <cell r="D137">
            <v>1.1512</v>
          </cell>
          <cell r="E137">
            <v>1.6899999999999998E-2</v>
          </cell>
          <cell r="F137">
            <v>0</v>
          </cell>
          <cell r="G137">
            <v>0</v>
          </cell>
          <cell r="H137">
            <v>3.6</v>
          </cell>
          <cell r="I137">
            <v>7.2</v>
          </cell>
          <cell r="J137">
            <v>12</v>
          </cell>
        </row>
        <row r="138">
          <cell r="B138">
            <v>101169</v>
          </cell>
          <cell r="C138">
            <v>2.5476999999999999</v>
          </cell>
          <cell r="D138">
            <v>2.1778</v>
          </cell>
          <cell r="E138">
            <v>3.8300000000000001E-2</v>
          </cell>
          <cell r="F138">
            <v>0.17829999999999999</v>
          </cell>
          <cell r="G138">
            <v>0.15340000000000001</v>
          </cell>
          <cell r="I138">
            <v>7.2</v>
          </cell>
          <cell r="J138">
            <v>12</v>
          </cell>
        </row>
        <row r="139">
          <cell r="B139">
            <v>100070</v>
          </cell>
          <cell r="C139">
            <v>7.9203999999999999</v>
          </cell>
          <cell r="D139">
            <v>6.2625999999999999</v>
          </cell>
          <cell r="E139">
            <v>0.24709999999999999</v>
          </cell>
          <cell r="F139">
            <v>1.1005</v>
          </cell>
          <cell r="G139">
            <v>0.31030000000000002</v>
          </cell>
          <cell r="J139">
            <v>12</v>
          </cell>
        </row>
        <row r="141">
          <cell r="B141" t="str">
            <v>Evolução FEC Conjunto Casa Verde</v>
          </cell>
        </row>
        <row r="142">
          <cell r="B142" t="str">
            <v>CONSUM</v>
          </cell>
          <cell r="C142" t="str">
            <v>TOTAL</v>
          </cell>
          <cell r="D142" t="str">
            <v>NPROG</v>
          </cell>
          <cell r="E142" t="str">
            <v>PROG</v>
          </cell>
          <cell r="F142" t="str">
            <v>SUBT INT</v>
          </cell>
          <cell r="G142" t="str">
            <v>SUBT EXT</v>
          </cell>
          <cell r="H142" t="str">
            <v>Padrão Mensal = 2,4</v>
          </cell>
          <cell r="I142" t="str">
            <v>Padrão Trimestral = 4,8</v>
          </cell>
          <cell r="J142" t="str">
            <v>Padrão Anual = 8</v>
          </cell>
        </row>
        <row r="143">
          <cell r="B143">
            <v>247596</v>
          </cell>
          <cell r="C143">
            <v>0.54039999999999999</v>
          </cell>
          <cell r="D143">
            <v>0.40970000000000001</v>
          </cell>
          <cell r="E143">
            <v>2.4400000000000002E-2</v>
          </cell>
          <cell r="F143">
            <v>0.10630000000000001</v>
          </cell>
          <cell r="G143">
            <v>0</v>
          </cell>
          <cell r="H143">
            <v>2.4</v>
          </cell>
          <cell r="I143">
            <v>4.8</v>
          </cell>
          <cell r="J143">
            <v>8</v>
          </cell>
        </row>
        <row r="144">
          <cell r="B144">
            <v>247599</v>
          </cell>
          <cell r="C144">
            <v>0.63119999999999998</v>
          </cell>
          <cell r="D144">
            <v>0.19289999999999999</v>
          </cell>
          <cell r="E144">
            <v>5.74E-2</v>
          </cell>
          <cell r="F144">
            <v>0.38090000000000002</v>
          </cell>
          <cell r="G144">
            <v>0</v>
          </cell>
          <cell r="H144">
            <v>2.4</v>
          </cell>
          <cell r="I144">
            <v>4.8</v>
          </cell>
          <cell r="J144">
            <v>8</v>
          </cell>
        </row>
        <row r="145">
          <cell r="B145">
            <v>247635</v>
          </cell>
          <cell r="C145">
            <v>0.45619999999999999</v>
          </cell>
          <cell r="D145">
            <v>0.29339999999999999</v>
          </cell>
          <cell r="E145">
            <v>3.1800000000000002E-2</v>
          </cell>
          <cell r="F145">
            <v>0</v>
          </cell>
          <cell r="G145">
            <v>0.13100000000000001</v>
          </cell>
          <cell r="H145">
            <v>2.4</v>
          </cell>
          <cell r="I145">
            <v>4.8</v>
          </cell>
          <cell r="J145">
            <v>8</v>
          </cell>
        </row>
        <row r="146">
          <cell r="B146">
            <v>247610</v>
          </cell>
          <cell r="C146">
            <v>1.6277999999999999</v>
          </cell>
          <cell r="D146">
            <v>0.89600000000000002</v>
          </cell>
          <cell r="E146">
            <v>0.11360000000000001</v>
          </cell>
          <cell r="F146">
            <v>0.48720000000000002</v>
          </cell>
          <cell r="G146">
            <v>0.13100000000000001</v>
          </cell>
          <cell r="H146">
            <v>2.4</v>
          </cell>
          <cell r="I146">
            <v>4.8</v>
          </cell>
          <cell r="J146">
            <v>8</v>
          </cell>
        </row>
        <row r="147">
          <cell r="B147">
            <v>247566</v>
          </cell>
          <cell r="C147">
            <v>0.39739999999999998</v>
          </cell>
          <cell r="D147">
            <v>0.2248</v>
          </cell>
          <cell r="E147">
            <v>2.2700000000000001E-2</v>
          </cell>
          <cell r="F147">
            <v>0.14990000000000001</v>
          </cell>
          <cell r="G147">
            <v>0</v>
          </cell>
          <cell r="H147">
            <v>2.4</v>
          </cell>
          <cell r="I147">
            <v>4.8</v>
          </cell>
          <cell r="J147">
            <v>8</v>
          </cell>
        </row>
        <row r="148">
          <cell r="B148">
            <v>247561</v>
          </cell>
          <cell r="C148">
            <v>0.25840000000000002</v>
          </cell>
          <cell r="D148">
            <v>0.2465</v>
          </cell>
          <cell r="E148">
            <v>1.1900000000000001E-2</v>
          </cell>
          <cell r="F148">
            <v>0</v>
          </cell>
          <cell r="G148">
            <v>0</v>
          </cell>
          <cell r="H148">
            <v>2.4</v>
          </cell>
          <cell r="I148">
            <v>4.8</v>
          </cell>
          <cell r="J148">
            <v>8</v>
          </cell>
        </row>
        <row r="149">
          <cell r="B149">
            <v>247633</v>
          </cell>
          <cell r="C149">
            <v>0.81189999999999996</v>
          </cell>
          <cell r="D149">
            <v>0.18540000000000001</v>
          </cell>
          <cell r="E149">
            <v>6.7999999999999996E-3</v>
          </cell>
          <cell r="F149">
            <v>0.61980000000000002</v>
          </cell>
          <cell r="G149">
            <v>0</v>
          </cell>
          <cell r="H149">
            <v>2.4</v>
          </cell>
          <cell r="I149">
            <v>4.8</v>
          </cell>
          <cell r="J149">
            <v>8</v>
          </cell>
        </row>
        <row r="150">
          <cell r="B150">
            <v>247587</v>
          </cell>
          <cell r="C150">
            <v>1.4678</v>
          </cell>
          <cell r="D150">
            <v>0.65669999999999995</v>
          </cell>
          <cell r="E150">
            <v>4.1399999999999999E-2</v>
          </cell>
          <cell r="F150">
            <v>0.76980000000000004</v>
          </cell>
          <cell r="G150">
            <v>0</v>
          </cell>
          <cell r="H150">
            <v>2.4</v>
          </cell>
          <cell r="I150">
            <v>4.8</v>
          </cell>
          <cell r="J150">
            <v>8</v>
          </cell>
        </row>
        <row r="151">
          <cell r="B151">
            <v>250944</v>
          </cell>
          <cell r="C151">
            <v>0.68459999999999999</v>
          </cell>
          <cell r="D151">
            <v>0.33529999999999999</v>
          </cell>
          <cell r="E151">
            <v>1.1599999999999999E-2</v>
          </cell>
          <cell r="F151">
            <v>0</v>
          </cell>
          <cell r="G151">
            <v>0.33779999999999999</v>
          </cell>
          <cell r="H151">
            <v>2.4</v>
          </cell>
          <cell r="I151">
            <v>4.8</v>
          </cell>
          <cell r="J151">
            <v>8</v>
          </cell>
        </row>
        <row r="152">
          <cell r="B152">
            <v>251040</v>
          </cell>
          <cell r="C152">
            <v>0.43130000000000002</v>
          </cell>
          <cell r="D152">
            <v>0.28870000000000001</v>
          </cell>
          <cell r="E152">
            <v>8.9999999999999998E-4</v>
          </cell>
          <cell r="F152">
            <v>0.1416</v>
          </cell>
          <cell r="G152">
            <v>0</v>
          </cell>
          <cell r="H152">
            <v>2.4</v>
          </cell>
          <cell r="I152">
            <v>4.8</v>
          </cell>
          <cell r="J152">
            <v>8</v>
          </cell>
        </row>
        <row r="153">
          <cell r="B153">
            <v>251042</v>
          </cell>
          <cell r="C153">
            <v>0.5827</v>
          </cell>
          <cell r="D153">
            <v>0.28179999999999999</v>
          </cell>
          <cell r="E153">
            <v>8.8000000000000005E-3</v>
          </cell>
          <cell r="F153">
            <v>0.29210000000000003</v>
          </cell>
          <cell r="G153">
            <v>0</v>
          </cell>
          <cell r="H153">
            <v>2.4</v>
          </cell>
          <cell r="I153">
            <v>4.8</v>
          </cell>
          <cell r="J153">
            <v>8</v>
          </cell>
        </row>
        <row r="154">
          <cell r="B154">
            <v>251009</v>
          </cell>
          <cell r="C154">
            <v>1.6986000000000001</v>
          </cell>
          <cell r="D154">
            <v>0.90580000000000005</v>
          </cell>
          <cell r="E154">
            <v>2.1299999999999999E-2</v>
          </cell>
          <cell r="F154">
            <v>0.43380000000000002</v>
          </cell>
          <cell r="G154">
            <v>0.3377</v>
          </cell>
          <cell r="H154">
            <v>2.4</v>
          </cell>
          <cell r="I154">
            <v>4.8</v>
          </cell>
          <cell r="J154">
            <v>8</v>
          </cell>
        </row>
        <row r="155">
          <cell r="B155">
            <v>251060</v>
          </cell>
          <cell r="C155">
            <v>0.90049999999999997</v>
          </cell>
          <cell r="D155">
            <v>0.18690000000000001</v>
          </cell>
          <cell r="E155">
            <v>7.1000000000000004E-3</v>
          </cell>
          <cell r="F155">
            <v>0</v>
          </cell>
          <cell r="G155">
            <v>0.70650000000000002</v>
          </cell>
          <cell r="H155">
            <v>2.4</v>
          </cell>
          <cell r="I155">
            <v>4.8</v>
          </cell>
          <cell r="J155">
            <v>8</v>
          </cell>
        </row>
        <row r="156">
          <cell r="B156">
            <v>251049</v>
          </cell>
          <cell r="C156">
            <v>0.2676</v>
          </cell>
          <cell r="D156">
            <v>0.2341</v>
          </cell>
          <cell r="E156">
            <v>0.01</v>
          </cell>
          <cell r="F156">
            <v>2.35E-2</v>
          </cell>
          <cell r="G156">
            <v>0</v>
          </cell>
          <cell r="H156">
            <v>2.4</v>
          </cell>
          <cell r="I156">
            <v>4.8</v>
          </cell>
          <cell r="J156">
            <v>8</v>
          </cell>
        </row>
        <row r="157">
          <cell r="B157">
            <v>253740</v>
          </cell>
          <cell r="C157">
            <v>1.633</v>
          </cell>
          <cell r="D157">
            <v>0.68369999999999997</v>
          </cell>
          <cell r="E157">
            <v>6.2199999999999998E-2</v>
          </cell>
          <cell r="F157">
            <v>9.8799999999999999E-2</v>
          </cell>
          <cell r="G157">
            <v>0.78839999999999999</v>
          </cell>
          <cell r="H157">
            <v>2.4</v>
          </cell>
          <cell r="I157">
            <v>4.8</v>
          </cell>
          <cell r="J157">
            <v>8</v>
          </cell>
        </row>
        <row r="158">
          <cell r="B158">
            <v>251950</v>
          </cell>
          <cell r="C158">
            <v>2.8086000000000002</v>
          </cell>
          <cell r="D158">
            <v>1.1081000000000001</v>
          </cell>
          <cell r="E158">
            <v>7.9699999999999993E-2</v>
          </cell>
          <cell r="F158">
            <v>0.1229</v>
          </cell>
          <cell r="G158">
            <v>1.498</v>
          </cell>
          <cell r="I158">
            <v>4.8</v>
          </cell>
          <cell r="J158">
            <v>8</v>
          </cell>
        </row>
        <row r="159">
          <cell r="B159">
            <v>249539</v>
          </cell>
          <cell r="C159">
            <v>7.6158000000000001</v>
          </cell>
          <cell r="D159">
            <v>3.5705</v>
          </cell>
          <cell r="E159">
            <v>0.25569999999999998</v>
          </cell>
          <cell r="F159">
            <v>1.8076000000000001</v>
          </cell>
          <cell r="G159">
            <v>1.9822</v>
          </cell>
          <cell r="J159">
            <v>8</v>
          </cell>
        </row>
        <row r="161">
          <cell r="B161" t="str">
            <v>Evolução FEC Conjunto Centro Jardins</v>
          </cell>
        </row>
        <row r="162">
          <cell r="B162" t="str">
            <v>CONSUM</v>
          </cell>
          <cell r="C162" t="str">
            <v>TOTAL</v>
          </cell>
          <cell r="D162" t="str">
            <v>NPROG</v>
          </cell>
          <cell r="E162" t="str">
            <v>PROG</v>
          </cell>
          <cell r="F162" t="str">
            <v>SUBT INT</v>
          </cell>
          <cell r="G162" t="str">
            <v>SUBT EXT</v>
          </cell>
          <cell r="H162" t="str">
            <v>Padrão Mensal = 1,8</v>
          </cell>
          <cell r="I162" t="str">
            <v>Padrão Trimestral = 1,8</v>
          </cell>
          <cell r="J162" t="str">
            <v>Padrão Anual = 3</v>
          </cell>
        </row>
        <row r="163">
          <cell r="B163">
            <v>175074</v>
          </cell>
          <cell r="C163">
            <v>7.4499999999999997E-2</v>
          </cell>
          <cell r="D163">
            <v>7.3599999999999999E-2</v>
          </cell>
          <cell r="E163">
            <v>8.9999999999999998E-4</v>
          </cell>
          <cell r="F163">
            <v>0</v>
          </cell>
          <cell r="G163">
            <v>0</v>
          </cell>
          <cell r="H163">
            <v>1.8</v>
          </cell>
          <cell r="I163">
            <v>1.8</v>
          </cell>
          <cell r="J163">
            <v>3</v>
          </cell>
        </row>
        <row r="164">
          <cell r="B164">
            <v>175074</v>
          </cell>
          <cell r="C164">
            <v>1.6299999999999999E-2</v>
          </cell>
          <cell r="D164">
            <v>1.47E-2</v>
          </cell>
          <cell r="E164">
            <v>8.0000000000000004E-4</v>
          </cell>
          <cell r="F164">
            <v>6.9999999999999999E-4</v>
          </cell>
          <cell r="G164">
            <v>0</v>
          </cell>
          <cell r="H164">
            <v>1.8</v>
          </cell>
          <cell r="I164">
            <v>1.8</v>
          </cell>
          <cell r="J164">
            <v>3</v>
          </cell>
        </row>
        <row r="165">
          <cell r="B165">
            <v>175074</v>
          </cell>
          <cell r="C165">
            <v>0.1477</v>
          </cell>
          <cell r="D165">
            <v>1.26E-2</v>
          </cell>
          <cell r="E165">
            <v>2.2599999999999999E-2</v>
          </cell>
          <cell r="F165">
            <v>8.4500000000000006E-2</v>
          </cell>
          <cell r="G165">
            <v>2.8000000000000001E-2</v>
          </cell>
          <cell r="H165">
            <v>1.8</v>
          </cell>
          <cell r="I165">
            <v>1.8</v>
          </cell>
          <cell r="J165">
            <v>3</v>
          </cell>
        </row>
        <row r="166">
          <cell r="B166">
            <v>175074</v>
          </cell>
          <cell r="C166">
            <v>0.23849999999999999</v>
          </cell>
          <cell r="D166">
            <v>0.1009</v>
          </cell>
          <cell r="E166">
            <v>2.4299999999999999E-2</v>
          </cell>
          <cell r="F166">
            <v>8.5199999999999998E-2</v>
          </cell>
          <cell r="G166">
            <v>2.8000000000000001E-2</v>
          </cell>
          <cell r="H166">
            <v>1.8</v>
          </cell>
          <cell r="I166">
            <v>1.8</v>
          </cell>
          <cell r="J166">
            <v>3</v>
          </cell>
        </row>
        <row r="167">
          <cell r="B167">
            <v>174961</v>
          </cell>
          <cell r="C167">
            <v>4.5999999999999999E-2</v>
          </cell>
          <cell r="D167">
            <v>1.4200000000000001E-2</v>
          </cell>
          <cell r="E167">
            <v>2.6100000000000002E-2</v>
          </cell>
          <cell r="F167">
            <v>1.2999999999999999E-3</v>
          </cell>
          <cell r="G167">
            <v>4.3E-3</v>
          </cell>
          <cell r="H167">
            <v>1.8</v>
          </cell>
          <cell r="I167">
            <v>1.8</v>
          </cell>
          <cell r="J167">
            <v>3</v>
          </cell>
        </row>
        <row r="168">
          <cell r="B168">
            <v>175056</v>
          </cell>
          <cell r="C168">
            <v>7.9600000000000004E-2</v>
          </cell>
          <cell r="D168">
            <v>1.3899999999999999E-2</v>
          </cell>
          <cell r="E168">
            <v>2.7199999999999998E-2</v>
          </cell>
          <cell r="F168">
            <v>2.3400000000000001E-2</v>
          </cell>
          <cell r="G168">
            <v>1.4999999999999999E-2</v>
          </cell>
          <cell r="H168">
            <v>1.8</v>
          </cell>
          <cell r="I168">
            <v>1.8</v>
          </cell>
          <cell r="J168">
            <v>3</v>
          </cell>
        </row>
        <row r="169">
          <cell r="B169">
            <v>174923</v>
          </cell>
          <cell r="C169">
            <v>3.0000000000000001E-3</v>
          </cell>
          <cell r="D169">
            <v>2.8E-3</v>
          </cell>
          <cell r="E169">
            <v>2.0000000000000001E-4</v>
          </cell>
          <cell r="F169">
            <v>0</v>
          </cell>
          <cell r="G169">
            <v>0</v>
          </cell>
          <cell r="H169">
            <v>1.8</v>
          </cell>
          <cell r="I169">
            <v>1.8</v>
          </cell>
          <cell r="J169">
            <v>3</v>
          </cell>
        </row>
        <row r="170">
          <cell r="B170">
            <v>174980</v>
          </cell>
          <cell r="C170">
            <v>0.12859999999999999</v>
          </cell>
          <cell r="D170">
            <v>3.09E-2</v>
          </cell>
          <cell r="E170">
            <v>5.3499999999999999E-2</v>
          </cell>
          <cell r="F170">
            <v>2.47E-2</v>
          </cell>
          <cell r="G170">
            <v>1.9300000000000001E-2</v>
          </cell>
          <cell r="H170">
            <v>1.8</v>
          </cell>
          <cell r="I170">
            <v>1.8</v>
          </cell>
          <cell r="J170">
            <v>3</v>
          </cell>
        </row>
        <row r="171">
          <cell r="B171">
            <v>174937</v>
          </cell>
          <cell r="C171">
            <v>7.3000000000000001E-3</v>
          </cell>
          <cell r="D171">
            <v>7.1999999999999998E-3</v>
          </cell>
          <cell r="E171">
            <v>0</v>
          </cell>
          <cell r="F171">
            <v>0</v>
          </cell>
          <cell r="G171">
            <v>0</v>
          </cell>
          <cell r="H171">
            <v>1.8</v>
          </cell>
          <cell r="I171">
            <v>1.8</v>
          </cell>
          <cell r="J171">
            <v>3</v>
          </cell>
        </row>
        <row r="172">
          <cell r="B172">
            <v>174938</v>
          </cell>
          <cell r="C172">
            <v>1.24E-2</v>
          </cell>
          <cell r="D172">
            <v>6.7999999999999996E-3</v>
          </cell>
          <cell r="E172">
            <v>3.3E-3</v>
          </cell>
          <cell r="F172">
            <v>2.3E-3</v>
          </cell>
          <cell r="G172">
            <v>0</v>
          </cell>
          <cell r="H172">
            <v>1.8</v>
          </cell>
          <cell r="I172">
            <v>1.8</v>
          </cell>
          <cell r="J172">
            <v>3</v>
          </cell>
        </row>
        <row r="173">
          <cell r="B173">
            <v>174942</v>
          </cell>
          <cell r="C173">
            <v>3.7100000000000001E-2</v>
          </cell>
          <cell r="D173">
            <v>2.2100000000000002E-2</v>
          </cell>
          <cell r="E173">
            <v>3.5000000000000001E-3</v>
          </cell>
          <cell r="F173">
            <v>1.15E-2</v>
          </cell>
          <cell r="G173">
            <v>0</v>
          </cell>
          <cell r="H173">
            <v>1.8</v>
          </cell>
          <cell r="I173">
            <v>1.8</v>
          </cell>
          <cell r="J173">
            <v>3</v>
          </cell>
        </row>
        <row r="174">
          <cell r="B174">
            <v>174939</v>
          </cell>
          <cell r="C174">
            <v>5.6800000000000003E-2</v>
          </cell>
          <cell r="D174">
            <v>3.61E-2</v>
          </cell>
          <cell r="E174">
            <v>6.7999999999999996E-3</v>
          </cell>
          <cell r="F174">
            <v>1.38E-2</v>
          </cell>
          <cell r="G174">
            <v>0</v>
          </cell>
          <cell r="H174">
            <v>1.8</v>
          </cell>
          <cell r="I174">
            <v>1.8</v>
          </cell>
          <cell r="J174">
            <v>3</v>
          </cell>
        </row>
        <row r="175">
          <cell r="B175">
            <v>174940</v>
          </cell>
          <cell r="C175">
            <v>6.3700000000000007E-2</v>
          </cell>
          <cell r="D175">
            <v>2.8E-3</v>
          </cell>
          <cell r="E175">
            <v>2.4899999999999999E-2</v>
          </cell>
          <cell r="F175">
            <v>2.9700000000000001E-2</v>
          </cell>
          <cell r="G175">
            <v>6.1999999999999998E-3</v>
          </cell>
          <cell r="H175">
            <v>1.8</v>
          </cell>
          <cell r="I175">
            <v>1.8</v>
          </cell>
          <cell r="J175">
            <v>3</v>
          </cell>
        </row>
        <row r="176">
          <cell r="B176">
            <v>174892</v>
          </cell>
          <cell r="C176">
            <v>4.6899999999999997E-2</v>
          </cell>
          <cell r="D176">
            <v>3.15E-2</v>
          </cell>
          <cell r="E176">
            <v>0</v>
          </cell>
          <cell r="F176">
            <v>1.5299999999999999E-2</v>
          </cell>
          <cell r="G176">
            <v>0</v>
          </cell>
          <cell r="H176">
            <v>1.8</v>
          </cell>
          <cell r="I176">
            <v>1.8</v>
          </cell>
          <cell r="J176">
            <v>3</v>
          </cell>
        </row>
        <row r="177">
          <cell r="B177">
            <v>175610</v>
          </cell>
          <cell r="C177">
            <v>5.5800000000000002E-2</v>
          </cell>
          <cell r="D177">
            <v>1.2999999999999999E-2</v>
          </cell>
          <cell r="E177">
            <v>1.5E-3</v>
          </cell>
          <cell r="F177">
            <v>3.5099999999999999E-2</v>
          </cell>
          <cell r="G177">
            <v>6.1999999999999998E-3</v>
          </cell>
          <cell r="H177">
            <v>1.8</v>
          </cell>
          <cell r="I177">
            <v>1.8</v>
          </cell>
          <cell r="J177">
            <v>3</v>
          </cell>
        </row>
        <row r="178">
          <cell r="B178">
            <v>175147</v>
          </cell>
          <cell r="C178">
            <v>0.16639999999999999</v>
          </cell>
          <cell r="D178">
            <v>4.7300000000000002E-2</v>
          </cell>
          <cell r="E178">
            <v>2.64E-2</v>
          </cell>
          <cell r="F178">
            <v>8.0100000000000005E-2</v>
          </cell>
          <cell r="G178">
            <v>1.24E-2</v>
          </cell>
          <cell r="I178">
            <v>1.8</v>
          </cell>
          <cell r="J178">
            <v>3</v>
          </cell>
        </row>
        <row r="179">
          <cell r="B179">
            <v>175035</v>
          </cell>
          <cell r="C179">
            <v>0.59040000000000004</v>
          </cell>
          <cell r="D179">
            <v>0.2152</v>
          </cell>
          <cell r="E179">
            <v>0.111</v>
          </cell>
          <cell r="F179">
            <v>0.2039</v>
          </cell>
          <cell r="G179">
            <v>5.9700000000000003E-2</v>
          </cell>
          <cell r="J179">
            <v>3</v>
          </cell>
        </row>
        <row r="181">
          <cell r="B181" t="str">
            <v>Evolução FEC Conjunto Cursino</v>
          </cell>
        </row>
        <row r="182">
          <cell r="B182" t="str">
            <v>CONSUM</v>
          </cell>
          <cell r="C182" t="str">
            <v>TOTAL</v>
          </cell>
          <cell r="D182" t="str">
            <v>NPROG</v>
          </cell>
          <cell r="E182" t="str">
            <v>PROG</v>
          </cell>
          <cell r="F182" t="str">
            <v>SUBT INT</v>
          </cell>
          <cell r="G182" t="str">
            <v>SUBT EXT</v>
          </cell>
          <cell r="H182" t="str">
            <v>Padrão Mensal = 2,4</v>
          </cell>
          <cell r="I182" t="str">
            <v>Padrão Trimestral = 4,8</v>
          </cell>
          <cell r="J182" t="str">
            <v>Padrão Anual = 8</v>
          </cell>
        </row>
        <row r="183">
          <cell r="B183">
            <v>108826</v>
          </cell>
          <cell r="C183">
            <v>0.80869999999999997</v>
          </cell>
          <cell r="D183">
            <v>0.62670000000000003</v>
          </cell>
          <cell r="E183">
            <v>0.18210000000000001</v>
          </cell>
          <cell r="F183">
            <v>0</v>
          </cell>
          <cell r="G183">
            <v>0</v>
          </cell>
          <cell r="H183">
            <v>2.4</v>
          </cell>
          <cell r="I183">
            <v>4.8</v>
          </cell>
          <cell r="J183">
            <v>8</v>
          </cell>
        </row>
        <row r="184">
          <cell r="B184">
            <v>108775</v>
          </cell>
          <cell r="C184">
            <v>0.89959999999999996</v>
          </cell>
          <cell r="D184">
            <v>0.44330000000000003</v>
          </cell>
          <cell r="E184">
            <v>0.1042</v>
          </cell>
          <cell r="F184">
            <v>0.35220000000000001</v>
          </cell>
          <cell r="G184">
            <v>0</v>
          </cell>
          <cell r="H184">
            <v>2.4</v>
          </cell>
          <cell r="I184">
            <v>4.8</v>
          </cell>
          <cell r="J184">
            <v>8</v>
          </cell>
        </row>
        <row r="185">
          <cell r="B185">
            <v>108754</v>
          </cell>
          <cell r="C185">
            <v>0.37419999999999998</v>
          </cell>
          <cell r="D185">
            <v>0.34370000000000001</v>
          </cell>
          <cell r="E185">
            <v>3.0499999999999999E-2</v>
          </cell>
          <cell r="F185">
            <v>0</v>
          </cell>
          <cell r="G185">
            <v>0</v>
          </cell>
          <cell r="H185">
            <v>2.4</v>
          </cell>
          <cell r="I185">
            <v>4.8</v>
          </cell>
          <cell r="J185">
            <v>8</v>
          </cell>
        </row>
        <row r="186">
          <cell r="B186">
            <v>108785</v>
          </cell>
          <cell r="C186">
            <v>2.0825999999999998</v>
          </cell>
          <cell r="D186">
            <v>1.4137999999999999</v>
          </cell>
          <cell r="E186">
            <v>0.31690000000000002</v>
          </cell>
          <cell r="F186">
            <v>0.35220000000000001</v>
          </cell>
          <cell r="G186">
            <v>0</v>
          </cell>
          <cell r="H186">
            <v>2.4</v>
          </cell>
          <cell r="I186">
            <v>4.8</v>
          </cell>
          <cell r="J186">
            <v>8</v>
          </cell>
        </row>
        <row r="187">
          <cell r="B187">
            <v>108755</v>
          </cell>
          <cell r="C187">
            <v>1.0512999999999999</v>
          </cell>
          <cell r="D187">
            <v>0.2737</v>
          </cell>
          <cell r="E187">
            <v>1.5599999999999999E-2</v>
          </cell>
          <cell r="F187">
            <v>0.1227</v>
          </cell>
          <cell r="G187">
            <v>0.63929999999999998</v>
          </cell>
          <cell r="H187">
            <v>2.4</v>
          </cell>
          <cell r="I187">
            <v>4.8</v>
          </cell>
          <cell r="J187">
            <v>8</v>
          </cell>
        </row>
        <row r="188">
          <cell r="B188">
            <v>108755</v>
          </cell>
          <cell r="C188">
            <v>0.46450000000000002</v>
          </cell>
          <cell r="D188">
            <v>0.40620000000000001</v>
          </cell>
          <cell r="E188">
            <v>1.5800000000000002E-2</v>
          </cell>
          <cell r="F188">
            <v>0</v>
          </cell>
          <cell r="G188">
            <v>4.2500000000000003E-2</v>
          </cell>
          <cell r="H188">
            <v>2.4</v>
          </cell>
          <cell r="I188">
            <v>4.8</v>
          </cell>
          <cell r="J188">
            <v>8</v>
          </cell>
        </row>
        <row r="189">
          <cell r="B189">
            <v>109092</v>
          </cell>
          <cell r="C189">
            <v>0.39789999999999998</v>
          </cell>
          <cell r="D189">
            <v>0.3926</v>
          </cell>
          <cell r="E189">
            <v>5.3E-3</v>
          </cell>
          <cell r="F189">
            <v>0</v>
          </cell>
          <cell r="G189">
            <v>0</v>
          </cell>
          <cell r="H189">
            <v>2.4</v>
          </cell>
          <cell r="I189">
            <v>4.8</v>
          </cell>
          <cell r="J189">
            <v>8</v>
          </cell>
        </row>
        <row r="190">
          <cell r="B190">
            <v>108867</v>
          </cell>
          <cell r="C190">
            <v>1.913</v>
          </cell>
          <cell r="D190">
            <v>1.0726</v>
          </cell>
          <cell r="E190">
            <v>3.6700000000000003E-2</v>
          </cell>
          <cell r="F190">
            <v>0.1226</v>
          </cell>
          <cell r="G190">
            <v>0.68110000000000004</v>
          </cell>
          <cell r="H190">
            <v>2.4</v>
          </cell>
          <cell r="I190">
            <v>4.8</v>
          </cell>
          <cell r="J190">
            <v>8</v>
          </cell>
        </row>
        <row r="191">
          <cell r="B191">
            <v>111060</v>
          </cell>
          <cell r="C191">
            <v>0.72289999999999999</v>
          </cell>
          <cell r="D191">
            <v>0.58930000000000005</v>
          </cell>
          <cell r="E191">
            <v>1.12E-2</v>
          </cell>
          <cell r="F191">
            <v>0.12239999999999999</v>
          </cell>
          <cell r="G191">
            <v>0</v>
          </cell>
          <cell r="H191">
            <v>2.4</v>
          </cell>
          <cell r="I191">
            <v>4.8</v>
          </cell>
          <cell r="J191">
            <v>8</v>
          </cell>
        </row>
        <row r="192">
          <cell r="B192">
            <v>111171</v>
          </cell>
          <cell r="C192">
            <v>0.26929999999999998</v>
          </cell>
          <cell r="D192">
            <v>0.17630000000000001</v>
          </cell>
          <cell r="E192">
            <v>9.9000000000000008E-3</v>
          </cell>
          <cell r="F192">
            <v>8.3000000000000004E-2</v>
          </cell>
          <cell r="G192">
            <v>0</v>
          </cell>
          <cell r="H192">
            <v>2.4</v>
          </cell>
          <cell r="I192">
            <v>4.8</v>
          </cell>
          <cell r="J192">
            <v>8</v>
          </cell>
        </row>
        <row r="193">
          <cell r="B193">
            <v>111170</v>
          </cell>
          <cell r="C193">
            <v>0.44519999999999998</v>
          </cell>
          <cell r="D193">
            <v>4.2900000000000001E-2</v>
          </cell>
          <cell r="E193">
            <v>0.2049</v>
          </cell>
          <cell r="F193">
            <v>0.19739999999999999</v>
          </cell>
          <cell r="G193">
            <v>0</v>
          </cell>
          <cell r="H193">
            <v>2.4</v>
          </cell>
          <cell r="I193">
            <v>4.8</v>
          </cell>
          <cell r="J193">
            <v>8</v>
          </cell>
        </row>
        <row r="194">
          <cell r="B194">
            <v>111134</v>
          </cell>
          <cell r="C194">
            <v>1.4372</v>
          </cell>
          <cell r="D194">
            <v>0.80820000000000003</v>
          </cell>
          <cell r="E194">
            <v>0.2261</v>
          </cell>
          <cell r="F194">
            <v>0.40279999999999999</v>
          </cell>
          <cell r="G194">
            <v>0</v>
          </cell>
          <cell r="H194">
            <v>2.4</v>
          </cell>
          <cell r="I194">
            <v>4.8</v>
          </cell>
          <cell r="J194">
            <v>8</v>
          </cell>
        </row>
        <row r="195">
          <cell r="B195">
            <v>111226</v>
          </cell>
          <cell r="C195">
            <v>0.4909</v>
          </cell>
          <cell r="D195">
            <v>0.42580000000000001</v>
          </cell>
          <cell r="E195">
            <v>6.5100000000000005E-2</v>
          </cell>
          <cell r="F195">
            <v>0</v>
          </cell>
          <cell r="G195">
            <v>0</v>
          </cell>
          <cell r="H195">
            <v>2.4</v>
          </cell>
          <cell r="I195">
            <v>4.8</v>
          </cell>
          <cell r="J195">
            <v>8</v>
          </cell>
        </row>
        <row r="196">
          <cell r="B196">
            <v>111222</v>
          </cell>
          <cell r="C196">
            <v>0.15260000000000001</v>
          </cell>
          <cell r="D196">
            <v>0.13450000000000001</v>
          </cell>
          <cell r="E196">
            <v>1.8100000000000002E-2</v>
          </cell>
          <cell r="F196">
            <v>0</v>
          </cell>
          <cell r="G196">
            <v>0</v>
          </cell>
          <cell r="H196">
            <v>2.4</v>
          </cell>
          <cell r="I196">
            <v>4.8</v>
          </cell>
          <cell r="J196">
            <v>8</v>
          </cell>
        </row>
        <row r="197">
          <cell r="B197">
            <v>113851</v>
          </cell>
          <cell r="C197">
            <v>0.54920000000000002</v>
          </cell>
          <cell r="D197">
            <v>0.54179999999999995</v>
          </cell>
          <cell r="E197">
            <v>7.4000000000000003E-3</v>
          </cell>
          <cell r="F197">
            <v>0</v>
          </cell>
          <cell r="G197">
            <v>0</v>
          </cell>
          <cell r="H197">
            <v>2.4</v>
          </cell>
          <cell r="I197">
            <v>4.8</v>
          </cell>
          <cell r="J197">
            <v>8</v>
          </cell>
        </row>
        <row r="198">
          <cell r="B198">
            <v>112100</v>
          </cell>
          <cell r="C198">
            <v>1.1962999999999999</v>
          </cell>
          <cell r="D198">
            <v>1.1062000000000001</v>
          </cell>
          <cell r="E198">
            <v>9.01E-2</v>
          </cell>
          <cell r="F198">
            <v>0</v>
          </cell>
          <cell r="G198">
            <v>0</v>
          </cell>
          <cell r="I198">
            <v>4.8</v>
          </cell>
          <cell r="J198">
            <v>8</v>
          </cell>
        </row>
        <row r="199">
          <cell r="B199">
            <v>110221</v>
          </cell>
          <cell r="C199">
            <v>6.6106999999999996</v>
          </cell>
          <cell r="D199">
            <v>4.3947000000000003</v>
          </cell>
          <cell r="E199">
            <v>0.66849999999999998</v>
          </cell>
          <cell r="F199">
            <v>0.87480000000000002</v>
          </cell>
          <cell r="G199">
            <v>0.67269999999999996</v>
          </cell>
          <cell r="J199">
            <v>8</v>
          </cell>
        </row>
        <row r="201">
          <cell r="B201" t="str">
            <v>Evolução FEC Conjunto Diadema</v>
          </cell>
        </row>
        <row r="202">
          <cell r="B202" t="str">
            <v>CONSUM</v>
          </cell>
          <cell r="C202" t="str">
            <v>TOTAL</v>
          </cell>
          <cell r="D202" t="str">
            <v>NPROG</v>
          </cell>
          <cell r="E202" t="str">
            <v>PROG</v>
          </cell>
          <cell r="F202" t="str">
            <v>SUBT INT</v>
          </cell>
          <cell r="G202" t="str">
            <v>SUBT EXT</v>
          </cell>
          <cell r="H202" t="str">
            <v>Padrão Mensal = 2,1</v>
          </cell>
          <cell r="I202" t="str">
            <v>Padrão Trimestral = 4,2</v>
          </cell>
          <cell r="J202" t="str">
            <v>Padrão Anual = 7</v>
          </cell>
        </row>
        <row r="203">
          <cell r="B203">
            <v>113969</v>
          </cell>
          <cell r="C203">
            <v>0.68469999999999998</v>
          </cell>
          <cell r="D203">
            <v>0.66379999999999995</v>
          </cell>
          <cell r="E203">
            <v>2.0899999999999998E-2</v>
          </cell>
          <cell r="F203">
            <v>0</v>
          </cell>
          <cell r="G203">
            <v>0</v>
          </cell>
          <cell r="H203">
            <v>2.1</v>
          </cell>
          <cell r="I203">
            <v>4.2</v>
          </cell>
          <cell r="J203">
            <v>7</v>
          </cell>
        </row>
        <row r="204">
          <cell r="B204">
            <v>113775</v>
          </cell>
          <cell r="C204">
            <v>0.75260000000000005</v>
          </cell>
          <cell r="D204">
            <v>0.33139999999999997</v>
          </cell>
          <cell r="E204">
            <v>4.36E-2</v>
          </cell>
          <cell r="F204">
            <v>0.37759999999999999</v>
          </cell>
          <cell r="G204">
            <v>0</v>
          </cell>
          <cell r="H204">
            <v>2.1</v>
          </cell>
          <cell r="I204">
            <v>4.2</v>
          </cell>
          <cell r="J204">
            <v>7</v>
          </cell>
        </row>
        <row r="205">
          <cell r="B205">
            <v>113672</v>
          </cell>
          <cell r="C205">
            <v>1.2585</v>
          </cell>
          <cell r="D205">
            <v>0.36209999999999998</v>
          </cell>
          <cell r="E205">
            <v>6.3600000000000004E-2</v>
          </cell>
          <cell r="F205">
            <v>0</v>
          </cell>
          <cell r="G205">
            <v>0.83279999999999998</v>
          </cell>
          <cell r="H205">
            <v>2.1</v>
          </cell>
          <cell r="I205">
            <v>4.2</v>
          </cell>
          <cell r="J205">
            <v>7</v>
          </cell>
        </row>
        <row r="206">
          <cell r="B206">
            <v>113805</v>
          </cell>
          <cell r="C206">
            <v>2.6951000000000001</v>
          </cell>
          <cell r="D206">
            <v>1.3576999999999999</v>
          </cell>
          <cell r="E206">
            <v>0.128</v>
          </cell>
          <cell r="F206">
            <v>0.3775</v>
          </cell>
          <cell r="G206">
            <v>0.83179999999999998</v>
          </cell>
          <cell r="H206">
            <v>2.1</v>
          </cell>
          <cell r="I206">
            <v>4.2</v>
          </cell>
          <cell r="J206">
            <v>7</v>
          </cell>
        </row>
        <row r="207">
          <cell r="B207">
            <v>113687</v>
          </cell>
          <cell r="C207">
            <v>0.5494</v>
          </cell>
          <cell r="D207">
            <v>0.1229</v>
          </cell>
          <cell r="E207">
            <v>2.8899999999999999E-2</v>
          </cell>
          <cell r="F207">
            <v>0</v>
          </cell>
          <cell r="G207">
            <v>0.39750000000000002</v>
          </cell>
          <cell r="H207">
            <v>2.1</v>
          </cell>
          <cell r="I207">
            <v>4.2</v>
          </cell>
          <cell r="J207">
            <v>7</v>
          </cell>
        </row>
        <row r="208">
          <cell r="B208">
            <v>113693</v>
          </cell>
          <cell r="C208">
            <v>0.77290000000000003</v>
          </cell>
          <cell r="D208">
            <v>0.18790000000000001</v>
          </cell>
          <cell r="E208">
            <v>2.0400000000000001E-2</v>
          </cell>
          <cell r="F208">
            <v>0</v>
          </cell>
          <cell r="G208">
            <v>0.56459999999999999</v>
          </cell>
          <cell r="H208">
            <v>2.1</v>
          </cell>
          <cell r="I208">
            <v>4.2</v>
          </cell>
          <cell r="J208">
            <v>7</v>
          </cell>
        </row>
        <row r="209">
          <cell r="B209">
            <v>113604</v>
          </cell>
          <cell r="C209">
            <v>0.34129999999999999</v>
          </cell>
          <cell r="D209">
            <v>0.28029999999999999</v>
          </cell>
          <cell r="E209">
            <v>1.2699999999999999E-2</v>
          </cell>
          <cell r="F209">
            <v>4.8300000000000003E-2</v>
          </cell>
          <cell r="G209">
            <v>0</v>
          </cell>
          <cell r="H209">
            <v>2.1</v>
          </cell>
          <cell r="I209">
            <v>4.2</v>
          </cell>
          <cell r="J209">
            <v>7</v>
          </cell>
        </row>
        <row r="210">
          <cell r="B210">
            <v>113661</v>
          </cell>
          <cell r="C210">
            <v>1.6637999999999999</v>
          </cell>
          <cell r="D210">
            <v>0.59099999999999997</v>
          </cell>
          <cell r="E210">
            <v>6.2E-2</v>
          </cell>
          <cell r="F210">
            <v>4.8300000000000003E-2</v>
          </cell>
          <cell r="G210">
            <v>0.96230000000000004</v>
          </cell>
          <cell r="H210">
            <v>2.1</v>
          </cell>
          <cell r="I210">
            <v>4.2</v>
          </cell>
          <cell r="J210">
            <v>7</v>
          </cell>
        </row>
        <row r="211">
          <cell r="B211">
            <v>116592</v>
          </cell>
          <cell r="C211">
            <v>0.73050000000000004</v>
          </cell>
          <cell r="D211">
            <v>0.6048</v>
          </cell>
          <cell r="E211">
            <v>4.4200000000000003E-2</v>
          </cell>
          <cell r="F211">
            <v>8.1500000000000003E-2</v>
          </cell>
          <cell r="G211">
            <v>0</v>
          </cell>
          <cell r="H211">
            <v>2.1</v>
          </cell>
          <cell r="I211">
            <v>4.2</v>
          </cell>
          <cell r="J211">
            <v>7</v>
          </cell>
        </row>
        <row r="212">
          <cell r="B212">
            <v>116239</v>
          </cell>
          <cell r="C212">
            <v>0.1774</v>
          </cell>
          <cell r="D212">
            <v>0.15840000000000001</v>
          </cell>
          <cell r="E212">
            <v>1.9E-2</v>
          </cell>
          <cell r="F212">
            <v>0</v>
          </cell>
          <cell r="G212">
            <v>0</v>
          </cell>
          <cell r="H212">
            <v>2.1</v>
          </cell>
          <cell r="I212">
            <v>4.2</v>
          </cell>
          <cell r="J212">
            <v>7</v>
          </cell>
        </row>
        <row r="213">
          <cell r="B213">
            <v>116365</v>
          </cell>
          <cell r="C213">
            <v>0.2326</v>
          </cell>
          <cell r="D213">
            <v>0.2039</v>
          </cell>
          <cell r="E213">
            <v>2.87E-2</v>
          </cell>
          <cell r="F213">
            <v>0</v>
          </cell>
          <cell r="G213">
            <v>0</v>
          </cell>
          <cell r="H213">
            <v>2.1</v>
          </cell>
          <cell r="I213">
            <v>4.2</v>
          </cell>
          <cell r="J213">
            <v>7</v>
          </cell>
        </row>
        <row r="214">
          <cell r="B214">
            <v>116399</v>
          </cell>
          <cell r="C214">
            <v>1.1414</v>
          </cell>
          <cell r="D214">
            <v>0.96779999999999999</v>
          </cell>
          <cell r="E214">
            <v>9.1899999999999996E-2</v>
          </cell>
          <cell r="F214">
            <v>8.1600000000000006E-2</v>
          </cell>
          <cell r="G214">
            <v>0</v>
          </cell>
          <cell r="H214">
            <v>2.1</v>
          </cell>
          <cell r="I214">
            <v>4.2</v>
          </cell>
          <cell r="J214">
            <v>7</v>
          </cell>
        </row>
        <row r="215">
          <cell r="B215">
            <v>116559</v>
          </cell>
          <cell r="C215">
            <v>0.68479999999999996</v>
          </cell>
          <cell r="D215">
            <v>0.21010000000000001</v>
          </cell>
          <cell r="E215">
            <v>3.1600000000000003E-2</v>
          </cell>
          <cell r="F215">
            <v>6.7999999999999996E-3</v>
          </cell>
          <cell r="G215">
            <v>0.43619999999999998</v>
          </cell>
          <cell r="H215">
            <v>2.1</v>
          </cell>
          <cell r="I215">
            <v>4.2</v>
          </cell>
          <cell r="J215">
            <v>7</v>
          </cell>
        </row>
        <row r="216">
          <cell r="B216">
            <v>116463</v>
          </cell>
          <cell r="C216">
            <v>0.53310000000000002</v>
          </cell>
          <cell r="D216">
            <v>0.35289999999999999</v>
          </cell>
          <cell r="E216">
            <v>1.38E-2</v>
          </cell>
          <cell r="F216">
            <v>0.16639999999999999</v>
          </cell>
          <cell r="G216">
            <v>0</v>
          </cell>
          <cell r="H216">
            <v>2.1</v>
          </cell>
          <cell r="I216">
            <v>4.2</v>
          </cell>
          <cell r="J216">
            <v>7</v>
          </cell>
        </row>
        <row r="217">
          <cell r="B217">
            <v>119044</v>
          </cell>
          <cell r="C217">
            <v>0.67530000000000001</v>
          </cell>
          <cell r="D217">
            <v>0.66600000000000004</v>
          </cell>
          <cell r="E217">
            <v>9.4000000000000004E-3</v>
          </cell>
          <cell r="F217">
            <v>0</v>
          </cell>
          <cell r="G217">
            <v>0</v>
          </cell>
          <cell r="H217">
            <v>2.1</v>
          </cell>
          <cell r="I217">
            <v>4.2</v>
          </cell>
          <cell r="J217">
            <v>7</v>
          </cell>
        </row>
        <row r="218">
          <cell r="B218">
            <v>117355</v>
          </cell>
          <cell r="C218">
            <v>1.8942000000000001</v>
          </cell>
          <cell r="D218">
            <v>1.2344999999999999</v>
          </cell>
          <cell r="E218">
            <v>5.4600000000000003E-2</v>
          </cell>
          <cell r="F218">
            <v>0.1719</v>
          </cell>
          <cell r="G218">
            <v>0.43319999999999997</v>
          </cell>
          <cell r="I218">
            <v>4.2</v>
          </cell>
          <cell r="J218">
            <v>7</v>
          </cell>
        </row>
        <row r="219">
          <cell r="B219">
            <v>115305</v>
          </cell>
          <cell r="C219">
            <v>7.3802000000000003</v>
          </cell>
          <cell r="D219">
            <v>4.1561000000000003</v>
          </cell>
          <cell r="E219">
            <v>0.33589999999999998</v>
          </cell>
          <cell r="F219">
            <v>0.67749999999999999</v>
          </cell>
          <cell r="G219">
            <v>2.2105999999999999</v>
          </cell>
          <cell r="J219">
            <v>7</v>
          </cell>
        </row>
        <row r="221">
          <cell r="B221" t="str">
            <v>Evolução FEC Conjunto Embu</v>
          </cell>
        </row>
        <row r="222">
          <cell r="B222" t="str">
            <v>CONSUM</v>
          </cell>
          <cell r="C222" t="str">
            <v>TOTAL</v>
          </cell>
          <cell r="D222" t="str">
            <v>NPROG</v>
          </cell>
          <cell r="E222" t="str">
            <v>PROG</v>
          </cell>
          <cell r="F222" t="str">
            <v>SUBT INT</v>
          </cell>
          <cell r="G222" t="str">
            <v>SUBT EXT</v>
          </cell>
          <cell r="H222" t="str">
            <v>Padrão Mensal = 5,7</v>
          </cell>
          <cell r="I222" t="str">
            <v>Padrão Trimestral = 11,4</v>
          </cell>
          <cell r="J222" t="str">
            <v>Padrão Anual = 19</v>
          </cell>
        </row>
        <row r="223">
          <cell r="B223">
            <v>55676</v>
          </cell>
          <cell r="C223">
            <v>1.1777</v>
          </cell>
          <cell r="D223">
            <v>1.115</v>
          </cell>
          <cell r="E223">
            <v>6.2799999999999995E-2</v>
          </cell>
          <cell r="F223">
            <v>0</v>
          </cell>
          <cell r="G223">
            <v>0</v>
          </cell>
          <cell r="H223">
            <v>5.7</v>
          </cell>
          <cell r="I223">
            <v>11.4</v>
          </cell>
          <cell r="J223">
            <v>19</v>
          </cell>
        </row>
        <row r="224">
          <cell r="B224">
            <v>55679</v>
          </cell>
          <cell r="C224">
            <v>1.9361999999999999</v>
          </cell>
          <cell r="D224">
            <v>1.7745</v>
          </cell>
          <cell r="E224">
            <v>9.69E-2</v>
          </cell>
          <cell r="F224">
            <v>6.4699999999999994E-2</v>
          </cell>
          <cell r="G224">
            <v>0</v>
          </cell>
          <cell r="H224">
            <v>5.7</v>
          </cell>
          <cell r="I224">
            <v>11.4</v>
          </cell>
          <cell r="J224">
            <v>19</v>
          </cell>
        </row>
        <row r="225">
          <cell r="B225">
            <v>55663</v>
          </cell>
          <cell r="C225">
            <v>2.1166</v>
          </cell>
          <cell r="D225">
            <v>0.70609999999999995</v>
          </cell>
          <cell r="E225">
            <v>0.5736</v>
          </cell>
          <cell r="F225">
            <v>0</v>
          </cell>
          <cell r="G225">
            <v>0.83679999999999999</v>
          </cell>
          <cell r="H225">
            <v>5.7</v>
          </cell>
          <cell r="I225">
            <v>11.4</v>
          </cell>
          <cell r="J225">
            <v>19</v>
          </cell>
        </row>
        <row r="226">
          <cell r="B226">
            <v>55673</v>
          </cell>
          <cell r="C226">
            <v>5.2304000000000004</v>
          </cell>
          <cell r="D226">
            <v>3.5956999999999999</v>
          </cell>
          <cell r="E226">
            <v>0.73319999999999996</v>
          </cell>
          <cell r="F226">
            <v>6.4699999999999994E-2</v>
          </cell>
          <cell r="G226">
            <v>0.83660000000000001</v>
          </cell>
          <cell r="H226">
            <v>5.7</v>
          </cell>
          <cell r="I226">
            <v>11.4</v>
          </cell>
          <cell r="J226">
            <v>19</v>
          </cell>
        </row>
        <row r="227">
          <cell r="B227">
            <v>57650</v>
          </cell>
          <cell r="C227">
            <v>0.37480000000000002</v>
          </cell>
          <cell r="D227">
            <v>0.2555</v>
          </cell>
          <cell r="E227">
            <v>0.1193</v>
          </cell>
          <cell r="F227">
            <v>0</v>
          </cell>
          <cell r="G227">
            <v>0</v>
          </cell>
          <cell r="H227">
            <v>5.7</v>
          </cell>
          <cell r="I227">
            <v>11.4</v>
          </cell>
          <cell r="J227">
            <v>19</v>
          </cell>
        </row>
        <row r="228">
          <cell r="B228">
            <v>57577</v>
          </cell>
          <cell r="C228">
            <v>1.1292</v>
          </cell>
          <cell r="D228">
            <v>0.31490000000000001</v>
          </cell>
          <cell r="E228">
            <v>8.3099999999999993E-2</v>
          </cell>
          <cell r="F228">
            <v>0.73109999999999997</v>
          </cell>
          <cell r="G228">
            <v>0</v>
          </cell>
          <cell r="H228">
            <v>5.7</v>
          </cell>
          <cell r="I228">
            <v>11.4</v>
          </cell>
          <cell r="J228">
            <v>19</v>
          </cell>
        </row>
        <row r="229">
          <cell r="B229">
            <v>57559</v>
          </cell>
          <cell r="C229">
            <v>0.34760000000000002</v>
          </cell>
          <cell r="D229">
            <v>0.312</v>
          </cell>
          <cell r="E229">
            <v>3.5700000000000003E-2</v>
          </cell>
          <cell r="F229">
            <v>0</v>
          </cell>
          <cell r="G229">
            <v>0</v>
          </cell>
          <cell r="H229">
            <v>5.7</v>
          </cell>
          <cell r="I229">
            <v>11.4</v>
          </cell>
          <cell r="J229">
            <v>19</v>
          </cell>
        </row>
        <row r="230">
          <cell r="B230">
            <v>57595</v>
          </cell>
          <cell r="C230">
            <v>1.8513999999999999</v>
          </cell>
          <cell r="D230">
            <v>0.88239999999999996</v>
          </cell>
          <cell r="E230">
            <v>0.2382</v>
          </cell>
          <cell r="F230">
            <v>0.73089999999999999</v>
          </cell>
          <cell r="G230">
            <v>0</v>
          </cell>
          <cell r="H230">
            <v>5.7</v>
          </cell>
          <cell r="I230">
            <v>11.4</v>
          </cell>
          <cell r="J230">
            <v>19</v>
          </cell>
        </row>
        <row r="231">
          <cell r="B231">
            <v>57890</v>
          </cell>
          <cell r="C231">
            <v>0.57479999999999998</v>
          </cell>
          <cell r="D231">
            <v>0.55910000000000004</v>
          </cell>
          <cell r="E231">
            <v>1.54E-2</v>
          </cell>
          <cell r="F231">
            <v>2.9999999999999997E-4</v>
          </cell>
          <cell r="G231">
            <v>0</v>
          </cell>
          <cell r="H231">
            <v>5.7</v>
          </cell>
          <cell r="I231">
            <v>11.4</v>
          </cell>
          <cell r="J231">
            <v>19</v>
          </cell>
        </row>
        <row r="232">
          <cell r="B232">
            <v>57883</v>
          </cell>
          <cell r="C232">
            <v>0.29239999999999999</v>
          </cell>
          <cell r="D232">
            <v>0.2286</v>
          </cell>
          <cell r="E232">
            <v>1.23E-2</v>
          </cell>
          <cell r="F232">
            <v>5.1499999999999997E-2</v>
          </cell>
          <cell r="G232">
            <v>0</v>
          </cell>
          <cell r="H232">
            <v>5.7</v>
          </cell>
          <cell r="I232">
            <v>11.4</v>
          </cell>
          <cell r="J232">
            <v>19</v>
          </cell>
        </row>
        <row r="233">
          <cell r="B233">
            <v>57880</v>
          </cell>
          <cell r="C233">
            <v>0.2636</v>
          </cell>
          <cell r="D233">
            <v>0.26200000000000001</v>
          </cell>
          <cell r="E233">
            <v>1.6000000000000001E-3</v>
          </cell>
          <cell r="F233">
            <v>0</v>
          </cell>
          <cell r="G233">
            <v>0</v>
          </cell>
          <cell r="H233">
            <v>5.7</v>
          </cell>
          <cell r="I233">
            <v>11.4</v>
          </cell>
          <cell r="J233">
            <v>19</v>
          </cell>
        </row>
        <row r="234">
          <cell r="B234">
            <v>57884</v>
          </cell>
          <cell r="C234">
            <v>1.1308</v>
          </cell>
          <cell r="D234">
            <v>1.0497000000000001</v>
          </cell>
          <cell r="E234">
            <v>2.93E-2</v>
          </cell>
          <cell r="F234">
            <v>5.1799999999999999E-2</v>
          </cell>
          <cell r="G234">
            <v>0</v>
          </cell>
          <cell r="H234">
            <v>5.7</v>
          </cell>
          <cell r="I234">
            <v>11.4</v>
          </cell>
          <cell r="J234">
            <v>19</v>
          </cell>
        </row>
        <row r="235">
          <cell r="B235">
            <v>57944</v>
          </cell>
          <cell r="C235">
            <v>1.8302</v>
          </cell>
          <cell r="D235">
            <v>0.72299999999999998</v>
          </cell>
          <cell r="E235">
            <v>7.0000000000000001E-3</v>
          </cell>
          <cell r="F235">
            <v>0.26500000000000001</v>
          </cell>
          <cell r="G235">
            <v>0.83520000000000005</v>
          </cell>
          <cell r="H235">
            <v>5.7</v>
          </cell>
          <cell r="I235">
            <v>11.4</v>
          </cell>
          <cell r="J235">
            <v>19</v>
          </cell>
        </row>
        <row r="236">
          <cell r="B236">
            <v>57944</v>
          </cell>
          <cell r="C236">
            <v>0.27410000000000001</v>
          </cell>
          <cell r="D236">
            <v>0.22600000000000001</v>
          </cell>
          <cell r="E236">
            <v>3.7699999999999997E-2</v>
          </cell>
          <cell r="F236">
            <v>1.04E-2</v>
          </cell>
          <cell r="G236">
            <v>0</v>
          </cell>
          <cell r="H236">
            <v>5.7</v>
          </cell>
          <cell r="I236">
            <v>11.4</v>
          </cell>
          <cell r="J236">
            <v>19</v>
          </cell>
        </row>
        <row r="237">
          <cell r="B237">
            <v>58677</v>
          </cell>
          <cell r="C237">
            <v>1.1402000000000001</v>
          </cell>
          <cell r="D237">
            <v>1.1119000000000001</v>
          </cell>
          <cell r="E237">
            <v>2.8299999999999999E-2</v>
          </cell>
          <cell r="F237">
            <v>0</v>
          </cell>
          <cell r="G237">
            <v>0</v>
          </cell>
          <cell r="H237">
            <v>5.7</v>
          </cell>
          <cell r="I237">
            <v>11.4</v>
          </cell>
          <cell r="J237">
            <v>19</v>
          </cell>
        </row>
        <row r="238">
          <cell r="B238">
            <v>58188</v>
          </cell>
          <cell r="C238">
            <v>3.2452999999999999</v>
          </cell>
          <cell r="D238">
            <v>2.0663</v>
          </cell>
          <cell r="E238">
            <v>7.3099999999999998E-2</v>
          </cell>
          <cell r="F238">
            <v>0.2742</v>
          </cell>
          <cell r="G238">
            <v>0.83169999999999999</v>
          </cell>
          <cell r="I238">
            <v>11.4</v>
          </cell>
          <cell r="J238">
            <v>19</v>
          </cell>
        </row>
        <row r="239">
          <cell r="B239">
            <v>57335</v>
          </cell>
          <cell r="C239">
            <v>11.373799999999999</v>
          </cell>
          <cell r="D239">
            <v>7.5346000000000002</v>
          </cell>
          <cell r="E239">
            <v>1.0548999999999999</v>
          </cell>
          <cell r="F239">
            <v>1.1275999999999999</v>
          </cell>
          <cell r="G239">
            <v>1.6565000000000001</v>
          </cell>
          <cell r="J239">
            <v>19</v>
          </cell>
        </row>
        <row r="241">
          <cell r="B241" t="str">
            <v>Evolução FEC Conjunto Embu Guaçu</v>
          </cell>
        </row>
        <row r="242">
          <cell r="B242" t="str">
            <v>CONSUM</v>
          </cell>
          <cell r="C242" t="str">
            <v>TOTAL</v>
          </cell>
          <cell r="D242" t="str">
            <v>NPROG</v>
          </cell>
          <cell r="E242" t="str">
            <v>PROG</v>
          </cell>
          <cell r="F242" t="str">
            <v>SUBT INT</v>
          </cell>
          <cell r="G242" t="str">
            <v>SUBT EXT</v>
          </cell>
          <cell r="H242" t="str">
            <v>Padrão Mensal = 5,4</v>
          </cell>
          <cell r="I242" t="str">
            <v>Padrão Trimestral = 10,8</v>
          </cell>
          <cell r="J242" t="str">
            <v>Padrão Anual = 18</v>
          </cell>
        </row>
        <row r="243">
          <cell r="B243">
            <v>9575</v>
          </cell>
          <cell r="C243">
            <v>0.87719999999999998</v>
          </cell>
          <cell r="D243">
            <v>0.82579999999999998</v>
          </cell>
          <cell r="E243">
            <v>5.1400000000000001E-2</v>
          </cell>
          <cell r="F243">
            <v>0</v>
          </cell>
          <cell r="G243">
            <v>0</v>
          </cell>
          <cell r="H243">
            <v>5.4</v>
          </cell>
          <cell r="I243">
            <v>10.8</v>
          </cell>
          <cell r="J243">
            <v>18</v>
          </cell>
        </row>
        <row r="244">
          <cell r="B244">
            <v>9577</v>
          </cell>
          <cell r="C244">
            <v>0.46639999999999998</v>
          </cell>
          <cell r="D244">
            <v>0.4647</v>
          </cell>
          <cell r="E244">
            <v>1.8E-3</v>
          </cell>
          <cell r="F244">
            <v>0</v>
          </cell>
          <cell r="G244">
            <v>0</v>
          </cell>
          <cell r="H244">
            <v>5.4</v>
          </cell>
          <cell r="I244">
            <v>10.8</v>
          </cell>
          <cell r="J244">
            <v>18</v>
          </cell>
        </row>
        <row r="245">
          <cell r="B245">
            <v>9573</v>
          </cell>
          <cell r="C245">
            <v>0.86</v>
          </cell>
          <cell r="D245">
            <v>0.59670000000000001</v>
          </cell>
          <cell r="E245">
            <v>5.3400000000000003E-2</v>
          </cell>
          <cell r="F245">
            <v>0.21</v>
          </cell>
          <cell r="G245">
            <v>0</v>
          </cell>
          <cell r="H245">
            <v>5.4</v>
          </cell>
          <cell r="I245">
            <v>10.8</v>
          </cell>
          <cell r="J245">
            <v>18</v>
          </cell>
        </row>
        <row r="246">
          <cell r="B246">
            <v>9575</v>
          </cell>
          <cell r="C246">
            <v>2.2035</v>
          </cell>
          <cell r="D246">
            <v>1.8872</v>
          </cell>
          <cell r="E246">
            <v>0.1066</v>
          </cell>
          <cell r="F246">
            <v>0.21</v>
          </cell>
          <cell r="G246">
            <v>0</v>
          </cell>
          <cell r="H246">
            <v>5.4</v>
          </cell>
          <cell r="I246">
            <v>10.8</v>
          </cell>
          <cell r="J246">
            <v>18</v>
          </cell>
        </row>
        <row r="247">
          <cell r="B247">
            <v>13710</v>
          </cell>
          <cell r="C247">
            <v>0.94979999999999998</v>
          </cell>
          <cell r="D247">
            <v>0.9395</v>
          </cell>
          <cell r="E247">
            <v>1.04E-2</v>
          </cell>
          <cell r="F247">
            <v>0</v>
          </cell>
          <cell r="G247">
            <v>0</v>
          </cell>
          <cell r="H247">
            <v>5.4</v>
          </cell>
          <cell r="I247">
            <v>10.8</v>
          </cell>
          <cell r="J247">
            <v>18</v>
          </cell>
        </row>
        <row r="248">
          <cell r="B248">
            <v>13823</v>
          </cell>
          <cell r="C248">
            <v>0.77470000000000006</v>
          </cell>
          <cell r="D248">
            <v>0.76049999999999995</v>
          </cell>
          <cell r="E248">
            <v>1.4200000000000001E-2</v>
          </cell>
          <cell r="F248">
            <v>0</v>
          </cell>
          <cell r="G248">
            <v>0</v>
          </cell>
          <cell r="H248">
            <v>5.4</v>
          </cell>
          <cell r="I248">
            <v>10.8</v>
          </cell>
          <cell r="J248">
            <v>18</v>
          </cell>
        </row>
        <row r="249">
          <cell r="B249">
            <v>13816</v>
          </cell>
          <cell r="C249">
            <v>0.3674</v>
          </cell>
          <cell r="D249">
            <v>0.36359999999999998</v>
          </cell>
          <cell r="E249">
            <v>3.8E-3</v>
          </cell>
          <cell r="F249">
            <v>0</v>
          </cell>
          <cell r="G249">
            <v>0</v>
          </cell>
          <cell r="H249">
            <v>5.4</v>
          </cell>
          <cell r="I249">
            <v>10.8</v>
          </cell>
          <cell r="J249">
            <v>18</v>
          </cell>
        </row>
        <row r="250">
          <cell r="B250">
            <v>13783</v>
          </cell>
          <cell r="C250">
            <v>2.09</v>
          </cell>
          <cell r="D250">
            <v>2.0617000000000001</v>
          </cell>
          <cell r="E250">
            <v>2.8400000000000002E-2</v>
          </cell>
          <cell r="F250">
            <v>0</v>
          </cell>
          <cell r="G250">
            <v>0</v>
          </cell>
          <cell r="H250">
            <v>5.4</v>
          </cell>
          <cell r="I250">
            <v>10.8</v>
          </cell>
          <cell r="J250">
            <v>18</v>
          </cell>
        </row>
        <row r="251">
          <cell r="B251">
            <v>13961</v>
          </cell>
          <cell r="C251">
            <v>1.2040999999999999</v>
          </cell>
          <cell r="D251">
            <v>1.1994</v>
          </cell>
          <cell r="E251">
            <v>4.7000000000000002E-3</v>
          </cell>
          <cell r="F251">
            <v>0</v>
          </cell>
          <cell r="G251">
            <v>0</v>
          </cell>
          <cell r="H251">
            <v>5.4</v>
          </cell>
          <cell r="I251">
            <v>10.8</v>
          </cell>
          <cell r="J251">
            <v>18</v>
          </cell>
        </row>
        <row r="252">
          <cell r="B252">
            <v>13963</v>
          </cell>
          <cell r="C252">
            <v>0.79279999999999995</v>
          </cell>
          <cell r="D252">
            <v>0.78979999999999995</v>
          </cell>
          <cell r="E252">
            <v>3.0000000000000001E-3</v>
          </cell>
          <cell r="F252">
            <v>0</v>
          </cell>
          <cell r="G252">
            <v>0</v>
          </cell>
          <cell r="H252">
            <v>5.4</v>
          </cell>
          <cell r="I252">
            <v>10.8</v>
          </cell>
          <cell r="J252">
            <v>18</v>
          </cell>
        </row>
        <row r="253">
          <cell r="B253">
            <v>13957</v>
          </cell>
          <cell r="C253">
            <v>1.2154</v>
          </cell>
          <cell r="D253">
            <v>1.208</v>
          </cell>
          <cell r="E253">
            <v>7.4000000000000003E-3</v>
          </cell>
          <cell r="F253">
            <v>0</v>
          </cell>
          <cell r="G253">
            <v>0</v>
          </cell>
          <cell r="H253">
            <v>5.4</v>
          </cell>
          <cell r="I253">
            <v>10.8</v>
          </cell>
          <cell r="J253">
            <v>18</v>
          </cell>
        </row>
        <row r="254">
          <cell r="B254">
            <v>13960</v>
          </cell>
          <cell r="C254">
            <v>3.2122999999999999</v>
          </cell>
          <cell r="D254">
            <v>3.1972</v>
          </cell>
          <cell r="E254">
            <v>1.5100000000000001E-2</v>
          </cell>
          <cell r="F254">
            <v>0</v>
          </cell>
          <cell r="G254">
            <v>0</v>
          </cell>
          <cell r="H254">
            <v>5.4</v>
          </cell>
          <cell r="I254">
            <v>10.8</v>
          </cell>
          <cell r="J254">
            <v>18</v>
          </cell>
        </row>
        <row r="255">
          <cell r="B255">
            <v>13965</v>
          </cell>
          <cell r="C255">
            <v>2.4500000000000002</v>
          </cell>
          <cell r="D255">
            <v>2.4430000000000001</v>
          </cell>
          <cell r="E255">
            <v>7.0000000000000001E-3</v>
          </cell>
          <cell r="F255">
            <v>0</v>
          </cell>
          <cell r="G255">
            <v>0</v>
          </cell>
          <cell r="H255">
            <v>5.4</v>
          </cell>
          <cell r="I255">
            <v>10.8</v>
          </cell>
          <cell r="J255">
            <v>18</v>
          </cell>
        </row>
        <row r="256">
          <cell r="B256">
            <v>13937</v>
          </cell>
          <cell r="C256">
            <v>2.3515999999999999</v>
          </cell>
          <cell r="D256">
            <v>1.3385</v>
          </cell>
          <cell r="E256">
            <v>2.0500000000000001E-2</v>
          </cell>
          <cell r="F256">
            <v>0.28489999999999999</v>
          </cell>
          <cell r="G256">
            <v>0.70779999999999998</v>
          </cell>
          <cell r="H256">
            <v>5.4</v>
          </cell>
          <cell r="I256">
            <v>10.8</v>
          </cell>
          <cell r="J256">
            <v>18</v>
          </cell>
        </row>
        <row r="257">
          <cell r="B257">
            <v>14036</v>
          </cell>
          <cell r="C257">
            <v>2.5590999999999999</v>
          </cell>
          <cell r="D257">
            <v>1.4032</v>
          </cell>
          <cell r="E257">
            <v>1.3100000000000001E-2</v>
          </cell>
          <cell r="F257">
            <v>0.85709999999999997</v>
          </cell>
          <cell r="G257">
            <v>0.28570000000000001</v>
          </cell>
          <cell r="H257">
            <v>5.4</v>
          </cell>
          <cell r="I257">
            <v>10.8</v>
          </cell>
          <cell r="J257">
            <v>18</v>
          </cell>
        </row>
        <row r="258">
          <cell r="B258">
            <v>13979</v>
          </cell>
          <cell r="C258">
            <v>7.3616000000000001</v>
          </cell>
          <cell r="D258">
            <v>5.1840000000000002</v>
          </cell>
          <cell r="E258">
            <v>4.0599999999999997E-2</v>
          </cell>
          <cell r="F258">
            <v>1.1446000000000001</v>
          </cell>
          <cell r="G258">
            <v>0.99250000000000005</v>
          </cell>
          <cell r="I258">
            <v>10.8</v>
          </cell>
          <cell r="J258">
            <v>18</v>
          </cell>
        </row>
        <row r="259">
          <cell r="B259">
            <v>12824</v>
          </cell>
          <cell r="C259">
            <v>15.413</v>
          </cell>
          <cell r="D259">
            <v>12.7562</v>
          </cell>
          <cell r="E259">
            <v>0.17080000000000001</v>
          </cell>
          <cell r="F259">
            <v>1.4045000000000001</v>
          </cell>
          <cell r="G259">
            <v>1.0819000000000001</v>
          </cell>
          <cell r="J259">
            <v>18</v>
          </cell>
        </row>
        <row r="261">
          <cell r="B261" t="str">
            <v>Evolução FEC Conjunto Ermelino Matarazzo</v>
          </cell>
        </row>
        <row r="262">
          <cell r="B262" t="str">
            <v>CONSUM</v>
          </cell>
          <cell r="C262" t="str">
            <v>TOTAL</v>
          </cell>
          <cell r="D262" t="str">
            <v>NPROG</v>
          </cell>
          <cell r="E262" t="str">
            <v>PROG</v>
          </cell>
          <cell r="F262" t="str">
            <v>SUBT INT</v>
          </cell>
          <cell r="G262" t="str">
            <v>SUBT EXT</v>
          </cell>
          <cell r="H262" t="str">
            <v>Padrão Mensal = 3,3</v>
          </cell>
          <cell r="I262" t="str">
            <v>Padrão Trimestral = 6,6</v>
          </cell>
          <cell r="J262" t="str">
            <v>Padrão Anual = 11</v>
          </cell>
        </row>
        <row r="263">
          <cell r="B263">
            <v>81780</v>
          </cell>
          <cell r="C263">
            <v>0.70960000000000001</v>
          </cell>
          <cell r="D263">
            <v>0.68479999999999996</v>
          </cell>
          <cell r="E263">
            <v>2.4799999999999999E-2</v>
          </cell>
          <cell r="F263">
            <v>0</v>
          </cell>
          <cell r="G263">
            <v>0</v>
          </cell>
          <cell r="H263">
            <v>3.3</v>
          </cell>
          <cell r="I263">
            <v>6.6</v>
          </cell>
          <cell r="J263">
            <v>11</v>
          </cell>
        </row>
        <row r="264">
          <cell r="B264">
            <v>81780</v>
          </cell>
          <cell r="C264">
            <v>1.1868000000000001</v>
          </cell>
          <cell r="D264">
            <v>0.33289999999999997</v>
          </cell>
          <cell r="E264">
            <v>1.6199999999999999E-2</v>
          </cell>
          <cell r="F264">
            <v>0.83409999999999995</v>
          </cell>
          <cell r="G264">
            <v>3.7000000000000002E-3</v>
          </cell>
          <cell r="H264">
            <v>3.3</v>
          </cell>
          <cell r="I264">
            <v>6.6</v>
          </cell>
          <cell r="J264">
            <v>11</v>
          </cell>
        </row>
        <row r="265">
          <cell r="B265">
            <v>81770</v>
          </cell>
          <cell r="C265">
            <v>0.29749999999999999</v>
          </cell>
          <cell r="D265">
            <v>0.1173</v>
          </cell>
          <cell r="E265">
            <v>1.7999999999999999E-2</v>
          </cell>
          <cell r="F265">
            <v>0</v>
          </cell>
          <cell r="G265">
            <v>0.16220000000000001</v>
          </cell>
          <cell r="H265">
            <v>3.3</v>
          </cell>
          <cell r="I265">
            <v>6.6</v>
          </cell>
          <cell r="J265">
            <v>11</v>
          </cell>
        </row>
        <row r="266">
          <cell r="B266">
            <v>81777</v>
          </cell>
          <cell r="C266">
            <v>2.1939000000000002</v>
          </cell>
          <cell r="D266">
            <v>1.135</v>
          </cell>
          <cell r="E266">
            <v>5.8999999999999997E-2</v>
          </cell>
          <cell r="F266">
            <v>0.83409999999999995</v>
          </cell>
          <cell r="G266">
            <v>0.16589999999999999</v>
          </cell>
          <cell r="H266">
            <v>3.3</v>
          </cell>
          <cell r="I266">
            <v>6.6</v>
          </cell>
          <cell r="J266">
            <v>11</v>
          </cell>
        </row>
        <row r="267">
          <cell r="B267">
            <v>81764</v>
          </cell>
          <cell r="C267">
            <v>0.16170000000000001</v>
          </cell>
          <cell r="D267">
            <v>0.13</v>
          </cell>
          <cell r="E267">
            <v>3.1699999999999999E-2</v>
          </cell>
          <cell r="F267">
            <v>0</v>
          </cell>
          <cell r="G267">
            <v>0</v>
          </cell>
          <cell r="H267">
            <v>3.3</v>
          </cell>
          <cell r="I267">
            <v>6.6</v>
          </cell>
          <cell r="J267">
            <v>11</v>
          </cell>
        </row>
        <row r="268">
          <cell r="B268">
            <v>81764</v>
          </cell>
          <cell r="C268">
            <v>0.3463</v>
          </cell>
          <cell r="D268">
            <v>0.25269999999999998</v>
          </cell>
          <cell r="E268">
            <v>0.09</v>
          </cell>
          <cell r="F268">
            <v>3.5999999999999999E-3</v>
          </cell>
          <cell r="G268">
            <v>0</v>
          </cell>
          <cell r="H268">
            <v>3.3</v>
          </cell>
          <cell r="I268">
            <v>6.6</v>
          </cell>
          <cell r="J268">
            <v>11</v>
          </cell>
        </row>
        <row r="269">
          <cell r="B269">
            <v>81820</v>
          </cell>
          <cell r="C269">
            <v>0.55769999999999997</v>
          </cell>
          <cell r="D269">
            <v>0.54949999999999999</v>
          </cell>
          <cell r="E269">
            <v>8.0999999999999996E-3</v>
          </cell>
          <cell r="F269">
            <v>0</v>
          </cell>
          <cell r="G269">
            <v>0</v>
          </cell>
          <cell r="H269">
            <v>3.3</v>
          </cell>
          <cell r="I269">
            <v>6.6</v>
          </cell>
          <cell r="J269">
            <v>11</v>
          </cell>
        </row>
        <row r="270">
          <cell r="B270">
            <v>81783</v>
          </cell>
          <cell r="C270">
            <v>1.0658000000000001</v>
          </cell>
          <cell r="D270">
            <v>0.93240000000000001</v>
          </cell>
          <cell r="E270">
            <v>0.1298</v>
          </cell>
          <cell r="F270">
            <v>3.5999999999999999E-3</v>
          </cell>
          <cell r="G270">
            <v>0</v>
          </cell>
          <cell r="H270">
            <v>3.3</v>
          </cell>
          <cell r="I270">
            <v>6.6</v>
          </cell>
          <cell r="J270">
            <v>11</v>
          </cell>
        </row>
        <row r="271">
          <cell r="B271">
            <v>83021</v>
          </cell>
          <cell r="C271">
            <v>0.34339999999999998</v>
          </cell>
          <cell r="D271">
            <v>0.34250000000000003</v>
          </cell>
          <cell r="E271">
            <v>8.9999999999999998E-4</v>
          </cell>
          <cell r="F271">
            <v>0</v>
          </cell>
          <cell r="G271">
            <v>0</v>
          </cell>
          <cell r="H271">
            <v>3.3</v>
          </cell>
          <cell r="I271">
            <v>6.6</v>
          </cell>
          <cell r="J271">
            <v>11</v>
          </cell>
        </row>
        <row r="272">
          <cell r="B272">
            <v>83023</v>
          </cell>
          <cell r="C272">
            <v>0.1396</v>
          </cell>
          <cell r="D272">
            <v>0.1303</v>
          </cell>
          <cell r="E272">
            <v>9.1999999999999998E-3</v>
          </cell>
          <cell r="F272">
            <v>0</v>
          </cell>
          <cell r="G272">
            <v>0</v>
          </cell>
          <cell r="H272">
            <v>3.3</v>
          </cell>
          <cell r="I272">
            <v>6.6</v>
          </cell>
          <cell r="J272">
            <v>11</v>
          </cell>
        </row>
        <row r="273">
          <cell r="B273">
            <v>83014</v>
          </cell>
          <cell r="C273">
            <v>0.25769999999999998</v>
          </cell>
          <cell r="D273">
            <v>0.24479999999999999</v>
          </cell>
          <cell r="E273">
            <v>1.29E-2</v>
          </cell>
          <cell r="F273">
            <v>0</v>
          </cell>
          <cell r="G273">
            <v>0</v>
          </cell>
          <cell r="H273">
            <v>3.3</v>
          </cell>
          <cell r="I273">
            <v>6.6</v>
          </cell>
          <cell r="J273">
            <v>11</v>
          </cell>
        </row>
        <row r="274">
          <cell r="B274">
            <v>83019</v>
          </cell>
          <cell r="C274">
            <v>0.74070000000000003</v>
          </cell>
          <cell r="D274">
            <v>0.71760000000000002</v>
          </cell>
          <cell r="E274">
            <v>2.3E-2</v>
          </cell>
          <cell r="F274">
            <v>0</v>
          </cell>
          <cell r="G274">
            <v>0</v>
          </cell>
          <cell r="H274">
            <v>3.3</v>
          </cell>
          <cell r="I274">
            <v>6.6</v>
          </cell>
          <cell r="J274">
            <v>11</v>
          </cell>
        </row>
        <row r="275">
          <cell r="B275">
            <v>83071</v>
          </cell>
          <cell r="C275">
            <v>0.4914</v>
          </cell>
          <cell r="D275">
            <v>0.40010000000000001</v>
          </cell>
          <cell r="E275">
            <v>4.2999999999999997E-2</v>
          </cell>
          <cell r="F275">
            <v>4.8300000000000003E-2</v>
          </cell>
          <cell r="G275">
            <v>0</v>
          </cell>
          <cell r="H275">
            <v>3.3</v>
          </cell>
          <cell r="I275">
            <v>6.6</v>
          </cell>
          <cell r="J275">
            <v>11</v>
          </cell>
        </row>
        <row r="276">
          <cell r="B276">
            <v>83063</v>
          </cell>
          <cell r="C276">
            <v>0.38190000000000002</v>
          </cell>
          <cell r="D276">
            <v>0.33800000000000002</v>
          </cell>
          <cell r="E276">
            <v>4.0300000000000002E-2</v>
          </cell>
          <cell r="F276">
            <v>3.5999999999999999E-3</v>
          </cell>
          <cell r="G276">
            <v>0</v>
          </cell>
          <cell r="H276">
            <v>3.3</v>
          </cell>
          <cell r="I276">
            <v>6.6</v>
          </cell>
          <cell r="J276">
            <v>11</v>
          </cell>
        </row>
        <row r="277">
          <cell r="B277">
            <v>84655</v>
          </cell>
          <cell r="C277">
            <v>0.8629</v>
          </cell>
          <cell r="D277">
            <v>0.84989999999999999</v>
          </cell>
          <cell r="E277">
            <v>1.3100000000000001E-2</v>
          </cell>
          <cell r="F277">
            <v>0</v>
          </cell>
          <cell r="G277">
            <v>0</v>
          </cell>
          <cell r="H277">
            <v>3.3</v>
          </cell>
          <cell r="I277">
            <v>6.6</v>
          </cell>
          <cell r="J277">
            <v>11</v>
          </cell>
        </row>
        <row r="278">
          <cell r="B278">
            <v>83596</v>
          </cell>
          <cell r="C278">
            <v>1.7416</v>
          </cell>
          <cell r="D278">
            <v>1.5941000000000001</v>
          </cell>
          <cell r="E278">
            <v>9.6000000000000002E-2</v>
          </cell>
          <cell r="F278">
            <v>5.16E-2</v>
          </cell>
          <cell r="G278">
            <v>0</v>
          </cell>
          <cell r="I278">
            <v>6.6</v>
          </cell>
          <cell r="J278">
            <v>11</v>
          </cell>
        </row>
        <row r="279">
          <cell r="B279">
            <v>82544</v>
          </cell>
          <cell r="C279">
            <v>5.7382999999999997</v>
          </cell>
          <cell r="D279">
            <v>4.3844000000000003</v>
          </cell>
          <cell r="E279">
            <v>0.30740000000000001</v>
          </cell>
          <cell r="F279">
            <v>0.88219999999999998</v>
          </cell>
          <cell r="G279">
            <v>0.1643</v>
          </cell>
          <cell r="J279">
            <v>11</v>
          </cell>
        </row>
        <row r="281">
          <cell r="B281" t="str">
            <v>Evolução FEC Conjunto Guaianazes</v>
          </cell>
        </row>
        <row r="282">
          <cell r="B282" t="str">
            <v>CONSUM</v>
          </cell>
          <cell r="C282" t="str">
            <v>TOTAL</v>
          </cell>
          <cell r="D282" t="str">
            <v>NPROG</v>
          </cell>
          <cell r="E282" t="str">
            <v>PROG</v>
          </cell>
          <cell r="F282" t="str">
            <v>SUBT INT</v>
          </cell>
          <cell r="G282" t="str">
            <v>SUBT EXT</v>
          </cell>
          <cell r="H282" t="str">
            <v>Padrão Mensal = 2,7</v>
          </cell>
          <cell r="I282" t="str">
            <v>Padrão Trimestral = 5,4</v>
          </cell>
          <cell r="J282" t="str">
            <v>Padrão Anual = 9</v>
          </cell>
        </row>
        <row r="283">
          <cell r="B283">
            <v>59135</v>
          </cell>
          <cell r="C283">
            <v>0.81010000000000004</v>
          </cell>
          <cell r="D283">
            <v>0.79349999999999998</v>
          </cell>
          <cell r="E283">
            <v>1.66E-2</v>
          </cell>
          <cell r="F283">
            <v>0</v>
          </cell>
          <cell r="G283">
            <v>0</v>
          </cell>
          <cell r="H283">
            <v>2.7</v>
          </cell>
          <cell r="I283">
            <v>5.4</v>
          </cell>
          <cell r="J283">
            <v>9</v>
          </cell>
        </row>
        <row r="284">
          <cell r="B284">
            <v>59140</v>
          </cell>
          <cell r="C284">
            <v>1.3774</v>
          </cell>
          <cell r="D284">
            <v>0.3841</v>
          </cell>
          <cell r="E284">
            <v>6.4000000000000003E-3</v>
          </cell>
          <cell r="F284">
            <v>4.5900000000000003E-2</v>
          </cell>
          <cell r="G284">
            <v>0.94099999999999995</v>
          </cell>
          <cell r="H284">
            <v>2.7</v>
          </cell>
          <cell r="I284">
            <v>5.4</v>
          </cell>
          <cell r="J284">
            <v>9</v>
          </cell>
        </row>
        <row r="285">
          <cell r="B285">
            <v>59152</v>
          </cell>
          <cell r="C285">
            <v>0.32529999999999998</v>
          </cell>
          <cell r="D285">
            <v>0.1603</v>
          </cell>
          <cell r="E285">
            <v>0.16500000000000001</v>
          </cell>
          <cell r="F285">
            <v>0</v>
          </cell>
          <cell r="G285">
            <v>0</v>
          </cell>
          <cell r="H285">
            <v>2.7</v>
          </cell>
          <cell r="I285">
            <v>5.4</v>
          </cell>
          <cell r="J285">
            <v>9</v>
          </cell>
        </row>
        <row r="286">
          <cell r="B286">
            <v>59142</v>
          </cell>
          <cell r="C286">
            <v>2.5127000000000002</v>
          </cell>
          <cell r="D286">
            <v>1.3378000000000001</v>
          </cell>
          <cell r="E286">
            <v>0.188</v>
          </cell>
          <cell r="F286">
            <v>4.5900000000000003E-2</v>
          </cell>
          <cell r="G286">
            <v>0.94099999999999995</v>
          </cell>
          <cell r="H286">
            <v>2.7</v>
          </cell>
          <cell r="I286">
            <v>5.4</v>
          </cell>
          <cell r="J286">
            <v>9</v>
          </cell>
        </row>
        <row r="287">
          <cell r="B287">
            <v>59152</v>
          </cell>
          <cell r="C287">
            <v>0.1172</v>
          </cell>
          <cell r="D287">
            <v>8.2299999999999998E-2</v>
          </cell>
          <cell r="E287">
            <v>2.2200000000000001E-2</v>
          </cell>
          <cell r="F287">
            <v>1.2699999999999999E-2</v>
          </cell>
          <cell r="G287">
            <v>0</v>
          </cell>
          <cell r="H287">
            <v>2.7</v>
          </cell>
          <cell r="I287">
            <v>5.4</v>
          </cell>
          <cell r="J287">
            <v>9</v>
          </cell>
        </row>
        <row r="288">
          <cell r="B288">
            <v>59152</v>
          </cell>
          <cell r="C288">
            <v>0.84119999999999995</v>
          </cell>
          <cell r="D288">
            <v>0.32900000000000001</v>
          </cell>
          <cell r="E288">
            <v>3.1600000000000003E-2</v>
          </cell>
          <cell r="F288">
            <v>0.48070000000000002</v>
          </cell>
          <cell r="G288">
            <v>0</v>
          </cell>
          <cell r="H288">
            <v>2.7</v>
          </cell>
          <cell r="I288">
            <v>5.4</v>
          </cell>
          <cell r="J288">
            <v>9</v>
          </cell>
        </row>
        <row r="289">
          <cell r="B289">
            <v>59032</v>
          </cell>
          <cell r="C289">
            <v>0.37469999999999998</v>
          </cell>
          <cell r="D289">
            <v>0.37019999999999997</v>
          </cell>
          <cell r="E289">
            <v>4.4999999999999997E-3</v>
          </cell>
          <cell r="F289">
            <v>0</v>
          </cell>
          <cell r="G289">
            <v>0</v>
          </cell>
          <cell r="H289">
            <v>2.7</v>
          </cell>
          <cell r="I289">
            <v>5.4</v>
          </cell>
          <cell r="J289">
            <v>9</v>
          </cell>
        </row>
        <row r="290">
          <cell r="B290">
            <v>59112</v>
          </cell>
          <cell r="C290">
            <v>1.3331999999999999</v>
          </cell>
          <cell r="D290">
            <v>0.78129999999999999</v>
          </cell>
          <cell r="E290">
            <v>5.8299999999999998E-2</v>
          </cell>
          <cell r="F290">
            <v>0.49370000000000003</v>
          </cell>
          <cell r="G290">
            <v>0</v>
          </cell>
          <cell r="H290">
            <v>2.7</v>
          </cell>
          <cell r="I290">
            <v>5.4</v>
          </cell>
          <cell r="J290">
            <v>9</v>
          </cell>
        </row>
        <row r="291">
          <cell r="B291">
            <v>59657</v>
          </cell>
          <cell r="C291">
            <v>0.59</v>
          </cell>
          <cell r="D291">
            <v>0.58120000000000005</v>
          </cell>
          <cell r="E291">
            <v>8.8000000000000005E-3</v>
          </cell>
          <cell r="F291">
            <v>0</v>
          </cell>
          <cell r="G291">
            <v>0</v>
          </cell>
          <cell r="H291">
            <v>2.7</v>
          </cell>
          <cell r="I291">
            <v>5.4</v>
          </cell>
          <cell r="J291">
            <v>9</v>
          </cell>
        </row>
        <row r="292">
          <cell r="B292">
            <v>59657</v>
          </cell>
          <cell r="C292">
            <v>0.17849999999999999</v>
          </cell>
          <cell r="D292">
            <v>0.1694</v>
          </cell>
          <cell r="E292">
            <v>9.1999999999999998E-3</v>
          </cell>
          <cell r="F292">
            <v>0</v>
          </cell>
          <cell r="G292">
            <v>0</v>
          </cell>
          <cell r="H292">
            <v>2.7</v>
          </cell>
          <cell r="I292">
            <v>5.4</v>
          </cell>
          <cell r="J292">
            <v>9</v>
          </cell>
        </row>
        <row r="293">
          <cell r="B293">
            <v>59656</v>
          </cell>
          <cell r="C293">
            <v>0.31869999999999998</v>
          </cell>
          <cell r="D293">
            <v>0.31030000000000002</v>
          </cell>
          <cell r="E293">
            <v>8.3999999999999995E-3</v>
          </cell>
          <cell r="F293">
            <v>0</v>
          </cell>
          <cell r="G293">
            <v>0</v>
          </cell>
          <cell r="H293">
            <v>2.7</v>
          </cell>
          <cell r="I293">
            <v>5.4</v>
          </cell>
          <cell r="J293">
            <v>9</v>
          </cell>
        </row>
        <row r="294">
          <cell r="B294">
            <v>59657</v>
          </cell>
          <cell r="C294">
            <v>1.0871999999999999</v>
          </cell>
          <cell r="D294">
            <v>1.0609</v>
          </cell>
          <cell r="E294">
            <v>2.64E-2</v>
          </cell>
          <cell r="F294">
            <v>0</v>
          </cell>
          <cell r="G294">
            <v>0</v>
          </cell>
          <cell r="H294">
            <v>2.7</v>
          </cell>
          <cell r="I294">
            <v>5.4</v>
          </cell>
          <cell r="J294">
            <v>9</v>
          </cell>
        </row>
        <row r="295">
          <cell r="B295">
            <v>59709</v>
          </cell>
          <cell r="C295">
            <v>0.32669999999999999</v>
          </cell>
          <cell r="D295">
            <v>0.27500000000000002</v>
          </cell>
          <cell r="E295">
            <v>2.9399999999999999E-2</v>
          </cell>
          <cell r="F295">
            <v>2.2200000000000001E-2</v>
          </cell>
          <cell r="G295">
            <v>0</v>
          </cell>
          <cell r="H295">
            <v>2.7</v>
          </cell>
          <cell r="I295">
            <v>5.4</v>
          </cell>
          <cell r="J295">
            <v>9</v>
          </cell>
        </row>
        <row r="296">
          <cell r="B296">
            <v>59709</v>
          </cell>
          <cell r="C296">
            <v>0.80020000000000002</v>
          </cell>
          <cell r="D296">
            <v>0.27450000000000002</v>
          </cell>
          <cell r="E296">
            <v>3.2800000000000003E-2</v>
          </cell>
          <cell r="F296">
            <v>0.47970000000000002</v>
          </cell>
          <cell r="G296">
            <v>1.3100000000000001E-2</v>
          </cell>
          <cell r="H296">
            <v>2.7</v>
          </cell>
          <cell r="I296">
            <v>5.4</v>
          </cell>
          <cell r="J296">
            <v>9</v>
          </cell>
        </row>
        <row r="297">
          <cell r="B297">
            <v>60747</v>
          </cell>
          <cell r="C297">
            <v>0.57699999999999996</v>
          </cell>
          <cell r="D297">
            <v>0.5323</v>
          </cell>
          <cell r="E297">
            <v>4.4699999999999997E-2</v>
          </cell>
          <cell r="F297">
            <v>0</v>
          </cell>
          <cell r="G297">
            <v>0</v>
          </cell>
          <cell r="H297">
            <v>2.7</v>
          </cell>
          <cell r="I297">
            <v>5.4</v>
          </cell>
          <cell r="J297">
            <v>9</v>
          </cell>
        </row>
        <row r="298">
          <cell r="B298">
            <v>60055</v>
          </cell>
          <cell r="C298">
            <v>1.7040999999999999</v>
          </cell>
          <cell r="D298">
            <v>1.0848</v>
          </cell>
          <cell r="E298">
            <v>0.1071</v>
          </cell>
          <cell r="F298">
            <v>0.499</v>
          </cell>
          <cell r="G298">
            <v>1.2999999999999999E-2</v>
          </cell>
          <cell r="I298">
            <v>5.4</v>
          </cell>
          <cell r="J298">
            <v>9</v>
          </cell>
        </row>
        <row r="299">
          <cell r="B299">
            <v>59492</v>
          </cell>
          <cell r="C299">
            <v>6.633</v>
          </cell>
          <cell r="D299">
            <v>4.2651000000000003</v>
          </cell>
          <cell r="E299">
            <v>0.37940000000000002</v>
          </cell>
          <cell r="F299">
            <v>1.0399</v>
          </cell>
          <cell r="G299">
            <v>0.9486</v>
          </cell>
          <cell r="J299">
            <v>9</v>
          </cell>
        </row>
        <row r="301">
          <cell r="B301" t="str">
            <v>Evolução FEC Conjunto Interlagos</v>
          </cell>
        </row>
        <row r="302">
          <cell r="B302" t="str">
            <v>CONSUM</v>
          </cell>
          <cell r="C302" t="str">
            <v>TOTAL</v>
          </cell>
          <cell r="D302" t="str">
            <v>NPROG</v>
          </cell>
          <cell r="E302" t="str">
            <v>PROG</v>
          </cell>
          <cell r="F302" t="str">
            <v>SUBT INT</v>
          </cell>
          <cell r="G302" t="str">
            <v>SUBT EXT</v>
          </cell>
          <cell r="H302" t="str">
            <v>Padrão Mensal = 2,7</v>
          </cell>
          <cell r="I302" t="str">
            <v>Padrão Trimestral = 5,4</v>
          </cell>
          <cell r="J302" t="str">
            <v>Padrão Anual = 9</v>
          </cell>
        </row>
        <row r="303">
          <cell r="B303">
            <v>55866</v>
          </cell>
          <cell r="C303">
            <v>0.35930000000000001</v>
          </cell>
          <cell r="D303">
            <v>0.27910000000000001</v>
          </cell>
          <cell r="E303">
            <v>8.0199999999999994E-2</v>
          </cell>
          <cell r="F303">
            <v>0</v>
          </cell>
          <cell r="G303">
            <v>0</v>
          </cell>
          <cell r="H303">
            <v>2.7</v>
          </cell>
          <cell r="I303">
            <v>5.4</v>
          </cell>
          <cell r="J303">
            <v>9</v>
          </cell>
        </row>
        <row r="304">
          <cell r="B304">
            <v>55867</v>
          </cell>
          <cell r="C304">
            <v>0.17050000000000001</v>
          </cell>
          <cell r="D304">
            <v>0.15590000000000001</v>
          </cell>
          <cell r="E304">
            <v>1.46E-2</v>
          </cell>
          <cell r="F304">
            <v>0</v>
          </cell>
          <cell r="G304">
            <v>0</v>
          </cell>
          <cell r="H304">
            <v>2.7</v>
          </cell>
          <cell r="I304">
            <v>5.4</v>
          </cell>
          <cell r="J304">
            <v>9</v>
          </cell>
        </row>
        <row r="305">
          <cell r="B305">
            <v>55876</v>
          </cell>
          <cell r="C305">
            <v>0.82020000000000004</v>
          </cell>
          <cell r="D305">
            <v>0.41649999999999998</v>
          </cell>
          <cell r="E305">
            <v>1.0699999999999999E-2</v>
          </cell>
          <cell r="F305">
            <v>0.39300000000000002</v>
          </cell>
          <cell r="G305">
            <v>0</v>
          </cell>
          <cell r="H305">
            <v>2.7</v>
          </cell>
          <cell r="I305">
            <v>5.4</v>
          </cell>
          <cell r="J305">
            <v>9</v>
          </cell>
        </row>
        <row r="306">
          <cell r="B306">
            <v>55870</v>
          </cell>
          <cell r="C306">
            <v>1.3501000000000001</v>
          </cell>
          <cell r="D306">
            <v>0.85150000000000003</v>
          </cell>
          <cell r="E306">
            <v>0.1055</v>
          </cell>
          <cell r="F306">
            <v>0.39300000000000002</v>
          </cell>
          <cell r="G306">
            <v>0</v>
          </cell>
          <cell r="H306">
            <v>2.7</v>
          </cell>
          <cell r="I306">
            <v>5.4</v>
          </cell>
          <cell r="J306">
            <v>9</v>
          </cell>
        </row>
        <row r="307">
          <cell r="B307">
            <v>55903</v>
          </cell>
          <cell r="C307">
            <v>0.95330000000000004</v>
          </cell>
          <cell r="D307">
            <v>9.4399999999999998E-2</v>
          </cell>
          <cell r="E307">
            <v>3.0999999999999999E-3</v>
          </cell>
          <cell r="F307">
            <v>0.39200000000000002</v>
          </cell>
          <cell r="G307">
            <v>0.46379999999999999</v>
          </cell>
          <cell r="H307">
            <v>2.7</v>
          </cell>
          <cell r="I307">
            <v>5.4</v>
          </cell>
          <cell r="J307">
            <v>9</v>
          </cell>
        </row>
        <row r="308">
          <cell r="B308">
            <v>55903</v>
          </cell>
          <cell r="C308">
            <v>0.27410000000000001</v>
          </cell>
          <cell r="D308">
            <v>0.25580000000000003</v>
          </cell>
          <cell r="E308">
            <v>1.8200000000000001E-2</v>
          </cell>
          <cell r="F308">
            <v>0</v>
          </cell>
          <cell r="G308">
            <v>0</v>
          </cell>
          <cell r="H308">
            <v>2.7</v>
          </cell>
          <cell r="I308">
            <v>5.4</v>
          </cell>
          <cell r="J308">
            <v>9</v>
          </cell>
        </row>
        <row r="309">
          <cell r="B309">
            <v>55857</v>
          </cell>
          <cell r="C309">
            <v>0.4773</v>
          </cell>
          <cell r="D309">
            <v>0.42459999999999998</v>
          </cell>
          <cell r="E309">
            <v>3.4200000000000001E-2</v>
          </cell>
          <cell r="F309">
            <v>1.8499999999999999E-2</v>
          </cell>
          <cell r="G309">
            <v>0</v>
          </cell>
          <cell r="H309">
            <v>2.7</v>
          </cell>
          <cell r="I309">
            <v>5.4</v>
          </cell>
          <cell r="J309">
            <v>9</v>
          </cell>
        </row>
        <row r="310">
          <cell r="B310">
            <v>55888</v>
          </cell>
          <cell r="C310">
            <v>1.7048000000000001</v>
          </cell>
          <cell r="D310">
            <v>0.77470000000000006</v>
          </cell>
          <cell r="E310">
            <v>5.5500000000000001E-2</v>
          </cell>
          <cell r="F310">
            <v>0.41060000000000002</v>
          </cell>
          <cell r="G310">
            <v>0.46389999999999998</v>
          </cell>
          <cell r="H310">
            <v>2.7</v>
          </cell>
          <cell r="I310">
            <v>5.4</v>
          </cell>
          <cell r="J310">
            <v>9</v>
          </cell>
        </row>
        <row r="311">
          <cell r="B311">
            <v>56975</v>
          </cell>
          <cell r="C311">
            <v>0.24759999999999999</v>
          </cell>
          <cell r="D311">
            <v>0.1996</v>
          </cell>
          <cell r="E311">
            <v>4.8000000000000001E-2</v>
          </cell>
          <cell r="F311">
            <v>0</v>
          </cell>
          <cell r="G311">
            <v>0</v>
          </cell>
          <cell r="H311">
            <v>2.7</v>
          </cell>
          <cell r="I311">
            <v>5.4</v>
          </cell>
          <cell r="J311">
            <v>9</v>
          </cell>
        </row>
        <row r="312">
          <cell r="B312">
            <v>57008</v>
          </cell>
          <cell r="C312">
            <v>0.2298</v>
          </cell>
          <cell r="D312">
            <v>0.13469999999999999</v>
          </cell>
          <cell r="E312">
            <v>9.5100000000000004E-2</v>
          </cell>
          <cell r="F312">
            <v>0</v>
          </cell>
          <cell r="G312">
            <v>0</v>
          </cell>
          <cell r="H312">
            <v>2.7</v>
          </cell>
          <cell r="I312">
            <v>5.4</v>
          </cell>
          <cell r="J312">
            <v>9</v>
          </cell>
        </row>
        <row r="313">
          <cell r="B313">
            <v>57005</v>
          </cell>
          <cell r="C313">
            <v>0.52880000000000005</v>
          </cell>
          <cell r="D313">
            <v>0.32700000000000001</v>
          </cell>
          <cell r="E313">
            <v>0.20180000000000001</v>
          </cell>
          <cell r="F313">
            <v>0</v>
          </cell>
          <cell r="G313">
            <v>0</v>
          </cell>
          <cell r="H313">
            <v>2.7</v>
          </cell>
          <cell r="I313">
            <v>5.4</v>
          </cell>
          <cell r="J313">
            <v>9</v>
          </cell>
        </row>
        <row r="314">
          <cell r="B314">
            <v>56996</v>
          </cell>
          <cell r="C314">
            <v>1.0062</v>
          </cell>
          <cell r="D314">
            <v>0.6613</v>
          </cell>
          <cell r="E314">
            <v>0.34489999999999998</v>
          </cell>
          <cell r="F314">
            <v>0</v>
          </cell>
          <cell r="G314">
            <v>0</v>
          </cell>
          <cell r="H314">
            <v>2.7</v>
          </cell>
          <cell r="I314">
            <v>5.4</v>
          </cell>
          <cell r="J314">
            <v>9</v>
          </cell>
        </row>
        <row r="315">
          <cell r="B315">
            <v>57050</v>
          </cell>
          <cell r="C315">
            <v>1.7027000000000001</v>
          </cell>
          <cell r="D315">
            <v>0.72299999999999998</v>
          </cell>
          <cell r="E315">
            <v>6.3E-3</v>
          </cell>
          <cell r="F315">
            <v>0.97340000000000004</v>
          </cell>
          <cell r="G315">
            <v>0</v>
          </cell>
          <cell r="H315">
            <v>2.7</v>
          </cell>
          <cell r="I315">
            <v>5.4</v>
          </cell>
          <cell r="J315">
            <v>9</v>
          </cell>
        </row>
        <row r="316">
          <cell r="B316">
            <v>57230</v>
          </cell>
          <cell r="C316">
            <v>0.1855</v>
          </cell>
          <cell r="D316">
            <v>0.1492</v>
          </cell>
          <cell r="E316">
            <v>0</v>
          </cell>
          <cell r="F316">
            <v>3.6299999999999999E-2</v>
          </cell>
          <cell r="G316">
            <v>0</v>
          </cell>
          <cell r="H316">
            <v>2.7</v>
          </cell>
          <cell r="I316">
            <v>5.4</v>
          </cell>
          <cell r="J316">
            <v>9</v>
          </cell>
        </row>
        <row r="317">
          <cell r="B317">
            <v>57938</v>
          </cell>
          <cell r="C317">
            <v>0.1968</v>
          </cell>
          <cell r="D317">
            <v>0.189</v>
          </cell>
          <cell r="E317">
            <v>5.8999999999999999E-3</v>
          </cell>
          <cell r="F317">
            <v>1.4E-3</v>
          </cell>
          <cell r="G317">
            <v>5.0000000000000001E-4</v>
          </cell>
          <cell r="H317">
            <v>2.7</v>
          </cell>
          <cell r="I317">
            <v>5.4</v>
          </cell>
          <cell r="J317">
            <v>9</v>
          </cell>
        </row>
        <row r="318">
          <cell r="B318">
            <v>57406</v>
          </cell>
          <cell r="C318">
            <v>2.0756999999999999</v>
          </cell>
          <cell r="D318">
            <v>1.0580000000000001</v>
          </cell>
          <cell r="E318">
            <v>1.2200000000000001E-2</v>
          </cell>
          <cell r="F318">
            <v>1.0049999999999999</v>
          </cell>
          <cell r="G318">
            <v>5.0000000000000001E-4</v>
          </cell>
          <cell r="I318">
            <v>5.4</v>
          </cell>
          <cell r="J318">
            <v>9</v>
          </cell>
        </row>
        <row r="319">
          <cell r="B319">
            <v>56540</v>
          </cell>
          <cell r="C319">
            <v>6.141</v>
          </cell>
          <cell r="D319">
            <v>3.3479999999999999</v>
          </cell>
          <cell r="E319">
            <v>0.51919999999999999</v>
          </cell>
          <cell r="F319">
            <v>1.8146</v>
          </cell>
          <cell r="G319">
            <v>0.45910000000000001</v>
          </cell>
          <cell r="J319">
            <v>9</v>
          </cell>
        </row>
        <row r="321">
          <cell r="B321" t="str">
            <v>Evolução FEC Conjunto Itaim Paulista</v>
          </cell>
        </row>
        <row r="322">
          <cell r="B322" t="str">
            <v>CONSUM</v>
          </cell>
          <cell r="C322" t="str">
            <v>TOTAL</v>
          </cell>
          <cell r="D322" t="str">
            <v>NPROG</v>
          </cell>
          <cell r="E322" t="str">
            <v>PROG</v>
          </cell>
          <cell r="F322" t="str">
            <v>SUBT INT</v>
          </cell>
          <cell r="G322" t="str">
            <v>SUBT EXT</v>
          </cell>
          <cell r="H322" t="str">
            <v>Padrão Mensal = 3</v>
          </cell>
          <cell r="I322" t="str">
            <v>Padrão Trimestral = 6</v>
          </cell>
          <cell r="J322" t="str">
            <v>Padrão Anual = 10</v>
          </cell>
        </row>
        <row r="323">
          <cell r="B323">
            <v>135866</v>
          </cell>
          <cell r="C323">
            <v>0.57279999999999998</v>
          </cell>
          <cell r="D323">
            <v>0.56069999999999998</v>
          </cell>
          <cell r="E323">
            <v>1.21E-2</v>
          </cell>
          <cell r="F323">
            <v>0</v>
          </cell>
          <cell r="G323">
            <v>0</v>
          </cell>
          <cell r="H323">
            <v>3</v>
          </cell>
          <cell r="I323">
            <v>6</v>
          </cell>
          <cell r="J323">
            <v>10</v>
          </cell>
        </row>
        <row r="324">
          <cell r="B324">
            <v>135869</v>
          </cell>
          <cell r="C324">
            <v>1.9401999999999999</v>
          </cell>
          <cell r="D324">
            <v>0.51549999999999996</v>
          </cell>
          <cell r="E324">
            <v>0.13170000000000001</v>
          </cell>
          <cell r="F324">
            <v>0.29299999999999998</v>
          </cell>
          <cell r="G324">
            <v>1</v>
          </cell>
          <cell r="H324">
            <v>3</v>
          </cell>
          <cell r="I324">
            <v>6</v>
          </cell>
          <cell r="J324">
            <v>10</v>
          </cell>
        </row>
        <row r="325">
          <cell r="B325">
            <v>135870</v>
          </cell>
          <cell r="C325">
            <v>0.32800000000000001</v>
          </cell>
          <cell r="D325">
            <v>0.29680000000000001</v>
          </cell>
          <cell r="E325">
            <v>3.1199999999999999E-2</v>
          </cell>
          <cell r="F325">
            <v>0</v>
          </cell>
          <cell r="G325">
            <v>0</v>
          </cell>
          <cell r="H325">
            <v>3</v>
          </cell>
          <cell r="I325">
            <v>6</v>
          </cell>
          <cell r="J325">
            <v>10</v>
          </cell>
        </row>
        <row r="326">
          <cell r="B326">
            <v>135868</v>
          </cell>
          <cell r="C326">
            <v>2.8410000000000002</v>
          </cell>
          <cell r="D326">
            <v>1.373</v>
          </cell>
          <cell r="E326">
            <v>0.17499999999999999</v>
          </cell>
          <cell r="F326">
            <v>0.29299999999999998</v>
          </cell>
          <cell r="G326">
            <v>1</v>
          </cell>
          <cell r="H326">
            <v>3</v>
          </cell>
          <cell r="I326">
            <v>6</v>
          </cell>
          <cell r="J326">
            <v>10</v>
          </cell>
        </row>
        <row r="327">
          <cell r="B327">
            <v>135870</v>
          </cell>
          <cell r="C327">
            <v>0.82299999999999995</v>
          </cell>
          <cell r="D327">
            <v>0.40229999999999999</v>
          </cell>
          <cell r="E327">
            <v>1.7899999999999999E-2</v>
          </cell>
          <cell r="F327">
            <v>0.40279999999999999</v>
          </cell>
          <cell r="G327">
            <v>0</v>
          </cell>
          <cell r="H327">
            <v>3</v>
          </cell>
          <cell r="I327">
            <v>6</v>
          </cell>
          <cell r="J327">
            <v>10</v>
          </cell>
        </row>
        <row r="328">
          <cell r="B328">
            <v>135846</v>
          </cell>
          <cell r="C328">
            <v>0.95250000000000001</v>
          </cell>
          <cell r="D328">
            <v>0.58089999999999997</v>
          </cell>
          <cell r="E328">
            <v>7.8600000000000003E-2</v>
          </cell>
          <cell r="F328">
            <v>0.29299999999999998</v>
          </cell>
          <cell r="G328">
            <v>0</v>
          </cell>
          <cell r="H328">
            <v>3</v>
          </cell>
          <cell r="I328">
            <v>6</v>
          </cell>
          <cell r="J328">
            <v>10</v>
          </cell>
        </row>
        <row r="329">
          <cell r="B329">
            <v>135645</v>
          </cell>
          <cell r="C329">
            <v>0.65280000000000005</v>
          </cell>
          <cell r="D329">
            <v>0.35339999999999999</v>
          </cell>
          <cell r="E329">
            <v>6.0000000000000001E-3</v>
          </cell>
          <cell r="F329">
            <v>0.29349999999999998</v>
          </cell>
          <cell r="G329">
            <v>0</v>
          </cell>
          <cell r="H329">
            <v>3</v>
          </cell>
          <cell r="I329">
            <v>6</v>
          </cell>
          <cell r="J329">
            <v>10</v>
          </cell>
        </row>
        <row r="330">
          <cell r="B330">
            <v>135787</v>
          </cell>
          <cell r="C330">
            <v>2.4285000000000001</v>
          </cell>
          <cell r="D330">
            <v>1.3367</v>
          </cell>
          <cell r="E330">
            <v>0.10249999999999999</v>
          </cell>
          <cell r="F330">
            <v>0.98939999999999995</v>
          </cell>
          <cell r="G330">
            <v>0</v>
          </cell>
          <cell r="H330">
            <v>3</v>
          </cell>
          <cell r="I330">
            <v>6</v>
          </cell>
          <cell r="J330">
            <v>10</v>
          </cell>
        </row>
        <row r="331">
          <cell r="B331">
            <v>138503</v>
          </cell>
          <cell r="C331">
            <v>0.92589999999999995</v>
          </cell>
          <cell r="D331">
            <v>0.50509999999999999</v>
          </cell>
          <cell r="E331">
            <v>0.12659999999999999</v>
          </cell>
          <cell r="F331">
            <v>0.29420000000000002</v>
          </cell>
          <cell r="G331">
            <v>0</v>
          </cell>
          <cell r="H331">
            <v>3</v>
          </cell>
          <cell r="I331">
            <v>6</v>
          </cell>
          <cell r="J331">
            <v>10</v>
          </cell>
        </row>
        <row r="332">
          <cell r="B332">
            <v>138457</v>
          </cell>
          <cell r="C332">
            <v>0.56950000000000001</v>
          </cell>
          <cell r="D332">
            <v>0.33810000000000001</v>
          </cell>
          <cell r="E332">
            <v>0.23130000000000001</v>
          </cell>
          <cell r="F332">
            <v>0</v>
          </cell>
          <cell r="G332">
            <v>0</v>
          </cell>
          <cell r="H332">
            <v>3</v>
          </cell>
          <cell r="I332">
            <v>6</v>
          </cell>
          <cell r="J332">
            <v>10</v>
          </cell>
        </row>
        <row r="333">
          <cell r="B333">
            <v>138457</v>
          </cell>
          <cell r="C333">
            <v>0.90810000000000002</v>
          </cell>
          <cell r="D333">
            <v>0.45450000000000002</v>
          </cell>
          <cell r="E333">
            <v>0.1593</v>
          </cell>
          <cell r="F333">
            <v>0.29430000000000001</v>
          </cell>
          <cell r="G333">
            <v>0</v>
          </cell>
          <cell r="H333">
            <v>3</v>
          </cell>
          <cell r="I333">
            <v>6</v>
          </cell>
          <cell r="J333">
            <v>10</v>
          </cell>
        </row>
        <row r="334">
          <cell r="B334">
            <v>138472</v>
          </cell>
          <cell r="C334">
            <v>2.4035000000000002</v>
          </cell>
          <cell r="D334">
            <v>1.2977000000000001</v>
          </cell>
          <cell r="E334">
            <v>0.51719999999999999</v>
          </cell>
          <cell r="F334">
            <v>0.58850000000000002</v>
          </cell>
          <cell r="G334">
            <v>0</v>
          </cell>
          <cell r="H334">
            <v>3</v>
          </cell>
          <cell r="I334">
            <v>6</v>
          </cell>
          <cell r="J334">
            <v>10</v>
          </cell>
        </row>
        <row r="335">
          <cell r="B335">
            <v>138637</v>
          </cell>
          <cell r="C335">
            <v>0.66049999999999998</v>
          </cell>
          <cell r="D335">
            <v>0.33550000000000002</v>
          </cell>
          <cell r="E335">
            <v>0.32500000000000001</v>
          </cell>
          <cell r="F335">
            <v>0</v>
          </cell>
          <cell r="G335">
            <v>0</v>
          </cell>
          <cell r="H335">
            <v>3</v>
          </cell>
          <cell r="I335">
            <v>6</v>
          </cell>
          <cell r="J335">
            <v>10</v>
          </cell>
        </row>
        <row r="336">
          <cell r="B336">
            <v>138605</v>
          </cell>
          <cell r="C336">
            <v>0.63270000000000004</v>
          </cell>
          <cell r="D336">
            <v>0.59619999999999995</v>
          </cell>
          <cell r="E336">
            <v>3.6600000000000001E-2</v>
          </cell>
          <cell r="F336">
            <v>0</v>
          </cell>
          <cell r="G336">
            <v>0</v>
          </cell>
          <cell r="H336">
            <v>3</v>
          </cell>
          <cell r="I336">
            <v>6</v>
          </cell>
          <cell r="J336">
            <v>10</v>
          </cell>
        </row>
        <row r="337">
          <cell r="B337">
            <v>143421</v>
          </cell>
          <cell r="C337">
            <v>0.86939999999999995</v>
          </cell>
          <cell r="D337">
            <v>0.56020000000000003</v>
          </cell>
          <cell r="E337">
            <v>1.2800000000000001E-2</v>
          </cell>
          <cell r="F337">
            <v>0.2964</v>
          </cell>
          <cell r="G337">
            <v>0</v>
          </cell>
          <cell r="H337">
            <v>3</v>
          </cell>
          <cell r="I337">
            <v>6</v>
          </cell>
          <cell r="J337">
            <v>10</v>
          </cell>
        </row>
        <row r="338">
          <cell r="B338">
            <v>140221</v>
          </cell>
          <cell r="C338">
            <v>2.1677</v>
          </cell>
          <cell r="D338">
            <v>1.494</v>
          </cell>
          <cell r="E338">
            <v>0.37059999999999998</v>
          </cell>
          <cell r="F338">
            <v>0.30320000000000003</v>
          </cell>
          <cell r="G338">
            <v>0</v>
          </cell>
          <cell r="I338">
            <v>6</v>
          </cell>
          <cell r="J338">
            <v>10</v>
          </cell>
        </row>
        <row r="339">
          <cell r="B339">
            <v>137587</v>
          </cell>
          <cell r="C339">
            <v>9.8305000000000007</v>
          </cell>
          <cell r="D339">
            <v>5.5038</v>
          </cell>
          <cell r="E339">
            <v>1.1721999999999999</v>
          </cell>
          <cell r="F339">
            <v>2.1671</v>
          </cell>
          <cell r="G339">
            <v>0.98750000000000004</v>
          </cell>
          <cell r="J339">
            <v>10</v>
          </cell>
        </row>
        <row r="341">
          <cell r="B341" t="str">
            <v>Evolução FEC Conjunto Itapecerica da Serra</v>
          </cell>
        </row>
        <row r="342">
          <cell r="B342" t="str">
            <v>CONSUM</v>
          </cell>
          <cell r="C342" t="str">
            <v>TOTAL</v>
          </cell>
          <cell r="D342" t="str">
            <v>NPROG</v>
          </cell>
          <cell r="E342" t="str">
            <v>PROG</v>
          </cell>
          <cell r="F342" t="str">
            <v>SUBT INT</v>
          </cell>
          <cell r="G342" t="str">
            <v>SUBT EXT</v>
          </cell>
          <cell r="H342" t="str">
            <v>Padrão Mensal = 6,6</v>
          </cell>
          <cell r="I342" t="str">
            <v>Padrão Trimestral = 13,2</v>
          </cell>
          <cell r="J342" t="str">
            <v>Padrão Anual = 22</v>
          </cell>
        </row>
        <row r="343">
          <cell r="B343">
            <v>8425</v>
          </cell>
          <cell r="C343">
            <v>3.3420000000000001</v>
          </cell>
          <cell r="D343">
            <v>3.2446999999999999</v>
          </cell>
          <cell r="E343">
            <v>9.7199999999999995E-2</v>
          </cell>
          <cell r="F343">
            <v>0</v>
          </cell>
          <cell r="G343">
            <v>0</v>
          </cell>
          <cell r="H343">
            <v>6.6</v>
          </cell>
          <cell r="I343">
            <v>13.2</v>
          </cell>
          <cell r="J343">
            <v>22</v>
          </cell>
        </row>
        <row r="344">
          <cell r="B344">
            <v>8469</v>
          </cell>
          <cell r="C344">
            <v>1.6681999999999999</v>
          </cell>
          <cell r="D344">
            <v>1.6113999999999999</v>
          </cell>
          <cell r="E344">
            <v>5.6800000000000003E-2</v>
          </cell>
          <cell r="F344">
            <v>0</v>
          </cell>
          <cell r="G344">
            <v>0</v>
          </cell>
          <cell r="H344">
            <v>6.6</v>
          </cell>
          <cell r="I344">
            <v>13.2</v>
          </cell>
          <cell r="J344">
            <v>22</v>
          </cell>
        </row>
        <row r="345">
          <cell r="B345">
            <v>8469</v>
          </cell>
          <cell r="C345">
            <v>2.3866000000000001</v>
          </cell>
          <cell r="D345">
            <v>1.7750999999999999</v>
          </cell>
          <cell r="E345">
            <v>7.7999999999999996E-3</v>
          </cell>
          <cell r="F345">
            <v>0</v>
          </cell>
          <cell r="G345">
            <v>0.60370000000000001</v>
          </cell>
          <cell r="H345">
            <v>6.6</v>
          </cell>
          <cell r="I345">
            <v>13.2</v>
          </cell>
          <cell r="J345">
            <v>22</v>
          </cell>
        </row>
        <row r="346">
          <cell r="B346">
            <v>8454</v>
          </cell>
          <cell r="C346">
            <v>7.3925000000000001</v>
          </cell>
          <cell r="D346">
            <v>6.6261000000000001</v>
          </cell>
          <cell r="E346">
            <v>0.16159999999999999</v>
          </cell>
          <cell r="F346">
            <v>0</v>
          </cell>
          <cell r="G346">
            <v>0.6048</v>
          </cell>
          <cell r="H346">
            <v>6.6</v>
          </cell>
          <cell r="I346">
            <v>13.2</v>
          </cell>
          <cell r="J346">
            <v>22</v>
          </cell>
        </row>
        <row r="347">
          <cell r="B347">
            <v>9688</v>
          </cell>
          <cell r="C347">
            <v>0.6663</v>
          </cell>
          <cell r="D347">
            <v>0.64549999999999996</v>
          </cell>
          <cell r="E347">
            <v>2.07E-2</v>
          </cell>
          <cell r="F347">
            <v>0</v>
          </cell>
          <cell r="G347">
            <v>0</v>
          </cell>
          <cell r="H347">
            <v>6.6</v>
          </cell>
          <cell r="I347">
            <v>13.2</v>
          </cell>
          <cell r="J347">
            <v>22</v>
          </cell>
        </row>
        <row r="348">
          <cell r="B348">
            <v>9689</v>
          </cell>
          <cell r="C348">
            <v>1.3321000000000001</v>
          </cell>
          <cell r="D348">
            <v>1.2444999999999999</v>
          </cell>
          <cell r="E348">
            <v>2.8999999999999998E-3</v>
          </cell>
          <cell r="F348">
            <v>8.4699999999999998E-2</v>
          </cell>
          <cell r="G348">
            <v>0</v>
          </cell>
          <cell r="H348">
            <v>6.6</v>
          </cell>
          <cell r="I348">
            <v>13.2</v>
          </cell>
          <cell r="J348">
            <v>22</v>
          </cell>
        </row>
        <row r="349">
          <cell r="B349">
            <v>9687</v>
          </cell>
          <cell r="C349">
            <v>0.81369999999999998</v>
          </cell>
          <cell r="D349">
            <v>0.81030000000000002</v>
          </cell>
          <cell r="E349">
            <v>3.3999999999999998E-3</v>
          </cell>
          <cell r="F349">
            <v>0</v>
          </cell>
          <cell r="G349">
            <v>0</v>
          </cell>
          <cell r="H349">
            <v>6.6</v>
          </cell>
          <cell r="I349">
            <v>13.2</v>
          </cell>
          <cell r="J349">
            <v>22</v>
          </cell>
        </row>
        <row r="350">
          <cell r="B350">
            <v>9688</v>
          </cell>
          <cell r="C350">
            <v>2.8121999999999998</v>
          </cell>
          <cell r="D350">
            <v>2.7002999999999999</v>
          </cell>
          <cell r="E350">
            <v>2.7E-2</v>
          </cell>
          <cell r="F350">
            <v>8.4699999999999998E-2</v>
          </cell>
          <cell r="G350">
            <v>0</v>
          </cell>
          <cell r="H350">
            <v>6.6</v>
          </cell>
          <cell r="I350">
            <v>13.2</v>
          </cell>
          <cell r="J350">
            <v>22</v>
          </cell>
        </row>
        <row r="351">
          <cell r="B351">
            <v>9732</v>
          </cell>
          <cell r="C351">
            <v>1.3656999999999999</v>
          </cell>
          <cell r="D351">
            <v>1.357</v>
          </cell>
          <cell r="E351">
            <v>8.6999999999999994E-3</v>
          </cell>
          <cell r="F351">
            <v>0</v>
          </cell>
          <cell r="G351">
            <v>0</v>
          </cell>
          <cell r="H351">
            <v>6.6</v>
          </cell>
          <cell r="I351">
            <v>13.2</v>
          </cell>
          <cell r="J351">
            <v>22</v>
          </cell>
        </row>
        <row r="352">
          <cell r="B352">
            <v>9732</v>
          </cell>
          <cell r="C352">
            <v>1.6112</v>
          </cell>
          <cell r="D352">
            <v>1.4716</v>
          </cell>
          <cell r="E352">
            <v>0</v>
          </cell>
          <cell r="F352">
            <v>0.13950000000000001</v>
          </cell>
          <cell r="G352">
            <v>0</v>
          </cell>
          <cell r="H352">
            <v>6.6</v>
          </cell>
          <cell r="I352">
            <v>13.2</v>
          </cell>
          <cell r="J352">
            <v>22</v>
          </cell>
        </row>
        <row r="353">
          <cell r="B353">
            <v>9732</v>
          </cell>
          <cell r="C353">
            <v>1.9728000000000001</v>
          </cell>
          <cell r="D353">
            <v>1.9467000000000001</v>
          </cell>
          <cell r="E353">
            <v>2.6100000000000002E-2</v>
          </cell>
          <cell r="F353">
            <v>0</v>
          </cell>
          <cell r="G353">
            <v>0</v>
          </cell>
          <cell r="H353">
            <v>6.6</v>
          </cell>
          <cell r="I353">
            <v>13.2</v>
          </cell>
          <cell r="J353">
            <v>22</v>
          </cell>
        </row>
        <row r="354">
          <cell r="B354">
            <v>9732</v>
          </cell>
          <cell r="C354">
            <v>4.9497</v>
          </cell>
          <cell r="D354">
            <v>4.7752999999999997</v>
          </cell>
          <cell r="E354">
            <v>3.4799999999999998E-2</v>
          </cell>
          <cell r="F354">
            <v>0.13950000000000001</v>
          </cell>
          <cell r="G354">
            <v>0</v>
          </cell>
          <cell r="H354">
            <v>6.6</v>
          </cell>
          <cell r="I354">
            <v>13.2</v>
          </cell>
          <cell r="J354">
            <v>22</v>
          </cell>
        </row>
        <row r="355">
          <cell r="B355">
            <v>9748</v>
          </cell>
          <cell r="C355">
            <v>4.2613000000000003</v>
          </cell>
          <cell r="D355">
            <v>3.0019</v>
          </cell>
          <cell r="E355">
            <v>1.3299999999999999E-2</v>
          </cell>
          <cell r="F355">
            <v>0.623</v>
          </cell>
          <cell r="G355">
            <v>0.623</v>
          </cell>
          <cell r="H355">
            <v>6.6</v>
          </cell>
          <cell r="I355">
            <v>13.2</v>
          </cell>
          <cell r="J355">
            <v>22</v>
          </cell>
        </row>
        <row r="356">
          <cell r="B356">
            <v>9748</v>
          </cell>
          <cell r="C356">
            <v>2.2879999999999998</v>
          </cell>
          <cell r="D356">
            <v>1.8965000000000001</v>
          </cell>
          <cell r="E356">
            <v>4.3E-3</v>
          </cell>
          <cell r="F356">
            <v>1.0200000000000001E-2</v>
          </cell>
          <cell r="G356">
            <v>0.377</v>
          </cell>
          <cell r="H356">
            <v>6.6</v>
          </cell>
          <cell r="I356">
            <v>13.2</v>
          </cell>
          <cell r="J356">
            <v>22</v>
          </cell>
        </row>
        <row r="357">
          <cell r="B357">
            <v>9844</v>
          </cell>
          <cell r="C357">
            <v>1.8669</v>
          </cell>
          <cell r="D357">
            <v>1.8569</v>
          </cell>
          <cell r="E357">
            <v>1.01E-2</v>
          </cell>
          <cell r="F357">
            <v>0</v>
          </cell>
          <cell r="G357">
            <v>0</v>
          </cell>
          <cell r="H357">
            <v>6.6</v>
          </cell>
          <cell r="I357">
            <v>13.2</v>
          </cell>
          <cell r="J357">
            <v>22</v>
          </cell>
        </row>
        <row r="358">
          <cell r="B358">
            <v>9780</v>
          </cell>
          <cell r="C358">
            <v>8.407</v>
          </cell>
          <cell r="D358">
            <v>6.7514000000000003</v>
          </cell>
          <cell r="E358">
            <v>2.7699999999999999E-2</v>
          </cell>
          <cell r="F358">
            <v>0.63109999999999999</v>
          </cell>
          <cell r="G358">
            <v>0.99670000000000003</v>
          </cell>
          <cell r="I358">
            <v>13.2</v>
          </cell>
          <cell r="J358">
            <v>22</v>
          </cell>
        </row>
        <row r="359">
          <cell r="B359">
            <v>9414</v>
          </cell>
          <cell r="C359">
            <v>23.383400000000002</v>
          </cell>
          <cell r="D359">
            <v>20.6798</v>
          </cell>
          <cell r="E359">
            <v>0.23769999999999999</v>
          </cell>
          <cell r="F359">
            <v>0.8871</v>
          </cell>
          <cell r="G359">
            <v>1.5786</v>
          </cell>
          <cell r="J359">
            <v>22</v>
          </cell>
        </row>
        <row r="361">
          <cell r="B361" t="str">
            <v>Evolução FEC Conjunto Itapecerica da Serra - Centro</v>
          </cell>
        </row>
        <row r="362">
          <cell r="B362" t="str">
            <v>CONSUM</v>
          </cell>
          <cell r="C362" t="str">
            <v>TOTAL</v>
          </cell>
          <cell r="D362" t="str">
            <v>NPROG</v>
          </cell>
          <cell r="E362" t="str">
            <v>PROG</v>
          </cell>
          <cell r="F362" t="str">
            <v>SUBT INT</v>
          </cell>
          <cell r="G362" t="str">
            <v>SUBT EXT</v>
          </cell>
          <cell r="H362" t="str">
            <v>Padrão Mensal = 6,6</v>
          </cell>
          <cell r="I362" t="str">
            <v>Padrão Trimestral = 13,2</v>
          </cell>
          <cell r="J362" t="str">
            <v>Padrão Anual = 22</v>
          </cell>
        </row>
        <row r="363">
          <cell r="B363">
            <v>20143</v>
          </cell>
          <cell r="C363">
            <v>1.5167999999999999</v>
          </cell>
          <cell r="D363">
            <v>1.4821</v>
          </cell>
          <cell r="E363">
            <v>3.4799999999999998E-2</v>
          </cell>
          <cell r="F363">
            <v>0</v>
          </cell>
          <cell r="G363">
            <v>0</v>
          </cell>
          <cell r="H363">
            <v>6.6</v>
          </cell>
          <cell r="I363">
            <v>13.2</v>
          </cell>
          <cell r="J363">
            <v>22</v>
          </cell>
        </row>
        <row r="364">
          <cell r="B364">
            <v>20143</v>
          </cell>
          <cell r="C364">
            <v>1.2989999999999999</v>
          </cell>
          <cell r="D364">
            <v>1.2896000000000001</v>
          </cell>
          <cell r="E364">
            <v>9.4000000000000004E-3</v>
          </cell>
          <cell r="F364">
            <v>0</v>
          </cell>
          <cell r="G364">
            <v>0</v>
          </cell>
          <cell r="H364">
            <v>6.6</v>
          </cell>
          <cell r="I364">
            <v>13.2</v>
          </cell>
          <cell r="J364">
            <v>22</v>
          </cell>
        </row>
        <row r="365">
          <cell r="B365">
            <v>20129</v>
          </cell>
          <cell r="C365">
            <v>1.8602000000000001</v>
          </cell>
          <cell r="D365">
            <v>0.85809999999999997</v>
          </cell>
          <cell r="E365">
            <v>2.0999999999999999E-3</v>
          </cell>
          <cell r="F365">
            <v>0</v>
          </cell>
          <cell r="G365">
            <v>1</v>
          </cell>
          <cell r="H365">
            <v>6.6</v>
          </cell>
          <cell r="I365">
            <v>13.2</v>
          </cell>
          <cell r="J365">
            <v>22</v>
          </cell>
        </row>
        <row r="366">
          <cell r="B366">
            <v>20138</v>
          </cell>
          <cell r="C366">
            <v>4.6759000000000004</v>
          </cell>
          <cell r="D366">
            <v>3.6301000000000001</v>
          </cell>
          <cell r="E366">
            <v>4.6300000000000001E-2</v>
          </cell>
          <cell r="F366">
            <v>0</v>
          </cell>
          <cell r="G366">
            <v>0.99960000000000004</v>
          </cell>
          <cell r="H366">
            <v>6.6</v>
          </cell>
          <cell r="I366">
            <v>13.2</v>
          </cell>
          <cell r="J366">
            <v>22</v>
          </cell>
        </row>
        <row r="367">
          <cell r="B367">
            <v>23272</v>
          </cell>
          <cell r="C367">
            <v>0.66110000000000002</v>
          </cell>
          <cell r="D367">
            <v>0.65749999999999997</v>
          </cell>
          <cell r="E367">
            <v>3.5000000000000001E-3</v>
          </cell>
          <cell r="F367">
            <v>0</v>
          </cell>
          <cell r="G367">
            <v>0</v>
          </cell>
          <cell r="H367">
            <v>6.6</v>
          </cell>
          <cell r="I367">
            <v>13.2</v>
          </cell>
          <cell r="J367">
            <v>22</v>
          </cell>
        </row>
        <row r="368">
          <cell r="B368">
            <v>23352</v>
          </cell>
          <cell r="C368">
            <v>1.3194999999999999</v>
          </cell>
          <cell r="D368">
            <v>1.2373000000000001</v>
          </cell>
          <cell r="E368">
            <v>4.5699999999999998E-2</v>
          </cell>
          <cell r="F368">
            <v>3.6499999999999998E-2</v>
          </cell>
          <cell r="G368">
            <v>0</v>
          </cell>
          <cell r="H368">
            <v>6.6</v>
          </cell>
          <cell r="I368">
            <v>13.2</v>
          </cell>
          <cell r="J368">
            <v>22</v>
          </cell>
        </row>
        <row r="369">
          <cell r="B369">
            <v>23352</v>
          </cell>
          <cell r="C369">
            <v>0.59550000000000003</v>
          </cell>
          <cell r="D369">
            <v>0.58779999999999999</v>
          </cell>
          <cell r="E369">
            <v>7.6E-3</v>
          </cell>
          <cell r="F369">
            <v>0</v>
          </cell>
          <cell r="G369">
            <v>0</v>
          </cell>
          <cell r="H369">
            <v>6.6</v>
          </cell>
          <cell r="I369">
            <v>13.2</v>
          </cell>
          <cell r="J369">
            <v>22</v>
          </cell>
        </row>
        <row r="370">
          <cell r="B370">
            <v>23325</v>
          </cell>
          <cell r="C370">
            <v>2.5768</v>
          </cell>
          <cell r="D370">
            <v>2.4832000000000001</v>
          </cell>
          <cell r="E370">
            <v>5.6899999999999999E-2</v>
          </cell>
          <cell r="F370">
            <v>3.6499999999999998E-2</v>
          </cell>
          <cell r="G370">
            <v>0</v>
          </cell>
          <cell r="H370">
            <v>6.6</v>
          </cell>
          <cell r="I370">
            <v>13.2</v>
          </cell>
          <cell r="J370">
            <v>22</v>
          </cell>
        </row>
        <row r="371">
          <cell r="B371">
            <v>23470</v>
          </cell>
          <cell r="C371">
            <v>1.1042000000000001</v>
          </cell>
          <cell r="D371">
            <v>1.1040000000000001</v>
          </cell>
          <cell r="E371">
            <v>2.0000000000000001E-4</v>
          </cell>
          <cell r="F371">
            <v>0</v>
          </cell>
          <cell r="G371">
            <v>0</v>
          </cell>
          <cell r="H371">
            <v>6.6</v>
          </cell>
          <cell r="I371">
            <v>13.2</v>
          </cell>
          <cell r="J371">
            <v>22</v>
          </cell>
        </row>
        <row r="372">
          <cell r="B372">
            <v>23470</v>
          </cell>
          <cell r="C372">
            <v>1.1581999999999999</v>
          </cell>
          <cell r="D372">
            <v>0.70799999999999996</v>
          </cell>
          <cell r="E372">
            <v>8.8000000000000005E-3</v>
          </cell>
          <cell r="F372">
            <v>0.44140000000000001</v>
          </cell>
          <cell r="G372">
            <v>0</v>
          </cell>
          <cell r="H372">
            <v>6.6</v>
          </cell>
          <cell r="I372">
            <v>13.2</v>
          </cell>
          <cell r="J372">
            <v>22</v>
          </cell>
        </row>
        <row r="373">
          <cell r="B373">
            <v>23470</v>
          </cell>
          <cell r="C373">
            <v>0.81669999999999998</v>
          </cell>
          <cell r="D373">
            <v>0.8145</v>
          </cell>
          <cell r="E373">
            <v>2.2000000000000001E-3</v>
          </cell>
          <cell r="F373">
            <v>0</v>
          </cell>
          <cell r="G373">
            <v>0</v>
          </cell>
          <cell r="H373">
            <v>6.6</v>
          </cell>
          <cell r="I373">
            <v>13.2</v>
          </cell>
          <cell r="J373">
            <v>22</v>
          </cell>
        </row>
        <row r="374">
          <cell r="B374">
            <v>23470</v>
          </cell>
          <cell r="C374">
            <v>3.0790999999999999</v>
          </cell>
          <cell r="D374">
            <v>2.6265000000000001</v>
          </cell>
          <cell r="E374">
            <v>1.12E-2</v>
          </cell>
          <cell r="F374">
            <v>0.44140000000000001</v>
          </cell>
          <cell r="G374">
            <v>0</v>
          </cell>
          <cell r="H374">
            <v>6.6</v>
          </cell>
          <cell r="I374">
            <v>13.2</v>
          </cell>
          <cell r="J374">
            <v>22</v>
          </cell>
        </row>
        <row r="375">
          <cell r="B375">
            <v>23475</v>
          </cell>
          <cell r="C375">
            <v>3.5596999999999999</v>
          </cell>
          <cell r="D375">
            <v>1.7553000000000001</v>
          </cell>
          <cell r="E375">
            <v>1.5E-3</v>
          </cell>
          <cell r="F375">
            <v>0.80289999999999995</v>
          </cell>
          <cell r="G375">
            <v>1</v>
          </cell>
          <cell r="H375">
            <v>6.6</v>
          </cell>
          <cell r="I375">
            <v>13.2</v>
          </cell>
          <cell r="J375">
            <v>22</v>
          </cell>
        </row>
        <row r="376">
          <cell r="B376">
            <v>23473</v>
          </cell>
          <cell r="C376">
            <v>1.5424</v>
          </cell>
          <cell r="D376">
            <v>1.2927999999999999</v>
          </cell>
          <cell r="E376">
            <v>4.3E-3</v>
          </cell>
          <cell r="F376">
            <v>0.24529999999999999</v>
          </cell>
          <cell r="G376">
            <v>0</v>
          </cell>
          <cell r="H376">
            <v>6.6</v>
          </cell>
          <cell r="I376">
            <v>13.2</v>
          </cell>
          <cell r="J376">
            <v>22</v>
          </cell>
        </row>
        <row r="377">
          <cell r="B377">
            <v>23771</v>
          </cell>
          <cell r="C377">
            <v>1.0152000000000001</v>
          </cell>
          <cell r="D377">
            <v>0.9677</v>
          </cell>
          <cell r="E377">
            <v>4.7500000000000001E-2</v>
          </cell>
          <cell r="F377">
            <v>0</v>
          </cell>
          <cell r="G377">
            <v>0</v>
          </cell>
          <cell r="H377">
            <v>6.6</v>
          </cell>
          <cell r="I377">
            <v>13.2</v>
          </cell>
          <cell r="J377">
            <v>22</v>
          </cell>
        </row>
        <row r="378">
          <cell r="B378">
            <v>23573</v>
          </cell>
          <cell r="C378">
            <v>6.1044999999999998</v>
          </cell>
          <cell r="D378">
            <v>4.0110999999999999</v>
          </cell>
          <cell r="E378">
            <v>5.3699999999999998E-2</v>
          </cell>
          <cell r="F378">
            <v>1.0438000000000001</v>
          </cell>
          <cell r="G378">
            <v>0.99580000000000002</v>
          </cell>
          <cell r="I378">
            <v>13.2</v>
          </cell>
          <cell r="J378">
            <v>22</v>
          </cell>
        </row>
        <row r="379">
          <cell r="B379">
            <v>22627</v>
          </cell>
          <cell r="C379">
            <v>16.371300000000002</v>
          </cell>
          <cell r="D379">
            <v>12.6938</v>
          </cell>
          <cell r="E379">
            <v>0.16739999999999999</v>
          </cell>
          <cell r="F379">
            <v>1.583</v>
          </cell>
          <cell r="G379">
            <v>1.9271</v>
          </cell>
          <cell r="J379">
            <v>22</v>
          </cell>
        </row>
        <row r="381">
          <cell r="B381" t="str">
            <v>Evolução FEC Conjunto Itapevi</v>
          </cell>
        </row>
        <row r="382">
          <cell r="B382" t="str">
            <v>CONSUM</v>
          </cell>
          <cell r="C382" t="str">
            <v>TOTAL</v>
          </cell>
          <cell r="D382" t="str">
            <v>NPROG</v>
          </cell>
          <cell r="E382" t="str">
            <v>PROG</v>
          </cell>
          <cell r="F382" t="str">
            <v>SUBT INT</v>
          </cell>
          <cell r="G382" t="str">
            <v>SUBT EXT</v>
          </cell>
          <cell r="H382" t="str">
            <v>Padrão Mensal = 4,5</v>
          </cell>
          <cell r="I382" t="str">
            <v>Padrão Trimestral = 9</v>
          </cell>
          <cell r="J382" t="str">
            <v>Padrão Anual = 15</v>
          </cell>
        </row>
        <row r="383">
          <cell r="B383">
            <v>45548</v>
          </cell>
          <cell r="C383">
            <v>1.0807</v>
          </cell>
          <cell r="D383">
            <v>1.0185999999999999</v>
          </cell>
          <cell r="E383">
            <v>6.2199999999999998E-2</v>
          </cell>
          <cell r="F383">
            <v>0</v>
          </cell>
          <cell r="G383">
            <v>0</v>
          </cell>
          <cell r="H383">
            <v>4.5</v>
          </cell>
          <cell r="I383">
            <v>9</v>
          </cell>
          <cell r="J383">
            <v>15</v>
          </cell>
        </row>
        <row r="384">
          <cell r="B384">
            <v>45548</v>
          </cell>
          <cell r="C384">
            <v>0.37390000000000001</v>
          </cell>
          <cell r="D384">
            <v>0.33979999999999999</v>
          </cell>
          <cell r="E384">
            <v>1.9400000000000001E-2</v>
          </cell>
          <cell r="F384">
            <v>1.4800000000000001E-2</v>
          </cell>
          <cell r="G384">
            <v>0</v>
          </cell>
          <cell r="H384">
            <v>4.5</v>
          </cell>
          <cell r="I384">
            <v>9</v>
          </cell>
          <cell r="J384">
            <v>15</v>
          </cell>
        </row>
        <row r="385">
          <cell r="B385">
            <v>45488</v>
          </cell>
          <cell r="C385">
            <v>1.1642999999999999</v>
          </cell>
          <cell r="D385">
            <v>0.53790000000000004</v>
          </cell>
          <cell r="E385">
            <v>2.6599999999999999E-2</v>
          </cell>
          <cell r="F385">
            <v>0.5998</v>
          </cell>
          <cell r="G385">
            <v>0</v>
          </cell>
          <cell r="H385">
            <v>4.5</v>
          </cell>
          <cell r="I385">
            <v>9</v>
          </cell>
          <cell r="J385">
            <v>15</v>
          </cell>
        </row>
        <row r="386">
          <cell r="B386">
            <v>45528</v>
          </cell>
          <cell r="C386">
            <v>2.6185</v>
          </cell>
          <cell r="D386">
            <v>1.8964000000000001</v>
          </cell>
          <cell r="E386">
            <v>0.1082</v>
          </cell>
          <cell r="F386">
            <v>0.61409999999999998</v>
          </cell>
          <cell r="G386">
            <v>0</v>
          </cell>
          <cell r="H386">
            <v>4.5</v>
          </cell>
          <cell r="I386">
            <v>9</v>
          </cell>
          <cell r="J386">
            <v>15</v>
          </cell>
        </row>
        <row r="387">
          <cell r="B387">
            <v>46927</v>
          </cell>
          <cell r="C387">
            <v>0.4259</v>
          </cell>
          <cell r="D387">
            <v>0.38329999999999997</v>
          </cell>
          <cell r="E387">
            <v>4.2599999999999999E-2</v>
          </cell>
          <cell r="F387">
            <v>0</v>
          </cell>
          <cell r="G387">
            <v>0</v>
          </cell>
          <cell r="H387">
            <v>4.5</v>
          </cell>
          <cell r="I387">
            <v>9</v>
          </cell>
          <cell r="J387">
            <v>15</v>
          </cell>
        </row>
        <row r="388">
          <cell r="B388">
            <v>46861</v>
          </cell>
          <cell r="C388">
            <v>1.0130999999999999</v>
          </cell>
          <cell r="D388">
            <v>1.0119</v>
          </cell>
          <cell r="E388">
            <v>1.1999999999999999E-3</v>
          </cell>
          <cell r="F388">
            <v>0</v>
          </cell>
          <cell r="G388">
            <v>0</v>
          </cell>
          <cell r="H388">
            <v>4.5</v>
          </cell>
          <cell r="I388">
            <v>9</v>
          </cell>
          <cell r="J388">
            <v>15</v>
          </cell>
        </row>
        <row r="389">
          <cell r="B389">
            <v>46888</v>
          </cell>
          <cell r="C389">
            <v>0.44829999999999998</v>
          </cell>
          <cell r="D389">
            <v>0.44230000000000003</v>
          </cell>
          <cell r="E389">
            <v>6.1000000000000004E-3</v>
          </cell>
          <cell r="F389">
            <v>0</v>
          </cell>
          <cell r="G389">
            <v>0</v>
          </cell>
          <cell r="H389">
            <v>4.5</v>
          </cell>
          <cell r="I389">
            <v>9</v>
          </cell>
          <cell r="J389">
            <v>15</v>
          </cell>
        </row>
        <row r="390">
          <cell r="B390">
            <v>46892</v>
          </cell>
          <cell r="C390">
            <v>1.8869</v>
          </cell>
          <cell r="D390">
            <v>1.8371</v>
          </cell>
          <cell r="E390">
            <v>4.99E-2</v>
          </cell>
          <cell r="F390">
            <v>0</v>
          </cell>
          <cell r="G390">
            <v>0</v>
          </cell>
          <cell r="H390">
            <v>4.5</v>
          </cell>
          <cell r="I390">
            <v>9</v>
          </cell>
          <cell r="J390">
            <v>15</v>
          </cell>
        </row>
        <row r="391">
          <cell r="B391">
            <v>47292</v>
          </cell>
          <cell r="C391">
            <v>0.66759999999999997</v>
          </cell>
          <cell r="D391">
            <v>0.61970000000000003</v>
          </cell>
          <cell r="E391">
            <v>1.84E-2</v>
          </cell>
          <cell r="F391">
            <v>2.9499999999999998E-2</v>
          </cell>
          <cell r="G391">
            <v>0</v>
          </cell>
          <cell r="H391">
            <v>4.5</v>
          </cell>
          <cell r="I391">
            <v>9</v>
          </cell>
          <cell r="J391">
            <v>15</v>
          </cell>
        </row>
        <row r="392">
          <cell r="B392">
            <v>47292</v>
          </cell>
          <cell r="C392">
            <v>0.52149999999999996</v>
          </cell>
          <cell r="D392">
            <v>0.48859999999999998</v>
          </cell>
          <cell r="E392">
            <v>3.2899999999999999E-2</v>
          </cell>
          <cell r="F392">
            <v>0</v>
          </cell>
          <cell r="G392">
            <v>0</v>
          </cell>
          <cell r="H392">
            <v>4.5</v>
          </cell>
          <cell r="I392">
            <v>9</v>
          </cell>
          <cell r="J392">
            <v>15</v>
          </cell>
        </row>
        <row r="393">
          <cell r="B393">
            <v>47246</v>
          </cell>
          <cell r="C393">
            <v>0.40110000000000001</v>
          </cell>
          <cell r="D393">
            <v>0.37919999999999998</v>
          </cell>
          <cell r="E393">
            <v>2.1899999999999999E-2</v>
          </cell>
          <cell r="F393">
            <v>0</v>
          </cell>
          <cell r="G393">
            <v>0</v>
          </cell>
          <cell r="H393">
            <v>4.5</v>
          </cell>
          <cell r="I393">
            <v>9</v>
          </cell>
          <cell r="J393">
            <v>15</v>
          </cell>
        </row>
        <row r="394">
          <cell r="B394">
            <v>47277</v>
          </cell>
          <cell r="C394">
            <v>1.5903</v>
          </cell>
          <cell r="D394">
            <v>1.4876</v>
          </cell>
          <cell r="E394">
            <v>7.3200000000000001E-2</v>
          </cell>
          <cell r="F394">
            <v>2.9499999999999998E-2</v>
          </cell>
          <cell r="G394">
            <v>0</v>
          </cell>
          <cell r="H394">
            <v>4.5</v>
          </cell>
          <cell r="I394">
            <v>9</v>
          </cell>
          <cell r="J394">
            <v>15</v>
          </cell>
        </row>
        <row r="395">
          <cell r="B395">
            <v>47302</v>
          </cell>
          <cell r="C395">
            <v>1.4319</v>
          </cell>
          <cell r="D395">
            <v>0.42409999999999998</v>
          </cell>
          <cell r="E395">
            <v>7.7000000000000002E-3</v>
          </cell>
          <cell r="F395">
            <v>1</v>
          </cell>
          <cell r="G395">
            <v>0</v>
          </cell>
          <cell r="H395">
            <v>4.5</v>
          </cell>
          <cell r="I395">
            <v>9</v>
          </cell>
          <cell r="J395">
            <v>15</v>
          </cell>
        </row>
        <row r="396">
          <cell r="B396">
            <v>47302</v>
          </cell>
          <cell r="C396">
            <v>1.5854999999999999</v>
          </cell>
          <cell r="D396">
            <v>1.1761999999999999</v>
          </cell>
          <cell r="E396">
            <v>6.7000000000000002E-3</v>
          </cell>
          <cell r="F396">
            <v>0.40250000000000002</v>
          </cell>
          <cell r="G396">
            <v>0</v>
          </cell>
          <cell r="H396">
            <v>4.5</v>
          </cell>
          <cell r="I396">
            <v>9</v>
          </cell>
          <cell r="J396">
            <v>15</v>
          </cell>
        </row>
        <row r="397">
          <cell r="B397">
            <v>47780</v>
          </cell>
          <cell r="C397">
            <v>0.90780000000000005</v>
          </cell>
          <cell r="D397">
            <v>0.69830000000000003</v>
          </cell>
          <cell r="E397">
            <v>1.2699999999999999E-2</v>
          </cell>
          <cell r="F397">
            <v>0.1968</v>
          </cell>
          <cell r="G397">
            <v>0</v>
          </cell>
          <cell r="H397">
            <v>4.5</v>
          </cell>
          <cell r="I397">
            <v>9</v>
          </cell>
          <cell r="J397">
            <v>15</v>
          </cell>
        </row>
        <row r="398">
          <cell r="B398">
            <v>47461</v>
          </cell>
          <cell r="C398">
            <v>3.9211999999999998</v>
          </cell>
          <cell r="D398">
            <v>2.2978999999999998</v>
          </cell>
          <cell r="E398">
            <v>2.7099999999999999E-2</v>
          </cell>
          <cell r="F398">
            <v>1.5959000000000001</v>
          </cell>
          <cell r="G398">
            <v>0</v>
          </cell>
          <cell r="I398">
            <v>9</v>
          </cell>
          <cell r="J398">
            <v>15</v>
          </cell>
        </row>
        <row r="399">
          <cell r="B399">
            <v>46790</v>
          </cell>
          <cell r="C399">
            <v>10.023199999999999</v>
          </cell>
          <cell r="D399">
            <v>7.5202999999999998</v>
          </cell>
          <cell r="E399">
            <v>0.25679999999999997</v>
          </cell>
          <cell r="F399">
            <v>2.2461000000000002</v>
          </cell>
          <cell r="G399">
            <v>0</v>
          </cell>
          <cell r="J399">
            <v>15</v>
          </cell>
        </row>
        <row r="401">
          <cell r="B401" t="str">
            <v>Evolução FEC Conjunto Itaquera - Iguatemi</v>
          </cell>
        </row>
        <row r="402">
          <cell r="B402" t="str">
            <v>CONSUM</v>
          </cell>
          <cell r="C402" t="str">
            <v>TOTAL</v>
          </cell>
          <cell r="D402" t="str">
            <v>NPROG</v>
          </cell>
          <cell r="E402" t="str">
            <v>PROG</v>
          </cell>
          <cell r="F402" t="str">
            <v>SUBT INT</v>
          </cell>
          <cell r="G402" t="str">
            <v>SUBT EXT</v>
          </cell>
          <cell r="H402" t="str">
            <v>Padrão Mensal = 3</v>
          </cell>
          <cell r="I402" t="str">
            <v>Padrão Trimestral = 6</v>
          </cell>
          <cell r="J402" t="str">
            <v>Padrão Anual = 10</v>
          </cell>
        </row>
        <row r="403">
          <cell r="B403">
            <v>239677</v>
          </cell>
          <cell r="C403">
            <v>0.92169999999999996</v>
          </cell>
          <cell r="D403">
            <v>0.81730000000000003</v>
          </cell>
          <cell r="E403">
            <v>0.10440000000000001</v>
          </cell>
          <cell r="F403">
            <v>0</v>
          </cell>
          <cell r="G403">
            <v>0</v>
          </cell>
          <cell r="H403">
            <v>3</v>
          </cell>
          <cell r="I403">
            <v>6</v>
          </cell>
          <cell r="J403">
            <v>10</v>
          </cell>
        </row>
        <row r="404">
          <cell r="B404">
            <v>239666</v>
          </cell>
          <cell r="C404">
            <v>0.71240000000000003</v>
          </cell>
          <cell r="D404">
            <v>0.26340000000000002</v>
          </cell>
          <cell r="E404">
            <v>3.44E-2</v>
          </cell>
          <cell r="F404">
            <v>7.3400000000000007E-2</v>
          </cell>
          <cell r="G404">
            <v>0.3412</v>
          </cell>
          <cell r="H404">
            <v>3</v>
          </cell>
          <cell r="I404">
            <v>6</v>
          </cell>
          <cell r="J404">
            <v>10</v>
          </cell>
        </row>
        <row r="405">
          <cell r="B405">
            <v>239618</v>
          </cell>
          <cell r="C405">
            <v>0.55430000000000001</v>
          </cell>
          <cell r="D405">
            <v>0.4708</v>
          </cell>
          <cell r="E405">
            <v>2.4299999999999999E-2</v>
          </cell>
          <cell r="F405">
            <v>0</v>
          </cell>
          <cell r="G405">
            <v>5.9200000000000003E-2</v>
          </cell>
          <cell r="H405">
            <v>3</v>
          </cell>
          <cell r="I405">
            <v>6</v>
          </cell>
          <cell r="J405">
            <v>10</v>
          </cell>
        </row>
        <row r="406">
          <cell r="B406">
            <v>239654</v>
          </cell>
          <cell r="C406">
            <v>2.1884000000000001</v>
          </cell>
          <cell r="D406">
            <v>1.5515000000000001</v>
          </cell>
          <cell r="E406">
            <v>0.16309999999999999</v>
          </cell>
          <cell r="F406">
            <v>7.3400000000000007E-2</v>
          </cell>
          <cell r="G406">
            <v>0.40039999999999998</v>
          </cell>
          <cell r="H406">
            <v>3</v>
          </cell>
          <cell r="I406">
            <v>6</v>
          </cell>
          <cell r="J406">
            <v>10</v>
          </cell>
        </row>
        <row r="407">
          <cell r="B407">
            <v>239653</v>
          </cell>
          <cell r="C407">
            <v>0.8226</v>
          </cell>
          <cell r="D407">
            <v>0.63319999999999999</v>
          </cell>
          <cell r="E407">
            <v>5.5E-2</v>
          </cell>
          <cell r="F407">
            <v>0.13439999999999999</v>
          </cell>
          <cell r="G407">
            <v>0</v>
          </cell>
          <cell r="H407">
            <v>3</v>
          </cell>
          <cell r="I407">
            <v>6</v>
          </cell>
          <cell r="J407">
            <v>10</v>
          </cell>
        </row>
        <row r="408">
          <cell r="B408">
            <v>239653</v>
          </cell>
          <cell r="C408">
            <v>1.0245</v>
          </cell>
          <cell r="D408">
            <v>0.68859999999999999</v>
          </cell>
          <cell r="E408">
            <v>0.1636</v>
          </cell>
          <cell r="F408">
            <v>0.17230000000000001</v>
          </cell>
          <cell r="G408">
            <v>0</v>
          </cell>
          <cell r="H408">
            <v>3</v>
          </cell>
          <cell r="I408">
            <v>6</v>
          </cell>
          <cell r="J408">
            <v>10</v>
          </cell>
        </row>
        <row r="409">
          <cell r="B409">
            <v>239653</v>
          </cell>
          <cell r="C409">
            <v>0.41</v>
          </cell>
          <cell r="D409">
            <v>0.32090000000000002</v>
          </cell>
          <cell r="E409">
            <v>1.5699999999999999E-2</v>
          </cell>
          <cell r="F409">
            <v>7.3400000000000007E-2</v>
          </cell>
          <cell r="G409">
            <v>0</v>
          </cell>
          <cell r="H409">
            <v>3</v>
          </cell>
          <cell r="I409">
            <v>6</v>
          </cell>
          <cell r="J409">
            <v>10</v>
          </cell>
        </row>
        <row r="410">
          <cell r="B410">
            <v>239653</v>
          </cell>
          <cell r="C410">
            <v>2.2570999999999999</v>
          </cell>
          <cell r="D410">
            <v>1.6427</v>
          </cell>
          <cell r="E410">
            <v>0.23430000000000001</v>
          </cell>
          <cell r="F410">
            <v>0.38009999999999999</v>
          </cell>
          <cell r="G410">
            <v>0</v>
          </cell>
          <cell r="H410">
            <v>3</v>
          </cell>
          <cell r="I410">
            <v>6</v>
          </cell>
          <cell r="J410">
            <v>10</v>
          </cell>
        </row>
        <row r="411">
          <cell r="B411">
            <v>241809</v>
          </cell>
          <cell r="C411">
            <v>0.60419999999999996</v>
          </cell>
          <cell r="D411">
            <v>0.49659999999999999</v>
          </cell>
          <cell r="E411">
            <v>3.3099999999999997E-2</v>
          </cell>
          <cell r="F411">
            <v>7.4399999999999994E-2</v>
          </cell>
          <cell r="G411">
            <v>0</v>
          </cell>
          <cell r="H411">
            <v>3</v>
          </cell>
          <cell r="I411">
            <v>6</v>
          </cell>
          <cell r="J411">
            <v>10</v>
          </cell>
        </row>
        <row r="412">
          <cell r="B412">
            <v>241914</v>
          </cell>
          <cell r="C412">
            <v>0.4945</v>
          </cell>
          <cell r="D412">
            <v>0.4405</v>
          </cell>
          <cell r="E412">
            <v>5.3999999999999999E-2</v>
          </cell>
          <cell r="F412">
            <v>0</v>
          </cell>
          <cell r="G412">
            <v>0</v>
          </cell>
          <cell r="H412">
            <v>3</v>
          </cell>
          <cell r="I412">
            <v>6</v>
          </cell>
          <cell r="J412">
            <v>10</v>
          </cell>
        </row>
        <row r="413">
          <cell r="B413">
            <v>241793</v>
          </cell>
          <cell r="C413">
            <v>0.62860000000000005</v>
          </cell>
          <cell r="D413">
            <v>0.5101</v>
          </cell>
          <cell r="E413">
            <v>4.3700000000000003E-2</v>
          </cell>
          <cell r="F413">
            <v>7.4800000000000005E-2</v>
          </cell>
          <cell r="G413">
            <v>0</v>
          </cell>
          <cell r="H413">
            <v>3</v>
          </cell>
          <cell r="I413">
            <v>6</v>
          </cell>
          <cell r="J413">
            <v>10</v>
          </cell>
        </row>
        <row r="414">
          <cell r="B414">
            <v>241839</v>
          </cell>
          <cell r="C414">
            <v>1.7273000000000001</v>
          </cell>
          <cell r="D414">
            <v>1.4472</v>
          </cell>
          <cell r="E414">
            <v>0.1308</v>
          </cell>
          <cell r="F414">
            <v>0.1492</v>
          </cell>
          <cell r="G414">
            <v>0</v>
          </cell>
          <cell r="H414">
            <v>3</v>
          </cell>
          <cell r="I414">
            <v>6</v>
          </cell>
          <cell r="J414">
            <v>10</v>
          </cell>
        </row>
        <row r="415">
          <cell r="B415">
            <v>241955</v>
          </cell>
          <cell r="C415">
            <v>1.0486</v>
          </cell>
          <cell r="D415">
            <v>1.0421</v>
          </cell>
          <cell r="E415">
            <v>6.4999999999999997E-3</v>
          </cell>
          <cell r="F415">
            <v>0</v>
          </cell>
          <cell r="G415">
            <v>0</v>
          </cell>
          <cell r="H415">
            <v>3</v>
          </cell>
          <cell r="I415">
            <v>6</v>
          </cell>
          <cell r="J415">
            <v>10</v>
          </cell>
        </row>
        <row r="416">
          <cell r="B416">
            <v>241955</v>
          </cell>
          <cell r="C416">
            <v>1.5616000000000001</v>
          </cell>
          <cell r="D416">
            <v>0.76970000000000005</v>
          </cell>
          <cell r="E416">
            <v>3.0800000000000001E-2</v>
          </cell>
          <cell r="F416">
            <v>0.1</v>
          </cell>
          <cell r="G416">
            <v>0.66100000000000003</v>
          </cell>
          <cell r="H416">
            <v>3</v>
          </cell>
          <cell r="I416">
            <v>6</v>
          </cell>
          <cell r="J416">
            <v>10</v>
          </cell>
        </row>
        <row r="417">
          <cell r="B417">
            <v>242638</v>
          </cell>
          <cell r="C417">
            <v>0.80600000000000005</v>
          </cell>
          <cell r="D417">
            <v>0.77210000000000001</v>
          </cell>
          <cell r="E417">
            <v>3.39E-2</v>
          </cell>
          <cell r="F417">
            <v>0</v>
          </cell>
          <cell r="G417">
            <v>0</v>
          </cell>
          <cell r="H417">
            <v>3</v>
          </cell>
          <cell r="I417">
            <v>6</v>
          </cell>
          <cell r="J417">
            <v>10</v>
          </cell>
        </row>
        <row r="418">
          <cell r="B418">
            <v>242183</v>
          </cell>
          <cell r="C418">
            <v>3.4152999999999998</v>
          </cell>
          <cell r="D418">
            <v>2.5836000000000001</v>
          </cell>
          <cell r="E418">
            <v>7.1199999999999999E-2</v>
          </cell>
          <cell r="F418">
            <v>9.9900000000000003E-2</v>
          </cell>
          <cell r="G418">
            <v>0.66039999999999999</v>
          </cell>
          <cell r="I418">
            <v>6</v>
          </cell>
          <cell r="J418">
            <v>10</v>
          </cell>
        </row>
        <row r="419">
          <cell r="B419">
            <v>240832</v>
          </cell>
          <cell r="C419">
            <v>9.5927000000000007</v>
          </cell>
          <cell r="D419">
            <v>7.23</v>
          </cell>
          <cell r="E419">
            <v>0.59840000000000004</v>
          </cell>
          <cell r="F419">
            <v>0.7016</v>
          </cell>
          <cell r="G419">
            <v>1.0625</v>
          </cell>
          <cell r="J419">
            <v>10</v>
          </cell>
        </row>
        <row r="421">
          <cell r="B421" t="str">
            <v>Evolução FEC Conjunto Jabaquara</v>
          </cell>
        </row>
        <row r="422">
          <cell r="B422" t="str">
            <v>CONSUM</v>
          </cell>
          <cell r="C422" t="str">
            <v>TOTAL</v>
          </cell>
          <cell r="D422" t="str">
            <v>NPROG</v>
          </cell>
          <cell r="E422" t="str">
            <v>PROG</v>
          </cell>
          <cell r="F422" t="str">
            <v>SUBT INT</v>
          </cell>
          <cell r="G422" t="str">
            <v>SUBT EXT</v>
          </cell>
          <cell r="H422" t="str">
            <v>Padrão Mensal = 2</v>
          </cell>
          <cell r="I422" t="str">
            <v>Padrão Trimestral = 3,6</v>
          </cell>
          <cell r="J422" t="str">
            <v>Padrão Anual = 6</v>
          </cell>
        </row>
        <row r="423">
          <cell r="B423">
            <v>115939</v>
          </cell>
          <cell r="C423">
            <v>0.45800000000000002</v>
          </cell>
          <cell r="D423">
            <v>0.4511</v>
          </cell>
          <cell r="E423">
            <v>6.8999999999999999E-3</v>
          </cell>
          <cell r="F423">
            <v>0</v>
          </cell>
          <cell r="G423">
            <v>0</v>
          </cell>
          <cell r="H423">
            <v>2</v>
          </cell>
          <cell r="I423">
            <v>3.6</v>
          </cell>
          <cell r="J423">
            <v>6</v>
          </cell>
        </row>
        <row r="424">
          <cell r="B424">
            <v>115938</v>
          </cell>
          <cell r="C424">
            <v>0.29409999999999997</v>
          </cell>
          <cell r="D424">
            <v>0.28360000000000002</v>
          </cell>
          <cell r="E424">
            <v>1.0500000000000001E-2</v>
          </cell>
          <cell r="F424">
            <v>0</v>
          </cell>
          <cell r="G424">
            <v>0</v>
          </cell>
          <cell r="H424">
            <v>2</v>
          </cell>
          <cell r="I424">
            <v>3.6</v>
          </cell>
          <cell r="J424">
            <v>6</v>
          </cell>
        </row>
        <row r="425">
          <cell r="B425">
            <v>116271</v>
          </cell>
          <cell r="C425">
            <v>0.4486</v>
          </cell>
          <cell r="D425">
            <v>0.15029999999999999</v>
          </cell>
          <cell r="E425">
            <v>7.9000000000000008E-3</v>
          </cell>
          <cell r="F425">
            <v>0</v>
          </cell>
          <cell r="G425">
            <v>0.29039999999999999</v>
          </cell>
          <cell r="H425">
            <v>2</v>
          </cell>
          <cell r="I425">
            <v>3.6</v>
          </cell>
          <cell r="J425">
            <v>6</v>
          </cell>
        </row>
        <row r="426">
          <cell r="B426">
            <v>116049</v>
          </cell>
          <cell r="C426">
            <v>1.2008000000000001</v>
          </cell>
          <cell r="D426">
            <v>0.88460000000000005</v>
          </cell>
          <cell r="E426">
            <v>2.53E-2</v>
          </cell>
          <cell r="F426">
            <v>0</v>
          </cell>
          <cell r="G426">
            <v>0.29099999999999998</v>
          </cell>
          <cell r="H426">
            <v>2</v>
          </cell>
          <cell r="I426">
            <v>3.6</v>
          </cell>
          <cell r="J426">
            <v>6</v>
          </cell>
        </row>
        <row r="427">
          <cell r="B427">
            <v>116262</v>
          </cell>
          <cell r="C427">
            <v>0.68279999999999996</v>
          </cell>
          <cell r="D427">
            <v>0.12540000000000001</v>
          </cell>
          <cell r="E427">
            <v>3.2000000000000002E-3</v>
          </cell>
          <cell r="F427">
            <v>0</v>
          </cell>
          <cell r="G427">
            <v>0.55410000000000004</v>
          </cell>
          <cell r="H427">
            <v>2</v>
          </cell>
          <cell r="I427">
            <v>3.6</v>
          </cell>
          <cell r="J427">
            <v>6</v>
          </cell>
        </row>
        <row r="428">
          <cell r="B428">
            <v>116333</v>
          </cell>
          <cell r="C428">
            <v>0.1762</v>
          </cell>
          <cell r="D428">
            <v>0.17169999999999999</v>
          </cell>
          <cell r="E428">
            <v>4.4999999999999997E-3</v>
          </cell>
          <cell r="F428">
            <v>0</v>
          </cell>
          <cell r="G428">
            <v>0</v>
          </cell>
          <cell r="H428">
            <v>2</v>
          </cell>
          <cell r="I428">
            <v>3.6</v>
          </cell>
          <cell r="J428">
            <v>6</v>
          </cell>
        </row>
        <row r="429">
          <cell r="B429">
            <v>116202</v>
          </cell>
          <cell r="C429">
            <v>0.39439999999999997</v>
          </cell>
          <cell r="D429">
            <v>0.27079999999999999</v>
          </cell>
          <cell r="E429">
            <v>2E-3</v>
          </cell>
          <cell r="F429">
            <v>0.1216</v>
          </cell>
          <cell r="G429">
            <v>0</v>
          </cell>
          <cell r="H429">
            <v>2</v>
          </cell>
          <cell r="I429">
            <v>3.6</v>
          </cell>
          <cell r="J429">
            <v>6</v>
          </cell>
        </row>
        <row r="430">
          <cell r="B430">
            <v>116266</v>
          </cell>
          <cell r="C430">
            <v>1.2533000000000001</v>
          </cell>
          <cell r="D430">
            <v>0.56779999999999997</v>
          </cell>
          <cell r="E430">
            <v>9.7000000000000003E-3</v>
          </cell>
          <cell r="F430">
            <v>0.1215</v>
          </cell>
          <cell r="G430">
            <v>0.55410000000000004</v>
          </cell>
          <cell r="H430">
            <v>2</v>
          </cell>
          <cell r="I430">
            <v>3.6</v>
          </cell>
          <cell r="J430">
            <v>6</v>
          </cell>
        </row>
        <row r="431">
          <cell r="B431">
            <v>117944</v>
          </cell>
          <cell r="C431">
            <v>0.50209999999999999</v>
          </cell>
          <cell r="D431">
            <v>0.36109999999999998</v>
          </cell>
          <cell r="E431">
            <v>1.9800000000000002E-2</v>
          </cell>
          <cell r="F431">
            <v>0.1212</v>
          </cell>
          <cell r="G431">
            <v>0</v>
          </cell>
          <cell r="H431">
            <v>2</v>
          </cell>
          <cell r="I431">
            <v>3.6</v>
          </cell>
          <cell r="J431">
            <v>6</v>
          </cell>
        </row>
        <row r="432">
          <cell r="B432">
            <v>117959</v>
          </cell>
          <cell r="C432">
            <v>0.16539999999999999</v>
          </cell>
          <cell r="D432">
            <v>0.161</v>
          </cell>
          <cell r="E432">
            <v>4.4000000000000003E-3</v>
          </cell>
          <cell r="F432">
            <v>0</v>
          </cell>
          <cell r="G432">
            <v>0</v>
          </cell>
          <cell r="H432">
            <v>2</v>
          </cell>
          <cell r="I432">
            <v>3.6</v>
          </cell>
          <cell r="J432">
            <v>6</v>
          </cell>
        </row>
        <row r="433">
          <cell r="B433">
            <v>118008</v>
          </cell>
          <cell r="C433">
            <v>0.25</v>
          </cell>
          <cell r="D433">
            <v>0.216</v>
          </cell>
          <cell r="E433">
            <v>3.39E-2</v>
          </cell>
          <cell r="F433">
            <v>0</v>
          </cell>
          <cell r="G433">
            <v>0</v>
          </cell>
          <cell r="H433">
            <v>2</v>
          </cell>
          <cell r="I433">
            <v>3.6</v>
          </cell>
          <cell r="J433">
            <v>6</v>
          </cell>
        </row>
        <row r="434">
          <cell r="B434">
            <v>117970</v>
          </cell>
          <cell r="C434">
            <v>0.91749999999999998</v>
          </cell>
          <cell r="D434">
            <v>0.73809999999999998</v>
          </cell>
          <cell r="E434">
            <v>5.8099999999999999E-2</v>
          </cell>
          <cell r="F434">
            <v>0.1212</v>
          </cell>
          <cell r="G434">
            <v>0</v>
          </cell>
          <cell r="H434">
            <v>2</v>
          </cell>
          <cell r="I434">
            <v>3.6</v>
          </cell>
          <cell r="J434">
            <v>6</v>
          </cell>
        </row>
        <row r="435">
          <cell r="B435">
            <v>118086</v>
          </cell>
          <cell r="C435">
            <v>0.75370000000000004</v>
          </cell>
          <cell r="D435">
            <v>0.55769999999999997</v>
          </cell>
          <cell r="E435">
            <v>4.7899999999999998E-2</v>
          </cell>
          <cell r="F435">
            <v>0</v>
          </cell>
          <cell r="G435">
            <v>0.14799999999999999</v>
          </cell>
          <cell r="H435">
            <v>2</v>
          </cell>
          <cell r="I435">
            <v>3.6</v>
          </cell>
          <cell r="J435">
            <v>6</v>
          </cell>
        </row>
        <row r="436">
          <cell r="B436">
            <v>117706</v>
          </cell>
          <cell r="C436">
            <v>0.31169999999999998</v>
          </cell>
          <cell r="D436">
            <v>0.27710000000000001</v>
          </cell>
          <cell r="E436">
            <v>1.8100000000000002E-2</v>
          </cell>
          <cell r="F436">
            <v>1.6400000000000001E-2</v>
          </cell>
          <cell r="G436">
            <v>0</v>
          </cell>
          <cell r="H436">
            <v>2</v>
          </cell>
          <cell r="I436">
            <v>3.6</v>
          </cell>
          <cell r="J436">
            <v>6</v>
          </cell>
        </row>
        <row r="437">
          <cell r="B437">
            <v>121389</v>
          </cell>
          <cell r="C437">
            <v>0.45150000000000001</v>
          </cell>
          <cell r="D437">
            <v>0.36249999999999999</v>
          </cell>
          <cell r="E437">
            <v>8.8999999999999996E-2</v>
          </cell>
          <cell r="F437">
            <v>0</v>
          </cell>
          <cell r="G437">
            <v>0</v>
          </cell>
          <cell r="H437">
            <v>2</v>
          </cell>
          <cell r="I437">
            <v>3.6</v>
          </cell>
          <cell r="J437">
            <v>6</v>
          </cell>
        </row>
        <row r="438">
          <cell r="B438">
            <v>119060</v>
          </cell>
          <cell r="C438">
            <v>1.516</v>
          </cell>
          <cell r="D438">
            <v>1.1967000000000001</v>
          </cell>
          <cell r="E438">
            <v>0.15609999999999999</v>
          </cell>
          <cell r="F438">
            <v>1.6199999999999999E-2</v>
          </cell>
          <cell r="G438">
            <v>0.14680000000000001</v>
          </cell>
          <cell r="I438">
            <v>3.6</v>
          </cell>
          <cell r="J438">
            <v>6</v>
          </cell>
        </row>
        <row r="439">
          <cell r="B439">
            <v>117336</v>
          </cell>
          <cell r="C439">
            <v>4.8902000000000001</v>
          </cell>
          <cell r="D439">
            <v>3.3938999999999999</v>
          </cell>
          <cell r="E439">
            <v>0.2515</v>
          </cell>
          <cell r="F439">
            <v>0.25869999999999999</v>
          </cell>
          <cell r="G439">
            <v>0.98570000000000002</v>
          </cell>
          <cell r="J439">
            <v>6</v>
          </cell>
        </row>
        <row r="441">
          <cell r="B441" t="str">
            <v>Evolução FEC Conjunto Jaçanã</v>
          </cell>
        </row>
        <row r="442">
          <cell r="B442" t="str">
            <v>CONSUM</v>
          </cell>
          <cell r="C442" t="str">
            <v>TOTAL</v>
          </cell>
          <cell r="D442" t="str">
            <v>NPROG</v>
          </cell>
          <cell r="E442" t="str">
            <v>PROG</v>
          </cell>
          <cell r="F442" t="str">
            <v>SUBT INT</v>
          </cell>
          <cell r="G442" t="str">
            <v>SUBT EXT</v>
          </cell>
          <cell r="H442" t="str">
            <v>Padrão Mensal = 3,6</v>
          </cell>
          <cell r="I442" t="str">
            <v>Padrão Trimestral = 7,2</v>
          </cell>
          <cell r="J442" t="str">
            <v>Padrão Anual = 12</v>
          </cell>
        </row>
        <row r="443">
          <cell r="B443">
            <v>70233</v>
          </cell>
          <cell r="C443">
            <v>0.70879999999999999</v>
          </cell>
          <cell r="D443">
            <v>0.53180000000000005</v>
          </cell>
          <cell r="E443">
            <v>8.6400000000000005E-2</v>
          </cell>
          <cell r="F443">
            <v>9.06E-2</v>
          </cell>
          <cell r="G443">
            <v>0</v>
          </cell>
          <cell r="H443">
            <v>3.6</v>
          </cell>
          <cell r="I443">
            <v>7.2</v>
          </cell>
          <cell r="J443">
            <v>12</v>
          </cell>
        </row>
        <row r="444">
          <cell r="B444">
            <v>70237</v>
          </cell>
          <cell r="C444">
            <v>0.15529999999999999</v>
          </cell>
          <cell r="D444">
            <v>0.13880000000000001</v>
          </cell>
          <cell r="E444">
            <v>1.6500000000000001E-2</v>
          </cell>
          <cell r="F444">
            <v>0</v>
          </cell>
          <cell r="G444">
            <v>0</v>
          </cell>
          <cell r="H444">
            <v>3.6</v>
          </cell>
          <cell r="I444">
            <v>7.2</v>
          </cell>
          <cell r="J444">
            <v>12</v>
          </cell>
        </row>
        <row r="445">
          <cell r="B445">
            <v>70236</v>
          </cell>
          <cell r="C445">
            <v>1.145</v>
          </cell>
          <cell r="D445">
            <v>0.22500000000000001</v>
          </cell>
          <cell r="E445">
            <v>2.5899999999999999E-2</v>
          </cell>
          <cell r="F445">
            <v>0</v>
          </cell>
          <cell r="G445">
            <v>0.89410000000000001</v>
          </cell>
          <cell r="H445">
            <v>3.6</v>
          </cell>
          <cell r="I445">
            <v>7.2</v>
          </cell>
          <cell r="J445">
            <v>12</v>
          </cell>
        </row>
        <row r="446">
          <cell r="B446">
            <v>70235</v>
          </cell>
          <cell r="C446">
            <v>2.0091000000000001</v>
          </cell>
          <cell r="D446">
            <v>0.89559999999999995</v>
          </cell>
          <cell r="E446">
            <v>0.1288</v>
          </cell>
          <cell r="F446">
            <v>9.06E-2</v>
          </cell>
          <cell r="G446">
            <v>0.89410000000000001</v>
          </cell>
          <cell r="H446">
            <v>3.6</v>
          </cell>
          <cell r="I446">
            <v>7.2</v>
          </cell>
          <cell r="J446">
            <v>12</v>
          </cell>
        </row>
        <row r="447">
          <cell r="B447">
            <v>70239</v>
          </cell>
          <cell r="C447">
            <v>0.35010000000000002</v>
          </cell>
          <cell r="D447">
            <v>0.2455</v>
          </cell>
          <cell r="E447">
            <v>3.4200000000000001E-2</v>
          </cell>
          <cell r="F447">
            <v>7.0400000000000004E-2</v>
          </cell>
          <cell r="G447">
            <v>0</v>
          </cell>
          <cell r="H447">
            <v>3.6</v>
          </cell>
          <cell r="I447">
            <v>7.2</v>
          </cell>
          <cell r="J447">
            <v>12</v>
          </cell>
        </row>
        <row r="448">
          <cell r="B448">
            <v>70239</v>
          </cell>
          <cell r="C448">
            <v>0.64649999999999996</v>
          </cell>
          <cell r="D448">
            <v>0.50490000000000002</v>
          </cell>
          <cell r="E448">
            <v>0.12139999999999999</v>
          </cell>
          <cell r="F448">
            <v>2.0199999999999999E-2</v>
          </cell>
          <cell r="G448">
            <v>0</v>
          </cell>
          <cell r="H448">
            <v>3.6</v>
          </cell>
          <cell r="I448">
            <v>7.2</v>
          </cell>
          <cell r="J448">
            <v>12</v>
          </cell>
        </row>
        <row r="449">
          <cell r="B449">
            <v>70303</v>
          </cell>
          <cell r="C449">
            <v>0.93859999999999999</v>
          </cell>
          <cell r="D449">
            <v>0.70709999999999995</v>
          </cell>
          <cell r="E449">
            <v>9.0499999999999997E-2</v>
          </cell>
          <cell r="F449">
            <v>0.14099999999999999</v>
          </cell>
          <cell r="G449">
            <v>0</v>
          </cell>
          <cell r="H449">
            <v>3.6</v>
          </cell>
          <cell r="I449">
            <v>7.2</v>
          </cell>
          <cell r="J449">
            <v>12</v>
          </cell>
        </row>
        <row r="450">
          <cell r="B450">
            <v>70260</v>
          </cell>
          <cell r="C450">
            <v>1.9355</v>
          </cell>
          <cell r="D450">
            <v>1.4577</v>
          </cell>
          <cell r="E450">
            <v>0.24610000000000001</v>
          </cell>
          <cell r="F450">
            <v>0.23169999999999999</v>
          </cell>
          <cell r="G450">
            <v>0</v>
          </cell>
          <cell r="H450">
            <v>3.6</v>
          </cell>
          <cell r="I450">
            <v>7.2</v>
          </cell>
          <cell r="J450">
            <v>12</v>
          </cell>
        </row>
        <row r="451">
          <cell r="B451">
            <v>71646</v>
          </cell>
          <cell r="C451">
            <v>0.54830000000000001</v>
          </cell>
          <cell r="D451">
            <v>0.50629999999999997</v>
          </cell>
          <cell r="E451">
            <v>4.2000000000000003E-2</v>
          </cell>
          <cell r="F451">
            <v>0</v>
          </cell>
          <cell r="G451">
            <v>0</v>
          </cell>
          <cell r="H451">
            <v>3.6</v>
          </cell>
          <cell r="I451">
            <v>7.2</v>
          </cell>
          <cell r="J451">
            <v>12</v>
          </cell>
        </row>
        <row r="452">
          <cell r="B452">
            <v>71658</v>
          </cell>
          <cell r="C452">
            <v>0.3528</v>
          </cell>
          <cell r="D452">
            <v>0.2782</v>
          </cell>
          <cell r="E452">
            <v>7.4499999999999997E-2</v>
          </cell>
          <cell r="F452">
            <v>0</v>
          </cell>
          <cell r="G452">
            <v>0</v>
          </cell>
          <cell r="H452">
            <v>3.6</v>
          </cell>
          <cell r="I452">
            <v>7.2</v>
          </cell>
          <cell r="J452">
            <v>12</v>
          </cell>
        </row>
        <row r="453">
          <cell r="B453">
            <v>71662</v>
          </cell>
          <cell r="C453">
            <v>0.34279999999999999</v>
          </cell>
          <cell r="D453">
            <v>0.23400000000000001</v>
          </cell>
          <cell r="E453">
            <v>3.8399999999999997E-2</v>
          </cell>
          <cell r="F453">
            <v>7.0400000000000004E-2</v>
          </cell>
          <cell r="G453">
            <v>0</v>
          </cell>
          <cell r="H453">
            <v>3.6</v>
          </cell>
          <cell r="I453">
            <v>7.2</v>
          </cell>
          <cell r="J453">
            <v>12</v>
          </cell>
        </row>
        <row r="454">
          <cell r="B454">
            <v>71655</v>
          </cell>
          <cell r="C454">
            <v>1.2439</v>
          </cell>
          <cell r="D454">
            <v>1.0185</v>
          </cell>
          <cell r="E454">
            <v>0.15490000000000001</v>
          </cell>
          <cell r="F454">
            <v>7.0400000000000004E-2</v>
          </cell>
          <cell r="G454">
            <v>0</v>
          </cell>
          <cell r="H454">
            <v>3.6</v>
          </cell>
          <cell r="I454">
            <v>7.2</v>
          </cell>
          <cell r="J454">
            <v>12</v>
          </cell>
        </row>
        <row r="455">
          <cell r="B455">
            <v>71662</v>
          </cell>
          <cell r="C455">
            <v>0.94379999999999997</v>
          </cell>
          <cell r="D455">
            <v>0.44919999999999999</v>
          </cell>
          <cell r="E455">
            <v>3.5200000000000002E-2</v>
          </cell>
          <cell r="F455">
            <v>0</v>
          </cell>
          <cell r="G455">
            <v>0.45929999999999999</v>
          </cell>
          <cell r="H455">
            <v>3.6</v>
          </cell>
          <cell r="I455">
            <v>7.2</v>
          </cell>
          <cell r="J455">
            <v>12</v>
          </cell>
        </row>
        <row r="456">
          <cell r="B456">
            <v>71766</v>
          </cell>
          <cell r="C456">
            <v>0.53139999999999998</v>
          </cell>
          <cell r="D456">
            <v>0.46029999999999999</v>
          </cell>
          <cell r="E456">
            <v>7.1099999999999997E-2</v>
          </cell>
          <cell r="F456">
            <v>0</v>
          </cell>
          <cell r="G456">
            <v>0</v>
          </cell>
          <cell r="H456">
            <v>3.6</v>
          </cell>
          <cell r="I456">
            <v>7.2</v>
          </cell>
          <cell r="J456">
            <v>12</v>
          </cell>
        </row>
        <row r="457">
          <cell r="B457">
            <v>72689</v>
          </cell>
          <cell r="C457">
            <v>1.2131000000000001</v>
          </cell>
          <cell r="D457">
            <v>1.2027000000000001</v>
          </cell>
          <cell r="E457">
            <v>1.03E-2</v>
          </cell>
          <cell r="F457">
            <v>0</v>
          </cell>
          <cell r="G457">
            <v>0</v>
          </cell>
          <cell r="H457">
            <v>3.6</v>
          </cell>
          <cell r="I457">
            <v>7.2</v>
          </cell>
          <cell r="J457">
            <v>12</v>
          </cell>
        </row>
        <row r="458">
          <cell r="B458">
            <v>72039</v>
          </cell>
          <cell r="C458">
            <v>2.6922999999999999</v>
          </cell>
          <cell r="D458">
            <v>2.1190000000000002</v>
          </cell>
          <cell r="E458">
            <v>0.1162</v>
          </cell>
          <cell r="F458">
            <v>0</v>
          </cell>
          <cell r="G458">
            <v>0.45689999999999997</v>
          </cell>
          <cell r="I458">
            <v>7.2</v>
          </cell>
          <cell r="J458">
            <v>12</v>
          </cell>
        </row>
        <row r="459">
          <cell r="B459">
            <v>71048</v>
          </cell>
          <cell r="C459">
            <v>7.8845000000000001</v>
          </cell>
          <cell r="D459">
            <v>5.5026000000000002</v>
          </cell>
          <cell r="E459">
            <v>0.64480000000000004</v>
          </cell>
          <cell r="F459">
            <v>0.38969999999999999</v>
          </cell>
          <cell r="G459">
            <v>1.3472</v>
          </cell>
          <cell r="J459">
            <v>12</v>
          </cell>
        </row>
        <row r="461">
          <cell r="B461" t="str">
            <v>Evolução FEC Conjunto Jaguaré</v>
          </cell>
        </row>
        <row r="462">
          <cell r="B462" t="str">
            <v>CONSUM</v>
          </cell>
          <cell r="C462" t="str">
            <v>TOTAL</v>
          </cell>
          <cell r="D462" t="str">
            <v>NPROG</v>
          </cell>
          <cell r="E462" t="str">
            <v>PROG</v>
          </cell>
          <cell r="F462" t="str">
            <v>SUBT INT</v>
          </cell>
          <cell r="G462" t="str">
            <v>SUBT EXT</v>
          </cell>
          <cell r="H462" t="str">
            <v>Padrão Mensal = 2,7</v>
          </cell>
          <cell r="I462" t="str">
            <v>Padrão Trimestral = 5,4</v>
          </cell>
          <cell r="J462" t="str">
            <v>Padrão Anual = 9</v>
          </cell>
        </row>
        <row r="463">
          <cell r="B463">
            <v>82463</v>
          </cell>
          <cell r="C463">
            <v>0.52439999999999998</v>
          </cell>
          <cell r="D463">
            <v>0.3715</v>
          </cell>
          <cell r="E463">
            <v>6.7000000000000002E-3</v>
          </cell>
          <cell r="F463">
            <v>0.1462</v>
          </cell>
          <cell r="G463">
            <v>0</v>
          </cell>
          <cell r="H463">
            <v>2.7</v>
          </cell>
          <cell r="I463">
            <v>5.4</v>
          </cell>
          <cell r="J463">
            <v>9</v>
          </cell>
        </row>
        <row r="464">
          <cell r="B464">
            <v>82463</v>
          </cell>
          <cell r="C464">
            <v>0.73460000000000003</v>
          </cell>
          <cell r="D464">
            <v>0.58660000000000001</v>
          </cell>
          <cell r="E464">
            <v>1.9E-3</v>
          </cell>
          <cell r="F464">
            <v>0.1462</v>
          </cell>
          <cell r="G464">
            <v>0</v>
          </cell>
          <cell r="H464">
            <v>2.7</v>
          </cell>
          <cell r="I464">
            <v>5.4</v>
          </cell>
          <cell r="J464">
            <v>9</v>
          </cell>
        </row>
        <row r="465">
          <cell r="B465">
            <v>82466</v>
          </cell>
          <cell r="C465">
            <v>0.37190000000000001</v>
          </cell>
          <cell r="D465">
            <v>0.3589</v>
          </cell>
          <cell r="E465">
            <v>4.4999999999999997E-3</v>
          </cell>
          <cell r="F465">
            <v>8.3999999999999995E-3</v>
          </cell>
          <cell r="G465">
            <v>0</v>
          </cell>
          <cell r="H465">
            <v>2.7</v>
          </cell>
          <cell r="I465">
            <v>5.4</v>
          </cell>
          <cell r="J465">
            <v>9</v>
          </cell>
        </row>
        <row r="466">
          <cell r="B466">
            <v>82464</v>
          </cell>
          <cell r="C466">
            <v>1.6309</v>
          </cell>
          <cell r="D466">
            <v>1.3169999999999999</v>
          </cell>
          <cell r="E466">
            <v>1.3100000000000001E-2</v>
          </cell>
          <cell r="F466">
            <v>0.30080000000000001</v>
          </cell>
          <cell r="G466">
            <v>0</v>
          </cell>
          <cell r="H466">
            <v>2.7</v>
          </cell>
          <cell r="I466">
            <v>5.4</v>
          </cell>
          <cell r="J466">
            <v>9</v>
          </cell>
        </row>
        <row r="467">
          <cell r="B467">
            <v>82465</v>
          </cell>
          <cell r="C467">
            <v>0.1686</v>
          </cell>
          <cell r="D467">
            <v>0.1613</v>
          </cell>
          <cell r="E467">
            <v>7.1999999999999998E-3</v>
          </cell>
          <cell r="F467">
            <v>0</v>
          </cell>
          <cell r="G467">
            <v>0</v>
          </cell>
          <cell r="H467">
            <v>2.7</v>
          </cell>
          <cell r="I467">
            <v>5.4</v>
          </cell>
          <cell r="J467">
            <v>9</v>
          </cell>
        </row>
        <row r="468">
          <cell r="B468">
            <v>82466</v>
          </cell>
          <cell r="C468">
            <v>0.48480000000000001</v>
          </cell>
          <cell r="D468">
            <v>0.33560000000000001</v>
          </cell>
          <cell r="E468">
            <v>3.4200000000000001E-2</v>
          </cell>
          <cell r="F468">
            <v>1.03E-2</v>
          </cell>
          <cell r="G468">
            <v>0.1047</v>
          </cell>
          <cell r="H468">
            <v>2.7</v>
          </cell>
          <cell r="I468">
            <v>5.4</v>
          </cell>
          <cell r="J468">
            <v>9</v>
          </cell>
        </row>
        <row r="469">
          <cell r="B469">
            <v>82466</v>
          </cell>
          <cell r="C469">
            <v>0.28260000000000002</v>
          </cell>
          <cell r="D469">
            <v>0.27200000000000002</v>
          </cell>
          <cell r="E469">
            <v>1.0699999999999999E-2</v>
          </cell>
          <cell r="F469">
            <v>0</v>
          </cell>
          <cell r="G469">
            <v>0</v>
          </cell>
          <cell r="H469">
            <v>2.7</v>
          </cell>
          <cell r="I469">
            <v>5.4</v>
          </cell>
          <cell r="J469">
            <v>9</v>
          </cell>
        </row>
        <row r="470">
          <cell r="B470">
            <v>82466</v>
          </cell>
          <cell r="C470">
            <v>0.93600000000000005</v>
          </cell>
          <cell r="D470">
            <v>0.76890000000000003</v>
          </cell>
          <cell r="E470">
            <v>5.21E-2</v>
          </cell>
          <cell r="F470">
            <v>1.03E-2</v>
          </cell>
          <cell r="G470">
            <v>0.1047</v>
          </cell>
          <cell r="H470">
            <v>2.7</v>
          </cell>
          <cell r="I470">
            <v>5.4</v>
          </cell>
          <cell r="J470">
            <v>9</v>
          </cell>
        </row>
        <row r="471">
          <cell r="B471">
            <v>83536</v>
          </cell>
          <cell r="C471">
            <v>0.312</v>
          </cell>
          <cell r="D471">
            <v>0.28820000000000001</v>
          </cell>
          <cell r="E471">
            <v>2.3800000000000002E-2</v>
          </cell>
          <cell r="F471">
            <v>0</v>
          </cell>
          <cell r="G471">
            <v>0</v>
          </cell>
          <cell r="H471">
            <v>2.7</v>
          </cell>
          <cell r="I471">
            <v>5.4</v>
          </cell>
          <cell r="J471">
            <v>9</v>
          </cell>
        </row>
        <row r="472">
          <cell r="B472">
            <v>83537</v>
          </cell>
          <cell r="C472">
            <v>0.2238</v>
          </cell>
          <cell r="D472">
            <v>0.20180000000000001</v>
          </cell>
          <cell r="E472">
            <v>2.1999999999999999E-2</v>
          </cell>
          <cell r="F472">
            <v>0</v>
          </cell>
          <cell r="G472">
            <v>0</v>
          </cell>
          <cell r="H472">
            <v>2.7</v>
          </cell>
          <cell r="I472">
            <v>5.4</v>
          </cell>
          <cell r="J472">
            <v>9</v>
          </cell>
        </row>
        <row r="473">
          <cell r="B473">
            <v>83537</v>
          </cell>
          <cell r="C473">
            <v>0.4456</v>
          </cell>
          <cell r="D473">
            <v>0.32300000000000001</v>
          </cell>
          <cell r="E473">
            <v>0.1207</v>
          </cell>
          <cell r="F473">
            <v>2E-3</v>
          </cell>
          <cell r="G473">
            <v>0</v>
          </cell>
          <cell r="H473">
            <v>2.7</v>
          </cell>
          <cell r="I473">
            <v>5.4</v>
          </cell>
          <cell r="J473">
            <v>9</v>
          </cell>
        </row>
        <row r="474">
          <cell r="B474">
            <v>83537</v>
          </cell>
          <cell r="C474">
            <v>0.98140000000000005</v>
          </cell>
          <cell r="D474">
            <v>0.81299999999999994</v>
          </cell>
          <cell r="E474">
            <v>0.16650000000000001</v>
          </cell>
          <cell r="F474">
            <v>2E-3</v>
          </cell>
          <cell r="G474">
            <v>0</v>
          </cell>
          <cell r="H474">
            <v>2.7</v>
          </cell>
          <cell r="I474">
            <v>5.4</v>
          </cell>
          <cell r="J474">
            <v>9</v>
          </cell>
        </row>
        <row r="475">
          <cell r="B475">
            <v>83600</v>
          </cell>
          <cell r="C475">
            <v>0.49130000000000001</v>
          </cell>
          <cell r="D475">
            <v>0.36659999999999998</v>
          </cell>
          <cell r="E475">
            <v>2.01E-2</v>
          </cell>
          <cell r="F475">
            <v>0.1046</v>
          </cell>
          <cell r="G475">
            <v>0</v>
          </cell>
          <cell r="H475">
            <v>2.7</v>
          </cell>
          <cell r="I475">
            <v>5.4</v>
          </cell>
          <cell r="J475">
            <v>9</v>
          </cell>
        </row>
        <row r="476">
          <cell r="B476">
            <v>83589</v>
          </cell>
          <cell r="C476">
            <v>0.47220000000000001</v>
          </cell>
          <cell r="D476">
            <v>0.46610000000000001</v>
          </cell>
          <cell r="E476">
            <v>6.1999999999999998E-3</v>
          </cell>
          <cell r="F476">
            <v>0</v>
          </cell>
          <cell r="G476">
            <v>0</v>
          </cell>
          <cell r="H476">
            <v>2.7</v>
          </cell>
          <cell r="I476">
            <v>5.4</v>
          </cell>
          <cell r="J476">
            <v>9</v>
          </cell>
        </row>
        <row r="477">
          <cell r="B477">
            <v>84508</v>
          </cell>
          <cell r="C477">
            <v>0.42109999999999997</v>
          </cell>
          <cell r="D477">
            <v>0.40860000000000002</v>
          </cell>
          <cell r="E477">
            <v>1.2500000000000001E-2</v>
          </cell>
          <cell r="F477">
            <v>0</v>
          </cell>
          <cell r="G477">
            <v>0</v>
          </cell>
          <cell r="H477">
            <v>2.7</v>
          </cell>
          <cell r="I477">
            <v>5.4</v>
          </cell>
          <cell r="J477">
            <v>9</v>
          </cell>
        </row>
        <row r="478">
          <cell r="B478">
            <v>83899</v>
          </cell>
          <cell r="C478">
            <v>1.3842000000000001</v>
          </cell>
          <cell r="D478">
            <v>1.2412000000000001</v>
          </cell>
          <cell r="E478">
            <v>3.8800000000000001E-2</v>
          </cell>
          <cell r="F478">
            <v>0.1042</v>
          </cell>
          <cell r="G478">
            <v>0</v>
          </cell>
          <cell r="I478">
            <v>5.4</v>
          </cell>
          <cell r="J478">
            <v>9</v>
          </cell>
        </row>
        <row r="479">
          <cell r="B479">
            <v>83091</v>
          </cell>
          <cell r="C479">
            <v>4.9318</v>
          </cell>
          <cell r="D479">
            <v>4.1407999999999996</v>
          </cell>
          <cell r="E479">
            <v>0.27129999999999999</v>
          </cell>
          <cell r="F479">
            <v>0.41599999999999998</v>
          </cell>
          <cell r="G479">
            <v>0.10390000000000001</v>
          </cell>
          <cell r="J479">
            <v>9</v>
          </cell>
        </row>
        <row r="481">
          <cell r="B481" t="str">
            <v>Evolução FEC Conjunto Jandira</v>
          </cell>
        </row>
        <row r="482">
          <cell r="B482" t="str">
            <v>CONSUM</v>
          </cell>
          <cell r="C482" t="str">
            <v>TOTAL</v>
          </cell>
          <cell r="D482" t="str">
            <v>NPROG</v>
          </cell>
          <cell r="E482" t="str">
            <v>PROG</v>
          </cell>
          <cell r="F482" t="str">
            <v>SUBT INT</v>
          </cell>
          <cell r="G482" t="str">
            <v>SUBT EXT</v>
          </cell>
          <cell r="H482" t="str">
            <v>Padrão Mensal = 2,1</v>
          </cell>
          <cell r="I482" t="str">
            <v>Padrão Trimestral = 4,2</v>
          </cell>
          <cell r="J482" t="str">
            <v>Padrão Anual = 7</v>
          </cell>
        </row>
        <row r="483">
          <cell r="B483">
            <v>29549</v>
          </cell>
          <cell r="C483">
            <v>0.37040000000000001</v>
          </cell>
          <cell r="D483">
            <v>0.3085</v>
          </cell>
          <cell r="E483">
            <v>6.1899999999999997E-2</v>
          </cell>
          <cell r="F483">
            <v>0</v>
          </cell>
          <cell r="G483">
            <v>0</v>
          </cell>
          <cell r="H483">
            <v>2.1</v>
          </cell>
          <cell r="I483">
            <v>4.2</v>
          </cell>
          <cell r="J483">
            <v>7</v>
          </cell>
        </row>
        <row r="484">
          <cell r="B484">
            <v>29549</v>
          </cell>
          <cell r="C484">
            <v>0.4103</v>
          </cell>
          <cell r="D484">
            <v>0.40410000000000001</v>
          </cell>
          <cell r="E484">
            <v>6.1000000000000004E-3</v>
          </cell>
          <cell r="F484">
            <v>0</v>
          </cell>
          <cell r="G484">
            <v>0</v>
          </cell>
          <cell r="H484">
            <v>2.1</v>
          </cell>
          <cell r="I484">
            <v>4.2</v>
          </cell>
          <cell r="J484">
            <v>7</v>
          </cell>
        </row>
        <row r="485">
          <cell r="B485">
            <v>29549</v>
          </cell>
          <cell r="C485">
            <v>0.2024</v>
          </cell>
          <cell r="D485">
            <v>0.17449999999999999</v>
          </cell>
          <cell r="E485">
            <v>2.58E-2</v>
          </cell>
          <cell r="F485">
            <v>0</v>
          </cell>
          <cell r="G485">
            <v>2.2000000000000001E-3</v>
          </cell>
          <cell r="H485">
            <v>2.1</v>
          </cell>
          <cell r="I485">
            <v>4.2</v>
          </cell>
          <cell r="J485">
            <v>7</v>
          </cell>
        </row>
        <row r="486">
          <cell r="B486">
            <v>29549</v>
          </cell>
          <cell r="C486">
            <v>0.98309999999999997</v>
          </cell>
          <cell r="D486">
            <v>0.8871</v>
          </cell>
          <cell r="E486">
            <v>9.3799999999999994E-2</v>
          </cell>
          <cell r="F486">
            <v>0</v>
          </cell>
          <cell r="G486">
            <v>2.2000000000000001E-3</v>
          </cell>
          <cell r="H486">
            <v>2.1</v>
          </cell>
          <cell r="I486">
            <v>4.2</v>
          </cell>
          <cell r="J486">
            <v>7</v>
          </cell>
        </row>
        <row r="487">
          <cell r="B487">
            <v>29549</v>
          </cell>
          <cell r="C487">
            <v>0.27460000000000001</v>
          </cell>
          <cell r="D487">
            <v>0.15859999999999999</v>
          </cell>
          <cell r="E487">
            <v>0.1071</v>
          </cell>
          <cell r="F487">
            <v>8.8999999999999999E-3</v>
          </cell>
          <cell r="G487">
            <v>0</v>
          </cell>
          <cell r="H487">
            <v>2.1</v>
          </cell>
          <cell r="I487">
            <v>4.2</v>
          </cell>
          <cell r="J487">
            <v>7</v>
          </cell>
        </row>
        <row r="488">
          <cell r="B488">
            <v>29549</v>
          </cell>
          <cell r="C488">
            <v>0.23449999999999999</v>
          </cell>
          <cell r="D488">
            <v>0.22589999999999999</v>
          </cell>
          <cell r="E488">
            <v>8.6E-3</v>
          </cell>
          <cell r="F488">
            <v>0</v>
          </cell>
          <cell r="G488">
            <v>0</v>
          </cell>
          <cell r="H488">
            <v>2.1</v>
          </cell>
          <cell r="I488">
            <v>4.2</v>
          </cell>
          <cell r="J488">
            <v>7</v>
          </cell>
        </row>
        <row r="489">
          <cell r="B489">
            <v>29549</v>
          </cell>
          <cell r="C489">
            <v>0.15529999999999999</v>
          </cell>
          <cell r="D489">
            <v>0.14319999999999999</v>
          </cell>
          <cell r="E489">
            <v>1.2200000000000001E-2</v>
          </cell>
          <cell r="F489">
            <v>0</v>
          </cell>
          <cell r="G489">
            <v>0</v>
          </cell>
          <cell r="H489">
            <v>2.1</v>
          </cell>
          <cell r="I489">
            <v>4.2</v>
          </cell>
          <cell r="J489">
            <v>7</v>
          </cell>
        </row>
        <row r="490">
          <cell r="B490">
            <v>29549</v>
          </cell>
          <cell r="C490">
            <v>0.66439999999999999</v>
          </cell>
          <cell r="D490">
            <v>0.52769999999999995</v>
          </cell>
          <cell r="E490">
            <v>0.12790000000000001</v>
          </cell>
          <cell r="F490">
            <v>8.8999999999999999E-3</v>
          </cell>
          <cell r="G490">
            <v>0</v>
          </cell>
          <cell r="H490">
            <v>2.1</v>
          </cell>
          <cell r="I490">
            <v>4.2</v>
          </cell>
          <cell r="J490">
            <v>7</v>
          </cell>
        </row>
        <row r="491">
          <cell r="B491">
            <v>29549</v>
          </cell>
          <cell r="C491">
            <v>0.73419999999999996</v>
          </cell>
          <cell r="D491">
            <v>0.7208</v>
          </cell>
          <cell r="E491">
            <v>8.9999999999999993E-3</v>
          </cell>
          <cell r="F491">
            <v>4.4000000000000003E-3</v>
          </cell>
          <cell r="G491">
            <v>0</v>
          </cell>
          <cell r="H491">
            <v>2.1</v>
          </cell>
          <cell r="I491">
            <v>4.2</v>
          </cell>
          <cell r="J491">
            <v>7</v>
          </cell>
        </row>
        <row r="492">
          <cell r="B492">
            <v>29549</v>
          </cell>
          <cell r="C492">
            <v>9.5100000000000004E-2</v>
          </cell>
          <cell r="D492">
            <v>9.3600000000000003E-2</v>
          </cell>
          <cell r="E492">
            <v>1.5E-3</v>
          </cell>
          <cell r="F492">
            <v>0</v>
          </cell>
          <cell r="G492">
            <v>0</v>
          </cell>
          <cell r="H492">
            <v>2.1</v>
          </cell>
          <cell r="I492">
            <v>4.2</v>
          </cell>
          <cell r="J492">
            <v>7</v>
          </cell>
        </row>
        <row r="493">
          <cell r="B493">
            <v>29549</v>
          </cell>
          <cell r="C493">
            <v>0.1293</v>
          </cell>
          <cell r="D493">
            <v>0.10050000000000001</v>
          </cell>
          <cell r="E493">
            <v>2.87E-2</v>
          </cell>
          <cell r="F493">
            <v>0</v>
          </cell>
          <cell r="G493">
            <v>0</v>
          </cell>
          <cell r="H493">
            <v>2.1</v>
          </cell>
          <cell r="I493">
            <v>4.2</v>
          </cell>
          <cell r="J493">
            <v>7</v>
          </cell>
        </row>
        <row r="494">
          <cell r="B494">
            <v>29549</v>
          </cell>
          <cell r="C494">
            <v>0.95860000000000001</v>
          </cell>
          <cell r="D494">
            <v>0.91490000000000005</v>
          </cell>
          <cell r="E494">
            <v>3.9199999999999999E-2</v>
          </cell>
          <cell r="F494">
            <v>4.4000000000000003E-3</v>
          </cell>
          <cell r="G494">
            <v>0</v>
          </cell>
          <cell r="H494">
            <v>2.1</v>
          </cell>
          <cell r="I494">
            <v>4.2</v>
          </cell>
          <cell r="J494">
            <v>7</v>
          </cell>
        </row>
        <row r="495">
          <cell r="B495">
            <v>29549</v>
          </cell>
          <cell r="C495">
            <v>1.3811</v>
          </cell>
          <cell r="D495">
            <v>0.3901</v>
          </cell>
          <cell r="E495">
            <v>1.2999999999999999E-3</v>
          </cell>
          <cell r="F495">
            <v>0.98750000000000004</v>
          </cell>
          <cell r="G495">
            <v>2.2000000000000001E-3</v>
          </cell>
          <cell r="H495">
            <v>2.1</v>
          </cell>
          <cell r="I495">
            <v>4.2</v>
          </cell>
          <cell r="J495">
            <v>7</v>
          </cell>
        </row>
        <row r="496">
          <cell r="B496">
            <v>29549</v>
          </cell>
          <cell r="C496">
            <v>1.2364999999999999</v>
          </cell>
          <cell r="D496">
            <v>0.2311</v>
          </cell>
          <cell r="E496">
            <v>1.7899999999999999E-2</v>
          </cell>
          <cell r="F496">
            <v>0.98750000000000004</v>
          </cell>
          <cell r="G496">
            <v>0</v>
          </cell>
          <cell r="H496">
            <v>2.1</v>
          </cell>
          <cell r="I496">
            <v>4.2</v>
          </cell>
          <cell r="J496">
            <v>7</v>
          </cell>
        </row>
        <row r="497">
          <cell r="B497">
            <v>29549</v>
          </cell>
          <cell r="C497">
            <v>0.70550000000000002</v>
          </cell>
          <cell r="D497">
            <v>0.39829999999999999</v>
          </cell>
          <cell r="E497">
            <v>6.0600000000000001E-2</v>
          </cell>
          <cell r="F497">
            <v>0.2467</v>
          </cell>
          <cell r="G497">
            <v>0</v>
          </cell>
          <cell r="H497">
            <v>2.1</v>
          </cell>
          <cell r="I497">
            <v>4.2</v>
          </cell>
          <cell r="J497">
            <v>7</v>
          </cell>
        </row>
        <row r="498">
          <cell r="B498">
            <v>29549</v>
          </cell>
          <cell r="C498">
            <v>3.3231000000000002</v>
          </cell>
          <cell r="D498">
            <v>1.0195000000000001</v>
          </cell>
          <cell r="E498">
            <v>7.9799999999999996E-2</v>
          </cell>
          <cell r="F498">
            <v>2.2216999999999998</v>
          </cell>
          <cell r="G498">
            <v>2.2000000000000001E-3</v>
          </cell>
          <cell r="I498">
            <v>4.2</v>
          </cell>
          <cell r="J498">
            <v>7</v>
          </cell>
        </row>
        <row r="499">
          <cell r="B499">
            <v>29549</v>
          </cell>
          <cell r="C499">
            <v>5.9291999999999998</v>
          </cell>
          <cell r="D499">
            <v>3.3492000000000002</v>
          </cell>
          <cell r="E499">
            <v>0.3407</v>
          </cell>
          <cell r="F499">
            <v>2.2349999999999999</v>
          </cell>
          <cell r="G499">
            <v>4.4000000000000003E-3</v>
          </cell>
          <cell r="J499">
            <v>7</v>
          </cell>
        </row>
        <row r="501">
          <cell r="B501" t="str">
            <v>Evolução FEC Conjunto Jaraguá</v>
          </cell>
        </row>
        <row r="502">
          <cell r="B502" t="str">
            <v>CONSUM</v>
          </cell>
          <cell r="C502" t="str">
            <v>TOTAL</v>
          </cell>
          <cell r="D502" t="str">
            <v>NPROG</v>
          </cell>
          <cell r="E502" t="str">
            <v>PROG</v>
          </cell>
          <cell r="F502" t="str">
            <v>SUBT INT</v>
          </cell>
          <cell r="G502" t="str">
            <v>SUBT EXT</v>
          </cell>
          <cell r="H502" t="str">
            <v>Padrão Mensal = 4,2</v>
          </cell>
          <cell r="I502" t="str">
            <v>Padrão Trimestral = 8,4</v>
          </cell>
          <cell r="J502" t="str">
            <v>Padrão Anual = 14</v>
          </cell>
        </row>
        <row r="503">
          <cell r="B503">
            <v>153670</v>
          </cell>
          <cell r="C503">
            <v>1.5187999999999999</v>
          </cell>
          <cell r="D503">
            <v>1.3763000000000001</v>
          </cell>
          <cell r="E503">
            <v>3.1199999999999999E-2</v>
          </cell>
          <cell r="F503">
            <v>0.1113</v>
          </cell>
          <cell r="G503">
            <v>0</v>
          </cell>
          <cell r="H503">
            <v>4.2</v>
          </cell>
          <cell r="I503">
            <v>8.4</v>
          </cell>
          <cell r="J503">
            <v>14</v>
          </cell>
        </row>
        <row r="504">
          <cell r="B504">
            <v>153672</v>
          </cell>
          <cell r="C504">
            <v>0.66</v>
          </cell>
          <cell r="D504">
            <v>0.52159999999999995</v>
          </cell>
          <cell r="E504">
            <v>8.3099999999999993E-2</v>
          </cell>
          <cell r="F504">
            <v>5.5300000000000002E-2</v>
          </cell>
          <cell r="G504">
            <v>0</v>
          </cell>
          <cell r="H504">
            <v>4.2</v>
          </cell>
          <cell r="I504">
            <v>8.4</v>
          </cell>
          <cell r="J504">
            <v>14</v>
          </cell>
        </row>
        <row r="505">
          <cell r="B505">
            <v>153677</v>
          </cell>
          <cell r="C505">
            <v>1.1654</v>
          </cell>
          <cell r="D505">
            <v>0.47649999999999998</v>
          </cell>
          <cell r="E505">
            <v>4.7500000000000001E-2</v>
          </cell>
          <cell r="F505">
            <v>0.436</v>
          </cell>
          <cell r="G505">
            <v>0.2054</v>
          </cell>
          <cell r="H505">
            <v>4.2</v>
          </cell>
          <cell r="I505">
            <v>8.4</v>
          </cell>
          <cell r="J505">
            <v>14</v>
          </cell>
        </row>
        <row r="506">
          <cell r="B506">
            <v>153673</v>
          </cell>
          <cell r="C506">
            <v>3.3441999999999998</v>
          </cell>
          <cell r="D506">
            <v>2.3744000000000001</v>
          </cell>
          <cell r="E506">
            <v>0.1618</v>
          </cell>
          <cell r="F506">
            <v>0.60260000000000002</v>
          </cell>
          <cell r="G506">
            <v>0.2054</v>
          </cell>
          <cell r="H506">
            <v>4.2</v>
          </cell>
          <cell r="I506">
            <v>8.4</v>
          </cell>
          <cell r="J506">
            <v>14</v>
          </cell>
        </row>
        <row r="507">
          <cell r="B507">
            <v>153853</v>
          </cell>
          <cell r="C507">
            <v>0.41510000000000002</v>
          </cell>
          <cell r="D507">
            <v>0.37830000000000003</v>
          </cell>
          <cell r="E507">
            <v>3.6799999999999999E-2</v>
          </cell>
          <cell r="F507">
            <v>0</v>
          </cell>
          <cell r="G507">
            <v>0</v>
          </cell>
          <cell r="H507">
            <v>4.2</v>
          </cell>
          <cell r="I507">
            <v>8.4</v>
          </cell>
          <cell r="J507">
            <v>14</v>
          </cell>
        </row>
        <row r="508">
          <cell r="B508">
            <v>153872</v>
          </cell>
          <cell r="C508">
            <v>2.0047999999999999</v>
          </cell>
          <cell r="D508">
            <v>0.70089999999999997</v>
          </cell>
          <cell r="E508">
            <v>4.3099999999999999E-2</v>
          </cell>
          <cell r="F508">
            <v>1.2607999999999999</v>
          </cell>
          <cell r="G508">
            <v>0</v>
          </cell>
          <cell r="H508">
            <v>4.2</v>
          </cell>
          <cell r="I508">
            <v>8.4</v>
          </cell>
          <cell r="J508">
            <v>14</v>
          </cell>
        </row>
        <row r="509">
          <cell r="B509">
            <v>154037</v>
          </cell>
          <cell r="C509">
            <v>1.2745</v>
          </cell>
          <cell r="D509">
            <v>0.61150000000000004</v>
          </cell>
          <cell r="E509">
            <v>2.8400000000000002E-2</v>
          </cell>
          <cell r="F509">
            <v>0.63460000000000005</v>
          </cell>
          <cell r="G509">
            <v>0</v>
          </cell>
          <cell r="H509">
            <v>4.2</v>
          </cell>
          <cell r="I509">
            <v>8.4</v>
          </cell>
          <cell r="J509">
            <v>14</v>
          </cell>
        </row>
        <row r="510">
          <cell r="B510">
            <v>153921</v>
          </cell>
          <cell r="C510">
            <v>3.6945000000000001</v>
          </cell>
          <cell r="D510">
            <v>1.6908000000000001</v>
          </cell>
          <cell r="E510">
            <v>0.10829999999999999</v>
          </cell>
          <cell r="F510">
            <v>1.8955</v>
          </cell>
          <cell r="G510">
            <v>0</v>
          </cell>
          <cell r="H510">
            <v>4.2</v>
          </cell>
          <cell r="I510">
            <v>8.4</v>
          </cell>
          <cell r="J510">
            <v>14</v>
          </cell>
        </row>
        <row r="511">
          <cell r="B511">
            <v>157633</v>
          </cell>
          <cell r="C511">
            <v>1.2281</v>
          </cell>
          <cell r="D511">
            <v>1.0086999999999999</v>
          </cell>
          <cell r="E511">
            <v>1.41E-2</v>
          </cell>
          <cell r="F511">
            <v>0</v>
          </cell>
          <cell r="G511">
            <v>0.20530000000000001</v>
          </cell>
          <cell r="H511">
            <v>4.2</v>
          </cell>
          <cell r="I511">
            <v>8.4</v>
          </cell>
          <cell r="J511">
            <v>14</v>
          </cell>
        </row>
        <row r="512">
          <cell r="B512">
            <v>157629</v>
          </cell>
          <cell r="C512">
            <v>0.32679999999999998</v>
          </cell>
          <cell r="D512">
            <v>0.31640000000000001</v>
          </cell>
          <cell r="E512">
            <v>1.04E-2</v>
          </cell>
          <cell r="F512">
            <v>0</v>
          </cell>
          <cell r="G512">
            <v>0</v>
          </cell>
          <cell r="H512">
            <v>4.2</v>
          </cell>
          <cell r="I512">
            <v>8.4</v>
          </cell>
          <cell r="J512">
            <v>14</v>
          </cell>
        </row>
        <row r="513">
          <cell r="B513">
            <v>157627</v>
          </cell>
          <cell r="C513">
            <v>0.75970000000000004</v>
          </cell>
          <cell r="D513">
            <v>0.4173</v>
          </cell>
          <cell r="E513">
            <v>2.5100000000000001E-2</v>
          </cell>
          <cell r="F513">
            <v>0.31730000000000003</v>
          </cell>
          <cell r="G513">
            <v>0</v>
          </cell>
          <cell r="H513">
            <v>4.2</v>
          </cell>
          <cell r="I513">
            <v>8.4</v>
          </cell>
          <cell r="J513">
            <v>14</v>
          </cell>
        </row>
        <row r="514">
          <cell r="B514">
            <v>157630</v>
          </cell>
          <cell r="C514">
            <v>2.3146</v>
          </cell>
          <cell r="D514">
            <v>1.7423999999999999</v>
          </cell>
          <cell r="E514">
            <v>4.9599999999999998E-2</v>
          </cell>
          <cell r="F514">
            <v>0.31730000000000003</v>
          </cell>
          <cell r="G514">
            <v>0.20530000000000001</v>
          </cell>
          <cell r="H514">
            <v>4.2</v>
          </cell>
          <cell r="I514">
            <v>8.4</v>
          </cell>
          <cell r="J514">
            <v>14</v>
          </cell>
        </row>
        <row r="515">
          <cell r="B515">
            <v>157873</v>
          </cell>
          <cell r="C515">
            <v>1.2798</v>
          </cell>
          <cell r="D515">
            <v>0.55759999999999998</v>
          </cell>
          <cell r="E515">
            <v>3.95E-2</v>
          </cell>
          <cell r="F515">
            <v>0</v>
          </cell>
          <cell r="G515">
            <v>0.68269999999999997</v>
          </cell>
          <cell r="H515">
            <v>4.2</v>
          </cell>
          <cell r="I515">
            <v>8.4</v>
          </cell>
          <cell r="J515">
            <v>14</v>
          </cell>
        </row>
        <row r="516">
          <cell r="B516">
            <v>157871</v>
          </cell>
          <cell r="C516">
            <v>0.69540000000000002</v>
          </cell>
          <cell r="D516">
            <v>0.66479999999999995</v>
          </cell>
          <cell r="E516">
            <v>1.2500000000000001E-2</v>
          </cell>
          <cell r="F516">
            <v>1.8100000000000002E-2</v>
          </cell>
          <cell r="G516">
            <v>0</v>
          </cell>
          <cell r="H516">
            <v>4.2</v>
          </cell>
          <cell r="I516">
            <v>8.4</v>
          </cell>
          <cell r="J516">
            <v>14</v>
          </cell>
        </row>
        <row r="517">
          <cell r="B517">
            <v>160949</v>
          </cell>
          <cell r="C517">
            <v>1.3761000000000001</v>
          </cell>
          <cell r="D517">
            <v>1.0845</v>
          </cell>
          <cell r="E517">
            <v>4.1399999999999999E-2</v>
          </cell>
          <cell r="F517">
            <v>3.5999999999999999E-3</v>
          </cell>
          <cell r="G517">
            <v>0.2467</v>
          </cell>
          <cell r="H517">
            <v>4.2</v>
          </cell>
          <cell r="I517">
            <v>8.4</v>
          </cell>
          <cell r="J517">
            <v>14</v>
          </cell>
        </row>
        <row r="518">
          <cell r="B518">
            <v>158898</v>
          </cell>
          <cell r="C518">
            <v>3.3563000000000001</v>
          </cell>
          <cell r="D518">
            <v>2.3130000000000002</v>
          </cell>
          <cell r="E518">
            <v>9.3600000000000003E-2</v>
          </cell>
          <cell r="F518">
            <v>2.1600000000000001E-2</v>
          </cell>
          <cell r="G518">
            <v>0.92820000000000003</v>
          </cell>
          <cell r="I518">
            <v>8.4</v>
          </cell>
          <cell r="J518">
            <v>14</v>
          </cell>
        </row>
        <row r="519">
          <cell r="B519">
            <v>156030</v>
          </cell>
          <cell r="C519">
            <v>12.694599999999999</v>
          </cell>
          <cell r="D519">
            <v>8.1221999999999994</v>
          </cell>
          <cell r="E519">
            <v>0.41160000000000002</v>
          </cell>
          <cell r="F519">
            <v>2.8058999999999998</v>
          </cell>
          <cell r="G519">
            <v>1.355</v>
          </cell>
          <cell r="J519">
            <v>14</v>
          </cell>
        </row>
        <row r="521">
          <cell r="B521" t="str">
            <v>Evolução FEC Conjunto Jardim São Luís</v>
          </cell>
        </row>
        <row r="522">
          <cell r="B522" t="str">
            <v>CONSUM</v>
          </cell>
          <cell r="C522" t="str">
            <v>TOTAL</v>
          </cell>
          <cell r="D522" t="str">
            <v>NPROG</v>
          </cell>
          <cell r="E522" t="str">
            <v>PROG</v>
          </cell>
          <cell r="F522" t="str">
            <v>SUBT INT</v>
          </cell>
          <cell r="G522" t="str">
            <v>SUBT EXT</v>
          </cell>
          <cell r="H522" t="str">
            <v>Padrão Mensal = 4,8</v>
          </cell>
          <cell r="I522" t="str">
            <v>Padrão Trimestral = 9,6</v>
          </cell>
          <cell r="J522" t="str">
            <v>Padrão Anual = 16</v>
          </cell>
        </row>
        <row r="523">
          <cell r="B523">
            <v>68944</v>
          </cell>
          <cell r="C523">
            <v>1.129</v>
          </cell>
          <cell r="D523">
            <v>1.1138999999999999</v>
          </cell>
          <cell r="E523">
            <v>1.5100000000000001E-2</v>
          </cell>
          <cell r="F523">
            <v>0</v>
          </cell>
          <cell r="G523">
            <v>0</v>
          </cell>
          <cell r="H523">
            <v>4.8</v>
          </cell>
          <cell r="I523">
            <v>9.6</v>
          </cell>
          <cell r="J523">
            <v>16</v>
          </cell>
        </row>
        <row r="524">
          <cell r="B524">
            <v>68836</v>
          </cell>
          <cell r="C524">
            <v>1.6146</v>
          </cell>
          <cell r="D524">
            <v>1.4548000000000001</v>
          </cell>
          <cell r="E524">
            <v>2.3E-2</v>
          </cell>
          <cell r="F524">
            <v>0.13669999999999999</v>
          </cell>
          <cell r="G524">
            <v>0</v>
          </cell>
          <cell r="H524">
            <v>4.8</v>
          </cell>
          <cell r="I524">
            <v>9.6</v>
          </cell>
          <cell r="J524">
            <v>16</v>
          </cell>
        </row>
        <row r="525">
          <cell r="B525">
            <v>68762</v>
          </cell>
          <cell r="C525">
            <v>0.59960000000000002</v>
          </cell>
          <cell r="D525">
            <v>0.41959999999999997</v>
          </cell>
          <cell r="E525">
            <v>6.6000000000000003E-2</v>
          </cell>
          <cell r="F525">
            <v>0</v>
          </cell>
          <cell r="G525">
            <v>0.114</v>
          </cell>
          <cell r="H525">
            <v>4.8</v>
          </cell>
          <cell r="I525">
            <v>9.6</v>
          </cell>
          <cell r="J525">
            <v>16</v>
          </cell>
        </row>
        <row r="526">
          <cell r="B526">
            <v>68847</v>
          </cell>
          <cell r="C526">
            <v>3.3437999999999999</v>
          </cell>
          <cell r="D526">
            <v>2.9891000000000001</v>
          </cell>
          <cell r="E526">
            <v>0.104</v>
          </cell>
          <cell r="F526">
            <v>0.13669999999999999</v>
          </cell>
          <cell r="G526">
            <v>0.1139</v>
          </cell>
          <cell r="H526">
            <v>4.8</v>
          </cell>
          <cell r="I526">
            <v>9.6</v>
          </cell>
          <cell r="J526">
            <v>16</v>
          </cell>
        </row>
        <row r="527">
          <cell r="B527">
            <v>68813</v>
          </cell>
          <cell r="C527">
            <v>0.64770000000000005</v>
          </cell>
          <cell r="D527">
            <v>0.49430000000000002</v>
          </cell>
          <cell r="E527">
            <v>0.15279999999999999</v>
          </cell>
          <cell r="F527">
            <v>0</v>
          </cell>
          <cell r="G527">
            <v>5.9999999999999995E-4</v>
          </cell>
          <cell r="H527">
            <v>4.8</v>
          </cell>
          <cell r="I527">
            <v>9.6</v>
          </cell>
          <cell r="J527">
            <v>16</v>
          </cell>
        </row>
        <row r="528">
          <cell r="B528">
            <v>68791</v>
          </cell>
          <cell r="C528">
            <v>1.4116</v>
          </cell>
          <cell r="D528">
            <v>0.30740000000000001</v>
          </cell>
          <cell r="E528">
            <v>0.21970000000000001</v>
          </cell>
          <cell r="F528">
            <v>0.88460000000000005</v>
          </cell>
          <cell r="G528">
            <v>0</v>
          </cell>
          <cell r="H528">
            <v>4.8</v>
          </cell>
          <cell r="I528">
            <v>9.6</v>
          </cell>
          <cell r="J528">
            <v>16</v>
          </cell>
        </row>
        <row r="529">
          <cell r="B529">
            <v>68797</v>
          </cell>
          <cell r="C529">
            <v>1.0364</v>
          </cell>
          <cell r="D529">
            <v>0.90269999999999995</v>
          </cell>
          <cell r="E529">
            <v>0.1336</v>
          </cell>
          <cell r="F529">
            <v>0</v>
          </cell>
          <cell r="G529">
            <v>0</v>
          </cell>
          <cell r="H529">
            <v>4.8</v>
          </cell>
          <cell r="I529">
            <v>9.6</v>
          </cell>
          <cell r="J529">
            <v>16</v>
          </cell>
        </row>
        <row r="530">
          <cell r="B530">
            <v>68800</v>
          </cell>
          <cell r="C530">
            <v>3.0956000000000001</v>
          </cell>
          <cell r="D530">
            <v>1.7043999999999999</v>
          </cell>
          <cell r="E530">
            <v>0.50609999999999999</v>
          </cell>
          <cell r="F530">
            <v>0.88449999999999995</v>
          </cell>
          <cell r="G530">
            <v>5.9999999999999995E-4</v>
          </cell>
          <cell r="H530">
            <v>4.8</v>
          </cell>
          <cell r="I530">
            <v>9.6</v>
          </cell>
          <cell r="J530">
            <v>16</v>
          </cell>
        </row>
        <row r="531">
          <cell r="B531">
            <v>71218</v>
          </cell>
          <cell r="C531">
            <v>0.41870000000000002</v>
          </cell>
          <cell r="D531">
            <v>0.37230000000000002</v>
          </cell>
          <cell r="E531">
            <v>4.6300000000000001E-2</v>
          </cell>
          <cell r="F531">
            <v>0</v>
          </cell>
          <cell r="G531">
            <v>0</v>
          </cell>
          <cell r="H531">
            <v>4.8</v>
          </cell>
          <cell r="I531">
            <v>9.6</v>
          </cell>
          <cell r="J531">
            <v>16</v>
          </cell>
        </row>
        <row r="532">
          <cell r="B532">
            <v>71213</v>
          </cell>
          <cell r="C532">
            <v>0.62829999999999997</v>
          </cell>
          <cell r="D532">
            <v>0.53410000000000002</v>
          </cell>
          <cell r="E532">
            <v>9.4100000000000003E-2</v>
          </cell>
          <cell r="F532">
            <v>0</v>
          </cell>
          <cell r="G532">
            <v>0</v>
          </cell>
          <cell r="H532">
            <v>4.8</v>
          </cell>
          <cell r="I532">
            <v>9.6</v>
          </cell>
          <cell r="J532">
            <v>16</v>
          </cell>
        </row>
        <row r="533">
          <cell r="B533">
            <v>71337</v>
          </cell>
          <cell r="C533">
            <v>0.37809999999999999</v>
          </cell>
          <cell r="D533">
            <v>0.3553</v>
          </cell>
          <cell r="E533">
            <v>2.2599999999999999E-2</v>
          </cell>
          <cell r="F533">
            <v>2.0000000000000001E-4</v>
          </cell>
          <cell r="G533">
            <v>0</v>
          </cell>
          <cell r="H533">
            <v>4.8</v>
          </cell>
          <cell r="I533">
            <v>9.6</v>
          </cell>
          <cell r="J533">
            <v>16</v>
          </cell>
        </row>
        <row r="534">
          <cell r="B534">
            <v>71256</v>
          </cell>
          <cell r="C534">
            <v>1.4249000000000001</v>
          </cell>
          <cell r="D534">
            <v>1.2616000000000001</v>
          </cell>
          <cell r="E534">
            <v>0.16289999999999999</v>
          </cell>
          <cell r="F534">
            <v>2.0000000000000001E-4</v>
          </cell>
          <cell r="G534">
            <v>0</v>
          </cell>
          <cell r="H534">
            <v>4.8</v>
          </cell>
          <cell r="I534">
            <v>9.6</v>
          </cell>
          <cell r="J534">
            <v>16</v>
          </cell>
        </row>
        <row r="535">
          <cell r="B535">
            <v>71506</v>
          </cell>
          <cell r="C535">
            <v>0.66710000000000003</v>
          </cell>
          <cell r="D535">
            <v>0.52490000000000003</v>
          </cell>
          <cell r="E535">
            <v>1.21E-2</v>
          </cell>
          <cell r="F535">
            <v>1.46E-2</v>
          </cell>
          <cell r="G535">
            <v>0.11550000000000001</v>
          </cell>
          <cell r="H535">
            <v>4.8</v>
          </cell>
          <cell r="I535">
            <v>9.6</v>
          </cell>
          <cell r="J535">
            <v>16</v>
          </cell>
        </row>
        <row r="536">
          <cell r="B536">
            <v>71503</v>
          </cell>
          <cell r="C536">
            <v>0.50180000000000002</v>
          </cell>
          <cell r="D536">
            <v>0.49009999999999998</v>
          </cell>
          <cell r="E536">
            <v>1.1299999999999999E-2</v>
          </cell>
          <cell r="F536">
            <v>0</v>
          </cell>
          <cell r="G536">
            <v>2.9999999999999997E-4</v>
          </cell>
          <cell r="H536">
            <v>4.8</v>
          </cell>
          <cell r="I536">
            <v>9.6</v>
          </cell>
          <cell r="J536">
            <v>16</v>
          </cell>
        </row>
        <row r="537">
          <cell r="B537">
            <v>73809</v>
          </cell>
          <cell r="C537">
            <v>1.111</v>
          </cell>
          <cell r="D537">
            <v>1.1099000000000001</v>
          </cell>
          <cell r="E537">
            <v>1E-3</v>
          </cell>
          <cell r="F537">
            <v>2.0000000000000001E-4</v>
          </cell>
          <cell r="G537">
            <v>0</v>
          </cell>
          <cell r="H537">
            <v>4.8</v>
          </cell>
          <cell r="I537">
            <v>9.6</v>
          </cell>
          <cell r="J537">
            <v>16</v>
          </cell>
        </row>
        <row r="538">
          <cell r="B538">
            <v>72273</v>
          </cell>
          <cell r="C538">
            <v>2.2911000000000001</v>
          </cell>
          <cell r="D538">
            <v>2.1377000000000002</v>
          </cell>
          <cell r="E538">
            <v>2.4199999999999999E-2</v>
          </cell>
          <cell r="F538">
            <v>1.46E-2</v>
          </cell>
          <cell r="G538">
            <v>0.11459999999999999</v>
          </cell>
          <cell r="I538">
            <v>9.6</v>
          </cell>
          <cell r="J538">
            <v>16</v>
          </cell>
        </row>
        <row r="539">
          <cell r="B539">
            <v>70294</v>
          </cell>
          <cell r="C539">
            <v>10.104799999999999</v>
          </cell>
          <cell r="D539">
            <v>8.0724999999999998</v>
          </cell>
          <cell r="E539">
            <v>0.7873</v>
          </cell>
          <cell r="F539">
            <v>1.0147999999999999</v>
          </cell>
          <cell r="G539">
            <v>0.22989999999999999</v>
          </cell>
          <cell r="J539">
            <v>16</v>
          </cell>
        </row>
        <row r="541">
          <cell r="B541" t="str">
            <v>Evolução FEC Conjunto Juquitiba</v>
          </cell>
        </row>
        <row r="542">
          <cell r="B542" t="str">
            <v>CONSUM</v>
          </cell>
          <cell r="C542" t="str">
            <v>TOTAL</v>
          </cell>
          <cell r="D542" t="str">
            <v>NPROG</v>
          </cell>
          <cell r="E542" t="str">
            <v>PROG</v>
          </cell>
          <cell r="F542" t="str">
            <v>SUBT INT</v>
          </cell>
          <cell r="G542" t="str">
            <v>SUBT EXT</v>
          </cell>
          <cell r="H542" t="str">
            <v>Padrão Mensal = 9</v>
          </cell>
          <cell r="I542" t="str">
            <v>Padrão Trimestral = 18</v>
          </cell>
          <cell r="J542" t="str">
            <v>Padrão Anual = 30</v>
          </cell>
        </row>
        <row r="543">
          <cell r="B543">
            <v>9623</v>
          </cell>
          <cell r="C543">
            <v>1.3051999999999999</v>
          </cell>
          <cell r="D543">
            <v>0.46010000000000001</v>
          </cell>
          <cell r="E543">
            <v>6.9999999999999999E-4</v>
          </cell>
          <cell r="F543">
            <v>0.84430000000000005</v>
          </cell>
          <cell r="G543">
            <v>0</v>
          </cell>
          <cell r="H543">
            <v>9</v>
          </cell>
          <cell r="I543">
            <v>18</v>
          </cell>
          <cell r="J543">
            <v>30</v>
          </cell>
        </row>
        <row r="544">
          <cell r="B544">
            <v>9623</v>
          </cell>
          <cell r="C544">
            <v>0.60299999999999998</v>
          </cell>
          <cell r="D544">
            <v>0.60050000000000003</v>
          </cell>
          <cell r="E544">
            <v>2.5000000000000001E-3</v>
          </cell>
          <cell r="F544">
            <v>0</v>
          </cell>
          <cell r="G544">
            <v>0</v>
          </cell>
          <cell r="H544">
            <v>9</v>
          </cell>
          <cell r="I544">
            <v>18</v>
          </cell>
          <cell r="J544">
            <v>30</v>
          </cell>
        </row>
        <row r="545">
          <cell r="B545">
            <v>9623</v>
          </cell>
          <cell r="C545">
            <v>2.2399</v>
          </cell>
          <cell r="D545">
            <v>1.2990999999999999</v>
          </cell>
          <cell r="E545">
            <v>5.7000000000000002E-3</v>
          </cell>
          <cell r="F545">
            <v>0</v>
          </cell>
          <cell r="G545">
            <v>0.93520000000000003</v>
          </cell>
          <cell r="H545">
            <v>9</v>
          </cell>
          <cell r="I545">
            <v>18</v>
          </cell>
          <cell r="J545">
            <v>30</v>
          </cell>
        </row>
        <row r="546">
          <cell r="B546">
            <v>9623</v>
          </cell>
          <cell r="C546">
            <v>4.1481000000000003</v>
          </cell>
          <cell r="D546">
            <v>2.3597000000000001</v>
          </cell>
          <cell r="E546">
            <v>8.8999999999999999E-3</v>
          </cell>
          <cell r="F546">
            <v>0.84430000000000005</v>
          </cell>
          <cell r="G546">
            <v>0.93520000000000003</v>
          </cell>
          <cell r="H546">
            <v>9</v>
          </cell>
          <cell r="I546">
            <v>18</v>
          </cell>
          <cell r="J546">
            <v>30</v>
          </cell>
        </row>
        <row r="547">
          <cell r="B547">
            <v>12653</v>
          </cell>
          <cell r="C547">
            <v>1.1768000000000001</v>
          </cell>
          <cell r="D547">
            <v>0.59130000000000005</v>
          </cell>
          <cell r="E547">
            <v>0.58550000000000002</v>
          </cell>
          <cell r="F547">
            <v>0</v>
          </cell>
          <cell r="G547">
            <v>0</v>
          </cell>
          <cell r="H547">
            <v>9</v>
          </cell>
          <cell r="I547">
            <v>18</v>
          </cell>
          <cell r="J547">
            <v>30</v>
          </cell>
        </row>
        <row r="548">
          <cell r="B548">
            <v>12728</v>
          </cell>
          <cell r="C548">
            <v>2.4803999999999999</v>
          </cell>
          <cell r="D548">
            <v>1.4704999999999999</v>
          </cell>
          <cell r="E548">
            <v>2.4400000000000002E-2</v>
          </cell>
          <cell r="F548">
            <v>0.98550000000000004</v>
          </cell>
          <cell r="G548">
            <v>0</v>
          </cell>
          <cell r="H548">
            <v>9</v>
          </cell>
          <cell r="I548">
            <v>18</v>
          </cell>
          <cell r="J548">
            <v>30</v>
          </cell>
        </row>
        <row r="549">
          <cell r="B549">
            <v>12723</v>
          </cell>
          <cell r="C549">
            <v>0.23100000000000001</v>
          </cell>
          <cell r="D549">
            <v>0.22739999999999999</v>
          </cell>
          <cell r="E549">
            <v>3.5999999999999999E-3</v>
          </cell>
          <cell r="F549">
            <v>0</v>
          </cell>
          <cell r="G549">
            <v>0</v>
          </cell>
          <cell r="H549">
            <v>9</v>
          </cell>
          <cell r="I549">
            <v>18</v>
          </cell>
          <cell r="J549">
            <v>30</v>
          </cell>
        </row>
        <row r="550">
          <cell r="B550">
            <v>12701</v>
          </cell>
          <cell r="C550">
            <v>3.8894000000000002</v>
          </cell>
          <cell r="D550">
            <v>2.2905000000000002</v>
          </cell>
          <cell r="E550">
            <v>0.61129999999999995</v>
          </cell>
          <cell r="F550">
            <v>0.98760000000000003</v>
          </cell>
          <cell r="G550">
            <v>0</v>
          </cell>
          <cell r="H550">
            <v>9</v>
          </cell>
          <cell r="I550">
            <v>18</v>
          </cell>
          <cell r="J550">
            <v>30</v>
          </cell>
        </row>
        <row r="551">
          <cell r="B551">
            <v>12782</v>
          </cell>
          <cell r="C551">
            <v>1.0207999999999999</v>
          </cell>
          <cell r="D551">
            <v>1.0111000000000001</v>
          </cell>
          <cell r="E551">
            <v>9.7000000000000003E-3</v>
          </cell>
          <cell r="F551">
            <v>0</v>
          </cell>
          <cell r="G551">
            <v>0</v>
          </cell>
          <cell r="H551">
            <v>9</v>
          </cell>
          <cell r="I551">
            <v>18</v>
          </cell>
          <cell r="J551">
            <v>30</v>
          </cell>
        </row>
        <row r="552">
          <cell r="B552">
            <v>12782</v>
          </cell>
          <cell r="C552">
            <v>0.9839</v>
          </cell>
          <cell r="D552">
            <v>0.98240000000000005</v>
          </cell>
          <cell r="E552">
            <v>0</v>
          </cell>
          <cell r="F552">
            <v>1.5E-3</v>
          </cell>
          <cell r="G552">
            <v>0</v>
          </cell>
          <cell r="H552">
            <v>9</v>
          </cell>
          <cell r="I552">
            <v>18</v>
          </cell>
          <cell r="J552">
            <v>30</v>
          </cell>
        </row>
        <row r="553">
          <cell r="B553">
            <v>12782</v>
          </cell>
          <cell r="C553">
            <v>1.8782000000000001</v>
          </cell>
          <cell r="D553">
            <v>1.8313999999999999</v>
          </cell>
          <cell r="E553">
            <v>4.6800000000000001E-2</v>
          </cell>
          <cell r="F553">
            <v>0</v>
          </cell>
          <cell r="G553">
            <v>0</v>
          </cell>
          <cell r="H553">
            <v>9</v>
          </cell>
          <cell r="I553">
            <v>18</v>
          </cell>
          <cell r="J553">
            <v>30</v>
          </cell>
        </row>
        <row r="554">
          <cell r="B554">
            <v>12782</v>
          </cell>
          <cell r="C554">
            <v>3.8828999999999998</v>
          </cell>
          <cell r="D554">
            <v>3.8249</v>
          </cell>
          <cell r="E554">
            <v>5.6500000000000002E-2</v>
          </cell>
          <cell r="F554">
            <v>1.5E-3</v>
          </cell>
          <cell r="G554">
            <v>0</v>
          </cell>
          <cell r="H554">
            <v>9</v>
          </cell>
          <cell r="I554">
            <v>18</v>
          </cell>
          <cell r="J554">
            <v>30</v>
          </cell>
        </row>
        <row r="555">
          <cell r="B555">
            <v>12788</v>
          </cell>
          <cell r="C555">
            <v>2.6175999999999999</v>
          </cell>
          <cell r="D555">
            <v>1.5696000000000001</v>
          </cell>
          <cell r="E555">
            <v>7.1999999999999998E-3</v>
          </cell>
          <cell r="F555">
            <v>5.3800000000000001E-2</v>
          </cell>
          <cell r="G555">
            <v>0.98699999999999999</v>
          </cell>
          <cell r="H555">
            <v>9</v>
          </cell>
          <cell r="I555">
            <v>18</v>
          </cell>
          <cell r="J555">
            <v>30</v>
          </cell>
        </row>
        <row r="556">
          <cell r="B556">
            <v>12788</v>
          </cell>
          <cell r="C556">
            <v>2.5331999999999999</v>
          </cell>
          <cell r="D556">
            <v>1.5861000000000001</v>
          </cell>
          <cell r="E556">
            <v>8.9999999999999998E-4</v>
          </cell>
          <cell r="F556">
            <v>0.94440000000000002</v>
          </cell>
          <cell r="G556">
            <v>1.8E-3</v>
          </cell>
          <cell r="H556">
            <v>9</v>
          </cell>
          <cell r="I556">
            <v>18</v>
          </cell>
          <cell r="J556">
            <v>30</v>
          </cell>
        </row>
        <row r="557">
          <cell r="B557">
            <v>12896</v>
          </cell>
          <cell r="C557">
            <v>3.5179999999999998</v>
          </cell>
          <cell r="D557">
            <v>2.6440000000000001</v>
          </cell>
          <cell r="E557">
            <v>2.5399999999999999E-2</v>
          </cell>
          <cell r="F557">
            <v>0.83730000000000004</v>
          </cell>
          <cell r="G557">
            <v>1.1299999999999999E-2</v>
          </cell>
          <cell r="H557">
            <v>9</v>
          </cell>
          <cell r="I557">
            <v>18</v>
          </cell>
          <cell r="J557">
            <v>30</v>
          </cell>
        </row>
        <row r="558">
          <cell r="B558">
            <v>12824</v>
          </cell>
          <cell r="C558">
            <v>8.6740999999999993</v>
          </cell>
          <cell r="D558">
            <v>5.8056999999999999</v>
          </cell>
          <cell r="E558">
            <v>3.3599999999999998E-2</v>
          </cell>
          <cell r="F558">
            <v>1.8373999999999999</v>
          </cell>
          <cell r="G558">
            <v>0.99739999999999995</v>
          </cell>
          <cell r="I558">
            <v>18</v>
          </cell>
          <cell r="J558">
            <v>30</v>
          </cell>
        </row>
        <row r="559">
          <cell r="B559">
            <v>11983</v>
          </cell>
          <cell r="C559">
            <v>20.878299999999999</v>
          </cell>
          <cell r="D559">
            <v>14.6158</v>
          </cell>
          <cell r="E559">
            <v>0.75139999999999996</v>
          </cell>
          <cell r="F559">
            <v>3.6926999999999999</v>
          </cell>
          <cell r="G559">
            <v>1.8184</v>
          </cell>
          <cell r="J559">
            <v>30</v>
          </cell>
        </row>
        <row r="561">
          <cell r="B561" t="str">
            <v>Evolução FEC Conjunto Lapa</v>
          </cell>
        </row>
        <row r="562">
          <cell r="B562" t="str">
            <v>CONSUM</v>
          </cell>
          <cell r="C562" t="str">
            <v>TOTAL</v>
          </cell>
          <cell r="D562" t="str">
            <v>NPROG</v>
          </cell>
          <cell r="E562" t="str">
            <v>PROG</v>
          </cell>
          <cell r="F562" t="str">
            <v>SUBT INT</v>
          </cell>
          <cell r="G562" t="str">
            <v>SUBT EXT</v>
          </cell>
          <cell r="H562" t="str">
            <v>Padrão Mensal = 2</v>
          </cell>
          <cell r="I562" t="str">
            <v>Padrão Trimestral = 3,6</v>
          </cell>
          <cell r="J562" t="str">
            <v>Padrão Anual = 6</v>
          </cell>
        </row>
        <row r="563">
          <cell r="B563">
            <v>177945</v>
          </cell>
          <cell r="C563">
            <v>0.38109999999999999</v>
          </cell>
          <cell r="D563">
            <v>0.34139999999999998</v>
          </cell>
          <cell r="E563">
            <v>1.83E-2</v>
          </cell>
          <cell r="F563">
            <v>2.1399999999999999E-2</v>
          </cell>
          <cell r="G563">
            <v>0</v>
          </cell>
          <cell r="H563">
            <v>2</v>
          </cell>
          <cell r="I563">
            <v>3.6</v>
          </cell>
          <cell r="J563">
            <v>6</v>
          </cell>
        </row>
        <row r="564">
          <cell r="B564">
            <v>177928</v>
          </cell>
          <cell r="C564">
            <v>0.54759999999999998</v>
          </cell>
          <cell r="D564">
            <v>0.52129999999999999</v>
          </cell>
          <cell r="E564">
            <v>1.46E-2</v>
          </cell>
          <cell r="F564">
            <v>1.17E-2</v>
          </cell>
          <cell r="G564">
            <v>0</v>
          </cell>
          <cell r="H564">
            <v>2</v>
          </cell>
          <cell r="I564">
            <v>3.6</v>
          </cell>
          <cell r="J564">
            <v>6</v>
          </cell>
        </row>
        <row r="565">
          <cell r="B565">
            <v>178077</v>
          </cell>
          <cell r="C565">
            <v>0.2979</v>
          </cell>
          <cell r="D565">
            <v>0.29310000000000003</v>
          </cell>
          <cell r="E565">
            <v>4.7999999999999996E-3</v>
          </cell>
          <cell r="F565">
            <v>0</v>
          </cell>
          <cell r="G565">
            <v>0</v>
          </cell>
          <cell r="H565">
            <v>2</v>
          </cell>
          <cell r="I565">
            <v>3.6</v>
          </cell>
          <cell r="J565">
            <v>6</v>
          </cell>
        </row>
        <row r="566">
          <cell r="B566">
            <v>177983</v>
          </cell>
          <cell r="C566">
            <v>1.2264999999999999</v>
          </cell>
          <cell r="D566">
            <v>1.1556999999999999</v>
          </cell>
          <cell r="E566">
            <v>3.7699999999999997E-2</v>
          </cell>
          <cell r="F566">
            <v>3.3099999999999997E-2</v>
          </cell>
          <cell r="G566">
            <v>0</v>
          </cell>
          <cell r="H566">
            <v>2</v>
          </cell>
          <cell r="I566">
            <v>3.6</v>
          </cell>
          <cell r="J566">
            <v>6</v>
          </cell>
        </row>
        <row r="567">
          <cell r="B567">
            <v>178048</v>
          </cell>
          <cell r="C567">
            <v>0.26950000000000002</v>
          </cell>
          <cell r="D567">
            <v>0.127</v>
          </cell>
          <cell r="E567">
            <v>0.1426</v>
          </cell>
          <cell r="F567">
            <v>0</v>
          </cell>
          <cell r="G567">
            <v>0</v>
          </cell>
          <cell r="H567">
            <v>2</v>
          </cell>
          <cell r="I567">
            <v>3.6</v>
          </cell>
          <cell r="J567">
            <v>6</v>
          </cell>
        </row>
        <row r="568">
          <cell r="B568">
            <v>178027</v>
          </cell>
          <cell r="C568">
            <v>0.44590000000000002</v>
          </cell>
          <cell r="D568">
            <v>0.19539999999999999</v>
          </cell>
          <cell r="E568">
            <v>7.6E-3</v>
          </cell>
          <cell r="F568">
            <v>1E-4</v>
          </cell>
          <cell r="G568">
            <v>0.2429</v>
          </cell>
          <cell r="H568">
            <v>2</v>
          </cell>
          <cell r="I568">
            <v>3.6</v>
          </cell>
          <cell r="J568">
            <v>6</v>
          </cell>
        </row>
        <row r="569">
          <cell r="B569">
            <v>177918</v>
          </cell>
          <cell r="C569">
            <v>9.5500000000000002E-2</v>
          </cell>
          <cell r="D569">
            <v>2.7E-2</v>
          </cell>
          <cell r="E569">
            <v>6.6000000000000003E-2</v>
          </cell>
          <cell r="F569">
            <v>2.5000000000000001E-3</v>
          </cell>
          <cell r="G569">
            <v>0</v>
          </cell>
          <cell r="H569">
            <v>2</v>
          </cell>
          <cell r="I569">
            <v>3.6</v>
          </cell>
          <cell r="J569">
            <v>6</v>
          </cell>
        </row>
        <row r="570">
          <cell r="B570">
            <v>177998</v>
          </cell>
          <cell r="C570">
            <v>0.81100000000000005</v>
          </cell>
          <cell r="D570">
            <v>0.34949999999999998</v>
          </cell>
          <cell r="E570">
            <v>0.2162</v>
          </cell>
          <cell r="F570">
            <v>2.5999999999999999E-3</v>
          </cell>
          <cell r="G570">
            <v>0.2429</v>
          </cell>
          <cell r="H570">
            <v>2</v>
          </cell>
          <cell r="I570">
            <v>3.6</v>
          </cell>
          <cell r="J570">
            <v>6</v>
          </cell>
        </row>
        <row r="571">
          <cell r="B571">
            <v>179982</v>
          </cell>
          <cell r="C571">
            <v>0.26779999999999998</v>
          </cell>
          <cell r="D571">
            <v>0.15</v>
          </cell>
          <cell r="E571">
            <v>8.0999999999999996E-3</v>
          </cell>
          <cell r="F571">
            <v>0</v>
          </cell>
          <cell r="G571">
            <v>0.10970000000000001</v>
          </cell>
          <cell r="H571">
            <v>2</v>
          </cell>
          <cell r="I571">
            <v>3.6</v>
          </cell>
          <cell r="J571">
            <v>6</v>
          </cell>
        </row>
        <row r="572">
          <cell r="B572">
            <v>179984</v>
          </cell>
          <cell r="C572">
            <v>0.1328</v>
          </cell>
          <cell r="D572">
            <v>6.6799999999999998E-2</v>
          </cell>
          <cell r="E572">
            <v>3.8699999999999998E-2</v>
          </cell>
          <cell r="F572">
            <v>2.7300000000000001E-2</v>
          </cell>
          <cell r="G572">
            <v>0</v>
          </cell>
          <cell r="H572">
            <v>2</v>
          </cell>
          <cell r="I572">
            <v>3.6</v>
          </cell>
          <cell r="J572">
            <v>6</v>
          </cell>
        </row>
        <row r="573">
          <cell r="B573">
            <v>179937</v>
          </cell>
          <cell r="C573">
            <v>0.27889999999999998</v>
          </cell>
          <cell r="D573">
            <v>0.18240000000000001</v>
          </cell>
          <cell r="E573">
            <v>1.66E-2</v>
          </cell>
          <cell r="F573">
            <v>7.9799999999999996E-2</v>
          </cell>
          <cell r="G573">
            <v>0</v>
          </cell>
          <cell r="H573">
            <v>2</v>
          </cell>
          <cell r="I573">
            <v>3.6</v>
          </cell>
          <cell r="J573">
            <v>6</v>
          </cell>
        </row>
        <row r="574">
          <cell r="B574">
            <v>179968</v>
          </cell>
          <cell r="C574">
            <v>0.67949999999999999</v>
          </cell>
          <cell r="D574">
            <v>0.3992</v>
          </cell>
          <cell r="E574">
            <v>6.3399999999999998E-2</v>
          </cell>
          <cell r="F574">
            <v>0.1071</v>
          </cell>
          <cell r="G574">
            <v>0.10970000000000001</v>
          </cell>
          <cell r="H574">
            <v>2</v>
          </cell>
          <cell r="I574">
            <v>3.6</v>
          </cell>
          <cell r="J574">
            <v>6</v>
          </cell>
        </row>
        <row r="575">
          <cell r="B575">
            <v>179993</v>
          </cell>
          <cell r="C575">
            <v>0.62809999999999999</v>
          </cell>
          <cell r="D575">
            <v>0.36130000000000001</v>
          </cell>
          <cell r="E575">
            <v>2.1399999999999999E-2</v>
          </cell>
          <cell r="F575">
            <v>0</v>
          </cell>
          <cell r="G575">
            <v>0.2455</v>
          </cell>
          <cell r="H575">
            <v>2</v>
          </cell>
          <cell r="I575">
            <v>3.6</v>
          </cell>
          <cell r="J575">
            <v>6</v>
          </cell>
        </row>
        <row r="576">
          <cell r="B576">
            <v>179985</v>
          </cell>
          <cell r="C576">
            <v>0.21290000000000001</v>
          </cell>
          <cell r="D576">
            <v>0.1613</v>
          </cell>
          <cell r="E576">
            <v>1.2500000000000001E-2</v>
          </cell>
          <cell r="F576">
            <v>3.9100000000000003E-2</v>
          </cell>
          <cell r="G576">
            <v>0</v>
          </cell>
          <cell r="H576">
            <v>2</v>
          </cell>
          <cell r="I576">
            <v>3.6</v>
          </cell>
          <cell r="J576">
            <v>6</v>
          </cell>
        </row>
        <row r="577">
          <cell r="B577">
            <v>182792</v>
          </cell>
          <cell r="C577">
            <v>0.45019999999999999</v>
          </cell>
          <cell r="D577">
            <v>0.15340000000000001</v>
          </cell>
          <cell r="E577">
            <v>6.1999999999999998E-3</v>
          </cell>
          <cell r="F577">
            <v>3.9699999999999999E-2</v>
          </cell>
          <cell r="G577">
            <v>0.25090000000000001</v>
          </cell>
          <cell r="H577">
            <v>2</v>
          </cell>
          <cell r="I577">
            <v>3.6</v>
          </cell>
          <cell r="J577">
            <v>6</v>
          </cell>
        </row>
        <row r="578">
          <cell r="B578">
            <v>180923</v>
          </cell>
          <cell r="C578">
            <v>1.2915000000000001</v>
          </cell>
          <cell r="D578">
            <v>0.67490000000000006</v>
          </cell>
          <cell r="E578">
            <v>0.04</v>
          </cell>
          <cell r="F578">
            <v>7.9000000000000001E-2</v>
          </cell>
          <cell r="G578">
            <v>0.49769999999999998</v>
          </cell>
          <cell r="I578">
            <v>3.6</v>
          </cell>
          <cell r="J578">
            <v>6</v>
          </cell>
        </row>
        <row r="579">
          <cell r="B579">
            <v>179218</v>
          </cell>
          <cell r="C579">
            <v>4.0096999999999996</v>
          </cell>
          <cell r="D579">
            <v>2.577</v>
          </cell>
          <cell r="E579">
            <v>0.35620000000000002</v>
          </cell>
          <cell r="F579">
            <v>0.22270000000000001</v>
          </cell>
          <cell r="G579">
            <v>0.85389999999999999</v>
          </cell>
          <cell r="J579">
            <v>6</v>
          </cell>
        </row>
        <row r="581">
          <cell r="B581" t="str">
            <v>Evolução FEC Conjunto Mauá</v>
          </cell>
        </row>
        <row r="582">
          <cell r="B582" t="str">
            <v>CONSUM</v>
          </cell>
          <cell r="C582" t="str">
            <v>TOTAL</v>
          </cell>
          <cell r="D582" t="str">
            <v>NPROG</v>
          </cell>
          <cell r="E582" t="str">
            <v>PROG</v>
          </cell>
          <cell r="F582" t="str">
            <v>SUBT INT</v>
          </cell>
          <cell r="G582" t="str">
            <v>SUBT EXT</v>
          </cell>
          <cell r="H582" t="str">
            <v>Padrão Mensal = 2</v>
          </cell>
          <cell r="I582" t="str">
            <v>Padrão Trimestral = 3,6</v>
          </cell>
          <cell r="J582" t="str">
            <v>Padrão Anual = 6</v>
          </cell>
        </row>
        <row r="583">
          <cell r="B583">
            <v>114404</v>
          </cell>
          <cell r="C583">
            <v>0.67920000000000003</v>
          </cell>
          <cell r="D583">
            <v>0.60740000000000005</v>
          </cell>
          <cell r="E583">
            <v>7.1800000000000003E-2</v>
          </cell>
          <cell r="F583">
            <v>0</v>
          </cell>
          <cell r="G583">
            <v>0</v>
          </cell>
          <cell r="H583">
            <v>2</v>
          </cell>
          <cell r="I583">
            <v>3.6</v>
          </cell>
          <cell r="J583">
            <v>6</v>
          </cell>
        </row>
        <row r="584">
          <cell r="B584">
            <v>114333</v>
          </cell>
          <cell r="C584">
            <v>0.43969999999999998</v>
          </cell>
          <cell r="D584">
            <v>0.38540000000000002</v>
          </cell>
          <cell r="E584">
            <v>3.7400000000000003E-2</v>
          </cell>
          <cell r="F584">
            <v>1.6899999999999998E-2</v>
          </cell>
          <cell r="G584">
            <v>0</v>
          </cell>
          <cell r="H584">
            <v>2</v>
          </cell>
          <cell r="I584">
            <v>3.6</v>
          </cell>
          <cell r="J584">
            <v>6</v>
          </cell>
        </row>
        <row r="585">
          <cell r="B585">
            <v>114298</v>
          </cell>
          <cell r="C585">
            <v>0.38340000000000002</v>
          </cell>
          <cell r="D585">
            <v>0.3221</v>
          </cell>
          <cell r="E585">
            <v>8.6E-3</v>
          </cell>
          <cell r="F585">
            <v>0</v>
          </cell>
          <cell r="G585">
            <v>5.2600000000000001E-2</v>
          </cell>
          <cell r="H585">
            <v>2</v>
          </cell>
          <cell r="I585">
            <v>3.6</v>
          </cell>
          <cell r="J585">
            <v>6</v>
          </cell>
        </row>
        <row r="586">
          <cell r="B586">
            <v>114345</v>
          </cell>
          <cell r="C586">
            <v>1.5024</v>
          </cell>
          <cell r="D586">
            <v>1.3149999999999999</v>
          </cell>
          <cell r="E586">
            <v>0.1178</v>
          </cell>
          <cell r="F586">
            <v>1.6899999999999998E-2</v>
          </cell>
          <cell r="G586">
            <v>5.2600000000000001E-2</v>
          </cell>
          <cell r="H586">
            <v>2</v>
          </cell>
          <cell r="I586">
            <v>3.6</v>
          </cell>
          <cell r="J586">
            <v>6</v>
          </cell>
        </row>
        <row r="587">
          <cell r="B587">
            <v>114457</v>
          </cell>
          <cell r="C587">
            <v>0.24460000000000001</v>
          </cell>
          <cell r="D587">
            <v>0.18290000000000001</v>
          </cell>
          <cell r="E587">
            <v>6.1699999999999998E-2</v>
          </cell>
          <cell r="F587">
            <v>0</v>
          </cell>
          <cell r="G587">
            <v>0</v>
          </cell>
          <cell r="H587">
            <v>2</v>
          </cell>
          <cell r="I587">
            <v>3.6</v>
          </cell>
          <cell r="J587">
            <v>6</v>
          </cell>
        </row>
        <row r="588">
          <cell r="B588">
            <v>114518</v>
          </cell>
          <cell r="C588">
            <v>0.15</v>
          </cell>
          <cell r="D588">
            <v>0.12740000000000001</v>
          </cell>
          <cell r="E588">
            <v>2.2599999999999999E-2</v>
          </cell>
          <cell r="F588">
            <v>0</v>
          </cell>
          <cell r="G588">
            <v>0</v>
          </cell>
          <cell r="H588">
            <v>2</v>
          </cell>
          <cell r="I588">
            <v>3.6</v>
          </cell>
          <cell r="J588">
            <v>6</v>
          </cell>
        </row>
        <row r="589">
          <cell r="B589">
            <v>114451</v>
          </cell>
          <cell r="C589">
            <v>0.25530000000000003</v>
          </cell>
          <cell r="D589">
            <v>0.21079999999999999</v>
          </cell>
          <cell r="E589">
            <v>4.4400000000000002E-2</v>
          </cell>
          <cell r="F589">
            <v>0</v>
          </cell>
          <cell r="G589">
            <v>0</v>
          </cell>
          <cell r="H589">
            <v>2</v>
          </cell>
          <cell r="I589">
            <v>3.6</v>
          </cell>
          <cell r="J589">
            <v>6</v>
          </cell>
        </row>
        <row r="590">
          <cell r="B590">
            <v>114475</v>
          </cell>
          <cell r="C590">
            <v>0.64990000000000003</v>
          </cell>
          <cell r="D590">
            <v>0.52110000000000001</v>
          </cell>
          <cell r="E590">
            <v>0.12870000000000001</v>
          </cell>
          <cell r="F590">
            <v>0</v>
          </cell>
          <cell r="G590">
            <v>0</v>
          </cell>
          <cell r="H590">
            <v>2</v>
          </cell>
          <cell r="I590">
            <v>3.6</v>
          </cell>
          <cell r="J590">
            <v>6</v>
          </cell>
        </row>
        <row r="591">
          <cell r="B591">
            <v>116885</v>
          </cell>
          <cell r="C591">
            <v>0.5978</v>
          </cell>
          <cell r="D591">
            <v>0.58860000000000001</v>
          </cell>
          <cell r="E591">
            <v>9.1999999999999998E-3</v>
          </cell>
          <cell r="F591">
            <v>0</v>
          </cell>
          <cell r="G591">
            <v>0</v>
          </cell>
          <cell r="H591">
            <v>2</v>
          </cell>
          <cell r="I591">
            <v>3.6</v>
          </cell>
          <cell r="J591">
            <v>6</v>
          </cell>
        </row>
        <row r="592">
          <cell r="B592">
            <v>116675</v>
          </cell>
          <cell r="C592">
            <v>0.23810000000000001</v>
          </cell>
          <cell r="D592">
            <v>0.2344</v>
          </cell>
          <cell r="E592">
            <v>3.7000000000000002E-3</v>
          </cell>
          <cell r="F592">
            <v>0</v>
          </cell>
          <cell r="G592">
            <v>0</v>
          </cell>
          <cell r="H592">
            <v>2</v>
          </cell>
          <cell r="I592">
            <v>3.6</v>
          </cell>
          <cell r="J592">
            <v>6</v>
          </cell>
        </row>
        <row r="593">
          <cell r="B593">
            <v>116646</v>
          </cell>
          <cell r="C593">
            <v>0.3392</v>
          </cell>
          <cell r="D593">
            <v>0.32290000000000002</v>
          </cell>
          <cell r="E593">
            <v>1.4999999999999999E-2</v>
          </cell>
          <cell r="F593">
            <v>1.2999999999999999E-3</v>
          </cell>
          <cell r="G593">
            <v>0</v>
          </cell>
          <cell r="H593">
            <v>2</v>
          </cell>
          <cell r="I593">
            <v>3.6</v>
          </cell>
          <cell r="J593">
            <v>6</v>
          </cell>
        </row>
        <row r="594">
          <cell r="B594">
            <v>116735</v>
          </cell>
          <cell r="C594">
            <v>1.1755</v>
          </cell>
          <cell r="D594">
            <v>1.1463000000000001</v>
          </cell>
          <cell r="E594">
            <v>2.7900000000000001E-2</v>
          </cell>
          <cell r="F594">
            <v>1.2999999999999999E-3</v>
          </cell>
          <cell r="G594">
            <v>0</v>
          </cell>
          <cell r="H594">
            <v>2</v>
          </cell>
          <cell r="I594">
            <v>3.6</v>
          </cell>
          <cell r="J594">
            <v>6</v>
          </cell>
        </row>
        <row r="595">
          <cell r="B595">
            <v>116784</v>
          </cell>
          <cell r="C595">
            <v>0.70750000000000002</v>
          </cell>
          <cell r="D595">
            <v>0.70269999999999999</v>
          </cell>
          <cell r="E595">
            <v>4.7999999999999996E-3</v>
          </cell>
          <cell r="F595">
            <v>0</v>
          </cell>
          <cell r="G595">
            <v>0</v>
          </cell>
          <cell r="H595">
            <v>2</v>
          </cell>
          <cell r="I595">
            <v>3.6</v>
          </cell>
          <cell r="J595">
            <v>6</v>
          </cell>
        </row>
        <row r="596">
          <cell r="B596">
            <v>116779</v>
          </cell>
          <cell r="C596">
            <v>1.2387999999999999</v>
          </cell>
          <cell r="D596">
            <v>0.23469999999999999</v>
          </cell>
          <cell r="E596">
            <v>4.1999999999999997E-3</v>
          </cell>
          <cell r="F596">
            <v>1.2999999999999999E-3</v>
          </cell>
          <cell r="G596">
            <v>0.99860000000000004</v>
          </cell>
          <cell r="H596">
            <v>2</v>
          </cell>
          <cell r="I596">
            <v>3.6</v>
          </cell>
          <cell r="J596">
            <v>6</v>
          </cell>
        </row>
        <row r="597">
          <cell r="B597">
            <v>120067</v>
          </cell>
          <cell r="C597">
            <v>0.55720000000000003</v>
          </cell>
          <cell r="D597">
            <v>0.55389999999999995</v>
          </cell>
          <cell r="E597">
            <v>3.3E-3</v>
          </cell>
          <cell r="F597">
            <v>0</v>
          </cell>
          <cell r="G597">
            <v>0</v>
          </cell>
          <cell r="H597">
            <v>2</v>
          </cell>
          <cell r="I597">
            <v>3.6</v>
          </cell>
          <cell r="J597">
            <v>6</v>
          </cell>
        </row>
        <row r="598">
          <cell r="B598">
            <v>117877</v>
          </cell>
          <cell r="C598">
            <v>2.4958</v>
          </cell>
          <cell r="D598">
            <v>1.4928999999999999</v>
          </cell>
          <cell r="E598">
            <v>1.23E-2</v>
          </cell>
          <cell r="F598">
            <v>1.2999999999999999E-3</v>
          </cell>
          <cell r="G598">
            <v>0.98929999999999996</v>
          </cell>
          <cell r="I598">
            <v>3.6</v>
          </cell>
          <cell r="J598">
            <v>6</v>
          </cell>
        </row>
        <row r="599">
          <cell r="B599">
            <v>115858</v>
          </cell>
          <cell r="C599">
            <v>5.8486000000000002</v>
          </cell>
          <cell r="D599">
            <v>4.4866000000000001</v>
          </cell>
          <cell r="E599">
            <v>0.28399999999999997</v>
          </cell>
          <cell r="F599">
            <v>1.9300000000000001E-2</v>
          </cell>
          <cell r="G599">
            <v>1.0584</v>
          </cell>
          <cell r="J599">
            <v>6</v>
          </cell>
        </row>
        <row r="601">
          <cell r="B601" t="str">
            <v>Evolução FEC Conjunto Moóca</v>
          </cell>
        </row>
        <row r="602">
          <cell r="B602" t="str">
            <v>CONSUM</v>
          </cell>
          <cell r="C602" t="str">
            <v>TOTAL</v>
          </cell>
          <cell r="D602" t="str">
            <v>NPROG</v>
          </cell>
          <cell r="E602" t="str">
            <v>PROG</v>
          </cell>
          <cell r="F602" t="str">
            <v>SUBT INT</v>
          </cell>
          <cell r="G602" t="str">
            <v>SUBT EXT</v>
          </cell>
          <cell r="H602" t="str">
            <v>Padrão Mensal = 2</v>
          </cell>
          <cell r="I602" t="str">
            <v>Padrão Trimestral = 3</v>
          </cell>
          <cell r="J602" t="str">
            <v>Padrão Anual = 5</v>
          </cell>
        </row>
        <row r="603">
          <cell r="B603">
            <v>79296</v>
          </cell>
          <cell r="C603">
            <v>0.29360000000000003</v>
          </cell>
          <cell r="D603">
            <v>0.1782</v>
          </cell>
          <cell r="E603">
            <v>7.1000000000000004E-3</v>
          </cell>
          <cell r="F603">
            <v>0.1084</v>
          </cell>
          <cell r="G603">
            <v>0</v>
          </cell>
          <cell r="H603">
            <v>2</v>
          </cell>
          <cell r="I603">
            <v>3</v>
          </cell>
          <cell r="J603">
            <v>5</v>
          </cell>
        </row>
        <row r="604">
          <cell r="B604">
            <v>79296</v>
          </cell>
          <cell r="C604">
            <v>1.1299999999999999</v>
          </cell>
          <cell r="D604">
            <v>0.24249999999999999</v>
          </cell>
          <cell r="E604">
            <v>7.1499999999999994E-2</v>
          </cell>
          <cell r="F604">
            <v>0.81599999999999995</v>
          </cell>
          <cell r="G604">
            <v>0</v>
          </cell>
          <cell r="H604">
            <v>2</v>
          </cell>
          <cell r="I604">
            <v>3</v>
          </cell>
          <cell r="J604">
            <v>5</v>
          </cell>
        </row>
        <row r="605">
          <cell r="B605">
            <v>79296</v>
          </cell>
          <cell r="C605">
            <v>0.34689999999999999</v>
          </cell>
          <cell r="D605">
            <v>0.27839999999999998</v>
          </cell>
          <cell r="E605">
            <v>2.2599999999999999E-2</v>
          </cell>
          <cell r="F605">
            <v>4.0899999999999999E-2</v>
          </cell>
          <cell r="G605">
            <v>5.0000000000000001E-3</v>
          </cell>
          <cell r="H605">
            <v>2</v>
          </cell>
          <cell r="I605">
            <v>3</v>
          </cell>
          <cell r="J605">
            <v>5</v>
          </cell>
        </row>
        <row r="606">
          <cell r="B606">
            <v>79296</v>
          </cell>
          <cell r="C606">
            <v>1.7705</v>
          </cell>
          <cell r="D606">
            <v>0.69910000000000005</v>
          </cell>
          <cell r="E606">
            <v>0.1012</v>
          </cell>
          <cell r="F606">
            <v>0.96530000000000005</v>
          </cell>
          <cell r="G606">
            <v>5.0000000000000001E-3</v>
          </cell>
          <cell r="H606">
            <v>2</v>
          </cell>
          <cell r="I606">
            <v>3</v>
          </cell>
          <cell r="J606">
            <v>5</v>
          </cell>
        </row>
        <row r="607">
          <cell r="B607">
            <v>79092</v>
          </cell>
          <cell r="C607">
            <v>0.72030000000000005</v>
          </cell>
          <cell r="D607">
            <v>0.24690000000000001</v>
          </cell>
          <cell r="E607">
            <v>0.20050000000000001</v>
          </cell>
          <cell r="F607">
            <v>0.23200000000000001</v>
          </cell>
          <cell r="G607">
            <v>4.1000000000000002E-2</v>
          </cell>
          <cell r="H607">
            <v>2</v>
          </cell>
          <cell r="I607">
            <v>3</v>
          </cell>
          <cell r="J607">
            <v>5</v>
          </cell>
        </row>
        <row r="608">
          <cell r="B608">
            <v>79093</v>
          </cell>
          <cell r="C608">
            <v>0.26519999999999999</v>
          </cell>
          <cell r="D608">
            <v>0.18329999999999999</v>
          </cell>
          <cell r="E608">
            <v>4.0899999999999999E-2</v>
          </cell>
          <cell r="F608">
            <v>0</v>
          </cell>
          <cell r="G608">
            <v>4.1000000000000002E-2</v>
          </cell>
          <cell r="H608">
            <v>2</v>
          </cell>
          <cell r="I608">
            <v>3</v>
          </cell>
          <cell r="J608">
            <v>5</v>
          </cell>
        </row>
        <row r="609">
          <cell r="B609">
            <v>79100</v>
          </cell>
          <cell r="C609">
            <v>5.74E-2</v>
          </cell>
          <cell r="D609">
            <v>5.5500000000000001E-2</v>
          </cell>
          <cell r="E609">
            <v>1.9E-3</v>
          </cell>
          <cell r="F609">
            <v>0</v>
          </cell>
          <cell r="G609">
            <v>0</v>
          </cell>
          <cell r="H609">
            <v>2</v>
          </cell>
          <cell r="I609">
            <v>3</v>
          </cell>
          <cell r="J609">
            <v>5</v>
          </cell>
        </row>
        <row r="610">
          <cell r="B610">
            <v>79095</v>
          </cell>
          <cell r="C610">
            <v>1.0428999999999999</v>
          </cell>
          <cell r="D610">
            <v>0.48570000000000002</v>
          </cell>
          <cell r="E610">
            <v>0.24329999999999999</v>
          </cell>
          <cell r="F610">
            <v>0.23200000000000001</v>
          </cell>
          <cell r="G610">
            <v>8.2000000000000003E-2</v>
          </cell>
          <cell r="H610">
            <v>2</v>
          </cell>
          <cell r="I610">
            <v>3</v>
          </cell>
          <cell r="J610">
            <v>5</v>
          </cell>
        </row>
        <row r="611">
          <cell r="B611">
            <v>79894</v>
          </cell>
          <cell r="C611">
            <v>0.13769999999999999</v>
          </cell>
          <cell r="D611">
            <v>0.1018</v>
          </cell>
          <cell r="E611">
            <v>1.0999999999999999E-2</v>
          </cell>
          <cell r="F611">
            <v>2.5000000000000001E-2</v>
          </cell>
          <cell r="G611">
            <v>0</v>
          </cell>
          <cell r="H611">
            <v>2</v>
          </cell>
          <cell r="I611">
            <v>3</v>
          </cell>
          <cell r="J611">
            <v>5</v>
          </cell>
        </row>
        <row r="612">
          <cell r="B612">
            <v>79891</v>
          </cell>
          <cell r="C612">
            <v>0.1013</v>
          </cell>
          <cell r="D612">
            <v>9.1600000000000001E-2</v>
          </cell>
          <cell r="E612">
            <v>9.7000000000000003E-3</v>
          </cell>
          <cell r="F612">
            <v>0</v>
          </cell>
          <cell r="G612">
            <v>0</v>
          </cell>
          <cell r="H612">
            <v>2</v>
          </cell>
          <cell r="I612">
            <v>3</v>
          </cell>
          <cell r="J612">
            <v>5</v>
          </cell>
        </row>
        <row r="613">
          <cell r="B613">
            <v>79891</v>
          </cell>
          <cell r="C613">
            <v>0.33289999999999997</v>
          </cell>
          <cell r="D613">
            <v>0.28910000000000002</v>
          </cell>
          <cell r="E613">
            <v>4.3799999999999999E-2</v>
          </cell>
          <cell r="F613">
            <v>0</v>
          </cell>
          <cell r="G613">
            <v>0</v>
          </cell>
          <cell r="H613">
            <v>2</v>
          </cell>
          <cell r="I613">
            <v>3</v>
          </cell>
          <cell r="J613">
            <v>5</v>
          </cell>
        </row>
        <row r="614">
          <cell r="B614">
            <v>79892</v>
          </cell>
          <cell r="C614">
            <v>0.57189999999999996</v>
          </cell>
          <cell r="D614">
            <v>0.48249999999999998</v>
          </cell>
          <cell r="E614">
            <v>6.4500000000000002E-2</v>
          </cell>
          <cell r="F614">
            <v>2.5000000000000001E-2</v>
          </cell>
          <cell r="G614">
            <v>0</v>
          </cell>
          <cell r="H614">
            <v>2</v>
          </cell>
          <cell r="I614">
            <v>3</v>
          </cell>
          <cell r="J614">
            <v>5</v>
          </cell>
        </row>
        <row r="615">
          <cell r="B615">
            <v>79879</v>
          </cell>
          <cell r="C615">
            <v>0.35270000000000001</v>
          </cell>
          <cell r="D615">
            <v>0.31540000000000001</v>
          </cell>
          <cell r="E615">
            <v>3.2500000000000001E-2</v>
          </cell>
          <cell r="F615">
            <v>4.7999999999999996E-3</v>
          </cell>
          <cell r="G615">
            <v>0</v>
          </cell>
          <cell r="H615">
            <v>2</v>
          </cell>
          <cell r="I615">
            <v>3</v>
          </cell>
          <cell r="J615">
            <v>5</v>
          </cell>
        </row>
        <row r="616">
          <cell r="B616">
            <v>79862</v>
          </cell>
          <cell r="C616">
            <v>0.37340000000000001</v>
          </cell>
          <cell r="D616">
            <v>0.1807</v>
          </cell>
          <cell r="E616">
            <v>0.14369999999999999</v>
          </cell>
          <cell r="F616">
            <v>4.9000000000000002E-2</v>
          </cell>
          <cell r="G616">
            <v>0</v>
          </cell>
          <cell r="H616">
            <v>2</v>
          </cell>
          <cell r="I616">
            <v>3</v>
          </cell>
          <cell r="J616">
            <v>5</v>
          </cell>
        </row>
        <row r="617">
          <cell r="B617">
            <v>80579</v>
          </cell>
          <cell r="C617">
            <v>0.13600000000000001</v>
          </cell>
          <cell r="D617">
            <v>8.2299999999999998E-2</v>
          </cell>
          <cell r="E617">
            <v>5.3699999999999998E-2</v>
          </cell>
          <cell r="F617">
            <v>0</v>
          </cell>
          <cell r="G617">
            <v>0</v>
          </cell>
          <cell r="H617">
            <v>2</v>
          </cell>
          <cell r="I617">
            <v>3</v>
          </cell>
          <cell r="J617">
            <v>5</v>
          </cell>
        </row>
        <row r="618">
          <cell r="B618">
            <v>80107</v>
          </cell>
          <cell r="C618">
            <v>0.86080000000000001</v>
          </cell>
          <cell r="D618">
            <v>0.57740000000000002</v>
          </cell>
          <cell r="E618">
            <v>0.22969999999999999</v>
          </cell>
          <cell r="F618">
            <v>5.3600000000000002E-2</v>
          </cell>
          <cell r="G618">
            <v>0</v>
          </cell>
          <cell r="I618">
            <v>3</v>
          </cell>
          <cell r="J618">
            <v>5</v>
          </cell>
        </row>
        <row r="619">
          <cell r="B619">
            <v>79597</v>
          </cell>
          <cell r="C619">
            <v>4.2404000000000002</v>
          </cell>
          <cell r="D619">
            <v>2.2444999999999999</v>
          </cell>
          <cell r="E619">
            <v>0.63849999999999996</v>
          </cell>
          <cell r="F619">
            <v>1.2713000000000001</v>
          </cell>
          <cell r="G619">
            <v>8.6499999999999994E-2</v>
          </cell>
          <cell r="J619">
            <v>5</v>
          </cell>
        </row>
        <row r="621">
          <cell r="B621" t="str">
            <v>Evolução FEC Conjunto Oeste</v>
          </cell>
        </row>
        <row r="622">
          <cell r="B622" t="str">
            <v>CONSUM</v>
          </cell>
          <cell r="C622" t="str">
            <v>TOTAL</v>
          </cell>
          <cell r="D622" t="str">
            <v>NPROG</v>
          </cell>
          <cell r="E622" t="str">
            <v>PROG</v>
          </cell>
          <cell r="F622" t="str">
            <v>SUBT INT</v>
          </cell>
          <cell r="G622" t="str">
            <v>SUBT EXT</v>
          </cell>
          <cell r="H622" t="str">
            <v>Padrão Mensal = 6,6</v>
          </cell>
          <cell r="I622" t="str">
            <v>Padrão Trimestral = 13,2</v>
          </cell>
          <cell r="J622" t="str">
            <v>Padrão Anual = 22</v>
          </cell>
        </row>
        <row r="623">
          <cell r="B623">
            <v>67649</v>
          </cell>
          <cell r="C623">
            <v>2.2818000000000001</v>
          </cell>
          <cell r="D623">
            <v>1.7644</v>
          </cell>
          <cell r="E623">
            <v>0.4884</v>
          </cell>
          <cell r="F623">
            <v>2.9000000000000001E-2</v>
          </cell>
          <cell r="G623">
            <v>0</v>
          </cell>
          <cell r="H623">
            <v>6.6</v>
          </cell>
          <cell r="I623">
            <v>13.2</v>
          </cell>
          <cell r="J623">
            <v>22</v>
          </cell>
        </row>
        <row r="624">
          <cell r="B624">
            <v>67675</v>
          </cell>
          <cell r="C624">
            <v>1.3880999999999999</v>
          </cell>
          <cell r="D624">
            <v>1.2242</v>
          </cell>
          <cell r="E624">
            <v>4.9299999999999997E-2</v>
          </cell>
          <cell r="F624">
            <v>0.1145</v>
          </cell>
          <cell r="G624">
            <v>0</v>
          </cell>
          <cell r="H624">
            <v>6.6</v>
          </cell>
          <cell r="I624">
            <v>13.2</v>
          </cell>
          <cell r="J624">
            <v>22</v>
          </cell>
        </row>
        <row r="625">
          <cell r="B625">
            <v>67739</v>
          </cell>
          <cell r="C625">
            <v>2.0386000000000002</v>
          </cell>
          <cell r="D625">
            <v>1.2344999999999999</v>
          </cell>
          <cell r="E625">
            <v>9.35E-2</v>
          </cell>
          <cell r="F625">
            <v>0.2114</v>
          </cell>
          <cell r="G625">
            <v>0.49919999999999998</v>
          </cell>
          <cell r="H625">
            <v>6.6</v>
          </cell>
          <cell r="I625">
            <v>13.2</v>
          </cell>
          <cell r="J625">
            <v>22</v>
          </cell>
        </row>
        <row r="626">
          <cell r="B626">
            <v>67688</v>
          </cell>
          <cell r="C626">
            <v>5.7084999999999999</v>
          </cell>
          <cell r="D626">
            <v>4.2228000000000003</v>
          </cell>
          <cell r="E626">
            <v>0.63100000000000001</v>
          </cell>
          <cell r="F626">
            <v>0.35499999999999998</v>
          </cell>
          <cell r="G626">
            <v>0.49959999999999999</v>
          </cell>
          <cell r="H626">
            <v>6.6</v>
          </cell>
          <cell r="I626">
            <v>13.2</v>
          </cell>
          <cell r="J626">
            <v>22</v>
          </cell>
        </row>
        <row r="627">
          <cell r="B627">
            <v>69416</v>
          </cell>
          <cell r="C627">
            <v>0.72970000000000002</v>
          </cell>
          <cell r="D627">
            <v>0.69869999999999999</v>
          </cell>
          <cell r="E627">
            <v>3.1E-2</v>
          </cell>
          <cell r="F627">
            <v>0</v>
          </cell>
          <cell r="G627">
            <v>0</v>
          </cell>
          <cell r="H627">
            <v>6.6</v>
          </cell>
          <cell r="I627">
            <v>13.2</v>
          </cell>
          <cell r="J627">
            <v>22</v>
          </cell>
        </row>
        <row r="628">
          <cell r="B628">
            <v>69349</v>
          </cell>
          <cell r="C628">
            <v>0.81159999999999999</v>
          </cell>
          <cell r="D628">
            <v>0.61560000000000004</v>
          </cell>
          <cell r="E628">
            <v>4.4400000000000002E-2</v>
          </cell>
          <cell r="F628">
            <v>0.1517</v>
          </cell>
          <cell r="G628">
            <v>0</v>
          </cell>
          <cell r="H628">
            <v>6.6</v>
          </cell>
          <cell r="I628">
            <v>13.2</v>
          </cell>
          <cell r="J628">
            <v>22</v>
          </cell>
        </row>
        <row r="629">
          <cell r="B629">
            <v>69354</v>
          </cell>
          <cell r="C629">
            <v>0.62670000000000003</v>
          </cell>
          <cell r="D629">
            <v>0.61329999999999996</v>
          </cell>
          <cell r="E629">
            <v>1.34E-2</v>
          </cell>
          <cell r="F629">
            <v>0</v>
          </cell>
          <cell r="G629">
            <v>0</v>
          </cell>
          <cell r="H629">
            <v>6.6</v>
          </cell>
          <cell r="I629">
            <v>13.2</v>
          </cell>
          <cell r="J629">
            <v>22</v>
          </cell>
        </row>
        <row r="630">
          <cell r="B630">
            <v>69373</v>
          </cell>
          <cell r="C630">
            <v>2.1680000000000001</v>
          </cell>
          <cell r="D630">
            <v>1.9277</v>
          </cell>
          <cell r="E630">
            <v>8.8800000000000004E-2</v>
          </cell>
          <cell r="F630">
            <v>0.15160000000000001</v>
          </cell>
          <cell r="G630">
            <v>0</v>
          </cell>
          <cell r="H630">
            <v>6.6</v>
          </cell>
          <cell r="I630">
            <v>13.2</v>
          </cell>
          <cell r="J630">
            <v>22</v>
          </cell>
        </row>
        <row r="631">
          <cell r="B631">
            <v>70189</v>
          </cell>
          <cell r="C631">
            <v>1.3022</v>
          </cell>
          <cell r="D631">
            <v>0.61260000000000003</v>
          </cell>
          <cell r="E631">
            <v>1.9800000000000002E-2</v>
          </cell>
          <cell r="F631">
            <v>0.66979999999999995</v>
          </cell>
          <cell r="G631">
            <v>0</v>
          </cell>
          <cell r="H631">
            <v>6.6</v>
          </cell>
          <cell r="I631">
            <v>13.2</v>
          </cell>
          <cell r="J631">
            <v>22</v>
          </cell>
        </row>
        <row r="632">
          <cell r="B632">
            <v>70188</v>
          </cell>
          <cell r="C632">
            <v>0.73089999999999999</v>
          </cell>
          <cell r="D632">
            <v>0.70799999999999996</v>
          </cell>
          <cell r="E632">
            <v>2.29E-2</v>
          </cell>
          <cell r="F632">
            <v>0</v>
          </cell>
          <cell r="G632">
            <v>0</v>
          </cell>
          <cell r="H632">
            <v>6.6</v>
          </cell>
          <cell r="I632">
            <v>13.2</v>
          </cell>
          <cell r="J632">
            <v>22</v>
          </cell>
        </row>
        <row r="633">
          <cell r="B633">
            <v>70163</v>
          </cell>
          <cell r="C633">
            <v>0.65710000000000002</v>
          </cell>
          <cell r="D633">
            <v>0.62990000000000002</v>
          </cell>
          <cell r="E633">
            <v>2.7199999999999998E-2</v>
          </cell>
          <cell r="F633">
            <v>0</v>
          </cell>
          <cell r="G633">
            <v>0</v>
          </cell>
          <cell r="H633">
            <v>6.6</v>
          </cell>
          <cell r="I633">
            <v>13.2</v>
          </cell>
          <cell r="J633">
            <v>22</v>
          </cell>
        </row>
        <row r="634">
          <cell r="B634">
            <v>70180</v>
          </cell>
          <cell r="C634">
            <v>2.6903000000000001</v>
          </cell>
          <cell r="D634">
            <v>1.9504999999999999</v>
          </cell>
          <cell r="E634">
            <v>6.9900000000000004E-2</v>
          </cell>
          <cell r="F634">
            <v>0.66990000000000005</v>
          </cell>
          <cell r="G634">
            <v>0</v>
          </cell>
          <cell r="H634">
            <v>6.6</v>
          </cell>
          <cell r="I634">
            <v>13.2</v>
          </cell>
          <cell r="J634">
            <v>22</v>
          </cell>
        </row>
        <row r="635">
          <cell r="B635">
            <v>70053</v>
          </cell>
          <cell r="C635">
            <v>1.8785000000000001</v>
          </cell>
          <cell r="D635">
            <v>0.82720000000000005</v>
          </cell>
          <cell r="E635">
            <v>2.5999999999999999E-2</v>
          </cell>
          <cell r="F635">
            <v>0.53269999999999995</v>
          </cell>
          <cell r="G635">
            <v>0.49259999999999998</v>
          </cell>
          <cell r="H635">
            <v>6.6</v>
          </cell>
          <cell r="I635">
            <v>13.2</v>
          </cell>
          <cell r="J635">
            <v>22</v>
          </cell>
        </row>
        <row r="636">
          <cell r="B636">
            <v>70052</v>
          </cell>
          <cell r="C636">
            <v>1.4038999999999999</v>
          </cell>
          <cell r="D636">
            <v>1.0810999999999999</v>
          </cell>
          <cell r="E636">
            <v>6.7000000000000002E-3</v>
          </cell>
          <cell r="F636">
            <v>0.31619999999999998</v>
          </cell>
          <cell r="G636">
            <v>0</v>
          </cell>
          <cell r="H636">
            <v>6.6</v>
          </cell>
          <cell r="I636">
            <v>13.2</v>
          </cell>
          <cell r="J636">
            <v>22</v>
          </cell>
        </row>
        <row r="637">
          <cell r="B637">
            <v>71515</v>
          </cell>
          <cell r="C637">
            <v>2.5011999999999999</v>
          </cell>
          <cell r="D637">
            <v>2.3309000000000002</v>
          </cell>
          <cell r="E637">
            <v>1.03E-2</v>
          </cell>
          <cell r="F637">
            <v>0.16</v>
          </cell>
          <cell r="G637">
            <v>0</v>
          </cell>
          <cell r="H637">
            <v>6.6</v>
          </cell>
          <cell r="I637">
            <v>13.2</v>
          </cell>
          <cell r="J637">
            <v>22</v>
          </cell>
        </row>
        <row r="638">
          <cell r="B638">
            <v>70540</v>
          </cell>
          <cell r="C638">
            <v>5.7954999999999997</v>
          </cell>
          <cell r="D638">
            <v>4.2582000000000004</v>
          </cell>
          <cell r="E638">
            <v>4.2900000000000001E-2</v>
          </cell>
          <cell r="F638">
            <v>1.0052000000000001</v>
          </cell>
          <cell r="G638">
            <v>0.48920000000000002</v>
          </cell>
          <cell r="I638">
            <v>13.2</v>
          </cell>
          <cell r="J638">
            <v>22</v>
          </cell>
        </row>
        <row r="639">
          <cell r="B639">
            <v>69445</v>
          </cell>
          <cell r="C639">
            <v>16.3354</v>
          </cell>
          <cell r="D639">
            <v>12.338100000000001</v>
          </cell>
          <cell r="E639">
            <v>0.81799999999999995</v>
          </cell>
          <cell r="F639">
            <v>2.1956000000000002</v>
          </cell>
          <cell r="G639">
            <v>0.98380000000000001</v>
          </cell>
          <cell r="J639">
            <v>22</v>
          </cell>
        </row>
        <row r="641">
          <cell r="B641" t="str">
            <v>Evolução FEC Conjunto Osasco</v>
          </cell>
        </row>
        <row r="642">
          <cell r="B642" t="str">
            <v>CONSUM</v>
          </cell>
          <cell r="C642" t="str">
            <v>TOTAL</v>
          </cell>
          <cell r="D642" t="str">
            <v>NPROG</v>
          </cell>
          <cell r="E642" t="str">
            <v>PROG</v>
          </cell>
          <cell r="F642" t="str">
            <v>SUBT INT</v>
          </cell>
          <cell r="G642" t="str">
            <v>SUBT EXT</v>
          </cell>
          <cell r="H642" t="str">
            <v>Padrão Mensal = 2,7</v>
          </cell>
          <cell r="I642" t="str">
            <v>Padrão Trimestral = 5,4</v>
          </cell>
          <cell r="J642" t="str">
            <v>Padrão Anual = 9</v>
          </cell>
        </row>
        <row r="643">
          <cell r="B643">
            <v>205184</v>
          </cell>
          <cell r="C643">
            <v>0.6633</v>
          </cell>
          <cell r="D643">
            <v>0.56299999999999994</v>
          </cell>
          <cell r="E643">
            <v>3.4000000000000002E-2</v>
          </cell>
          <cell r="F643">
            <v>6.6299999999999998E-2</v>
          </cell>
          <cell r="G643">
            <v>0</v>
          </cell>
          <cell r="H643">
            <v>2.7</v>
          </cell>
          <cell r="I643">
            <v>5.4</v>
          </cell>
          <cell r="J643">
            <v>9</v>
          </cell>
        </row>
        <row r="644">
          <cell r="B644">
            <v>205294</v>
          </cell>
          <cell r="C644">
            <v>0.24879999999999999</v>
          </cell>
          <cell r="D644">
            <v>0.2306</v>
          </cell>
          <cell r="E644">
            <v>1.7299999999999999E-2</v>
          </cell>
          <cell r="F644">
            <v>8.9999999999999998E-4</v>
          </cell>
          <cell r="G644">
            <v>0</v>
          </cell>
          <cell r="H644">
            <v>2.7</v>
          </cell>
          <cell r="I644">
            <v>5.4</v>
          </cell>
          <cell r="J644">
            <v>9</v>
          </cell>
        </row>
        <row r="645">
          <cell r="B645">
            <v>206087</v>
          </cell>
          <cell r="C645">
            <v>0.58040000000000003</v>
          </cell>
          <cell r="D645">
            <v>0.32269999999999999</v>
          </cell>
          <cell r="E645">
            <v>3.7999999999999999E-2</v>
          </cell>
          <cell r="F645">
            <v>0</v>
          </cell>
          <cell r="G645">
            <v>0.2198</v>
          </cell>
          <cell r="H645">
            <v>2.7</v>
          </cell>
          <cell r="I645">
            <v>5.4</v>
          </cell>
          <cell r="J645">
            <v>9</v>
          </cell>
        </row>
        <row r="646">
          <cell r="B646">
            <v>205522</v>
          </cell>
          <cell r="C646">
            <v>1.4926999999999999</v>
          </cell>
          <cell r="D646">
            <v>1.1160000000000001</v>
          </cell>
          <cell r="E646">
            <v>8.9300000000000004E-2</v>
          </cell>
          <cell r="F646">
            <v>6.7100000000000007E-2</v>
          </cell>
          <cell r="G646">
            <v>0.22040000000000001</v>
          </cell>
          <cell r="H646">
            <v>2.7</v>
          </cell>
          <cell r="I646">
            <v>5.4</v>
          </cell>
          <cell r="J646">
            <v>9</v>
          </cell>
        </row>
        <row r="647">
          <cell r="B647">
            <v>206356</v>
          </cell>
          <cell r="C647">
            <v>0.4879</v>
          </cell>
          <cell r="D647">
            <v>0.2248</v>
          </cell>
          <cell r="E647">
            <v>3.7000000000000002E-3</v>
          </cell>
          <cell r="F647">
            <v>0.25950000000000001</v>
          </cell>
          <cell r="G647">
            <v>0</v>
          </cell>
          <cell r="H647">
            <v>2.7</v>
          </cell>
          <cell r="I647">
            <v>5.4</v>
          </cell>
          <cell r="J647">
            <v>9</v>
          </cell>
        </row>
        <row r="648">
          <cell r="B648">
            <v>206350</v>
          </cell>
          <cell r="C648">
            <v>0.41439999999999999</v>
          </cell>
          <cell r="D648">
            <v>0.33539999999999998</v>
          </cell>
          <cell r="E648">
            <v>3.44E-2</v>
          </cell>
          <cell r="F648">
            <v>4.4600000000000001E-2</v>
          </cell>
          <cell r="G648">
            <v>0</v>
          </cell>
          <cell r="H648">
            <v>2.7</v>
          </cell>
          <cell r="I648">
            <v>5.4</v>
          </cell>
          <cell r="J648">
            <v>9</v>
          </cell>
        </row>
        <row r="649">
          <cell r="B649">
            <v>206384</v>
          </cell>
          <cell r="C649">
            <v>0.70679999999999998</v>
          </cell>
          <cell r="D649">
            <v>0.2646</v>
          </cell>
          <cell r="E649">
            <v>5.5500000000000001E-2</v>
          </cell>
          <cell r="F649">
            <v>0.38669999999999999</v>
          </cell>
          <cell r="G649">
            <v>0</v>
          </cell>
          <cell r="H649">
            <v>2.7</v>
          </cell>
          <cell r="I649">
            <v>5.4</v>
          </cell>
          <cell r="J649">
            <v>9</v>
          </cell>
        </row>
        <row r="650">
          <cell r="B650">
            <v>206363</v>
          </cell>
          <cell r="C650">
            <v>1.6091</v>
          </cell>
          <cell r="D650">
            <v>0.82479999999999998</v>
          </cell>
          <cell r="E650">
            <v>9.3600000000000003E-2</v>
          </cell>
          <cell r="F650">
            <v>0.69079999999999997</v>
          </cell>
          <cell r="G650">
            <v>0</v>
          </cell>
          <cell r="H650">
            <v>2.7</v>
          </cell>
          <cell r="I650">
            <v>5.4</v>
          </cell>
          <cell r="J650">
            <v>9</v>
          </cell>
        </row>
        <row r="651">
          <cell r="B651">
            <v>210275</v>
          </cell>
          <cell r="C651">
            <v>0.99350000000000005</v>
          </cell>
          <cell r="D651">
            <v>0.46089999999999998</v>
          </cell>
          <cell r="E651">
            <v>1.6E-2</v>
          </cell>
          <cell r="F651">
            <v>0.30620000000000003</v>
          </cell>
          <cell r="G651">
            <v>0.2104</v>
          </cell>
          <cell r="H651">
            <v>2.7</v>
          </cell>
          <cell r="I651">
            <v>5.4</v>
          </cell>
          <cell r="J651">
            <v>9</v>
          </cell>
        </row>
        <row r="652">
          <cell r="B652">
            <v>210266</v>
          </cell>
          <cell r="C652">
            <v>0.1913</v>
          </cell>
          <cell r="D652">
            <v>0.183</v>
          </cell>
          <cell r="E652">
            <v>8.3000000000000001E-3</v>
          </cell>
          <cell r="F652">
            <v>0</v>
          </cell>
          <cell r="G652">
            <v>0</v>
          </cell>
          <cell r="H652">
            <v>2.7</v>
          </cell>
          <cell r="I652">
            <v>5.4</v>
          </cell>
          <cell r="J652">
            <v>9</v>
          </cell>
        </row>
        <row r="653">
          <cell r="B653">
            <v>210248</v>
          </cell>
          <cell r="C653">
            <v>0.46800000000000003</v>
          </cell>
          <cell r="D653">
            <v>0.27139999999999997</v>
          </cell>
          <cell r="E653">
            <v>4.4999999999999997E-3</v>
          </cell>
          <cell r="F653">
            <v>0.192</v>
          </cell>
          <cell r="G653">
            <v>0</v>
          </cell>
          <cell r="H653">
            <v>2.7</v>
          </cell>
          <cell r="I653">
            <v>5.4</v>
          </cell>
          <cell r="J653">
            <v>9</v>
          </cell>
        </row>
        <row r="654">
          <cell r="B654">
            <v>210263</v>
          </cell>
          <cell r="C654">
            <v>1.6528</v>
          </cell>
          <cell r="D654">
            <v>0.9153</v>
          </cell>
          <cell r="E654">
            <v>2.8799999999999999E-2</v>
          </cell>
          <cell r="F654">
            <v>0.49819999999999998</v>
          </cell>
          <cell r="G654">
            <v>0.2104</v>
          </cell>
          <cell r="H654">
            <v>2.7</v>
          </cell>
          <cell r="I654">
            <v>5.4</v>
          </cell>
          <cell r="J654">
            <v>9</v>
          </cell>
        </row>
        <row r="655">
          <cell r="B655">
            <v>210332</v>
          </cell>
          <cell r="C655">
            <v>0.56799999999999995</v>
          </cell>
          <cell r="D655">
            <v>0.33</v>
          </cell>
          <cell r="E655">
            <v>1.6899999999999998E-2</v>
          </cell>
          <cell r="F655">
            <v>8.0000000000000004E-4</v>
          </cell>
          <cell r="G655">
            <v>0.2203</v>
          </cell>
          <cell r="H655">
            <v>2.7</v>
          </cell>
          <cell r="I655">
            <v>5.4</v>
          </cell>
          <cell r="J655">
            <v>9</v>
          </cell>
        </row>
        <row r="656">
          <cell r="B656">
            <v>213013</v>
          </cell>
          <cell r="C656">
            <v>0.54679999999999995</v>
          </cell>
          <cell r="D656">
            <v>0.28660000000000002</v>
          </cell>
          <cell r="E656">
            <v>7.7000000000000002E-3</v>
          </cell>
          <cell r="F656">
            <v>0.2525</v>
          </cell>
          <cell r="G656">
            <v>0</v>
          </cell>
          <cell r="H656">
            <v>2.7</v>
          </cell>
          <cell r="I656">
            <v>5.4</v>
          </cell>
          <cell r="J656">
            <v>9</v>
          </cell>
        </row>
        <row r="657">
          <cell r="B657">
            <v>215836</v>
          </cell>
          <cell r="C657">
            <v>1.07</v>
          </cell>
          <cell r="D657">
            <v>0.65149999999999997</v>
          </cell>
          <cell r="E657">
            <v>3.8999999999999998E-3</v>
          </cell>
          <cell r="F657">
            <v>0.20810000000000001</v>
          </cell>
          <cell r="G657">
            <v>0.2064</v>
          </cell>
          <cell r="H657">
            <v>2.7</v>
          </cell>
          <cell r="I657">
            <v>5.4</v>
          </cell>
          <cell r="J657">
            <v>9</v>
          </cell>
        </row>
        <row r="658">
          <cell r="B658">
            <v>213060</v>
          </cell>
          <cell r="C658">
            <v>2.1913</v>
          </cell>
          <cell r="D658">
            <v>1.2723</v>
          </cell>
          <cell r="E658">
            <v>2.8299999999999999E-2</v>
          </cell>
          <cell r="F658">
            <v>0.46400000000000002</v>
          </cell>
          <cell r="G658">
            <v>0.42659999999999998</v>
          </cell>
          <cell r="I658">
            <v>5.4</v>
          </cell>
          <cell r="J658">
            <v>9</v>
          </cell>
        </row>
        <row r="659">
          <cell r="B659">
            <v>208802</v>
          </cell>
          <cell r="C659">
            <v>6.96</v>
          </cell>
          <cell r="D659">
            <v>4.1336000000000004</v>
          </cell>
          <cell r="E659">
            <v>0.23830000000000001</v>
          </cell>
          <cell r="F659">
            <v>1.724</v>
          </cell>
          <cell r="G659">
            <v>0.86409999999999998</v>
          </cell>
          <cell r="J659">
            <v>9</v>
          </cell>
        </row>
        <row r="661">
          <cell r="B661" t="str">
            <v>Evolução FEC Conjunto Parelheiros</v>
          </cell>
        </row>
        <row r="662">
          <cell r="B662" t="str">
            <v>CONSUM</v>
          </cell>
          <cell r="C662" t="str">
            <v>TOTAL</v>
          </cell>
          <cell r="D662" t="str">
            <v>NPROG</v>
          </cell>
          <cell r="E662" t="str">
            <v>PROG</v>
          </cell>
          <cell r="F662" t="str">
            <v>SUBT INT</v>
          </cell>
          <cell r="G662" t="str">
            <v>SUBT EXT</v>
          </cell>
          <cell r="H662" t="str">
            <v>Padrão Mensal = 7,2</v>
          </cell>
          <cell r="I662" t="str">
            <v>Padrão Trimestral = 14,4</v>
          </cell>
          <cell r="J662" t="str">
            <v>Padrão Anual = 24</v>
          </cell>
        </row>
        <row r="663">
          <cell r="B663">
            <v>19855</v>
          </cell>
          <cell r="C663">
            <v>1.6413</v>
          </cell>
          <cell r="D663">
            <v>1.6335999999999999</v>
          </cell>
          <cell r="E663">
            <v>7.7000000000000002E-3</v>
          </cell>
          <cell r="F663">
            <v>0</v>
          </cell>
          <cell r="G663">
            <v>0</v>
          </cell>
          <cell r="H663">
            <v>7.2</v>
          </cell>
          <cell r="I663">
            <v>14.4</v>
          </cell>
          <cell r="J663">
            <v>24</v>
          </cell>
        </row>
        <row r="664">
          <cell r="B664">
            <v>19856</v>
          </cell>
          <cell r="C664">
            <v>1.1046</v>
          </cell>
          <cell r="D664">
            <v>1.0428999999999999</v>
          </cell>
          <cell r="E664">
            <v>1.5100000000000001E-2</v>
          </cell>
          <cell r="F664">
            <v>4.6600000000000003E-2</v>
          </cell>
          <cell r="G664">
            <v>0</v>
          </cell>
          <cell r="H664">
            <v>7.2</v>
          </cell>
          <cell r="I664">
            <v>14.4</v>
          </cell>
          <cell r="J664">
            <v>24</v>
          </cell>
        </row>
        <row r="665">
          <cell r="B665">
            <v>19856</v>
          </cell>
          <cell r="C665">
            <v>1.1780999999999999</v>
          </cell>
          <cell r="D665">
            <v>0.81610000000000005</v>
          </cell>
          <cell r="E665">
            <v>3.3500000000000002E-2</v>
          </cell>
          <cell r="F665">
            <v>0.32850000000000001</v>
          </cell>
          <cell r="G665">
            <v>0</v>
          </cell>
          <cell r="H665">
            <v>7.2</v>
          </cell>
          <cell r="I665">
            <v>14.4</v>
          </cell>
          <cell r="J665">
            <v>24</v>
          </cell>
        </row>
        <row r="666">
          <cell r="B666">
            <v>19856</v>
          </cell>
          <cell r="C666">
            <v>3.9239000000000002</v>
          </cell>
          <cell r="D666">
            <v>3.4925000000000002</v>
          </cell>
          <cell r="E666">
            <v>5.6300000000000003E-2</v>
          </cell>
          <cell r="F666">
            <v>0.37509999999999999</v>
          </cell>
          <cell r="G666">
            <v>0</v>
          </cell>
          <cell r="H666">
            <v>7.2</v>
          </cell>
          <cell r="I666">
            <v>14.4</v>
          </cell>
          <cell r="J666">
            <v>24</v>
          </cell>
        </row>
        <row r="667">
          <cell r="B667">
            <v>19856</v>
          </cell>
          <cell r="C667">
            <v>0.93740000000000001</v>
          </cell>
          <cell r="D667">
            <v>0.91549999999999998</v>
          </cell>
          <cell r="E667">
            <v>2.1899999999999999E-2</v>
          </cell>
          <cell r="F667">
            <v>0</v>
          </cell>
          <cell r="G667">
            <v>0</v>
          </cell>
          <cell r="H667">
            <v>7.2</v>
          </cell>
          <cell r="I667">
            <v>14.4</v>
          </cell>
          <cell r="J667">
            <v>24</v>
          </cell>
        </row>
        <row r="668">
          <cell r="B668">
            <v>19856</v>
          </cell>
          <cell r="C668">
            <v>1.9748000000000001</v>
          </cell>
          <cell r="D668">
            <v>1.9375</v>
          </cell>
          <cell r="E668">
            <v>3.73E-2</v>
          </cell>
          <cell r="F668">
            <v>0</v>
          </cell>
          <cell r="G668">
            <v>0</v>
          </cell>
          <cell r="H668">
            <v>7.2</v>
          </cell>
          <cell r="I668">
            <v>14.4</v>
          </cell>
          <cell r="J668">
            <v>24</v>
          </cell>
        </row>
        <row r="669">
          <cell r="B669">
            <v>19856</v>
          </cell>
          <cell r="C669">
            <v>1.2201</v>
          </cell>
          <cell r="D669">
            <v>1.0505</v>
          </cell>
          <cell r="E669">
            <v>0.1696</v>
          </cell>
          <cell r="F669">
            <v>0</v>
          </cell>
          <cell r="G669">
            <v>0</v>
          </cell>
          <cell r="H669">
            <v>7.2</v>
          </cell>
          <cell r="I669">
            <v>14.4</v>
          </cell>
          <cell r="J669">
            <v>24</v>
          </cell>
        </row>
        <row r="670">
          <cell r="B670">
            <v>19856</v>
          </cell>
          <cell r="C670">
            <v>4.1322999999999999</v>
          </cell>
          <cell r="D670">
            <v>3.9035000000000002</v>
          </cell>
          <cell r="E670">
            <v>0.2288</v>
          </cell>
          <cell r="F670">
            <v>0</v>
          </cell>
          <cell r="G670">
            <v>0</v>
          </cell>
          <cell r="H670">
            <v>7.2</v>
          </cell>
          <cell r="I670">
            <v>14.4</v>
          </cell>
          <cell r="J670">
            <v>24</v>
          </cell>
        </row>
        <row r="671">
          <cell r="B671">
            <v>20536</v>
          </cell>
          <cell r="C671">
            <v>1.9734</v>
          </cell>
          <cell r="D671">
            <v>1.5771999999999999</v>
          </cell>
          <cell r="E671">
            <v>0.3962</v>
          </cell>
          <cell r="F671">
            <v>0</v>
          </cell>
          <cell r="G671">
            <v>0</v>
          </cell>
          <cell r="H671">
            <v>7.2</v>
          </cell>
          <cell r="I671">
            <v>14.4</v>
          </cell>
          <cell r="J671">
            <v>24</v>
          </cell>
        </row>
        <row r="672">
          <cell r="B672">
            <v>20533</v>
          </cell>
          <cell r="C672">
            <v>0.30840000000000001</v>
          </cell>
          <cell r="D672">
            <v>0.3054</v>
          </cell>
          <cell r="E672">
            <v>3.0000000000000001E-3</v>
          </cell>
          <cell r="F672">
            <v>0</v>
          </cell>
          <cell r="G672">
            <v>0</v>
          </cell>
          <cell r="H672">
            <v>7.2</v>
          </cell>
          <cell r="I672">
            <v>14.4</v>
          </cell>
          <cell r="J672">
            <v>24</v>
          </cell>
        </row>
        <row r="673">
          <cell r="B673">
            <v>20533</v>
          </cell>
          <cell r="C673">
            <v>0.75109999999999999</v>
          </cell>
          <cell r="D673">
            <v>0.70579999999999998</v>
          </cell>
          <cell r="E673">
            <v>4.53E-2</v>
          </cell>
          <cell r="F673">
            <v>0</v>
          </cell>
          <cell r="G673">
            <v>0</v>
          </cell>
          <cell r="H673">
            <v>7.2</v>
          </cell>
          <cell r="I673">
            <v>14.4</v>
          </cell>
          <cell r="J673">
            <v>24</v>
          </cell>
        </row>
        <row r="674">
          <cell r="B674">
            <v>20534</v>
          </cell>
          <cell r="C674">
            <v>3.0329999999999999</v>
          </cell>
          <cell r="D674">
            <v>2.5884999999999998</v>
          </cell>
          <cell r="E674">
            <v>0.44450000000000001</v>
          </cell>
          <cell r="F674">
            <v>0</v>
          </cell>
          <cell r="G674">
            <v>0</v>
          </cell>
          <cell r="H674">
            <v>7.2</v>
          </cell>
          <cell r="I674">
            <v>14.4</v>
          </cell>
          <cell r="J674">
            <v>24</v>
          </cell>
        </row>
        <row r="675">
          <cell r="B675">
            <v>20586</v>
          </cell>
          <cell r="C675">
            <v>0.74099999999999999</v>
          </cell>
          <cell r="D675">
            <v>0.73240000000000005</v>
          </cell>
          <cell r="E675">
            <v>8.5000000000000006E-3</v>
          </cell>
          <cell r="F675">
            <v>0</v>
          </cell>
          <cell r="G675">
            <v>0</v>
          </cell>
          <cell r="H675">
            <v>7.2</v>
          </cell>
          <cell r="I675">
            <v>14.4</v>
          </cell>
          <cell r="J675">
            <v>24</v>
          </cell>
        </row>
        <row r="676">
          <cell r="B676">
            <v>20596</v>
          </cell>
          <cell r="C676">
            <v>0.99219999999999997</v>
          </cell>
          <cell r="D676">
            <v>0.83730000000000004</v>
          </cell>
          <cell r="E676">
            <v>1.77E-2</v>
          </cell>
          <cell r="F676">
            <v>0.13489999999999999</v>
          </cell>
          <cell r="G676">
            <v>2.3E-3</v>
          </cell>
          <cell r="H676">
            <v>7.2</v>
          </cell>
          <cell r="I676">
            <v>14.4</v>
          </cell>
          <cell r="J676">
            <v>24</v>
          </cell>
        </row>
        <row r="677">
          <cell r="B677">
            <v>20921</v>
          </cell>
          <cell r="C677">
            <v>2.9483000000000001</v>
          </cell>
          <cell r="D677">
            <v>2.0007999999999999</v>
          </cell>
          <cell r="E677">
            <v>0</v>
          </cell>
          <cell r="F677">
            <v>0.63660000000000005</v>
          </cell>
          <cell r="G677">
            <v>0.31090000000000001</v>
          </cell>
          <cell r="H677">
            <v>7.2</v>
          </cell>
          <cell r="I677">
            <v>14.4</v>
          </cell>
          <cell r="J677">
            <v>24</v>
          </cell>
        </row>
        <row r="678">
          <cell r="B678">
            <v>20701</v>
          </cell>
          <cell r="C678">
            <v>4.7037000000000004</v>
          </cell>
          <cell r="D678">
            <v>3.5834000000000001</v>
          </cell>
          <cell r="E678">
            <v>2.6100000000000002E-2</v>
          </cell>
          <cell r="F678">
            <v>0.77759999999999996</v>
          </cell>
          <cell r="G678">
            <v>0.3165</v>
          </cell>
          <cell r="I678">
            <v>14.4</v>
          </cell>
          <cell r="J678">
            <v>24</v>
          </cell>
        </row>
        <row r="679">
          <cell r="B679">
            <v>20237</v>
          </cell>
          <cell r="C679">
            <v>15.7936</v>
          </cell>
          <cell r="D679">
            <v>13.5489</v>
          </cell>
          <cell r="E679">
            <v>0.75749999999999995</v>
          </cell>
          <cell r="F679">
            <v>1.1634</v>
          </cell>
          <cell r="G679">
            <v>0.32369999999999999</v>
          </cell>
          <cell r="J679">
            <v>24</v>
          </cell>
        </row>
        <row r="681">
          <cell r="B681" t="str">
            <v>Evolução FEC Conjunto Parnaíba</v>
          </cell>
        </row>
        <row r="682">
          <cell r="B682" t="str">
            <v>CONSUM</v>
          </cell>
          <cell r="C682" t="str">
            <v>TOTAL</v>
          </cell>
          <cell r="D682" t="str">
            <v>NPROG</v>
          </cell>
          <cell r="E682" t="str">
            <v>PROG</v>
          </cell>
          <cell r="F682" t="str">
            <v>SUBT INT</v>
          </cell>
          <cell r="G682" t="str">
            <v>SUBT EXT</v>
          </cell>
          <cell r="H682" t="str">
            <v>Padrão Mensal = 4,8</v>
          </cell>
          <cell r="I682" t="str">
            <v>Padrão Trimestral = 9,6</v>
          </cell>
          <cell r="J682" t="str">
            <v>Padrão Anual = 16</v>
          </cell>
        </row>
        <row r="683">
          <cell r="B683">
            <v>119664</v>
          </cell>
          <cell r="C683">
            <v>1.6996</v>
          </cell>
          <cell r="D683">
            <v>1.1248</v>
          </cell>
          <cell r="E683">
            <v>0.1197</v>
          </cell>
          <cell r="F683">
            <v>0.4551</v>
          </cell>
          <cell r="G683">
            <v>0</v>
          </cell>
          <cell r="H683">
            <v>4.8</v>
          </cell>
          <cell r="I683">
            <v>9.6</v>
          </cell>
          <cell r="J683">
            <v>16</v>
          </cell>
        </row>
        <row r="684">
          <cell r="B684">
            <v>119703</v>
          </cell>
          <cell r="C684">
            <v>1.0346</v>
          </cell>
          <cell r="D684">
            <v>0.68259999999999998</v>
          </cell>
          <cell r="E684">
            <v>2.3900000000000001E-2</v>
          </cell>
          <cell r="F684">
            <v>0.20960000000000001</v>
          </cell>
          <cell r="G684">
            <v>0.1186</v>
          </cell>
          <cell r="H684">
            <v>4.8</v>
          </cell>
          <cell r="I684">
            <v>9.6</v>
          </cell>
          <cell r="J684">
            <v>16</v>
          </cell>
        </row>
        <row r="685">
          <cell r="B685">
            <v>119570</v>
          </cell>
          <cell r="C685">
            <v>1.0486</v>
          </cell>
          <cell r="D685">
            <v>0.77759999999999996</v>
          </cell>
          <cell r="E685">
            <v>0.10630000000000001</v>
          </cell>
          <cell r="F685">
            <v>3.9600000000000003E-2</v>
          </cell>
          <cell r="G685">
            <v>0.12509999999999999</v>
          </cell>
          <cell r="H685">
            <v>4.8</v>
          </cell>
          <cell r="I685">
            <v>9.6</v>
          </cell>
          <cell r="J685">
            <v>16</v>
          </cell>
        </row>
        <row r="686">
          <cell r="B686">
            <v>119646</v>
          </cell>
          <cell r="C686">
            <v>3.7829000000000002</v>
          </cell>
          <cell r="D686">
            <v>2.585</v>
          </cell>
          <cell r="E686">
            <v>0.24990000000000001</v>
          </cell>
          <cell r="F686">
            <v>0.70440000000000003</v>
          </cell>
          <cell r="G686">
            <v>0.2437</v>
          </cell>
          <cell r="H686">
            <v>4.8</v>
          </cell>
          <cell r="I686">
            <v>9.6</v>
          </cell>
          <cell r="J686">
            <v>16</v>
          </cell>
        </row>
        <row r="687">
          <cell r="B687">
            <v>119442</v>
          </cell>
          <cell r="C687">
            <v>1.1886000000000001</v>
          </cell>
          <cell r="D687">
            <v>0.71840000000000004</v>
          </cell>
          <cell r="E687">
            <v>5.2499999999999998E-2</v>
          </cell>
          <cell r="F687">
            <v>0.38419999999999999</v>
          </cell>
          <cell r="G687">
            <v>3.3500000000000002E-2</v>
          </cell>
          <cell r="H687">
            <v>4.8</v>
          </cell>
          <cell r="I687">
            <v>9.6</v>
          </cell>
          <cell r="J687">
            <v>16</v>
          </cell>
        </row>
        <row r="688">
          <cell r="B688">
            <v>119436</v>
          </cell>
          <cell r="C688">
            <v>0.7359</v>
          </cell>
          <cell r="D688">
            <v>0.43769999999999998</v>
          </cell>
          <cell r="E688">
            <v>0.14929999999999999</v>
          </cell>
          <cell r="F688">
            <v>0.11550000000000001</v>
          </cell>
          <cell r="G688">
            <v>3.3500000000000002E-2</v>
          </cell>
          <cell r="H688">
            <v>4.8</v>
          </cell>
          <cell r="I688">
            <v>9.6</v>
          </cell>
          <cell r="J688">
            <v>16</v>
          </cell>
        </row>
        <row r="689">
          <cell r="B689">
            <v>119600</v>
          </cell>
          <cell r="C689">
            <v>0.65029999999999999</v>
          </cell>
          <cell r="D689">
            <v>0.58709999999999996</v>
          </cell>
          <cell r="E689">
            <v>2.4799999999999999E-2</v>
          </cell>
          <cell r="F689">
            <v>5.0000000000000001E-3</v>
          </cell>
          <cell r="G689">
            <v>3.3399999999999999E-2</v>
          </cell>
          <cell r="H689">
            <v>4.8</v>
          </cell>
          <cell r="I689">
            <v>9.6</v>
          </cell>
          <cell r="J689">
            <v>16</v>
          </cell>
        </row>
        <row r="690">
          <cell r="B690">
            <v>119493</v>
          </cell>
          <cell r="C690">
            <v>2.5745</v>
          </cell>
          <cell r="D690">
            <v>1.7432000000000001</v>
          </cell>
          <cell r="E690">
            <v>0.22650000000000001</v>
          </cell>
          <cell r="F690">
            <v>0.50449999999999995</v>
          </cell>
          <cell r="G690">
            <v>0.1004</v>
          </cell>
          <cell r="H690">
            <v>4.8</v>
          </cell>
          <cell r="I690">
            <v>9.6</v>
          </cell>
          <cell r="J690">
            <v>16</v>
          </cell>
        </row>
        <row r="691">
          <cell r="B691">
            <v>122926</v>
          </cell>
          <cell r="C691">
            <v>1.0032000000000001</v>
          </cell>
          <cell r="D691">
            <v>0.72750000000000004</v>
          </cell>
          <cell r="E691">
            <v>8.2199999999999995E-2</v>
          </cell>
          <cell r="F691">
            <v>0.19359999999999999</v>
          </cell>
          <cell r="G691">
            <v>0</v>
          </cell>
          <cell r="H691">
            <v>4.8</v>
          </cell>
          <cell r="I691">
            <v>9.6</v>
          </cell>
          <cell r="J691">
            <v>16</v>
          </cell>
        </row>
        <row r="692">
          <cell r="B692">
            <v>122891</v>
          </cell>
          <cell r="C692">
            <v>0.7117</v>
          </cell>
          <cell r="D692">
            <v>0.45860000000000001</v>
          </cell>
          <cell r="E692">
            <v>1.7100000000000001E-2</v>
          </cell>
          <cell r="F692">
            <v>0.20269999999999999</v>
          </cell>
          <cell r="G692">
            <v>3.32E-2</v>
          </cell>
          <cell r="H692">
            <v>4.8</v>
          </cell>
          <cell r="I692">
            <v>9.6</v>
          </cell>
          <cell r="J692">
            <v>16</v>
          </cell>
        </row>
        <row r="693">
          <cell r="B693">
            <v>122865</v>
          </cell>
          <cell r="C693">
            <v>0.78239999999999998</v>
          </cell>
          <cell r="D693">
            <v>0.60129999999999995</v>
          </cell>
          <cell r="E693">
            <v>0.11609999999999999</v>
          </cell>
          <cell r="F693">
            <v>6.5000000000000002E-2</v>
          </cell>
          <cell r="G693">
            <v>0</v>
          </cell>
          <cell r="H693">
            <v>4.8</v>
          </cell>
          <cell r="I693">
            <v>9.6</v>
          </cell>
          <cell r="J693">
            <v>16</v>
          </cell>
        </row>
        <row r="694">
          <cell r="B694">
            <v>122894</v>
          </cell>
          <cell r="C694">
            <v>2.4973999999999998</v>
          </cell>
          <cell r="D694">
            <v>1.7874000000000001</v>
          </cell>
          <cell r="E694">
            <v>0.21540000000000001</v>
          </cell>
          <cell r="F694">
            <v>0.46129999999999999</v>
          </cell>
          <cell r="G694">
            <v>3.32E-2</v>
          </cell>
          <cell r="H694">
            <v>4.8</v>
          </cell>
          <cell r="I694">
            <v>9.6</v>
          </cell>
          <cell r="J694">
            <v>16</v>
          </cell>
        </row>
        <row r="695">
          <cell r="B695">
            <v>123231</v>
          </cell>
          <cell r="C695">
            <v>1.0429999999999999</v>
          </cell>
          <cell r="D695">
            <v>0.59750000000000003</v>
          </cell>
          <cell r="E695">
            <v>7.7299999999999994E-2</v>
          </cell>
          <cell r="F695">
            <v>0.19170000000000001</v>
          </cell>
          <cell r="G695">
            <v>0.17649999999999999</v>
          </cell>
          <cell r="H695">
            <v>4.8</v>
          </cell>
          <cell r="I695">
            <v>9.6</v>
          </cell>
          <cell r="J695">
            <v>16</v>
          </cell>
        </row>
        <row r="696">
          <cell r="B696">
            <v>123167</v>
          </cell>
          <cell r="C696">
            <v>1.1222000000000001</v>
          </cell>
          <cell r="D696">
            <v>0.87749999999999995</v>
          </cell>
          <cell r="E696">
            <v>0.1143</v>
          </cell>
          <cell r="F696">
            <v>0.13039999999999999</v>
          </cell>
          <cell r="G696">
            <v>0</v>
          </cell>
          <cell r="H696">
            <v>4.8</v>
          </cell>
          <cell r="I696">
            <v>9.6</v>
          </cell>
          <cell r="J696">
            <v>16</v>
          </cell>
        </row>
        <row r="697">
          <cell r="B697">
            <v>126293</v>
          </cell>
          <cell r="C697">
            <v>1.1392</v>
          </cell>
          <cell r="D697">
            <v>0.96819999999999995</v>
          </cell>
          <cell r="E697">
            <v>0.106</v>
          </cell>
          <cell r="F697">
            <v>6.5000000000000002E-2</v>
          </cell>
          <cell r="G697">
            <v>0</v>
          </cell>
          <cell r="H697">
            <v>4.8</v>
          </cell>
          <cell r="I697">
            <v>9.6</v>
          </cell>
          <cell r="J697">
            <v>16</v>
          </cell>
        </row>
        <row r="698">
          <cell r="B698">
            <v>124230</v>
          </cell>
          <cell r="C698">
            <v>3.3052999999999999</v>
          </cell>
          <cell r="D698">
            <v>2.4470000000000001</v>
          </cell>
          <cell r="E698">
            <v>0.29780000000000001</v>
          </cell>
          <cell r="F698">
            <v>0.38550000000000001</v>
          </cell>
          <cell r="G698">
            <v>0.17510000000000001</v>
          </cell>
          <cell r="I698">
            <v>9.6</v>
          </cell>
          <cell r="J698">
            <v>16</v>
          </cell>
        </row>
        <row r="699">
          <cell r="B699">
            <v>121566</v>
          </cell>
          <cell r="C699">
            <v>12.1562</v>
          </cell>
          <cell r="D699">
            <v>8.5652000000000008</v>
          </cell>
          <cell r="E699">
            <v>0.99060000000000004</v>
          </cell>
          <cell r="F699">
            <v>2.0495000000000001</v>
          </cell>
          <cell r="G699">
            <v>0.55100000000000005</v>
          </cell>
          <cell r="J699">
            <v>16</v>
          </cell>
        </row>
        <row r="701">
          <cell r="B701" t="str">
            <v>Evolução FEC Conjunto Penha</v>
          </cell>
        </row>
        <row r="702">
          <cell r="B702" t="str">
            <v>CONSUM</v>
          </cell>
          <cell r="C702" t="str">
            <v>TOTAL</v>
          </cell>
          <cell r="D702" t="str">
            <v>NPROG</v>
          </cell>
          <cell r="E702" t="str">
            <v>PROG</v>
          </cell>
          <cell r="F702" t="str">
            <v>SUBT INT</v>
          </cell>
          <cell r="G702" t="str">
            <v>SUBT EXT</v>
          </cell>
          <cell r="H702" t="str">
            <v>Padrão Mensal = 2</v>
          </cell>
          <cell r="I702" t="str">
            <v>Padrão Trimestral = 3,6</v>
          </cell>
          <cell r="J702" t="str">
            <v>Padrão Anual = 6</v>
          </cell>
        </row>
        <row r="703">
          <cell r="B703">
            <v>142756</v>
          </cell>
          <cell r="C703">
            <v>0.27729999999999999</v>
          </cell>
          <cell r="D703">
            <v>0.22819999999999999</v>
          </cell>
          <cell r="E703">
            <v>4.9099999999999998E-2</v>
          </cell>
          <cell r="F703">
            <v>0</v>
          </cell>
          <cell r="G703">
            <v>0</v>
          </cell>
          <cell r="H703">
            <v>2</v>
          </cell>
          <cell r="I703">
            <v>3.6</v>
          </cell>
          <cell r="J703">
            <v>6</v>
          </cell>
        </row>
        <row r="704">
          <cell r="B704">
            <v>142590</v>
          </cell>
          <cell r="C704">
            <v>0.39550000000000002</v>
          </cell>
          <cell r="D704">
            <v>0.24199999999999999</v>
          </cell>
          <cell r="E704">
            <v>2.0999999999999999E-3</v>
          </cell>
          <cell r="F704">
            <v>0.15140000000000001</v>
          </cell>
          <cell r="G704">
            <v>0</v>
          </cell>
          <cell r="H704">
            <v>2</v>
          </cell>
          <cell r="I704">
            <v>3.6</v>
          </cell>
          <cell r="J704">
            <v>6</v>
          </cell>
        </row>
        <row r="705">
          <cell r="B705">
            <v>142557</v>
          </cell>
          <cell r="C705">
            <v>1.0034000000000001</v>
          </cell>
          <cell r="D705">
            <v>0.15629999999999999</v>
          </cell>
          <cell r="E705">
            <v>1.49E-2</v>
          </cell>
          <cell r="F705">
            <v>1.95E-2</v>
          </cell>
          <cell r="G705">
            <v>0.81269999999999998</v>
          </cell>
          <cell r="H705">
            <v>2</v>
          </cell>
          <cell r="I705">
            <v>3.6</v>
          </cell>
          <cell r="J705">
            <v>6</v>
          </cell>
        </row>
        <row r="706">
          <cell r="B706">
            <v>142634</v>
          </cell>
          <cell r="C706">
            <v>1.6758</v>
          </cell>
          <cell r="D706">
            <v>0.62649999999999995</v>
          </cell>
          <cell r="E706">
            <v>6.6100000000000006E-2</v>
          </cell>
          <cell r="F706">
            <v>0.17080000000000001</v>
          </cell>
          <cell r="G706">
            <v>0.81230000000000002</v>
          </cell>
          <cell r="H706">
            <v>2</v>
          </cell>
          <cell r="I706">
            <v>3.6</v>
          </cell>
          <cell r="J706">
            <v>6</v>
          </cell>
        </row>
        <row r="707">
          <cell r="B707">
            <v>142715</v>
          </cell>
          <cell r="C707">
            <v>0.23930000000000001</v>
          </cell>
          <cell r="D707">
            <v>0.14000000000000001</v>
          </cell>
          <cell r="E707">
            <v>1.95E-2</v>
          </cell>
          <cell r="F707">
            <v>6.0299999999999999E-2</v>
          </cell>
          <cell r="G707">
            <v>1.95E-2</v>
          </cell>
          <cell r="H707">
            <v>2</v>
          </cell>
          <cell r="I707">
            <v>3.6</v>
          </cell>
          <cell r="J707">
            <v>6</v>
          </cell>
        </row>
        <row r="708">
          <cell r="B708">
            <v>142715</v>
          </cell>
          <cell r="C708">
            <v>0.28839999999999999</v>
          </cell>
          <cell r="D708">
            <v>0.2238</v>
          </cell>
          <cell r="E708">
            <v>4.5100000000000001E-2</v>
          </cell>
          <cell r="F708">
            <v>0</v>
          </cell>
          <cell r="G708">
            <v>1.95E-2</v>
          </cell>
          <cell r="H708">
            <v>2</v>
          </cell>
          <cell r="I708">
            <v>3.6</v>
          </cell>
          <cell r="J708">
            <v>6</v>
          </cell>
        </row>
        <row r="709">
          <cell r="B709">
            <v>142806</v>
          </cell>
          <cell r="C709">
            <v>0.1943</v>
          </cell>
          <cell r="D709">
            <v>0.14449999999999999</v>
          </cell>
          <cell r="E709">
            <v>1.17E-2</v>
          </cell>
          <cell r="F709">
            <v>3.8100000000000002E-2</v>
          </cell>
          <cell r="G709">
            <v>0</v>
          </cell>
          <cell r="H709">
            <v>2</v>
          </cell>
          <cell r="I709">
            <v>3.6</v>
          </cell>
          <cell r="J709">
            <v>6</v>
          </cell>
        </row>
        <row r="710">
          <cell r="B710">
            <v>142745</v>
          </cell>
          <cell r="C710">
            <v>0.72199999999999998</v>
          </cell>
          <cell r="D710">
            <v>0.50829999999999997</v>
          </cell>
          <cell r="E710">
            <v>7.6300000000000007E-2</v>
          </cell>
          <cell r="F710">
            <v>9.8400000000000001E-2</v>
          </cell>
          <cell r="G710">
            <v>3.9E-2</v>
          </cell>
          <cell r="H710">
            <v>2</v>
          </cell>
          <cell r="I710">
            <v>3.6</v>
          </cell>
          <cell r="J710">
            <v>6</v>
          </cell>
        </row>
        <row r="711">
          <cell r="B711">
            <v>144218</v>
          </cell>
          <cell r="C711">
            <v>0.24759999999999999</v>
          </cell>
          <cell r="D711">
            <v>0.1981</v>
          </cell>
          <cell r="E711">
            <v>1.3299999999999999E-2</v>
          </cell>
          <cell r="F711">
            <v>3.6200000000000003E-2</v>
          </cell>
          <cell r="G711">
            <v>0</v>
          </cell>
          <cell r="H711">
            <v>2</v>
          </cell>
          <cell r="I711">
            <v>3.6</v>
          </cell>
          <cell r="J711">
            <v>6</v>
          </cell>
        </row>
        <row r="712">
          <cell r="B712">
            <v>144241</v>
          </cell>
          <cell r="C712">
            <v>0.1008</v>
          </cell>
          <cell r="D712">
            <v>8.7300000000000003E-2</v>
          </cell>
          <cell r="E712">
            <v>1.34E-2</v>
          </cell>
          <cell r="F712">
            <v>0</v>
          </cell>
          <cell r="G712">
            <v>0</v>
          </cell>
          <cell r="H712">
            <v>2</v>
          </cell>
          <cell r="I712">
            <v>3.6</v>
          </cell>
          <cell r="J712">
            <v>6</v>
          </cell>
        </row>
        <row r="713">
          <cell r="B713">
            <v>144081</v>
          </cell>
          <cell r="C713">
            <v>0.17510000000000001</v>
          </cell>
          <cell r="D713">
            <v>0.16250000000000001</v>
          </cell>
          <cell r="E713">
            <v>1.26E-2</v>
          </cell>
          <cell r="F713">
            <v>0</v>
          </cell>
          <cell r="G713">
            <v>0</v>
          </cell>
          <cell r="H713">
            <v>2</v>
          </cell>
          <cell r="I713">
            <v>3.6</v>
          </cell>
          <cell r="J713">
            <v>6</v>
          </cell>
        </row>
        <row r="714">
          <cell r="B714">
            <v>144180</v>
          </cell>
          <cell r="C714">
            <v>0.52349999999999997</v>
          </cell>
          <cell r="D714">
            <v>0.44790000000000002</v>
          </cell>
          <cell r="E714">
            <v>3.9300000000000002E-2</v>
          </cell>
          <cell r="F714">
            <v>3.6200000000000003E-2</v>
          </cell>
          <cell r="G714">
            <v>0</v>
          </cell>
          <cell r="H714">
            <v>2</v>
          </cell>
          <cell r="I714">
            <v>3.6</v>
          </cell>
          <cell r="J714">
            <v>6</v>
          </cell>
        </row>
        <row r="715">
          <cell r="B715">
            <v>144081</v>
          </cell>
          <cell r="C715">
            <v>0.2155</v>
          </cell>
          <cell r="D715">
            <v>0.18870000000000001</v>
          </cell>
          <cell r="E715">
            <v>2.6700000000000002E-2</v>
          </cell>
          <cell r="F715">
            <v>0</v>
          </cell>
          <cell r="G715">
            <v>0</v>
          </cell>
          <cell r="H715">
            <v>2</v>
          </cell>
          <cell r="I715">
            <v>3.6</v>
          </cell>
          <cell r="J715">
            <v>6</v>
          </cell>
        </row>
        <row r="716">
          <cell r="B716">
            <v>144176</v>
          </cell>
          <cell r="C716">
            <v>0.22470000000000001</v>
          </cell>
          <cell r="D716">
            <v>0.1875</v>
          </cell>
          <cell r="E716">
            <v>3.6299999999999999E-2</v>
          </cell>
          <cell r="F716">
            <v>8.9999999999999998E-4</v>
          </cell>
          <cell r="G716">
            <v>0</v>
          </cell>
          <cell r="H716">
            <v>2</v>
          </cell>
          <cell r="I716">
            <v>3.6</v>
          </cell>
          <cell r="J716">
            <v>6</v>
          </cell>
        </row>
        <row r="717">
          <cell r="B717">
            <v>145253</v>
          </cell>
          <cell r="C717">
            <v>0.34849999999999998</v>
          </cell>
          <cell r="D717">
            <v>0.33160000000000001</v>
          </cell>
          <cell r="E717">
            <v>1.6899999999999998E-2</v>
          </cell>
          <cell r="F717">
            <v>0</v>
          </cell>
          <cell r="G717">
            <v>0</v>
          </cell>
          <cell r="H717">
            <v>2</v>
          </cell>
          <cell r="I717">
            <v>3.6</v>
          </cell>
          <cell r="J717">
            <v>6</v>
          </cell>
        </row>
        <row r="718">
          <cell r="B718">
            <v>144503</v>
          </cell>
          <cell r="C718">
            <v>0.78939999999999999</v>
          </cell>
          <cell r="D718">
            <v>0.70850000000000002</v>
          </cell>
          <cell r="E718">
            <v>7.9799999999999996E-2</v>
          </cell>
          <cell r="F718">
            <v>8.9999999999999998E-4</v>
          </cell>
          <cell r="G718">
            <v>0</v>
          </cell>
          <cell r="I718">
            <v>3.6</v>
          </cell>
          <cell r="J718">
            <v>6</v>
          </cell>
        </row>
        <row r="719">
          <cell r="B719">
            <v>143516</v>
          </cell>
          <cell r="C719">
            <v>3.7042999999999999</v>
          </cell>
          <cell r="D719">
            <v>2.2915999999999999</v>
          </cell>
          <cell r="E719">
            <v>0.26150000000000001</v>
          </cell>
          <cell r="F719">
            <v>0.3049</v>
          </cell>
          <cell r="G719">
            <v>0.84609999999999996</v>
          </cell>
          <cell r="J719">
            <v>6</v>
          </cell>
        </row>
        <row r="721">
          <cell r="B721" t="str">
            <v>Evolução FEC Conjunto Planalto</v>
          </cell>
        </row>
        <row r="722">
          <cell r="B722" t="str">
            <v>CONSUM</v>
          </cell>
          <cell r="C722" t="str">
            <v>TOTAL</v>
          </cell>
          <cell r="D722" t="str">
            <v>NPROG</v>
          </cell>
          <cell r="E722" t="str">
            <v>PROG</v>
          </cell>
          <cell r="F722" t="str">
            <v>SUBT INT</v>
          </cell>
          <cell r="G722" t="str">
            <v>SUBT EXT</v>
          </cell>
          <cell r="H722" t="str">
            <v>Padrão Mensal = 2,4</v>
          </cell>
          <cell r="I722" t="str">
            <v>Padrão Trimestral = 4,8</v>
          </cell>
          <cell r="J722" t="str">
            <v>Padrão Anual = 8</v>
          </cell>
        </row>
        <row r="723">
          <cell r="B723">
            <v>104943</v>
          </cell>
          <cell r="C723">
            <v>0.63100000000000001</v>
          </cell>
          <cell r="D723">
            <v>0.40679999999999999</v>
          </cell>
          <cell r="E723">
            <v>1.66E-2</v>
          </cell>
          <cell r="F723">
            <v>0.20760000000000001</v>
          </cell>
          <cell r="G723">
            <v>0</v>
          </cell>
          <cell r="H723">
            <v>2.4</v>
          </cell>
          <cell r="I723">
            <v>4.8</v>
          </cell>
          <cell r="J723">
            <v>8</v>
          </cell>
        </row>
        <row r="724">
          <cell r="B724">
            <v>104835</v>
          </cell>
          <cell r="C724">
            <v>0.53710000000000002</v>
          </cell>
          <cell r="D724">
            <v>0.52329999999999999</v>
          </cell>
          <cell r="E724">
            <v>1.37E-2</v>
          </cell>
          <cell r="F724">
            <v>0</v>
          </cell>
          <cell r="G724">
            <v>0</v>
          </cell>
          <cell r="H724">
            <v>2.4</v>
          </cell>
          <cell r="I724">
            <v>4.8</v>
          </cell>
          <cell r="J724">
            <v>8</v>
          </cell>
        </row>
        <row r="725">
          <cell r="B725">
            <v>104862</v>
          </cell>
          <cell r="C725">
            <v>1.0660000000000001</v>
          </cell>
          <cell r="D725">
            <v>0.318</v>
          </cell>
          <cell r="E725">
            <v>2.1600000000000001E-2</v>
          </cell>
          <cell r="F725">
            <v>0.20780000000000001</v>
          </cell>
          <cell r="G725">
            <v>0.51849999999999996</v>
          </cell>
          <cell r="H725">
            <v>2.4</v>
          </cell>
          <cell r="I725">
            <v>4.8</v>
          </cell>
          <cell r="J725">
            <v>8</v>
          </cell>
        </row>
        <row r="726">
          <cell r="B726">
            <v>104880</v>
          </cell>
          <cell r="C726">
            <v>2.2341000000000002</v>
          </cell>
          <cell r="D726">
            <v>1.2481</v>
          </cell>
          <cell r="E726">
            <v>5.1900000000000002E-2</v>
          </cell>
          <cell r="F726">
            <v>0.41549999999999998</v>
          </cell>
          <cell r="G726">
            <v>0.51839999999999997</v>
          </cell>
          <cell r="H726">
            <v>2.4</v>
          </cell>
          <cell r="I726">
            <v>4.8</v>
          </cell>
          <cell r="J726">
            <v>8</v>
          </cell>
        </row>
        <row r="727">
          <cell r="B727">
            <v>104863</v>
          </cell>
          <cell r="C727">
            <v>0.4214</v>
          </cell>
          <cell r="D727">
            <v>0.37440000000000001</v>
          </cell>
          <cell r="E727">
            <v>2.2000000000000001E-3</v>
          </cell>
          <cell r="F727">
            <v>0</v>
          </cell>
          <cell r="G727">
            <v>4.4699999999999997E-2</v>
          </cell>
          <cell r="H727">
            <v>2.4</v>
          </cell>
          <cell r="I727">
            <v>4.8</v>
          </cell>
          <cell r="J727">
            <v>8</v>
          </cell>
        </row>
        <row r="728">
          <cell r="B728">
            <v>104863</v>
          </cell>
          <cell r="C728">
            <v>0.32219999999999999</v>
          </cell>
          <cell r="D728">
            <v>0.30880000000000002</v>
          </cell>
          <cell r="E728">
            <v>1.34E-2</v>
          </cell>
          <cell r="F728">
            <v>0</v>
          </cell>
          <cell r="G728">
            <v>0</v>
          </cell>
          <cell r="H728">
            <v>2.4</v>
          </cell>
          <cell r="I728">
            <v>4.8</v>
          </cell>
          <cell r="J728">
            <v>8</v>
          </cell>
        </row>
        <row r="729">
          <cell r="B729">
            <v>105133</v>
          </cell>
          <cell r="C729">
            <v>0.27789999999999998</v>
          </cell>
          <cell r="D729">
            <v>0.23860000000000001</v>
          </cell>
          <cell r="E729">
            <v>3.9300000000000002E-2</v>
          </cell>
          <cell r="F729">
            <v>0</v>
          </cell>
          <cell r="G729">
            <v>0</v>
          </cell>
          <cell r="H729">
            <v>2.4</v>
          </cell>
          <cell r="I729">
            <v>4.8</v>
          </cell>
          <cell r="J729">
            <v>8</v>
          </cell>
        </row>
        <row r="730">
          <cell r="B730">
            <v>104953</v>
          </cell>
          <cell r="C730">
            <v>1.0213000000000001</v>
          </cell>
          <cell r="D730">
            <v>0.92159999999999997</v>
          </cell>
          <cell r="E730">
            <v>5.5E-2</v>
          </cell>
          <cell r="F730">
            <v>0</v>
          </cell>
          <cell r="G730">
            <v>4.4699999999999997E-2</v>
          </cell>
          <cell r="H730">
            <v>2.4</v>
          </cell>
          <cell r="I730">
            <v>4.8</v>
          </cell>
          <cell r="J730">
            <v>8</v>
          </cell>
        </row>
        <row r="731">
          <cell r="B731">
            <v>108122</v>
          </cell>
          <cell r="C731">
            <v>0.76070000000000004</v>
          </cell>
          <cell r="D731">
            <v>0.6986</v>
          </cell>
          <cell r="E731">
            <v>6.2100000000000002E-2</v>
          </cell>
          <cell r="F731">
            <v>0</v>
          </cell>
          <cell r="G731">
            <v>0</v>
          </cell>
          <cell r="H731">
            <v>2.4</v>
          </cell>
          <cell r="I731">
            <v>4.8</v>
          </cell>
          <cell r="J731">
            <v>8</v>
          </cell>
        </row>
        <row r="732">
          <cell r="B732">
            <v>108119</v>
          </cell>
          <cell r="C732">
            <v>0.2031</v>
          </cell>
          <cell r="D732">
            <v>0.1973</v>
          </cell>
          <cell r="E732">
            <v>5.7999999999999996E-3</v>
          </cell>
          <cell r="F732">
            <v>0</v>
          </cell>
          <cell r="G732">
            <v>0</v>
          </cell>
          <cell r="H732">
            <v>2.4</v>
          </cell>
          <cell r="I732">
            <v>4.8</v>
          </cell>
          <cell r="J732">
            <v>8</v>
          </cell>
        </row>
        <row r="733">
          <cell r="B733">
            <v>108116</v>
          </cell>
          <cell r="C733">
            <v>0.622</v>
          </cell>
          <cell r="D733">
            <v>0.51739999999999997</v>
          </cell>
          <cell r="E733">
            <v>1.1299999999999999E-2</v>
          </cell>
          <cell r="F733">
            <v>9.3299999999999994E-2</v>
          </cell>
          <cell r="G733">
            <v>0</v>
          </cell>
          <cell r="H733">
            <v>2.4</v>
          </cell>
          <cell r="I733">
            <v>4.8</v>
          </cell>
          <cell r="J733">
            <v>8</v>
          </cell>
        </row>
        <row r="734">
          <cell r="B734">
            <v>108119</v>
          </cell>
          <cell r="C734">
            <v>1.5858000000000001</v>
          </cell>
          <cell r="D734">
            <v>1.4133</v>
          </cell>
          <cell r="E734">
            <v>7.9200000000000007E-2</v>
          </cell>
          <cell r="F734">
            <v>9.3299999999999994E-2</v>
          </cell>
          <cell r="G734">
            <v>0</v>
          </cell>
          <cell r="H734">
            <v>2.4</v>
          </cell>
          <cell r="I734">
            <v>4.8</v>
          </cell>
          <cell r="J734">
            <v>8</v>
          </cell>
        </row>
        <row r="735">
          <cell r="B735">
            <v>108252</v>
          </cell>
          <cell r="C735">
            <v>1.3105</v>
          </cell>
          <cell r="D735">
            <v>0.78120000000000001</v>
          </cell>
          <cell r="E735">
            <v>3.5400000000000001E-2</v>
          </cell>
          <cell r="F735">
            <v>7.9500000000000001E-2</v>
          </cell>
          <cell r="G735">
            <v>0.41439999999999999</v>
          </cell>
          <cell r="H735">
            <v>2.4</v>
          </cell>
          <cell r="I735">
            <v>4.8</v>
          </cell>
          <cell r="J735">
            <v>8</v>
          </cell>
        </row>
        <row r="736">
          <cell r="B736">
            <v>109710</v>
          </cell>
          <cell r="C736">
            <v>1.2646999999999999</v>
          </cell>
          <cell r="D736">
            <v>0.54159999999999997</v>
          </cell>
          <cell r="E736">
            <v>1.09E-2</v>
          </cell>
          <cell r="F736">
            <v>0.71230000000000004</v>
          </cell>
          <cell r="G736">
            <v>0</v>
          </cell>
          <cell r="H736">
            <v>2.4</v>
          </cell>
          <cell r="I736">
            <v>4.8</v>
          </cell>
          <cell r="J736">
            <v>8</v>
          </cell>
        </row>
        <row r="737">
          <cell r="B737">
            <v>111017</v>
          </cell>
          <cell r="C737">
            <v>0.90369999999999995</v>
          </cell>
          <cell r="D737">
            <v>0.86399999999999999</v>
          </cell>
          <cell r="E737">
            <v>3.9699999999999999E-2</v>
          </cell>
          <cell r="F737">
            <v>0</v>
          </cell>
          <cell r="G737">
            <v>0</v>
          </cell>
          <cell r="H737">
            <v>2.4</v>
          </cell>
          <cell r="I737">
            <v>4.8</v>
          </cell>
          <cell r="J737">
            <v>8</v>
          </cell>
        </row>
        <row r="738">
          <cell r="B738">
            <v>109660</v>
          </cell>
          <cell r="C738">
            <v>3.4738000000000002</v>
          </cell>
          <cell r="D738">
            <v>2.1877</v>
          </cell>
          <cell r="E738">
            <v>8.5999999999999993E-2</v>
          </cell>
          <cell r="F738">
            <v>0.79110000000000003</v>
          </cell>
          <cell r="G738">
            <v>0.40910000000000002</v>
          </cell>
          <cell r="I738">
            <v>4.8</v>
          </cell>
          <cell r="J738">
            <v>8</v>
          </cell>
        </row>
        <row r="739">
          <cell r="B739">
            <v>106903</v>
          </cell>
          <cell r="C739">
            <v>8.3618000000000006</v>
          </cell>
          <cell r="D739">
            <v>5.8028000000000004</v>
          </cell>
          <cell r="E739">
            <v>0.2732</v>
          </cell>
          <cell r="F739">
            <v>1.3134999999999999</v>
          </cell>
          <cell r="G739">
            <v>0.97209999999999996</v>
          </cell>
          <cell r="J739">
            <v>8</v>
          </cell>
        </row>
        <row r="741">
          <cell r="B741" t="str">
            <v>Evolução FEC Conjunto Raposo Tavares</v>
          </cell>
        </row>
        <row r="742">
          <cell r="B742" t="str">
            <v>CONSUM</v>
          </cell>
          <cell r="C742" t="str">
            <v>TOTAL</v>
          </cell>
          <cell r="D742" t="str">
            <v>NPROG</v>
          </cell>
          <cell r="E742" t="str">
            <v>PROG</v>
          </cell>
          <cell r="F742" t="str">
            <v>SUBT INT</v>
          </cell>
          <cell r="G742" t="str">
            <v>SUBT EXT</v>
          </cell>
          <cell r="H742" t="str">
            <v>Padrão Mensal = 3,6</v>
          </cell>
          <cell r="I742" t="str">
            <v>Padrão Trimestral = 7,2</v>
          </cell>
          <cell r="J742" t="str">
            <v>Padrão Anual = 12</v>
          </cell>
        </row>
        <row r="743">
          <cell r="B743">
            <v>28775</v>
          </cell>
          <cell r="C743">
            <v>0.78979999999999995</v>
          </cell>
          <cell r="D743">
            <v>0.78910000000000002</v>
          </cell>
          <cell r="E743">
            <v>6.9999999999999999E-4</v>
          </cell>
          <cell r="F743">
            <v>0</v>
          </cell>
          <cell r="G743">
            <v>0</v>
          </cell>
          <cell r="H743">
            <v>3.6</v>
          </cell>
          <cell r="I743">
            <v>7.2</v>
          </cell>
          <cell r="J743">
            <v>12</v>
          </cell>
        </row>
        <row r="744">
          <cell r="B744">
            <v>28775</v>
          </cell>
          <cell r="C744">
            <v>0.65190000000000003</v>
          </cell>
          <cell r="D744">
            <v>0.65190000000000003</v>
          </cell>
          <cell r="E744">
            <v>0</v>
          </cell>
          <cell r="F744">
            <v>0</v>
          </cell>
          <cell r="G744">
            <v>0</v>
          </cell>
          <cell r="H744">
            <v>3.6</v>
          </cell>
          <cell r="I744">
            <v>7.2</v>
          </cell>
          <cell r="J744">
            <v>12</v>
          </cell>
        </row>
        <row r="745">
          <cell r="B745">
            <v>28775</v>
          </cell>
          <cell r="C745">
            <v>0.76060000000000005</v>
          </cell>
          <cell r="D745">
            <v>0.75229999999999997</v>
          </cell>
          <cell r="E745">
            <v>8.3000000000000001E-3</v>
          </cell>
          <cell r="F745">
            <v>0</v>
          </cell>
          <cell r="G745">
            <v>0</v>
          </cell>
          <cell r="H745">
            <v>3.6</v>
          </cell>
          <cell r="I745">
            <v>7.2</v>
          </cell>
          <cell r="J745">
            <v>12</v>
          </cell>
        </row>
        <row r="746">
          <cell r="B746">
            <v>28775</v>
          </cell>
          <cell r="C746">
            <v>2.2023000000000001</v>
          </cell>
          <cell r="D746">
            <v>2.1932999999999998</v>
          </cell>
          <cell r="E746">
            <v>8.9999999999999993E-3</v>
          </cell>
          <cell r="F746">
            <v>0</v>
          </cell>
          <cell r="G746">
            <v>0</v>
          </cell>
          <cell r="H746">
            <v>3.6</v>
          </cell>
          <cell r="I746">
            <v>7.2</v>
          </cell>
          <cell r="J746">
            <v>12</v>
          </cell>
        </row>
        <row r="747">
          <cell r="B747">
            <v>28775</v>
          </cell>
          <cell r="C747">
            <v>0.35909999999999997</v>
          </cell>
          <cell r="D747">
            <v>0.35620000000000002</v>
          </cell>
          <cell r="E747">
            <v>2.8999999999999998E-3</v>
          </cell>
          <cell r="F747">
            <v>0</v>
          </cell>
          <cell r="G747">
            <v>0</v>
          </cell>
          <cell r="H747">
            <v>3.6</v>
          </cell>
          <cell r="I747">
            <v>7.2</v>
          </cell>
          <cell r="J747">
            <v>12</v>
          </cell>
        </row>
        <row r="748">
          <cell r="B748">
            <v>28775</v>
          </cell>
          <cell r="C748">
            <v>0.3019</v>
          </cell>
          <cell r="D748">
            <v>0.26700000000000002</v>
          </cell>
          <cell r="E748">
            <v>0</v>
          </cell>
          <cell r="F748">
            <v>3.49E-2</v>
          </cell>
          <cell r="G748">
            <v>0</v>
          </cell>
          <cell r="H748">
            <v>3.6</v>
          </cell>
          <cell r="I748">
            <v>7.2</v>
          </cell>
          <cell r="J748">
            <v>12</v>
          </cell>
        </row>
        <row r="749">
          <cell r="B749">
            <v>28775</v>
          </cell>
          <cell r="C749">
            <v>0.51919999999999999</v>
          </cell>
          <cell r="D749">
            <v>0.51680000000000004</v>
          </cell>
          <cell r="E749">
            <v>2.3999999999999998E-3</v>
          </cell>
          <cell r="F749">
            <v>0</v>
          </cell>
          <cell r="G749">
            <v>0</v>
          </cell>
          <cell r="H749">
            <v>3.6</v>
          </cell>
          <cell r="I749">
            <v>7.2</v>
          </cell>
          <cell r="J749">
            <v>12</v>
          </cell>
        </row>
        <row r="750">
          <cell r="B750">
            <v>28775</v>
          </cell>
          <cell r="C750">
            <v>1.1801999999999999</v>
          </cell>
          <cell r="D750">
            <v>1.1399999999999999</v>
          </cell>
          <cell r="E750">
            <v>5.3E-3</v>
          </cell>
          <cell r="F750">
            <v>3.49E-2</v>
          </cell>
          <cell r="G750">
            <v>0</v>
          </cell>
          <cell r="H750">
            <v>3.6</v>
          </cell>
          <cell r="I750">
            <v>7.2</v>
          </cell>
          <cell r="J750">
            <v>12</v>
          </cell>
        </row>
        <row r="751">
          <cell r="B751">
            <v>28775</v>
          </cell>
          <cell r="C751">
            <v>0.2999</v>
          </cell>
          <cell r="D751">
            <v>0.2974</v>
          </cell>
          <cell r="E751">
            <v>2.3999999999999998E-3</v>
          </cell>
          <cell r="F751">
            <v>0</v>
          </cell>
          <cell r="G751">
            <v>0</v>
          </cell>
          <cell r="H751">
            <v>3.6</v>
          </cell>
          <cell r="I751">
            <v>7.2</v>
          </cell>
          <cell r="J751">
            <v>12</v>
          </cell>
        </row>
        <row r="752">
          <cell r="B752">
            <v>28775</v>
          </cell>
          <cell r="C752">
            <v>0.60980000000000001</v>
          </cell>
          <cell r="D752">
            <v>0.6048</v>
          </cell>
          <cell r="E752">
            <v>5.0000000000000001E-3</v>
          </cell>
          <cell r="F752">
            <v>0</v>
          </cell>
          <cell r="G752">
            <v>0</v>
          </cell>
          <cell r="H752">
            <v>3.6</v>
          </cell>
          <cell r="I752">
            <v>7.2</v>
          </cell>
          <cell r="J752">
            <v>12</v>
          </cell>
        </row>
        <row r="753">
          <cell r="B753">
            <v>28775</v>
          </cell>
          <cell r="C753">
            <v>0.27289999999999998</v>
          </cell>
          <cell r="D753">
            <v>0.23799999999999999</v>
          </cell>
          <cell r="E753">
            <v>0</v>
          </cell>
          <cell r="F753">
            <v>3.49E-2</v>
          </cell>
          <cell r="G753">
            <v>0</v>
          </cell>
          <cell r="H753">
            <v>3.6</v>
          </cell>
          <cell r="I753">
            <v>7.2</v>
          </cell>
          <cell r="J753">
            <v>12</v>
          </cell>
        </row>
        <row r="754">
          <cell r="B754">
            <v>28775</v>
          </cell>
          <cell r="C754">
            <v>1.1826000000000001</v>
          </cell>
          <cell r="D754">
            <v>1.1402000000000001</v>
          </cell>
          <cell r="E754">
            <v>7.4000000000000003E-3</v>
          </cell>
          <cell r="F754">
            <v>3.49E-2</v>
          </cell>
          <cell r="G754">
            <v>0</v>
          </cell>
          <cell r="H754">
            <v>3.6</v>
          </cell>
          <cell r="I754">
            <v>7.2</v>
          </cell>
          <cell r="J754">
            <v>12</v>
          </cell>
        </row>
        <row r="755">
          <cell r="B755">
            <v>28775</v>
          </cell>
          <cell r="C755">
            <v>8.5099999999999995E-2</v>
          </cell>
          <cell r="D755">
            <v>7.9299999999999995E-2</v>
          </cell>
          <cell r="E755">
            <v>5.7999999999999996E-3</v>
          </cell>
          <cell r="F755">
            <v>0</v>
          </cell>
          <cell r="G755">
            <v>0</v>
          </cell>
          <cell r="H755">
            <v>3.6</v>
          </cell>
          <cell r="I755">
            <v>7.2</v>
          </cell>
          <cell r="J755">
            <v>12</v>
          </cell>
        </row>
        <row r="756">
          <cell r="B756">
            <v>28775</v>
          </cell>
          <cell r="C756">
            <v>0.23100000000000001</v>
          </cell>
          <cell r="D756">
            <v>0.23039999999999999</v>
          </cell>
          <cell r="E756">
            <v>5.9999999999999995E-4</v>
          </cell>
          <cell r="F756">
            <v>0</v>
          </cell>
          <cell r="G756">
            <v>0</v>
          </cell>
          <cell r="H756">
            <v>3.6</v>
          </cell>
          <cell r="I756">
            <v>7.2</v>
          </cell>
          <cell r="J756">
            <v>12</v>
          </cell>
        </row>
        <row r="757">
          <cell r="B757">
            <v>28775</v>
          </cell>
          <cell r="C757">
            <v>0.87739999999999996</v>
          </cell>
          <cell r="D757">
            <v>0.874</v>
          </cell>
          <cell r="E757">
            <v>3.3999999999999998E-3</v>
          </cell>
          <cell r="F757">
            <v>0</v>
          </cell>
          <cell r="G757">
            <v>0</v>
          </cell>
          <cell r="H757">
            <v>3.6</v>
          </cell>
          <cell r="I757">
            <v>7.2</v>
          </cell>
          <cell r="J757">
            <v>12</v>
          </cell>
        </row>
        <row r="758">
          <cell r="B758">
            <v>28775</v>
          </cell>
          <cell r="C758">
            <v>1.1935</v>
          </cell>
          <cell r="D758">
            <v>1.1837</v>
          </cell>
          <cell r="E758">
            <v>9.7999999999999997E-3</v>
          </cell>
          <cell r="F758">
            <v>0</v>
          </cell>
          <cell r="G758">
            <v>0</v>
          </cell>
          <cell r="I758">
            <v>7.2</v>
          </cell>
          <cell r="J758">
            <v>12</v>
          </cell>
        </row>
        <row r="759">
          <cell r="B759">
            <v>28775</v>
          </cell>
          <cell r="C759">
            <v>5.7586000000000004</v>
          </cell>
          <cell r="D759">
            <v>5.6571999999999996</v>
          </cell>
          <cell r="E759">
            <v>3.15E-2</v>
          </cell>
          <cell r="F759">
            <v>6.9800000000000001E-2</v>
          </cell>
          <cell r="G759">
            <v>0</v>
          </cell>
          <cell r="J759">
            <v>12</v>
          </cell>
        </row>
        <row r="761">
          <cell r="B761" t="str">
            <v>Evolução FEC Conjunto Rib. Pires - Rio G. da Serra</v>
          </cell>
        </row>
        <row r="762">
          <cell r="B762" t="str">
            <v>CONSUM</v>
          </cell>
          <cell r="C762" t="str">
            <v>TOTAL</v>
          </cell>
          <cell r="D762" t="str">
            <v>NPROG</v>
          </cell>
          <cell r="E762" t="str">
            <v>PROG</v>
          </cell>
          <cell r="F762" t="str">
            <v>SUBT INT</v>
          </cell>
          <cell r="G762" t="str">
            <v>SUBT EXT</v>
          </cell>
          <cell r="H762" t="str">
            <v>Padrão Mensal = 2,4</v>
          </cell>
          <cell r="I762" t="str">
            <v>Padrão Trimestral = 4,8</v>
          </cell>
          <cell r="J762" t="str">
            <v>Padrão Anual = 8</v>
          </cell>
        </row>
        <row r="763">
          <cell r="B763">
            <v>41478</v>
          </cell>
          <cell r="C763">
            <v>0.83020000000000005</v>
          </cell>
          <cell r="D763">
            <v>0.73240000000000005</v>
          </cell>
          <cell r="E763">
            <v>9.7699999999999995E-2</v>
          </cell>
          <cell r="F763">
            <v>0</v>
          </cell>
          <cell r="G763">
            <v>0</v>
          </cell>
          <cell r="H763">
            <v>2.4</v>
          </cell>
          <cell r="I763">
            <v>4.8</v>
          </cell>
          <cell r="J763">
            <v>8</v>
          </cell>
        </row>
        <row r="764">
          <cell r="B764">
            <v>41478</v>
          </cell>
          <cell r="C764">
            <v>1.1333</v>
          </cell>
          <cell r="D764">
            <v>0.67810000000000004</v>
          </cell>
          <cell r="E764">
            <v>7.7999999999999996E-3</v>
          </cell>
          <cell r="F764">
            <v>0.44740000000000002</v>
          </cell>
          <cell r="G764">
            <v>0</v>
          </cell>
          <cell r="H764">
            <v>2.4</v>
          </cell>
          <cell r="I764">
            <v>4.8</v>
          </cell>
          <cell r="J764">
            <v>8</v>
          </cell>
        </row>
        <row r="765">
          <cell r="B765">
            <v>41478</v>
          </cell>
          <cell r="C765">
            <v>0.17069999999999999</v>
          </cell>
          <cell r="D765">
            <v>0.15590000000000001</v>
          </cell>
          <cell r="E765">
            <v>1.4800000000000001E-2</v>
          </cell>
          <cell r="F765">
            <v>0</v>
          </cell>
          <cell r="G765">
            <v>0</v>
          </cell>
          <cell r="H765">
            <v>2.4</v>
          </cell>
          <cell r="I765">
            <v>4.8</v>
          </cell>
          <cell r="J765">
            <v>8</v>
          </cell>
        </row>
        <row r="766">
          <cell r="B766">
            <v>41478</v>
          </cell>
          <cell r="C766">
            <v>2.1341999999999999</v>
          </cell>
          <cell r="D766">
            <v>1.5664</v>
          </cell>
          <cell r="E766">
            <v>0.1203</v>
          </cell>
          <cell r="F766">
            <v>0.44740000000000002</v>
          </cell>
          <cell r="G766">
            <v>0</v>
          </cell>
          <cell r="H766">
            <v>2.4</v>
          </cell>
          <cell r="I766">
            <v>4.8</v>
          </cell>
          <cell r="J766">
            <v>8</v>
          </cell>
        </row>
        <row r="767">
          <cell r="B767">
            <v>41408</v>
          </cell>
          <cell r="C767">
            <v>0.29899999999999999</v>
          </cell>
          <cell r="D767">
            <v>0.2873</v>
          </cell>
          <cell r="E767">
            <v>1.17E-2</v>
          </cell>
          <cell r="F767">
            <v>0</v>
          </cell>
          <cell r="G767">
            <v>0</v>
          </cell>
          <cell r="H767">
            <v>2.4</v>
          </cell>
          <cell r="I767">
            <v>4.8</v>
          </cell>
          <cell r="J767">
            <v>8</v>
          </cell>
        </row>
        <row r="768">
          <cell r="B768">
            <v>41407</v>
          </cell>
          <cell r="C768">
            <v>0.45100000000000001</v>
          </cell>
          <cell r="D768">
            <v>0.31659999999999999</v>
          </cell>
          <cell r="E768">
            <v>0.13439999999999999</v>
          </cell>
          <cell r="F768">
            <v>0</v>
          </cell>
          <cell r="G768">
            <v>0</v>
          </cell>
          <cell r="H768">
            <v>2.4</v>
          </cell>
          <cell r="I768">
            <v>4.8</v>
          </cell>
          <cell r="J768">
            <v>8</v>
          </cell>
        </row>
        <row r="769">
          <cell r="B769">
            <v>41414</v>
          </cell>
          <cell r="C769">
            <v>0.22600000000000001</v>
          </cell>
          <cell r="D769">
            <v>0.2097</v>
          </cell>
          <cell r="E769">
            <v>1.6299999999999999E-2</v>
          </cell>
          <cell r="F769">
            <v>0</v>
          </cell>
          <cell r="G769">
            <v>0</v>
          </cell>
          <cell r="H769">
            <v>2.4</v>
          </cell>
          <cell r="I769">
            <v>4.8</v>
          </cell>
          <cell r="J769">
            <v>8</v>
          </cell>
        </row>
        <row r="770">
          <cell r="B770">
            <v>41410</v>
          </cell>
          <cell r="C770">
            <v>0.97599999999999998</v>
          </cell>
          <cell r="D770">
            <v>0.81359999999999999</v>
          </cell>
          <cell r="E770">
            <v>0.16239999999999999</v>
          </cell>
          <cell r="F770">
            <v>0</v>
          </cell>
          <cell r="G770">
            <v>0</v>
          </cell>
          <cell r="H770">
            <v>2.4</v>
          </cell>
          <cell r="I770">
            <v>4.8</v>
          </cell>
          <cell r="J770">
            <v>8</v>
          </cell>
        </row>
        <row r="771">
          <cell r="B771">
            <v>42104</v>
          </cell>
          <cell r="C771">
            <v>0.58379999999999999</v>
          </cell>
          <cell r="D771">
            <v>0.54079999999999995</v>
          </cell>
          <cell r="E771">
            <v>4.2999999999999997E-2</v>
          </cell>
          <cell r="F771">
            <v>0</v>
          </cell>
          <cell r="G771">
            <v>0</v>
          </cell>
          <cell r="H771">
            <v>2.4</v>
          </cell>
          <cell r="I771">
            <v>4.8</v>
          </cell>
          <cell r="J771">
            <v>8</v>
          </cell>
        </row>
        <row r="772">
          <cell r="B772">
            <v>42087</v>
          </cell>
          <cell r="C772">
            <v>0.40920000000000001</v>
          </cell>
          <cell r="D772">
            <v>0.39290000000000003</v>
          </cell>
          <cell r="E772">
            <v>1.6400000000000001E-2</v>
          </cell>
          <cell r="F772">
            <v>0</v>
          </cell>
          <cell r="G772">
            <v>0</v>
          </cell>
          <cell r="H772">
            <v>2.4</v>
          </cell>
          <cell r="I772">
            <v>4.8</v>
          </cell>
          <cell r="J772">
            <v>8</v>
          </cell>
        </row>
        <row r="773">
          <cell r="B773">
            <v>42083</v>
          </cell>
          <cell r="C773">
            <v>0.63139999999999996</v>
          </cell>
          <cell r="D773">
            <v>0.62039999999999995</v>
          </cell>
          <cell r="E773">
            <v>1.06E-2</v>
          </cell>
          <cell r="F773">
            <v>4.0000000000000002E-4</v>
          </cell>
          <cell r="G773">
            <v>0</v>
          </cell>
          <cell r="H773">
            <v>2.4</v>
          </cell>
          <cell r="I773">
            <v>4.8</v>
          </cell>
          <cell r="J773">
            <v>8</v>
          </cell>
        </row>
        <row r="774">
          <cell r="B774">
            <v>42091</v>
          </cell>
          <cell r="C774">
            <v>1.6244000000000001</v>
          </cell>
          <cell r="D774">
            <v>1.5541</v>
          </cell>
          <cell r="E774">
            <v>7.0000000000000007E-2</v>
          </cell>
          <cell r="F774">
            <v>4.0000000000000002E-4</v>
          </cell>
          <cell r="G774">
            <v>0</v>
          </cell>
          <cell r="H774">
            <v>2.4</v>
          </cell>
          <cell r="I774">
            <v>4.8</v>
          </cell>
          <cell r="J774">
            <v>8</v>
          </cell>
        </row>
        <row r="775">
          <cell r="B775">
            <v>42138</v>
          </cell>
          <cell r="C775">
            <v>0.9365</v>
          </cell>
          <cell r="D775">
            <v>0.92259999999999998</v>
          </cell>
          <cell r="E775">
            <v>1.3899999999999999E-2</v>
          </cell>
          <cell r="F775">
            <v>0</v>
          </cell>
          <cell r="G775">
            <v>0</v>
          </cell>
          <cell r="H775">
            <v>2.4</v>
          </cell>
          <cell r="I775">
            <v>4.8</v>
          </cell>
          <cell r="J775">
            <v>8</v>
          </cell>
        </row>
        <row r="776">
          <cell r="B776">
            <v>42138</v>
          </cell>
          <cell r="C776">
            <v>1.1875</v>
          </cell>
          <cell r="D776">
            <v>0.23100000000000001</v>
          </cell>
          <cell r="E776">
            <v>1.14E-2</v>
          </cell>
          <cell r="F776">
            <v>4.0000000000000002E-4</v>
          </cell>
          <cell r="G776">
            <v>0.94469999999999998</v>
          </cell>
          <cell r="H776">
            <v>2.4</v>
          </cell>
          <cell r="I776">
            <v>4.8</v>
          </cell>
          <cell r="J776">
            <v>8</v>
          </cell>
        </row>
        <row r="777">
          <cell r="B777">
            <v>42635</v>
          </cell>
          <cell r="C777">
            <v>0.74109999999999998</v>
          </cell>
          <cell r="D777">
            <v>0.5534</v>
          </cell>
          <cell r="E777">
            <v>0.18770000000000001</v>
          </cell>
          <cell r="F777">
            <v>0</v>
          </cell>
          <cell r="G777">
            <v>0</v>
          </cell>
          <cell r="H777">
            <v>2.4</v>
          </cell>
          <cell r="I777">
            <v>4.8</v>
          </cell>
          <cell r="J777">
            <v>8</v>
          </cell>
        </row>
        <row r="778">
          <cell r="B778">
            <v>42304</v>
          </cell>
          <cell r="C778">
            <v>2.8626</v>
          </cell>
          <cell r="D778">
            <v>1.7068000000000001</v>
          </cell>
          <cell r="E778">
            <v>0.21440000000000001</v>
          </cell>
          <cell r="F778">
            <v>4.0000000000000002E-4</v>
          </cell>
          <cell r="G778">
            <v>0.94099999999999995</v>
          </cell>
          <cell r="I778">
            <v>4.8</v>
          </cell>
          <cell r="J778">
            <v>8</v>
          </cell>
        </row>
        <row r="779">
          <cell r="B779">
            <v>41821</v>
          </cell>
          <cell r="C779">
            <v>7.6135999999999999</v>
          </cell>
          <cell r="D779">
            <v>5.6497999999999999</v>
          </cell>
          <cell r="E779">
            <v>0.56740000000000002</v>
          </cell>
          <cell r="F779">
            <v>0.44450000000000001</v>
          </cell>
          <cell r="G779">
            <v>0.95189999999999997</v>
          </cell>
          <cell r="J779">
            <v>8</v>
          </cell>
        </row>
        <row r="781">
          <cell r="B781" t="str">
            <v>Evolução FEC Conjunto Rio Bonito</v>
          </cell>
        </row>
        <row r="782">
          <cell r="B782" t="str">
            <v>CONSUM</v>
          </cell>
          <cell r="C782" t="str">
            <v>TOTAL</v>
          </cell>
          <cell r="D782" t="str">
            <v>NPROG</v>
          </cell>
          <cell r="E782" t="str">
            <v>PROG</v>
          </cell>
          <cell r="F782" t="str">
            <v>SUBT INT</v>
          </cell>
          <cell r="G782" t="str">
            <v>SUBT EXT</v>
          </cell>
          <cell r="H782" t="str">
            <v>Padrão Mensal = 4,5</v>
          </cell>
          <cell r="I782" t="str">
            <v>Padrão Trimestral = 9</v>
          </cell>
          <cell r="J782" t="str">
            <v>Padrão Anual = 15</v>
          </cell>
        </row>
        <row r="783">
          <cell r="B783">
            <v>86426</v>
          </cell>
          <cell r="C783">
            <v>0.36840000000000001</v>
          </cell>
          <cell r="D783">
            <v>0.34010000000000001</v>
          </cell>
          <cell r="E783">
            <v>2.8299999999999999E-2</v>
          </cell>
          <cell r="F783">
            <v>0</v>
          </cell>
          <cell r="G783">
            <v>0</v>
          </cell>
          <cell r="H783">
            <v>4.5</v>
          </cell>
          <cell r="I783">
            <v>9</v>
          </cell>
          <cell r="J783">
            <v>15</v>
          </cell>
        </row>
        <row r="784">
          <cell r="B784">
            <v>86426</v>
          </cell>
          <cell r="C784">
            <v>0.23250000000000001</v>
          </cell>
          <cell r="D784">
            <v>0.1918</v>
          </cell>
          <cell r="E784">
            <v>4.0800000000000003E-2</v>
          </cell>
          <cell r="F784">
            <v>0</v>
          </cell>
          <cell r="G784">
            <v>0</v>
          </cell>
          <cell r="H784">
            <v>4.5</v>
          </cell>
          <cell r="I784">
            <v>9</v>
          </cell>
          <cell r="J784">
            <v>15</v>
          </cell>
        </row>
        <row r="785">
          <cell r="B785">
            <v>93222</v>
          </cell>
          <cell r="C785">
            <v>0.51419999999999999</v>
          </cell>
          <cell r="D785">
            <v>0.4819</v>
          </cell>
          <cell r="E785">
            <v>3.2300000000000002E-2</v>
          </cell>
          <cell r="F785">
            <v>0</v>
          </cell>
          <cell r="G785">
            <v>0</v>
          </cell>
          <cell r="H785">
            <v>4.5</v>
          </cell>
          <cell r="I785">
            <v>9</v>
          </cell>
          <cell r="J785">
            <v>15</v>
          </cell>
        </row>
        <row r="786">
          <cell r="B786">
            <v>88691</v>
          </cell>
          <cell r="C786">
            <v>1.1259999999999999</v>
          </cell>
          <cell r="D786">
            <v>1.0247999999999999</v>
          </cell>
          <cell r="E786">
            <v>0.1013</v>
          </cell>
          <cell r="F786">
            <v>0</v>
          </cell>
          <cell r="G786">
            <v>0</v>
          </cell>
          <cell r="H786">
            <v>4.5</v>
          </cell>
          <cell r="I786">
            <v>9</v>
          </cell>
          <cell r="J786">
            <v>15</v>
          </cell>
        </row>
        <row r="787">
          <cell r="B787">
            <v>93173</v>
          </cell>
          <cell r="C787">
            <v>0.79220000000000002</v>
          </cell>
          <cell r="D787">
            <v>0.74739999999999995</v>
          </cell>
          <cell r="E787">
            <v>4.48E-2</v>
          </cell>
          <cell r="F787">
            <v>0</v>
          </cell>
          <cell r="G787">
            <v>0</v>
          </cell>
          <cell r="H787">
            <v>4.5</v>
          </cell>
          <cell r="I787">
            <v>9</v>
          </cell>
          <cell r="J787">
            <v>15</v>
          </cell>
        </row>
        <row r="788">
          <cell r="B788">
            <v>93175</v>
          </cell>
          <cell r="C788">
            <v>0.54310000000000003</v>
          </cell>
          <cell r="D788">
            <v>0.4637</v>
          </cell>
          <cell r="E788">
            <v>7.9299999999999995E-2</v>
          </cell>
          <cell r="F788">
            <v>0</v>
          </cell>
          <cell r="G788">
            <v>0</v>
          </cell>
          <cell r="H788">
            <v>4.5</v>
          </cell>
          <cell r="I788">
            <v>9</v>
          </cell>
          <cell r="J788">
            <v>15</v>
          </cell>
        </row>
        <row r="789">
          <cell r="B789">
            <v>93168</v>
          </cell>
          <cell r="C789">
            <v>0.87660000000000005</v>
          </cell>
          <cell r="D789">
            <v>0.77139999999999997</v>
          </cell>
          <cell r="E789">
            <v>1.5900000000000001E-2</v>
          </cell>
          <cell r="F789">
            <v>8.9200000000000002E-2</v>
          </cell>
          <cell r="G789">
            <v>0</v>
          </cell>
          <cell r="H789">
            <v>4.5</v>
          </cell>
          <cell r="I789">
            <v>9</v>
          </cell>
          <cell r="J789">
            <v>15</v>
          </cell>
        </row>
        <row r="790">
          <cell r="B790">
            <v>93172</v>
          </cell>
          <cell r="C790">
            <v>2.2119</v>
          </cell>
          <cell r="D790">
            <v>1.9824999999999999</v>
          </cell>
          <cell r="E790">
            <v>0.14000000000000001</v>
          </cell>
          <cell r="F790">
            <v>8.9200000000000002E-2</v>
          </cell>
          <cell r="G790">
            <v>0</v>
          </cell>
          <cell r="H790">
            <v>4.5</v>
          </cell>
          <cell r="I790">
            <v>9</v>
          </cell>
          <cell r="J790">
            <v>15</v>
          </cell>
        </row>
        <row r="791">
          <cell r="B791">
            <v>96755</v>
          </cell>
          <cell r="C791">
            <v>0.73260000000000003</v>
          </cell>
          <cell r="D791">
            <v>0.64200000000000002</v>
          </cell>
          <cell r="E791">
            <v>9.06E-2</v>
          </cell>
          <cell r="F791">
            <v>0</v>
          </cell>
          <cell r="G791">
            <v>0</v>
          </cell>
          <cell r="H791">
            <v>4.5</v>
          </cell>
          <cell r="I791">
            <v>9</v>
          </cell>
          <cell r="J791">
            <v>15</v>
          </cell>
        </row>
        <row r="792">
          <cell r="B792">
            <v>96588</v>
          </cell>
          <cell r="C792">
            <v>0.52229999999999999</v>
          </cell>
          <cell r="D792">
            <v>0.44590000000000002</v>
          </cell>
          <cell r="E792">
            <v>7.6399999999999996E-2</v>
          </cell>
          <cell r="F792">
            <v>0</v>
          </cell>
          <cell r="G792">
            <v>0</v>
          </cell>
          <cell r="H792">
            <v>4.5</v>
          </cell>
          <cell r="I792">
            <v>9</v>
          </cell>
          <cell r="J792">
            <v>15</v>
          </cell>
        </row>
        <row r="793">
          <cell r="B793">
            <v>96570</v>
          </cell>
          <cell r="C793">
            <v>0.80179999999999996</v>
          </cell>
          <cell r="D793">
            <v>0.74370000000000003</v>
          </cell>
          <cell r="E793">
            <v>5.8099999999999999E-2</v>
          </cell>
          <cell r="F793">
            <v>0</v>
          </cell>
          <cell r="G793">
            <v>0</v>
          </cell>
          <cell r="H793">
            <v>4.5</v>
          </cell>
          <cell r="I793">
            <v>9</v>
          </cell>
          <cell r="J793">
            <v>15</v>
          </cell>
        </row>
        <row r="794">
          <cell r="B794">
            <v>96638</v>
          </cell>
          <cell r="C794">
            <v>2.0568</v>
          </cell>
          <cell r="D794">
            <v>1.8315999999999999</v>
          </cell>
          <cell r="E794">
            <v>0.22509999999999999</v>
          </cell>
          <cell r="F794">
            <v>0</v>
          </cell>
          <cell r="G794">
            <v>0</v>
          </cell>
          <cell r="H794">
            <v>4.5</v>
          </cell>
          <cell r="I794">
            <v>9</v>
          </cell>
          <cell r="J794">
            <v>15</v>
          </cell>
        </row>
        <row r="795">
          <cell r="B795">
            <v>96738</v>
          </cell>
          <cell r="C795">
            <v>0.78890000000000005</v>
          </cell>
          <cell r="D795">
            <v>0.3523</v>
          </cell>
          <cell r="E795">
            <v>7.9000000000000008E-3</v>
          </cell>
          <cell r="F795">
            <v>0.42870000000000003</v>
          </cell>
          <cell r="G795">
            <v>0</v>
          </cell>
          <cell r="H795">
            <v>4.5</v>
          </cell>
          <cell r="I795">
            <v>9</v>
          </cell>
          <cell r="J795">
            <v>15</v>
          </cell>
        </row>
        <row r="796">
          <cell r="B796">
            <v>96736</v>
          </cell>
          <cell r="C796">
            <v>0.6391</v>
          </cell>
          <cell r="D796">
            <v>0.43109999999999998</v>
          </cell>
          <cell r="E796">
            <v>1.01E-2</v>
          </cell>
          <cell r="F796">
            <v>0.19800000000000001</v>
          </cell>
          <cell r="G796">
            <v>0</v>
          </cell>
          <cell r="H796">
            <v>4.5</v>
          </cell>
          <cell r="I796">
            <v>9</v>
          </cell>
          <cell r="J796">
            <v>15</v>
          </cell>
        </row>
        <row r="797">
          <cell r="B797">
            <v>98124</v>
          </cell>
          <cell r="C797">
            <v>0.54700000000000004</v>
          </cell>
          <cell r="D797">
            <v>0.54120000000000001</v>
          </cell>
          <cell r="E797">
            <v>5.8999999999999999E-3</v>
          </cell>
          <cell r="F797">
            <v>0</v>
          </cell>
          <cell r="G797">
            <v>0</v>
          </cell>
          <cell r="H797">
            <v>4.5</v>
          </cell>
          <cell r="I797">
            <v>9</v>
          </cell>
          <cell r="J797">
            <v>15</v>
          </cell>
        </row>
        <row r="798">
          <cell r="B798">
            <v>97199</v>
          </cell>
          <cell r="C798">
            <v>1.9734</v>
          </cell>
          <cell r="D798">
            <v>1.3260000000000001</v>
          </cell>
          <cell r="E798">
            <v>2.3900000000000001E-2</v>
          </cell>
          <cell r="F798">
            <v>0.62370000000000003</v>
          </cell>
          <cell r="G798">
            <v>0</v>
          </cell>
          <cell r="I798">
            <v>9</v>
          </cell>
          <cell r="J798">
            <v>15</v>
          </cell>
        </row>
        <row r="799">
          <cell r="B799">
            <v>93925</v>
          </cell>
          <cell r="C799">
            <v>7.4157999999999999</v>
          </cell>
          <cell r="D799">
            <v>6.1910999999999996</v>
          </cell>
          <cell r="E799">
            <v>0.4909</v>
          </cell>
          <cell r="F799">
            <v>0.7339</v>
          </cell>
          <cell r="G799">
            <v>0</v>
          </cell>
          <cell r="J799">
            <v>15</v>
          </cell>
        </row>
        <row r="801">
          <cell r="B801" t="str">
            <v>Evolução FEC Conjunto Santana</v>
          </cell>
        </row>
        <row r="802">
          <cell r="B802" t="str">
            <v>CONSUM</v>
          </cell>
          <cell r="C802" t="str">
            <v>TOTAL</v>
          </cell>
          <cell r="D802" t="str">
            <v>NPROG</v>
          </cell>
          <cell r="E802" t="str">
            <v>PROG</v>
          </cell>
          <cell r="F802" t="str">
            <v>SUBT INT</v>
          </cell>
          <cell r="G802" t="str">
            <v>SUBT EXT</v>
          </cell>
          <cell r="H802" t="str">
            <v>Padrão Mensal = 2,1</v>
          </cell>
          <cell r="I802" t="str">
            <v>Padrão Trimestral = 4,2</v>
          </cell>
          <cell r="J802" t="str">
            <v>Padrão Anual = 7</v>
          </cell>
        </row>
        <row r="803">
          <cell r="B803">
            <v>95256</v>
          </cell>
          <cell r="C803">
            <v>0.36059999999999998</v>
          </cell>
          <cell r="D803">
            <v>0.26419999999999999</v>
          </cell>
          <cell r="E803">
            <v>3.2099999999999997E-2</v>
          </cell>
          <cell r="F803">
            <v>6.4299999999999996E-2</v>
          </cell>
          <cell r="G803">
            <v>0</v>
          </cell>
          <cell r="H803">
            <v>2.1</v>
          </cell>
          <cell r="I803">
            <v>4.2</v>
          </cell>
          <cell r="J803">
            <v>7</v>
          </cell>
        </row>
        <row r="804">
          <cell r="B804">
            <v>95268</v>
          </cell>
          <cell r="C804">
            <v>0.52669999999999995</v>
          </cell>
          <cell r="D804">
            <v>0.2361</v>
          </cell>
          <cell r="E804">
            <v>2.9000000000000001E-2</v>
          </cell>
          <cell r="F804">
            <v>0.2616</v>
          </cell>
          <cell r="G804">
            <v>0</v>
          </cell>
          <cell r="H804">
            <v>2.1</v>
          </cell>
          <cell r="I804">
            <v>4.2</v>
          </cell>
          <cell r="J804">
            <v>7</v>
          </cell>
        </row>
        <row r="805">
          <cell r="B805">
            <v>95015</v>
          </cell>
          <cell r="C805">
            <v>1.0063</v>
          </cell>
          <cell r="D805">
            <v>0.20219999999999999</v>
          </cell>
          <cell r="E805">
            <v>0.1226</v>
          </cell>
          <cell r="F805">
            <v>0</v>
          </cell>
          <cell r="G805">
            <v>0.68149999999999999</v>
          </cell>
          <cell r="H805">
            <v>2.1</v>
          </cell>
          <cell r="I805">
            <v>4.2</v>
          </cell>
          <cell r="J805">
            <v>7</v>
          </cell>
        </row>
        <row r="806">
          <cell r="B806">
            <v>95180</v>
          </cell>
          <cell r="C806">
            <v>1.8926000000000001</v>
          </cell>
          <cell r="D806">
            <v>0.7026</v>
          </cell>
          <cell r="E806">
            <v>0.1835</v>
          </cell>
          <cell r="F806">
            <v>0.32619999999999999</v>
          </cell>
          <cell r="G806">
            <v>0.68030000000000002</v>
          </cell>
          <cell r="H806">
            <v>2.1</v>
          </cell>
          <cell r="I806">
            <v>4.2</v>
          </cell>
          <cell r="J806">
            <v>7</v>
          </cell>
        </row>
        <row r="807">
          <cell r="B807">
            <v>95015</v>
          </cell>
          <cell r="C807">
            <v>0.19139999999999999</v>
          </cell>
          <cell r="D807">
            <v>0.152</v>
          </cell>
          <cell r="E807">
            <v>3.3799999999999997E-2</v>
          </cell>
          <cell r="F807">
            <v>5.5999999999999999E-3</v>
          </cell>
          <cell r="G807">
            <v>0</v>
          </cell>
          <cell r="H807">
            <v>2.1</v>
          </cell>
          <cell r="I807">
            <v>4.2</v>
          </cell>
          <cell r="J807">
            <v>7</v>
          </cell>
        </row>
        <row r="808">
          <cell r="B808">
            <v>95016</v>
          </cell>
          <cell r="C808">
            <v>5.1200000000000002E-2</v>
          </cell>
          <cell r="D808">
            <v>4.8599999999999997E-2</v>
          </cell>
          <cell r="E808">
            <v>2.5999999999999999E-3</v>
          </cell>
          <cell r="F808">
            <v>0</v>
          </cell>
          <cell r="G808">
            <v>0</v>
          </cell>
          <cell r="H808">
            <v>2.1</v>
          </cell>
          <cell r="I808">
            <v>4.2</v>
          </cell>
          <cell r="J808">
            <v>7</v>
          </cell>
        </row>
        <row r="809">
          <cell r="B809">
            <v>95024</v>
          </cell>
          <cell r="C809">
            <v>6.3100000000000003E-2</v>
          </cell>
          <cell r="D809">
            <v>4.7300000000000002E-2</v>
          </cell>
          <cell r="E809">
            <v>4.1999999999999997E-3</v>
          </cell>
          <cell r="F809">
            <v>1.1599999999999999E-2</v>
          </cell>
          <cell r="G809">
            <v>0</v>
          </cell>
          <cell r="H809">
            <v>2.1</v>
          </cell>
          <cell r="I809">
            <v>4.2</v>
          </cell>
          <cell r="J809">
            <v>7</v>
          </cell>
        </row>
        <row r="810">
          <cell r="B810">
            <v>95018</v>
          </cell>
          <cell r="C810">
            <v>0.30570000000000003</v>
          </cell>
          <cell r="D810">
            <v>0.24790000000000001</v>
          </cell>
          <cell r="E810">
            <v>4.0599999999999997E-2</v>
          </cell>
          <cell r="F810">
            <v>1.72E-2</v>
          </cell>
          <cell r="G810">
            <v>0</v>
          </cell>
          <cell r="H810">
            <v>2.1</v>
          </cell>
          <cell r="I810">
            <v>4.2</v>
          </cell>
          <cell r="J810">
            <v>7</v>
          </cell>
        </row>
        <row r="811">
          <cell r="B811">
            <v>95853</v>
          </cell>
          <cell r="C811">
            <v>0.4506</v>
          </cell>
          <cell r="D811">
            <v>0.32779999999999998</v>
          </cell>
          <cell r="E811">
            <v>0.01</v>
          </cell>
          <cell r="F811">
            <v>9.4E-2</v>
          </cell>
          <cell r="G811">
            <v>1.8700000000000001E-2</v>
          </cell>
          <cell r="H811">
            <v>2.1</v>
          </cell>
          <cell r="I811">
            <v>4.2</v>
          </cell>
          <cell r="J811">
            <v>7</v>
          </cell>
        </row>
        <row r="812">
          <cell r="B812">
            <v>95847</v>
          </cell>
          <cell r="C812">
            <v>0.1171</v>
          </cell>
          <cell r="D812">
            <v>8.1100000000000005E-2</v>
          </cell>
          <cell r="E812">
            <v>4.8999999999999998E-3</v>
          </cell>
          <cell r="F812">
            <v>3.1E-2</v>
          </cell>
          <cell r="G812">
            <v>0</v>
          </cell>
          <cell r="H812">
            <v>2.1</v>
          </cell>
          <cell r="I812">
            <v>4.2</v>
          </cell>
          <cell r="J812">
            <v>7</v>
          </cell>
        </row>
        <row r="813">
          <cell r="B813">
            <v>95674</v>
          </cell>
          <cell r="C813">
            <v>9.35E-2</v>
          </cell>
          <cell r="D813">
            <v>7.5300000000000006E-2</v>
          </cell>
          <cell r="E813">
            <v>1.23E-2</v>
          </cell>
          <cell r="F813">
            <v>5.7999999999999996E-3</v>
          </cell>
          <cell r="G813">
            <v>0</v>
          </cell>
          <cell r="H813">
            <v>2.1</v>
          </cell>
          <cell r="I813">
            <v>4.2</v>
          </cell>
          <cell r="J813">
            <v>7</v>
          </cell>
        </row>
        <row r="814">
          <cell r="B814">
            <v>95791</v>
          </cell>
          <cell r="C814">
            <v>0.66139999999999999</v>
          </cell>
          <cell r="D814">
            <v>0.4844</v>
          </cell>
          <cell r="E814">
            <v>2.7199999999999998E-2</v>
          </cell>
          <cell r="F814">
            <v>0.13089999999999999</v>
          </cell>
          <cell r="G814">
            <v>1.8700000000000001E-2</v>
          </cell>
          <cell r="H814">
            <v>2.1</v>
          </cell>
          <cell r="I814">
            <v>4.2</v>
          </cell>
          <cell r="J814">
            <v>7</v>
          </cell>
        </row>
        <row r="815">
          <cell r="B815">
            <v>95889</v>
          </cell>
          <cell r="C815">
            <v>0.62090000000000001</v>
          </cell>
          <cell r="D815">
            <v>0.24759999999999999</v>
          </cell>
          <cell r="E815">
            <v>8.0999999999999996E-3</v>
          </cell>
          <cell r="F815">
            <v>5.3100000000000001E-2</v>
          </cell>
          <cell r="G815">
            <v>0.31209999999999999</v>
          </cell>
          <cell r="H815">
            <v>2.1</v>
          </cell>
          <cell r="I815">
            <v>4.2</v>
          </cell>
          <cell r="J815">
            <v>7</v>
          </cell>
        </row>
        <row r="816">
          <cell r="B816">
            <v>95884</v>
          </cell>
          <cell r="C816">
            <v>0.1008</v>
          </cell>
          <cell r="D816">
            <v>9.1700000000000004E-2</v>
          </cell>
          <cell r="E816">
            <v>9.1000000000000004E-3</v>
          </cell>
          <cell r="F816">
            <v>0</v>
          </cell>
          <cell r="G816">
            <v>0</v>
          </cell>
          <cell r="H816">
            <v>2.1</v>
          </cell>
          <cell r="I816">
            <v>4.2</v>
          </cell>
          <cell r="J816">
            <v>7</v>
          </cell>
        </row>
        <row r="817">
          <cell r="B817">
            <v>96515</v>
          </cell>
          <cell r="C817">
            <v>0.5121</v>
          </cell>
          <cell r="D817">
            <v>0.1883</v>
          </cell>
          <cell r="E817">
            <v>1.04E-2</v>
          </cell>
          <cell r="F817">
            <v>0</v>
          </cell>
          <cell r="G817">
            <v>0.31340000000000001</v>
          </cell>
          <cell r="H817">
            <v>2.1</v>
          </cell>
          <cell r="I817">
            <v>4.2</v>
          </cell>
          <cell r="J817">
            <v>7</v>
          </cell>
        </row>
        <row r="818">
          <cell r="B818">
            <v>96096</v>
          </cell>
          <cell r="C818">
            <v>1.2344999999999999</v>
          </cell>
          <cell r="D818">
            <v>0.52769999999999995</v>
          </cell>
          <cell r="E818">
            <v>2.76E-2</v>
          </cell>
          <cell r="F818">
            <v>5.2999999999999999E-2</v>
          </cell>
          <cell r="G818">
            <v>0.62619999999999998</v>
          </cell>
          <cell r="I818">
            <v>4.2</v>
          </cell>
          <cell r="J818">
            <v>7</v>
          </cell>
        </row>
        <row r="819">
          <cell r="B819">
            <v>95521</v>
          </cell>
          <cell r="C819">
            <v>4.0952000000000002</v>
          </cell>
          <cell r="D819">
            <v>1.9633</v>
          </cell>
          <cell r="E819">
            <v>0.27829999999999999</v>
          </cell>
          <cell r="F819">
            <v>0.52669999999999995</v>
          </cell>
          <cell r="G819">
            <v>1.3266</v>
          </cell>
          <cell r="J819">
            <v>7</v>
          </cell>
        </row>
        <row r="821">
          <cell r="B821" t="str">
            <v>Evolução FEC Conjunto Santo Amaro</v>
          </cell>
        </row>
        <row r="822">
          <cell r="B822" t="str">
            <v>CONSUM</v>
          </cell>
          <cell r="C822" t="str">
            <v>TOTAL</v>
          </cell>
          <cell r="D822" t="str">
            <v>NPROG</v>
          </cell>
          <cell r="E822" t="str">
            <v>PROG</v>
          </cell>
          <cell r="F822" t="str">
            <v>SUBT INT</v>
          </cell>
          <cell r="G822" t="str">
            <v>SUBT EXT</v>
          </cell>
          <cell r="H822" t="str">
            <v>Padrão Mensal = 2,1</v>
          </cell>
          <cell r="I822" t="str">
            <v>Padrão Trimestral = 4,2</v>
          </cell>
          <cell r="J822" t="str">
            <v>Padrão Anual = 7</v>
          </cell>
        </row>
        <row r="823">
          <cell r="B823">
            <v>173553</v>
          </cell>
          <cell r="C823">
            <v>0.72289999999999999</v>
          </cell>
          <cell r="D823">
            <v>0.68310000000000004</v>
          </cell>
          <cell r="E823">
            <v>3.9399999999999998E-2</v>
          </cell>
          <cell r="F823">
            <v>4.0000000000000002E-4</v>
          </cell>
          <cell r="G823">
            <v>0</v>
          </cell>
          <cell r="H823">
            <v>2.1</v>
          </cell>
          <cell r="I823">
            <v>4.2</v>
          </cell>
          <cell r="J823">
            <v>7</v>
          </cell>
        </row>
        <row r="824">
          <cell r="B824">
            <v>173294</v>
          </cell>
          <cell r="C824">
            <v>0.41889999999999999</v>
          </cell>
          <cell r="D824">
            <v>0.37880000000000003</v>
          </cell>
          <cell r="E824">
            <v>3.7400000000000003E-2</v>
          </cell>
          <cell r="F824">
            <v>2.7000000000000001E-3</v>
          </cell>
          <cell r="G824">
            <v>0</v>
          </cell>
          <cell r="H824">
            <v>2.1</v>
          </cell>
          <cell r="I824">
            <v>4.2</v>
          </cell>
          <cell r="J824">
            <v>7</v>
          </cell>
        </row>
        <row r="825">
          <cell r="B825">
            <v>173214</v>
          </cell>
          <cell r="C825">
            <v>1.756</v>
          </cell>
          <cell r="D825">
            <v>0.70540000000000003</v>
          </cell>
          <cell r="E825">
            <v>2.18E-2</v>
          </cell>
          <cell r="F825">
            <v>1E-4</v>
          </cell>
          <cell r="G825">
            <v>1.0287999999999999</v>
          </cell>
          <cell r="H825">
            <v>2.1</v>
          </cell>
          <cell r="I825">
            <v>4.2</v>
          </cell>
          <cell r="J825">
            <v>7</v>
          </cell>
        </row>
        <row r="826">
          <cell r="B826">
            <v>173354</v>
          </cell>
          <cell r="C826">
            <v>2.8971</v>
          </cell>
          <cell r="D826">
            <v>1.7674000000000001</v>
          </cell>
          <cell r="E826">
            <v>9.8599999999999993E-2</v>
          </cell>
          <cell r="F826">
            <v>3.2000000000000002E-3</v>
          </cell>
          <cell r="G826">
            <v>1.028</v>
          </cell>
          <cell r="H826">
            <v>2.1</v>
          </cell>
          <cell r="I826">
            <v>4.2</v>
          </cell>
          <cell r="J826">
            <v>7</v>
          </cell>
        </row>
        <row r="827">
          <cell r="B827">
            <v>173216</v>
          </cell>
          <cell r="C827">
            <v>0.86880000000000002</v>
          </cell>
          <cell r="D827">
            <v>0.15770000000000001</v>
          </cell>
          <cell r="E827">
            <v>4.8500000000000001E-2</v>
          </cell>
          <cell r="F827">
            <v>1E-4</v>
          </cell>
          <cell r="G827">
            <v>0.66239999999999999</v>
          </cell>
          <cell r="H827">
            <v>2.1</v>
          </cell>
          <cell r="I827">
            <v>4.2</v>
          </cell>
          <cell r="J827">
            <v>7</v>
          </cell>
        </row>
        <row r="828">
          <cell r="B828">
            <v>173223</v>
          </cell>
          <cell r="C828">
            <v>0.25819999999999999</v>
          </cell>
          <cell r="D828">
            <v>0.21129999999999999</v>
          </cell>
          <cell r="E828">
            <v>4.6899999999999997E-2</v>
          </cell>
          <cell r="F828">
            <v>0</v>
          </cell>
          <cell r="G828">
            <v>0</v>
          </cell>
          <cell r="H828">
            <v>2.1</v>
          </cell>
          <cell r="I828">
            <v>4.2</v>
          </cell>
          <cell r="J828">
            <v>7</v>
          </cell>
        </row>
        <row r="829">
          <cell r="B829">
            <v>173226</v>
          </cell>
          <cell r="C829">
            <v>0.51229999999999998</v>
          </cell>
          <cell r="D829">
            <v>0.3039</v>
          </cell>
          <cell r="E829">
            <v>5.79E-2</v>
          </cell>
          <cell r="F829">
            <v>0.15049999999999999</v>
          </cell>
          <cell r="G829">
            <v>0</v>
          </cell>
          <cell r="H829">
            <v>2.1</v>
          </cell>
          <cell r="I829">
            <v>4.2</v>
          </cell>
          <cell r="J829">
            <v>7</v>
          </cell>
        </row>
        <row r="830">
          <cell r="B830">
            <v>173222</v>
          </cell>
          <cell r="C830">
            <v>1.6393</v>
          </cell>
          <cell r="D830">
            <v>0.67290000000000005</v>
          </cell>
          <cell r="E830">
            <v>0.15329999999999999</v>
          </cell>
          <cell r="F830">
            <v>0.15060000000000001</v>
          </cell>
          <cell r="G830">
            <v>0.66239999999999999</v>
          </cell>
          <cell r="H830">
            <v>2.1</v>
          </cell>
          <cell r="I830">
            <v>4.2</v>
          </cell>
          <cell r="J830">
            <v>7</v>
          </cell>
        </row>
        <row r="831">
          <cell r="B831">
            <v>176466</v>
          </cell>
          <cell r="C831">
            <v>0.76249999999999996</v>
          </cell>
          <cell r="D831">
            <v>0.60219999999999996</v>
          </cell>
          <cell r="E831">
            <v>3.9E-2</v>
          </cell>
          <cell r="F831">
            <v>0.1212</v>
          </cell>
          <cell r="G831">
            <v>0</v>
          </cell>
          <cell r="H831">
            <v>2.1</v>
          </cell>
          <cell r="I831">
            <v>4.2</v>
          </cell>
          <cell r="J831">
            <v>7</v>
          </cell>
        </row>
        <row r="832">
          <cell r="B832">
            <v>176459</v>
          </cell>
          <cell r="C832">
            <v>0.25269999999999998</v>
          </cell>
          <cell r="D832">
            <v>0.23749999999999999</v>
          </cell>
          <cell r="E832">
            <v>1.52E-2</v>
          </cell>
          <cell r="F832">
            <v>0</v>
          </cell>
          <cell r="G832">
            <v>0</v>
          </cell>
          <cell r="H832">
            <v>2.1</v>
          </cell>
          <cell r="I832">
            <v>4.2</v>
          </cell>
          <cell r="J832">
            <v>7</v>
          </cell>
        </row>
        <row r="833">
          <cell r="B833">
            <v>176449</v>
          </cell>
          <cell r="C833">
            <v>0.32779999999999998</v>
          </cell>
          <cell r="D833">
            <v>0.30080000000000001</v>
          </cell>
          <cell r="E833">
            <v>2.12E-2</v>
          </cell>
          <cell r="F833">
            <v>5.7999999999999996E-3</v>
          </cell>
          <cell r="G833">
            <v>0</v>
          </cell>
          <cell r="H833">
            <v>2.1</v>
          </cell>
          <cell r="I833">
            <v>4.2</v>
          </cell>
          <cell r="J833">
            <v>7</v>
          </cell>
        </row>
        <row r="834">
          <cell r="B834">
            <v>176458</v>
          </cell>
          <cell r="C834">
            <v>1.343</v>
          </cell>
          <cell r="D834">
            <v>1.1405000000000001</v>
          </cell>
          <cell r="E834">
            <v>7.5399999999999995E-2</v>
          </cell>
          <cell r="F834">
            <v>0.127</v>
          </cell>
          <cell r="G834">
            <v>0</v>
          </cell>
          <cell r="H834">
            <v>2.1</v>
          </cell>
          <cell r="I834">
            <v>4.2</v>
          </cell>
          <cell r="J834">
            <v>7</v>
          </cell>
        </row>
        <row r="835">
          <cell r="B835">
            <v>176649</v>
          </cell>
          <cell r="C835">
            <v>0.82879999999999998</v>
          </cell>
          <cell r="D835">
            <v>0.30230000000000001</v>
          </cell>
          <cell r="E835">
            <v>1.01E-2</v>
          </cell>
          <cell r="F835">
            <v>0</v>
          </cell>
          <cell r="G835">
            <v>0.51639999999999997</v>
          </cell>
          <cell r="H835">
            <v>2.1</v>
          </cell>
          <cell r="I835">
            <v>4.2</v>
          </cell>
          <cell r="J835">
            <v>7</v>
          </cell>
        </row>
        <row r="836">
          <cell r="B836">
            <v>176610</v>
          </cell>
          <cell r="C836">
            <v>0.25650000000000001</v>
          </cell>
          <cell r="D836">
            <v>0.21099999999999999</v>
          </cell>
          <cell r="E836">
            <v>1.3299999999999999E-2</v>
          </cell>
          <cell r="F836">
            <v>3.2199999999999999E-2</v>
          </cell>
          <cell r="G836">
            <v>0</v>
          </cell>
          <cell r="H836">
            <v>2.1</v>
          </cell>
          <cell r="I836">
            <v>4.2</v>
          </cell>
          <cell r="J836">
            <v>7</v>
          </cell>
        </row>
        <row r="837">
          <cell r="B837">
            <v>180132</v>
          </cell>
          <cell r="C837">
            <v>0.43869999999999998</v>
          </cell>
          <cell r="D837">
            <v>0.34889999999999999</v>
          </cell>
          <cell r="E837">
            <v>8.8900000000000007E-2</v>
          </cell>
          <cell r="F837">
            <v>8.9999999999999998E-4</v>
          </cell>
          <cell r="G837">
            <v>0</v>
          </cell>
          <cell r="H837">
            <v>2.1</v>
          </cell>
          <cell r="I837">
            <v>4.2</v>
          </cell>
          <cell r="J837">
            <v>7</v>
          </cell>
        </row>
        <row r="838">
          <cell r="B838">
            <v>177797</v>
          </cell>
          <cell r="C838">
            <v>1.5226999999999999</v>
          </cell>
          <cell r="D838">
            <v>0.86339999999999995</v>
          </cell>
          <cell r="E838">
            <v>0.1133</v>
          </cell>
          <cell r="F838">
            <v>3.2899999999999999E-2</v>
          </cell>
          <cell r="G838">
            <v>0.5131</v>
          </cell>
          <cell r="I838">
            <v>4.2</v>
          </cell>
          <cell r="J838">
            <v>7</v>
          </cell>
        </row>
        <row r="839">
          <cell r="B839">
            <v>175208</v>
          </cell>
          <cell r="C839">
            <v>7.3849</v>
          </cell>
          <cell r="D839">
            <v>4.4387999999999996</v>
          </cell>
          <cell r="E839">
            <v>0.44009999999999999</v>
          </cell>
          <cell r="F839">
            <v>0.31340000000000001</v>
          </cell>
          <cell r="G839">
            <v>2.1926000000000001</v>
          </cell>
          <cell r="J839">
            <v>7</v>
          </cell>
        </row>
        <row r="841">
          <cell r="B841" t="str">
            <v>Evolução FEC Conjunto Santo André</v>
          </cell>
        </row>
        <row r="842">
          <cell r="B842" t="str">
            <v>CONSUM</v>
          </cell>
          <cell r="C842" t="str">
            <v>TOTAL</v>
          </cell>
          <cell r="D842" t="str">
            <v>NPROG</v>
          </cell>
          <cell r="E842" t="str">
            <v>PROG</v>
          </cell>
          <cell r="F842" t="str">
            <v>SUBT INT</v>
          </cell>
          <cell r="G842" t="str">
            <v>SUBT EXT</v>
          </cell>
          <cell r="H842" t="str">
            <v>Padrão Mensal = 2</v>
          </cell>
          <cell r="I842" t="str">
            <v>Padrão Trimestral = 3,6</v>
          </cell>
          <cell r="J842" t="str">
            <v>Padrão Anual = 6</v>
          </cell>
        </row>
        <row r="843">
          <cell r="B843">
            <v>223225</v>
          </cell>
          <cell r="C843">
            <v>0.4884</v>
          </cell>
          <cell r="D843">
            <v>0.46700000000000003</v>
          </cell>
          <cell r="E843">
            <v>2.1399999999999999E-2</v>
          </cell>
          <cell r="F843">
            <v>0</v>
          </cell>
          <cell r="G843">
            <v>0</v>
          </cell>
          <cell r="H843">
            <v>2</v>
          </cell>
          <cell r="I843">
            <v>3.6</v>
          </cell>
          <cell r="J843">
            <v>6</v>
          </cell>
        </row>
        <row r="844">
          <cell r="B844">
            <v>223225</v>
          </cell>
          <cell r="C844">
            <v>0.372</v>
          </cell>
          <cell r="D844">
            <v>0.31559999999999999</v>
          </cell>
          <cell r="E844">
            <v>5.6399999999999999E-2</v>
          </cell>
          <cell r="F844">
            <v>0</v>
          </cell>
          <cell r="G844">
            <v>0</v>
          </cell>
          <cell r="H844">
            <v>2</v>
          </cell>
          <cell r="I844">
            <v>3.6</v>
          </cell>
          <cell r="J844">
            <v>6</v>
          </cell>
        </row>
        <row r="845">
          <cell r="B845">
            <v>223225</v>
          </cell>
          <cell r="C845">
            <v>0.51500000000000001</v>
          </cell>
          <cell r="D845">
            <v>0.3548</v>
          </cell>
          <cell r="E845">
            <v>2.7199999999999998E-2</v>
          </cell>
          <cell r="F845">
            <v>2.7000000000000001E-3</v>
          </cell>
          <cell r="G845">
            <v>0.1303</v>
          </cell>
          <cell r="H845">
            <v>2</v>
          </cell>
          <cell r="I845">
            <v>3.6</v>
          </cell>
          <cell r="J845">
            <v>6</v>
          </cell>
        </row>
        <row r="846">
          <cell r="B846">
            <v>223225</v>
          </cell>
          <cell r="C846">
            <v>1.3754</v>
          </cell>
          <cell r="D846">
            <v>1.1374</v>
          </cell>
          <cell r="E846">
            <v>0.105</v>
          </cell>
          <cell r="F846">
            <v>2.7000000000000001E-3</v>
          </cell>
          <cell r="G846">
            <v>0.1303</v>
          </cell>
          <cell r="H846">
            <v>2</v>
          </cell>
          <cell r="I846">
            <v>3.6</v>
          </cell>
          <cell r="J846">
            <v>6</v>
          </cell>
        </row>
        <row r="847">
          <cell r="B847">
            <v>223225</v>
          </cell>
          <cell r="C847">
            <v>0.77449999999999997</v>
          </cell>
          <cell r="D847">
            <v>0.18099999999999999</v>
          </cell>
          <cell r="E847">
            <v>2.8400000000000002E-2</v>
          </cell>
          <cell r="F847">
            <v>0</v>
          </cell>
          <cell r="G847">
            <v>0.56499999999999995</v>
          </cell>
          <cell r="H847">
            <v>2</v>
          </cell>
          <cell r="I847">
            <v>3.6</v>
          </cell>
          <cell r="J847">
            <v>6</v>
          </cell>
        </row>
        <row r="848">
          <cell r="B848">
            <v>223225</v>
          </cell>
          <cell r="C848">
            <v>0.78190000000000004</v>
          </cell>
          <cell r="D848">
            <v>0.2117</v>
          </cell>
          <cell r="E848">
            <v>1.2500000000000001E-2</v>
          </cell>
          <cell r="F848">
            <v>0.28120000000000001</v>
          </cell>
          <cell r="G848">
            <v>0.27660000000000001</v>
          </cell>
          <cell r="H848">
            <v>2</v>
          </cell>
          <cell r="I848">
            <v>3.6</v>
          </cell>
          <cell r="J848">
            <v>6</v>
          </cell>
        </row>
        <row r="849">
          <cell r="B849">
            <v>223225</v>
          </cell>
          <cell r="C849">
            <v>0.27679999999999999</v>
          </cell>
          <cell r="D849">
            <v>0.19339999999999999</v>
          </cell>
          <cell r="E849">
            <v>2.2000000000000001E-3</v>
          </cell>
          <cell r="F849">
            <v>8.1199999999999994E-2</v>
          </cell>
          <cell r="G849">
            <v>0</v>
          </cell>
          <cell r="H849">
            <v>2</v>
          </cell>
          <cell r="I849">
            <v>3.6</v>
          </cell>
          <cell r="J849">
            <v>6</v>
          </cell>
        </row>
        <row r="850">
          <cell r="B850">
            <v>223225</v>
          </cell>
          <cell r="C850">
            <v>1.8331999999999999</v>
          </cell>
          <cell r="D850">
            <v>0.58609999999999995</v>
          </cell>
          <cell r="E850">
            <v>4.3099999999999999E-2</v>
          </cell>
          <cell r="F850">
            <v>0.3624</v>
          </cell>
          <cell r="G850">
            <v>0.84160000000000001</v>
          </cell>
          <cell r="H850">
            <v>2</v>
          </cell>
          <cell r="I850">
            <v>3.6</v>
          </cell>
          <cell r="J850">
            <v>6</v>
          </cell>
        </row>
        <row r="851">
          <cell r="B851">
            <v>224667</v>
          </cell>
          <cell r="C851">
            <v>0.3508</v>
          </cell>
          <cell r="D851">
            <v>0.31769999999999998</v>
          </cell>
          <cell r="E851">
            <v>6.7000000000000002E-3</v>
          </cell>
          <cell r="F851">
            <v>2.64E-2</v>
          </cell>
          <cell r="G851">
            <v>0</v>
          </cell>
          <cell r="H851">
            <v>2</v>
          </cell>
          <cell r="I851">
            <v>3.6</v>
          </cell>
          <cell r="J851">
            <v>6</v>
          </cell>
        </row>
        <row r="852">
          <cell r="B852">
            <v>224548</v>
          </cell>
          <cell r="C852">
            <v>0.34920000000000001</v>
          </cell>
          <cell r="D852">
            <v>0.33660000000000001</v>
          </cell>
          <cell r="E852">
            <v>1.26E-2</v>
          </cell>
          <cell r="F852">
            <v>0</v>
          </cell>
          <cell r="G852">
            <v>0</v>
          </cell>
          <cell r="H852">
            <v>2</v>
          </cell>
          <cell r="I852">
            <v>3.6</v>
          </cell>
          <cell r="J852">
            <v>6</v>
          </cell>
        </row>
        <row r="853">
          <cell r="B853">
            <v>224546</v>
          </cell>
          <cell r="C853">
            <v>0.37180000000000002</v>
          </cell>
          <cell r="D853">
            <v>0.36399999999999999</v>
          </cell>
          <cell r="E853">
            <v>7.7000000000000002E-3</v>
          </cell>
          <cell r="F853">
            <v>0</v>
          </cell>
          <cell r="G853">
            <v>0</v>
          </cell>
          <cell r="H853">
            <v>2</v>
          </cell>
          <cell r="I853">
            <v>3.6</v>
          </cell>
          <cell r="J853">
            <v>6</v>
          </cell>
        </row>
        <row r="854">
          <cell r="B854">
            <v>224587</v>
          </cell>
          <cell r="C854">
            <v>1.0718000000000001</v>
          </cell>
          <cell r="D854">
            <v>1.0183</v>
          </cell>
          <cell r="E854">
            <v>2.7E-2</v>
          </cell>
          <cell r="F854">
            <v>2.64E-2</v>
          </cell>
          <cell r="G854">
            <v>0</v>
          </cell>
          <cell r="H854">
            <v>2</v>
          </cell>
          <cell r="I854">
            <v>3.6</v>
          </cell>
          <cell r="J854">
            <v>6</v>
          </cell>
        </row>
        <row r="855">
          <cell r="B855">
            <v>224705</v>
          </cell>
          <cell r="C855">
            <v>0.77149999999999996</v>
          </cell>
          <cell r="D855">
            <v>0.76729999999999998</v>
          </cell>
          <cell r="E855">
            <v>4.1999999999999997E-3</v>
          </cell>
          <cell r="F855">
            <v>0</v>
          </cell>
          <cell r="G855">
            <v>0</v>
          </cell>
          <cell r="H855">
            <v>2</v>
          </cell>
          <cell r="I855">
            <v>3.6</v>
          </cell>
          <cell r="J855">
            <v>6</v>
          </cell>
        </row>
        <row r="856">
          <cell r="B856">
            <v>224693</v>
          </cell>
          <cell r="C856">
            <v>0.57579999999999998</v>
          </cell>
          <cell r="D856">
            <v>0.17230000000000001</v>
          </cell>
          <cell r="E856">
            <v>9.5999999999999992E-3</v>
          </cell>
          <cell r="F856">
            <v>0</v>
          </cell>
          <cell r="G856">
            <v>0.39379999999999998</v>
          </cell>
          <cell r="H856">
            <v>2</v>
          </cell>
          <cell r="I856">
            <v>3.6</v>
          </cell>
          <cell r="J856">
            <v>6</v>
          </cell>
        </row>
        <row r="857">
          <cell r="B857">
            <v>227835</v>
          </cell>
          <cell r="C857">
            <v>0.4355</v>
          </cell>
          <cell r="D857">
            <v>0.41889999999999999</v>
          </cell>
          <cell r="E857">
            <v>5.7000000000000002E-3</v>
          </cell>
          <cell r="F857">
            <v>1.0800000000000001E-2</v>
          </cell>
          <cell r="G857">
            <v>0</v>
          </cell>
          <cell r="H857">
            <v>2</v>
          </cell>
          <cell r="I857">
            <v>3.6</v>
          </cell>
          <cell r="J857">
            <v>6</v>
          </cell>
        </row>
        <row r="858">
          <cell r="B858">
            <v>225744</v>
          </cell>
          <cell r="C858">
            <v>1.7806</v>
          </cell>
          <cell r="D858">
            <v>1.3580000000000001</v>
          </cell>
          <cell r="E858">
            <v>1.95E-2</v>
          </cell>
          <cell r="F858">
            <v>1.09E-2</v>
          </cell>
          <cell r="G858">
            <v>0.39200000000000002</v>
          </cell>
          <cell r="I858">
            <v>3.6</v>
          </cell>
          <cell r="J858">
            <v>6</v>
          </cell>
        </row>
        <row r="859">
          <cell r="B859">
            <v>224195</v>
          </cell>
          <cell r="C859">
            <v>6.0613000000000001</v>
          </cell>
          <cell r="D859">
            <v>4.1035000000000004</v>
          </cell>
          <cell r="E859">
            <v>0.19409999999999999</v>
          </cell>
          <cell r="F859">
            <v>0.40100000000000002</v>
          </cell>
          <cell r="G859">
            <v>1.3624000000000001</v>
          </cell>
          <cell r="J859">
            <v>6</v>
          </cell>
        </row>
        <row r="861">
          <cell r="B861" t="str">
            <v>Evolução FEC Conjunto Santo André - Represa</v>
          </cell>
        </row>
        <row r="862">
          <cell r="B862" t="str">
            <v>CONSUM</v>
          </cell>
          <cell r="C862" t="str">
            <v>TOTAL</v>
          </cell>
          <cell r="D862" t="str">
            <v>NPROG</v>
          </cell>
          <cell r="E862" t="str">
            <v>PROG</v>
          </cell>
          <cell r="F862" t="str">
            <v>SUBT INT</v>
          </cell>
          <cell r="G862" t="str">
            <v>SUBT EXT</v>
          </cell>
          <cell r="H862" t="str">
            <v>Padrão Mensal = 3</v>
          </cell>
          <cell r="I862" t="str">
            <v>Padrão Trimestral = 6</v>
          </cell>
          <cell r="J862" t="str">
            <v>Padrão Anual = 10</v>
          </cell>
        </row>
        <row r="863">
          <cell r="B863">
            <v>6983</v>
          </cell>
          <cell r="C863">
            <v>1.2008000000000001</v>
          </cell>
          <cell r="D863">
            <v>1.1004</v>
          </cell>
          <cell r="E863">
            <v>0.1004</v>
          </cell>
          <cell r="F863">
            <v>0</v>
          </cell>
          <cell r="G863">
            <v>0</v>
          </cell>
          <cell r="H863">
            <v>3</v>
          </cell>
          <cell r="I863">
            <v>6</v>
          </cell>
          <cell r="J863">
            <v>10</v>
          </cell>
        </row>
        <row r="864">
          <cell r="B864">
            <v>6984</v>
          </cell>
          <cell r="C864">
            <v>0.6038</v>
          </cell>
          <cell r="D864">
            <v>0.54810000000000003</v>
          </cell>
          <cell r="E864">
            <v>6.7000000000000002E-3</v>
          </cell>
          <cell r="F864">
            <v>4.9000000000000002E-2</v>
          </cell>
          <cell r="G864">
            <v>0</v>
          </cell>
          <cell r="H864">
            <v>3</v>
          </cell>
          <cell r="I864">
            <v>6</v>
          </cell>
          <cell r="J864">
            <v>10</v>
          </cell>
        </row>
        <row r="865">
          <cell r="B865">
            <v>6984</v>
          </cell>
          <cell r="C865">
            <v>0.21410000000000001</v>
          </cell>
          <cell r="D865">
            <v>0.1973</v>
          </cell>
          <cell r="E865">
            <v>1.6799999999999999E-2</v>
          </cell>
          <cell r="F865">
            <v>0</v>
          </cell>
          <cell r="G865">
            <v>0</v>
          </cell>
          <cell r="H865">
            <v>3</v>
          </cell>
          <cell r="I865">
            <v>6</v>
          </cell>
          <cell r="J865">
            <v>10</v>
          </cell>
        </row>
        <row r="866">
          <cell r="B866">
            <v>6984</v>
          </cell>
          <cell r="C866">
            <v>2.0185</v>
          </cell>
          <cell r="D866">
            <v>1.8455999999999999</v>
          </cell>
          <cell r="E866">
            <v>0.1239</v>
          </cell>
          <cell r="F866">
            <v>4.9000000000000002E-2</v>
          </cell>
          <cell r="G866">
            <v>0</v>
          </cell>
          <cell r="H866">
            <v>3</v>
          </cell>
          <cell r="I866">
            <v>6</v>
          </cell>
          <cell r="J866">
            <v>10</v>
          </cell>
        </row>
        <row r="867">
          <cell r="B867">
            <v>6984</v>
          </cell>
          <cell r="C867">
            <v>0.39560000000000001</v>
          </cell>
          <cell r="D867">
            <v>0.3498</v>
          </cell>
          <cell r="E867">
            <v>0</v>
          </cell>
          <cell r="F867">
            <v>0</v>
          </cell>
          <cell r="G867">
            <v>4.58E-2</v>
          </cell>
          <cell r="H867">
            <v>3</v>
          </cell>
          <cell r="I867">
            <v>6</v>
          </cell>
          <cell r="J867">
            <v>10</v>
          </cell>
        </row>
        <row r="868">
          <cell r="B868">
            <v>6984</v>
          </cell>
          <cell r="C868">
            <v>1.8025</v>
          </cell>
          <cell r="D868">
            <v>1.7232000000000001</v>
          </cell>
          <cell r="E868">
            <v>7.9299999999999995E-2</v>
          </cell>
          <cell r="F868">
            <v>0</v>
          </cell>
          <cell r="G868">
            <v>0</v>
          </cell>
          <cell r="H868">
            <v>3</v>
          </cell>
          <cell r="I868">
            <v>6</v>
          </cell>
          <cell r="J868">
            <v>10</v>
          </cell>
        </row>
        <row r="869">
          <cell r="B869">
            <v>6984</v>
          </cell>
          <cell r="C869">
            <v>0.92369999999999997</v>
          </cell>
          <cell r="D869">
            <v>0.92369999999999997</v>
          </cell>
          <cell r="E869">
            <v>0</v>
          </cell>
          <cell r="F869">
            <v>0</v>
          </cell>
          <cell r="G869">
            <v>0</v>
          </cell>
          <cell r="H869">
            <v>3</v>
          </cell>
          <cell r="I869">
            <v>6</v>
          </cell>
          <cell r="J869">
            <v>10</v>
          </cell>
        </row>
        <row r="870">
          <cell r="B870">
            <v>6984</v>
          </cell>
          <cell r="C870">
            <v>3.1217999999999999</v>
          </cell>
          <cell r="D870">
            <v>2.9967000000000001</v>
          </cell>
          <cell r="E870">
            <v>7.9299999999999995E-2</v>
          </cell>
          <cell r="F870">
            <v>0</v>
          </cell>
          <cell r="G870">
            <v>4.58E-2</v>
          </cell>
          <cell r="H870">
            <v>3</v>
          </cell>
          <cell r="I870">
            <v>6</v>
          </cell>
          <cell r="J870">
            <v>10</v>
          </cell>
        </row>
        <row r="871">
          <cell r="B871">
            <v>7117</v>
          </cell>
          <cell r="C871">
            <v>1.8464</v>
          </cell>
          <cell r="D871">
            <v>1.8459000000000001</v>
          </cell>
          <cell r="E871">
            <v>5.9999999999999995E-4</v>
          </cell>
          <cell r="F871">
            <v>0</v>
          </cell>
          <cell r="G871">
            <v>0</v>
          </cell>
          <cell r="H871">
            <v>3</v>
          </cell>
          <cell r="I871">
            <v>6</v>
          </cell>
          <cell r="J871">
            <v>10</v>
          </cell>
        </row>
        <row r="872">
          <cell r="B872">
            <v>7117</v>
          </cell>
          <cell r="C872">
            <v>0.23830000000000001</v>
          </cell>
          <cell r="D872">
            <v>0.23830000000000001</v>
          </cell>
          <cell r="E872">
            <v>0</v>
          </cell>
          <cell r="F872">
            <v>0</v>
          </cell>
          <cell r="G872">
            <v>0</v>
          </cell>
          <cell r="H872">
            <v>3</v>
          </cell>
          <cell r="I872">
            <v>6</v>
          </cell>
          <cell r="J872">
            <v>10</v>
          </cell>
        </row>
        <row r="873">
          <cell r="B873">
            <v>7116</v>
          </cell>
          <cell r="C873">
            <v>2.2075999999999998</v>
          </cell>
          <cell r="D873">
            <v>1.5176000000000001</v>
          </cell>
          <cell r="E873">
            <v>0</v>
          </cell>
          <cell r="F873">
            <v>0.69</v>
          </cell>
          <cell r="G873">
            <v>0</v>
          </cell>
          <cell r="H873">
            <v>3</v>
          </cell>
          <cell r="I873">
            <v>6</v>
          </cell>
          <cell r="J873">
            <v>10</v>
          </cell>
        </row>
        <row r="874">
          <cell r="B874">
            <v>7117</v>
          </cell>
          <cell r="C874">
            <v>4.2919999999999998</v>
          </cell>
          <cell r="D874">
            <v>3.6015999999999999</v>
          </cell>
          <cell r="E874">
            <v>5.9999999999999995E-4</v>
          </cell>
          <cell r="F874">
            <v>0.68989999999999996</v>
          </cell>
          <cell r="G874">
            <v>0</v>
          </cell>
          <cell r="H874">
            <v>3</v>
          </cell>
          <cell r="I874">
            <v>6</v>
          </cell>
          <cell r="J874">
            <v>10</v>
          </cell>
        </row>
        <row r="875">
          <cell r="B875">
            <v>7151</v>
          </cell>
          <cell r="C875">
            <v>1.4749000000000001</v>
          </cell>
          <cell r="D875">
            <v>1.4455</v>
          </cell>
          <cell r="E875">
            <v>2.9399999999999999E-2</v>
          </cell>
          <cell r="F875">
            <v>0</v>
          </cell>
          <cell r="G875">
            <v>0</v>
          </cell>
          <cell r="H875">
            <v>3</v>
          </cell>
          <cell r="I875">
            <v>6</v>
          </cell>
          <cell r="J875">
            <v>10</v>
          </cell>
        </row>
        <row r="876">
          <cell r="B876">
            <v>7151</v>
          </cell>
          <cell r="C876">
            <v>3.3944999999999999</v>
          </cell>
          <cell r="D876">
            <v>2.4243000000000001</v>
          </cell>
          <cell r="E876">
            <v>5.79E-2</v>
          </cell>
          <cell r="F876">
            <v>0.6915</v>
          </cell>
          <cell r="G876">
            <v>0.2208</v>
          </cell>
          <cell r="H876">
            <v>3</v>
          </cell>
          <cell r="I876">
            <v>6</v>
          </cell>
          <cell r="J876">
            <v>10</v>
          </cell>
        </row>
        <row r="877">
          <cell r="B877">
            <v>7218</v>
          </cell>
          <cell r="C877">
            <v>1.0509999999999999</v>
          </cell>
          <cell r="D877">
            <v>0.87590000000000001</v>
          </cell>
          <cell r="E877">
            <v>0.17510000000000001</v>
          </cell>
          <cell r="F877">
            <v>0</v>
          </cell>
          <cell r="G877">
            <v>0</v>
          </cell>
          <cell r="H877">
            <v>3</v>
          </cell>
          <cell r="I877">
            <v>6</v>
          </cell>
          <cell r="J877">
            <v>10</v>
          </cell>
        </row>
        <row r="878">
          <cell r="B878">
            <v>7173</v>
          </cell>
          <cell r="C878">
            <v>5.9120999999999997</v>
          </cell>
          <cell r="D878">
            <v>4.7393000000000001</v>
          </cell>
          <cell r="E878">
            <v>0.26319999999999999</v>
          </cell>
          <cell r="F878">
            <v>0.68940000000000001</v>
          </cell>
          <cell r="G878">
            <v>0.22009999999999999</v>
          </cell>
          <cell r="I878">
            <v>6</v>
          </cell>
          <cell r="J878">
            <v>10</v>
          </cell>
        </row>
        <row r="879">
          <cell r="B879">
            <v>7064</v>
          </cell>
          <cell r="C879">
            <v>15.409599999999999</v>
          </cell>
          <cell r="D879">
            <v>13.2286</v>
          </cell>
          <cell r="E879">
            <v>0.46879999999999999</v>
          </cell>
          <cell r="F879">
            <v>1.4435</v>
          </cell>
          <cell r="G879">
            <v>0.26879999999999998</v>
          </cell>
          <cell r="J879">
            <v>10</v>
          </cell>
        </row>
        <row r="881">
          <cell r="B881" t="str">
            <v>Evolução FEC Conjunto São Bernardo do Campo</v>
          </cell>
        </row>
        <row r="882">
          <cell r="B882" t="str">
            <v>CONSUM</v>
          </cell>
          <cell r="C882" t="str">
            <v>TOTAL</v>
          </cell>
          <cell r="D882" t="str">
            <v>NPROG</v>
          </cell>
          <cell r="E882" t="str">
            <v>PROG</v>
          </cell>
          <cell r="F882" t="str">
            <v>SUBT INT</v>
          </cell>
          <cell r="G882" t="str">
            <v>SUBT EXT</v>
          </cell>
          <cell r="H882" t="str">
            <v>Padrão Mensal = 2</v>
          </cell>
          <cell r="I882" t="str">
            <v>Padrão Trimestral = 3,6</v>
          </cell>
          <cell r="J882" t="str">
            <v>Padrão Anual = 6</v>
          </cell>
        </row>
        <row r="883">
          <cell r="B883">
            <v>118359</v>
          </cell>
          <cell r="C883">
            <v>0.34710000000000002</v>
          </cell>
          <cell r="D883">
            <v>0.17710000000000001</v>
          </cell>
          <cell r="E883">
            <v>8.8999999999999999E-3</v>
          </cell>
          <cell r="F883">
            <v>0.161</v>
          </cell>
          <cell r="G883">
            <v>0</v>
          </cell>
          <cell r="H883">
            <v>2</v>
          </cell>
          <cell r="I883">
            <v>3.6</v>
          </cell>
          <cell r="J883">
            <v>6</v>
          </cell>
        </row>
        <row r="884">
          <cell r="B884">
            <v>118359</v>
          </cell>
          <cell r="C884">
            <v>0.35859999999999997</v>
          </cell>
          <cell r="D884">
            <v>0.12479999999999999</v>
          </cell>
          <cell r="E884">
            <v>8.9999999999999993E-3</v>
          </cell>
          <cell r="F884">
            <v>0.2248</v>
          </cell>
          <cell r="G884">
            <v>0</v>
          </cell>
          <cell r="H884">
            <v>2</v>
          </cell>
          <cell r="I884">
            <v>3.6</v>
          </cell>
          <cell r="J884">
            <v>6</v>
          </cell>
        </row>
        <row r="885">
          <cell r="B885">
            <v>118359</v>
          </cell>
          <cell r="C885">
            <v>0.49990000000000001</v>
          </cell>
          <cell r="D885">
            <v>0.25509999999999999</v>
          </cell>
          <cell r="E885">
            <v>5.5999999999999999E-3</v>
          </cell>
          <cell r="F885">
            <v>0.161</v>
          </cell>
          <cell r="G885">
            <v>7.8200000000000006E-2</v>
          </cell>
          <cell r="H885">
            <v>2</v>
          </cell>
          <cell r="I885">
            <v>3.6</v>
          </cell>
          <cell r="J885">
            <v>6</v>
          </cell>
        </row>
        <row r="886">
          <cell r="B886">
            <v>118359</v>
          </cell>
          <cell r="C886">
            <v>1.2056</v>
          </cell>
          <cell r="D886">
            <v>0.55700000000000005</v>
          </cell>
          <cell r="E886">
            <v>2.35E-2</v>
          </cell>
          <cell r="F886">
            <v>0.54679999999999995</v>
          </cell>
          <cell r="G886">
            <v>7.8200000000000006E-2</v>
          </cell>
          <cell r="H886">
            <v>2</v>
          </cell>
          <cell r="I886">
            <v>3.6</v>
          </cell>
          <cell r="J886">
            <v>6</v>
          </cell>
        </row>
        <row r="887">
          <cell r="B887">
            <v>118359</v>
          </cell>
          <cell r="C887">
            <v>0.3377</v>
          </cell>
          <cell r="D887">
            <v>0.1749</v>
          </cell>
          <cell r="E887">
            <v>5.3E-3</v>
          </cell>
          <cell r="F887">
            <v>0</v>
          </cell>
          <cell r="G887">
            <v>0.1575</v>
          </cell>
          <cell r="H887">
            <v>2</v>
          </cell>
          <cell r="I887">
            <v>3.6</v>
          </cell>
          <cell r="J887">
            <v>6</v>
          </cell>
        </row>
        <row r="888">
          <cell r="B888">
            <v>118359</v>
          </cell>
          <cell r="C888">
            <v>0.46710000000000002</v>
          </cell>
          <cell r="D888">
            <v>0.1234</v>
          </cell>
          <cell r="E888">
            <v>7.9000000000000008E-3</v>
          </cell>
          <cell r="F888">
            <v>6.5799999999999997E-2</v>
          </cell>
          <cell r="G888">
            <v>0.26989999999999997</v>
          </cell>
          <cell r="H888">
            <v>2</v>
          </cell>
          <cell r="I888">
            <v>3.6</v>
          </cell>
          <cell r="J888">
            <v>6</v>
          </cell>
        </row>
        <row r="889">
          <cell r="B889">
            <v>118359</v>
          </cell>
          <cell r="C889">
            <v>0.20380000000000001</v>
          </cell>
          <cell r="D889">
            <v>0.1981</v>
          </cell>
          <cell r="E889">
            <v>5.5999999999999999E-3</v>
          </cell>
          <cell r="F889">
            <v>0</v>
          </cell>
          <cell r="G889">
            <v>0</v>
          </cell>
          <cell r="H889">
            <v>2</v>
          </cell>
          <cell r="I889">
            <v>3.6</v>
          </cell>
          <cell r="J889">
            <v>6</v>
          </cell>
        </row>
        <row r="890">
          <cell r="B890">
            <v>118359</v>
          </cell>
          <cell r="C890">
            <v>1.0085999999999999</v>
          </cell>
          <cell r="D890">
            <v>0.49640000000000001</v>
          </cell>
          <cell r="E890">
            <v>1.8800000000000001E-2</v>
          </cell>
          <cell r="F890">
            <v>6.5799999999999997E-2</v>
          </cell>
          <cell r="G890">
            <v>0.4274</v>
          </cell>
          <cell r="H890">
            <v>2</v>
          </cell>
          <cell r="I890">
            <v>3.6</v>
          </cell>
          <cell r="J890">
            <v>6</v>
          </cell>
        </row>
        <row r="891">
          <cell r="B891">
            <v>118359</v>
          </cell>
          <cell r="C891">
            <v>0.25790000000000002</v>
          </cell>
          <cell r="D891">
            <v>0.22009999999999999</v>
          </cell>
          <cell r="E891">
            <v>1.4500000000000001E-2</v>
          </cell>
          <cell r="F891">
            <v>2.3400000000000001E-2</v>
          </cell>
          <cell r="G891">
            <v>0</v>
          </cell>
          <cell r="H891">
            <v>2</v>
          </cell>
          <cell r="I891">
            <v>3.6</v>
          </cell>
          <cell r="J891">
            <v>6</v>
          </cell>
        </row>
        <row r="892">
          <cell r="B892">
            <v>118359</v>
          </cell>
          <cell r="C892">
            <v>6.7900000000000002E-2</v>
          </cell>
          <cell r="D892">
            <v>5.96E-2</v>
          </cell>
          <cell r="E892">
            <v>8.3000000000000001E-3</v>
          </cell>
          <cell r="F892">
            <v>0</v>
          </cell>
          <cell r="G892">
            <v>0</v>
          </cell>
          <cell r="H892">
            <v>2</v>
          </cell>
          <cell r="I892">
            <v>3.6</v>
          </cell>
          <cell r="J892">
            <v>6</v>
          </cell>
        </row>
        <row r="893">
          <cell r="B893">
            <v>118359</v>
          </cell>
          <cell r="C893">
            <v>0.23599999999999999</v>
          </cell>
          <cell r="D893">
            <v>0.2321</v>
          </cell>
          <cell r="E893">
            <v>3.8E-3</v>
          </cell>
          <cell r="F893">
            <v>1E-4</v>
          </cell>
          <cell r="G893">
            <v>0</v>
          </cell>
          <cell r="H893">
            <v>2</v>
          </cell>
          <cell r="I893">
            <v>3.6</v>
          </cell>
          <cell r="J893">
            <v>6</v>
          </cell>
        </row>
        <row r="894">
          <cell r="B894">
            <v>118359</v>
          </cell>
          <cell r="C894">
            <v>0.56179999999999997</v>
          </cell>
          <cell r="D894">
            <v>0.51180000000000003</v>
          </cell>
          <cell r="E894">
            <v>2.6599999999999999E-2</v>
          </cell>
          <cell r="F894">
            <v>2.35E-2</v>
          </cell>
          <cell r="G894">
            <v>0</v>
          </cell>
          <cell r="H894">
            <v>2</v>
          </cell>
          <cell r="I894">
            <v>3.6</v>
          </cell>
          <cell r="J894">
            <v>6</v>
          </cell>
        </row>
        <row r="895">
          <cell r="B895">
            <v>118359</v>
          </cell>
          <cell r="C895">
            <v>0.40920000000000001</v>
          </cell>
          <cell r="D895">
            <v>0.25380000000000003</v>
          </cell>
          <cell r="E895">
            <v>1.7500000000000002E-2</v>
          </cell>
          <cell r="F895">
            <v>6.0199999999999997E-2</v>
          </cell>
          <cell r="G895">
            <v>7.7799999999999994E-2</v>
          </cell>
          <cell r="H895">
            <v>2</v>
          </cell>
          <cell r="I895">
            <v>3.6</v>
          </cell>
          <cell r="J895">
            <v>6</v>
          </cell>
        </row>
        <row r="896">
          <cell r="B896">
            <v>118359</v>
          </cell>
          <cell r="C896">
            <v>0.2346</v>
          </cell>
          <cell r="D896">
            <v>0.15609999999999999</v>
          </cell>
          <cell r="E896">
            <v>6.9999999999999999E-4</v>
          </cell>
          <cell r="F896">
            <v>7.7799999999999994E-2</v>
          </cell>
          <cell r="G896">
            <v>0</v>
          </cell>
          <cell r="H896">
            <v>2</v>
          </cell>
          <cell r="I896">
            <v>3.6</v>
          </cell>
          <cell r="J896">
            <v>6</v>
          </cell>
        </row>
        <row r="897">
          <cell r="B897">
            <v>118359</v>
          </cell>
          <cell r="C897">
            <v>0.34460000000000002</v>
          </cell>
          <cell r="D897">
            <v>0.20030000000000001</v>
          </cell>
          <cell r="E897">
            <v>1.95E-2</v>
          </cell>
          <cell r="F897">
            <v>0.12479999999999999</v>
          </cell>
          <cell r="G897">
            <v>0</v>
          </cell>
          <cell r="H897">
            <v>2</v>
          </cell>
          <cell r="I897">
            <v>3.6</v>
          </cell>
          <cell r="J897">
            <v>6</v>
          </cell>
        </row>
        <row r="898">
          <cell r="B898">
            <v>118359</v>
          </cell>
          <cell r="C898">
            <v>0.98839999999999995</v>
          </cell>
          <cell r="D898">
            <v>0.61019999999999996</v>
          </cell>
          <cell r="E898">
            <v>3.7699999999999997E-2</v>
          </cell>
          <cell r="F898">
            <v>0.26279999999999998</v>
          </cell>
          <cell r="G898">
            <v>7.7799999999999994E-2</v>
          </cell>
          <cell r="I898">
            <v>3.6</v>
          </cell>
          <cell r="J898">
            <v>6</v>
          </cell>
        </row>
        <row r="899">
          <cell r="B899">
            <v>118359</v>
          </cell>
          <cell r="C899">
            <v>3.7644000000000002</v>
          </cell>
          <cell r="D899">
            <v>2.1753999999999998</v>
          </cell>
          <cell r="E899">
            <v>0.1066</v>
          </cell>
          <cell r="F899">
            <v>0.89890000000000003</v>
          </cell>
          <cell r="G899">
            <v>0.58340000000000003</v>
          </cell>
          <cell r="J899">
            <v>6</v>
          </cell>
        </row>
        <row r="901">
          <cell r="B901" t="str">
            <v>Evolução FEC Conjunto São Bernardo do Campo - Represa</v>
          </cell>
        </row>
        <row r="902">
          <cell r="B902" t="str">
            <v>CONSUM</v>
          </cell>
          <cell r="C902" t="str">
            <v>TOTAL</v>
          </cell>
          <cell r="D902" t="str">
            <v>NPROG</v>
          </cell>
          <cell r="E902" t="str">
            <v>PROG</v>
          </cell>
          <cell r="F902" t="str">
            <v>SUBT INT</v>
          </cell>
          <cell r="G902" t="str">
            <v>SUBT EXT</v>
          </cell>
          <cell r="H902" t="str">
            <v>Padrão Mensal = 4,2</v>
          </cell>
          <cell r="I902" t="str">
            <v>Padrão Trimestral = 8,4</v>
          </cell>
          <cell r="J902" t="str">
            <v>Padrão Anual = 14</v>
          </cell>
        </row>
        <row r="903">
          <cell r="B903">
            <v>8110</v>
          </cell>
          <cell r="C903">
            <v>0.68940000000000001</v>
          </cell>
          <cell r="D903">
            <v>0.68899999999999995</v>
          </cell>
          <cell r="E903">
            <v>4.0000000000000002E-4</v>
          </cell>
          <cell r="F903">
            <v>0</v>
          </cell>
          <cell r="G903">
            <v>0</v>
          </cell>
          <cell r="H903">
            <v>4.2</v>
          </cell>
          <cell r="I903">
            <v>8.4</v>
          </cell>
          <cell r="J903">
            <v>14</v>
          </cell>
        </row>
        <row r="904">
          <cell r="B904">
            <v>8110</v>
          </cell>
          <cell r="C904">
            <v>0.36459999999999998</v>
          </cell>
          <cell r="D904">
            <v>6.8400000000000002E-2</v>
          </cell>
          <cell r="E904">
            <v>0</v>
          </cell>
          <cell r="F904">
            <v>0.29620000000000002</v>
          </cell>
          <cell r="G904">
            <v>0</v>
          </cell>
          <cell r="H904">
            <v>4.2</v>
          </cell>
          <cell r="I904">
            <v>8.4</v>
          </cell>
          <cell r="J904">
            <v>14</v>
          </cell>
        </row>
        <row r="905">
          <cell r="B905">
            <v>8110</v>
          </cell>
          <cell r="C905">
            <v>0.54179999999999995</v>
          </cell>
          <cell r="D905">
            <v>0.52580000000000005</v>
          </cell>
          <cell r="E905">
            <v>1.6E-2</v>
          </cell>
          <cell r="F905">
            <v>0</v>
          </cell>
          <cell r="G905">
            <v>0</v>
          </cell>
          <cell r="H905">
            <v>4.2</v>
          </cell>
          <cell r="I905">
            <v>8.4</v>
          </cell>
          <cell r="J905">
            <v>14</v>
          </cell>
        </row>
        <row r="906">
          <cell r="B906">
            <v>8110</v>
          </cell>
          <cell r="C906">
            <v>1.5958000000000001</v>
          </cell>
          <cell r="D906">
            <v>1.2831999999999999</v>
          </cell>
          <cell r="E906">
            <v>1.6400000000000001E-2</v>
          </cell>
          <cell r="F906">
            <v>0.29620000000000002</v>
          </cell>
          <cell r="G906">
            <v>0</v>
          </cell>
          <cell r="H906">
            <v>4.2</v>
          </cell>
          <cell r="I906">
            <v>8.4</v>
          </cell>
          <cell r="J906">
            <v>14</v>
          </cell>
        </row>
        <row r="907">
          <cell r="B907">
            <v>8110</v>
          </cell>
          <cell r="C907">
            <v>0.3211</v>
          </cell>
          <cell r="D907">
            <v>0.3211</v>
          </cell>
          <cell r="E907">
            <v>0</v>
          </cell>
          <cell r="F907">
            <v>0</v>
          </cell>
          <cell r="G907">
            <v>0</v>
          </cell>
          <cell r="H907">
            <v>4.2</v>
          </cell>
          <cell r="I907">
            <v>8.4</v>
          </cell>
          <cell r="J907">
            <v>14</v>
          </cell>
        </row>
        <row r="908">
          <cell r="B908">
            <v>8110</v>
          </cell>
          <cell r="C908">
            <v>0.5635</v>
          </cell>
          <cell r="D908">
            <v>0.5635</v>
          </cell>
          <cell r="E908">
            <v>0</v>
          </cell>
          <cell r="F908">
            <v>0</v>
          </cell>
          <cell r="G908">
            <v>0</v>
          </cell>
          <cell r="H908">
            <v>4.2</v>
          </cell>
          <cell r="I908">
            <v>8.4</v>
          </cell>
          <cell r="J908">
            <v>14</v>
          </cell>
        </row>
        <row r="909">
          <cell r="B909">
            <v>8110</v>
          </cell>
          <cell r="C909">
            <v>7.0900000000000005E-2</v>
          </cell>
          <cell r="D909">
            <v>7.0900000000000005E-2</v>
          </cell>
          <cell r="E909">
            <v>0</v>
          </cell>
          <cell r="F909">
            <v>0</v>
          </cell>
          <cell r="G909">
            <v>0</v>
          </cell>
          <cell r="H909">
            <v>4.2</v>
          </cell>
          <cell r="I909">
            <v>8.4</v>
          </cell>
          <cell r="J909">
            <v>14</v>
          </cell>
        </row>
        <row r="910">
          <cell r="B910">
            <v>8110</v>
          </cell>
          <cell r="C910">
            <v>0.95550000000000002</v>
          </cell>
          <cell r="D910">
            <v>0.95550000000000002</v>
          </cell>
          <cell r="E910">
            <v>0</v>
          </cell>
          <cell r="F910">
            <v>0</v>
          </cell>
          <cell r="G910">
            <v>0</v>
          </cell>
          <cell r="H910">
            <v>4.2</v>
          </cell>
          <cell r="I910">
            <v>8.4</v>
          </cell>
          <cell r="J910">
            <v>14</v>
          </cell>
        </row>
        <row r="911">
          <cell r="B911">
            <v>8110</v>
          </cell>
          <cell r="C911">
            <v>0.84189999999999998</v>
          </cell>
          <cell r="D911">
            <v>0.78</v>
          </cell>
          <cell r="E911">
            <v>6.1899999999999997E-2</v>
          </cell>
          <cell r="F911">
            <v>0</v>
          </cell>
          <cell r="G911">
            <v>0</v>
          </cell>
          <cell r="H911">
            <v>4.2</v>
          </cell>
          <cell r="I911">
            <v>8.4</v>
          </cell>
          <cell r="J911">
            <v>14</v>
          </cell>
        </row>
        <row r="912">
          <cell r="B912">
            <v>8110</v>
          </cell>
          <cell r="C912">
            <v>0.14169999999999999</v>
          </cell>
          <cell r="D912">
            <v>0.14169999999999999</v>
          </cell>
          <cell r="E912">
            <v>0</v>
          </cell>
          <cell r="F912">
            <v>0</v>
          </cell>
          <cell r="G912">
            <v>0</v>
          </cell>
          <cell r="H912">
            <v>4.2</v>
          </cell>
          <cell r="I912">
            <v>8.4</v>
          </cell>
          <cell r="J912">
            <v>14</v>
          </cell>
        </row>
        <row r="913">
          <cell r="B913">
            <v>8110</v>
          </cell>
          <cell r="C913">
            <v>0.75090000000000001</v>
          </cell>
          <cell r="D913">
            <v>0.75090000000000001</v>
          </cell>
          <cell r="E913">
            <v>0</v>
          </cell>
          <cell r="F913">
            <v>0</v>
          </cell>
          <cell r="G913">
            <v>0</v>
          </cell>
          <cell r="H913">
            <v>4.2</v>
          </cell>
          <cell r="I913">
            <v>8.4</v>
          </cell>
          <cell r="J913">
            <v>14</v>
          </cell>
        </row>
        <row r="914">
          <cell r="B914">
            <v>8110</v>
          </cell>
          <cell r="C914">
            <v>1.7344999999999999</v>
          </cell>
          <cell r="D914">
            <v>1.6726000000000001</v>
          </cell>
          <cell r="E914">
            <v>6.1899999999999997E-2</v>
          </cell>
          <cell r="F914">
            <v>0</v>
          </cell>
          <cell r="G914">
            <v>0</v>
          </cell>
          <cell r="H914">
            <v>4.2</v>
          </cell>
          <cell r="I914">
            <v>8.4</v>
          </cell>
          <cell r="J914">
            <v>14</v>
          </cell>
        </row>
        <row r="915">
          <cell r="B915">
            <v>8110</v>
          </cell>
          <cell r="C915">
            <v>1.8885000000000001</v>
          </cell>
          <cell r="D915">
            <v>1.8885000000000001</v>
          </cell>
          <cell r="E915">
            <v>0</v>
          </cell>
          <cell r="F915">
            <v>0</v>
          </cell>
          <cell r="G915">
            <v>0</v>
          </cell>
          <cell r="H915">
            <v>4.2</v>
          </cell>
          <cell r="I915">
            <v>8.4</v>
          </cell>
          <cell r="J915">
            <v>14</v>
          </cell>
        </row>
        <row r="916">
          <cell r="B916">
            <v>8110</v>
          </cell>
          <cell r="C916">
            <v>1.0376000000000001</v>
          </cell>
          <cell r="D916">
            <v>0.52280000000000004</v>
          </cell>
          <cell r="E916">
            <v>2.81E-2</v>
          </cell>
          <cell r="F916">
            <v>0.43880000000000002</v>
          </cell>
          <cell r="G916">
            <v>4.7800000000000002E-2</v>
          </cell>
          <cell r="H916">
            <v>4.2</v>
          </cell>
          <cell r="I916">
            <v>8.4</v>
          </cell>
          <cell r="J916">
            <v>14</v>
          </cell>
        </row>
        <row r="917">
          <cell r="B917">
            <v>8110</v>
          </cell>
          <cell r="C917">
            <v>1.4560999999999999</v>
          </cell>
          <cell r="D917">
            <v>1.4180999999999999</v>
          </cell>
          <cell r="E917">
            <v>3.7999999999999999E-2</v>
          </cell>
          <cell r="F917">
            <v>0</v>
          </cell>
          <cell r="G917">
            <v>0</v>
          </cell>
          <cell r="H917">
            <v>4.2</v>
          </cell>
          <cell r="I917">
            <v>8.4</v>
          </cell>
          <cell r="J917">
            <v>14</v>
          </cell>
        </row>
        <row r="918">
          <cell r="B918">
            <v>8110</v>
          </cell>
          <cell r="C918">
            <v>4.3822000000000001</v>
          </cell>
          <cell r="D918">
            <v>3.8294000000000001</v>
          </cell>
          <cell r="E918">
            <v>6.6100000000000006E-2</v>
          </cell>
          <cell r="F918">
            <v>0.43880000000000002</v>
          </cell>
          <cell r="G918">
            <v>4.7800000000000002E-2</v>
          </cell>
          <cell r="I918">
            <v>8.4</v>
          </cell>
          <cell r="J918">
            <v>14</v>
          </cell>
        </row>
        <row r="919">
          <cell r="B919">
            <v>8110</v>
          </cell>
          <cell r="C919">
            <v>8.6679999999999993</v>
          </cell>
          <cell r="D919">
            <v>7.7407000000000004</v>
          </cell>
          <cell r="E919">
            <v>0.1444</v>
          </cell>
          <cell r="F919">
            <v>0.73499999999999999</v>
          </cell>
          <cell r="G919">
            <v>4.7800000000000002E-2</v>
          </cell>
          <cell r="J919">
            <v>14</v>
          </cell>
        </row>
        <row r="921">
          <cell r="B921" t="str">
            <v>Evolução FEC Conjunto São Caetano do Sul</v>
          </cell>
        </row>
        <row r="922">
          <cell r="B922" t="str">
            <v>CONSUM</v>
          </cell>
          <cell r="C922" t="str">
            <v>TOTAL</v>
          </cell>
          <cell r="D922" t="str">
            <v>NPROG</v>
          </cell>
          <cell r="E922" t="str">
            <v>PROG</v>
          </cell>
          <cell r="F922" t="str">
            <v>SUBT INT</v>
          </cell>
          <cell r="G922" t="str">
            <v>SUBT EXT</v>
          </cell>
          <cell r="H922" t="str">
            <v>Padrão Mensal = 2</v>
          </cell>
          <cell r="I922" t="str">
            <v>Padrão Trimestral = 2,4</v>
          </cell>
          <cell r="J922" t="str">
            <v>Padrão Anual = 4</v>
          </cell>
        </row>
        <row r="923">
          <cell r="B923">
            <v>64703</v>
          </cell>
          <cell r="C923">
            <v>0.1663</v>
          </cell>
          <cell r="D923">
            <v>0.14680000000000001</v>
          </cell>
          <cell r="E923">
            <v>1.95E-2</v>
          </cell>
          <cell r="F923">
            <v>0</v>
          </cell>
          <cell r="G923">
            <v>0</v>
          </cell>
          <cell r="H923">
            <v>2</v>
          </cell>
          <cell r="I923">
            <v>2.4</v>
          </cell>
          <cell r="J923">
            <v>4</v>
          </cell>
        </row>
        <row r="924">
          <cell r="B924">
            <v>64706</v>
          </cell>
          <cell r="C924">
            <v>0.34799999999999998</v>
          </cell>
          <cell r="D924">
            <v>0.30980000000000002</v>
          </cell>
          <cell r="E924">
            <v>2.63E-2</v>
          </cell>
          <cell r="F924">
            <v>1.1900000000000001E-2</v>
          </cell>
          <cell r="G924">
            <v>0</v>
          </cell>
          <cell r="H924">
            <v>2</v>
          </cell>
          <cell r="I924">
            <v>2.4</v>
          </cell>
          <cell r="J924">
            <v>4</v>
          </cell>
        </row>
        <row r="925">
          <cell r="B925">
            <v>64691</v>
          </cell>
          <cell r="C925">
            <v>0.1731</v>
          </cell>
          <cell r="D925">
            <v>0.15290000000000001</v>
          </cell>
          <cell r="E925">
            <v>1.6899999999999998E-2</v>
          </cell>
          <cell r="F925">
            <v>3.3E-3</v>
          </cell>
          <cell r="G925">
            <v>0</v>
          </cell>
          <cell r="H925">
            <v>2</v>
          </cell>
          <cell r="I925">
            <v>2.4</v>
          </cell>
          <cell r="J925">
            <v>4</v>
          </cell>
        </row>
        <row r="926">
          <cell r="B926">
            <v>64700</v>
          </cell>
          <cell r="C926">
            <v>0.68740000000000001</v>
          </cell>
          <cell r="D926">
            <v>0.60950000000000004</v>
          </cell>
          <cell r="E926">
            <v>6.2700000000000006E-2</v>
          </cell>
          <cell r="F926">
            <v>1.52E-2</v>
          </cell>
          <cell r="G926">
            <v>0</v>
          </cell>
          <cell r="H926">
            <v>2</v>
          </cell>
          <cell r="I926">
            <v>2.4</v>
          </cell>
          <cell r="J926">
            <v>4</v>
          </cell>
        </row>
        <row r="927">
          <cell r="B927">
            <v>64654</v>
          </cell>
          <cell r="C927">
            <v>0.78469999999999995</v>
          </cell>
          <cell r="D927">
            <v>3.49E-2</v>
          </cell>
          <cell r="E927">
            <v>2.3999999999999998E-3</v>
          </cell>
          <cell r="F927">
            <v>0.12520000000000001</v>
          </cell>
          <cell r="G927">
            <v>0.62229999999999996</v>
          </cell>
          <cell r="H927">
            <v>2</v>
          </cell>
          <cell r="I927">
            <v>2.4</v>
          </cell>
          <cell r="J927">
            <v>4</v>
          </cell>
        </row>
        <row r="928">
          <cell r="B928">
            <v>64701</v>
          </cell>
          <cell r="C928">
            <v>1.504</v>
          </cell>
          <cell r="D928">
            <v>0.25669999999999998</v>
          </cell>
          <cell r="E928">
            <v>2.8999999999999998E-3</v>
          </cell>
          <cell r="F928">
            <v>0.62250000000000005</v>
          </cell>
          <cell r="G928">
            <v>0.62190000000000001</v>
          </cell>
          <cell r="H928">
            <v>2</v>
          </cell>
          <cell r="I928">
            <v>2.4</v>
          </cell>
          <cell r="J928">
            <v>4</v>
          </cell>
        </row>
        <row r="929">
          <cell r="B929">
            <v>64606</v>
          </cell>
          <cell r="C929">
            <v>0.20069999999999999</v>
          </cell>
          <cell r="D929">
            <v>0.1895</v>
          </cell>
          <cell r="E929">
            <v>1.12E-2</v>
          </cell>
          <cell r="F929">
            <v>0</v>
          </cell>
          <cell r="G929">
            <v>0</v>
          </cell>
          <cell r="H929">
            <v>2</v>
          </cell>
          <cell r="I929">
            <v>2.4</v>
          </cell>
          <cell r="J929">
            <v>4</v>
          </cell>
        </row>
        <row r="930">
          <cell r="B930">
            <v>64654</v>
          </cell>
          <cell r="C930">
            <v>2.4903</v>
          </cell>
          <cell r="D930">
            <v>0.48110000000000003</v>
          </cell>
          <cell r="E930">
            <v>1.6500000000000001E-2</v>
          </cell>
          <cell r="F930">
            <v>0.74819999999999998</v>
          </cell>
          <cell r="G930">
            <v>1.2446999999999999</v>
          </cell>
          <cell r="H930">
            <v>2</v>
          </cell>
          <cell r="I930">
            <v>2.4</v>
          </cell>
          <cell r="J930">
            <v>4</v>
          </cell>
        </row>
        <row r="931">
          <cell r="B931">
            <v>65590</v>
          </cell>
          <cell r="C931">
            <v>0.54390000000000005</v>
          </cell>
          <cell r="D931">
            <v>0.26829999999999998</v>
          </cell>
          <cell r="E931">
            <v>5.8200000000000002E-2</v>
          </cell>
          <cell r="F931">
            <v>0.21740000000000001</v>
          </cell>
          <cell r="G931">
            <v>0</v>
          </cell>
          <cell r="H931">
            <v>2</v>
          </cell>
          <cell r="I931">
            <v>2.4</v>
          </cell>
          <cell r="J931">
            <v>4</v>
          </cell>
        </row>
        <row r="932">
          <cell r="B932">
            <v>65590</v>
          </cell>
          <cell r="C932">
            <v>0.12529999999999999</v>
          </cell>
          <cell r="D932">
            <v>0.11849999999999999</v>
          </cell>
          <cell r="E932">
            <v>6.8999999999999999E-3</v>
          </cell>
          <cell r="F932">
            <v>0</v>
          </cell>
          <cell r="G932">
            <v>0</v>
          </cell>
          <cell r="H932">
            <v>2</v>
          </cell>
          <cell r="I932">
            <v>2.4</v>
          </cell>
          <cell r="J932">
            <v>4</v>
          </cell>
        </row>
        <row r="933">
          <cell r="B933">
            <v>65674</v>
          </cell>
          <cell r="C933">
            <v>0.12</v>
          </cell>
          <cell r="D933">
            <v>7.17E-2</v>
          </cell>
          <cell r="E933">
            <v>4.2599999999999999E-2</v>
          </cell>
          <cell r="F933">
            <v>5.7000000000000002E-3</v>
          </cell>
          <cell r="G933">
            <v>0</v>
          </cell>
          <cell r="H933">
            <v>2</v>
          </cell>
          <cell r="I933">
            <v>2.4</v>
          </cell>
          <cell r="J933">
            <v>4</v>
          </cell>
        </row>
        <row r="934">
          <cell r="B934">
            <v>65618</v>
          </cell>
          <cell r="C934">
            <v>0.78900000000000003</v>
          </cell>
          <cell r="D934">
            <v>0.45839999999999997</v>
          </cell>
          <cell r="E934">
            <v>0.1077</v>
          </cell>
          <cell r="F934">
            <v>0.223</v>
          </cell>
          <cell r="G934">
            <v>0</v>
          </cell>
          <cell r="H934">
            <v>2</v>
          </cell>
          <cell r="I934">
            <v>2.4</v>
          </cell>
          <cell r="J934">
            <v>4</v>
          </cell>
        </row>
        <row r="935">
          <cell r="B935">
            <v>65663</v>
          </cell>
          <cell r="C935">
            <v>0.2306</v>
          </cell>
          <cell r="D935">
            <v>0.14480000000000001</v>
          </cell>
          <cell r="E935">
            <v>8.5800000000000001E-2</v>
          </cell>
          <cell r="F935">
            <v>0</v>
          </cell>
          <cell r="G935">
            <v>0</v>
          </cell>
          <cell r="H935">
            <v>2</v>
          </cell>
          <cell r="I935">
            <v>2.4</v>
          </cell>
          <cell r="J935">
            <v>4</v>
          </cell>
        </row>
        <row r="936">
          <cell r="B936">
            <v>65659</v>
          </cell>
          <cell r="C936">
            <v>0.3165</v>
          </cell>
          <cell r="D936">
            <v>0.30609999999999998</v>
          </cell>
          <cell r="E936">
            <v>1.04E-2</v>
          </cell>
          <cell r="F936">
            <v>0</v>
          </cell>
          <cell r="G936">
            <v>0</v>
          </cell>
          <cell r="H936">
            <v>2</v>
          </cell>
          <cell r="I936">
            <v>2.4</v>
          </cell>
          <cell r="J936">
            <v>4</v>
          </cell>
        </row>
        <row r="937">
          <cell r="B937">
            <v>67122</v>
          </cell>
          <cell r="C937">
            <v>0.28770000000000001</v>
          </cell>
          <cell r="D937">
            <v>0.2737</v>
          </cell>
          <cell r="E937">
            <v>8.8000000000000005E-3</v>
          </cell>
          <cell r="F937">
            <v>5.1999999999999998E-3</v>
          </cell>
          <cell r="G937">
            <v>0</v>
          </cell>
          <cell r="H937">
            <v>2</v>
          </cell>
          <cell r="I937">
            <v>2.4</v>
          </cell>
          <cell r="J937">
            <v>4</v>
          </cell>
        </row>
        <row r="938">
          <cell r="B938">
            <v>66148</v>
          </cell>
          <cell r="C938">
            <v>0.83499999999999996</v>
          </cell>
          <cell r="D938">
            <v>0.72529999999999994</v>
          </cell>
          <cell r="E938">
            <v>0.10440000000000001</v>
          </cell>
          <cell r="F938">
            <v>5.3E-3</v>
          </cell>
          <cell r="G938">
            <v>0</v>
          </cell>
          <cell r="I938">
            <v>2.4</v>
          </cell>
          <cell r="J938">
            <v>4</v>
          </cell>
        </row>
        <row r="939">
          <cell r="B939">
            <v>65280</v>
          </cell>
          <cell r="C939">
            <v>4.7869999999999999</v>
          </cell>
          <cell r="D939">
            <v>2.2764000000000002</v>
          </cell>
          <cell r="E939">
            <v>0.29260000000000003</v>
          </cell>
          <cell r="F939">
            <v>0.98560000000000003</v>
          </cell>
          <cell r="G939">
            <v>1.2326999999999999</v>
          </cell>
          <cell r="J939">
            <v>4</v>
          </cell>
        </row>
        <row r="941">
          <cell r="B941" t="str">
            <v>Evolução FEC Conjunto São Mateus</v>
          </cell>
        </row>
        <row r="942">
          <cell r="B942" t="str">
            <v>CONSUM</v>
          </cell>
          <cell r="C942" t="str">
            <v>TOTAL</v>
          </cell>
          <cell r="D942" t="str">
            <v>NPROG</v>
          </cell>
          <cell r="E942" t="str">
            <v>PROG</v>
          </cell>
          <cell r="F942" t="str">
            <v>SUBT INT</v>
          </cell>
          <cell r="G942" t="str">
            <v>SUBT EXT</v>
          </cell>
          <cell r="H942" t="str">
            <v>Padrão Mensal = 2,4</v>
          </cell>
          <cell r="I942" t="str">
            <v>Padrão Trimestral = 4,8</v>
          </cell>
          <cell r="J942" t="str">
            <v>Padrão Anual = 8</v>
          </cell>
        </row>
        <row r="943">
          <cell r="B943">
            <v>52277</v>
          </cell>
          <cell r="C943">
            <v>0.76829999999999998</v>
          </cell>
          <cell r="D943">
            <v>0.62990000000000002</v>
          </cell>
          <cell r="E943">
            <v>5.96E-2</v>
          </cell>
          <cell r="F943">
            <v>7.8799999999999995E-2</v>
          </cell>
          <cell r="G943">
            <v>0</v>
          </cell>
          <cell r="H943">
            <v>2.4</v>
          </cell>
          <cell r="I943">
            <v>4.8</v>
          </cell>
          <cell r="J943">
            <v>8</v>
          </cell>
        </row>
        <row r="944">
          <cell r="B944">
            <v>52277</v>
          </cell>
          <cell r="C944">
            <v>0.40949999999999998</v>
          </cell>
          <cell r="D944">
            <v>0.37059999999999998</v>
          </cell>
          <cell r="E944">
            <v>3.8899999999999997E-2</v>
          </cell>
          <cell r="F944">
            <v>0</v>
          </cell>
          <cell r="G944">
            <v>0</v>
          </cell>
          <cell r="H944">
            <v>2.4</v>
          </cell>
          <cell r="I944">
            <v>4.8</v>
          </cell>
          <cell r="J944">
            <v>8</v>
          </cell>
        </row>
        <row r="945">
          <cell r="B945">
            <v>52169</v>
          </cell>
          <cell r="C945">
            <v>0.86919999999999997</v>
          </cell>
          <cell r="D945">
            <v>0.3075</v>
          </cell>
          <cell r="E945">
            <v>3.8E-3</v>
          </cell>
          <cell r="F945">
            <v>0</v>
          </cell>
          <cell r="G945">
            <v>0.55789999999999995</v>
          </cell>
          <cell r="H945">
            <v>2.4</v>
          </cell>
          <cell r="I945">
            <v>4.8</v>
          </cell>
          <cell r="J945">
            <v>8</v>
          </cell>
        </row>
        <row r="946">
          <cell r="B946">
            <v>52241</v>
          </cell>
          <cell r="C946">
            <v>2.0466000000000002</v>
          </cell>
          <cell r="D946">
            <v>1.3083</v>
          </cell>
          <cell r="E946">
            <v>0.1024</v>
          </cell>
          <cell r="F946">
            <v>7.8899999999999998E-2</v>
          </cell>
          <cell r="G946">
            <v>0.55710000000000004</v>
          </cell>
          <cell r="H946">
            <v>2.4</v>
          </cell>
          <cell r="I946">
            <v>4.8</v>
          </cell>
          <cell r="J946">
            <v>8</v>
          </cell>
        </row>
        <row r="947">
          <cell r="B947">
            <v>52066</v>
          </cell>
          <cell r="C947">
            <v>0.30580000000000002</v>
          </cell>
          <cell r="D947">
            <v>0.29899999999999999</v>
          </cell>
          <cell r="E947">
            <v>6.7999999999999996E-3</v>
          </cell>
          <cell r="F947">
            <v>0</v>
          </cell>
          <cell r="G947">
            <v>0</v>
          </cell>
          <cell r="H947">
            <v>2.4</v>
          </cell>
          <cell r="I947">
            <v>4.8</v>
          </cell>
          <cell r="J947">
            <v>8</v>
          </cell>
        </row>
        <row r="948">
          <cell r="B948">
            <v>52060</v>
          </cell>
          <cell r="C948">
            <v>0.37319999999999998</v>
          </cell>
          <cell r="D948">
            <v>0.3629</v>
          </cell>
          <cell r="E948">
            <v>1.03E-2</v>
          </cell>
          <cell r="F948">
            <v>0</v>
          </cell>
          <cell r="G948">
            <v>0</v>
          </cell>
          <cell r="H948">
            <v>2.4</v>
          </cell>
          <cell r="I948">
            <v>4.8</v>
          </cell>
          <cell r="J948">
            <v>8</v>
          </cell>
        </row>
        <row r="949">
          <cell r="B949">
            <v>51998</v>
          </cell>
          <cell r="C949">
            <v>0.68340000000000001</v>
          </cell>
          <cell r="D949">
            <v>0.67020000000000002</v>
          </cell>
          <cell r="E949">
            <v>1.3299999999999999E-2</v>
          </cell>
          <cell r="F949">
            <v>0</v>
          </cell>
          <cell r="G949">
            <v>0</v>
          </cell>
          <cell r="H949">
            <v>2.4</v>
          </cell>
          <cell r="I949">
            <v>4.8</v>
          </cell>
          <cell r="J949">
            <v>8</v>
          </cell>
        </row>
        <row r="950">
          <cell r="B950">
            <v>52041</v>
          </cell>
          <cell r="C950">
            <v>1.3621000000000001</v>
          </cell>
          <cell r="D950">
            <v>1.3318000000000001</v>
          </cell>
          <cell r="E950">
            <v>3.04E-2</v>
          </cell>
          <cell r="F950">
            <v>0</v>
          </cell>
          <cell r="G950">
            <v>0</v>
          </cell>
          <cell r="H950">
            <v>2.4</v>
          </cell>
          <cell r="I950">
            <v>4.8</v>
          </cell>
          <cell r="J950">
            <v>8</v>
          </cell>
        </row>
        <row r="951">
          <cell r="B951">
            <v>52774</v>
          </cell>
          <cell r="C951">
            <v>0.66479999999999995</v>
          </cell>
          <cell r="D951">
            <v>0.65400000000000003</v>
          </cell>
          <cell r="E951">
            <v>1.0800000000000001E-2</v>
          </cell>
          <cell r="F951">
            <v>0</v>
          </cell>
          <cell r="G951">
            <v>0</v>
          </cell>
          <cell r="H951">
            <v>2.4</v>
          </cell>
          <cell r="I951">
            <v>4.8</v>
          </cell>
          <cell r="J951">
            <v>8</v>
          </cell>
        </row>
        <row r="952">
          <cell r="B952">
            <v>52750</v>
          </cell>
          <cell r="C952">
            <v>0.32919999999999999</v>
          </cell>
          <cell r="D952">
            <v>0.32250000000000001</v>
          </cell>
          <cell r="E952">
            <v>6.7000000000000002E-3</v>
          </cell>
          <cell r="F952">
            <v>0</v>
          </cell>
          <cell r="G952">
            <v>0</v>
          </cell>
          <cell r="H952">
            <v>2.4</v>
          </cell>
          <cell r="I952">
            <v>4.8</v>
          </cell>
          <cell r="J952">
            <v>8</v>
          </cell>
        </row>
        <row r="953">
          <cell r="B953">
            <v>52751</v>
          </cell>
          <cell r="C953">
            <v>0.38669999999999999</v>
          </cell>
          <cell r="D953">
            <v>0.32700000000000001</v>
          </cell>
          <cell r="E953">
            <v>5.9700000000000003E-2</v>
          </cell>
          <cell r="F953">
            <v>0</v>
          </cell>
          <cell r="G953">
            <v>0</v>
          </cell>
          <cell r="H953">
            <v>2.4</v>
          </cell>
          <cell r="I953">
            <v>4.8</v>
          </cell>
          <cell r="J953">
            <v>8</v>
          </cell>
        </row>
        <row r="954">
          <cell r="B954">
            <v>52758</v>
          </cell>
          <cell r="C954">
            <v>1.3808</v>
          </cell>
          <cell r="D954">
            <v>1.3036000000000001</v>
          </cell>
          <cell r="E954">
            <v>7.7200000000000005E-2</v>
          </cell>
          <cell r="F954">
            <v>0</v>
          </cell>
          <cell r="G954">
            <v>0</v>
          </cell>
          <cell r="H954">
            <v>2.4</v>
          </cell>
          <cell r="I954">
            <v>4.8</v>
          </cell>
          <cell r="J954">
            <v>8</v>
          </cell>
        </row>
        <row r="955">
          <cell r="B955">
            <v>52772</v>
          </cell>
          <cell r="C955">
            <v>0.4919</v>
          </cell>
          <cell r="D955">
            <v>0.24390000000000001</v>
          </cell>
          <cell r="E955">
            <v>0.248</v>
          </cell>
          <cell r="F955">
            <v>0</v>
          </cell>
          <cell r="G955">
            <v>0</v>
          </cell>
          <cell r="H955">
            <v>2.4</v>
          </cell>
          <cell r="I955">
            <v>4.8</v>
          </cell>
          <cell r="J955">
            <v>8</v>
          </cell>
        </row>
        <row r="956">
          <cell r="B956">
            <v>52772</v>
          </cell>
          <cell r="C956">
            <v>1.2692000000000001</v>
          </cell>
          <cell r="D956">
            <v>0.161</v>
          </cell>
          <cell r="E956">
            <v>8.2600000000000007E-2</v>
          </cell>
          <cell r="F956">
            <v>2.5499999999999998E-2</v>
          </cell>
          <cell r="G956">
            <v>1</v>
          </cell>
          <cell r="H956">
            <v>2.4</v>
          </cell>
          <cell r="I956">
            <v>4.8</v>
          </cell>
          <cell r="J956">
            <v>8</v>
          </cell>
        </row>
        <row r="957">
          <cell r="B957">
            <v>53440</v>
          </cell>
          <cell r="C957">
            <v>0.7238</v>
          </cell>
          <cell r="D957">
            <v>0.71799999999999997</v>
          </cell>
          <cell r="E957">
            <v>5.7000000000000002E-3</v>
          </cell>
          <cell r="F957">
            <v>0</v>
          </cell>
          <cell r="G957">
            <v>0</v>
          </cell>
          <cell r="H957">
            <v>2.4</v>
          </cell>
          <cell r="I957">
            <v>4.8</v>
          </cell>
          <cell r="J957">
            <v>8</v>
          </cell>
        </row>
        <row r="958">
          <cell r="B958">
            <v>52995</v>
          </cell>
          <cell r="C958">
            <v>2.4836</v>
          </cell>
          <cell r="D958">
            <v>1.1272</v>
          </cell>
          <cell r="E958">
            <v>0.33500000000000002</v>
          </cell>
          <cell r="F958">
            <v>2.5399999999999999E-2</v>
          </cell>
          <cell r="G958">
            <v>0.99580000000000002</v>
          </cell>
          <cell r="I958">
            <v>4.8</v>
          </cell>
          <cell r="J958">
            <v>8</v>
          </cell>
        </row>
        <row r="959">
          <cell r="B959">
            <v>52509</v>
          </cell>
          <cell r="C959">
            <v>7.28</v>
          </cell>
          <cell r="D959">
            <v>5.069</v>
          </cell>
          <cell r="E959">
            <v>0.54759999999999998</v>
          </cell>
          <cell r="F959">
            <v>0.1041</v>
          </cell>
          <cell r="G959">
            <v>1.5592999999999999</v>
          </cell>
          <cell r="J959">
            <v>8</v>
          </cell>
        </row>
        <row r="961">
          <cell r="B961" t="str">
            <v>Evolução FEC Conjunto São Miguel Paulista</v>
          </cell>
        </row>
        <row r="962">
          <cell r="B962" t="str">
            <v>CONSUM</v>
          </cell>
          <cell r="C962" t="str">
            <v>TOTAL</v>
          </cell>
          <cell r="D962" t="str">
            <v>NPROG</v>
          </cell>
          <cell r="E962" t="str">
            <v>PROG</v>
          </cell>
          <cell r="F962" t="str">
            <v>SUBT INT</v>
          </cell>
          <cell r="G962" t="str">
            <v>SUBT EXT</v>
          </cell>
          <cell r="H962" t="str">
            <v>Padrão Mensal = 3,3</v>
          </cell>
          <cell r="I962" t="str">
            <v>Padrão Trimestral = 6,6</v>
          </cell>
          <cell r="J962" t="str">
            <v>Padrão Anual = 11</v>
          </cell>
        </row>
        <row r="963">
          <cell r="B963">
            <v>88510</v>
          </cell>
          <cell r="C963">
            <v>0.67659999999999998</v>
          </cell>
          <cell r="D963">
            <v>0.66900000000000004</v>
          </cell>
          <cell r="E963">
            <v>7.4999999999999997E-3</v>
          </cell>
          <cell r="F963">
            <v>0</v>
          </cell>
          <cell r="G963">
            <v>0</v>
          </cell>
          <cell r="H963">
            <v>3.3</v>
          </cell>
          <cell r="I963">
            <v>6.6</v>
          </cell>
          <cell r="J963">
            <v>11</v>
          </cell>
        </row>
        <row r="964">
          <cell r="B964">
            <v>88479</v>
          </cell>
          <cell r="C964">
            <v>1.2695000000000001</v>
          </cell>
          <cell r="D964">
            <v>0.2475</v>
          </cell>
          <cell r="E964">
            <v>2.2100000000000002E-2</v>
          </cell>
          <cell r="F964">
            <v>0.37680000000000002</v>
          </cell>
          <cell r="G964">
            <v>0.62319999999999998</v>
          </cell>
          <cell r="H964">
            <v>3.3</v>
          </cell>
          <cell r="I964">
            <v>6.6</v>
          </cell>
          <cell r="J964">
            <v>11</v>
          </cell>
        </row>
        <row r="965">
          <cell r="B965">
            <v>88477</v>
          </cell>
          <cell r="C965">
            <v>8.5300000000000001E-2</v>
          </cell>
          <cell r="D965">
            <v>7.2999999999999995E-2</v>
          </cell>
          <cell r="E965">
            <v>1.23E-2</v>
          </cell>
          <cell r="F965">
            <v>0</v>
          </cell>
          <cell r="G965">
            <v>0</v>
          </cell>
          <cell r="H965">
            <v>3.3</v>
          </cell>
          <cell r="I965">
            <v>6.6</v>
          </cell>
          <cell r="J965">
            <v>11</v>
          </cell>
        </row>
        <row r="966">
          <cell r="B966">
            <v>88489</v>
          </cell>
          <cell r="C966">
            <v>2.0314000000000001</v>
          </cell>
          <cell r="D966">
            <v>0.98960000000000004</v>
          </cell>
          <cell r="E966">
            <v>4.19E-2</v>
          </cell>
          <cell r="F966">
            <v>0.37680000000000002</v>
          </cell>
          <cell r="G966">
            <v>0.62309999999999999</v>
          </cell>
          <cell r="H966">
            <v>3.3</v>
          </cell>
          <cell r="I966">
            <v>6.6</v>
          </cell>
          <cell r="J966">
            <v>11</v>
          </cell>
        </row>
        <row r="967">
          <cell r="B967">
            <v>88430</v>
          </cell>
          <cell r="C967">
            <v>0.78720000000000001</v>
          </cell>
          <cell r="D967">
            <v>0.42949999999999999</v>
          </cell>
          <cell r="E967">
            <v>4.19E-2</v>
          </cell>
          <cell r="F967">
            <v>0.31569999999999998</v>
          </cell>
          <cell r="G967">
            <v>0</v>
          </cell>
          <cell r="H967">
            <v>3.3</v>
          </cell>
          <cell r="I967">
            <v>6.6</v>
          </cell>
          <cell r="J967">
            <v>11</v>
          </cell>
        </row>
        <row r="968">
          <cell r="B968">
            <v>88469</v>
          </cell>
          <cell r="C968">
            <v>0.8992</v>
          </cell>
          <cell r="D968">
            <v>0.72529999999999994</v>
          </cell>
          <cell r="E968">
            <v>4.2799999999999998E-2</v>
          </cell>
          <cell r="F968">
            <v>0.13100000000000001</v>
          </cell>
          <cell r="G968">
            <v>0</v>
          </cell>
          <cell r="H968">
            <v>3.3</v>
          </cell>
          <cell r="I968">
            <v>6.6</v>
          </cell>
          <cell r="J968">
            <v>11</v>
          </cell>
        </row>
        <row r="969">
          <cell r="B969">
            <v>88440</v>
          </cell>
          <cell r="C969">
            <v>0.4032</v>
          </cell>
          <cell r="D969">
            <v>0.3795</v>
          </cell>
          <cell r="E969">
            <v>2.3800000000000002E-2</v>
          </cell>
          <cell r="F969">
            <v>0</v>
          </cell>
          <cell r="G969">
            <v>0</v>
          </cell>
          <cell r="H969">
            <v>3.3</v>
          </cell>
          <cell r="I969">
            <v>6.6</v>
          </cell>
          <cell r="J969">
            <v>11</v>
          </cell>
        </row>
        <row r="970">
          <cell r="B970">
            <v>88446</v>
          </cell>
          <cell r="C970">
            <v>2.0897000000000001</v>
          </cell>
          <cell r="D970">
            <v>1.5344</v>
          </cell>
          <cell r="E970">
            <v>0.1085</v>
          </cell>
          <cell r="F970">
            <v>0.44669999999999999</v>
          </cell>
          <cell r="G970">
            <v>0</v>
          </cell>
          <cell r="H970">
            <v>3.3</v>
          </cell>
          <cell r="I970">
            <v>6.6</v>
          </cell>
          <cell r="J970">
            <v>11</v>
          </cell>
        </row>
        <row r="971">
          <cell r="B971">
            <v>89692</v>
          </cell>
          <cell r="C971">
            <v>0.42</v>
          </cell>
          <cell r="D971">
            <v>0.34799999999999998</v>
          </cell>
          <cell r="E971">
            <v>7.2099999999999997E-2</v>
          </cell>
          <cell r="F971">
            <v>0</v>
          </cell>
          <cell r="G971">
            <v>0</v>
          </cell>
          <cell r="H971">
            <v>3.3</v>
          </cell>
          <cell r="I971">
            <v>6.6</v>
          </cell>
          <cell r="J971">
            <v>11</v>
          </cell>
        </row>
        <row r="972">
          <cell r="B972">
            <v>89729</v>
          </cell>
          <cell r="C972">
            <v>0.4199</v>
          </cell>
          <cell r="D972">
            <v>0.35510000000000003</v>
          </cell>
          <cell r="E972">
            <v>6.4799999999999996E-2</v>
          </cell>
          <cell r="F972">
            <v>0</v>
          </cell>
          <cell r="G972">
            <v>0</v>
          </cell>
          <cell r="H972">
            <v>3.3</v>
          </cell>
          <cell r="I972">
            <v>6.6</v>
          </cell>
          <cell r="J972">
            <v>11</v>
          </cell>
        </row>
        <row r="973">
          <cell r="B973">
            <v>89692</v>
          </cell>
          <cell r="C973">
            <v>0.40339999999999998</v>
          </cell>
          <cell r="D973">
            <v>0.33729999999999999</v>
          </cell>
          <cell r="E973">
            <v>6.6100000000000006E-2</v>
          </cell>
          <cell r="F973">
            <v>0</v>
          </cell>
          <cell r="G973">
            <v>0</v>
          </cell>
          <cell r="H973">
            <v>3.3</v>
          </cell>
          <cell r="I973">
            <v>6.6</v>
          </cell>
          <cell r="J973">
            <v>11</v>
          </cell>
        </row>
        <row r="974">
          <cell r="B974">
            <v>89704</v>
          </cell>
          <cell r="C974">
            <v>1.2433000000000001</v>
          </cell>
          <cell r="D974">
            <v>1.0404</v>
          </cell>
          <cell r="E974">
            <v>0.20300000000000001</v>
          </cell>
          <cell r="F974">
            <v>0</v>
          </cell>
          <cell r="G974">
            <v>0</v>
          </cell>
          <cell r="H974">
            <v>3.3</v>
          </cell>
          <cell r="I974">
            <v>6.6</v>
          </cell>
          <cell r="J974">
            <v>11</v>
          </cell>
        </row>
        <row r="975">
          <cell r="B975">
            <v>89758</v>
          </cell>
          <cell r="C975">
            <v>0.52539999999999998</v>
          </cell>
          <cell r="D975">
            <v>0.36280000000000001</v>
          </cell>
          <cell r="E975">
            <v>9.6299999999999997E-2</v>
          </cell>
          <cell r="F975">
            <v>6.6199999999999995E-2</v>
          </cell>
          <cell r="G975">
            <v>0</v>
          </cell>
          <cell r="H975">
            <v>3.3</v>
          </cell>
          <cell r="I975">
            <v>6.6</v>
          </cell>
          <cell r="J975">
            <v>11</v>
          </cell>
        </row>
        <row r="976">
          <cell r="B976">
            <v>89739</v>
          </cell>
          <cell r="C976">
            <v>0.36609999999999998</v>
          </cell>
          <cell r="D976">
            <v>0.33650000000000002</v>
          </cell>
          <cell r="E976">
            <v>2.9000000000000001E-2</v>
          </cell>
          <cell r="F976">
            <v>5.9999999999999995E-4</v>
          </cell>
          <cell r="G976">
            <v>0</v>
          </cell>
          <cell r="H976">
            <v>3.3</v>
          </cell>
          <cell r="I976">
            <v>6.6</v>
          </cell>
          <cell r="J976">
            <v>11</v>
          </cell>
        </row>
        <row r="977">
          <cell r="B977">
            <v>92285</v>
          </cell>
          <cell r="C977">
            <v>0.94879999999999998</v>
          </cell>
          <cell r="D977">
            <v>0.63980000000000004</v>
          </cell>
          <cell r="E977">
            <v>6.2899999999999998E-2</v>
          </cell>
          <cell r="F977">
            <v>0.24610000000000001</v>
          </cell>
          <cell r="G977">
            <v>0</v>
          </cell>
          <cell r="H977">
            <v>3.3</v>
          </cell>
          <cell r="I977">
            <v>6.6</v>
          </cell>
          <cell r="J977">
            <v>11</v>
          </cell>
        </row>
        <row r="978">
          <cell r="B978">
            <v>90594</v>
          </cell>
          <cell r="C978">
            <v>1.8496999999999999</v>
          </cell>
          <cell r="D978">
            <v>1.3445</v>
          </cell>
          <cell r="E978">
            <v>0.18820000000000001</v>
          </cell>
          <cell r="F978">
            <v>0.31690000000000002</v>
          </cell>
          <cell r="G978">
            <v>0</v>
          </cell>
          <cell r="I978">
            <v>6.6</v>
          </cell>
          <cell r="J978">
            <v>11</v>
          </cell>
        </row>
        <row r="979">
          <cell r="B979">
            <v>89308</v>
          </cell>
          <cell r="C979">
            <v>7.2073999999999998</v>
          </cell>
          <cell r="D979">
            <v>4.9089999999999998</v>
          </cell>
          <cell r="E979">
            <v>0.54379999999999995</v>
          </cell>
          <cell r="F979">
            <v>1.1371</v>
          </cell>
          <cell r="G979">
            <v>0.61739999999999995</v>
          </cell>
          <cell r="J979">
            <v>11</v>
          </cell>
        </row>
        <row r="981">
          <cell r="B981" t="str">
            <v>Evolução FEC Conjunto São Paulo - Centro</v>
          </cell>
        </row>
        <row r="982">
          <cell r="B982" t="str">
            <v>CONSUM</v>
          </cell>
          <cell r="C982" t="str">
            <v>TOTAL</v>
          </cell>
          <cell r="D982" t="str">
            <v>NPROG</v>
          </cell>
          <cell r="E982" t="str">
            <v>PROG</v>
          </cell>
          <cell r="F982" t="str">
            <v>SUBT INT</v>
          </cell>
          <cell r="G982" t="str">
            <v>SUBT EXT</v>
          </cell>
          <cell r="H982" t="str">
            <v>Padrão Mensal = 2</v>
          </cell>
          <cell r="I982" t="str">
            <v>Padrão Trimestral = 3,6</v>
          </cell>
          <cell r="J982" t="str">
            <v>Padrão Anual = 6</v>
          </cell>
        </row>
        <row r="983">
          <cell r="B983">
            <v>103200</v>
          </cell>
          <cell r="C983">
            <v>0.34279999999999999</v>
          </cell>
          <cell r="D983">
            <v>0.2858</v>
          </cell>
          <cell r="E983">
            <v>5.7000000000000002E-2</v>
          </cell>
          <cell r="F983">
            <v>0</v>
          </cell>
          <cell r="G983">
            <v>0</v>
          </cell>
          <cell r="H983">
            <v>2</v>
          </cell>
          <cell r="I983">
            <v>3.6</v>
          </cell>
          <cell r="J983">
            <v>6</v>
          </cell>
        </row>
        <row r="984">
          <cell r="B984">
            <v>103245</v>
          </cell>
          <cell r="C984">
            <v>0.36309999999999998</v>
          </cell>
          <cell r="D984">
            <v>0.30740000000000001</v>
          </cell>
          <cell r="E984">
            <v>5.0099999999999999E-2</v>
          </cell>
          <cell r="F984">
            <v>5.5999999999999999E-3</v>
          </cell>
          <cell r="G984">
            <v>0</v>
          </cell>
          <cell r="H984">
            <v>2</v>
          </cell>
          <cell r="I984">
            <v>3.6</v>
          </cell>
          <cell r="J984">
            <v>6</v>
          </cell>
        </row>
        <row r="985">
          <cell r="B985">
            <v>103246</v>
          </cell>
          <cell r="C985">
            <v>0.81159999999999999</v>
          </cell>
          <cell r="D985">
            <v>0.29970000000000002</v>
          </cell>
          <cell r="E985">
            <v>0.18509999999999999</v>
          </cell>
          <cell r="F985">
            <v>0.2097</v>
          </cell>
          <cell r="G985">
            <v>0.1171</v>
          </cell>
          <cell r="H985">
            <v>2</v>
          </cell>
          <cell r="I985">
            <v>3.6</v>
          </cell>
          <cell r="J985">
            <v>6</v>
          </cell>
        </row>
        <row r="986">
          <cell r="B986">
            <v>103230</v>
          </cell>
          <cell r="C986">
            <v>1.5176000000000001</v>
          </cell>
          <cell r="D986">
            <v>0.89290000000000003</v>
          </cell>
          <cell r="E986">
            <v>0.29220000000000002</v>
          </cell>
          <cell r="F986">
            <v>0.21529999999999999</v>
          </cell>
          <cell r="G986">
            <v>0.1171</v>
          </cell>
          <cell r="H986">
            <v>2</v>
          </cell>
          <cell r="I986">
            <v>3.6</v>
          </cell>
          <cell r="J986">
            <v>6</v>
          </cell>
        </row>
        <row r="987">
          <cell r="B987">
            <v>103255</v>
          </cell>
          <cell r="C987">
            <v>0.75670000000000004</v>
          </cell>
          <cell r="D987">
            <v>0.19489999999999999</v>
          </cell>
          <cell r="E987">
            <v>0.28639999999999999</v>
          </cell>
          <cell r="F987">
            <v>0.14349999999999999</v>
          </cell>
          <cell r="G987">
            <v>0.13189999999999999</v>
          </cell>
          <cell r="H987">
            <v>2</v>
          </cell>
          <cell r="I987">
            <v>3.6</v>
          </cell>
          <cell r="J987">
            <v>6</v>
          </cell>
        </row>
        <row r="988">
          <cell r="B988">
            <v>103182</v>
          </cell>
          <cell r="C988">
            <v>0.67859999999999998</v>
          </cell>
          <cell r="D988">
            <v>0.28189999999999998</v>
          </cell>
          <cell r="E988">
            <v>8.9999999999999993E-3</v>
          </cell>
          <cell r="F988">
            <v>0.1903</v>
          </cell>
          <cell r="G988">
            <v>0.19739999999999999</v>
          </cell>
          <cell r="H988">
            <v>2</v>
          </cell>
          <cell r="I988">
            <v>3.6</v>
          </cell>
          <cell r="J988">
            <v>6</v>
          </cell>
        </row>
        <row r="989">
          <cell r="B989">
            <v>102840</v>
          </cell>
          <cell r="C989">
            <v>0.1042</v>
          </cell>
          <cell r="D989">
            <v>9.0200000000000002E-2</v>
          </cell>
          <cell r="E989">
            <v>1.4E-2</v>
          </cell>
          <cell r="F989">
            <v>0</v>
          </cell>
          <cell r="G989">
            <v>0</v>
          </cell>
          <cell r="H989">
            <v>2</v>
          </cell>
          <cell r="I989">
            <v>3.6</v>
          </cell>
          <cell r="J989">
            <v>6</v>
          </cell>
        </row>
        <row r="990">
          <cell r="B990">
            <v>103092</v>
          </cell>
          <cell r="C990">
            <v>1.5409999999999999</v>
          </cell>
          <cell r="D990">
            <v>0.56730000000000003</v>
          </cell>
          <cell r="E990">
            <v>0.30980000000000002</v>
          </cell>
          <cell r="F990">
            <v>0.3342</v>
          </cell>
          <cell r="G990">
            <v>0.32969999999999999</v>
          </cell>
          <cell r="H990">
            <v>2</v>
          </cell>
          <cell r="I990">
            <v>3.6</v>
          </cell>
          <cell r="J990">
            <v>6</v>
          </cell>
        </row>
        <row r="991">
          <cell r="B991">
            <v>104116</v>
          </cell>
          <cell r="C991">
            <v>0.127</v>
          </cell>
          <cell r="D991">
            <v>0.1018</v>
          </cell>
          <cell r="E991">
            <v>2.52E-2</v>
          </cell>
          <cell r="F991">
            <v>0</v>
          </cell>
          <cell r="G991">
            <v>0</v>
          </cell>
          <cell r="H991">
            <v>2</v>
          </cell>
          <cell r="I991">
            <v>3.6</v>
          </cell>
          <cell r="J991">
            <v>6</v>
          </cell>
        </row>
        <row r="992">
          <cell r="B992">
            <v>104117</v>
          </cell>
          <cell r="C992">
            <v>0.2394</v>
          </cell>
          <cell r="D992">
            <v>0.1686</v>
          </cell>
          <cell r="E992">
            <v>1.7500000000000002E-2</v>
          </cell>
          <cell r="F992">
            <v>5.33E-2</v>
          </cell>
          <cell r="G992">
            <v>0</v>
          </cell>
          <cell r="H992">
            <v>2</v>
          </cell>
          <cell r="I992">
            <v>3.6</v>
          </cell>
          <cell r="J992">
            <v>6</v>
          </cell>
        </row>
        <row r="993">
          <cell r="B993">
            <v>104070</v>
          </cell>
          <cell r="C993">
            <v>0.42430000000000001</v>
          </cell>
          <cell r="D993">
            <v>0.31819999999999998</v>
          </cell>
          <cell r="E993">
            <v>3.5000000000000003E-2</v>
          </cell>
          <cell r="F993">
            <v>7.1099999999999997E-2</v>
          </cell>
          <cell r="G993">
            <v>0</v>
          </cell>
          <cell r="H993">
            <v>2</v>
          </cell>
          <cell r="I993">
            <v>3.6</v>
          </cell>
          <cell r="J993">
            <v>6</v>
          </cell>
        </row>
        <row r="994">
          <cell r="B994">
            <v>104101</v>
          </cell>
          <cell r="C994">
            <v>0.79059999999999997</v>
          </cell>
          <cell r="D994">
            <v>0.58850000000000002</v>
          </cell>
          <cell r="E994">
            <v>7.7700000000000005E-2</v>
          </cell>
          <cell r="F994">
            <v>0.1244</v>
          </cell>
          <cell r="G994">
            <v>0</v>
          </cell>
          <cell r="H994">
            <v>2</v>
          </cell>
          <cell r="I994">
            <v>3.6</v>
          </cell>
          <cell r="J994">
            <v>6</v>
          </cell>
        </row>
        <row r="995">
          <cell r="B995">
            <v>104093</v>
          </cell>
          <cell r="C995">
            <v>0.60260000000000002</v>
          </cell>
          <cell r="D995">
            <v>0.17050000000000001</v>
          </cell>
          <cell r="E995">
            <v>0.15670000000000001</v>
          </cell>
          <cell r="F995">
            <v>4.0000000000000002E-4</v>
          </cell>
          <cell r="G995">
            <v>0.27510000000000001</v>
          </cell>
          <cell r="H995">
            <v>2</v>
          </cell>
          <cell r="I995">
            <v>3.6</v>
          </cell>
          <cell r="J995">
            <v>6</v>
          </cell>
        </row>
        <row r="996">
          <cell r="B996">
            <v>104178</v>
          </cell>
          <cell r="C996">
            <v>0.44890000000000002</v>
          </cell>
          <cell r="D996">
            <v>0.33950000000000002</v>
          </cell>
          <cell r="E996">
            <v>4.0000000000000001E-3</v>
          </cell>
          <cell r="F996">
            <v>0.10539999999999999</v>
          </cell>
          <cell r="G996">
            <v>0</v>
          </cell>
          <cell r="H996">
            <v>2</v>
          </cell>
          <cell r="I996">
            <v>3.6</v>
          </cell>
          <cell r="J996">
            <v>6</v>
          </cell>
        </row>
        <row r="997">
          <cell r="B997">
            <v>104902</v>
          </cell>
          <cell r="C997">
            <v>0.49819999999999998</v>
          </cell>
          <cell r="D997">
            <v>0.1585</v>
          </cell>
          <cell r="E997">
            <v>2.1000000000000001E-2</v>
          </cell>
          <cell r="F997">
            <v>4.4400000000000002E-2</v>
          </cell>
          <cell r="G997">
            <v>0.27429999999999999</v>
          </cell>
          <cell r="H997">
            <v>2</v>
          </cell>
          <cell r="I997">
            <v>3.6</v>
          </cell>
          <cell r="J997">
            <v>6</v>
          </cell>
        </row>
        <row r="998">
          <cell r="B998">
            <v>104391</v>
          </cell>
          <cell r="C998">
            <v>1.5495000000000001</v>
          </cell>
          <cell r="D998">
            <v>0.66810000000000003</v>
          </cell>
          <cell r="E998">
            <v>0.18129999999999999</v>
          </cell>
          <cell r="F998">
            <v>0.1502</v>
          </cell>
          <cell r="G998">
            <v>0.55000000000000004</v>
          </cell>
          <cell r="I998">
            <v>3.6</v>
          </cell>
          <cell r="J998">
            <v>6</v>
          </cell>
        </row>
        <row r="999">
          <cell r="B999">
            <v>103704</v>
          </cell>
          <cell r="C999">
            <v>5.3959999999999999</v>
          </cell>
          <cell r="D999">
            <v>2.7161</v>
          </cell>
          <cell r="E999">
            <v>0.85940000000000005</v>
          </cell>
          <cell r="F999">
            <v>0.8226</v>
          </cell>
          <cell r="G999">
            <v>0.99790000000000001</v>
          </cell>
          <cell r="J999">
            <v>6</v>
          </cell>
        </row>
        <row r="1001">
          <cell r="B1001" t="str">
            <v>Evolução FEC Conjunto São Paulo Represa Sul</v>
          </cell>
        </row>
        <row r="1002">
          <cell r="B1002" t="str">
            <v>CONSUM</v>
          </cell>
          <cell r="C1002" t="str">
            <v>TOTAL</v>
          </cell>
          <cell r="D1002" t="str">
            <v>NPROG</v>
          </cell>
          <cell r="E1002" t="str">
            <v>PROG</v>
          </cell>
          <cell r="F1002" t="str">
            <v>SUBT INT</v>
          </cell>
          <cell r="G1002" t="str">
            <v>SUBT EXT</v>
          </cell>
          <cell r="H1002" t="str">
            <v>Padrão Mensal = 7,5</v>
          </cell>
          <cell r="I1002" t="str">
            <v>Padrão Trimestral = 15</v>
          </cell>
          <cell r="J1002" t="str">
            <v>Padrão Anual = 25</v>
          </cell>
        </row>
        <row r="1003">
          <cell r="B1003">
            <v>1408</v>
          </cell>
          <cell r="C1003">
            <v>1.4489000000000001</v>
          </cell>
          <cell r="D1003">
            <v>1.4489000000000001</v>
          </cell>
          <cell r="E1003">
            <v>0</v>
          </cell>
          <cell r="F1003">
            <v>0</v>
          </cell>
          <cell r="G1003">
            <v>0</v>
          </cell>
          <cell r="H1003">
            <v>7.5</v>
          </cell>
          <cell r="I1003">
            <v>15</v>
          </cell>
          <cell r="J1003">
            <v>25</v>
          </cell>
        </row>
        <row r="1004">
          <cell r="B1004">
            <v>1408</v>
          </cell>
          <cell r="C1004">
            <v>3.0390999999999999</v>
          </cell>
          <cell r="D1004">
            <v>2.9851000000000001</v>
          </cell>
          <cell r="E1004">
            <v>0</v>
          </cell>
          <cell r="F1004">
            <v>5.3999999999999999E-2</v>
          </cell>
          <cell r="G1004">
            <v>0</v>
          </cell>
          <cell r="H1004">
            <v>7.5</v>
          </cell>
          <cell r="I1004">
            <v>15</v>
          </cell>
          <cell r="J1004">
            <v>25</v>
          </cell>
        </row>
        <row r="1005">
          <cell r="B1005">
            <v>1408</v>
          </cell>
          <cell r="C1005">
            <v>0.92120000000000002</v>
          </cell>
          <cell r="D1005">
            <v>0.83660000000000001</v>
          </cell>
          <cell r="E1005">
            <v>0</v>
          </cell>
          <cell r="F1005">
            <v>8.4500000000000006E-2</v>
          </cell>
          <cell r="G1005">
            <v>0</v>
          </cell>
          <cell r="H1005">
            <v>7.5</v>
          </cell>
          <cell r="I1005">
            <v>15</v>
          </cell>
          <cell r="J1005">
            <v>25</v>
          </cell>
        </row>
        <row r="1006">
          <cell r="B1006">
            <v>1408</v>
          </cell>
          <cell r="C1006">
            <v>5.4092000000000002</v>
          </cell>
          <cell r="D1006">
            <v>5.2706</v>
          </cell>
          <cell r="E1006">
            <v>0</v>
          </cell>
          <cell r="F1006">
            <v>0.13850000000000001</v>
          </cell>
          <cell r="G1006">
            <v>0</v>
          </cell>
          <cell r="H1006">
            <v>7.5</v>
          </cell>
          <cell r="I1006">
            <v>15</v>
          </cell>
          <cell r="J1006">
            <v>25</v>
          </cell>
        </row>
        <row r="1007">
          <cell r="B1007">
            <v>1408</v>
          </cell>
          <cell r="C1007">
            <v>0.43680000000000002</v>
          </cell>
          <cell r="D1007">
            <v>0.25069999999999998</v>
          </cell>
          <cell r="E1007">
            <v>0.18609999999999999</v>
          </cell>
          <cell r="F1007">
            <v>0</v>
          </cell>
          <cell r="G1007">
            <v>0</v>
          </cell>
          <cell r="H1007">
            <v>7.5</v>
          </cell>
          <cell r="I1007">
            <v>15</v>
          </cell>
          <cell r="J1007">
            <v>25</v>
          </cell>
        </row>
        <row r="1008">
          <cell r="B1008">
            <v>1408</v>
          </cell>
          <cell r="C1008">
            <v>0.30680000000000002</v>
          </cell>
          <cell r="D1008">
            <v>0.30680000000000002</v>
          </cell>
          <cell r="E1008">
            <v>0</v>
          </cell>
          <cell r="F1008">
            <v>0</v>
          </cell>
          <cell r="G1008">
            <v>0</v>
          </cell>
          <cell r="H1008">
            <v>7.5</v>
          </cell>
          <cell r="I1008">
            <v>15</v>
          </cell>
          <cell r="J1008">
            <v>25</v>
          </cell>
        </row>
        <row r="1009">
          <cell r="B1009">
            <v>1408</v>
          </cell>
          <cell r="C1009">
            <v>1.5334000000000001</v>
          </cell>
          <cell r="D1009">
            <v>1.5334000000000001</v>
          </cell>
          <cell r="E1009">
            <v>0</v>
          </cell>
          <cell r="F1009">
            <v>0</v>
          </cell>
          <cell r="G1009">
            <v>0</v>
          </cell>
          <cell r="H1009">
            <v>7.5</v>
          </cell>
          <cell r="I1009">
            <v>15</v>
          </cell>
          <cell r="J1009">
            <v>25</v>
          </cell>
        </row>
        <row r="1010">
          <cell r="B1010">
            <v>1408</v>
          </cell>
          <cell r="C1010">
            <v>2.2770000000000001</v>
          </cell>
          <cell r="D1010">
            <v>2.0909</v>
          </cell>
          <cell r="E1010">
            <v>0.18609999999999999</v>
          </cell>
          <cell r="F1010">
            <v>0</v>
          </cell>
          <cell r="G1010">
            <v>0</v>
          </cell>
          <cell r="H1010">
            <v>7.5</v>
          </cell>
          <cell r="I1010">
            <v>15</v>
          </cell>
          <cell r="J1010">
            <v>25</v>
          </cell>
        </row>
        <row r="1011">
          <cell r="B1011">
            <v>1408</v>
          </cell>
          <cell r="C1011">
            <v>0.81679999999999997</v>
          </cell>
          <cell r="D1011">
            <v>0.81679999999999997</v>
          </cell>
          <cell r="E1011">
            <v>0</v>
          </cell>
          <cell r="F1011">
            <v>0</v>
          </cell>
          <cell r="G1011">
            <v>0</v>
          </cell>
          <cell r="H1011">
            <v>7.5</v>
          </cell>
          <cell r="I1011">
            <v>15</v>
          </cell>
          <cell r="J1011">
            <v>25</v>
          </cell>
        </row>
        <row r="1012">
          <cell r="B1012">
            <v>1408</v>
          </cell>
          <cell r="C1012">
            <v>0.81320000000000003</v>
          </cell>
          <cell r="D1012">
            <v>0.81320000000000003</v>
          </cell>
          <cell r="E1012">
            <v>0</v>
          </cell>
          <cell r="F1012">
            <v>0</v>
          </cell>
          <cell r="G1012">
            <v>0</v>
          </cell>
          <cell r="H1012">
            <v>7.5</v>
          </cell>
          <cell r="I1012">
            <v>15</v>
          </cell>
          <cell r="J1012">
            <v>25</v>
          </cell>
        </row>
        <row r="1013">
          <cell r="B1013">
            <v>1408</v>
          </cell>
          <cell r="C1013">
            <v>0.22800000000000001</v>
          </cell>
          <cell r="D1013">
            <v>0.22090000000000001</v>
          </cell>
          <cell r="E1013">
            <v>7.1000000000000004E-3</v>
          </cell>
          <cell r="F1013">
            <v>0</v>
          </cell>
          <cell r="G1013">
            <v>0</v>
          </cell>
          <cell r="H1013">
            <v>7.5</v>
          </cell>
          <cell r="I1013">
            <v>15</v>
          </cell>
          <cell r="J1013">
            <v>25</v>
          </cell>
        </row>
        <row r="1014">
          <cell r="B1014">
            <v>1408</v>
          </cell>
          <cell r="C1014">
            <v>1.8580000000000001</v>
          </cell>
          <cell r="D1014">
            <v>1.8509</v>
          </cell>
          <cell r="E1014">
            <v>7.1000000000000004E-3</v>
          </cell>
          <cell r="F1014">
            <v>0</v>
          </cell>
          <cell r="G1014">
            <v>0</v>
          </cell>
          <cell r="H1014">
            <v>7.5</v>
          </cell>
          <cell r="I1014">
            <v>15</v>
          </cell>
          <cell r="J1014">
            <v>25</v>
          </cell>
        </row>
        <row r="1015">
          <cell r="B1015">
            <v>1408</v>
          </cell>
          <cell r="C1015">
            <v>0.78480000000000005</v>
          </cell>
          <cell r="D1015">
            <v>0.78480000000000005</v>
          </cell>
          <cell r="E1015">
            <v>0</v>
          </cell>
          <cell r="F1015">
            <v>0</v>
          </cell>
          <cell r="G1015">
            <v>0</v>
          </cell>
          <cell r="H1015">
            <v>7.5</v>
          </cell>
          <cell r="I1015">
            <v>15</v>
          </cell>
          <cell r="J1015">
            <v>25</v>
          </cell>
        </row>
        <row r="1016">
          <cell r="B1016">
            <v>1408</v>
          </cell>
          <cell r="C1016">
            <v>2.1996000000000002</v>
          </cell>
          <cell r="D1016">
            <v>2.1320999999999999</v>
          </cell>
          <cell r="E1016">
            <v>0</v>
          </cell>
          <cell r="F1016">
            <v>6.7500000000000004E-2</v>
          </cell>
          <cell r="G1016">
            <v>0</v>
          </cell>
          <cell r="H1016">
            <v>7.5</v>
          </cell>
          <cell r="I1016">
            <v>15</v>
          </cell>
          <cell r="J1016">
            <v>25</v>
          </cell>
        </row>
        <row r="1017">
          <cell r="B1017">
            <v>1408</v>
          </cell>
          <cell r="C1017">
            <v>2.3068</v>
          </cell>
          <cell r="D1017">
            <v>1.9716</v>
          </cell>
          <cell r="E1017">
            <v>0.1158</v>
          </cell>
          <cell r="F1017">
            <v>0.152</v>
          </cell>
          <cell r="G1017">
            <v>6.7500000000000004E-2</v>
          </cell>
          <cell r="H1017">
            <v>7.5</v>
          </cell>
          <cell r="I1017">
            <v>15</v>
          </cell>
          <cell r="J1017">
            <v>25</v>
          </cell>
        </row>
        <row r="1018">
          <cell r="B1018">
            <v>1408</v>
          </cell>
          <cell r="C1018">
            <v>5.2911999999999999</v>
          </cell>
          <cell r="D1018">
            <v>4.8884999999999996</v>
          </cell>
          <cell r="E1018">
            <v>0.1158</v>
          </cell>
          <cell r="F1018">
            <v>0.2195</v>
          </cell>
          <cell r="G1018">
            <v>6.7500000000000004E-2</v>
          </cell>
          <cell r="I1018">
            <v>15</v>
          </cell>
          <cell r="J1018">
            <v>25</v>
          </cell>
        </row>
        <row r="1019">
          <cell r="B1019">
            <v>1408</v>
          </cell>
          <cell r="C1019">
            <v>14.8354</v>
          </cell>
          <cell r="D1019">
            <v>14.100899999999999</v>
          </cell>
          <cell r="E1019">
            <v>0.309</v>
          </cell>
          <cell r="F1019">
            <v>0.35799999999999998</v>
          </cell>
          <cell r="G1019">
            <v>6.7500000000000004E-2</v>
          </cell>
          <cell r="J1019">
            <v>25</v>
          </cell>
        </row>
        <row r="1021">
          <cell r="B1021" t="str">
            <v>Evolução FEC Conjunto Sapopemba</v>
          </cell>
        </row>
        <row r="1022">
          <cell r="B1022" t="str">
            <v>CONSUM</v>
          </cell>
          <cell r="C1022" t="str">
            <v>TOTAL</v>
          </cell>
          <cell r="D1022" t="str">
            <v>NPROG</v>
          </cell>
          <cell r="E1022" t="str">
            <v>PROG</v>
          </cell>
          <cell r="F1022" t="str">
            <v>SUBT INT</v>
          </cell>
          <cell r="G1022" t="str">
            <v>SUBT EXT</v>
          </cell>
          <cell r="H1022" t="str">
            <v>Padrão Mensal = 2,4</v>
          </cell>
          <cell r="I1022" t="str">
            <v>Padrão Trimestral = 4,8</v>
          </cell>
          <cell r="J1022" t="str">
            <v>Padrão Anual = 8</v>
          </cell>
        </row>
        <row r="1023">
          <cell r="B1023">
            <v>96542</v>
          </cell>
          <cell r="C1023">
            <v>0.77380000000000004</v>
          </cell>
          <cell r="D1023">
            <v>0.7147</v>
          </cell>
          <cell r="E1023">
            <v>2.29E-2</v>
          </cell>
          <cell r="F1023">
            <v>3.6200000000000003E-2</v>
          </cell>
          <cell r="G1023">
            <v>0</v>
          </cell>
          <cell r="H1023">
            <v>2.4</v>
          </cell>
          <cell r="I1023">
            <v>4.8</v>
          </cell>
          <cell r="J1023">
            <v>8</v>
          </cell>
        </row>
        <row r="1024">
          <cell r="B1024">
            <v>96542</v>
          </cell>
          <cell r="C1024">
            <v>0.38169999999999998</v>
          </cell>
          <cell r="D1024">
            <v>0.32619999999999999</v>
          </cell>
          <cell r="E1024">
            <v>5.5500000000000001E-2</v>
          </cell>
          <cell r="F1024">
            <v>0</v>
          </cell>
          <cell r="G1024">
            <v>0</v>
          </cell>
          <cell r="H1024">
            <v>2.4</v>
          </cell>
          <cell r="I1024">
            <v>4.8</v>
          </cell>
          <cell r="J1024">
            <v>8</v>
          </cell>
        </row>
        <row r="1025">
          <cell r="B1025">
            <v>96305</v>
          </cell>
          <cell r="C1025">
            <v>0.29020000000000001</v>
          </cell>
          <cell r="D1025">
            <v>0.15859999999999999</v>
          </cell>
          <cell r="E1025">
            <v>2.1499999999999998E-2</v>
          </cell>
          <cell r="F1025">
            <v>0</v>
          </cell>
          <cell r="G1025">
            <v>0.1101</v>
          </cell>
          <cell r="H1025">
            <v>2.4</v>
          </cell>
          <cell r="I1025">
            <v>4.8</v>
          </cell>
          <cell r="J1025">
            <v>8</v>
          </cell>
        </row>
        <row r="1026">
          <cell r="B1026">
            <v>96463</v>
          </cell>
          <cell r="C1026">
            <v>1.4461999999999999</v>
          </cell>
          <cell r="D1026">
            <v>1.2000999999999999</v>
          </cell>
          <cell r="E1026">
            <v>9.9900000000000003E-2</v>
          </cell>
          <cell r="F1026">
            <v>3.6200000000000003E-2</v>
          </cell>
          <cell r="G1026">
            <v>0.1099</v>
          </cell>
          <cell r="H1026">
            <v>2.4</v>
          </cell>
          <cell r="I1026">
            <v>4.8</v>
          </cell>
          <cell r="J1026">
            <v>8</v>
          </cell>
        </row>
        <row r="1027">
          <cell r="B1027">
            <v>96292</v>
          </cell>
          <cell r="C1027">
            <v>0.222</v>
          </cell>
          <cell r="D1027">
            <v>0.12130000000000001</v>
          </cell>
          <cell r="E1027">
            <v>5.7999999999999996E-3</v>
          </cell>
          <cell r="F1027">
            <v>0</v>
          </cell>
          <cell r="G1027">
            <v>9.4899999999999998E-2</v>
          </cell>
          <cell r="H1027">
            <v>2.4</v>
          </cell>
          <cell r="I1027">
            <v>4.8</v>
          </cell>
          <cell r="J1027">
            <v>8</v>
          </cell>
        </row>
        <row r="1028">
          <cell r="B1028">
            <v>96289</v>
          </cell>
          <cell r="C1028">
            <v>0.53269999999999995</v>
          </cell>
          <cell r="D1028">
            <v>0.32250000000000001</v>
          </cell>
          <cell r="E1028">
            <v>6.0000000000000001E-3</v>
          </cell>
          <cell r="F1028">
            <v>0.10929999999999999</v>
          </cell>
          <cell r="G1028">
            <v>9.4899999999999998E-2</v>
          </cell>
          <cell r="H1028">
            <v>2.4</v>
          </cell>
          <cell r="I1028">
            <v>4.8</v>
          </cell>
          <cell r="J1028">
            <v>8</v>
          </cell>
        </row>
        <row r="1029">
          <cell r="B1029">
            <v>96262</v>
          </cell>
          <cell r="C1029">
            <v>0.35520000000000002</v>
          </cell>
          <cell r="D1029">
            <v>0.34420000000000001</v>
          </cell>
          <cell r="E1029">
            <v>1.0999999999999999E-2</v>
          </cell>
          <cell r="F1029">
            <v>0</v>
          </cell>
          <cell r="G1029">
            <v>0</v>
          </cell>
          <cell r="H1029">
            <v>2.4</v>
          </cell>
          <cell r="I1029">
            <v>4.8</v>
          </cell>
          <cell r="J1029">
            <v>8</v>
          </cell>
        </row>
        <row r="1030">
          <cell r="B1030">
            <v>96281</v>
          </cell>
          <cell r="C1030">
            <v>1.1099000000000001</v>
          </cell>
          <cell r="D1030">
            <v>0.78800000000000003</v>
          </cell>
          <cell r="E1030">
            <v>2.2800000000000001E-2</v>
          </cell>
          <cell r="F1030">
            <v>0.10929999999999999</v>
          </cell>
          <cell r="G1030">
            <v>0.1898</v>
          </cell>
          <cell r="H1030">
            <v>2.4</v>
          </cell>
          <cell r="I1030">
            <v>4.8</v>
          </cell>
          <cell r="J1030">
            <v>8</v>
          </cell>
        </row>
        <row r="1031">
          <cell r="B1031">
            <v>97482</v>
          </cell>
          <cell r="C1031">
            <v>0.3463</v>
          </cell>
          <cell r="D1031">
            <v>0.30330000000000001</v>
          </cell>
          <cell r="E1031">
            <v>4.2999999999999997E-2</v>
          </cell>
          <cell r="F1031">
            <v>0</v>
          </cell>
          <cell r="G1031">
            <v>0</v>
          </cell>
          <cell r="H1031">
            <v>2.4</v>
          </cell>
          <cell r="I1031">
            <v>4.8</v>
          </cell>
          <cell r="J1031">
            <v>8</v>
          </cell>
        </row>
        <row r="1032">
          <cell r="B1032">
            <v>97530</v>
          </cell>
          <cell r="C1032">
            <v>0.31280000000000002</v>
          </cell>
          <cell r="D1032">
            <v>0.2752</v>
          </cell>
          <cell r="E1032">
            <v>3.7699999999999997E-2</v>
          </cell>
          <cell r="F1032">
            <v>0</v>
          </cell>
          <cell r="G1032">
            <v>0</v>
          </cell>
          <cell r="H1032">
            <v>2.4</v>
          </cell>
          <cell r="I1032">
            <v>4.8</v>
          </cell>
          <cell r="J1032">
            <v>8</v>
          </cell>
        </row>
        <row r="1033">
          <cell r="B1033">
            <v>97529</v>
          </cell>
          <cell r="C1033">
            <v>0.43890000000000001</v>
          </cell>
          <cell r="D1033">
            <v>0.38579999999999998</v>
          </cell>
          <cell r="E1033">
            <v>5.3100000000000001E-2</v>
          </cell>
          <cell r="F1033">
            <v>0</v>
          </cell>
          <cell r="G1033">
            <v>0</v>
          </cell>
          <cell r="H1033">
            <v>2.4</v>
          </cell>
          <cell r="I1033">
            <v>4.8</v>
          </cell>
          <cell r="J1033">
            <v>8</v>
          </cell>
        </row>
        <row r="1034">
          <cell r="B1034">
            <v>97514</v>
          </cell>
          <cell r="C1034">
            <v>1.0980000000000001</v>
          </cell>
          <cell r="D1034">
            <v>0.96430000000000005</v>
          </cell>
          <cell r="E1034">
            <v>0.1338</v>
          </cell>
          <cell r="F1034">
            <v>0</v>
          </cell>
          <cell r="G1034">
            <v>0</v>
          </cell>
          <cell r="H1034">
            <v>2.4</v>
          </cell>
          <cell r="I1034">
            <v>4.8</v>
          </cell>
          <cell r="J1034">
            <v>8</v>
          </cell>
        </row>
        <row r="1035">
          <cell r="B1035">
            <v>97599</v>
          </cell>
          <cell r="C1035">
            <v>0.59030000000000005</v>
          </cell>
          <cell r="D1035">
            <v>0.46899999999999997</v>
          </cell>
          <cell r="E1035">
            <v>0.12130000000000001</v>
          </cell>
          <cell r="F1035">
            <v>0</v>
          </cell>
          <cell r="G1035">
            <v>0</v>
          </cell>
          <cell r="H1035">
            <v>2.4</v>
          </cell>
          <cell r="I1035">
            <v>4.8</v>
          </cell>
          <cell r="J1035">
            <v>8</v>
          </cell>
        </row>
        <row r="1036">
          <cell r="B1036">
            <v>97594</v>
          </cell>
          <cell r="C1036">
            <v>0.89370000000000005</v>
          </cell>
          <cell r="D1036">
            <v>0.2155</v>
          </cell>
          <cell r="E1036">
            <v>0.1366</v>
          </cell>
          <cell r="F1036">
            <v>0.15740000000000001</v>
          </cell>
          <cell r="G1036">
            <v>0.38429999999999997</v>
          </cell>
          <cell r="H1036">
            <v>2.4</v>
          </cell>
          <cell r="I1036">
            <v>4.8</v>
          </cell>
          <cell r="J1036">
            <v>8</v>
          </cell>
        </row>
        <row r="1037">
          <cell r="B1037">
            <v>98749</v>
          </cell>
          <cell r="C1037">
            <v>0.86929999999999996</v>
          </cell>
          <cell r="D1037">
            <v>0.68169999999999997</v>
          </cell>
          <cell r="E1037">
            <v>4.8399999999999999E-2</v>
          </cell>
          <cell r="F1037">
            <v>0.13930000000000001</v>
          </cell>
          <cell r="G1037">
            <v>0</v>
          </cell>
          <cell r="H1037">
            <v>2.4</v>
          </cell>
          <cell r="I1037">
            <v>4.8</v>
          </cell>
          <cell r="J1037">
            <v>8</v>
          </cell>
        </row>
        <row r="1038">
          <cell r="B1038">
            <v>97981</v>
          </cell>
          <cell r="C1038">
            <v>2.3542999999999998</v>
          </cell>
          <cell r="D1038">
            <v>1.3689</v>
          </cell>
          <cell r="E1038">
            <v>0.30570000000000003</v>
          </cell>
          <cell r="F1038">
            <v>0.29720000000000002</v>
          </cell>
          <cell r="G1038">
            <v>0.38279999999999997</v>
          </cell>
          <cell r="I1038">
            <v>4.8</v>
          </cell>
          <cell r="J1038">
            <v>8</v>
          </cell>
        </row>
        <row r="1039">
          <cell r="B1039">
            <v>97060</v>
          </cell>
          <cell r="C1039">
            <v>6.0179999999999998</v>
          </cell>
          <cell r="D1039">
            <v>4.3250000000000002</v>
          </cell>
          <cell r="E1039">
            <v>0.56489999999999996</v>
          </cell>
          <cell r="F1039">
            <v>0.44440000000000002</v>
          </cell>
          <cell r="G1039">
            <v>0.68400000000000005</v>
          </cell>
          <cell r="J1039">
            <v>8</v>
          </cell>
        </row>
        <row r="1041">
          <cell r="B1041" t="str">
            <v>Evolução FEC Conjunto Saúde</v>
          </cell>
        </row>
        <row r="1042">
          <cell r="B1042" t="str">
            <v>CONSUM</v>
          </cell>
          <cell r="C1042" t="str">
            <v>TOTAL</v>
          </cell>
          <cell r="D1042" t="str">
            <v>NPROG</v>
          </cell>
          <cell r="E1042" t="str">
            <v>PROG</v>
          </cell>
          <cell r="F1042" t="str">
            <v>SUBT INT</v>
          </cell>
          <cell r="G1042" t="str">
            <v>SUBT EXT</v>
          </cell>
          <cell r="H1042" t="str">
            <v>Padrão Mensal = 2</v>
          </cell>
          <cell r="I1042" t="str">
            <v>Padrão Trimestral = 3</v>
          </cell>
          <cell r="J1042" t="str">
            <v>Padrão Anual = 5</v>
          </cell>
        </row>
        <row r="1043">
          <cell r="B1043">
            <v>105070</v>
          </cell>
          <cell r="C1043">
            <v>0.23480000000000001</v>
          </cell>
          <cell r="D1043">
            <v>0.21859999999999999</v>
          </cell>
          <cell r="E1043">
            <v>1.6299999999999999E-2</v>
          </cell>
          <cell r="F1043">
            <v>0</v>
          </cell>
          <cell r="G1043">
            <v>0</v>
          </cell>
          <cell r="H1043">
            <v>2</v>
          </cell>
          <cell r="I1043">
            <v>3</v>
          </cell>
          <cell r="J1043">
            <v>5</v>
          </cell>
        </row>
        <row r="1044">
          <cell r="B1044">
            <v>105001</v>
          </cell>
          <cell r="C1044">
            <v>0.76590000000000003</v>
          </cell>
          <cell r="D1044">
            <v>0.47749999999999998</v>
          </cell>
          <cell r="E1044">
            <v>8.8000000000000005E-3</v>
          </cell>
          <cell r="F1044">
            <v>0.27960000000000002</v>
          </cell>
          <cell r="G1044">
            <v>0</v>
          </cell>
          <cell r="H1044">
            <v>2</v>
          </cell>
          <cell r="I1044">
            <v>3</v>
          </cell>
          <cell r="J1044">
            <v>5</v>
          </cell>
        </row>
        <row r="1045">
          <cell r="B1045">
            <v>105051</v>
          </cell>
          <cell r="C1045">
            <v>0.4224</v>
          </cell>
          <cell r="D1045">
            <v>0.27960000000000002</v>
          </cell>
          <cell r="E1045">
            <v>2.1600000000000001E-2</v>
          </cell>
          <cell r="F1045">
            <v>0</v>
          </cell>
          <cell r="G1045">
            <v>0.1212</v>
          </cell>
          <cell r="H1045">
            <v>2</v>
          </cell>
          <cell r="I1045">
            <v>3</v>
          </cell>
          <cell r="J1045">
            <v>5</v>
          </cell>
        </row>
        <row r="1046">
          <cell r="B1046">
            <v>105041</v>
          </cell>
          <cell r="C1046">
            <v>1.4229000000000001</v>
          </cell>
          <cell r="D1046">
            <v>0.97560000000000002</v>
          </cell>
          <cell r="E1046">
            <v>4.6699999999999998E-2</v>
          </cell>
          <cell r="F1046">
            <v>0.27950000000000003</v>
          </cell>
          <cell r="G1046">
            <v>0.1212</v>
          </cell>
          <cell r="H1046">
            <v>2</v>
          </cell>
          <cell r="I1046">
            <v>3</v>
          </cell>
          <cell r="J1046">
            <v>5</v>
          </cell>
        </row>
        <row r="1047">
          <cell r="B1047">
            <v>105053</v>
          </cell>
          <cell r="C1047">
            <v>0.66549999999999998</v>
          </cell>
          <cell r="D1047">
            <v>8.6099999999999996E-2</v>
          </cell>
          <cell r="E1047">
            <v>6.4999999999999997E-3</v>
          </cell>
          <cell r="F1047">
            <v>2.0000000000000001E-4</v>
          </cell>
          <cell r="G1047">
            <v>0.57269999999999999</v>
          </cell>
          <cell r="H1047">
            <v>2</v>
          </cell>
          <cell r="I1047">
            <v>3</v>
          </cell>
          <cell r="J1047">
            <v>5</v>
          </cell>
        </row>
        <row r="1048">
          <cell r="B1048">
            <v>105032</v>
          </cell>
          <cell r="C1048">
            <v>0.26140000000000002</v>
          </cell>
          <cell r="D1048">
            <v>0.25240000000000001</v>
          </cell>
          <cell r="E1048">
            <v>8.8999999999999999E-3</v>
          </cell>
          <cell r="F1048">
            <v>0</v>
          </cell>
          <cell r="G1048">
            <v>0</v>
          </cell>
          <cell r="H1048">
            <v>2</v>
          </cell>
          <cell r="I1048">
            <v>3</v>
          </cell>
          <cell r="J1048">
            <v>5</v>
          </cell>
        </row>
        <row r="1049">
          <cell r="B1049">
            <v>105032</v>
          </cell>
          <cell r="C1049">
            <v>5.1900000000000002E-2</v>
          </cell>
          <cell r="D1049">
            <v>4.02E-2</v>
          </cell>
          <cell r="E1049">
            <v>1.17E-2</v>
          </cell>
          <cell r="F1049">
            <v>0</v>
          </cell>
          <cell r="G1049">
            <v>0</v>
          </cell>
          <cell r="H1049">
            <v>2</v>
          </cell>
          <cell r="I1049">
            <v>3</v>
          </cell>
          <cell r="J1049">
            <v>5</v>
          </cell>
        </row>
        <row r="1050">
          <cell r="B1050">
            <v>105039</v>
          </cell>
          <cell r="C1050">
            <v>0.97889999999999999</v>
          </cell>
          <cell r="D1050">
            <v>0.37869999999999998</v>
          </cell>
          <cell r="E1050">
            <v>2.7099999999999999E-2</v>
          </cell>
          <cell r="F1050">
            <v>2.0000000000000001E-4</v>
          </cell>
          <cell r="G1050">
            <v>0.57279999999999998</v>
          </cell>
          <cell r="H1050">
            <v>2</v>
          </cell>
          <cell r="I1050">
            <v>3</v>
          </cell>
          <cell r="J1050">
            <v>5</v>
          </cell>
        </row>
        <row r="1051">
          <cell r="B1051">
            <v>106751</v>
          </cell>
          <cell r="C1051">
            <v>5.1499999999999997E-2</v>
          </cell>
          <cell r="D1051">
            <v>4.2700000000000002E-2</v>
          </cell>
          <cell r="E1051">
            <v>8.8000000000000005E-3</v>
          </cell>
          <cell r="F1051">
            <v>0</v>
          </cell>
          <cell r="G1051">
            <v>0</v>
          </cell>
          <cell r="H1051">
            <v>2</v>
          </cell>
          <cell r="I1051">
            <v>3</v>
          </cell>
          <cell r="J1051">
            <v>5</v>
          </cell>
        </row>
        <row r="1052">
          <cell r="B1052">
            <v>106751</v>
          </cell>
          <cell r="C1052">
            <v>0.13239999999999999</v>
          </cell>
          <cell r="D1052">
            <v>6.8400000000000002E-2</v>
          </cell>
          <cell r="E1052">
            <v>1.5800000000000002E-2</v>
          </cell>
          <cell r="F1052">
            <v>4.82E-2</v>
          </cell>
          <cell r="G1052">
            <v>0</v>
          </cell>
          <cell r="H1052">
            <v>2</v>
          </cell>
          <cell r="I1052">
            <v>3</v>
          </cell>
          <cell r="J1052">
            <v>5</v>
          </cell>
        </row>
        <row r="1053">
          <cell r="B1053">
            <v>106727</v>
          </cell>
          <cell r="C1053">
            <v>0.16200000000000001</v>
          </cell>
          <cell r="D1053">
            <v>5.57E-2</v>
          </cell>
          <cell r="E1053">
            <v>3.0000000000000001E-3</v>
          </cell>
          <cell r="F1053">
            <v>0.1033</v>
          </cell>
          <cell r="G1053">
            <v>0</v>
          </cell>
          <cell r="H1053">
            <v>2</v>
          </cell>
          <cell r="I1053">
            <v>3</v>
          </cell>
          <cell r="J1053">
            <v>5</v>
          </cell>
        </row>
        <row r="1054">
          <cell r="B1054">
            <v>106743</v>
          </cell>
          <cell r="C1054">
            <v>0.34589999999999999</v>
          </cell>
          <cell r="D1054">
            <v>0.1668</v>
          </cell>
          <cell r="E1054">
            <v>2.76E-2</v>
          </cell>
          <cell r="F1054">
            <v>0.1515</v>
          </cell>
          <cell r="G1054">
            <v>0</v>
          </cell>
          <cell r="H1054">
            <v>2</v>
          </cell>
          <cell r="I1054">
            <v>3</v>
          </cell>
          <cell r="J1054">
            <v>5</v>
          </cell>
        </row>
        <row r="1055">
          <cell r="B1055">
            <v>106760</v>
          </cell>
          <cell r="C1055">
            <v>0.47160000000000002</v>
          </cell>
          <cell r="D1055">
            <v>0.33800000000000002</v>
          </cell>
          <cell r="E1055">
            <v>1.37E-2</v>
          </cell>
          <cell r="F1055">
            <v>0.11990000000000001</v>
          </cell>
          <cell r="G1055">
            <v>0</v>
          </cell>
          <cell r="H1055">
            <v>2</v>
          </cell>
          <cell r="I1055">
            <v>3</v>
          </cell>
          <cell r="J1055">
            <v>5</v>
          </cell>
        </row>
        <row r="1056">
          <cell r="B1056">
            <v>106542</v>
          </cell>
          <cell r="C1056">
            <v>0.1119</v>
          </cell>
          <cell r="D1056">
            <v>9.1600000000000001E-2</v>
          </cell>
          <cell r="E1056">
            <v>2.0299999999999999E-2</v>
          </cell>
          <cell r="F1056">
            <v>0</v>
          </cell>
          <cell r="G1056">
            <v>0</v>
          </cell>
          <cell r="H1056">
            <v>2</v>
          </cell>
          <cell r="I1056">
            <v>3</v>
          </cell>
          <cell r="J1056">
            <v>5</v>
          </cell>
        </row>
        <row r="1057">
          <cell r="B1057">
            <v>108758</v>
          </cell>
          <cell r="C1057">
            <v>0.224</v>
          </cell>
          <cell r="D1057">
            <v>0.20710000000000001</v>
          </cell>
          <cell r="E1057">
            <v>1.6799999999999999E-2</v>
          </cell>
          <cell r="F1057">
            <v>0</v>
          </cell>
          <cell r="G1057">
            <v>0</v>
          </cell>
          <cell r="H1057">
            <v>2</v>
          </cell>
          <cell r="I1057">
            <v>3</v>
          </cell>
          <cell r="J1057">
            <v>5</v>
          </cell>
        </row>
        <row r="1058">
          <cell r="B1058">
            <v>107353</v>
          </cell>
          <cell r="C1058">
            <v>0.80700000000000005</v>
          </cell>
          <cell r="D1058">
            <v>0.63690000000000002</v>
          </cell>
          <cell r="E1058">
            <v>5.0799999999999998E-2</v>
          </cell>
          <cell r="F1058">
            <v>0.1192</v>
          </cell>
          <cell r="G1058">
            <v>0</v>
          </cell>
          <cell r="I1058">
            <v>3</v>
          </cell>
          <cell r="J1058">
            <v>5</v>
          </cell>
        </row>
        <row r="1059">
          <cell r="B1059">
            <v>106044</v>
          </cell>
          <cell r="C1059">
            <v>3.5442</v>
          </cell>
          <cell r="D1059">
            <v>2.1541000000000001</v>
          </cell>
          <cell r="E1059">
            <v>0.15229999999999999</v>
          </cell>
          <cell r="F1059">
            <v>0.55020000000000002</v>
          </cell>
          <cell r="G1059">
            <v>0.68740000000000001</v>
          </cell>
          <cell r="J1059">
            <v>5</v>
          </cell>
        </row>
        <row r="1061">
          <cell r="B1061" t="str">
            <v>Evolução FEC Conjunto Taboão da Serra</v>
          </cell>
        </row>
        <row r="1062">
          <cell r="B1062" t="str">
            <v>CONSUM</v>
          </cell>
          <cell r="C1062" t="str">
            <v>TOTAL</v>
          </cell>
          <cell r="D1062" t="str">
            <v>NPROG</v>
          </cell>
          <cell r="E1062" t="str">
            <v>PROG</v>
          </cell>
          <cell r="F1062" t="str">
            <v>SUBT INT</v>
          </cell>
          <cell r="G1062" t="str">
            <v>SUBT EXT</v>
          </cell>
          <cell r="H1062" t="str">
            <v>Padrão Mensal = 3,3</v>
          </cell>
          <cell r="I1062" t="str">
            <v>Padrão Trimestral = 6,6</v>
          </cell>
          <cell r="J1062" t="str">
            <v>Padrão Anual = 11</v>
          </cell>
        </row>
        <row r="1063">
          <cell r="B1063">
            <v>64339</v>
          </cell>
          <cell r="C1063">
            <v>1.3139000000000001</v>
          </cell>
          <cell r="D1063">
            <v>1.2254</v>
          </cell>
          <cell r="E1063">
            <v>8.8499999999999995E-2</v>
          </cell>
          <cell r="F1063">
            <v>0</v>
          </cell>
          <cell r="G1063">
            <v>0</v>
          </cell>
          <cell r="H1063">
            <v>3.3</v>
          </cell>
          <cell r="I1063">
            <v>6.6</v>
          </cell>
          <cell r="J1063">
            <v>11</v>
          </cell>
        </row>
        <row r="1064">
          <cell r="B1064">
            <v>64342</v>
          </cell>
          <cell r="C1064">
            <v>2.496</v>
          </cell>
          <cell r="D1064">
            <v>2.1753999999999998</v>
          </cell>
          <cell r="E1064">
            <v>0.3155</v>
          </cell>
          <cell r="F1064">
            <v>5.1999999999999998E-3</v>
          </cell>
          <cell r="G1064">
            <v>0</v>
          </cell>
          <cell r="H1064">
            <v>3.3</v>
          </cell>
          <cell r="I1064">
            <v>6.6</v>
          </cell>
          <cell r="J1064">
            <v>11</v>
          </cell>
        </row>
        <row r="1065">
          <cell r="B1065">
            <v>64306</v>
          </cell>
          <cell r="C1065">
            <v>0.79159999999999997</v>
          </cell>
          <cell r="D1065">
            <v>0.75149999999999995</v>
          </cell>
          <cell r="E1065">
            <v>3.2500000000000001E-2</v>
          </cell>
          <cell r="F1065">
            <v>0</v>
          </cell>
          <cell r="G1065">
            <v>7.4999999999999997E-3</v>
          </cell>
          <cell r="H1065">
            <v>3.3</v>
          </cell>
          <cell r="I1065">
            <v>6.6</v>
          </cell>
          <cell r="J1065">
            <v>11</v>
          </cell>
        </row>
        <row r="1066">
          <cell r="B1066">
            <v>64329</v>
          </cell>
          <cell r="C1066">
            <v>4.6018999999999997</v>
          </cell>
          <cell r="D1066">
            <v>4.1527000000000003</v>
          </cell>
          <cell r="E1066">
            <v>0.43659999999999999</v>
          </cell>
          <cell r="F1066">
            <v>5.1999999999999998E-3</v>
          </cell>
          <cell r="G1066">
            <v>7.4999999999999997E-3</v>
          </cell>
          <cell r="H1066">
            <v>3.3</v>
          </cell>
          <cell r="I1066">
            <v>6.6</v>
          </cell>
          <cell r="J1066">
            <v>11</v>
          </cell>
        </row>
        <row r="1067">
          <cell r="B1067">
            <v>64279</v>
          </cell>
          <cell r="C1067">
            <v>0.15029999999999999</v>
          </cell>
          <cell r="D1067">
            <v>0.1244</v>
          </cell>
          <cell r="E1067">
            <v>2.5899999999999999E-2</v>
          </cell>
          <cell r="F1067">
            <v>0</v>
          </cell>
          <cell r="G1067">
            <v>0</v>
          </cell>
          <cell r="H1067">
            <v>3.3</v>
          </cell>
          <cell r="I1067">
            <v>6.6</v>
          </cell>
          <cell r="J1067">
            <v>11</v>
          </cell>
        </row>
        <row r="1068">
          <cell r="B1068">
            <v>64399</v>
          </cell>
          <cell r="C1068">
            <v>1.3059000000000001</v>
          </cell>
          <cell r="D1068">
            <v>0.45369999999999999</v>
          </cell>
          <cell r="E1068">
            <v>2E-3</v>
          </cell>
          <cell r="F1068">
            <v>0.85019999999999996</v>
          </cell>
          <cell r="G1068">
            <v>0</v>
          </cell>
          <cell r="H1068">
            <v>3.3</v>
          </cell>
          <cell r="I1068">
            <v>6.6</v>
          </cell>
          <cell r="J1068">
            <v>11</v>
          </cell>
        </row>
        <row r="1069">
          <cell r="B1069">
            <v>64380</v>
          </cell>
          <cell r="C1069">
            <v>0.16869999999999999</v>
          </cell>
          <cell r="D1069">
            <v>0.1575</v>
          </cell>
          <cell r="E1069">
            <v>1.12E-2</v>
          </cell>
          <cell r="F1069">
            <v>0</v>
          </cell>
          <cell r="G1069">
            <v>0</v>
          </cell>
          <cell r="H1069">
            <v>3.3</v>
          </cell>
          <cell r="I1069">
            <v>6.6</v>
          </cell>
          <cell r="J1069">
            <v>11</v>
          </cell>
        </row>
        <row r="1070">
          <cell r="B1070">
            <v>64353</v>
          </cell>
          <cell r="C1070">
            <v>1.6256999999999999</v>
          </cell>
          <cell r="D1070">
            <v>0.73580000000000001</v>
          </cell>
          <cell r="E1070">
            <v>3.9100000000000003E-2</v>
          </cell>
          <cell r="F1070">
            <v>0.8508</v>
          </cell>
          <cell r="G1070">
            <v>0</v>
          </cell>
          <cell r="H1070">
            <v>3.3</v>
          </cell>
          <cell r="I1070">
            <v>6.6</v>
          </cell>
          <cell r="J1070">
            <v>11</v>
          </cell>
        </row>
        <row r="1071">
          <cell r="B1071">
            <v>65037</v>
          </cell>
          <cell r="C1071">
            <v>0.64839999999999998</v>
          </cell>
          <cell r="D1071">
            <v>0.64759999999999995</v>
          </cell>
          <cell r="E1071">
            <v>8.0000000000000004E-4</v>
          </cell>
          <cell r="F1071">
            <v>0</v>
          </cell>
          <cell r="G1071">
            <v>0</v>
          </cell>
          <cell r="H1071">
            <v>3.3</v>
          </cell>
          <cell r="I1071">
            <v>6.6</v>
          </cell>
          <cell r="J1071">
            <v>11</v>
          </cell>
        </row>
        <row r="1072">
          <cell r="B1072">
            <v>65043</v>
          </cell>
          <cell r="C1072">
            <v>0.55369999999999997</v>
          </cell>
          <cell r="D1072">
            <v>0.5494</v>
          </cell>
          <cell r="E1072">
            <v>4.3E-3</v>
          </cell>
          <cell r="F1072">
            <v>0</v>
          </cell>
          <cell r="G1072">
            <v>0</v>
          </cell>
          <cell r="H1072">
            <v>3.3</v>
          </cell>
          <cell r="I1072">
            <v>6.6</v>
          </cell>
          <cell r="J1072">
            <v>11</v>
          </cell>
        </row>
        <row r="1073">
          <cell r="B1073">
            <v>65033</v>
          </cell>
          <cell r="C1073">
            <v>0.71199999999999997</v>
          </cell>
          <cell r="D1073">
            <v>0.52800000000000002</v>
          </cell>
          <cell r="E1073">
            <v>8.0999999999999996E-3</v>
          </cell>
          <cell r="F1073">
            <v>0.1759</v>
          </cell>
          <cell r="G1073">
            <v>0</v>
          </cell>
          <cell r="H1073">
            <v>3.3</v>
          </cell>
          <cell r="I1073">
            <v>6.6</v>
          </cell>
          <cell r="J1073">
            <v>11</v>
          </cell>
        </row>
        <row r="1074">
          <cell r="B1074">
            <v>65038</v>
          </cell>
          <cell r="C1074">
            <v>1.9140999999999999</v>
          </cell>
          <cell r="D1074">
            <v>1.7250000000000001</v>
          </cell>
          <cell r="E1074">
            <v>1.32E-2</v>
          </cell>
          <cell r="F1074">
            <v>0.1759</v>
          </cell>
          <cell r="G1074">
            <v>0</v>
          </cell>
          <cell r="H1074">
            <v>3.3</v>
          </cell>
          <cell r="I1074">
            <v>6.6</v>
          </cell>
          <cell r="J1074">
            <v>11</v>
          </cell>
        </row>
        <row r="1075">
          <cell r="B1075">
            <v>65061</v>
          </cell>
          <cell r="C1075">
            <v>0.65720000000000001</v>
          </cell>
          <cell r="D1075">
            <v>0.63749999999999996</v>
          </cell>
          <cell r="E1075">
            <v>7.6E-3</v>
          </cell>
          <cell r="F1075">
            <v>4.3E-3</v>
          </cell>
          <cell r="G1075">
            <v>7.7999999999999996E-3</v>
          </cell>
          <cell r="H1075">
            <v>3.3</v>
          </cell>
          <cell r="I1075">
            <v>6.6</v>
          </cell>
          <cell r="J1075">
            <v>11</v>
          </cell>
        </row>
        <row r="1076">
          <cell r="B1076">
            <v>65056</v>
          </cell>
          <cell r="C1076">
            <v>0.39500000000000002</v>
          </cell>
          <cell r="D1076">
            <v>0.3866</v>
          </cell>
          <cell r="E1076">
            <v>8.3000000000000001E-3</v>
          </cell>
          <cell r="F1076">
            <v>0</v>
          </cell>
          <cell r="G1076">
            <v>0</v>
          </cell>
          <cell r="H1076">
            <v>3.3</v>
          </cell>
          <cell r="I1076">
            <v>6.6</v>
          </cell>
          <cell r="J1076">
            <v>11</v>
          </cell>
        </row>
        <row r="1077">
          <cell r="B1077">
            <v>66253</v>
          </cell>
          <cell r="C1077">
            <v>0.43559999999999999</v>
          </cell>
          <cell r="D1077">
            <v>0.43380000000000002</v>
          </cell>
          <cell r="E1077">
            <v>1.8E-3</v>
          </cell>
          <cell r="F1077">
            <v>0</v>
          </cell>
          <cell r="G1077">
            <v>0</v>
          </cell>
          <cell r="H1077">
            <v>3.3</v>
          </cell>
          <cell r="I1077">
            <v>6.6</v>
          </cell>
          <cell r="J1077">
            <v>11</v>
          </cell>
        </row>
        <row r="1078">
          <cell r="B1078">
            <v>65457</v>
          </cell>
          <cell r="C1078">
            <v>1.4866999999999999</v>
          </cell>
          <cell r="D1078">
            <v>1.4570000000000001</v>
          </cell>
          <cell r="E1078">
            <v>1.7600000000000001E-2</v>
          </cell>
          <cell r="F1078">
            <v>4.3E-3</v>
          </cell>
          <cell r="G1078">
            <v>7.7999999999999996E-3</v>
          </cell>
          <cell r="I1078">
            <v>6.6</v>
          </cell>
          <cell r="J1078">
            <v>11</v>
          </cell>
        </row>
        <row r="1079">
          <cell r="B1079">
            <v>64794</v>
          </cell>
          <cell r="C1079">
            <v>9.6067999999999998</v>
          </cell>
          <cell r="D1079">
            <v>8.0570000000000004</v>
          </cell>
          <cell r="E1079">
            <v>0.50329999999999997</v>
          </cell>
          <cell r="F1079">
            <v>1.0309999999999999</v>
          </cell>
          <cell r="G1079">
            <v>1.5299999999999999E-2</v>
          </cell>
          <cell r="J1079">
            <v>11</v>
          </cell>
        </row>
        <row r="1081">
          <cell r="B1081" t="str">
            <v>Evolução FEC Conjunto Tatuapé</v>
          </cell>
        </row>
        <row r="1082">
          <cell r="B1082" t="str">
            <v>CONSUM</v>
          </cell>
          <cell r="C1082" t="str">
            <v>TOTAL</v>
          </cell>
          <cell r="D1082" t="str">
            <v>NPROG</v>
          </cell>
          <cell r="E1082" t="str">
            <v>PROG</v>
          </cell>
          <cell r="F1082" t="str">
            <v>SUBT INT</v>
          </cell>
          <cell r="G1082" t="str">
            <v>SUBT EXT</v>
          </cell>
          <cell r="H1082" t="str">
            <v>Padrão Mensal = 2</v>
          </cell>
          <cell r="I1082" t="str">
            <v>Padrão Trimestral = 3,6</v>
          </cell>
          <cell r="J1082" t="str">
            <v>Padrão Anual = 6</v>
          </cell>
        </row>
        <row r="1083">
          <cell r="B1083">
            <v>48235</v>
          </cell>
          <cell r="C1083">
            <v>1.0046999999999999</v>
          </cell>
          <cell r="D1083">
            <v>0.3357</v>
          </cell>
          <cell r="E1083">
            <v>5.4000000000000003E-3</v>
          </cell>
          <cell r="F1083">
            <v>0.66369999999999996</v>
          </cell>
          <cell r="G1083">
            <v>0</v>
          </cell>
          <cell r="H1083">
            <v>2</v>
          </cell>
          <cell r="I1083">
            <v>3.6</v>
          </cell>
          <cell r="J1083">
            <v>6</v>
          </cell>
        </row>
        <row r="1084">
          <cell r="B1084">
            <v>48128</v>
          </cell>
          <cell r="C1084">
            <v>0.4083</v>
          </cell>
          <cell r="D1084">
            <v>0.14860000000000001</v>
          </cell>
          <cell r="E1084">
            <v>1.2E-2</v>
          </cell>
          <cell r="F1084">
            <v>0.2477</v>
          </cell>
          <cell r="G1084">
            <v>0</v>
          </cell>
          <cell r="H1084">
            <v>2</v>
          </cell>
          <cell r="I1084">
            <v>3.6</v>
          </cell>
          <cell r="J1084">
            <v>6</v>
          </cell>
        </row>
        <row r="1085">
          <cell r="B1085">
            <v>48031</v>
          </cell>
          <cell r="C1085">
            <v>0.37519999999999998</v>
          </cell>
          <cell r="D1085">
            <v>0.3211</v>
          </cell>
          <cell r="E1085">
            <v>6.7999999999999996E-3</v>
          </cell>
          <cell r="F1085">
            <v>0</v>
          </cell>
          <cell r="G1085">
            <v>4.7199999999999999E-2</v>
          </cell>
          <cell r="H1085">
            <v>2</v>
          </cell>
          <cell r="I1085">
            <v>3.6</v>
          </cell>
          <cell r="J1085">
            <v>6</v>
          </cell>
        </row>
        <row r="1086">
          <cell r="B1086">
            <v>48131</v>
          </cell>
          <cell r="C1086">
            <v>1.7896000000000001</v>
          </cell>
          <cell r="D1086">
            <v>0.8054</v>
          </cell>
          <cell r="E1086">
            <v>2.4199999999999999E-2</v>
          </cell>
          <cell r="F1086">
            <v>0.91279999999999994</v>
          </cell>
          <cell r="G1086">
            <v>4.7100000000000003E-2</v>
          </cell>
          <cell r="H1086">
            <v>2</v>
          </cell>
          <cell r="I1086">
            <v>3.6</v>
          </cell>
          <cell r="J1086">
            <v>6</v>
          </cell>
        </row>
        <row r="1087">
          <cell r="B1087">
            <v>48035</v>
          </cell>
          <cell r="C1087">
            <v>6.1400000000000003E-2</v>
          </cell>
          <cell r="D1087">
            <v>2.46E-2</v>
          </cell>
          <cell r="E1087">
            <v>6.4999999999999997E-3</v>
          </cell>
          <cell r="F1087">
            <v>3.0300000000000001E-2</v>
          </cell>
          <cell r="G1087">
            <v>0</v>
          </cell>
          <cell r="H1087">
            <v>2</v>
          </cell>
          <cell r="I1087">
            <v>3.6</v>
          </cell>
          <cell r="J1087">
            <v>6</v>
          </cell>
        </row>
        <row r="1088">
          <cell r="B1088">
            <v>48035</v>
          </cell>
          <cell r="C1088">
            <v>4.5400000000000003E-2</v>
          </cell>
          <cell r="D1088">
            <v>2.7E-2</v>
          </cell>
          <cell r="E1088">
            <v>1.84E-2</v>
          </cell>
          <cell r="F1088">
            <v>0</v>
          </cell>
          <cell r="G1088">
            <v>0</v>
          </cell>
          <cell r="H1088">
            <v>2</v>
          </cell>
          <cell r="I1088">
            <v>3.6</v>
          </cell>
          <cell r="J1088">
            <v>6</v>
          </cell>
        </row>
        <row r="1089">
          <cell r="B1089">
            <v>48033</v>
          </cell>
          <cell r="C1089">
            <v>5.6099999999999997E-2</v>
          </cell>
          <cell r="D1089">
            <v>4.1599999999999998E-2</v>
          </cell>
          <cell r="E1089">
            <v>1.46E-2</v>
          </cell>
          <cell r="F1089">
            <v>0</v>
          </cell>
          <cell r="G1089">
            <v>0</v>
          </cell>
          <cell r="H1089">
            <v>2</v>
          </cell>
          <cell r="I1089">
            <v>3.6</v>
          </cell>
          <cell r="J1089">
            <v>6</v>
          </cell>
        </row>
        <row r="1090">
          <cell r="B1090">
            <v>48034</v>
          </cell>
          <cell r="C1090">
            <v>0.16289999999999999</v>
          </cell>
          <cell r="D1090">
            <v>9.3200000000000005E-2</v>
          </cell>
          <cell r="E1090">
            <v>3.95E-2</v>
          </cell>
          <cell r="F1090">
            <v>3.0300000000000001E-2</v>
          </cell>
          <cell r="G1090">
            <v>0</v>
          </cell>
          <cell r="H1090">
            <v>2</v>
          </cell>
          <cell r="I1090">
            <v>3.6</v>
          </cell>
          <cell r="J1090">
            <v>6</v>
          </cell>
        </row>
        <row r="1091">
          <cell r="B1091">
            <v>48701</v>
          </cell>
          <cell r="C1091">
            <v>0.13289999999999999</v>
          </cell>
          <cell r="D1091">
            <v>6.83E-2</v>
          </cell>
          <cell r="E1091">
            <v>6.0499999999999998E-2</v>
          </cell>
          <cell r="F1091">
            <v>4.1000000000000003E-3</v>
          </cell>
          <cell r="G1091">
            <v>0</v>
          </cell>
          <cell r="H1091">
            <v>2</v>
          </cell>
          <cell r="I1091">
            <v>3.6</v>
          </cell>
          <cell r="J1091">
            <v>6</v>
          </cell>
        </row>
        <row r="1092">
          <cell r="B1092">
            <v>48534</v>
          </cell>
          <cell r="C1092">
            <v>3.2500000000000001E-2</v>
          </cell>
          <cell r="D1092">
            <v>2.7799999999999998E-2</v>
          </cell>
          <cell r="E1092">
            <v>4.7000000000000002E-3</v>
          </cell>
          <cell r="F1092">
            <v>0</v>
          </cell>
          <cell r="G1092">
            <v>0</v>
          </cell>
          <cell r="H1092">
            <v>2</v>
          </cell>
          <cell r="I1092">
            <v>3.6</v>
          </cell>
          <cell r="J1092">
            <v>6</v>
          </cell>
        </row>
        <row r="1093">
          <cell r="B1093">
            <v>48534</v>
          </cell>
          <cell r="C1093">
            <v>0.46789999999999998</v>
          </cell>
          <cell r="D1093">
            <v>5.1499999999999997E-2</v>
          </cell>
          <cell r="E1093">
            <v>4.7999999999999996E-3</v>
          </cell>
          <cell r="F1093">
            <v>0.41160000000000002</v>
          </cell>
          <cell r="G1093">
            <v>0</v>
          </cell>
          <cell r="H1093">
            <v>2</v>
          </cell>
          <cell r="I1093">
            <v>3.6</v>
          </cell>
          <cell r="J1093">
            <v>6</v>
          </cell>
        </row>
        <row r="1094">
          <cell r="B1094">
            <v>48590</v>
          </cell>
          <cell r="C1094">
            <v>0.63300000000000001</v>
          </cell>
          <cell r="D1094">
            <v>0.1477</v>
          </cell>
          <cell r="E1094">
            <v>7.0099999999999996E-2</v>
          </cell>
          <cell r="F1094">
            <v>0.41520000000000001</v>
          </cell>
          <cell r="G1094">
            <v>0</v>
          </cell>
          <cell r="H1094">
            <v>2</v>
          </cell>
          <cell r="I1094">
            <v>3.6</v>
          </cell>
          <cell r="J1094">
            <v>6</v>
          </cell>
        </row>
        <row r="1095">
          <cell r="B1095">
            <v>48550</v>
          </cell>
          <cell r="C1095">
            <v>0.20710000000000001</v>
          </cell>
          <cell r="D1095">
            <v>0.20599999999999999</v>
          </cell>
          <cell r="E1095">
            <v>1.1000000000000001E-3</v>
          </cell>
          <cell r="F1095">
            <v>0</v>
          </cell>
          <cell r="G1095">
            <v>0</v>
          </cell>
          <cell r="H1095">
            <v>2</v>
          </cell>
          <cell r="I1095">
            <v>3.6</v>
          </cell>
          <cell r="J1095">
            <v>6</v>
          </cell>
        </row>
        <row r="1096">
          <cell r="B1096">
            <v>48546</v>
          </cell>
          <cell r="C1096">
            <v>3.5200000000000002E-2</v>
          </cell>
          <cell r="D1096">
            <v>1.1900000000000001E-2</v>
          </cell>
          <cell r="E1096">
            <v>2.3400000000000001E-2</v>
          </cell>
          <cell r="F1096">
            <v>0</v>
          </cell>
          <cell r="G1096">
            <v>0</v>
          </cell>
          <cell r="H1096">
            <v>2</v>
          </cell>
          <cell r="I1096">
            <v>3.6</v>
          </cell>
          <cell r="J1096">
            <v>6</v>
          </cell>
        </row>
        <row r="1097">
          <cell r="B1097">
            <v>49084</v>
          </cell>
          <cell r="C1097">
            <v>0.1575</v>
          </cell>
          <cell r="D1097">
            <v>0.15040000000000001</v>
          </cell>
          <cell r="E1097">
            <v>7.1999999999999998E-3</v>
          </cell>
          <cell r="F1097">
            <v>0</v>
          </cell>
          <cell r="G1097">
            <v>0</v>
          </cell>
          <cell r="H1097">
            <v>2</v>
          </cell>
          <cell r="I1097">
            <v>3.6</v>
          </cell>
          <cell r="J1097">
            <v>6</v>
          </cell>
        </row>
        <row r="1098">
          <cell r="B1098">
            <v>48727</v>
          </cell>
          <cell r="C1098">
            <v>0.40010000000000001</v>
          </cell>
          <cell r="D1098">
            <v>0.36859999999999998</v>
          </cell>
          <cell r="E1098">
            <v>3.1699999999999999E-2</v>
          </cell>
          <cell r="F1098">
            <v>0</v>
          </cell>
          <cell r="G1098">
            <v>0</v>
          </cell>
          <cell r="I1098">
            <v>3.6</v>
          </cell>
          <cell r="J1098">
            <v>6</v>
          </cell>
        </row>
        <row r="1099">
          <cell r="B1099">
            <v>48371</v>
          </cell>
          <cell r="C1099">
            <v>2.9813999999999998</v>
          </cell>
          <cell r="D1099">
            <v>1.4137</v>
          </cell>
          <cell r="E1099">
            <v>0.1656</v>
          </cell>
          <cell r="F1099">
            <v>1.3554999999999999</v>
          </cell>
          <cell r="G1099">
            <v>4.6899999999999997E-2</v>
          </cell>
          <cell r="J1099">
            <v>6</v>
          </cell>
        </row>
        <row r="1101">
          <cell r="B1101" t="str">
            <v>Evolução FEC Conjunto Tucuruvi</v>
          </cell>
        </row>
        <row r="1102">
          <cell r="B1102" t="str">
            <v>CONSUM</v>
          </cell>
          <cell r="C1102" t="str">
            <v>TOTAL</v>
          </cell>
          <cell r="D1102" t="str">
            <v>NPROG</v>
          </cell>
          <cell r="E1102" t="str">
            <v>PROG</v>
          </cell>
          <cell r="F1102" t="str">
            <v>SUBT INT</v>
          </cell>
          <cell r="G1102" t="str">
            <v>SUBT EXT</v>
          </cell>
          <cell r="H1102" t="str">
            <v>Padrão Mensal = 2,7</v>
          </cell>
          <cell r="I1102" t="str">
            <v>Padrão Trimestral = 5,4</v>
          </cell>
          <cell r="J1102" t="str">
            <v>Padrão Anual = 9</v>
          </cell>
        </row>
        <row r="1103">
          <cell r="B1103">
            <v>198183</v>
          </cell>
          <cell r="C1103">
            <v>1.0824</v>
          </cell>
          <cell r="D1103">
            <v>0.5887</v>
          </cell>
          <cell r="E1103">
            <v>1.67E-2</v>
          </cell>
          <cell r="F1103">
            <v>0.47689999999999999</v>
          </cell>
          <cell r="G1103">
            <v>0</v>
          </cell>
          <cell r="H1103">
            <v>2.7</v>
          </cell>
          <cell r="I1103">
            <v>5.4</v>
          </cell>
          <cell r="J1103">
            <v>9</v>
          </cell>
        </row>
        <row r="1104">
          <cell r="B1104">
            <v>198132</v>
          </cell>
          <cell r="C1104">
            <v>0.2455</v>
          </cell>
          <cell r="D1104">
            <v>0.23080000000000001</v>
          </cell>
          <cell r="E1104">
            <v>1.4200000000000001E-2</v>
          </cell>
          <cell r="F1104">
            <v>5.0000000000000001E-4</v>
          </cell>
          <cell r="G1104">
            <v>0</v>
          </cell>
          <cell r="H1104">
            <v>2.7</v>
          </cell>
          <cell r="I1104">
            <v>5.4</v>
          </cell>
          <cell r="J1104">
            <v>9</v>
          </cell>
        </row>
        <row r="1105">
          <cell r="B1105">
            <v>198134</v>
          </cell>
          <cell r="C1105">
            <v>0.92500000000000004</v>
          </cell>
          <cell r="D1105">
            <v>0.16539999999999999</v>
          </cell>
          <cell r="E1105">
            <v>7.2099999999999997E-2</v>
          </cell>
          <cell r="F1105">
            <v>0</v>
          </cell>
          <cell r="G1105">
            <v>0.6875</v>
          </cell>
          <cell r="H1105">
            <v>2.7</v>
          </cell>
          <cell r="I1105">
            <v>5.4</v>
          </cell>
          <cell r="J1105">
            <v>9</v>
          </cell>
        </row>
        <row r="1106">
          <cell r="B1106">
            <v>198150</v>
          </cell>
          <cell r="C1106">
            <v>2.2530000000000001</v>
          </cell>
          <cell r="D1106">
            <v>0.98499999999999999</v>
          </cell>
          <cell r="E1106">
            <v>0.10299999999999999</v>
          </cell>
          <cell r="F1106">
            <v>0.47749999999999998</v>
          </cell>
          <cell r="G1106">
            <v>0.68740000000000001</v>
          </cell>
          <cell r="H1106">
            <v>2.7</v>
          </cell>
          <cell r="I1106">
            <v>5.4</v>
          </cell>
          <cell r="J1106">
            <v>9</v>
          </cell>
        </row>
        <row r="1107">
          <cell r="B1107">
            <v>198132</v>
          </cell>
          <cell r="C1107">
            <v>0.33800000000000002</v>
          </cell>
          <cell r="D1107">
            <v>0.16700000000000001</v>
          </cell>
          <cell r="E1107">
            <v>3.8899999999999997E-2</v>
          </cell>
          <cell r="F1107">
            <v>0.1321</v>
          </cell>
          <cell r="G1107">
            <v>0</v>
          </cell>
          <cell r="H1107">
            <v>2.7</v>
          </cell>
          <cell r="I1107">
            <v>5.4</v>
          </cell>
          <cell r="J1107">
            <v>9</v>
          </cell>
        </row>
        <row r="1108">
          <cell r="B1108">
            <v>198131</v>
          </cell>
          <cell r="C1108">
            <v>0.4985</v>
          </cell>
          <cell r="D1108">
            <v>0.2213</v>
          </cell>
          <cell r="E1108">
            <v>4.0000000000000001E-3</v>
          </cell>
          <cell r="F1108">
            <v>0.27310000000000001</v>
          </cell>
          <cell r="G1108">
            <v>0</v>
          </cell>
          <cell r="H1108">
            <v>2.7</v>
          </cell>
          <cell r="I1108">
            <v>5.4</v>
          </cell>
          <cell r="J1108">
            <v>9</v>
          </cell>
        </row>
        <row r="1109">
          <cell r="B1109">
            <v>198288</v>
          </cell>
          <cell r="C1109">
            <v>0.84830000000000005</v>
          </cell>
          <cell r="D1109">
            <v>0.17699999999999999</v>
          </cell>
          <cell r="E1109">
            <v>5.7599999999999998E-2</v>
          </cell>
          <cell r="F1109">
            <v>0.61370000000000002</v>
          </cell>
          <cell r="G1109">
            <v>0</v>
          </cell>
          <cell r="H1109">
            <v>2.7</v>
          </cell>
          <cell r="I1109">
            <v>5.4</v>
          </cell>
          <cell r="J1109">
            <v>9</v>
          </cell>
        </row>
        <row r="1110">
          <cell r="B1110">
            <v>198184</v>
          </cell>
          <cell r="C1110">
            <v>1.6850000000000001</v>
          </cell>
          <cell r="D1110">
            <v>0.56530000000000002</v>
          </cell>
          <cell r="E1110">
            <v>0.10050000000000001</v>
          </cell>
          <cell r="F1110">
            <v>1.0190999999999999</v>
          </cell>
          <cell r="G1110">
            <v>0</v>
          </cell>
          <cell r="H1110">
            <v>2.7</v>
          </cell>
          <cell r="I1110">
            <v>5.4</v>
          </cell>
          <cell r="J1110">
            <v>9</v>
          </cell>
        </row>
        <row r="1111">
          <cell r="B1111">
            <v>200544</v>
          </cell>
          <cell r="C1111">
            <v>0.59499999999999997</v>
          </cell>
          <cell r="D1111">
            <v>0.48909999999999998</v>
          </cell>
          <cell r="E1111">
            <v>1.2200000000000001E-2</v>
          </cell>
          <cell r="F1111">
            <v>8.4699999999999998E-2</v>
          </cell>
          <cell r="G1111">
            <v>8.9999999999999993E-3</v>
          </cell>
          <cell r="H1111">
            <v>2.7</v>
          </cell>
          <cell r="I1111">
            <v>5.4</v>
          </cell>
          <cell r="J1111">
            <v>9</v>
          </cell>
        </row>
        <row r="1112">
          <cell r="B1112">
            <v>200536</v>
          </cell>
          <cell r="C1112">
            <v>0.21079999999999999</v>
          </cell>
          <cell r="D1112">
            <v>0.1399</v>
          </cell>
          <cell r="E1112">
            <v>6.0000000000000001E-3</v>
          </cell>
          <cell r="F1112">
            <v>6.4899999999999999E-2</v>
          </cell>
          <cell r="G1112">
            <v>0</v>
          </cell>
          <cell r="H1112">
            <v>2.7</v>
          </cell>
          <cell r="I1112">
            <v>5.4</v>
          </cell>
          <cell r="J1112">
            <v>9</v>
          </cell>
        </row>
        <row r="1113">
          <cell r="B1113">
            <v>200636</v>
          </cell>
          <cell r="C1113">
            <v>0.44080000000000003</v>
          </cell>
          <cell r="D1113">
            <v>9.64E-2</v>
          </cell>
          <cell r="E1113">
            <v>3.6700000000000003E-2</v>
          </cell>
          <cell r="F1113">
            <v>0.30769999999999997</v>
          </cell>
          <cell r="G1113">
            <v>0</v>
          </cell>
          <cell r="H1113">
            <v>2.7</v>
          </cell>
          <cell r="I1113">
            <v>5.4</v>
          </cell>
          <cell r="J1113">
            <v>9</v>
          </cell>
        </row>
        <row r="1114">
          <cell r="B1114">
            <v>200572</v>
          </cell>
          <cell r="C1114">
            <v>1.2465999999999999</v>
          </cell>
          <cell r="D1114">
            <v>0.72529999999999994</v>
          </cell>
          <cell r="E1114">
            <v>5.4899999999999997E-2</v>
          </cell>
          <cell r="F1114">
            <v>0.45739999999999997</v>
          </cell>
          <cell r="G1114">
            <v>8.9999999999999993E-3</v>
          </cell>
          <cell r="H1114">
            <v>2.7</v>
          </cell>
          <cell r="I1114">
            <v>5.4</v>
          </cell>
          <cell r="J1114">
            <v>9</v>
          </cell>
        </row>
        <row r="1115">
          <cell r="B1115">
            <v>200636</v>
          </cell>
          <cell r="C1115">
            <v>0.25430000000000003</v>
          </cell>
          <cell r="D1115">
            <v>0.15590000000000001</v>
          </cell>
          <cell r="E1115">
            <v>6.4000000000000003E-3</v>
          </cell>
          <cell r="F1115">
            <v>8.2600000000000007E-2</v>
          </cell>
          <cell r="G1115">
            <v>9.4000000000000004E-3</v>
          </cell>
          <cell r="H1115">
            <v>2.7</v>
          </cell>
          <cell r="I1115">
            <v>5.4</v>
          </cell>
          <cell r="J1115">
            <v>9</v>
          </cell>
        </row>
        <row r="1116">
          <cell r="B1116">
            <v>200627</v>
          </cell>
          <cell r="C1116">
            <v>0.27389999999999998</v>
          </cell>
          <cell r="D1116">
            <v>0.2407</v>
          </cell>
          <cell r="E1116">
            <v>3.32E-2</v>
          </cell>
          <cell r="F1116">
            <v>0</v>
          </cell>
          <cell r="G1116">
            <v>0</v>
          </cell>
          <cell r="H1116">
            <v>2.7</v>
          </cell>
          <cell r="I1116">
            <v>5.4</v>
          </cell>
          <cell r="J1116">
            <v>9</v>
          </cell>
        </row>
        <row r="1117">
          <cell r="B1117">
            <v>203633</v>
          </cell>
          <cell r="C1117">
            <v>0.51959999999999995</v>
          </cell>
          <cell r="D1117">
            <v>0.46439999999999998</v>
          </cell>
          <cell r="E1117">
            <v>1.4E-2</v>
          </cell>
          <cell r="F1117">
            <v>3.1600000000000003E-2</v>
          </cell>
          <cell r="G1117">
            <v>9.5999999999999992E-3</v>
          </cell>
          <cell r="H1117">
            <v>2.7</v>
          </cell>
          <cell r="I1117">
            <v>5.4</v>
          </cell>
          <cell r="J1117">
            <v>9</v>
          </cell>
        </row>
        <row r="1118">
          <cell r="B1118">
            <v>201632</v>
          </cell>
          <cell r="C1118">
            <v>1.0503</v>
          </cell>
          <cell r="D1118">
            <v>0.86360000000000003</v>
          </cell>
          <cell r="E1118">
            <v>5.3499999999999999E-2</v>
          </cell>
          <cell r="F1118">
            <v>0.11409999999999999</v>
          </cell>
          <cell r="G1118">
            <v>1.9E-2</v>
          </cell>
          <cell r="I1118">
            <v>5.4</v>
          </cell>
          <cell r="J1118">
            <v>9</v>
          </cell>
        </row>
        <row r="1119">
          <cell r="B1119">
            <v>199634</v>
          </cell>
          <cell r="C1119">
            <v>6.2222999999999997</v>
          </cell>
          <cell r="D1119">
            <v>3.1398999999999999</v>
          </cell>
          <cell r="E1119">
            <v>0.31130000000000002</v>
          </cell>
          <cell r="F1119">
            <v>2.0604</v>
          </cell>
          <cell r="G1119">
            <v>0.71060000000000001</v>
          </cell>
          <cell r="J1119">
            <v>9</v>
          </cell>
        </row>
        <row r="1121">
          <cell r="B1121" t="str">
            <v>Evolução FEC Conjunto Vila Mariana</v>
          </cell>
        </row>
        <row r="1122">
          <cell r="B1122" t="str">
            <v>CONSUM</v>
          </cell>
          <cell r="C1122" t="str">
            <v>TOTAL</v>
          </cell>
          <cell r="D1122" t="str">
            <v>NPROG</v>
          </cell>
          <cell r="E1122" t="str">
            <v>PROG</v>
          </cell>
          <cell r="F1122" t="str">
            <v>SUBT INT</v>
          </cell>
          <cell r="G1122" t="str">
            <v>SUBT EXT</v>
          </cell>
          <cell r="H1122" t="str">
            <v>Padrão Mensal = 2</v>
          </cell>
          <cell r="I1122" t="str">
            <v>Padrão Trimestral = 3,6</v>
          </cell>
          <cell r="J1122" t="str">
            <v>Padrão Anual = 6</v>
          </cell>
        </row>
        <row r="1123">
          <cell r="B1123">
            <v>82789</v>
          </cell>
          <cell r="C1123">
            <v>0.32700000000000001</v>
          </cell>
          <cell r="D1123">
            <v>0.26150000000000001</v>
          </cell>
          <cell r="E1123">
            <v>6.5500000000000003E-2</v>
          </cell>
          <cell r="F1123">
            <v>0</v>
          </cell>
          <cell r="G1123">
            <v>0</v>
          </cell>
          <cell r="H1123">
            <v>2</v>
          </cell>
          <cell r="I1123">
            <v>3.6</v>
          </cell>
          <cell r="J1123">
            <v>6</v>
          </cell>
        </row>
        <row r="1124">
          <cell r="B1124">
            <v>82453</v>
          </cell>
          <cell r="C1124">
            <v>0.9204</v>
          </cell>
          <cell r="D1124">
            <v>0.64639999999999997</v>
          </cell>
          <cell r="E1124">
            <v>1.72E-2</v>
          </cell>
          <cell r="F1124">
            <v>0.25679999999999997</v>
          </cell>
          <cell r="G1124">
            <v>0</v>
          </cell>
          <cell r="H1124">
            <v>2</v>
          </cell>
          <cell r="I1124">
            <v>3.6</v>
          </cell>
          <cell r="J1124">
            <v>6</v>
          </cell>
        </row>
        <row r="1125">
          <cell r="B1125">
            <v>82463</v>
          </cell>
          <cell r="C1125">
            <v>0.29920000000000002</v>
          </cell>
          <cell r="D1125">
            <v>0.28460000000000002</v>
          </cell>
          <cell r="E1125">
            <v>8.8000000000000005E-3</v>
          </cell>
          <cell r="F1125">
            <v>5.7999999999999996E-3</v>
          </cell>
          <cell r="G1125">
            <v>0</v>
          </cell>
          <cell r="H1125">
            <v>2</v>
          </cell>
          <cell r="I1125">
            <v>3.6</v>
          </cell>
          <cell r="J1125">
            <v>6</v>
          </cell>
        </row>
        <row r="1126">
          <cell r="B1126">
            <v>82568</v>
          </cell>
          <cell r="C1126">
            <v>1.5458000000000001</v>
          </cell>
          <cell r="D1126">
            <v>1.1919</v>
          </cell>
          <cell r="E1126">
            <v>9.1600000000000001E-2</v>
          </cell>
          <cell r="F1126">
            <v>0.26219999999999999</v>
          </cell>
          <cell r="G1126">
            <v>0</v>
          </cell>
          <cell r="H1126">
            <v>2</v>
          </cell>
          <cell r="I1126">
            <v>3.6</v>
          </cell>
          <cell r="J1126">
            <v>6</v>
          </cell>
        </row>
        <row r="1127">
          <cell r="B1127">
            <v>82463</v>
          </cell>
          <cell r="C1127">
            <v>0.75409999999999999</v>
          </cell>
          <cell r="D1127">
            <v>0.2167</v>
          </cell>
          <cell r="E1127">
            <v>1.8100000000000002E-2</v>
          </cell>
          <cell r="F1127">
            <v>0.2175</v>
          </cell>
          <cell r="G1127">
            <v>0.30180000000000001</v>
          </cell>
          <cell r="H1127">
            <v>2</v>
          </cell>
          <cell r="I1127">
            <v>3.6</v>
          </cell>
          <cell r="J1127">
            <v>6</v>
          </cell>
        </row>
        <row r="1128">
          <cell r="B1128">
            <v>82463</v>
          </cell>
          <cell r="C1128">
            <v>0.41099999999999998</v>
          </cell>
          <cell r="D1128">
            <v>0.39850000000000002</v>
          </cell>
          <cell r="E1128">
            <v>6.7000000000000002E-3</v>
          </cell>
          <cell r="F1128">
            <v>0</v>
          </cell>
          <cell r="G1128">
            <v>5.7999999999999996E-3</v>
          </cell>
          <cell r="H1128">
            <v>2</v>
          </cell>
          <cell r="I1128">
            <v>3.6</v>
          </cell>
          <cell r="J1128">
            <v>6</v>
          </cell>
        </row>
        <row r="1129">
          <cell r="B1129">
            <v>82463</v>
          </cell>
          <cell r="C1129">
            <v>0.1555</v>
          </cell>
          <cell r="D1129">
            <v>0.14399999999999999</v>
          </cell>
          <cell r="E1129">
            <v>1.15E-2</v>
          </cell>
          <cell r="F1129">
            <v>0</v>
          </cell>
          <cell r="G1129">
            <v>0</v>
          </cell>
          <cell r="H1129">
            <v>2</v>
          </cell>
          <cell r="I1129">
            <v>3.6</v>
          </cell>
          <cell r="J1129">
            <v>6</v>
          </cell>
        </row>
        <row r="1130">
          <cell r="B1130">
            <v>82463</v>
          </cell>
          <cell r="C1130">
            <v>1.3206</v>
          </cell>
          <cell r="D1130">
            <v>0.75919999999999999</v>
          </cell>
          <cell r="E1130">
            <v>3.6299999999999999E-2</v>
          </cell>
          <cell r="F1130">
            <v>0.2175</v>
          </cell>
          <cell r="G1130">
            <v>0.30759999999999998</v>
          </cell>
          <cell r="H1130">
            <v>2</v>
          </cell>
          <cell r="I1130">
            <v>3.6</v>
          </cell>
          <cell r="J1130">
            <v>6</v>
          </cell>
        </row>
        <row r="1131">
          <cell r="B1131">
            <v>82811</v>
          </cell>
          <cell r="C1131">
            <v>0.123</v>
          </cell>
          <cell r="D1131">
            <v>9.4899999999999998E-2</v>
          </cell>
          <cell r="E1131">
            <v>2.81E-2</v>
          </cell>
          <cell r="F1131">
            <v>0</v>
          </cell>
          <cell r="G1131">
            <v>0</v>
          </cell>
          <cell r="H1131">
            <v>2</v>
          </cell>
          <cell r="I1131">
            <v>3.6</v>
          </cell>
          <cell r="J1131">
            <v>6</v>
          </cell>
        </row>
        <row r="1132">
          <cell r="B1132">
            <v>82811</v>
          </cell>
          <cell r="C1132">
            <v>0.1628</v>
          </cell>
          <cell r="D1132">
            <v>8.6199999999999999E-2</v>
          </cell>
          <cell r="E1132">
            <v>5.4100000000000002E-2</v>
          </cell>
          <cell r="F1132">
            <v>2.2499999999999999E-2</v>
          </cell>
          <cell r="G1132">
            <v>0</v>
          </cell>
          <cell r="H1132">
            <v>2</v>
          </cell>
          <cell r="I1132">
            <v>3.6</v>
          </cell>
          <cell r="J1132">
            <v>6</v>
          </cell>
        </row>
        <row r="1133">
          <cell r="B1133">
            <v>82811</v>
          </cell>
          <cell r="C1133">
            <v>0.24379999999999999</v>
          </cell>
          <cell r="D1133">
            <v>0.22309999999999999</v>
          </cell>
          <cell r="E1133">
            <v>2.07E-2</v>
          </cell>
          <cell r="F1133">
            <v>0</v>
          </cell>
          <cell r="G1133">
            <v>0</v>
          </cell>
          <cell r="H1133">
            <v>2</v>
          </cell>
          <cell r="I1133">
            <v>3.6</v>
          </cell>
          <cell r="J1133">
            <v>6</v>
          </cell>
        </row>
        <row r="1134">
          <cell r="B1134">
            <v>82811</v>
          </cell>
          <cell r="C1134">
            <v>0.52959999999999996</v>
          </cell>
          <cell r="D1134">
            <v>0.4042</v>
          </cell>
          <cell r="E1134">
            <v>0.10290000000000001</v>
          </cell>
          <cell r="F1134">
            <v>2.2499999999999999E-2</v>
          </cell>
          <cell r="G1134">
            <v>0</v>
          </cell>
          <cell r="H1134">
            <v>2</v>
          </cell>
          <cell r="I1134">
            <v>3.6</v>
          </cell>
          <cell r="J1134">
            <v>6</v>
          </cell>
        </row>
        <row r="1135">
          <cell r="B1135">
            <v>82973</v>
          </cell>
          <cell r="C1135">
            <v>0.46460000000000001</v>
          </cell>
          <cell r="D1135">
            <v>0.41489999999999999</v>
          </cell>
          <cell r="E1135">
            <v>4.9700000000000001E-2</v>
          </cell>
          <cell r="F1135">
            <v>0</v>
          </cell>
          <cell r="G1135">
            <v>0</v>
          </cell>
          <cell r="H1135">
            <v>2</v>
          </cell>
          <cell r="I1135">
            <v>3.6</v>
          </cell>
          <cell r="J1135">
            <v>6</v>
          </cell>
        </row>
        <row r="1136">
          <cell r="B1136">
            <v>82682</v>
          </cell>
          <cell r="C1136">
            <v>0.34720000000000001</v>
          </cell>
          <cell r="D1136">
            <v>0.14680000000000001</v>
          </cell>
          <cell r="E1136">
            <v>0.20039999999999999</v>
          </cell>
          <cell r="F1136">
            <v>0</v>
          </cell>
          <cell r="G1136">
            <v>0</v>
          </cell>
          <cell r="H1136">
            <v>2</v>
          </cell>
          <cell r="I1136">
            <v>3.6</v>
          </cell>
          <cell r="J1136">
            <v>6</v>
          </cell>
        </row>
        <row r="1137">
          <cell r="B1137">
            <v>83788</v>
          </cell>
          <cell r="C1137">
            <v>0.36230000000000001</v>
          </cell>
          <cell r="D1137">
            <v>0.35899999999999999</v>
          </cell>
          <cell r="E1137">
            <v>3.3E-3</v>
          </cell>
          <cell r="F1137">
            <v>0</v>
          </cell>
          <cell r="G1137">
            <v>0</v>
          </cell>
          <cell r="H1137">
            <v>2</v>
          </cell>
          <cell r="I1137">
            <v>3.6</v>
          </cell>
          <cell r="J1137">
            <v>6</v>
          </cell>
        </row>
        <row r="1138">
          <cell r="B1138">
            <v>83148</v>
          </cell>
          <cell r="C1138">
            <v>1.1739999999999999</v>
          </cell>
          <cell r="D1138">
            <v>0.92179999999999995</v>
          </cell>
          <cell r="E1138">
            <v>0.25219999999999998</v>
          </cell>
          <cell r="F1138">
            <v>0</v>
          </cell>
          <cell r="G1138">
            <v>0</v>
          </cell>
          <cell r="I1138">
            <v>3.6</v>
          </cell>
          <cell r="J1138">
            <v>6</v>
          </cell>
        </row>
        <row r="1139">
          <cell r="B1139">
            <v>82748</v>
          </cell>
          <cell r="C1139">
            <v>4.5681000000000003</v>
          </cell>
          <cell r="D1139">
            <v>3.2766999999999999</v>
          </cell>
          <cell r="E1139">
            <v>0.48399999999999999</v>
          </cell>
          <cell r="F1139">
            <v>0.50090000000000001</v>
          </cell>
          <cell r="G1139">
            <v>0.30649999999999999</v>
          </cell>
          <cell r="J1139">
            <v>6</v>
          </cell>
        </row>
        <row r="1141">
          <cell r="B1141" t="str">
            <v>Evolução FEC Conjunto Vila Matilde</v>
          </cell>
        </row>
        <row r="1142">
          <cell r="B1142" t="str">
            <v>CONSUM</v>
          </cell>
          <cell r="C1142" t="str">
            <v>TOTAL</v>
          </cell>
          <cell r="D1142" t="str">
            <v>NPROG</v>
          </cell>
          <cell r="E1142" t="str">
            <v>PROG</v>
          </cell>
          <cell r="F1142" t="str">
            <v>SUBT INT</v>
          </cell>
          <cell r="G1142" t="str">
            <v>SUBT EXT</v>
          </cell>
          <cell r="H1142" t="str">
            <v>Padrão Mensal = 2,1</v>
          </cell>
          <cell r="I1142" t="str">
            <v>Padrão Trimestral = 4,2</v>
          </cell>
          <cell r="J1142" t="str">
            <v>Padrão Anual = 7</v>
          </cell>
        </row>
        <row r="1143">
          <cell r="B1143">
            <v>87154</v>
          </cell>
          <cell r="C1143">
            <v>0.438</v>
          </cell>
          <cell r="D1143">
            <v>0.43080000000000002</v>
          </cell>
          <cell r="E1143">
            <v>7.1999999999999998E-3</v>
          </cell>
          <cell r="F1143">
            <v>0</v>
          </cell>
          <cell r="G1143">
            <v>0</v>
          </cell>
          <cell r="H1143">
            <v>2.1</v>
          </cell>
          <cell r="I1143">
            <v>4.2</v>
          </cell>
          <cell r="J1143">
            <v>7</v>
          </cell>
        </row>
        <row r="1144">
          <cell r="B1144">
            <v>87156</v>
          </cell>
          <cell r="C1144">
            <v>0.31769999999999998</v>
          </cell>
          <cell r="D1144">
            <v>0.18809999999999999</v>
          </cell>
          <cell r="E1144">
            <v>1.37E-2</v>
          </cell>
          <cell r="F1144">
            <v>0.11600000000000001</v>
          </cell>
          <cell r="G1144">
            <v>0</v>
          </cell>
          <cell r="H1144">
            <v>2.1</v>
          </cell>
          <cell r="I1144">
            <v>4.2</v>
          </cell>
          <cell r="J1144">
            <v>7</v>
          </cell>
        </row>
        <row r="1145">
          <cell r="B1145">
            <v>87151</v>
          </cell>
          <cell r="C1145">
            <v>0.29580000000000001</v>
          </cell>
          <cell r="D1145">
            <v>0.11409999999999999</v>
          </cell>
          <cell r="E1145">
            <v>1.1299999999999999E-2</v>
          </cell>
          <cell r="F1145">
            <v>6.5699999999999995E-2</v>
          </cell>
          <cell r="G1145">
            <v>0.1048</v>
          </cell>
          <cell r="H1145">
            <v>2.1</v>
          </cell>
          <cell r="I1145">
            <v>4.2</v>
          </cell>
          <cell r="J1145">
            <v>7</v>
          </cell>
        </row>
        <row r="1146">
          <cell r="B1146">
            <v>87154</v>
          </cell>
          <cell r="C1146">
            <v>1.0515000000000001</v>
          </cell>
          <cell r="D1146">
            <v>0.73299999999999998</v>
          </cell>
          <cell r="E1146">
            <v>3.2199999999999999E-2</v>
          </cell>
          <cell r="F1146">
            <v>0.1817</v>
          </cell>
          <cell r="G1146">
            <v>0.1048</v>
          </cell>
          <cell r="H1146">
            <v>2.1</v>
          </cell>
          <cell r="I1146">
            <v>4.2</v>
          </cell>
          <cell r="J1146">
            <v>7</v>
          </cell>
        </row>
        <row r="1147">
          <cell r="B1147">
            <v>87162</v>
          </cell>
          <cell r="C1147">
            <v>0.31790000000000002</v>
          </cell>
          <cell r="D1147">
            <v>7.0199999999999999E-2</v>
          </cell>
          <cell r="E1147">
            <v>7.8700000000000006E-2</v>
          </cell>
          <cell r="F1147">
            <v>0.1691</v>
          </cell>
          <cell r="G1147">
            <v>0</v>
          </cell>
          <cell r="H1147">
            <v>2.1</v>
          </cell>
          <cell r="I1147">
            <v>4.2</v>
          </cell>
          <cell r="J1147">
            <v>7</v>
          </cell>
        </row>
        <row r="1148">
          <cell r="B1148">
            <v>87154</v>
          </cell>
          <cell r="C1148">
            <v>0.57769999999999999</v>
          </cell>
          <cell r="D1148">
            <v>0.4647</v>
          </cell>
          <cell r="E1148">
            <v>2.9899999999999999E-2</v>
          </cell>
          <cell r="F1148">
            <v>8.3099999999999993E-2</v>
          </cell>
          <cell r="G1148">
            <v>0</v>
          </cell>
          <cell r="H1148">
            <v>2.1</v>
          </cell>
          <cell r="I1148">
            <v>4.2</v>
          </cell>
          <cell r="J1148">
            <v>7</v>
          </cell>
        </row>
        <row r="1149">
          <cell r="B1149">
            <v>87123</v>
          </cell>
          <cell r="C1149">
            <v>0.25979999999999998</v>
          </cell>
          <cell r="D1149">
            <v>0.25650000000000001</v>
          </cell>
          <cell r="E1149">
            <v>3.3E-3</v>
          </cell>
          <cell r="F1149">
            <v>0</v>
          </cell>
          <cell r="G1149">
            <v>0</v>
          </cell>
          <cell r="H1149">
            <v>2.1</v>
          </cell>
          <cell r="I1149">
            <v>4.2</v>
          </cell>
          <cell r="J1149">
            <v>7</v>
          </cell>
        </row>
        <row r="1150">
          <cell r="B1150">
            <v>87146</v>
          </cell>
          <cell r="C1150">
            <v>1.1554</v>
          </cell>
          <cell r="D1150">
            <v>0.79139999999999999</v>
          </cell>
          <cell r="E1150">
            <v>0.1119</v>
          </cell>
          <cell r="F1150">
            <v>0.25219999999999998</v>
          </cell>
          <cell r="G1150">
            <v>0</v>
          </cell>
          <cell r="H1150">
            <v>2.1</v>
          </cell>
          <cell r="I1150">
            <v>4.2</v>
          </cell>
          <cell r="J1150">
            <v>7</v>
          </cell>
        </row>
        <row r="1151">
          <cell r="B1151">
            <v>88484</v>
          </cell>
          <cell r="C1151">
            <v>0.60209999999999997</v>
          </cell>
          <cell r="D1151">
            <v>0.27660000000000001</v>
          </cell>
          <cell r="E1151">
            <v>3.5999999999999999E-3</v>
          </cell>
          <cell r="F1151">
            <v>0.32200000000000001</v>
          </cell>
          <cell r="G1151">
            <v>0</v>
          </cell>
          <cell r="H1151">
            <v>2.1</v>
          </cell>
          <cell r="I1151">
            <v>4.2</v>
          </cell>
          <cell r="J1151">
            <v>7</v>
          </cell>
        </row>
        <row r="1152">
          <cell r="B1152">
            <v>88484</v>
          </cell>
          <cell r="C1152">
            <v>0.20730000000000001</v>
          </cell>
          <cell r="D1152">
            <v>0.1903</v>
          </cell>
          <cell r="E1152">
            <v>1.7000000000000001E-2</v>
          </cell>
          <cell r="F1152">
            <v>0</v>
          </cell>
          <cell r="G1152">
            <v>0</v>
          </cell>
          <cell r="H1152">
            <v>2.1</v>
          </cell>
          <cell r="I1152">
            <v>4.2</v>
          </cell>
          <cell r="J1152">
            <v>7</v>
          </cell>
        </row>
        <row r="1153">
          <cell r="B1153">
            <v>88484</v>
          </cell>
          <cell r="C1153">
            <v>0.1946</v>
          </cell>
          <cell r="D1153">
            <v>0.18790000000000001</v>
          </cell>
          <cell r="E1153">
            <v>6.7000000000000002E-3</v>
          </cell>
          <cell r="F1153">
            <v>0</v>
          </cell>
          <cell r="G1153">
            <v>0</v>
          </cell>
          <cell r="H1153">
            <v>2.1</v>
          </cell>
          <cell r="I1153">
            <v>4.2</v>
          </cell>
          <cell r="J1153">
            <v>7</v>
          </cell>
        </row>
        <row r="1154">
          <cell r="B1154">
            <v>88484</v>
          </cell>
          <cell r="C1154">
            <v>1.004</v>
          </cell>
          <cell r="D1154">
            <v>0.65480000000000005</v>
          </cell>
          <cell r="E1154">
            <v>2.7300000000000001E-2</v>
          </cell>
          <cell r="F1154">
            <v>0.32200000000000001</v>
          </cell>
          <cell r="G1154">
            <v>0</v>
          </cell>
          <cell r="H1154">
            <v>2.1</v>
          </cell>
          <cell r="I1154">
            <v>4.2</v>
          </cell>
          <cell r="J1154">
            <v>7</v>
          </cell>
        </row>
        <row r="1155">
          <cell r="B1155">
            <v>88453</v>
          </cell>
          <cell r="C1155">
            <v>0.315</v>
          </cell>
          <cell r="D1155">
            <v>0.3029</v>
          </cell>
          <cell r="E1155">
            <v>1.21E-2</v>
          </cell>
          <cell r="F1155">
            <v>0</v>
          </cell>
          <cell r="G1155">
            <v>0</v>
          </cell>
          <cell r="H1155">
            <v>2.1</v>
          </cell>
          <cell r="I1155">
            <v>4.2</v>
          </cell>
          <cell r="J1155">
            <v>7</v>
          </cell>
        </row>
        <row r="1156">
          <cell r="B1156">
            <v>88443</v>
          </cell>
          <cell r="C1156">
            <v>0.50039999999999996</v>
          </cell>
          <cell r="D1156">
            <v>0.1399</v>
          </cell>
          <cell r="E1156">
            <v>5.5599999999999997E-2</v>
          </cell>
          <cell r="F1156">
            <v>0</v>
          </cell>
          <cell r="G1156">
            <v>0.30499999999999999</v>
          </cell>
          <cell r="H1156">
            <v>2.1</v>
          </cell>
          <cell r="I1156">
            <v>4.2</v>
          </cell>
          <cell r="J1156">
            <v>7</v>
          </cell>
        </row>
        <row r="1157">
          <cell r="B1157">
            <v>89419</v>
          </cell>
          <cell r="C1157">
            <v>0.6885</v>
          </cell>
          <cell r="D1157">
            <v>0.65139999999999998</v>
          </cell>
          <cell r="E1157">
            <v>2.18E-2</v>
          </cell>
          <cell r="F1157">
            <v>1.52E-2</v>
          </cell>
          <cell r="G1157">
            <v>0</v>
          </cell>
          <cell r="H1157">
            <v>2.1</v>
          </cell>
          <cell r="I1157">
            <v>4.2</v>
          </cell>
          <cell r="J1157">
            <v>7</v>
          </cell>
        </row>
        <row r="1158">
          <cell r="B1158">
            <v>88772</v>
          </cell>
          <cell r="C1158">
            <v>1.5059</v>
          </cell>
          <cell r="D1158">
            <v>1.0972999999999999</v>
          </cell>
          <cell r="E1158">
            <v>8.9399999999999993E-2</v>
          </cell>
          <cell r="F1158">
            <v>1.5299999999999999E-2</v>
          </cell>
          <cell r="G1158">
            <v>0.3039</v>
          </cell>
          <cell r="I1158">
            <v>4.2</v>
          </cell>
          <cell r="J1158">
            <v>7</v>
          </cell>
        </row>
        <row r="1159">
          <cell r="B1159">
            <v>87889</v>
          </cell>
          <cell r="C1159">
            <v>4.7202000000000002</v>
          </cell>
          <cell r="D1159">
            <v>3.2791999999999999</v>
          </cell>
          <cell r="E1159">
            <v>0.26069999999999999</v>
          </cell>
          <cell r="F1159">
            <v>0.76990000000000003</v>
          </cell>
          <cell r="G1159">
            <v>0.4108</v>
          </cell>
          <cell r="J1159">
            <v>7</v>
          </cell>
        </row>
        <row r="1161">
          <cell r="B1161" t="str">
            <v>Evolução FEC Conjunto Vila Prudente</v>
          </cell>
        </row>
        <row r="1162">
          <cell r="B1162" t="str">
            <v>CONSUM</v>
          </cell>
          <cell r="C1162" t="str">
            <v>TOTAL</v>
          </cell>
          <cell r="D1162" t="str">
            <v>NPROG</v>
          </cell>
          <cell r="E1162" t="str">
            <v>PROG</v>
          </cell>
          <cell r="F1162" t="str">
            <v>SUBT INT</v>
          </cell>
          <cell r="G1162" t="str">
            <v>SUBT EXT</v>
          </cell>
          <cell r="H1162" t="str">
            <v>Padrão Mensal = 2</v>
          </cell>
          <cell r="I1162" t="str">
            <v>Padrão Trimestral = 3,6</v>
          </cell>
          <cell r="J1162" t="str">
            <v>Padrão Anual = 6</v>
          </cell>
        </row>
        <row r="1163">
          <cell r="B1163">
            <v>124181</v>
          </cell>
          <cell r="C1163">
            <v>0.3342</v>
          </cell>
          <cell r="D1163">
            <v>0.30280000000000001</v>
          </cell>
          <cell r="E1163">
            <v>3.8E-3</v>
          </cell>
          <cell r="F1163">
            <v>2.7699999999999999E-2</v>
          </cell>
          <cell r="G1163">
            <v>0</v>
          </cell>
          <cell r="H1163">
            <v>2</v>
          </cell>
          <cell r="I1163">
            <v>3.6</v>
          </cell>
          <cell r="J1163">
            <v>6</v>
          </cell>
        </row>
        <row r="1164">
          <cell r="B1164">
            <v>124098</v>
          </cell>
          <cell r="C1164">
            <v>0.51680000000000004</v>
          </cell>
          <cell r="D1164">
            <v>0.1855</v>
          </cell>
          <cell r="E1164">
            <v>1.5599999999999999E-2</v>
          </cell>
          <cell r="F1164">
            <v>0.31569999999999998</v>
          </cell>
          <cell r="G1164">
            <v>0</v>
          </cell>
          <cell r="H1164">
            <v>2</v>
          </cell>
          <cell r="I1164">
            <v>3.6</v>
          </cell>
          <cell r="J1164">
            <v>6</v>
          </cell>
        </row>
        <row r="1165">
          <cell r="B1165">
            <v>124040</v>
          </cell>
          <cell r="C1165">
            <v>0.1807</v>
          </cell>
          <cell r="D1165">
            <v>0.1731</v>
          </cell>
          <cell r="E1165">
            <v>7.6E-3</v>
          </cell>
          <cell r="F1165">
            <v>0</v>
          </cell>
          <cell r="G1165">
            <v>0</v>
          </cell>
          <cell r="H1165">
            <v>2</v>
          </cell>
          <cell r="I1165">
            <v>3.6</v>
          </cell>
          <cell r="J1165">
            <v>6</v>
          </cell>
        </row>
        <row r="1166">
          <cell r="B1166">
            <v>124106</v>
          </cell>
          <cell r="C1166">
            <v>1.0318000000000001</v>
          </cell>
          <cell r="D1166">
            <v>0.66149999999999998</v>
          </cell>
          <cell r="E1166">
            <v>2.7E-2</v>
          </cell>
          <cell r="F1166">
            <v>0.34339999999999998</v>
          </cell>
          <cell r="G1166">
            <v>0</v>
          </cell>
          <cell r="H1166">
            <v>2</v>
          </cell>
          <cell r="I1166">
            <v>3.6</v>
          </cell>
          <cell r="J1166">
            <v>6</v>
          </cell>
        </row>
        <row r="1167">
          <cell r="B1167">
            <v>124012</v>
          </cell>
          <cell r="C1167">
            <v>0.58520000000000005</v>
          </cell>
          <cell r="D1167">
            <v>6.7100000000000007E-2</v>
          </cell>
          <cell r="E1167">
            <v>3.27E-2</v>
          </cell>
          <cell r="F1167">
            <v>0.4854</v>
          </cell>
          <cell r="G1167">
            <v>0</v>
          </cell>
          <cell r="H1167">
            <v>2</v>
          </cell>
          <cell r="I1167">
            <v>3.6</v>
          </cell>
          <cell r="J1167">
            <v>6</v>
          </cell>
        </row>
        <row r="1168">
          <cell r="B1168">
            <v>123975</v>
          </cell>
          <cell r="C1168">
            <v>0.1915</v>
          </cell>
          <cell r="D1168">
            <v>0.1004</v>
          </cell>
          <cell r="E1168">
            <v>2.7699999999999999E-2</v>
          </cell>
          <cell r="F1168">
            <v>6.3500000000000001E-2</v>
          </cell>
          <cell r="G1168">
            <v>0</v>
          </cell>
          <cell r="H1168">
            <v>2</v>
          </cell>
          <cell r="I1168">
            <v>3.6</v>
          </cell>
          <cell r="J1168">
            <v>6</v>
          </cell>
        </row>
        <row r="1169">
          <cell r="B1169">
            <v>123895</v>
          </cell>
          <cell r="C1169">
            <v>0.11119999999999999</v>
          </cell>
          <cell r="D1169">
            <v>0.1075</v>
          </cell>
          <cell r="E1169">
            <v>3.8E-3</v>
          </cell>
          <cell r="F1169">
            <v>0</v>
          </cell>
          <cell r="G1169">
            <v>0</v>
          </cell>
          <cell r="H1169">
            <v>2</v>
          </cell>
          <cell r="I1169">
            <v>3.6</v>
          </cell>
          <cell r="J1169">
            <v>6</v>
          </cell>
        </row>
        <row r="1170">
          <cell r="B1170">
            <v>123961</v>
          </cell>
          <cell r="C1170">
            <v>0.8881</v>
          </cell>
          <cell r="D1170">
            <v>0.27500000000000002</v>
          </cell>
          <cell r="E1170">
            <v>6.4199999999999993E-2</v>
          </cell>
          <cell r="F1170">
            <v>0.54910000000000003</v>
          </cell>
          <cell r="G1170">
            <v>0</v>
          </cell>
          <cell r="H1170">
            <v>2</v>
          </cell>
          <cell r="I1170">
            <v>3.6</v>
          </cell>
          <cell r="J1170">
            <v>6</v>
          </cell>
        </row>
        <row r="1171">
          <cell r="B1171">
            <v>125456</v>
          </cell>
          <cell r="C1171">
            <v>0.27279999999999999</v>
          </cell>
          <cell r="D1171">
            <v>0.25340000000000001</v>
          </cell>
          <cell r="E1171">
            <v>1.95E-2</v>
          </cell>
          <cell r="F1171">
            <v>0</v>
          </cell>
          <cell r="G1171">
            <v>0</v>
          </cell>
          <cell r="H1171">
            <v>2</v>
          </cell>
          <cell r="I1171">
            <v>3.6</v>
          </cell>
          <cell r="J1171">
            <v>6</v>
          </cell>
        </row>
        <row r="1172">
          <cell r="B1172">
            <v>125455</v>
          </cell>
          <cell r="C1172">
            <v>0.15429999999999999</v>
          </cell>
          <cell r="D1172">
            <v>0.12670000000000001</v>
          </cell>
          <cell r="E1172">
            <v>2.76E-2</v>
          </cell>
          <cell r="F1172">
            <v>0</v>
          </cell>
          <cell r="G1172">
            <v>0</v>
          </cell>
          <cell r="H1172">
            <v>2</v>
          </cell>
          <cell r="I1172">
            <v>3.6</v>
          </cell>
          <cell r="J1172">
            <v>6</v>
          </cell>
        </row>
        <row r="1173">
          <cell r="B1173">
            <v>125455</v>
          </cell>
          <cell r="C1173">
            <v>0.26769999999999999</v>
          </cell>
          <cell r="D1173">
            <v>0.20580000000000001</v>
          </cell>
          <cell r="E1173">
            <v>3.5299999999999998E-2</v>
          </cell>
          <cell r="F1173">
            <v>2.6499999999999999E-2</v>
          </cell>
          <cell r="G1173">
            <v>0</v>
          </cell>
          <cell r="H1173">
            <v>2</v>
          </cell>
          <cell r="I1173">
            <v>3.6</v>
          </cell>
          <cell r="J1173">
            <v>6</v>
          </cell>
        </row>
        <row r="1174">
          <cell r="B1174">
            <v>125455</v>
          </cell>
          <cell r="C1174">
            <v>0.69479999999999997</v>
          </cell>
          <cell r="D1174">
            <v>0.58589999999999998</v>
          </cell>
          <cell r="E1174">
            <v>8.2400000000000001E-2</v>
          </cell>
          <cell r="F1174">
            <v>2.6499999999999999E-2</v>
          </cell>
          <cell r="G1174">
            <v>0</v>
          </cell>
          <cell r="H1174">
            <v>2</v>
          </cell>
          <cell r="I1174">
            <v>3.6</v>
          </cell>
          <cell r="J1174">
            <v>6</v>
          </cell>
        </row>
        <row r="1175">
          <cell r="B1175">
            <v>125504</v>
          </cell>
          <cell r="C1175">
            <v>0.24970000000000001</v>
          </cell>
          <cell r="D1175">
            <v>0.23330000000000001</v>
          </cell>
          <cell r="E1175">
            <v>1.6400000000000001E-2</v>
          </cell>
          <cell r="F1175">
            <v>0</v>
          </cell>
          <cell r="G1175">
            <v>0</v>
          </cell>
          <cell r="H1175">
            <v>2</v>
          </cell>
          <cell r="I1175">
            <v>3.6</v>
          </cell>
          <cell r="J1175">
            <v>6</v>
          </cell>
        </row>
        <row r="1176">
          <cell r="B1176">
            <v>125497</v>
          </cell>
          <cell r="C1176">
            <v>0.1532</v>
          </cell>
          <cell r="D1176">
            <v>0.14280000000000001</v>
          </cell>
          <cell r="E1176">
            <v>1.04E-2</v>
          </cell>
          <cell r="F1176">
            <v>0</v>
          </cell>
          <cell r="G1176">
            <v>0</v>
          </cell>
          <cell r="H1176">
            <v>2</v>
          </cell>
          <cell r="I1176">
            <v>3.6</v>
          </cell>
          <cell r="J1176">
            <v>6</v>
          </cell>
        </row>
        <row r="1177">
          <cell r="B1177">
            <v>126544</v>
          </cell>
          <cell r="C1177">
            <v>0.70979999999999999</v>
          </cell>
          <cell r="D1177">
            <v>0.32719999999999999</v>
          </cell>
          <cell r="E1177">
            <v>8.0999999999999996E-3</v>
          </cell>
          <cell r="F1177">
            <v>0.3745</v>
          </cell>
          <cell r="G1177">
            <v>0</v>
          </cell>
          <cell r="H1177">
            <v>2</v>
          </cell>
          <cell r="I1177">
            <v>3.6</v>
          </cell>
          <cell r="J1177">
            <v>6</v>
          </cell>
        </row>
        <row r="1178">
          <cell r="B1178">
            <v>125848</v>
          </cell>
          <cell r="C1178">
            <v>1.1154999999999999</v>
          </cell>
          <cell r="D1178">
            <v>0.70409999999999995</v>
          </cell>
          <cell r="E1178">
            <v>3.49E-2</v>
          </cell>
          <cell r="F1178">
            <v>0.37659999999999999</v>
          </cell>
          <cell r="G1178">
            <v>0</v>
          </cell>
          <cell r="I1178">
            <v>3.6</v>
          </cell>
          <cell r="J1178">
            <v>6</v>
          </cell>
        </row>
        <row r="1179">
          <cell r="B1179">
            <v>124843</v>
          </cell>
          <cell r="C1179">
            <v>3.7302</v>
          </cell>
          <cell r="D1179">
            <v>2.2290999999999999</v>
          </cell>
          <cell r="E1179">
            <v>0.20860000000000001</v>
          </cell>
          <cell r="F1179">
            <v>1.2927999999999999</v>
          </cell>
          <cell r="G1179">
            <v>0</v>
          </cell>
          <cell r="J1179">
            <v>6</v>
          </cell>
        </row>
        <row r="1181">
          <cell r="B1181" t="str">
            <v>Evolução FEC Total da Eletropaulo</v>
          </cell>
        </row>
        <row r="1182">
          <cell r="B1182" t="str">
            <v>CONSUM</v>
          </cell>
          <cell r="C1182" t="str">
            <v>TOTAL</v>
          </cell>
          <cell r="D1182" t="str">
            <v>NPROG</v>
          </cell>
          <cell r="E1182" t="str">
            <v>PROG</v>
          </cell>
          <cell r="F1182" t="str">
            <v>SUBT INT</v>
          </cell>
          <cell r="G1182" t="str">
            <v>SUBT EXT</v>
          </cell>
        </row>
        <row r="1183">
          <cell r="B1183">
            <v>5407625</v>
          </cell>
          <cell r="C1183">
            <v>0.68079999999999996</v>
          </cell>
          <cell r="D1183">
            <v>0.57010000000000005</v>
          </cell>
          <cell r="E1183">
            <v>4.6100000000000002E-2</v>
          </cell>
          <cell r="F1183">
            <v>6.4600000000000005E-2</v>
          </cell>
          <cell r="G1183">
            <v>0</v>
          </cell>
          <cell r="H1183" t="e">
            <v>#N/A</v>
          </cell>
          <cell r="I1183" t="e">
            <v>#N/A</v>
          </cell>
          <cell r="J1183" t="e">
            <v>#N/A</v>
          </cell>
        </row>
        <row r="1184">
          <cell r="B1184">
            <v>5406022</v>
          </cell>
          <cell r="C1184">
            <v>0.64090000000000003</v>
          </cell>
          <cell r="D1184">
            <v>0.40589999999999998</v>
          </cell>
          <cell r="E1184">
            <v>3.9199999999999999E-2</v>
          </cell>
          <cell r="F1184">
            <v>0.1323</v>
          </cell>
          <cell r="G1184">
            <v>6.3399999999999998E-2</v>
          </cell>
          <cell r="H1184" t="e">
            <v>#N/A</v>
          </cell>
          <cell r="I1184" t="e">
            <v>#N/A</v>
          </cell>
          <cell r="J1184" t="e">
            <v>#N/A</v>
          </cell>
        </row>
        <row r="1185">
          <cell r="B1185">
            <v>5412748</v>
          </cell>
          <cell r="C1185">
            <v>0.65010000000000001</v>
          </cell>
          <cell r="D1185">
            <v>0.34810000000000002</v>
          </cell>
          <cell r="E1185">
            <v>4.2200000000000001E-2</v>
          </cell>
          <cell r="F1185">
            <v>4.5999999999999999E-2</v>
          </cell>
          <cell r="G1185">
            <v>0.2137</v>
          </cell>
          <cell r="H1185" t="e">
            <v>#N/A</v>
          </cell>
          <cell r="I1185" t="e">
            <v>#N/A</v>
          </cell>
          <cell r="J1185" t="e">
            <v>#N/A</v>
          </cell>
        </row>
        <row r="1186">
          <cell r="B1186">
            <v>5408798</v>
          </cell>
          <cell r="C1186">
            <v>1.9718</v>
          </cell>
          <cell r="D1186">
            <v>1.3240000000000001</v>
          </cell>
          <cell r="E1186">
            <v>0.1275</v>
          </cell>
          <cell r="F1186">
            <v>0.2429</v>
          </cell>
          <cell r="G1186">
            <v>0.2772</v>
          </cell>
          <cell r="H1186" t="e">
            <v>#N/A</v>
          </cell>
          <cell r="I1186" t="e">
            <v>#N/A</v>
          </cell>
          <cell r="J1186" t="e">
            <v>#N/A</v>
          </cell>
        </row>
        <row r="1187">
          <cell r="B1187">
            <v>5429440</v>
          </cell>
          <cell r="C1187">
            <v>0.52370000000000005</v>
          </cell>
          <cell r="D1187">
            <v>0.2661</v>
          </cell>
          <cell r="E1187">
            <v>4.8899999999999999E-2</v>
          </cell>
          <cell r="F1187">
            <v>9.0899999999999995E-2</v>
          </cell>
          <cell r="G1187">
            <v>0.1178</v>
          </cell>
          <cell r="H1187" t="e">
            <v>#N/A</v>
          </cell>
          <cell r="I1187" t="e">
            <v>#N/A</v>
          </cell>
          <cell r="J1187" t="e">
            <v>#N/A</v>
          </cell>
        </row>
        <row r="1188">
          <cell r="B1188">
            <v>5429726</v>
          </cell>
          <cell r="C1188">
            <v>0.60160000000000002</v>
          </cell>
          <cell r="D1188">
            <v>0.33779999999999999</v>
          </cell>
          <cell r="E1188">
            <v>4.0800000000000003E-2</v>
          </cell>
          <cell r="F1188">
            <v>0.16800000000000001</v>
          </cell>
          <cell r="G1188">
            <v>5.5100000000000003E-2</v>
          </cell>
          <cell r="H1188" t="e">
            <v>#N/A</v>
          </cell>
          <cell r="I1188" t="e">
            <v>#N/A</v>
          </cell>
          <cell r="J1188" t="e">
            <v>#N/A</v>
          </cell>
        </row>
        <row r="1189">
          <cell r="B1189">
            <v>5428429</v>
          </cell>
          <cell r="C1189">
            <v>0.4204</v>
          </cell>
          <cell r="D1189">
            <v>0.28699999999999998</v>
          </cell>
          <cell r="E1189">
            <v>2.1999999999999999E-2</v>
          </cell>
          <cell r="F1189">
            <v>0.11070000000000001</v>
          </cell>
          <cell r="G1189">
            <v>6.9999999999999999E-4</v>
          </cell>
          <cell r="H1189" t="e">
            <v>#N/A</v>
          </cell>
          <cell r="I1189" t="e">
            <v>#N/A</v>
          </cell>
          <cell r="J1189" t="e">
            <v>#N/A</v>
          </cell>
        </row>
        <row r="1190">
          <cell r="B1190">
            <v>5429198</v>
          </cell>
          <cell r="C1190">
            <v>1.5457000000000001</v>
          </cell>
          <cell r="D1190">
            <v>0.89090000000000003</v>
          </cell>
          <cell r="E1190">
            <v>0.11169999999999999</v>
          </cell>
          <cell r="F1190">
            <v>0.36959999999999998</v>
          </cell>
          <cell r="G1190">
            <v>0.1736</v>
          </cell>
          <cell r="H1190" t="e">
            <v>#N/A</v>
          </cell>
          <cell r="I1190" t="e">
            <v>#N/A</v>
          </cell>
          <cell r="J1190" t="e">
            <v>#N/A</v>
          </cell>
        </row>
        <row r="1191">
          <cell r="B1191">
            <v>5505149</v>
          </cell>
          <cell r="C1191">
            <v>0.56389999999999996</v>
          </cell>
          <cell r="D1191">
            <v>0.4299</v>
          </cell>
          <cell r="E1191">
            <v>2.6700000000000002E-2</v>
          </cell>
          <cell r="F1191">
            <v>7.3700000000000002E-2</v>
          </cell>
          <cell r="G1191">
            <v>3.3599999999999998E-2</v>
          </cell>
          <cell r="H1191" t="e">
            <v>#N/A</v>
          </cell>
          <cell r="I1191" t="e">
            <v>#N/A</v>
          </cell>
          <cell r="J1191" t="e">
            <v>#N/A</v>
          </cell>
        </row>
        <row r="1192">
          <cell r="B1192">
            <v>5503468</v>
          </cell>
          <cell r="C1192">
            <v>0.29070000000000001</v>
          </cell>
          <cell r="D1192">
            <v>0.24199999999999999</v>
          </cell>
          <cell r="E1192">
            <v>2.6499999999999999E-2</v>
          </cell>
          <cell r="F1192">
            <v>2.1499999999999998E-2</v>
          </cell>
          <cell r="G1192">
            <v>6.9999999999999999E-4</v>
          </cell>
          <cell r="H1192" t="e">
            <v>#N/A</v>
          </cell>
          <cell r="I1192" t="e">
            <v>#N/A</v>
          </cell>
          <cell r="J1192" t="e">
            <v>#N/A</v>
          </cell>
        </row>
        <row r="1193">
          <cell r="B1193">
            <v>5502537</v>
          </cell>
          <cell r="C1193">
            <v>0.42399999999999999</v>
          </cell>
          <cell r="D1193">
            <v>0.3125</v>
          </cell>
          <cell r="E1193">
            <v>3.5099999999999999E-2</v>
          </cell>
          <cell r="F1193">
            <v>7.6399999999999996E-2</v>
          </cell>
          <cell r="G1193">
            <v>0</v>
          </cell>
          <cell r="H1193" t="e">
            <v>#N/A</v>
          </cell>
          <cell r="I1193" t="e">
            <v>#N/A</v>
          </cell>
          <cell r="J1193" t="e">
            <v>#N/A</v>
          </cell>
        </row>
        <row r="1194">
          <cell r="B1194">
            <v>5503718</v>
          </cell>
          <cell r="C1194">
            <v>1.2786</v>
          </cell>
          <cell r="D1194">
            <v>0.98440000000000005</v>
          </cell>
          <cell r="E1194">
            <v>8.8300000000000003E-2</v>
          </cell>
          <cell r="F1194">
            <v>0.1716</v>
          </cell>
          <cell r="G1194">
            <v>3.4299999999999997E-2</v>
          </cell>
          <cell r="H1194" t="e">
            <v>#N/A</v>
          </cell>
          <cell r="I1194" t="e">
            <v>#N/A</v>
          </cell>
          <cell r="J1194" t="e">
            <v>#N/A</v>
          </cell>
        </row>
        <row r="1195">
          <cell r="B1195">
            <v>5505750</v>
          </cell>
          <cell r="C1195">
            <v>0.71709999999999996</v>
          </cell>
          <cell r="D1195">
            <v>0.45669999999999999</v>
          </cell>
          <cell r="E1195">
            <v>3.9E-2</v>
          </cell>
          <cell r="F1195">
            <v>6.6100000000000006E-2</v>
          </cell>
          <cell r="G1195">
            <v>0.15529999999999999</v>
          </cell>
          <cell r="H1195" t="e">
            <v>#N/A</v>
          </cell>
          <cell r="I1195" t="e">
            <v>#N/A</v>
          </cell>
          <cell r="J1195" t="e">
            <v>#N/A</v>
          </cell>
        </row>
        <row r="1196">
          <cell r="B1196">
            <v>5508391</v>
          </cell>
          <cell r="C1196">
            <v>0.57620000000000005</v>
          </cell>
          <cell r="D1196">
            <v>0.35589999999999999</v>
          </cell>
          <cell r="E1196">
            <v>2.9600000000000001E-2</v>
          </cell>
          <cell r="F1196">
            <v>8.4400000000000003E-2</v>
          </cell>
          <cell r="G1196">
            <v>0.1062</v>
          </cell>
          <cell r="H1196" t="e">
            <v>#N/A</v>
          </cell>
          <cell r="I1196" t="e">
            <v>#N/A</v>
          </cell>
          <cell r="J1196" t="e">
            <v>#N/A</v>
          </cell>
        </row>
        <row r="1197">
          <cell r="B1197">
            <v>5596196</v>
          </cell>
          <cell r="C1197">
            <v>0.74399999999999999</v>
          </cell>
          <cell r="D1197">
            <v>0.58509999999999995</v>
          </cell>
          <cell r="E1197">
            <v>2.7300000000000001E-2</v>
          </cell>
          <cell r="F1197">
            <v>5.9499999999999997E-2</v>
          </cell>
          <cell r="G1197">
            <v>7.1999999999999995E-2</v>
          </cell>
          <cell r="H1197" t="e">
            <v>#N/A</v>
          </cell>
          <cell r="I1197" t="e">
            <v>#N/A</v>
          </cell>
          <cell r="J1197" t="e">
            <v>#N/A</v>
          </cell>
        </row>
        <row r="1198">
          <cell r="B1198">
            <v>5536779</v>
          </cell>
          <cell r="C1198">
            <v>2.0383</v>
          </cell>
          <cell r="D1198">
            <v>1.3996</v>
          </cell>
          <cell r="E1198">
            <v>9.5799999999999996E-2</v>
          </cell>
          <cell r="F1198">
            <v>0.20979999999999999</v>
          </cell>
          <cell r="G1198">
            <v>0.33289999999999997</v>
          </cell>
          <cell r="H1198" t="e">
            <v>#N/A</v>
          </cell>
          <cell r="I1198" t="e">
            <v>#N/A</v>
          </cell>
          <cell r="J1198" t="e">
            <v>#N/A</v>
          </cell>
        </row>
        <row r="1199">
          <cell r="B1199">
            <v>5469623</v>
          </cell>
          <cell r="C1199">
            <v>6.8341000000000003</v>
          </cell>
          <cell r="D1199">
            <v>4.601</v>
          </cell>
          <cell r="E1199">
            <v>0.42280000000000001</v>
          </cell>
          <cell r="F1199">
            <v>0.99209999999999998</v>
          </cell>
          <cell r="G1199">
            <v>0.81789999999999996</v>
          </cell>
          <cell r="I1199" t="e">
            <v>#N/A</v>
          </cell>
          <cell r="J1199" t="e">
            <v>#N/A</v>
          </cell>
        </row>
        <row r="1201">
          <cell r="B1201" t="str">
            <v>Evolução FEC Unidade Oeste</v>
          </cell>
        </row>
        <row r="1202">
          <cell r="B1202" t="str">
            <v>CONSUM</v>
          </cell>
          <cell r="C1202" t="str">
            <v>TOTAL</v>
          </cell>
          <cell r="D1202" t="str">
            <v>NPROG</v>
          </cell>
          <cell r="E1202" t="str">
            <v>PROG</v>
          </cell>
          <cell r="F1202" t="str">
            <v>SUBT INT</v>
          </cell>
          <cell r="G1202" t="str">
            <v>SUBT EXT</v>
          </cell>
        </row>
        <row r="1203">
          <cell r="B1203">
            <v>735078</v>
          </cell>
          <cell r="C1203">
            <v>1.1993</v>
          </cell>
          <cell r="D1203">
            <v>0.97199999999999998</v>
          </cell>
          <cell r="E1203">
            <v>0.1087</v>
          </cell>
          <cell r="F1203">
            <v>0.1187</v>
          </cell>
          <cell r="G1203">
            <v>0</v>
          </cell>
          <cell r="H1203" t="e">
            <v>#N/A</v>
          </cell>
          <cell r="I1203" t="e">
            <v>#N/A</v>
          </cell>
          <cell r="J1203" t="e">
            <v>#N/A</v>
          </cell>
        </row>
        <row r="1204">
          <cell r="B1204">
            <v>735305</v>
          </cell>
          <cell r="C1204">
            <v>0.87809999999999999</v>
          </cell>
          <cell r="D1204">
            <v>0.75629999999999997</v>
          </cell>
          <cell r="E1204">
            <v>5.1299999999999998E-2</v>
          </cell>
          <cell r="F1204">
            <v>5.1200000000000002E-2</v>
          </cell>
          <cell r="G1204">
            <v>1.9300000000000001E-2</v>
          </cell>
          <cell r="H1204" t="e">
            <v>#N/A</v>
          </cell>
          <cell r="I1204" t="e">
            <v>#N/A</v>
          </cell>
          <cell r="J1204" t="e">
            <v>#N/A</v>
          </cell>
        </row>
        <row r="1205">
          <cell r="B1205">
            <v>735899</v>
          </cell>
          <cell r="C1205">
            <v>1.0242</v>
          </cell>
          <cell r="D1205">
            <v>0.60640000000000005</v>
          </cell>
          <cell r="E1205">
            <v>9.2600000000000002E-2</v>
          </cell>
          <cell r="F1205">
            <v>6.5699999999999995E-2</v>
          </cell>
          <cell r="G1205">
            <v>0.25950000000000001</v>
          </cell>
          <cell r="H1205" t="e">
            <v>#N/A</v>
          </cell>
          <cell r="I1205" t="e">
            <v>#N/A</v>
          </cell>
          <cell r="J1205" t="e">
            <v>#N/A</v>
          </cell>
        </row>
        <row r="1206">
          <cell r="B1206">
            <v>735427</v>
          </cell>
          <cell r="C1206">
            <v>3.1015000000000001</v>
          </cell>
          <cell r="D1206">
            <v>2.3344999999999998</v>
          </cell>
          <cell r="E1206">
            <v>0.25259999999999999</v>
          </cell>
          <cell r="F1206">
            <v>0.2356</v>
          </cell>
          <cell r="G1206">
            <v>0.27900000000000003</v>
          </cell>
          <cell r="H1206" t="e">
            <v>#N/A</v>
          </cell>
          <cell r="I1206" t="e">
            <v>#N/A</v>
          </cell>
          <cell r="J1206" t="e">
            <v>#N/A</v>
          </cell>
        </row>
        <row r="1207">
          <cell r="B1207">
            <v>752645</v>
          </cell>
          <cell r="C1207">
            <v>0.63</v>
          </cell>
          <cell r="D1207">
            <v>0.40799999999999997</v>
          </cell>
          <cell r="E1207">
            <v>4.48E-2</v>
          </cell>
          <cell r="F1207">
            <v>0.1719</v>
          </cell>
          <cell r="G1207">
            <v>5.3E-3</v>
          </cell>
          <cell r="H1207" t="e">
            <v>#N/A</v>
          </cell>
          <cell r="I1207" t="e">
            <v>#N/A</v>
          </cell>
          <cell r="J1207" t="e">
            <v>#N/A</v>
          </cell>
        </row>
        <row r="1208">
          <cell r="B1208">
            <v>752816</v>
          </cell>
          <cell r="C1208">
            <v>0.76139999999999997</v>
          </cell>
          <cell r="D1208">
            <v>0.49559999999999998</v>
          </cell>
          <cell r="E1208">
            <v>4.7500000000000001E-2</v>
          </cell>
          <cell r="F1208">
            <v>0.21310000000000001</v>
          </cell>
          <cell r="G1208">
            <v>5.3E-3</v>
          </cell>
          <cell r="H1208" t="e">
            <v>#N/A</v>
          </cell>
          <cell r="I1208" t="e">
            <v>#N/A</v>
          </cell>
          <cell r="J1208" t="e">
            <v>#N/A</v>
          </cell>
        </row>
        <row r="1209">
          <cell r="B1209">
            <v>752995</v>
          </cell>
          <cell r="C1209">
            <v>0.52139999999999997</v>
          </cell>
          <cell r="D1209">
            <v>0.3836</v>
          </cell>
          <cell r="E1209">
            <v>2.5700000000000001E-2</v>
          </cell>
          <cell r="F1209">
            <v>0.10680000000000001</v>
          </cell>
          <cell r="G1209">
            <v>5.3E-3</v>
          </cell>
          <cell r="H1209" t="e">
            <v>#N/A</v>
          </cell>
          <cell r="I1209" t="e">
            <v>#N/A</v>
          </cell>
          <cell r="J1209" t="e">
            <v>#N/A</v>
          </cell>
        </row>
        <row r="1210">
          <cell r="B1210">
            <v>752819</v>
          </cell>
          <cell r="C1210">
            <v>1.9128000000000001</v>
          </cell>
          <cell r="D1210">
            <v>1.2871999999999999</v>
          </cell>
          <cell r="E1210">
            <v>0.11799999999999999</v>
          </cell>
          <cell r="F1210">
            <v>0.49180000000000001</v>
          </cell>
          <cell r="G1210">
            <v>1.5900000000000001E-2</v>
          </cell>
          <cell r="H1210" t="e">
            <v>#N/A</v>
          </cell>
          <cell r="I1210" t="e">
            <v>#N/A</v>
          </cell>
          <cell r="J1210" t="e">
            <v>#N/A</v>
          </cell>
        </row>
        <row r="1211">
          <cell r="B1211">
            <v>762806</v>
          </cell>
          <cell r="C1211">
            <v>0.97899999999999998</v>
          </cell>
          <cell r="D1211">
            <v>0.66920000000000002</v>
          </cell>
          <cell r="E1211">
            <v>2.3300000000000001E-2</v>
          </cell>
          <cell r="F1211">
            <v>0.22850000000000001</v>
          </cell>
          <cell r="G1211">
            <v>5.8000000000000003E-2</v>
          </cell>
          <cell r="H1211" t="e">
            <v>#N/A</v>
          </cell>
          <cell r="I1211" t="e">
            <v>#N/A</v>
          </cell>
          <cell r="J1211" t="e">
            <v>#N/A</v>
          </cell>
        </row>
        <row r="1212">
          <cell r="B1212">
            <v>762762</v>
          </cell>
          <cell r="C1212">
            <v>0.4546</v>
          </cell>
          <cell r="D1212">
            <v>0.38500000000000001</v>
          </cell>
          <cell r="E1212">
            <v>1.23E-2</v>
          </cell>
          <cell r="F1212">
            <v>5.1999999999999998E-2</v>
          </cell>
          <cell r="G1212">
            <v>5.3E-3</v>
          </cell>
          <cell r="H1212" t="e">
            <v>#N/A</v>
          </cell>
          <cell r="I1212" t="e">
            <v>#N/A</v>
          </cell>
          <cell r="J1212" t="e">
            <v>#N/A</v>
          </cell>
        </row>
        <row r="1213">
          <cell r="B1213">
            <v>762628</v>
          </cell>
          <cell r="C1213">
            <v>0.58489999999999998</v>
          </cell>
          <cell r="D1213">
            <v>0.47910000000000003</v>
          </cell>
          <cell r="E1213">
            <v>2.7400000000000001E-2</v>
          </cell>
          <cell r="F1213">
            <v>7.8399999999999997E-2</v>
          </cell>
          <cell r="G1213">
            <v>0</v>
          </cell>
          <cell r="H1213" t="e">
            <v>#N/A</v>
          </cell>
          <cell r="I1213" t="e">
            <v>#N/A</v>
          </cell>
          <cell r="J1213" t="e">
            <v>#N/A</v>
          </cell>
        </row>
        <row r="1214">
          <cell r="B1214">
            <v>762732</v>
          </cell>
          <cell r="C1214">
            <v>2.0185</v>
          </cell>
          <cell r="D1214">
            <v>1.5333000000000001</v>
          </cell>
          <cell r="E1214">
            <v>6.3E-2</v>
          </cell>
          <cell r="F1214">
            <v>0.3589</v>
          </cell>
          <cell r="G1214">
            <v>6.3299999999999995E-2</v>
          </cell>
          <cell r="H1214" t="e">
            <v>#N/A</v>
          </cell>
          <cell r="I1214" t="e">
            <v>#N/A</v>
          </cell>
          <cell r="J1214" t="e">
            <v>#N/A</v>
          </cell>
        </row>
        <row r="1215">
          <cell r="B1215">
            <v>763151</v>
          </cell>
          <cell r="C1215">
            <v>1.1884999999999999</v>
          </cell>
          <cell r="D1215">
            <v>0.65659999999999996</v>
          </cell>
          <cell r="E1215">
            <v>2.3400000000000001E-2</v>
          </cell>
          <cell r="F1215">
            <v>0.2344</v>
          </cell>
          <cell r="G1215">
            <v>0.2742</v>
          </cell>
          <cell r="H1215" t="e">
            <v>#N/A</v>
          </cell>
          <cell r="I1215" t="e">
            <v>#N/A</v>
          </cell>
          <cell r="J1215" t="e">
            <v>#N/A</v>
          </cell>
        </row>
        <row r="1216">
          <cell r="B1216">
            <v>765732</v>
          </cell>
          <cell r="C1216">
            <v>0.89929999999999999</v>
          </cell>
          <cell r="D1216">
            <v>0.61809999999999998</v>
          </cell>
          <cell r="E1216">
            <v>2.75E-2</v>
          </cell>
          <cell r="F1216">
            <v>0.23599999999999999</v>
          </cell>
          <cell r="G1216">
            <v>1.77E-2</v>
          </cell>
          <cell r="H1216" t="e">
            <v>#N/A</v>
          </cell>
          <cell r="I1216" t="e">
            <v>#N/A</v>
          </cell>
          <cell r="J1216" t="e">
            <v>#N/A</v>
          </cell>
        </row>
        <row r="1217">
          <cell r="B1217">
            <v>780552</v>
          </cell>
          <cell r="C1217">
            <v>1.2286999999999999</v>
          </cell>
          <cell r="D1217">
            <v>1.0039</v>
          </cell>
          <cell r="E1217">
            <v>2.9000000000000001E-2</v>
          </cell>
          <cell r="F1217">
            <v>0.13339999999999999</v>
          </cell>
          <cell r="G1217">
            <v>6.2399999999999997E-2</v>
          </cell>
          <cell r="H1217" t="e">
            <v>#N/A</v>
          </cell>
          <cell r="I1217" t="e">
            <v>#N/A</v>
          </cell>
          <cell r="J1217" t="e">
            <v>#N/A</v>
          </cell>
        </row>
        <row r="1218">
          <cell r="B1218">
            <v>769812</v>
          </cell>
          <cell r="C1218">
            <v>3.3186</v>
          </cell>
          <cell r="D1218">
            <v>2.2835999999999999</v>
          </cell>
          <cell r="E1218">
            <v>0.08</v>
          </cell>
          <cell r="F1218">
            <v>0.60240000000000005</v>
          </cell>
          <cell r="G1218">
            <v>0.35270000000000001</v>
          </cell>
          <cell r="H1218" t="e">
            <v>#N/A</v>
          </cell>
          <cell r="I1218" t="e">
            <v>#N/A</v>
          </cell>
          <cell r="J1218" t="e">
            <v>#N/A</v>
          </cell>
        </row>
        <row r="1219">
          <cell r="B1219">
            <v>755197</v>
          </cell>
          <cell r="C1219">
            <v>10.348599999999999</v>
          </cell>
          <cell r="D1219">
            <v>7.4329999999999998</v>
          </cell>
          <cell r="E1219">
            <v>0.50870000000000004</v>
          </cell>
          <cell r="F1219">
            <v>1.6961999999999999</v>
          </cell>
          <cell r="G1219">
            <v>0.71099999999999997</v>
          </cell>
          <cell r="I1219" t="e">
            <v>#N/A</v>
          </cell>
          <cell r="J1219" t="e">
            <v>#N/A</v>
          </cell>
        </row>
        <row r="1221">
          <cell r="B1221" t="str">
            <v>Evolução FEC Unidade São Paulo Sul</v>
          </cell>
        </row>
        <row r="1222">
          <cell r="B1222" t="str">
            <v>CONSUM</v>
          </cell>
          <cell r="C1222" t="str">
            <v>TOTAL</v>
          </cell>
          <cell r="D1222" t="str">
            <v>NPROG</v>
          </cell>
          <cell r="E1222" t="str">
            <v>PROG</v>
          </cell>
          <cell r="F1222" t="str">
            <v>SUBT INT</v>
          </cell>
          <cell r="G1222" t="str">
            <v>SUBT EXT</v>
          </cell>
        </row>
        <row r="1223">
          <cell r="B1223">
            <v>951710</v>
          </cell>
          <cell r="C1223">
            <v>0.67290000000000005</v>
          </cell>
          <cell r="D1223">
            <v>0.61550000000000005</v>
          </cell>
          <cell r="E1223">
            <v>4.0599999999999997E-2</v>
          </cell>
          <cell r="F1223">
            <v>1.67E-2</v>
          </cell>
          <cell r="G1223">
            <v>0</v>
          </cell>
          <cell r="H1223" t="e">
            <v>#N/A</v>
          </cell>
          <cell r="I1223" t="e">
            <v>#N/A</v>
          </cell>
          <cell r="J1223" t="e">
            <v>#N/A</v>
          </cell>
        </row>
        <row r="1224">
          <cell r="B1224">
            <v>951238</v>
          </cell>
          <cell r="C1224">
            <v>0.64959999999999996</v>
          </cell>
          <cell r="D1224">
            <v>0.55049999999999999</v>
          </cell>
          <cell r="E1224">
            <v>4.1599999999999998E-2</v>
          </cell>
          <cell r="F1224">
            <v>5.7500000000000002E-2</v>
          </cell>
          <cell r="G1224">
            <v>0</v>
          </cell>
          <cell r="H1224" t="e">
            <v>#N/A</v>
          </cell>
          <cell r="I1224" t="e">
            <v>#N/A</v>
          </cell>
          <cell r="J1224" t="e">
            <v>#N/A</v>
          </cell>
        </row>
        <row r="1225">
          <cell r="B1225">
            <v>958008</v>
          </cell>
          <cell r="C1225">
            <v>0.76739999999999997</v>
          </cell>
          <cell r="D1225">
            <v>0.49980000000000002</v>
          </cell>
          <cell r="E1225">
            <v>3.1199999999999999E-2</v>
          </cell>
          <cell r="F1225">
            <v>4.19E-2</v>
          </cell>
          <cell r="G1225">
            <v>0.1946</v>
          </cell>
          <cell r="H1225" t="e">
            <v>#N/A</v>
          </cell>
          <cell r="I1225" t="e">
            <v>#N/A</v>
          </cell>
          <cell r="J1225" t="e">
            <v>#N/A</v>
          </cell>
        </row>
        <row r="1226">
          <cell r="B1226">
            <v>953652</v>
          </cell>
          <cell r="C1226">
            <v>2.0903999999999998</v>
          </cell>
          <cell r="D1226">
            <v>1.6654</v>
          </cell>
          <cell r="E1226">
            <v>0.1134</v>
          </cell>
          <cell r="F1226">
            <v>0.11609999999999999</v>
          </cell>
          <cell r="G1226">
            <v>0.19550000000000001</v>
          </cell>
          <cell r="H1226" t="e">
            <v>#N/A</v>
          </cell>
          <cell r="I1226" t="e">
            <v>#N/A</v>
          </cell>
          <cell r="J1226" t="e">
            <v>#N/A</v>
          </cell>
        </row>
        <row r="1227">
          <cell r="B1227">
            <v>958023</v>
          </cell>
          <cell r="C1227">
            <v>0.57330000000000003</v>
          </cell>
          <cell r="D1227">
            <v>0.31879999999999997</v>
          </cell>
          <cell r="E1227">
            <v>7.3099999999999998E-2</v>
          </cell>
          <cell r="F1227">
            <v>2.29E-2</v>
          </cell>
          <cell r="G1227">
            <v>0.15859999999999999</v>
          </cell>
          <cell r="H1227" t="e">
            <v>#N/A</v>
          </cell>
          <cell r="I1227" t="e">
            <v>#N/A</v>
          </cell>
          <cell r="J1227" t="e">
            <v>#N/A</v>
          </cell>
        </row>
        <row r="1228">
          <cell r="B1228">
            <v>957977</v>
          </cell>
          <cell r="C1228">
            <v>0.66369999999999996</v>
          </cell>
          <cell r="D1228">
            <v>0.3296</v>
          </cell>
          <cell r="E1228">
            <v>5.2600000000000001E-2</v>
          </cell>
          <cell r="F1228">
            <v>0.22570000000000001</v>
          </cell>
          <cell r="G1228">
            <v>5.5899999999999998E-2</v>
          </cell>
          <cell r="H1228" t="e">
            <v>#N/A</v>
          </cell>
          <cell r="I1228" t="e">
            <v>#N/A</v>
          </cell>
          <cell r="J1228" t="e">
            <v>#N/A</v>
          </cell>
        </row>
        <row r="1229">
          <cell r="B1229">
            <v>957799</v>
          </cell>
          <cell r="C1229">
            <v>0.47839999999999999</v>
          </cell>
          <cell r="D1229">
            <v>0.39750000000000002</v>
          </cell>
          <cell r="E1229">
            <v>4.3400000000000001E-2</v>
          </cell>
          <cell r="F1229">
            <v>3.7400000000000003E-2</v>
          </cell>
          <cell r="G1229">
            <v>0</v>
          </cell>
          <cell r="H1229" t="e">
            <v>#N/A</v>
          </cell>
          <cell r="I1229" t="e">
            <v>#N/A</v>
          </cell>
          <cell r="J1229" t="e">
            <v>#N/A</v>
          </cell>
        </row>
        <row r="1230">
          <cell r="B1230">
            <v>957933</v>
          </cell>
          <cell r="C1230">
            <v>1.7154</v>
          </cell>
          <cell r="D1230">
            <v>1.0459000000000001</v>
          </cell>
          <cell r="E1230">
            <v>0.1691</v>
          </cell>
          <cell r="F1230">
            <v>0.28599999999999998</v>
          </cell>
          <cell r="G1230">
            <v>0.2145</v>
          </cell>
          <cell r="H1230" t="e">
            <v>#N/A</v>
          </cell>
          <cell r="I1230" t="e">
            <v>#N/A</v>
          </cell>
          <cell r="J1230" t="e">
            <v>#N/A</v>
          </cell>
        </row>
        <row r="1231">
          <cell r="B1231">
            <v>974966</v>
          </cell>
          <cell r="C1231">
            <v>0.54669999999999996</v>
          </cell>
          <cell r="D1231">
            <v>0.46870000000000001</v>
          </cell>
          <cell r="E1231">
            <v>3.5799999999999998E-2</v>
          </cell>
          <cell r="F1231">
            <v>2.1899999999999999E-2</v>
          </cell>
          <cell r="G1231">
            <v>2.0299999999999999E-2</v>
          </cell>
          <cell r="H1231" t="e">
            <v>#N/A</v>
          </cell>
          <cell r="I1231" t="e">
            <v>#N/A</v>
          </cell>
          <cell r="J1231" t="e">
            <v>#N/A</v>
          </cell>
        </row>
        <row r="1232">
          <cell r="B1232">
            <v>974883</v>
          </cell>
          <cell r="C1232">
            <v>0.31359999999999999</v>
          </cell>
          <cell r="D1232">
            <v>0.26919999999999999</v>
          </cell>
          <cell r="E1232">
            <v>3.9300000000000002E-2</v>
          </cell>
          <cell r="F1232">
            <v>5.0000000000000001E-3</v>
          </cell>
          <cell r="G1232">
            <v>0</v>
          </cell>
          <cell r="H1232" t="e">
            <v>#N/A</v>
          </cell>
          <cell r="I1232" t="e">
            <v>#N/A</v>
          </cell>
          <cell r="J1232" t="e">
            <v>#N/A</v>
          </cell>
        </row>
        <row r="1233">
          <cell r="B1233">
            <v>974942</v>
          </cell>
          <cell r="C1233">
            <v>0.4662</v>
          </cell>
          <cell r="D1233">
            <v>0.38740000000000002</v>
          </cell>
          <cell r="E1233">
            <v>4.8399999999999999E-2</v>
          </cell>
          <cell r="F1233">
            <v>3.04E-2</v>
          </cell>
          <cell r="G1233">
            <v>0</v>
          </cell>
          <cell r="H1233" t="e">
            <v>#N/A</v>
          </cell>
          <cell r="I1233" t="e">
            <v>#N/A</v>
          </cell>
          <cell r="J1233" t="e">
            <v>#N/A</v>
          </cell>
        </row>
        <row r="1234">
          <cell r="B1234">
            <v>974930</v>
          </cell>
          <cell r="C1234">
            <v>1.3265</v>
          </cell>
          <cell r="D1234">
            <v>1.1253</v>
          </cell>
          <cell r="E1234">
            <v>0.1235</v>
          </cell>
          <cell r="F1234">
            <v>5.7299999999999997E-2</v>
          </cell>
          <cell r="G1234">
            <v>2.0299999999999999E-2</v>
          </cell>
          <cell r="H1234" t="e">
            <v>#N/A</v>
          </cell>
          <cell r="I1234" t="e">
            <v>#N/A</v>
          </cell>
          <cell r="J1234" t="e">
            <v>#N/A</v>
          </cell>
        </row>
        <row r="1235">
          <cell r="B1235">
            <v>975648</v>
          </cell>
          <cell r="C1235">
            <v>0.74390000000000001</v>
          </cell>
          <cell r="D1235">
            <v>0.47</v>
          </cell>
          <cell r="E1235">
            <v>1.6899999999999998E-2</v>
          </cell>
          <cell r="F1235">
            <v>0.1095</v>
          </cell>
          <cell r="G1235">
            <v>0.14749999999999999</v>
          </cell>
          <cell r="H1235" t="e">
            <v>#N/A</v>
          </cell>
          <cell r="I1235" t="e">
            <v>#N/A</v>
          </cell>
          <cell r="J1235" t="e">
            <v>#N/A</v>
          </cell>
        </row>
        <row r="1236">
          <cell r="B1236">
            <v>975764</v>
          </cell>
          <cell r="C1236">
            <v>0.42630000000000001</v>
          </cell>
          <cell r="D1236">
            <v>0.376</v>
          </cell>
          <cell r="E1236">
            <v>1.2500000000000001E-2</v>
          </cell>
          <cell r="F1236">
            <v>3.7699999999999997E-2</v>
          </cell>
          <cell r="G1236">
            <v>1E-4</v>
          </cell>
          <cell r="H1236" t="e">
            <v>#N/A</v>
          </cell>
          <cell r="I1236" t="e">
            <v>#N/A</v>
          </cell>
          <cell r="J1236" t="e">
            <v>#N/A</v>
          </cell>
        </row>
        <row r="1237">
          <cell r="B1237">
            <v>993935</v>
          </cell>
          <cell r="C1237">
            <v>0.67700000000000005</v>
          </cell>
          <cell r="D1237">
            <v>0.58040000000000003</v>
          </cell>
          <cell r="E1237">
            <v>2.2599999999999999E-2</v>
          </cell>
          <cell r="F1237">
            <v>2.1299999999999999E-2</v>
          </cell>
          <cell r="G1237">
            <v>5.28E-2</v>
          </cell>
          <cell r="H1237" t="e">
            <v>#N/A</v>
          </cell>
          <cell r="I1237" t="e">
            <v>#N/A</v>
          </cell>
          <cell r="J1237" t="e">
            <v>#N/A</v>
          </cell>
        </row>
        <row r="1238">
          <cell r="B1238">
            <v>981782</v>
          </cell>
          <cell r="C1238">
            <v>1.8483000000000001</v>
          </cell>
          <cell r="D1238">
            <v>1.4282999999999999</v>
          </cell>
          <cell r="E1238">
            <v>5.21E-2</v>
          </cell>
          <cell r="F1238">
            <v>0.1678</v>
          </cell>
          <cell r="G1238">
            <v>0.2001</v>
          </cell>
          <cell r="H1238" t="e">
            <v>#N/A</v>
          </cell>
          <cell r="I1238" t="e">
            <v>#N/A</v>
          </cell>
          <cell r="J1238" t="e">
            <v>#N/A</v>
          </cell>
        </row>
        <row r="1239">
          <cell r="B1239">
            <v>967074</v>
          </cell>
          <cell r="C1239">
            <v>6.9743000000000004</v>
          </cell>
          <cell r="D1239">
            <v>5.2628000000000004</v>
          </cell>
          <cell r="E1239">
            <v>0.45669999999999999</v>
          </cell>
          <cell r="F1239">
            <v>0.626</v>
          </cell>
          <cell r="G1239">
            <v>0.62890000000000001</v>
          </cell>
          <cell r="I1239" t="e">
            <v>#N/A</v>
          </cell>
          <cell r="J1239" t="e">
            <v>#N/A</v>
          </cell>
        </row>
        <row r="1241">
          <cell r="B1241" t="str">
            <v>Evolução FEC Unidade Anhembi</v>
          </cell>
        </row>
        <row r="1242">
          <cell r="B1242" t="str">
            <v>CONSUM</v>
          </cell>
          <cell r="C1242" t="str">
            <v>TOTAL</v>
          </cell>
          <cell r="D1242" t="str">
            <v>NPROG</v>
          </cell>
          <cell r="E1242" t="str">
            <v>PROG</v>
          </cell>
          <cell r="F1242" t="str">
            <v>SUBT INT</v>
          </cell>
          <cell r="G1242" t="str">
            <v>SUBT EXT</v>
          </cell>
        </row>
        <row r="1243">
          <cell r="B1243">
            <v>764938</v>
          </cell>
          <cell r="C1243">
            <v>0.87039999999999995</v>
          </cell>
          <cell r="D1243">
            <v>0.64339999999999997</v>
          </cell>
          <cell r="E1243">
            <v>3.04E-2</v>
          </cell>
          <cell r="F1243">
            <v>0.1966</v>
          </cell>
          <cell r="G1243">
            <v>0</v>
          </cell>
          <cell r="H1243" t="e">
            <v>#N/A</v>
          </cell>
          <cell r="I1243" t="e">
            <v>#N/A</v>
          </cell>
          <cell r="J1243" t="e">
            <v>#N/A</v>
          </cell>
        </row>
        <row r="1244">
          <cell r="B1244">
            <v>764908</v>
          </cell>
          <cell r="C1244">
            <v>0.48039999999999999</v>
          </cell>
          <cell r="D1244">
            <v>0.26919999999999999</v>
          </cell>
          <cell r="E1244">
            <v>4.41E-2</v>
          </cell>
          <cell r="F1244">
            <v>0.1671</v>
          </cell>
          <cell r="G1244">
            <v>0</v>
          </cell>
          <cell r="H1244" t="e">
            <v>#N/A</v>
          </cell>
          <cell r="I1244" t="e">
            <v>#N/A</v>
          </cell>
          <cell r="J1244" t="e">
            <v>#N/A</v>
          </cell>
        </row>
        <row r="1245">
          <cell r="B1245">
            <v>764697</v>
          </cell>
          <cell r="C1245">
            <v>0.8518</v>
          </cell>
          <cell r="D1245">
            <v>0.27939999999999998</v>
          </cell>
          <cell r="E1245">
            <v>5.6099999999999997E-2</v>
          </cell>
          <cell r="F1245">
            <v>8.7599999999999997E-2</v>
          </cell>
          <cell r="G1245">
            <v>0.42859999999999998</v>
          </cell>
          <cell r="H1245" t="e">
            <v>#N/A</v>
          </cell>
          <cell r="I1245" t="e">
            <v>#N/A</v>
          </cell>
          <cell r="J1245" t="e">
            <v>#N/A</v>
          </cell>
        </row>
        <row r="1246">
          <cell r="B1246">
            <v>764848</v>
          </cell>
          <cell r="C1246">
            <v>2.2025999999999999</v>
          </cell>
          <cell r="D1246">
            <v>1.1919999999999999</v>
          </cell>
          <cell r="E1246">
            <v>0.13059999999999999</v>
          </cell>
          <cell r="F1246">
            <v>0.45129999999999998</v>
          </cell>
          <cell r="G1246">
            <v>0.42849999999999999</v>
          </cell>
          <cell r="H1246" t="e">
            <v>#N/A</v>
          </cell>
          <cell r="I1246" t="e">
            <v>#N/A</v>
          </cell>
          <cell r="J1246" t="e">
            <v>#N/A</v>
          </cell>
        </row>
        <row r="1247">
          <cell r="B1247">
            <v>764805</v>
          </cell>
          <cell r="C1247">
            <v>0.35560000000000003</v>
          </cell>
          <cell r="D1247">
            <v>0.2336</v>
          </cell>
          <cell r="E1247">
            <v>3.2199999999999999E-2</v>
          </cell>
          <cell r="F1247">
            <v>8.9899999999999994E-2</v>
          </cell>
          <cell r="G1247">
            <v>0</v>
          </cell>
          <cell r="H1247" t="e">
            <v>#N/A</v>
          </cell>
          <cell r="I1247" t="e">
            <v>#N/A</v>
          </cell>
          <cell r="J1247" t="e">
            <v>#N/A</v>
          </cell>
        </row>
        <row r="1248">
          <cell r="B1248">
            <v>764819</v>
          </cell>
          <cell r="C1248">
            <v>0.68189999999999995</v>
          </cell>
          <cell r="D1248">
            <v>0.33050000000000002</v>
          </cell>
          <cell r="E1248">
            <v>2.5000000000000001E-2</v>
          </cell>
          <cell r="F1248">
            <v>0.32629999999999998</v>
          </cell>
          <cell r="G1248">
            <v>0</v>
          </cell>
          <cell r="H1248" t="e">
            <v>#N/A</v>
          </cell>
          <cell r="I1248" t="e">
            <v>#N/A</v>
          </cell>
          <cell r="J1248" t="e">
            <v>#N/A</v>
          </cell>
        </row>
        <row r="1249">
          <cell r="B1249">
            <v>765285</v>
          </cell>
          <cell r="C1249">
            <v>0.83309999999999995</v>
          </cell>
          <cell r="D1249">
            <v>0.29980000000000001</v>
          </cell>
          <cell r="E1249">
            <v>3.1699999999999999E-2</v>
          </cell>
          <cell r="F1249">
            <v>0.50170000000000003</v>
          </cell>
          <cell r="G1249">
            <v>0</v>
          </cell>
          <cell r="H1249" t="e">
            <v>#N/A</v>
          </cell>
          <cell r="I1249" t="e">
            <v>#N/A</v>
          </cell>
          <cell r="J1249" t="e">
            <v>#N/A</v>
          </cell>
        </row>
        <row r="1250">
          <cell r="B1250">
            <v>764970</v>
          </cell>
          <cell r="C1250">
            <v>1.8707</v>
          </cell>
          <cell r="D1250">
            <v>0.8639</v>
          </cell>
          <cell r="E1250">
            <v>8.8900000000000007E-2</v>
          </cell>
          <cell r="F1250">
            <v>0.91800000000000004</v>
          </cell>
          <cell r="G1250">
            <v>0</v>
          </cell>
          <cell r="H1250" t="e">
            <v>#N/A</v>
          </cell>
          <cell r="I1250" t="e">
            <v>#N/A</v>
          </cell>
          <cell r="J1250" t="e">
            <v>#N/A</v>
          </cell>
        </row>
        <row r="1251">
          <cell r="B1251">
            <v>776620</v>
          </cell>
          <cell r="C1251">
            <v>0.73029999999999995</v>
          </cell>
          <cell r="D1251">
            <v>0.52649999999999997</v>
          </cell>
          <cell r="E1251">
            <v>1.49E-2</v>
          </cell>
          <cell r="F1251">
            <v>3.3500000000000002E-2</v>
          </cell>
          <cell r="G1251">
            <v>0.1555</v>
          </cell>
          <cell r="H1251" t="e">
            <v>#N/A</v>
          </cell>
          <cell r="I1251" t="e">
            <v>#N/A</v>
          </cell>
          <cell r="J1251" t="e">
            <v>#N/A</v>
          </cell>
        </row>
        <row r="1252">
          <cell r="B1252">
            <v>776710</v>
          </cell>
          <cell r="C1252">
            <v>0.30709999999999998</v>
          </cell>
          <cell r="D1252">
            <v>0.2293</v>
          </cell>
          <cell r="E1252">
            <v>1.14E-2</v>
          </cell>
          <cell r="F1252">
            <v>6.6299999999999998E-2</v>
          </cell>
          <cell r="G1252">
            <v>0</v>
          </cell>
          <cell r="H1252" t="e">
            <v>#N/A</v>
          </cell>
          <cell r="I1252" t="e">
            <v>#N/A</v>
          </cell>
          <cell r="J1252" t="e">
            <v>#N/A</v>
          </cell>
        </row>
        <row r="1253">
          <cell r="B1253">
            <v>776641</v>
          </cell>
          <cell r="C1253">
            <v>0.49959999999999999</v>
          </cell>
          <cell r="D1253">
            <v>0.2316</v>
          </cell>
          <cell r="E1253">
            <v>2.2499999999999999E-2</v>
          </cell>
          <cell r="F1253">
            <v>0.2455</v>
          </cell>
          <cell r="G1253">
            <v>0</v>
          </cell>
          <cell r="H1253" t="e">
            <v>#N/A</v>
          </cell>
          <cell r="I1253" t="e">
            <v>#N/A</v>
          </cell>
          <cell r="J1253" t="e">
            <v>#N/A</v>
          </cell>
        </row>
        <row r="1254">
          <cell r="B1254">
            <v>776657</v>
          </cell>
          <cell r="C1254">
            <v>1.5369999999999999</v>
          </cell>
          <cell r="D1254">
            <v>0.98740000000000006</v>
          </cell>
          <cell r="E1254">
            <v>4.8800000000000003E-2</v>
          </cell>
          <cell r="F1254">
            <v>0.3453</v>
          </cell>
          <cell r="G1254">
            <v>0.1555</v>
          </cell>
          <cell r="H1254" t="e">
            <v>#N/A</v>
          </cell>
          <cell r="I1254" t="e">
            <v>#N/A</v>
          </cell>
          <cell r="J1254" t="e">
            <v>#N/A</v>
          </cell>
        </row>
        <row r="1255">
          <cell r="B1255">
            <v>777120</v>
          </cell>
          <cell r="C1255">
            <v>0.7802</v>
          </cell>
          <cell r="D1255">
            <v>0.28589999999999999</v>
          </cell>
          <cell r="E1255">
            <v>1.6199999999999999E-2</v>
          </cell>
          <cell r="F1255">
            <v>2.7900000000000001E-2</v>
          </cell>
          <cell r="G1255">
            <v>0.45019999999999999</v>
          </cell>
          <cell r="H1255" t="e">
            <v>#N/A</v>
          </cell>
          <cell r="I1255" t="e">
            <v>#N/A</v>
          </cell>
          <cell r="J1255" t="e">
            <v>#N/A</v>
          </cell>
        </row>
        <row r="1256">
          <cell r="B1256">
            <v>777197</v>
          </cell>
          <cell r="C1256">
            <v>0.3599</v>
          </cell>
          <cell r="D1256">
            <v>0.3266</v>
          </cell>
          <cell r="E1256">
            <v>2.1999999999999999E-2</v>
          </cell>
          <cell r="F1256">
            <v>1.1299999999999999E-2</v>
          </cell>
          <cell r="G1256">
            <v>0</v>
          </cell>
          <cell r="H1256" t="e">
            <v>#N/A</v>
          </cell>
          <cell r="I1256" t="e">
            <v>#N/A</v>
          </cell>
          <cell r="J1256" t="e">
            <v>#N/A</v>
          </cell>
        </row>
        <row r="1257">
          <cell r="B1257">
            <v>787526</v>
          </cell>
          <cell r="C1257">
            <v>1.1165</v>
          </cell>
          <cell r="D1257">
            <v>0.69610000000000005</v>
          </cell>
          <cell r="E1257">
            <v>3.4299999999999997E-2</v>
          </cell>
          <cell r="F1257">
            <v>4.07E-2</v>
          </cell>
          <cell r="G1257">
            <v>0.3453</v>
          </cell>
          <cell r="H1257" t="e">
            <v>#N/A</v>
          </cell>
          <cell r="I1257" t="e">
            <v>#N/A</v>
          </cell>
          <cell r="J1257" t="e">
            <v>#N/A</v>
          </cell>
        </row>
        <row r="1258">
          <cell r="B1258">
            <v>780614</v>
          </cell>
          <cell r="C1258">
            <v>2.2614000000000001</v>
          </cell>
          <cell r="D1258">
            <v>1.3121</v>
          </cell>
          <cell r="E1258">
            <v>7.2599999999999998E-2</v>
          </cell>
          <cell r="F1258">
            <v>8.0100000000000005E-2</v>
          </cell>
          <cell r="G1258">
            <v>0.79649999999999999</v>
          </cell>
          <cell r="H1258" t="e">
            <v>#N/A</v>
          </cell>
          <cell r="I1258" t="e">
            <v>#N/A</v>
          </cell>
          <cell r="J1258" t="e">
            <v>#N/A</v>
          </cell>
        </row>
        <row r="1259">
          <cell r="B1259">
            <v>771772</v>
          </cell>
          <cell r="C1259">
            <v>7.8711000000000002</v>
          </cell>
          <cell r="D1259">
            <v>4.3583999999999996</v>
          </cell>
          <cell r="E1259">
            <v>0.34010000000000001</v>
          </cell>
          <cell r="F1259">
            <v>1.7857000000000001</v>
          </cell>
          <cell r="G1259">
            <v>1.3868</v>
          </cell>
          <cell r="I1259" t="e">
            <v>#N/A</v>
          </cell>
          <cell r="J1259" t="e">
            <v>#N/A</v>
          </cell>
        </row>
        <row r="1261">
          <cell r="B1261" t="str">
            <v>Evolução FEC Unidade Centro</v>
          </cell>
        </row>
        <row r="1262">
          <cell r="B1262" t="str">
            <v>CONSUM</v>
          </cell>
          <cell r="C1262" t="str">
            <v>TOTAL</v>
          </cell>
          <cell r="D1262" t="str">
            <v>NPROG</v>
          </cell>
          <cell r="E1262" t="str">
            <v>PROG</v>
          </cell>
          <cell r="F1262" t="str">
            <v>SUBT INT</v>
          </cell>
          <cell r="G1262" t="str">
            <v>SUBT EXT</v>
          </cell>
        </row>
        <row r="1263">
          <cell r="B1263">
            <v>675819</v>
          </cell>
          <cell r="C1263">
            <v>0.37030000000000002</v>
          </cell>
          <cell r="D1263">
            <v>0.30940000000000001</v>
          </cell>
          <cell r="E1263">
            <v>5.6099999999999997E-2</v>
          </cell>
          <cell r="F1263">
            <v>4.8999999999999998E-3</v>
          </cell>
          <cell r="G1263">
            <v>0</v>
          </cell>
          <cell r="H1263" t="e">
            <v>#N/A</v>
          </cell>
          <cell r="I1263" t="e">
            <v>#N/A</v>
          </cell>
          <cell r="J1263" t="e">
            <v>#N/A</v>
          </cell>
        </row>
        <row r="1264">
          <cell r="B1264">
            <v>675407</v>
          </cell>
          <cell r="C1264">
            <v>0.56579999999999997</v>
          </cell>
          <cell r="D1264">
            <v>0.39269999999999999</v>
          </cell>
          <cell r="E1264">
            <v>3.7699999999999997E-2</v>
          </cell>
          <cell r="F1264">
            <v>0.13539999999999999</v>
          </cell>
          <cell r="G1264">
            <v>0</v>
          </cell>
          <cell r="H1264" t="e">
            <v>#N/A</v>
          </cell>
          <cell r="I1264" t="e">
            <v>#N/A</v>
          </cell>
          <cell r="J1264" t="e">
            <v>#N/A</v>
          </cell>
        </row>
        <row r="1265">
          <cell r="B1265">
            <v>675780</v>
          </cell>
          <cell r="C1265">
            <v>0.44590000000000002</v>
          </cell>
          <cell r="D1265">
            <v>0.28149999999999997</v>
          </cell>
          <cell r="E1265">
            <v>4.4999999999999998E-2</v>
          </cell>
          <cell r="F1265">
            <v>3.27E-2</v>
          </cell>
          <cell r="G1265">
            <v>8.6699999999999999E-2</v>
          </cell>
          <cell r="H1265" t="e">
            <v>#N/A</v>
          </cell>
          <cell r="I1265" t="e">
            <v>#N/A</v>
          </cell>
          <cell r="J1265" t="e">
            <v>#N/A</v>
          </cell>
        </row>
        <row r="1266">
          <cell r="B1266">
            <v>675669</v>
          </cell>
          <cell r="C1266">
            <v>1.3818999999999999</v>
          </cell>
          <cell r="D1266">
            <v>0.98360000000000003</v>
          </cell>
          <cell r="E1266">
            <v>0.13880000000000001</v>
          </cell>
          <cell r="F1266">
            <v>0.17299999999999999</v>
          </cell>
          <cell r="G1266">
            <v>8.6699999999999999E-2</v>
          </cell>
          <cell r="H1266" t="e">
            <v>#N/A</v>
          </cell>
          <cell r="I1266" t="e">
            <v>#N/A</v>
          </cell>
          <cell r="J1266" t="e">
            <v>#N/A</v>
          </cell>
        </row>
        <row r="1267">
          <cell r="B1267">
            <v>675783</v>
          </cell>
          <cell r="C1267">
            <v>0.69920000000000004</v>
          </cell>
          <cell r="D1267">
            <v>0.21829999999999999</v>
          </cell>
          <cell r="E1267">
            <v>6.8400000000000002E-2</v>
          </cell>
          <cell r="F1267">
            <v>6.8199999999999997E-2</v>
          </cell>
          <cell r="G1267">
            <v>0.34420000000000001</v>
          </cell>
          <cell r="H1267" t="e">
            <v>#N/A</v>
          </cell>
          <cell r="I1267" t="e">
            <v>#N/A</v>
          </cell>
          <cell r="J1267" t="e">
            <v>#N/A</v>
          </cell>
        </row>
        <row r="1268">
          <cell r="B1268">
            <v>675760</v>
          </cell>
          <cell r="C1268">
            <v>0.37059999999999998</v>
          </cell>
          <cell r="D1268">
            <v>0.2944</v>
          </cell>
          <cell r="E1268">
            <v>9.4000000000000004E-3</v>
          </cell>
          <cell r="F1268">
            <v>2.9100000000000001E-2</v>
          </cell>
          <cell r="G1268">
            <v>3.7699999999999997E-2</v>
          </cell>
          <cell r="H1268" t="e">
            <v>#N/A</v>
          </cell>
          <cell r="I1268" t="e">
            <v>#N/A</v>
          </cell>
          <cell r="J1268" t="e">
            <v>#N/A</v>
          </cell>
        </row>
        <row r="1269">
          <cell r="B1269">
            <v>674633</v>
          </cell>
          <cell r="C1269">
            <v>0.1981</v>
          </cell>
          <cell r="D1269">
            <v>0.1663</v>
          </cell>
          <cell r="E1269">
            <v>1.09E-2</v>
          </cell>
          <cell r="F1269">
            <v>2.0899999999999998E-2</v>
          </cell>
          <cell r="G1269">
            <v>0</v>
          </cell>
          <cell r="H1269" t="e">
            <v>#N/A</v>
          </cell>
          <cell r="I1269" t="e">
            <v>#N/A</v>
          </cell>
          <cell r="J1269" t="e">
            <v>#N/A</v>
          </cell>
        </row>
        <row r="1270">
          <cell r="B1270">
            <v>675392</v>
          </cell>
          <cell r="C1270">
            <v>1.2683</v>
          </cell>
          <cell r="D1270">
            <v>0.67910000000000004</v>
          </cell>
          <cell r="E1270">
            <v>8.8700000000000001E-2</v>
          </cell>
          <cell r="F1270">
            <v>0.1182</v>
          </cell>
          <cell r="G1270">
            <v>0.3821</v>
          </cell>
          <cell r="H1270" t="e">
            <v>#N/A</v>
          </cell>
          <cell r="I1270" t="e">
            <v>#N/A</v>
          </cell>
          <cell r="J1270" t="e">
            <v>#N/A</v>
          </cell>
        </row>
        <row r="1271">
          <cell r="B1271">
            <v>684427</v>
          </cell>
          <cell r="C1271">
            <v>0.28749999999999998</v>
          </cell>
          <cell r="D1271">
            <v>0.22789999999999999</v>
          </cell>
          <cell r="E1271">
            <v>1.8800000000000001E-2</v>
          </cell>
          <cell r="F1271">
            <v>4.07E-2</v>
          </cell>
          <cell r="G1271">
            <v>0</v>
          </cell>
          <cell r="H1271" t="e">
            <v>#N/A</v>
          </cell>
          <cell r="I1271" t="e">
            <v>#N/A</v>
          </cell>
          <cell r="J1271" t="e">
            <v>#N/A</v>
          </cell>
        </row>
        <row r="1272">
          <cell r="B1272">
            <v>683445</v>
          </cell>
          <cell r="C1272">
            <v>0.1888</v>
          </cell>
          <cell r="D1272">
            <v>0.13750000000000001</v>
          </cell>
          <cell r="E1272">
            <v>1.9400000000000001E-2</v>
          </cell>
          <cell r="F1272">
            <v>3.1899999999999998E-2</v>
          </cell>
          <cell r="G1272">
            <v>0</v>
          </cell>
          <cell r="H1272" t="e">
            <v>#N/A</v>
          </cell>
          <cell r="I1272" t="e">
            <v>#N/A</v>
          </cell>
          <cell r="J1272" t="e">
            <v>#N/A</v>
          </cell>
        </row>
        <row r="1273">
          <cell r="B1273">
            <v>682818</v>
          </cell>
          <cell r="C1273">
            <v>0.26079999999999998</v>
          </cell>
          <cell r="D1273">
            <v>0.15060000000000001</v>
          </cell>
          <cell r="E1273">
            <v>5.11E-2</v>
          </cell>
          <cell r="F1273">
            <v>5.91E-2</v>
          </cell>
          <cell r="G1273">
            <v>0</v>
          </cell>
          <cell r="H1273" t="e">
            <v>#N/A</v>
          </cell>
          <cell r="I1273" t="e">
            <v>#N/A</v>
          </cell>
          <cell r="J1273" t="e">
            <v>#N/A</v>
          </cell>
        </row>
        <row r="1274">
          <cell r="B1274">
            <v>683563</v>
          </cell>
          <cell r="C1274">
            <v>0.73709999999999998</v>
          </cell>
          <cell r="D1274">
            <v>0.5161</v>
          </cell>
          <cell r="E1274">
            <v>8.9300000000000004E-2</v>
          </cell>
          <cell r="F1274">
            <v>0.13170000000000001</v>
          </cell>
          <cell r="G1274">
            <v>0</v>
          </cell>
          <cell r="H1274" t="e">
            <v>#N/A</v>
          </cell>
          <cell r="I1274" t="e">
            <v>#N/A</v>
          </cell>
          <cell r="J1274" t="e">
            <v>#N/A</v>
          </cell>
        </row>
        <row r="1275">
          <cell r="B1275">
            <v>682925</v>
          </cell>
          <cell r="C1275">
            <v>0.58230000000000004</v>
          </cell>
          <cell r="D1275">
            <v>0.41670000000000001</v>
          </cell>
          <cell r="E1275">
            <v>6.4399999999999999E-2</v>
          </cell>
          <cell r="F1275">
            <v>3.3700000000000001E-2</v>
          </cell>
          <cell r="G1275">
            <v>6.7500000000000004E-2</v>
          </cell>
          <cell r="H1275" t="e">
            <v>#N/A</v>
          </cell>
          <cell r="I1275" t="e">
            <v>#N/A</v>
          </cell>
          <cell r="J1275" t="e">
            <v>#N/A</v>
          </cell>
        </row>
        <row r="1276">
          <cell r="B1276">
            <v>681511</v>
          </cell>
          <cell r="C1276">
            <v>0.35320000000000001</v>
          </cell>
          <cell r="D1276">
            <v>0.23910000000000001</v>
          </cell>
          <cell r="E1276">
            <v>4.5600000000000002E-2</v>
          </cell>
          <cell r="F1276">
            <v>6.8400000000000002E-2</v>
          </cell>
          <cell r="G1276">
            <v>0</v>
          </cell>
          <cell r="H1276" t="e">
            <v>#N/A</v>
          </cell>
          <cell r="I1276" t="e">
            <v>#N/A</v>
          </cell>
          <cell r="J1276" t="e">
            <v>#N/A</v>
          </cell>
        </row>
        <row r="1277">
          <cell r="B1277">
            <v>695161</v>
          </cell>
          <cell r="C1277">
            <v>0.41789999999999999</v>
          </cell>
          <cell r="D1277">
            <v>0.317</v>
          </cell>
          <cell r="E1277">
            <v>3.3399999999999999E-2</v>
          </cell>
          <cell r="F1277">
            <v>2.5999999999999999E-2</v>
          </cell>
          <cell r="G1277">
            <v>4.1399999999999999E-2</v>
          </cell>
          <cell r="H1277" t="e">
            <v>#N/A</v>
          </cell>
          <cell r="I1277" t="e">
            <v>#N/A</v>
          </cell>
          <cell r="J1277" t="e">
            <v>#N/A</v>
          </cell>
        </row>
        <row r="1278">
          <cell r="B1278">
            <v>686532</v>
          </cell>
          <cell r="C1278">
            <v>1.353</v>
          </cell>
          <cell r="D1278">
            <v>0.9728</v>
          </cell>
          <cell r="E1278">
            <v>0.1431</v>
          </cell>
          <cell r="F1278">
            <v>0.12770000000000001</v>
          </cell>
          <cell r="G1278">
            <v>0.1091</v>
          </cell>
          <cell r="H1278" t="e">
            <v>#N/A</v>
          </cell>
          <cell r="I1278" t="e">
            <v>#N/A</v>
          </cell>
          <cell r="J1278" t="e">
            <v>#N/A</v>
          </cell>
        </row>
        <row r="1279">
          <cell r="B1279">
            <v>680289</v>
          </cell>
          <cell r="C1279">
            <v>4.7378</v>
          </cell>
          <cell r="D1279">
            <v>3.1515</v>
          </cell>
          <cell r="E1279">
            <v>0.46010000000000001</v>
          </cell>
          <cell r="F1279">
            <v>0.5504</v>
          </cell>
          <cell r="G1279">
            <v>0.5756</v>
          </cell>
          <cell r="I1279" t="e">
            <v>#N/A</v>
          </cell>
          <cell r="J1279" t="e">
            <v>#N/A</v>
          </cell>
        </row>
        <row r="1281">
          <cell r="B1281" t="str">
            <v>Evolução FEC Unidade Leste</v>
          </cell>
        </row>
        <row r="1282">
          <cell r="B1282" t="str">
            <v>CONSUM</v>
          </cell>
          <cell r="C1282" t="str">
            <v>TOTAL</v>
          </cell>
          <cell r="D1282" t="str">
            <v>NPROG</v>
          </cell>
          <cell r="E1282" t="str">
            <v>PROG</v>
          </cell>
          <cell r="F1282" t="str">
            <v>SUBT INT</v>
          </cell>
          <cell r="G1282" t="str">
            <v>SUBT EXT</v>
          </cell>
        </row>
        <row r="1283">
          <cell r="B1283">
            <v>1308832</v>
          </cell>
          <cell r="C1283">
            <v>0.61050000000000004</v>
          </cell>
          <cell r="D1283">
            <v>0.53669999999999995</v>
          </cell>
          <cell r="E1283">
            <v>3.44E-2</v>
          </cell>
          <cell r="F1283">
            <v>3.95E-2</v>
          </cell>
          <cell r="G1283">
            <v>0</v>
          </cell>
          <cell r="H1283" t="e">
            <v>#N/A</v>
          </cell>
          <cell r="I1283" t="e">
            <v>#N/A</v>
          </cell>
          <cell r="J1283" t="e">
            <v>#N/A</v>
          </cell>
        </row>
        <row r="1284">
          <cell r="B1284">
            <v>1308285</v>
          </cell>
          <cell r="C1284">
            <v>0.80579999999999996</v>
          </cell>
          <cell r="D1284">
            <v>0.28010000000000002</v>
          </cell>
          <cell r="E1284">
            <v>3.7400000000000003E-2</v>
          </cell>
          <cell r="F1284">
            <v>0.23699999999999999</v>
          </cell>
          <cell r="G1284">
            <v>0.25130000000000002</v>
          </cell>
          <cell r="H1284" t="e">
            <v>#N/A</v>
          </cell>
          <cell r="I1284" t="e">
            <v>#N/A</v>
          </cell>
          <cell r="J1284" t="e">
            <v>#N/A</v>
          </cell>
        </row>
        <row r="1285">
          <cell r="B1285">
            <v>1307611</v>
          </cell>
          <cell r="C1285">
            <v>0.4239</v>
          </cell>
          <cell r="D1285">
            <v>0.2374</v>
          </cell>
          <cell r="E1285">
            <v>2.5999999999999999E-2</v>
          </cell>
          <cell r="F1285">
            <v>1.1599999999999999E-2</v>
          </cell>
          <cell r="G1285">
            <v>0.14899999999999999</v>
          </cell>
          <cell r="H1285" t="e">
            <v>#N/A</v>
          </cell>
          <cell r="I1285" t="e">
            <v>#N/A</v>
          </cell>
          <cell r="J1285" t="e">
            <v>#N/A</v>
          </cell>
        </row>
        <row r="1286">
          <cell r="B1286">
            <v>1308243</v>
          </cell>
          <cell r="C1286">
            <v>1.8403</v>
          </cell>
          <cell r="D1286">
            <v>1.0543</v>
          </cell>
          <cell r="E1286">
            <v>9.7799999999999998E-2</v>
          </cell>
          <cell r="F1286">
            <v>0.28810000000000002</v>
          </cell>
          <cell r="G1286">
            <v>0.4002</v>
          </cell>
          <cell r="H1286" t="e">
            <v>#N/A</v>
          </cell>
          <cell r="I1286" t="e">
            <v>#N/A</v>
          </cell>
          <cell r="J1286" t="e">
            <v>#N/A</v>
          </cell>
        </row>
        <row r="1287">
          <cell r="B1287">
            <v>1307476</v>
          </cell>
          <cell r="C1287">
            <v>0.49840000000000001</v>
          </cell>
          <cell r="D1287">
            <v>0.26719999999999999</v>
          </cell>
          <cell r="E1287">
            <v>5.21E-2</v>
          </cell>
          <cell r="F1287">
            <v>0.16750000000000001</v>
          </cell>
          <cell r="G1287">
            <v>1.1599999999999999E-2</v>
          </cell>
          <cell r="H1287" t="e">
            <v>#N/A</v>
          </cell>
          <cell r="I1287" t="e">
            <v>#N/A</v>
          </cell>
          <cell r="J1287" t="e">
            <v>#N/A</v>
          </cell>
        </row>
        <row r="1288">
          <cell r="B1288">
            <v>1307438</v>
          </cell>
          <cell r="C1288">
            <v>0.58899999999999997</v>
          </cell>
          <cell r="D1288">
            <v>0.39379999999999998</v>
          </cell>
          <cell r="E1288">
            <v>6.7900000000000002E-2</v>
          </cell>
          <cell r="F1288">
            <v>0.1157</v>
          </cell>
          <cell r="G1288">
            <v>1.1599999999999999E-2</v>
          </cell>
          <cell r="H1288" t="e">
            <v>#N/A</v>
          </cell>
          <cell r="I1288" t="e">
            <v>#N/A</v>
          </cell>
          <cell r="J1288" t="e">
            <v>#N/A</v>
          </cell>
        </row>
        <row r="1289">
          <cell r="B1289">
            <v>1306908</v>
          </cell>
          <cell r="C1289">
            <v>0.34200000000000003</v>
          </cell>
          <cell r="D1289">
            <v>0.28360000000000002</v>
          </cell>
          <cell r="E1289">
            <v>1.04E-2</v>
          </cell>
          <cell r="F1289">
            <v>4.8099999999999997E-2</v>
          </cell>
          <cell r="G1289">
            <v>0</v>
          </cell>
          <cell r="H1289" t="e">
            <v>#N/A</v>
          </cell>
          <cell r="I1289" t="e">
            <v>#N/A</v>
          </cell>
          <cell r="J1289" t="e">
            <v>#N/A</v>
          </cell>
        </row>
        <row r="1290">
          <cell r="B1290">
            <v>1307274</v>
          </cell>
          <cell r="C1290">
            <v>1.4295</v>
          </cell>
          <cell r="D1290">
            <v>0.9446</v>
          </cell>
          <cell r="E1290">
            <v>0.13039999999999999</v>
          </cell>
          <cell r="F1290">
            <v>0.33129999999999998</v>
          </cell>
          <cell r="G1290">
            <v>2.3199999999999998E-2</v>
          </cell>
          <cell r="H1290" t="e">
            <v>#N/A</v>
          </cell>
          <cell r="I1290" t="e">
            <v>#N/A</v>
          </cell>
          <cell r="J1290" t="e">
            <v>#N/A</v>
          </cell>
        </row>
        <row r="1291">
          <cell r="B1291">
            <v>1323847</v>
          </cell>
          <cell r="C1291">
            <v>0.47789999999999999</v>
          </cell>
          <cell r="D1291">
            <v>0.3483</v>
          </cell>
          <cell r="E1291">
            <v>3.5999999999999997E-2</v>
          </cell>
          <cell r="F1291">
            <v>9.3600000000000003E-2</v>
          </cell>
          <cell r="G1291">
            <v>0</v>
          </cell>
          <cell r="H1291" t="e">
            <v>#N/A</v>
          </cell>
          <cell r="I1291" t="e">
            <v>#N/A</v>
          </cell>
          <cell r="J1291" t="e">
            <v>#N/A</v>
          </cell>
        </row>
        <row r="1292">
          <cell r="B1292">
            <v>1323886</v>
          </cell>
          <cell r="C1292">
            <v>0.29670000000000002</v>
          </cell>
          <cell r="D1292">
            <v>0.246</v>
          </cell>
          <cell r="E1292">
            <v>5.0700000000000002E-2</v>
          </cell>
          <cell r="F1292">
            <v>0</v>
          </cell>
          <cell r="G1292">
            <v>0</v>
          </cell>
          <cell r="H1292" t="e">
            <v>#N/A</v>
          </cell>
          <cell r="I1292" t="e">
            <v>#N/A</v>
          </cell>
          <cell r="J1292" t="e">
            <v>#N/A</v>
          </cell>
        </row>
        <row r="1293">
          <cell r="B1293">
            <v>1323551</v>
          </cell>
          <cell r="C1293">
            <v>0.42180000000000001</v>
          </cell>
          <cell r="D1293">
            <v>0.31419999999999998</v>
          </cell>
          <cell r="E1293">
            <v>4.5600000000000002E-2</v>
          </cell>
          <cell r="F1293">
            <v>6.2100000000000002E-2</v>
          </cell>
          <cell r="G1293">
            <v>0</v>
          </cell>
          <cell r="H1293" t="e">
            <v>#N/A</v>
          </cell>
          <cell r="I1293" t="e">
            <v>#N/A</v>
          </cell>
          <cell r="J1293" t="e">
            <v>#N/A</v>
          </cell>
        </row>
        <row r="1294">
          <cell r="B1294">
            <v>1323761</v>
          </cell>
          <cell r="C1294">
            <v>1.1963999999999999</v>
          </cell>
          <cell r="D1294">
            <v>0.90849999999999997</v>
          </cell>
          <cell r="E1294">
            <v>0.1323</v>
          </cell>
          <cell r="F1294">
            <v>0.15570000000000001</v>
          </cell>
          <cell r="G1294">
            <v>0</v>
          </cell>
          <cell r="H1294" t="e">
            <v>#N/A</v>
          </cell>
          <cell r="I1294" t="e">
            <v>#N/A</v>
          </cell>
          <cell r="J1294" t="e">
            <v>#N/A</v>
          </cell>
        </row>
        <row r="1295">
          <cell r="B1295">
            <v>1324245</v>
          </cell>
          <cell r="C1295">
            <v>0.52370000000000005</v>
          </cell>
          <cell r="D1295">
            <v>0.43809999999999999</v>
          </cell>
          <cell r="E1295">
            <v>7.6799999999999993E-2</v>
          </cell>
          <cell r="F1295">
            <v>8.8000000000000005E-3</v>
          </cell>
          <cell r="G1295">
            <v>0</v>
          </cell>
          <cell r="H1295" t="e">
            <v>#N/A</v>
          </cell>
          <cell r="I1295" t="e">
            <v>#N/A</v>
          </cell>
          <cell r="J1295" t="e">
            <v>#N/A</v>
          </cell>
        </row>
        <row r="1296">
          <cell r="B1296">
            <v>1324233</v>
          </cell>
          <cell r="C1296">
            <v>0.7056</v>
          </cell>
          <cell r="D1296">
            <v>0.3483</v>
          </cell>
          <cell r="E1296">
            <v>5.62E-2</v>
          </cell>
          <cell r="F1296">
            <v>5.6000000000000001E-2</v>
          </cell>
          <cell r="G1296">
            <v>0.24510000000000001</v>
          </cell>
          <cell r="H1296" t="e">
            <v>#N/A</v>
          </cell>
          <cell r="I1296" t="e">
            <v>#N/A</v>
          </cell>
          <cell r="J1296" t="e">
            <v>#N/A</v>
          </cell>
        </row>
        <row r="1297">
          <cell r="B1297">
            <v>1342005</v>
          </cell>
          <cell r="C1297">
            <v>0.66620000000000001</v>
          </cell>
          <cell r="D1297">
            <v>0.53820000000000001</v>
          </cell>
          <cell r="E1297">
            <v>2.81E-2</v>
          </cell>
          <cell r="F1297">
            <v>9.9900000000000003E-2</v>
          </cell>
          <cell r="G1297">
            <v>0</v>
          </cell>
          <cell r="H1297" t="e">
            <v>#N/A</v>
          </cell>
          <cell r="I1297" t="e">
            <v>#N/A</v>
          </cell>
          <cell r="J1297" t="e">
            <v>#N/A</v>
          </cell>
        </row>
        <row r="1298">
          <cell r="B1298">
            <v>1330161</v>
          </cell>
          <cell r="C1298">
            <v>1.8959999999999999</v>
          </cell>
          <cell r="D1298">
            <v>1.3259000000000001</v>
          </cell>
          <cell r="E1298">
            <v>0.1608</v>
          </cell>
          <cell r="F1298">
            <v>0.1653</v>
          </cell>
          <cell r="G1298">
            <v>0.24399999999999999</v>
          </cell>
          <cell r="H1298" t="e">
            <v>#N/A</v>
          </cell>
          <cell r="I1298" t="e">
            <v>#N/A</v>
          </cell>
          <cell r="J1298" t="e">
            <v>#N/A</v>
          </cell>
        </row>
        <row r="1299">
          <cell r="B1299">
            <v>1317360</v>
          </cell>
          <cell r="C1299">
            <v>6.3627000000000002</v>
          </cell>
          <cell r="D1299">
            <v>4.2361000000000004</v>
          </cell>
          <cell r="E1299">
            <v>0.52180000000000004</v>
          </cell>
          <cell r="F1299">
            <v>0.93830000000000002</v>
          </cell>
          <cell r="G1299">
            <v>0.66690000000000005</v>
          </cell>
          <cell r="I1299" t="e">
            <v>#N/A</v>
          </cell>
          <cell r="J1299" t="e">
            <v>#N/A</v>
          </cell>
        </row>
        <row r="1301">
          <cell r="B1301" t="str">
            <v>Evolução Unidade Grande ABC</v>
          </cell>
        </row>
        <row r="1302">
          <cell r="B1302" t="str">
            <v>CONSUM</v>
          </cell>
          <cell r="C1302" t="str">
            <v>TOTAL</v>
          </cell>
          <cell r="D1302" t="str">
            <v>NPROG</v>
          </cell>
          <cell r="E1302" t="str">
            <v>PROG</v>
          </cell>
          <cell r="F1302" t="str">
            <v>SUBT INT</v>
          </cell>
          <cell r="G1302" t="str">
            <v>SUBT EXT</v>
          </cell>
        </row>
        <row r="1303">
          <cell r="B1303">
            <v>796174</v>
          </cell>
          <cell r="C1303">
            <v>0.54159999999999997</v>
          </cell>
          <cell r="D1303">
            <v>0.45989999999999998</v>
          </cell>
          <cell r="E1303">
            <v>3.04E-2</v>
          </cell>
          <cell r="F1303">
            <v>5.1299999999999998E-2</v>
          </cell>
          <cell r="G1303">
            <v>0</v>
          </cell>
          <cell r="H1303" t="e">
            <v>#N/A</v>
          </cell>
          <cell r="I1303" t="e">
            <v>#N/A</v>
          </cell>
          <cell r="J1303" t="e">
            <v>#N/A</v>
          </cell>
        </row>
        <row r="1304">
          <cell r="B1304">
            <v>795805</v>
          </cell>
          <cell r="C1304">
            <v>0.49559999999999998</v>
          </cell>
          <cell r="D1304">
            <v>0.3448</v>
          </cell>
          <cell r="E1304">
            <v>3.32E-2</v>
          </cell>
          <cell r="F1304">
            <v>0.1176</v>
          </cell>
          <cell r="G1304">
            <v>0</v>
          </cell>
          <cell r="H1304" t="e">
            <v>#N/A</v>
          </cell>
          <cell r="I1304" t="e">
            <v>#N/A</v>
          </cell>
          <cell r="J1304" t="e">
            <v>#N/A</v>
          </cell>
        </row>
        <row r="1305">
          <cell r="B1305">
            <v>795679</v>
          </cell>
          <cell r="C1305">
            <v>0.62460000000000004</v>
          </cell>
          <cell r="D1305">
            <v>0.30499999999999999</v>
          </cell>
          <cell r="E1305">
            <v>2.41E-2</v>
          </cell>
          <cell r="F1305">
            <v>5.2400000000000002E-2</v>
          </cell>
          <cell r="G1305">
            <v>0.24310000000000001</v>
          </cell>
          <cell r="H1305" t="e">
            <v>#N/A</v>
          </cell>
          <cell r="I1305" t="e">
            <v>#N/A</v>
          </cell>
          <cell r="J1305" t="e">
            <v>#N/A</v>
          </cell>
        </row>
        <row r="1306">
          <cell r="B1306">
            <v>795886</v>
          </cell>
          <cell r="C1306">
            <v>1.6617999999999999</v>
          </cell>
          <cell r="D1306">
            <v>1.1097999999999999</v>
          </cell>
          <cell r="E1306">
            <v>8.77E-2</v>
          </cell>
          <cell r="F1306">
            <v>0.2213</v>
          </cell>
          <cell r="G1306">
            <v>0.24299999999999999</v>
          </cell>
          <cell r="H1306" t="e">
            <v>#N/A</v>
          </cell>
          <cell r="I1306" t="e">
            <v>#N/A</v>
          </cell>
          <cell r="J1306" t="e">
            <v>#N/A</v>
          </cell>
        </row>
        <row r="1307">
          <cell r="B1307">
            <v>795747</v>
          </cell>
          <cell r="C1307">
            <v>0.52280000000000004</v>
          </cell>
          <cell r="D1307">
            <v>0.19409999999999999</v>
          </cell>
          <cell r="E1307">
            <v>2.29E-2</v>
          </cell>
          <cell r="F1307">
            <v>1.0200000000000001E-2</v>
          </cell>
          <cell r="G1307">
            <v>0.29559999999999997</v>
          </cell>
          <cell r="H1307" t="e">
            <v>#N/A</v>
          </cell>
          <cell r="I1307" t="e">
            <v>#N/A</v>
          </cell>
          <cell r="J1307" t="e">
            <v>#N/A</v>
          </cell>
        </row>
        <row r="1308">
          <cell r="B1308">
            <v>795860</v>
          </cell>
          <cell r="C1308">
            <v>0.63049999999999995</v>
          </cell>
          <cell r="D1308">
            <v>0.2218</v>
          </cell>
          <cell r="E1308">
            <v>2.0500000000000001E-2</v>
          </cell>
          <cell r="F1308">
            <v>0.13930000000000001</v>
          </cell>
          <cell r="G1308">
            <v>0.24890000000000001</v>
          </cell>
          <cell r="H1308" t="e">
            <v>#N/A</v>
          </cell>
          <cell r="I1308" t="e">
            <v>#N/A</v>
          </cell>
          <cell r="J1308" t="e">
            <v>#N/A</v>
          </cell>
        </row>
        <row r="1309">
          <cell r="B1309">
            <v>795886</v>
          </cell>
          <cell r="C1309">
            <v>0.26700000000000002</v>
          </cell>
          <cell r="D1309">
            <v>0.22070000000000001</v>
          </cell>
          <cell r="E1309">
            <v>1.66E-2</v>
          </cell>
          <cell r="F1309">
            <v>2.9700000000000001E-2</v>
          </cell>
          <cell r="G1309">
            <v>0</v>
          </cell>
          <cell r="H1309" t="e">
            <v>#N/A</v>
          </cell>
          <cell r="I1309" t="e">
            <v>#N/A</v>
          </cell>
          <cell r="J1309" t="e">
            <v>#N/A</v>
          </cell>
        </row>
        <row r="1310">
          <cell r="B1310">
            <v>795831</v>
          </cell>
          <cell r="C1310">
            <v>1.4202999999999999</v>
          </cell>
          <cell r="D1310">
            <v>0.63660000000000005</v>
          </cell>
          <cell r="E1310">
            <v>0.06</v>
          </cell>
          <cell r="F1310">
            <v>0.1792</v>
          </cell>
          <cell r="G1310">
            <v>0.54449999999999998</v>
          </cell>
          <cell r="H1310" t="e">
            <v>#N/A</v>
          </cell>
          <cell r="I1310" t="e">
            <v>#N/A</v>
          </cell>
          <cell r="J1310" t="e">
            <v>#N/A</v>
          </cell>
        </row>
        <row r="1311">
          <cell r="B1311">
            <v>807546</v>
          </cell>
          <cell r="C1311">
            <v>0.52859999999999996</v>
          </cell>
          <cell r="D1311">
            <v>0.46079999999999999</v>
          </cell>
          <cell r="E1311">
            <v>2.76E-2</v>
          </cell>
          <cell r="F1311">
            <v>4.02E-2</v>
          </cell>
          <cell r="G1311">
            <v>0</v>
          </cell>
          <cell r="H1311" t="e">
            <v>#N/A</v>
          </cell>
          <cell r="I1311" t="e">
            <v>#N/A</v>
          </cell>
          <cell r="J1311" t="e">
            <v>#N/A</v>
          </cell>
        </row>
        <row r="1312">
          <cell r="B1312">
            <v>806844</v>
          </cell>
          <cell r="C1312">
            <v>0.22939999999999999</v>
          </cell>
          <cell r="D1312">
            <v>0.21920000000000001</v>
          </cell>
          <cell r="E1312">
            <v>1.0200000000000001E-2</v>
          </cell>
          <cell r="F1312">
            <v>0</v>
          </cell>
          <cell r="G1312">
            <v>0</v>
          </cell>
          <cell r="H1312" t="e">
            <v>#N/A</v>
          </cell>
          <cell r="I1312" t="e">
            <v>#N/A</v>
          </cell>
          <cell r="J1312" t="e">
            <v>#N/A</v>
          </cell>
        </row>
        <row r="1313">
          <cell r="B1313">
            <v>807015</v>
          </cell>
          <cell r="C1313">
            <v>0.37369999999999998</v>
          </cell>
          <cell r="D1313">
            <v>0.33979999999999999</v>
          </cell>
          <cell r="E1313">
            <v>1.4500000000000001E-2</v>
          </cell>
          <cell r="F1313">
            <v>1.9300000000000001E-2</v>
          </cell>
          <cell r="G1313">
            <v>0</v>
          </cell>
          <cell r="H1313" t="e">
            <v>#N/A</v>
          </cell>
          <cell r="I1313" t="e">
            <v>#N/A</v>
          </cell>
          <cell r="J1313" t="e">
            <v>#N/A</v>
          </cell>
        </row>
        <row r="1314">
          <cell r="B1314">
            <v>807135</v>
          </cell>
          <cell r="C1314">
            <v>1.1317999999999999</v>
          </cell>
          <cell r="D1314">
            <v>1.0199</v>
          </cell>
          <cell r="E1314">
            <v>5.2299999999999999E-2</v>
          </cell>
          <cell r="F1314">
            <v>5.9499999999999997E-2</v>
          </cell>
          <cell r="G1314">
            <v>0</v>
          </cell>
          <cell r="H1314" t="e">
            <v>#N/A</v>
          </cell>
          <cell r="I1314" t="e">
            <v>#N/A</v>
          </cell>
          <cell r="J1314" t="e">
            <v>#N/A</v>
          </cell>
        </row>
        <row r="1315">
          <cell r="B1315">
            <v>807721</v>
          </cell>
          <cell r="C1315">
            <v>0.751</v>
          </cell>
          <cell r="D1315">
            <v>0.57889999999999997</v>
          </cell>
          <cell r="E1315">
            <v>2.1700000000000001E-2</v>
          </cell>
          <cell r="F1315">
            <v>2.0500000000000001E-2</v>
          </cell>
          <cell r="G1315">
            <v>0.12989999999999999</v>
          </cell>
          <cell r="H1315" t="e">
            <v>#N/A</v>
          </cell>
          <cell r="I1315" t="e">
            <v>#N/A</v>
          </cell>
          <cell r="J1315" t="e">
            <v>#N/A</v>
          </cell>
        </row>
        <row r="1316">
          <cell r="B1316">
            <v>809062</v>
          </cell>
          <cell r="C1316">
            <v>0.74919999999999998</v>
          </cell>
          <cell r="D1316">
            <v>0.2923</v>
          </cell>
          <cell r="E1316">
            <v>9.1000000000000004E-3</v>
          </cell>
          <cell r="F1316">
            <v>0.1426</v>
          </cell>
          <cell r="G1316">
            <v>0.30509999999999998</v>
          </cell>
          <cell r="H1316" t="e">
            <v>#N/A</v>
          </cell>
          <cell r="I1316" t="e">
            <v>#N/A</v>
          </cell>
          <cell r="J1316" t="e">
            <v>#N/A</v>
          </cell>
        </row>
        <row r="1317">
          <cell r="B1317">
            <v>821407</v>
          </cell>
          <cell r="C1317">
            <v>0.5575</v>
          </cell>
          <cell r="D1317">
            <v>0.5121</v>
          </cell>
          <cell r="E1317">
            <v>2.4E-2</v>
          </cell>
          <cell r="F1317">
            <v>2.1399999999999999E-2</v>
          </cell>
          <cell r="G1317">
            <v>0</v>
          </cell>
          <cell r="H1317" t="e">
            <v>#N/A</v>
          </cell>
          <cell r="I1317" t="e">
            <v>#N/A</v>
          </cell>
          <cell r="J1317" t="e">
            <v>#N/A</v>
          </cell>
        </row>
        <row r="1318">
          <cell r="B1318">
            <v>812730</v>
          </cell>
          <cell r="C1318">
            <v>2.0556000000000001</v>
          </cell>
          <cell r="D1318">
            <v>1.3838999999999999</v>
          </cell>
          <cell r="E1318">
            <v>5.4899999999999997E-2</v>
          </cell>
          <cell r="F1318">
            <v>0.184</v>
          </cell>
          <cell r="G1318">
            <v>0.43280000000000002</v>
          </cell>
          <cell r="H1318" t="e">
            <v>#N/A</v>
          </cell>
          <cell r="I1318" t="e">
            <v>#N/A</v>
          </cell>
          <cell r="J1318" t="e">
            <v>#N/A</v>
          </cell>
        </row>
        <row r="1319">
          <cell r="B1319">
            <v>802896</v>
          </cell>
          <cell r="C1319">
            <v>6.2736999999999998</v>
          </cell>
          <cell r="D1319">
            <v>4.1571999999999996</v>
          </cell>
          <cell r="E1319">
            <v>0.2545</v>
          </cell>
          <cell r="F1319">
            <v>0.64300000000000002</v>
          </cell>
          <cell r="G1319">
            <v>1.2186999999999999</v>
          </cell>
          <cell r="I1319" t="e">
            <v>#N/A</v>
          </cell>
          <cell r="J1319" t="e">
            <v>#N/A</v>
          </cell>
        </row>
        <row r="1321">
          <cell r="B1321" t="str">
            <v>Evolução FEC Unidade Centro</v>
          </cell>
        </row>
        <row r="1322">
          <cell r="B1322" t="str">
            <v>CONSUM</v>
          </cell>
          <cell r="C1322" t="str">
            <v>TOTAL</v>
          </cell>
          <cell r="D1322" t="str">
            <v>NPROG</v>
          </cell>
          <cell r="E1322" t="str">
            <v>PROG</v>
          </cell>
          <cell r="F1322" t="str">
            <v>SUBT INT</v>
          </cell>
          <cell r="G1322" t="str">
            <v>SUBT EXT</v>
          </cell>
        </row>
        <row r="1323">
          <cell r="B1323">
            <v>850893</v>
          </cell>
          <cell r="C1323">
            <v>0.3095</v>
          </cell>
          <cell r="D1323">
            <v>0.26090000000000002</v>
          </cell>
          <cell r="E1323">
            <v>4.4699999999999997E-2</v>
          </cell>
          <cell r="F1323">
            <v>3.8999999999999998E-3</v>
          </cell>
          <cell r="G1323">
            <v>0</v>
          </cell>
          <cell r="H1323" t="e">
            <v>#N/A</v>
          </cell>
          <cell r="I1323" t="e">
            <v>#N/A</v>
          </cell>
          <cell r="J1323" t="e">
            <v>#N/A</v>
          </cell>
        </row>
        <row r="1324">
          <cell r="B1324">
            <v>850481</v>
          </cell>
          <cell r="C1324">
            <v>0.45269999999999999</v>
          </cell>
          <cell r="D1324">
            <v>0.31490000000000001</v>
          </cell>
          <cell r="E1324">
            <v>3.0099999999999998E-2</v>
          </cell>
          <cell r="F1324">
            <v>0.1077</v>
          </cell>
          <cell r="G1324">
            <v>0</v>
          </cell>
          <cell r="H1324" t="e">
            <v>#N/A</v>
          </cell>
          <cell r="I1324" t="e">
            <v>#N/A</v>
          </cell>
          <cell r="J1324" t="e">
            <v>#N/A</v>
          </cell>
        </row>
        <row r="1325">
          <cell r="B1325">
            <v>850854</v>
          </cell>
          <cell r="C1325">
            <v>0.3846</v>
          </cell>
          <cell r="D1325">
            <v>0.22620000000000001</v>
          </cell>
          <cell r="E1325">
            <v>4.0399999999999998E-2</v>
          </cell>
          <cell r="F1325">
            <v>4.3400000000000001E-2</v>
          </cell>
          <cell r="G1325">
            <v>7.46E-2</v>
          </cell>
          <cell r="H1325" t="e">
            <v>#N/A</v>
          </cell>
          <cell r="I1325" t="e">
            <v>#N/A</v>
          </cell>
          <cell r="J1325" t="e">
            <v>#N/A</v>
          </cell>
        </row>
        <row r="1326">
          <cell r="B1326">
            <v>850743</v>
          </cell>
          <cell r="C1326">
            <v>1.1468</v>
          </cell>
          <cell r="D1326">
            <v>0.80200000000000005</v>
          </cell>
          <cell r="E1326">
            <v>0.1152</v>
          </cell>
          <cell r="F1326">
            <v>0.155</v>
          </cell>
          <cell r="G1326">
            <v>7.46E-2</v>
          </cell>
          <cell r="H1326" t="e">
            <v>#N/A</v>
          </cell>
          <cell r="I1326" t="e">
            <v>#N/A</v>
          </cell>
          <cell r="J1326" t="e">
            <v>#N/A</v>
          </cell>
        </row>
        <row r="1327">
          <cell r="B1327">
            <v>850744</v>
          </cell>
          <cell r="C1327">
            <v>0.56479999999999997</v>
          </cell>
          <cell r="D1327">
            <v>0.17630000000000001</v>
          </cell>
          <cell r="E1327">
            <v>5.9700000000000003E-2</v>
          </cell>
          <cell r="F1327">
            <v>5.45E-2</v>
          </cell>
          <cell r="G1327">
            <v>0.27429999999999999</v>
          </cell>
          <cell r="H1327" t="e">
            <v>#N/A</v>
          </cell>
          <cell r="I1327" t="e">
            <v>#N/A</v>
          </cell>
          <cell r="J1327" t="e">
            <v>#N/A</v>
          </cell>
        </row>
        <row r="1328">
          <cell r="B1328">
            <v>850816</v>
          </cell>
          <cell r="C1328">
            <v>0.31069999999999998</v>
          </cell>
          <cell r="D1328">
            <v>0.23669999999999999</v>
          </cell>
          <cell r="E1328">
            <v>1.2999999999999999E-2</v>
          </cell>
          <cell r="F1328">
            <v>2.7900000000000001E-2</v>
          </cell>
          <cell r="G1328">
            <v>3.3000000000000002E-2</v>
          </cell>
          <cell r="H1328" t="e">
            <v>#N/A</v>
          </cell>
          <cell r="I1328" t="e">
            <v>#N/A</v>
          </cell>
          <cell r="J1328" t="e">
            <v>#N/A</v>
          </cell>
        </row>
        <row r="1329">
          <cell r="B1329">
            <v>849556</v>
          </cell>
          <cell r="C1329">
            <v>0.15790000000000001</v>
          </cell>
          <cell r="D1329">
            <v>0.1326</v>
          </cell>
          <cell r="E1329">
            <v>8.6999999999999994E-3</v>
          </cell>
          <cell r="F1329">
            <v>1.66E-2</v>
          </cell>
          <cell r="G1329">
            <v>0</v>
          </cell>
          <cell r="H1329" t="e">
            <v>#N/A</v>
          </cell>
          <cell r="I1329" t="e">
            <v>#N/A</v>
          </cell>
          <cell r="J1329" t="e">
            <v>#N/A</v>
          </cell>
        </row>
        <row r="1330">
          <cell r="B1330">
            <v>850372</v>
          </cell>
          <cell r="C1330">
            <v>1.0337000000000001</v>
          </cell>
          <cell r="D1330">
            <v>0.54569999999999996</v>
          </cell>
          <cell r="E1330">
            <v>8.14E-2</v>
          </cell>
          <cell r="F1330">
            <v>9.9000000000000005E-2</v>
          </cell>
          <cell r="G1330">
            <v>0.30740000000000001</v>
          </cell>
          <cell r="H1330" t="e">
            <v>#N/A</v>
          </cell>
          <cell r="I1330" t="e">
            <v>#N/A</v>
          </cell>
          <cell r="J1330" t="e">
            <v>#N/A</v>
          </cell>
        </row>
        <row r="1331">
          <cell r="B1331">
            <v>859364</v>
          </cell>
          <cell r="C1331">
            <v>0.23050000000000001</v>
          </cell>
          <cell r="D1331">
            <v>0.183</v>
          </cell>
          <cell r="E1331">
            <v>1.4999999999999999E-2</v>
          </cell>
          <cell r="F1331">
            <v>3.2500000000000001E-2</v>
          </cell>
          <cell r="G1331">
            <v>0</v>
          </cell>
          <cell r="H1331" t="e">
            <v>#N/A</v>
          </cell>
          <cell r="I1331" t="e">
            <v>#N/A</v>
          </cell>
          <cell r="J1331" t="e">
            <v>#N/A</v>
          </cell>
        </row>
        <row r="1332">
          <cell r="B1332">
            <v>858383</v>
          </cell>
          <cell r="C1332">
            <v>0.15279999999999999</v>
          </cell>
          <cell r="D1332">
            <v>0.1108</v>
          </cell>
          <cell r="E1332">
            <v>1.6199999999999999E-2</v>
          </cell>
          <cell r="F1332">
            <v>2.58E-2</v>
          </cell>
          <cell r="G1332">
            <v>0</v>
          </cell>
          <cell r="H1332" t="e">
            <v>#N/A</v>
          </cell>
          <cell r="I1332" t="e">
            <v>#N/A</v>
          </cell>
          <cell r="J1332" t="e">
            <v>#N/A</v>
          </cell>
        </row>
        <row r="1333">
          <cell r="B1333">
            <v>857760</v>
          </cell>
          <cell r="C1333">
            <v>0.2152</v>
          </cell>
          <cell r="D1333">
            <v>0.1244</v>
          </cell>
          <cell r="E1333">
            <v>4.1399999999999999E-2</v>
          </cell>
          <cell r="F1333">
            <v>4.9399999999999999E-2</v>
          </cell>
          <cell r="G1333">
            <v>0</v>
          </cell>
          <cell r="H1333" t="e">
            <v>#N/A</v>
          </cell>
          <cell r="I1333" t="e">
            <v>#N/A</v>
          </cell>
          <cell r="J1333" t="e">
            <v>#N/A</v>
          </cell>
        </row>
        <row r="1334">
          <cell r="B1334">
            <v>858502</v>
          </cell>
          <cell r="C1334">
            <v>0.59850000000000003</v>
          </cell>
          <cell r="D1334">
            <v>0.41830000000000001</v>
          </cell>
          <cell r="E1334">
            <v>7.2599999999999998E-2</v>
          </cell>
          <cell r="F1334">
            <v>0.1077</v>
          </cell>
          <cell r="G1334">
            <v>0</v>
          </cell>
          <cell r="H1334" t="e">
            <v>#N/A</v>
          </cell>
          <cell r="I1334" t="e">
            <v>#N/A</v>
          </cell>
          <cell r="J1334" t="e">
            <v>#N/A</v>
          </cell>
        </row>
        <row r="1335">
          <cell r="B1335">
            <v>857865</v>
          </cell>
          <cell r="C1335">
            <v>0.47649999999999998</v>
          </cell>
          <cell r="D1335">
            <v>0.33229999999999998</v>
          </cell>
          <cell r="E1335">
            <v>5.6300000000000003E-2</v>
          </cell>
          <cell r="F1335">
            <v>3.2899999999999999E-2</v>
          </cell>
          <cell r="G1335">
            <v>5.5E-2</v>
          </cell>
          <cell r="H1335" t="e">
            <v>#N/A</v>
          </cell>
          <cell r="I1335" t="e">
            <v>#N/A</v>
          </cell>
          <cell r="J1335" t="e">
            <v>#N/A</v>
          </cell>
        </row>
        <row r="1336">
          <cell r="B1336">
            <v>856403</v>
          </cell>
          <cell r="C1336">
            <v>0.29060000000000002</v>
          </cell>
          <cell r="D1336">
            <v>0.19670000000000001</v>
          </cell>
          <cell r="E1336">
            <v>3.6299999999999999E-2</v>
          </cell>
          <cell r="F1336">
            <v>5.7599999999999998E-2</v>
          </cell>
          <cell r="G1336">
            <v>0</v>
          </cell>
          <cell r="H1336" t="e">
            <v>#N/A</v>
          </cell>
          <cell r="I1336" t="e">
            <v>#N/A</v>
          </cell>
          <cell r="J1336" t="e">
            <v>#N/A</v>
          </cell>
        </row>
        <row r="1337">
          <cell r="B1337">
            <v>870771</v>
          </cell>
          <cell r="C1337">
            <v>0.3448</v>
          </cell>
          <cell r="D1337">
            <v>0.25569999999999998</v>
          </cell>
          <cell r="E1337">
            <v>2.7E-2</v>
          </cell>
          <cell r="F1337">
            <v>2.7799999999999998E-2</v>
          </cell>
          <cell r="G1337">
            <v>3.4299999999999997E-2</v>
          </cell>
          <cell r="H1337" t="e">
            <v>#N/A</v>
          </cell>
          <cell r="I1337" t="e">
            <v>#N/A</v>
          </cell>
          <cell r="J1337" t="e">
            <v>#N/A</v>
          </cell>
        </row>
        <row r="1338">
          <cell r="B1338">
            <v>861680</v>
          </cell>
          <cell r="C1338">
            <v>1.1115999999999999</v>
          </cell>
          <cell r="D1338">
            <v>0.78469999999999995</v>
          </cell>
          <cell r="E1338">
            <v>0.11940000000000001</v>
          </cell>
          <cell r="F1338">
            <v>0.1181</v>
          </cell>
          <cell r="G1338">
            <v>8.9399999999999993E-2</v>
          </cell>
          <cell r="H1338" t="e">
            <v>#N/A</v>
          </cell>
          <cell r="I1338" t="e">
            <v>#N/A</v>
          </cell>
          <cell r="J1338" t="e">
            <v>#N/A</v>
          </cell>
        </row>
        <row r="1339">
          <cell r="B1339">
            <v>855324</v>
          </cell>
          <cell r="C1339">
            <v>3.8889999999999998</v>
          </cell>
          <cell r="D1339">
            <v>2.5506000000000002</v>
          </cell>
          <cell r="E1339">
            <v>0.38869999999999999</v>
          </cell>
          <cell r="F1339">
            <v>0.47970000000000002</v>
          </cell>
          <cell r="G1339">
            <v>0.47</v>
          </cell>
          <cell r="I1339" t="e">
            <v>#N/A</v>
          </cell>
          <cell r="J1339" t="e">
            <v>#N/A</v>
          </cell>
        </row>
      </sheetData>
      <sheetData sheetId="54" refreshError="1"/>
      <sheetData sheetId="55" refreshError="1"/>
      <sheetData sheetId="56" refreshError="1">
        <row r="21">
          <cell r="B21" t="str">
            <v>Evolução DEC Conjunto Aeroporto</v>
          </cell>
        </row>
        <row r="22">
          <cell r="B22" t="str">
            <v>CONSUM</v>
          </cell>
          <cell r="C22" t="str">
            <v>TOTAL</v>
          </cell>
          <cell r="D22" t="str">
            <v>NPROG</v>
          </cell>
          <cell r="E22" t="str">
            <v>PROG</v>
          </cell>
          <cell r="F22" t="str">
            <v>SUBT INT</v>
          </cell>
          <cell r="G22" t="str">
            <v>SUBT EXT</v>
          </cell>
          <cell r="H22" t="str">
            <v>Padrão Mensal = 2,5</v>
          </cell>
          <cell r="I22" t="str">
            <v>Padrão Trimestral = 4,8</v>
          </cell>
          <cell r="J22" t="str">
            <v>Padrão Anual = 8</v>
          </cell>
        </row>
        <row r="23">
          <cell r="B23">
            <v>162219</v>
          </cell>
          <cell r="C23">
            <v>0.34200000000000003</v>
          </cell>
          <cell r="D23">
            <v>0.31280000000000002</v>
          </cell>
          <cell r="E23">
            <v>1.89E-2</v>
          </cell>
          <cell r="F23">
            <v>1.03E-2</v>
          </cell>
          <cell r="G23">
            <v>0</v>
          </cell>
          <cell r="H23">
            <v>2.5</v>
          </cell>
          <cell r="I23">
            <v>4.8</v>
          </cell>
          <cell r="J23">
            <v>8</v>
          </cell>
        </row>
        <row r="24">
          <cell r="B24">
            <v>162128</v>
          </cell>
          <cell r="C24">
            <v>0.21870000000000001</v>
          </cell>
          <cell r="D24">
            <v>0.20080000000000001</v>
          </cell>
          <cell r="E24">
            <v>1.78E-2</v>
          </cell>
          <cell r="F24">
            <v>0</v>
          </cell>
          <cell r="G24">
            <v>0</v>
          </cell>
          <cell r="H24">
            <v>2.5</v>
          </cell>
          <cell r="I24">
            <v>4.8</v>
          </cell>
          <cell r="J24">
            <v>8</v>
          </cell>
        </row>
        <row r="25">
          <cell r="B25">
            <v>162150</v>
          </cell>
          <cell r="C25">
            <v>0.38590000000000002</v>
          </cell>
          <cell r="D25">
            <v>0.29730000000000001</v>
          </cell>
          <cell r="E25">
            <v>8.6300000000000002E-2</v>
          </cell>
          <cell r="F25">
            <v>2.3E-3</v>
          </cell>
          <cell r="G25">
            <v>0</v>
          </cell>
          <cell r="H25">
            <v>2.5</v>
          </cell>
          <cell r="I25">
            <v>4.8</v>
          </cell>
          <cell r="J25">
            <v>8</v>
          </cell>
        </row>
        <row r="26">
          <cell r="B26">
            <v>162166</v>
          </cell>
          <cell r="C26">
            <v>0.9466</v>
          </cell>
          <cell r="D26">
            <v>0.81089999999999995</v>
          </cell>
          <cell r="E26">
            <v>0.123</v>
          </cell>
          <cell r="F26">
            <v>1.26E-2</v>
          </cell>
          <cell r="G26">
            <v>0</v>
          </cell>
          <cell r="H26">
            <v>2.5</v>
          </cell>
          <cell r="I26">
            <v>4.8</v>
          </cell>
          <cell r="J26">
            <v>8</v>
          </cell>
        </row>
        <row r="27">
          <cell r="B27">
            <v>162105</v>
          </cell>
          <cell r="C27">
            <v>0.31730000000000003</v>
          </cell>
          <cell r="D27">
            <v>0.23200000000000001</v>
          </cell>
          <cell r="E27">
            <v>8.4000000000000005E-2</v>
          </cell>
          <cell r="F27">
            <v>1.2999999999999999E-3</v>
          </cell>
          <cell r="G27">
            <v>0</v>
          </cell>
          <cell r="H27">
            <v>2.5</v>
          </cell>
          <cell r="I27">
            <v>4.8</v>
          </cell>
          <cell r="J27">
            <v>8</v>
          </cell>
        </row>
        <row r="28">
          <cell r="B28">
            <v>162105</v>
          </cell>
          <cell r="C28">
            <v>0.3861</v>
          </cell>
          <cell r="D28">
            <v>0.2959</v>
          </cell>
          <cell r="E28">
            <v>9.0200000000000002E-2</v>
          </cell>
          <cell r="F28">
            <v>0</v>
          </cell>
          <cell r="G28">
            <v>0</v>
          </cell>
          <cell r="H28">
            <v>2.5</v>
          </cell>
          <cell r="I28">
            <v>4.8</v>
          </cell>
          <cell r="J28">
            <v>8</v>
          </cell>
        </row>
        <row r="29">
          <cell r="B29">
            <v>162104</v>
          </cell>
          <cell r="C29">
            <v>0.2427</v>
          </cell>
          <cell r="D29">
            <v>0.19550000000000001</v>
          </cell>
          <cell r="E29">
            <v>4.6600000000000003E-2</v>
          </cell>
          <cell r="F29">
            <v>5.9999999999999995E-4</v>
          </cell>
          <cell r="G29">
            <v>0</v>
          </cell>
          <cell r="H29">
            <v>2.5</v>
          </cell>
          <cell r="I29">
            <v>4.8</v>
          </cell>
          <cell r="J29">
            <v>8</v>
          </cell>
        </row>
        <row r="30">
          <cell r="B30">
            <v>162105</v>
          </cell>
          <cell r="C30">
            <v>0.94610000000000005</v>
          </cell>
          <cell r="D30">
            <v>0.72340000000000004</v>
          </cell>
          <cell r="E30">
            <v>0.2208</v>
          </cell>
          <cell r="F30">
            <v>1.9E-3</v>
          </cell>
          <cell r="G30">
            <v>0</v>
          </cell>
          <cell r="H30">
            <v>2.5</v>
          </cell>
          <cell r="I30">
            <v>4.8</v>
          </cell>
          <cell r="J30">
            <v>8</v>
          </cell>
        </row>
        <row r="31">
          <cell r="B31">
            <v>162349</v>
          </cell>
          <cell r="C31">
            <v>0.42709999999999998</v>
          </cell>
          <cell r="D31">
            <v>0.25480000000000003</v>
          </cell>
          <cell r="E31">
            <v>0.1241</v>
          </cell>
          <cell r="F31">
            <v>4.82E-2</v>
          </cell>
          <cell r="G31">
            <v>0</v>
          </cell>
          <cell r="H31">
            <v>2.5</v>
          </cell>
          <cell r="I31">
            <v>4.8</v>
          </cell>
          <cell r="J31">
            <v>8</v>
          </cell>
        </row>
        <row r="32">
          <cell r="B32">
            <v>162235</v>
          </cell>
          <cell r="C32">
            <v>0.2712</v>
          </cell>
          <cell r="D32">
            <v>0.12089999999999999</v>
          </cell>
          <cell r="E32">
            <v>0.112</v>
          </cell>
          <cell r="F32">
            <v>3.8300000000000001E-2</v>
          </cell>
          <cell r="G32">
            <v>0</v>
          </cell>
          <cell r="H32">
            <v>2.5</v>
          </cell>
          <cell r="I32">
            <v>4.8</v>
          </cell>
          <cell r="J32">
            <v>8</v>
          </cell>
        </row>
        <row r="33">
          <cell r="B33">
            <v>161778</v>
          </cell>
          <cell r="C33">
            <v>0.3523</v>
          </cell>
          <cell r="D33">
            <v>0.18010000000000001</v>
          </cell>
          <cell r="E33">
            <v>0.17219999999999999</v>
          </cell>
          <cell r="F33">
            <v>0</v>
          </cell>
          <cell r="G33">
            <v>0</v>
          </cell>
          <cell r="H33">
            <v>2.5</v>
          </cell>
          <cell r="I33">
            <v>4.8</v>
          </cell>
          <cell r="J33">
            <v>8</v>
          </cell>
        </row>
        <row r="34">
          <cell r="B34">
            <v>162121</v>
          </cell>
          <cell r="C34">
            <v>1.0506</v>
          </cell>
          <cell r="D34">
            <v>0.55589999999999995</v>
          </cell>
          <cell r="E34">
            <v>0.40820000000000001</v>
          </cell>
          <cell r="F34">
            <v>8.6599999999999996E-2</v>
          </cell>
          <cell r="G34">
            <v>0</v>
          </cell>
          <cell r="H34">
            <v>2.5</v>
          </cell>
          <cell r="I34">
            <v>4.8</v>
          </cell>
          <cell r="J34">
            <v>8</v>
          </cell>
        </row>
        <row r="35">
          <cell r="B35">
            <v>161527</v>
          </cell>
          <cell r="C35">
            <v>0.2999</v>
          </cell>
          <cell r="D35">
            <v>0.15570000000000001</v>
          </cell>
          <cell r="E35">
            <v>0.14419999999999999</v>
          </cell>
          <cell r="F35">
            <v>0</v>
          </cell>
          <cell r="G35">
            <v>0</v>
          </cell>
          <cell r="H35">
            <v>2.5</v>
          </cell>
          <cell r="I35">
            <v>4.8</v>
          </cell>
          <cell r="J35">
            <v>8</v>
          </cell>
        </row>
        <row r="36">
          <cell r="B36">
            <v>161536</v>
          </cell>
          <cell r="C36">
            <v>0.47989999999999999</v>
          </cell>
          <cell r="D36">
            <v>0.3286</v>
          </cell>
          <cell r="E36">
            <v>0.15129999999999999</v>
          </cell>
          <cell r="F36">
            <v>0</v>
          </cell>
          <cell r="G36">
            <v>0</v>
          </cell>
          <cell r="H36">
            <v>2.5</v>
          </cell>
          <cell r="I36">
            <v>4.8</v>
          </cell>
          <cell r="J36">
            <v>8</v>
          </cell>
        </row>
        <row r="37">
          <cell r="B37">
            <v>161536</v>
          </cell>
          <cell r="C37">
            <v>0.57120000000000004</v>
          </cell>
          <cell r="D37">
            <v>0.42620000000000002</v>
          </cell>
          <cell r="E37">
            <v>0.1429</v>
          </cell>
          <cell r="F37">
            <v>2.0999999999999999E-3</v>
          </cell>
          <cell r="G37">
            <v>0</v>
          </cell>
          <cell r="H37">
            <v>2.5</v>
          </cell>
          <cell r="I37">
            <v>4.8</v>
          </cell>
          <cell r="J37">
            <v>8</v>
          </cell>
        </row>
        <row r="38">
          <cell r="B38">
            <v>161533</v>
          </cell>
          <cell r="C38">
            <v>1.351</v>
          </cell>
          <cell r="D38">
            <v>0.91049999999999998</v>
          </cell>
          <cell r="E38">
            <v>0.43840000000000001</v>
          </cell>
          <cell r="F38">
            <v>2.0999999999999999E-3</v>
          </cell>
          <cell r="G38">
            <v>0</v>
          </cell>
          <cell r="I38">
            <v>4.8</v>
          </cell>
          <cell r="J38">
            <v>8</v>
          </cell>
        </row>
        <row r="39">
          <cell r="B39">
            <v>161981</v>
          </cell>
          <cell r="C39">
            <v>4.2934000000000001</v>
          </cell>
          <cell r="D39">
            <v>3.0001000000000002</v>
          </cell>
          <cell r="E39">
            <v>1.1898</v>
          </cell>
          <cell r="F39">
            <v>0.1033</v>
          </cell>
          <cell r="G39">
            <v>0</v>
          </cell>
          <cell r="J39">
            <v>8</v>
          </cell>
        </row>
        <row r="41">
          <cell r="B41" t="str">
            <v>Evolução DEC Conjunto Aricanduva</v>
          </cell>
        </row>
        <row r="42">
          <cell r="B42" t="str">
            <v>CONSUM</v>
          </cell>
          <cell r="C42" t="str">
            <v>TOTAL</v>
          </cell>
          <cell r="D42" t="str">
            <v>NPROG</v>
          </cell>
          <cell r="E42" t="str">
            <v>PROG</v>
          </cell>
          <cell r="F42" t="str">
            <v>SUBT INT</v>
          </cell>
          <cell r="G42" t="str">
            <v>SUBT EXT</v>
          </cell>
          <cell r="H42" t="str">
            <v>Padrão Mensal = 3</v>
          </cell>
          <cell r="I42" t="str">
            <v>Padrão Trimestral = 6</v>
          </cell>
          <cell r="J42" t="str">
            <v>Padrão Anual = 10</v>
          </cell>
        </row>
        <row r="43">
          <cell r="B43">
            <v>75175</v>
          </cell>
          <cell r="C43">
            <v>1.2665</v>
          </cell>
          <cell r="D43">
            <v>1.1614</v>
          </cell>
          <cell r="E43">
            <v>0.1052</v>
          </cell>
          <cell r="F43">
            <v>0</v>
          </cell>
          <cell r="G43">
            <v>0</v>
          </cell>
          <cell r="H43">
            <v>3</v>
          </cell>
          <cell r="I43">
            <v>6</v>
          </cell>
          <cell r="J43">
            <v>10</v>
          </cell>
        </row>
        <row r="44">
          <cell r="B44">
            <v>75169</v>
          </cell>
          <cell r="C44">
            <v>0.62609999999999999</v>
          </cell>
          <cell r="D44">
            <v>0.57599999999999996</v>
          </cell>
          <cell r="E44">
            <v>5.0200000000000002E-2</v>
          </cell>
          <cell r="F44">
            <v>0</v>
          </cell>
          <cell r="G44">
            <v>0</v>
          </cell>
          <cell r="H44">
            <v>3</v>
          </cell>
          <cell r="I44">
            <v>6</v>
          </cell>
          <cell r="J44">
            <v>10</v>
          </cell>
        </row>
        <row r="45">
          <cell r="B45">
            <v>75180</v>
          </cell>
          <cell r="C45">
            <v>0.25729999999999997</v>
          </cell>
          <cell r="D45">
            <v>0.24529999999999999</v>
          </cell>
          <cell r="E45">
            <v>1.2E-2</v>
          </cell>
          <cell r="F45">
            <v>0</v>
          </cell>
          <cell r="G45">
            <v>0</v>
          </cell>
          <cell r="H45">
            <v>3</v>
          </cell>
          <cell r="I45">
            <v>6</v>
          </cell>
          <cell r="J45">
            <v>10</v>
          </cell>
        </row>
        <row r="46">
          <cell r="B46">
            <v>75175</v>
          </cell>
          <cell r="C46">
            <v>2.1499000000000001</v>
          </cell>
          <cell r="D46">
            <v>1.9826999999999999</v>
          </cell>
          <cell r="E46">
            <v>0.16739999999999999</v>
          </cell>
          <cell r="F46">
            <v>0</v>
          </cell>
          <cell r="G46">
            <v>0</v>
          </cell>
          <cell r="H46">
            <v>3</v>
          </cell>
          <cell r="I46">
            <v>6</v>
          </cell>
          <cell r="J46">
            <v>10</v>
          </cell>
        </row>
        <row r="47">
          <cell r="B47">
            <v>75169</v>
          </cell>
          <cell r="C47">
            <v>0.10920000000000001</v>
          </cell>
          <cell r="D47">
            <v>0.10100000000000001</v>
          </cell>
          <cell r="E47">
            <v>8.2000000000000007E-3</v>
          </cell>
          <cell r="F47">
            <v>0</v>
          </cell>
          <cell r="G47">
            <v>0</v>
          </cell>
          <cell r="H47">
            <v>3</v>
          </cell>
          <cell r="I47">
            <v>6</v>
          </cell>
          <cell r="J47">
            <v>10</v>
          </cell>
        </row>
        <row r="48">
          <cell r="B48">
            <v>75169</v>
          </cell>
          <cell r="C48">
            <v>0.40970000000000001</v>
          </cell>
          <cell r="D48">
            <v>0.38229999999999997</v>
          </cell>
          <cell r="E48">
            <v>2.0500000000000001E-2</v>
          </cell>
          <cell r="F48">
            <v>6.8999999999999999E-3</v>
          </cell>
          <cell r="G48">
            <v>0</v>
          </cell>
          <cell r="H48">
            <v>3</v>
          </cell>
          <cell r="I48">
            <v>6</v>
          </cell>
          <cell r="J48">
            <v>10</v>
          </cell>
        </row>
        <row r="49">
          <cell r="B49">
            <v>75169</v>
          </cell>
          <cell r="C49">
            <v>0.4844</v>
          </cell>
          <cell r="D49">
            <v>0.45319999999999999</v>
          </cell>
          <cell r="E49">
            <v>3.1199999999999999E-2</v>
          </cell>
          <cell r="F49">
            <v>0</v>
          </cell>
          <cell r="G49">
            <v>0</v>
          </cell>
          <cell r="H49">
            <v>3</v>
          </cell>
          <cell r="I49">
            <v>6</v>
          </cell>
          <cell r="J49">
            <v>10</v>
          </cell>
        </row>
        <row r="50">
          <cell r="B50">
            <v>75169</v>
          </cell>
          <cell r="C50">
            <v>1.0033000000000001</v>
          </cell>
          <cell r="D50">
            <v>0.9365</v>
          </cell>
          <cell r="E50">
            <v>5.9900000000000002E-2</v>
          </cell>
          <cell r="F50">
            <v>6.8999999999999999E-3</v>
          </cell>
          <cell r="G50">
            <v>0</v>
          </cell>
          <cell r="H50">
            <v>3</v>
          </cell>
          <cell r="I50">
            <v>6</v>
          </cell>
          <cell r="J50">
            <v>10</v>
          </cell>
        </row>
        <row r="51">
          <cell r="B51">
            <v>75164</v>
          </cell>
          <cell r="C51">
            <v>0.64390000000000003</v>
          </cell>
          <cell r="D51">
            <v>0.37369999999999998</v>
          </cell>
          <cell r="E51">
            <v>0.27029999999999998</v>
          </cell>
          <cell r="F51">
            <v>0</v>
          </cell>
          <cell r="G51">
            <v>0</v>
          </cell>
          <cell r="H51">
            <v>3</v>
          </cell>
          <cell r="I51">
            <v>6</v>
          </cell>
          <cell r="J51">
            <v>10</v>
          </cell>
        </row>
        <row r="52">
          <cell r="B52">
            <v>75165</v>
          </cell>
          <cell r="C52">
            <v>0.63829999999999998</v>
          </cell>
          <cell r="D52">
            <v>0.50439999999999996</v>
          </cell>
          <cell r="E52">
            <v>0.13389999999999999</v>
          </cell>
          <cell r="F52">
            <v>0</v>
          </cell>
          <cell r="G52">
            <v>0</v>
          </cell>
          <cell r="H52">
            <v>3</v>
          </cell>
          <cell r="I52">
            <v>6</v>
          </cell>
          <cell r="J52">
            <v>10</v>
          </cell>
        </row>
        <row r="53">
          <cell r="B53">
            <v>75146</v>
          </cell>
          <cell r="C53">
            <v>0.56310000000000004</v>
          </cell>
          <cell r="D53">
            <v>0.43319999999999997</v>
          </cell>
          <cell r="E53">
            <v>0.12989999999999999</v>
          </cell>
          <cell r="F53">
            <v>0</v>
          </cell>
          <cell r="G53">
            <v>0</v>
          </cell>
          <cell r="H53">
            <v>3</v>
          </cell>
          <cell r="I53">
            <v>6</v>
          </cell>
          <cell r="J53">
            <v>10</v>
          </cell>
        </row>
        <row r="54">
          <cell r="B54">
            <v>75158</v>
          </cell>
          <cell r="C54">
            <v>1.8452999999999999</v>
          </cell>
          <cell r="D54">
            <v>1.3112999999999999</v>
          </cell>
          <cell r="E54">
            <v>0.53410000000000002</v>
          </cell>
          <cell r="F54">
            <v>0</v>
          </cell>
          <cell r="G54">
            <v>0</v>
          </cell>
          <cell r="H54">
            <v>3</v>
          </cell>
          <cell r="I54">
            <v>6</v>
          </cell>
          <cell r="J54">
            <v>10</v>
          </cell>
        </row>
        <row r="55">
          <cell r="B55">
            <v>75139</v>
          </cell>
          <cell r="C55">
            <v>0.41749999999999998</v>
          </cell>
          <cell r="D55">
            <v>0.3891</v>
          </cell>
          <cell r="E55">
            <v>1.8100000000000002E-2</v>
          </cell>
          <cell r="F55">
            <v>1.03E-2</v>
          </cell>
          <cell r="G55">
            <v>0</v>
          </cell>
          <cell r="H55">
            <v>3</v>
          </cell>
          <cell r="I55">
            <v>6</v>
          </cell>
          <cell r="J55">
            <v>10</v>
          </cell>
        </row>
        <row r="56">
          <cell r="B56">
            <v>75125</v>
          </cell>
          <cell r="C56">
            <v>0.33310000000000001</v>
          </cell>
          <cell r="D56">
            <v>0.31950000000000001</v>
          </cell>
          <cell r="E56">
            <v>1.3599999999999999E-2</v>
          </cell>
          <cell r="F56">
            <v>0</v>
          </cell>
          <cell r="G56">
            <v>0</v>
          </cell>
          <cell r="H56">
            <v>3</v>
          </cell>
          <cell r="I56">
            <v>6</v>
          </cell>
          <cell r="J56">
            <v>10</v>
          </cell>
        </row>
        <row r="57">
          <cell r="B57">
            <v>75123</v>
          </cell>
          <cell r="C57">
            <v>0.85450000000000004</v>
          </cell>
          <cell r="D57">
            <v>0.59460000000000002</v>
          </cell>
          <cell r="E57">
            <v>0.17019999999999999</v>
          </cell>
          <cell r="F57">
            <v>8.9700000000000002E-2</v>
          </cell>
          <cell r="G57">
            <v>0</v>
          </cell>
          <cell r="H57">
            <v>3</v>
          </cell>
          <cell r="I57">
            <v>6</v>
          </cell>
          <cell r="J57">
            <v>10</v>
          </cell>
        </row>
        <row r="58">
          <cell r="B58">
            <v>75129</v>
          </cell>
          <cell r="C58">
            <v>1.6051</v>
          </cell>
          <cell r="D58">
            <v>1.3031999999999999</v>
          </cell>
          <cell r="E58">
            <v>0.2019</v>
          </cell>
          <cell r="F58">
            <v>0.1</v>
          </cell>
          <cell r="G58">
            <v>0</v>
          </cell>
          <cell r="I58">
            <v>6</v>
          </cell>
          <cell r="J58">
            <v>10</v>
          </cell>
        </row>
        <row r="59">
          <cell r="B59">
            <v>75158</v>
          </cell>
          <cell r="C59">
            <v>6.6036000000000001</v>
          </cell>
          <cell r="D59">
            <v>5.5336999999999996</v>
          </cell>
          <cell r="E59">
            <v>0.96330000000000005</v>
          </cell>
          <cell r="F59">
            <v>0.1069</v>
          </cell>
          <cell r="G59">
            <v>0</v>
          </cell>
          <cell r="J59">
            <v>10</v>
          </cell>
        </row>
        <row r="61">
          <cell r="B61" t="str">
            <v>Evolução DEC Conjunto Butantã</v>
          </cell>
        </row>
        <row r="62">
          <cell r="B62" t="str">
            <v>CONSUM</v>
          </cell>
          <cell r="C62" t="str">
            <v>TOTAL</v>
          </cell>
          <cell r="D62" t="str">
            <v>NPROG</v>
          </cell>
          <cell r="E62" t="str">
            <v>PROG</v>
          </cell>
          <cell r="F62" t="str">
            <v>SUBT INT</v>
          </cell>
          <cell r="G62" t="str">
            <v>SUBT EXT</v>
          </cell>
          <cell r="H62" t="str">
            <v>Padrão Mensal = 3,6</v>
          </cell>
          <cell r="I62" t="str">
            <v>Padrão Trimestral = 7,2</v>
          </cell>
          <cell r="J62" t="str">
            <v>Padrão Anual = 12</v>
          </cell>
        </row>
        <row r="63">
          <cell r="B63">
            <v>29847</v>
          </cell>
          <cell r="C63">
            <v>0.3886</v>
          </cell>
          <cell r="D63">
            <v>0.37490000000000001</v>
          </cell>
          <cell r="E63">
            <v>1.37E-2</v>
          </cell>
          <cell r="F63">
            <v>0</v>
          </cell>
          <cell r="G63">
            <v>0</v>
          </cell>
          <cell r="H63">
            <v>3.6</v>
          </cell>
          <cell r="I63">
            <v>7.2</v>
          </cell>
          <cell r="J63">
            <v>12</v>
          </cell>
        </row>
        <row r="64">
          <cell r="B64">
            <v>29759</v>
          </cell>
          <cell r="C64">
            <v>0.51449999999999996</v>
          </cell>
          <cell r="D64">
            <v>0.48459999999999998</v>
          </cell>
          <cell r="E64">
            <v>2.9899999999999999E-2</v>
          </cell>
          <cell r="F64">
            <v>0</v>
          </cell>
          <cell r="G64">
            <v>0</v>
          </cell>
          <cell r="H64">
            <v>3.6</v>
          </cell>
          <cell r="I64">
            <v>7.2</v>
          </cell>
          <cell r="J64">
            <v>12</v>
          </cell>
        </row>
        <row r="65">
          <cell r="B65">
            <v>29761</v>
          </cell>
          <cell r="C65">
            <v>0.97299999999999998</v>
          </cell>
          <cell r="D65">
            <v>0.91069999999999995</v>
          </cell>
          <cell r="E65">
            <v>6.2199999999999998E-2</v>
          </cell>
          <cell r="F65">
            <v>0</v>
          </cell>
          <cell r="G65">
            <v>0</v>
          </cell>
          <cell r="H65">
            <v>3.6</v>
          </cell>
          <cell r="I65">
            <v>7.2</v>
          </cell>
          <cell r="J65">
            <v>12</v>
          </cell>
        </row>
        <row r="66">
          <cell r="B66">
            <v>29789</v>
          </cell>
          <cell r="C66">
            <v>1.8754</v>
          </cell>
          <cell r="D66">
            <v>1.7696000000000001</v>
          </cell>
          <cell r="E66">
            <v>0.1057</v>
          </cell>
          <cell r="F66">
            <v>0</v>
          </cell>
          <cell r="G66">
            <v>0</v>
          </cell>
          <cell r="H66">
            <v>3.6</v>
          </cell>
          <cell r="I66">
            <v>7.2</v>
          </cell>
          <cell r="J66">
            <v>12</v>
          </cell>
        </row>
        <row r="67">
          <cell r="B67">
            <v>29758</v>
          </cell>
          <cell r="C67">
            <v>0.1128</v>
          </cell>
          <cell r="D67">
            <v>0.1041</v>
          </cell>
          <cell r="E67">
            <v>8.6999999999999994E-3</v>
          </cell>
          <cell r="F67">
            <v>0</v>
          </cell>
          <cell r="G67">
            <v>0</v>
          </cell>
          <cell r="H67">
            <v>3.6</v>
          </cell>
          <cell r="I67">
            <v>7.2</v>
          </cell>
          <cell r="J67">
            <v>12</v>
          </cell>
        </row>
        <row r="68">
          <cell r="B68">
            <v>29758</v>
          </cell>
          <cell r="C68">
            <v>0.43380000000000002</v>
          </cell>
          <cell r="D68">
            <v>0.43180000000000002</v>
          </cell>
          <cell r="E68">
            <v>1.9E-3</v>
          </cell>
          <cell r="F68">
            <v>0</v>
          </cell>
          <cell r="G68">
            <v>0</v>
          </cell>
          <cell r="H68">
            <v>3.6</v>
          </cell>
          <cell r="I68">
            <v>7.2</v>
          </cell>
          <cell r="J68">
            <v>12</v>
          </cell>
        </row>
        <row r="69">
          <cell r="B69">
            <v>29758</v>
          </cell>
          <cell r="C69">
            <v>0.2215</v>
          </cell>
          <cell r="D69">
            <v>0.20880000000000001</v>
          </cell>
          <cell r="E69">
            <v>1.2699999999999999E-2</v>
          </cell>
          <cell r="F69">
            <v>0</v>
          </cell>
          <cell r="G69">
            <v>0</v>
          </cell>
          <cell r="H69">
            <v>3.6</v>
          </cell>
          <cell r="I69">
            <v>7.2</v>
          </cell>
          <cell r="J69">
            <v>12</v>
          </cell>
        </row>
        <row r="70">
          <cell r="B70">
            <v>29758</v>
          </cell>
          <cell r="C70">
            <v>0.7681</v>
          </cell>
          <cell r="D70">
            <v>0.74470000000000003</v>
          </cell>
          <cell r="E70">
            <v>2.3300000000000001E-2</v>
          </cell>
          <cell r="F70">
            <v>0</v>
          </cell>
          <cell r="G70">
            <v>0</v>
          </cell>
          <cell r="H70">
            <v>3.6</v>
          </cell>
          <cell r="I70">
            <v>7.2</v>
          </cell>
          <cell r="J70">
            <v>12</v>
          </cell>
        </row>
        <row r="71">
          <cell r="B71">
            <v>29758</v>
          </cell>
          <cell r="C71">
            <v>0.25669999999999998</v>
          </cell>
          <cell r="D71">
            <v>0.23749999999999999</v>
          </cell>
          <cell r="E71">
            <v>1.9199999999999998E-2</v>
          </cell>
          <cell r="F71">
            <v>0</v>
          </cell>
          <cell r="G71">
            <v>0</v>
          </cell>
          <cell r="H71">
            <v>3.6</v>
          </cell>
          <cell r="I71">
            <v>7.2</v>
          </cell>
          <cell r="J71">
            <v>12</v>
          </cell>
        </row>
        <row r="72">
          <cell r="B72">
            <v>29756</v>
          </cell>
          <cell r="C72">
            <v>0.27239999999999998</v>
          </cell>
          <cell r="D72">
            <v>0.21779999999999999</v>
          </cell>
          <cell r="E72">
            <v>5.4699999999999999E-2</v>
          </cell>
          <cell r="F72">
            <v>0</v>
          </cell>
          <cell r="G72">
            <v>0</v>
          </cell>
          <cell r="H72">
            <v>3.6</v>
          </cell>
          <cell r="I72">
            <v>7.2</v>
          </cell>
          <cell r="J72">
            <v>12</v>
          </cell>
        </row>
        <row r="73">
          <cell r="B73">
            <v>29791</v>
          </cell>
          <cell r="C73">
            <v>0.41909999999999997</v>
          </cell>
          <cell r="D73">
            <v>0.40379999999999999</v>
          </cell>
          <cell r="E73">
            <v>1.5299999999999999E-2</v>
          </cell>
          <cell r="F73">
            <v>0</v>
          </cell>
          <cell r="G73">
            <v>0</v>
          </cell>
          <cell r="H73">
            <v>3.6</v>
          </cell>
          <cell r="I73">
            <v>7.2</v>
          </cell>
          <cell r="J73">
            <v>12</v>
          </cell>
        </row>
        <row r="74">
          <cell r="B74">
            <v>29768</v>
          </cell>
          <cell r="C74">
            <v>0.94830000000000003</v>
          </cell>
          <cell r="D74">
            <v>0.85919999999999996</v>
          </cell>
          <cell r="E74">
            <v>8.9200000000000002E-2</v>
          </cell>
          <cell r="F74">
            <v>0</v>
          </cell>
          <cell r="G74">
            <v>0</v>
          </cell>
          <cell r="H74">
            <v>3.6</v>
          </cell>
          <cell r="I74">
            <v>7.2</v>
          </cell>
          <cell r="J74">
            <v>12</v>
          </cell>
        </row>
        <row r="75">
          <cell r="B75">
            <v>29791</v>
          </cell>
          <cell r="C75">
            <v>0.41830000000000001</v>
          </cell>
          <cell r="D75">
            <v>0.41249999999999998</v>
          </cell>
          <cell r="E75">
            <v>5.7999999999999996E-3</v>
          </cell>
          <cell r="F75">
            <v>0</v>
          </cell>
          <cell r="G75">
            <v>0</v>
          </cell>
          <cell r="H75">
            <v>3.6</v>
          </cell>
          <cell r="I75">
            <v>7.2</v>
          </cell>
          <cell r="J75">
            <v>12</v>
          </cell>
        </row>
        <row r="76">
          <cell r="B76">
            <v>29786</v>
          </cell>
          <cell r="C76">
            <v>2.9529000000000001</v>
          </cell>
          <cell r="D76">
            <v>2.7898999999999998</v>
          </cell>
          <cell r="E76">
            <v>7.3000000000000001E-3</v>
          </cell>
          <cell r="F76">
            <v>0.15570000000000001</v>
          </cell>
          <cell r="G76">
            <v>0</v>
          </cell>
          <cell r="H76">
            <v>3.6</v>
          </cell>
          <cell r="I76">
            <v>7.2</v>
          </cell>
          <cell r="J76">
            <v>12</v>
          </cell>
        </row>
        <row r="77">
          <cell r="B77">
            <v>29784</v>
          </cell>
          <cell r="C77">
            <v>0.85760000000000003</v>
          </cell>
          <cell r="D77">
            <v>0.75280000000000002</v>
          </cell>
          <cell r="E77">
            <v>0.1048</v>
          </cell>
          <cell r="F77">
            <v>0</v>
          </cell>
          <cell r="G77">
            <v>0</v>
          </cell>
          <cell r="H77">
            <v>3.6</v>
          </cell>
          <cell r="I77">
            <v>7.2</v>
          </cell>
          <cell r="J77">
            <v>12</v>
          </cell>
        </row>
        <row r="78">
          <cell r="B78">
            <v>29787</v>
          </cell>
          <cell r="C78">
            <v>4.2286999999999999</v>
          </cell>
          <cell r="D78">
            <v>3.9550999999999998</v>
          </cell>
          <cell r="E78">
            <v>0.1179</v>
          </cell>
          <cell r="F78">
            <v>0.15570000000000001</v>
          </cell>
          <cell r="G78">
            <v>0</v>
          </cell>
          <cell r="I78">
            <v>7.2</v>
          </cell>
          <cell r="J78">
            <v>12</v>
          </cell>
        </row>
        <row r="79">
          <cell r="B79">
            <v>29776</v>
          </cell>
          <cell r="C79">
            <v>7.8221999999999996</v>
          </cell>
          <cell r="D79">
            <v>7.3301999999999996</v>
          </cell>
          <cell r="E79">
            <v>0.3362</v>
          </cell>
          <cell r="F79">
            <v>0.15579999999999999</v>
          </cell>
          <cell r="G79">
            <v>0</v>
          </cell>
          <cell r="J79">
            <v>12</v>
          </cell>
        </row>
        <row r="81">
          <cell r="B81" t="str">
            <v>Evolução DEC Conjunto Campo Limpo</v>
          </cell>
        </row>
        <row r="82">
          <cell r="B82" t="str">
            <v>CONSUM</v>
          </cell>
          <cell r="C82" t="str">
            <v>TOTAL</v>
          </cell>
          <cell r="D82" t="str">
            <v>NPROG</v>
          </cell>
          <cell r="E82" t="str">
            <v>PROG</v>
          </cell>
          <cell r="F82" t="str">
            <v>SUBT INT</v>
          </cell>
          <cell r="G82" t="str">
            <v>SUBT EXT</v>
          </cell>
          <cell r="H82" t="str">
            <v>Padrão Mensal = 4,5</v>
          </cell>
          <cell r="I82" t="str">
            <v>Padrão Trimestral = 9</v>
          </cell>
          <cell r="J82" t="str">
            <v>Padrão Anual = 15</v>
          </cell>
        </row>
        <row r="83">
          <cell r="B83">
            <v>135803</v>
          </cell>
          <cell r="C83">
            <v>1.0085999999999999</v>
          </cell>
          <cell r="D83">
            <v>0.59909999999999997</v>
          </cell>
          <cell r="E83">
            <v>0.40949999999999998</v>
          </cell>
          <cell r="F83">
            <v>0</v>
          </cell>
          <cell r="G83">
            <v>0</v>
          </cell>
          <cell r="H83">
            <v>4.5</v>
          </cell>
          <cell r="I83">
            <v>9</v>
          </cell>
          <cell r="J83">
            <v>15</v>
          </cell>
        </row>
        <row r="84">
          <cell r="B84">
            <v>135616</v>
          </cell>
          <cell r="C84">
            <v>0.71630000000000005</v>
          </cell>
          <cell r="D84">
            <v>0.5696</v>
          </cell>
          <cell r="E84">
            <v>0.14660000000000001</v>
          </cell>
          <cell r="F84">
            <v>0</v>
          </cell>
          <cell r="G84">
            <v>0</v>
          </cell>
          <cell r="H84">
            <v>4.5</v>
          </cell>
          <cell r="I84">
            <v>9</v>
          </cell>
          <cell r="J84">
            <v>15</v>
          </cell>
        </row>
        <row r="85">
          <cell r="B85">
            <v>135677</v>
          </cell>
          <cell r="C85">
            <v>1.3862000000000001</v>
          </cell>
          <cell r="D85">
            <v>1.1927000000000001</v>
          </cell>
          <cell r="E85">
            <v>0.19359999999999999</v>
          </cell>
          <cell r="F85">
            <v>0</v>
          </cell>
          <cell r="G85">
            <v>0</v>
          </cell>
          <cell r="H85">
            <v>4.5</v>
          </cell>
          <cell r="I85">
            <v>9</v>
          </cell>
          <cell r="J85">
            <v>15</v>
          </cell>
        </row>
        <row r="86">
          <cell r="B86">
            <v>135699</v>
          </cell>
          <cell r="C86">
            <v>3.1112000000000002</v>
          </cell>
          <cell r="D86">
            <v>2.3613</v>
          </cell>
          <cell r="E86">
            <v>0.74990000000000001</v>
          </cell>
          <cell r="F86">
            <v>0</v>
          </cell>
          <cell r="G86">
            <v>0</v>
          </cell>
          <cell r="H86">
            <v>4.5</v>
          </cell>
          <cell r="I86">
            <v>9</v>
          </cell>
          <cell r="J86">
            <v>15</v>
          </cell>
        </row>
        <row r="87">
          <cell r="B87">
            <v>135623</v>
          </cell>
          <cell r="C87">
            <v>0.75800000000000001</v>
          </cell>
          <cell r="D87">
            <v>0.65010000000000001</v>
          </cell>
          <cell r="E87">
            <v>0.1079</v>
          </cell>
          <cell r="F87">
            <v>0</v>
          </cell>
          <cell r="G87">
            <v>0</v>
          </cell>
          <cell r="H87">
            <v>4.5</v>
          </cell>
          <cell r="I87">
            <v>9</v>
          </cell>
          <cell r="J87">
            <v>15</v>
          </cell>
        </row>
        <row r="88">
          <cell r="B88">
            <v>135623</v>
          </cell>
          <cell r="C88">
            <v>0.82469999999999999</v>
          </cell>
          <cell r="D88">
            <v>0.49259999999999998</v>
          </cell>
          <cell r="E88">
            <v>0.1124</v>
          </cell>
          <cell r="F88">
            <v>0.21970000000000001</v>
          </cell>
          <cell r="G88">
            <v>0</v>
          </cell>
          <cell r="H88">
            <v>4.5</v>
          </cell>
          <cell r="I88">
            <v>9</v>
          </cell>
          <cell r="J88">
            <v>15</v>
          </cell>
        </row>
        <row r="89">
          <cell r="B89">
            <v>135623</v>
          </cell>
          <cell r="C89">
            <v>0.56030000000000002</v>
          </cell>
          <cell r="D89">
            <v>0.40939999999999999</v>
          </cell>
          <cell r="E89">
            <v>0.15090000000000001</v>
          </cell>
          <cell r="F89">
            <v>0</v>
          </cell>
          <cell r="G89">
            <v>0</v>
          </cell>
          <cell r="H89">
            <v>4.5</v>
          </cell>
          <cell r="I89">
            <v>9</v>
          </cell>
          <cell r="J89">
            <v>15</v>
          </cell>
        </row>
        <row r="90">
          <cell r="B90">
            <v>135623</v>
          </cell>
          <cell r="C90">
            <v>2.1429999999999998</v>
          </cell>
          <cell r="D90">
            <v>1.5521</v>
          </cell>
          <cell r="E90">
            <v>0.37119999999999997</v>
          </cell>
          <cell r="F90">
            <v>0.21970000000000001</v>
          </cell>
          <cell r="G90">
            <v>0</v>
          </cell>
          <cell r="H90">
            <v>4.5</v>
          </cell>
          <cell r="I90">
            <v>9</v>
          </cell>
          <cell r="J90">
            <v>15</v>
          </cell>
        </row>
        <row r="91">
          <cell r="B91">
            <v>135582</v>
          </cell>
          <cell r="C91">
            <v>1.1825000000000001</v>
          </cell>
          <cell r="D91">
            <v>1.0874999999999999</v>
          </cell>
          <cell r="E91">
            <v>9.4899999999999998E-2</v>
          </cell>
          <cell r="F91">
            <v>0</v>
          </cell>
          <cell r="G91">
            <v>0</v>
          </cell>
          <cell r="H91">
            <v>4.5</v>
          </cell>
          <cell r="I91">
            <v>9</v>
          </cell>
          <cell r="J91">
            <v>15</v>
          </cell>
        </row>
        <row r="92">
          <cell r="B92">
            <v>135456</v>
          </cell>
          <cell r="C92">
            <v>0.70569999999999999</v>
          </cell>
          <cell r="D92">
            <v>0.61929999999999996</v>
          </cell>
          <cell r="E92">
            <v>8.6300000000000002E-2</v>
          </cell>
          <cell r="F92">
            <v>0</v>
          </cell>
          <cell r="G92">
            <v>0</v>
          </cell>
          <cell r="H92">
            <v>4.5</v>
          </cell>
          <cell r="I92">
            <v>9</v>
          </cell>
          <cell r="J92">
            <v>15</v>
          </cell>
        </row>
        <row r="93">
          <cell r="B93">
            <v>135347</v>
          </cell>
          <cell r="C93">
            <v>1.0212000000000001</v>
          </cell>
          <cell r="D93">
            <v>0.37759999999999999</v>
          </cell>
          <cell r="E93">
            <v>0.64359999999999995</v>
          </cell>
          <cell r="F93">
            <v>0</v>
          </cell>
          <cell r="G93">
            <v>0</v>
          </cell>
          <cell r="H93">
            <v>4.5</v>
          </cell>
          <cell r="I93">
            <v>9</v>
          </cell>
          <cell r="J93">
            <v>15</v>
          </cell>
        </row>
        <row r="94">
          <cell r="B94">
            <v>135462</v>
          </cell>
          <cell r="C94">
            <v>2.9095</v>
          </cell>
          <cell r="D94">
            <v>2.085</v>
          </cell>
          <cell r="E94">
            <v>0.82430000000000003</v>
          </cell>
          <cell r="F94">
            <v>0</v>
          </cell>
          <cell r="G94">
            <v>0</v>
          </cell>
          <cell r="H94">
            <v>4.5</v>
          </cell>
          <cell r="I94">
            <v>9</v>
          </cell>
          <cell r="J94">
            <v>15</v>
          </cell>
        </row>
        <row r="95">
          <cell r="B95">
            <v>135313</v>
          </cell>
          <cell r="C95">
            <v>0.85840000000000005</v>
          </cell>
          <cell r="D95">
            <v>0.78169999999999995</v>
          </cell>
          <cell r="E95">
            <v>7.6700000000000004E-2</v>
          </cell>
          <cell r="F95">
            <v>0</v>
          </cell>
          <cell r="G95">
            <v>0</v>
          </cell>
          <cell r="H95">
            <v>4.5</v>
          </cell>
          <cell r="I95">
            <v>9</v>
          </cell>
          <cell r="J95">
            <v>15</v>
          </cell>
        </row>
        <row r="96">
          <cell r="B96">
            <v>135832</v>
          </cell>
          <cell r="C96">
            <v>1.5685</v>
          </cell>
          <cell r="D96">
            <v>1.5018</v>
          </cell>
          <cell r="E96">
            <v>6.4000000000000001E-2</v>
          </cell>
          <cell r="F96">
            <v>2.8E-3</v>
          </cell>
          <cell r="G96">
            <v>0</v>
          </cell>
          <cell r="H96">
            <v>4.5</v>
          </cell>
          <cell r="I96">
            <v>9</v>
          </cell>
          <cell r="J96">
            <v>15</v>
          </cell>
        </row>
        <row r="97">
          <cell r="B97">
            <v>135832</v>
          </cell>
          <cell r="C97">
            <v>1.1363000000000001</v>
          </cell>
          <cell r="D97">
            <v>1.0920000000000001</v>
          </cell>
          <cell r="E97">
            <v>4.4299999999999999E-2</v>
          </cell>
          <cell r="F97">
            <v>0</v>
          </cell>
          <cell r="G97">
            <v>0</v>
          </cell>
          <cell r="H97">
            <v>4.5</v>
          </cell>
          <cell r="I97">
            <v>9</v>
          </cell>
          <cell r="J97">
            <v>15</v>
          </cell>
        </row>
        <row r="98">
          <cell r="B98">
            <v>135659</v>
          </cell>
          <cell r="C98">
            <v>3.5644999999999998</v>
          </cell>
          <cell r="D98">
            <v>3.3767999999999998</v>
          </cell>
          <cell r="E98">
            <v>0.18490000000000001</v>
          </cell>
          <cell r="F98">
            <v>2.8E-3</v>
          </cell>
          <cell r="G98">
            <v>0</v>
          </cell>
          <cell r="I98">
            <v>9</v>
          </cell>
          <cell r="J98">
            <v>15</v>
          </cell>
        </row>
        <row r="99">
          <cell r="B99">
            <v>135611</v>
          </cell>
          <cell r="C99">
            <v>11.7285</v>
          </cell>
          <cell r="D99">
            <v>9.3757999999999999</v>
          </cell>
          <cell r="E99">
            <v>2.13</v>
          </cell>
          <cell r="F99">
            <v>0.2225</v>
          </cell>
          <cell r="G99">
            <v>0</v>
          </cell>
          <cell r="J99">
            <v>15</v>
          </cell>
        </row>
        <row r="101">
          <cell r="B101" t="str">
            <v>Evolução DEC Conjunto Capão Redondo</v>
          </cell>
        </row>
        <row r="102">
          <cell r="B102" t="str">
            <v>CONSUM</v>
          </cell>
          <cell r="C102" t="str">
            <v>TOTAL</v>
          </cell>
          <cell r="D102" t="str">
            <v>NPROG</v>
          </cell>
          <cell r="E102" t="str">
            <v>PROG</v>
          </cell>
          <cell r="F102" t="str">
            <v>SUBT INT</v>
          </cell>
          <cell r="G102" t="str">
            <v>SUBT EXT</v>
          </cell>
          <cell r="H102" t="str">
            <v>Padrão Mensal = 3</v>
          </cell>
          <cell r="I102" t="str">
            <v>Padrão Trimestral = 6</v>
          </cell>
          <cell r="J102" t="str">
            <v>Padrão Anual = 10</v>
          </cell>
        </row>
        <row r="103">
          <cell r="B103">
            <v>99855</v>
          </cell>
          <cell r="C103">
            <v>0.63759999999999994</v>
          </cell>
          <cell r="D103">
            <v>0.62829999999999997</v>
          </cell>
          <cell r="E103">
            <v>9.2999999999999992E-3</v>
          </cell>
          <cell r="F103">
            <v>0</v>
          </cell>
          <cell r="G103">
            <v>0</v>
          </cell>
          <cell r="H103">
            <v>3</v>
          </cell>
          <cell r="I103">
            <v>6</v>
          </cell>
          <cell r="J103">
            <v>10</v>
          </cell>
        </row>
        <row r="104">
          <cell r="B104">
            <v>99789</v>
          </cell>
          <cell r="C104">
            <v>0.45050000000000001</v>
          </cell>
          <cell r="D104">
            <v>0.40479999999999999</v>
          </cell>
          <cell r="E104">
            <v>4.5699999999999998E-2</v>
          </cell>
          <cell r="F104">
            <v>0</v>
          </cell>
          <cell r="G104">
            <v>0</v>
          </cell>
          <cell r="H104">
            <v>3</v>
          </cell>
          <cell r="I104">
            <v>6</v>
          </cell>
          <cell r="J104">
            <v>10</v>
          </cell>
        </row>
        <row r="105">
          <cell r="B105">
            <v>99790</v>
          </cell>
          <cell r="C105">
            <v>0.82230000000000003</v>
          </cell>
          <cell r="D105">
            <v>0.51349999999999996</v>
          </cell>
          <cell r="E105">
            <v>0.30880000000000002</v>
          </cell>
          <cell r="F105">
            <v>0</v>
          </cell>
          <cell r="G105">
            <v>0</v>
          </cell>
          <cell r="H105">
            <v>3</v>
          </cell>
          <cell r="I105">
            <v>6</v>
          </cell>
          <cell r="J105">
            <v>10</v>
          </cell>
        </row>
        <row r="106">
          <cell r="B106">
            <v>99811</v>
          </cell>
          <cell r="C106">
            <v>1.9104000000000001</v>
          </cell>
          <cell r="D106">
            <v>1.5467</v>
          </cell>
          <cell r="E106">
            <v>0.36370000000000002</v>
          </cell>
          <cell r="F106">
            <v>0</v>
          </cell>
          <cell r="G106">
            <v>0</v>
          </cell>
          <cell r="H106">
            <v>3</v>
          </cell>
          <cell r="I106">
            <v>6</v>
          </cell>
          <cell r="J106">
            <v>10</v>
          </cell>
        </row>
        <row r="107">
          <cell r="B107">
            <v>99775</v>
          </cell>
          <cell r="C107">
            <v>0.3947</v>
          </cell>
          <cell r="D107">
            <v>0.38319999999999999</v>
          </cell>
          <cell r="E107">
            <v>1.15E-2</v>
          </cell>
          <cell r="F107">
            <v>0</v>
          </cell>
          <cell r="G107">
            <v>0</v>
          </cell>
          <cell r="H107">
            <v>3</v>
          </cell>
          <cell r="I107">
            <v>6</v>
          </cell>
          <cell r="J107">
            <v>10</v>
          </cell>
        </row>
        <row r="108">
          <cell r="B108">
            <v>99774</v>
          </cell>
          <cell r="C108">
            <v>0.45789999999999997</v>
          </cell>
          <cell r="D108">
            <v>0.39419999999999999</v>
          </cell>
          <cell r="E108">
            <v>6.1600000000000002E-2</v>
          </cell>
          <cell r="F108">
            <v>2E-3</v>
          </cell>
          <cell r="G108">
            <v>0</v>
          </cell>
          <cell r="H108">
            <v>3</v>
          </cell>
          <cell r="I108">
            <v>6</v>
          </cell>
          <cell r="J108">
            <v>10</v>
          </cell>
        </row>
        <row r="109">
          <cell r="B109">
            <v>99774</v>
          </cell>
          <cell r="C109">
            <v>0.56359999999999999</v>
          </cell>
          <cell r="D109">
            <v>0.53300000000000003</v>
          </cell>
          <cell r="E109">
            <v>3.0599999999999999E-2</v>
          </cell>
          <cell r="F109">
            <v>0</v>
          </cell>
          <cell r="G109">
            <v>0</v>
          </cell>
          <cell r="H109">
            <v>3</v>
          </cell>
          <cell r="I109">
            <v>6</v>
          </cell>
          <cell r="J109">
            <v>10</v>
          </cell>
        </row>
        <row r="110">
          <cell r="B110">
            <v>99774</v>
          </cell>
          <cell r="C110">
            <v>1.4161999999999999</v>
          </cell>
          <cell r="D110">
            <v>1.3104</v>
          </cell>
          <cell r="E110">
            <v>0.1037</v>
          </cell>
          <cell r="F110">
            <v>2E-3</v>
          </cell>
          <cell r="G110">
            <v>0</v>
          </cell>
          <cell r="H110">
            <v>3</v>
          </cell>
          <cell r="I110">
            <v>6</v>
          </cell>
          <cell r="J110">
            <v>10</v>
          </cell>
        </row>
        <row r="111">
          <cell r="B111">
            <v>99772</v>
          </cell>
          <cell r="C111">
            <v>0.59889999999999999</v>
          </cell>
          <cell r="D111">
            <v>0.5393</v>
          </cell>
          <cell r="E111">
            <v>5.96E-2</v>
          </cell>
          <cell r="F111">
            <v>0</v>
          </cell>
          <cell r="G111">
            <v>0</v>
          </cell>
          <cell r="H111">
            <v>3</v>
          </cell>
          <cell r="I111">
            <v>6</v>
          </cell>
          <cell r="J111">
            <v>10</v>
          </cell>
        </row>
        <row r="112">
          <cell r="B112">
            <v>99751</v>
          </cell>
          <cell r="C112">
            <v>0.44030000000000002</v>
          </cell>
          <cell r="D112">
            <v>0.37819999999999998</v>
          </cell>
          <cell r="E112">
            <v>6.2100000000000002E-2</v>
          </cell>
          <cell r="F112">
            <v>0</v>
          </cell>
          <cell r="G112">
            <v>0</v>
          </cell>
          <cell r="H112">
            <v>3</v>
          </cell>
          <cell r="I112">
            <v>6</v>
          </cell>
          <cell r="J112">
            <v>10</v>
          </cell>
        </row>
        <row r="113">
          <cell r="B113">
            <v>99683</v>
          </cell>
          <cell r="C113">
            <v>0.2263</v>
          </cell>
          <cell r="D113">
            <v>0.2152</v>
          </cell>
          <cell r="E113">
            <v>1.12E-2</v>
          </cell>
          <cell r="F113">
            <v>0</v>
          </cell>
          <cell r="G113">
            <v>0</v>
          </cell>
          <cell r="H113">
            <v>3</v>
          </cell>
          <cell r="I113">
            <v>6</v>
          </cell>
          <cell r="J113">
            <v>10</v>
          </cell>
        </row>
        <row r="114">
          <cell r="B114">
            <v>99735</v>
          </cell>
          <cell r="C114">
            <v>1.2657</v>
          </cell>
          <cell r="D114">
            <v>1.1328</v>
          </cell>
          <cell r="E114">
            <v>0.13289999999999999</v>
          </cell>
          <cell r="F114">
            <v>0</v>
          </cell>
          <cell r="G114">
            <v>0</v>
          </cell>
          <cell r="H114">
            <v>3</v>
          </cell>
          <cell r="I114">
            <v>6</v>
          </cell>
          <cell r="J114">
            <v>10</v>
          </cell>
        </row>
        <row r="115">
          <cell r="B115">
            <v>99588</v>
          </cell>
          <cell r="C115">
            <v>0.3211</v>
          </cell>
          <cell r="D115">
            <v>0.27489999999999998</v>
          </cell>
          <cell r="E115">
            <v>4.6300000000000001E-2</v>
          </cell>
          <cell r="F115">
            <v>0</v>
          </cell>
          <cell r="G115">
            <v>0</v>
          </cell>
          <cell r="H115">
            <v>3</v>
          </cell>
          <cell r="I115">
            <v>6</v>
          </cell>
          <cell r="J115">
            <v>10</v>
          </cell>
        </row>
        <row r="116">
          <cell r="B116">
            <v>99687</v>
          </cell>
          <cell r="C116">
            <v>1.4345000000000001</v>
          </cell>
          <cell r="D116">
            <v>1.3785000000000001</v>
          </cell>
          <cell r="E116">
            <v>5.6000000000000001E-2</v>
          </cell>
          <cell r="F116">
            <v>0</v>
          </cell>
          <cell r="G116">
            <v>0</v>
          </cell>
          <cell r="H116">
            <v>3</v>
          </cell>
          <cell r="I116">
            <v>6</v>
          </cell>
          <cell r="J116">
            <v>10</v>
          </cell>
        </row>
        <row r="117">
          <cell r="B117">
            <v>99685</v>
          </cell>
          <cell r="C117">
            <v>1.3619000000000001</v>
          </cell>
          <cell r="D117">
            <v>1.2629999999999999</v>
          </cell>
          <cell r="E117">
            <v>9.8900000000000002E-2</v>
          </cell>
          <cell r="F117">
            <v>0</v>
          </cell>
          <cell r="G117">
            <v>0</v>
          </cell>
          <cell r="H117">
            <v>3</v>
          </cell>
          <cell r="I117">
            <v>6</v>
          </cell>
          <cell r="J117">
            <v>10</v>
          </cell>
        </row>
        <row r="118">
          <cell r="B118">
            <v>99653</v>
          </cell>
          <cell r="C118">
            <v>3.1181999999999999</v>
          </cell>
          <cell r="D118">
            <v>2.9171</v>
          </cell>
          <cell r="E118">
            <v>0.20119999999999999</v>
          </cell>
          <cell r="F118">
            <v>0</v>
          </cell>
          <cell r="G118">
            <v>0</v>
          </cell>
          <cell r="I118">
            <v>6</v>
          </cell>
          <cell r="J118">
            <v>10</v>
          </cell>
        </row>
        <row r="119">
          <cell r="B119">
            <v>99744</v>
          </cell>
          <cell r="C119">
            <v>7.7092999999999998</v>
          </cell>
          <cell r="D119">
            <v>6.9057000000000004</v>
          </cell>
          <cell r="E119">
            <v>0.80169999999999997</v>
          </cell>
          <cell r="F119">
            <v>2E-3</v>
          </cell>
          <cell r="G119">
            <v>0</v>
          </cell>
          <cell r="J119">
            <v>10</v>
          </cell>
        </row>
        <row r="121">
          <cell r="B121" t="str">
            <v>Evolução DEC Conjunto Carapicuíba</v>
          </cell>
        </row>
        <row r="122">
          <cell r="B122" t="str">
            <v>CONSUM</v>
          </cell>
          <cell r="C122" t="str">
            <v>TOTAL</v>
          </cell>
          <cell r="D122" t="str">
            <v>NPROG</v>
          </cell>
          <cell r="E122" t="str">
            <v>PROG</v>
          </cell>
          <cell r="F122" t="str">
            <v>SUBT INT</v>
          </cell>
          <cell r="G122" t="str">
            <v>SUBT EXT</v>
          </cell>
          <cell r="H122" t="str">
            <v>Padrão Mensal = 5,4</v>
          </cell>
          <cell r="I122" t="str">
            <v>Padrão Trimestral = 10,8</v>
          </cell>
          <cell r="J122" t="str">
            <v>Padrão Anual = 18</v>
          </cell>
        </row>
        <row r="123">
          <cell r="B123">
            <v>104086</v>
          </cell>
          <cell r="C123">
            <v>0.88060000000000005</v>
          </cell>
          <cell r="D123">
            <v>0.79990000000000006</v>
          </cell>
          <cell r="E123">
            <v>6.1000000000000004E-3</v>
          </cell>
          <cell r="F123">
            <v>7.46E-2</v>
          </cell>
          <cell r="G123">
            <v>0</v>
          </cell>
          <cell r="H123">
            <v>5.4</v>
          </cell>
          <cell r="I123">
            <v>10.8</v>
          </cell>
          <cell r="J123">
            <v>18</v>
          </cell>
        </row>
        <row r="124">
          <cell r="B124">
            <v>103935</v>
          </cell>
          <cell r="C124">
            <v>0.30070000000000002</v>
          </cell>
          <cell r="D124">
            <v>0.30059999999999998</v>
          </cell>
          <cell r="E124">
            <v>1E-4</v>
          </cell>
          <cell r="F124">
            <v>0</v>
          </cell>
          <cell r="G124">
            <v>0</v>
          </cell>
          <cell r="H124">
            <v>5.4</v>
          </cell>
          <cell r="I124">
            <v>10.8</v>
          </cell>
          <cell r="J124">
            <v>18</v>
          </cell>
        </row>
        <row r="125">
          <cell r="B125">
            <v>103934</v>
          </cell>
          <cell r="C125">
            <v>1.0803</v>
          </cell>
          <cell r="D125">
            <v>0.79520000000000002</v>
          </cell>
          <cell r="E125">
            <v>2.0500000000000001E-2</v>
          </cell>
          <cell r="F125">
            <v>0</v>
          </cell>
          <cell r="G125">
            <v>0.2646</v>
          </cell>
          <cell r="H125">
            <v>5.4</v>
          </cell>
          <cell r="I125">
            <v>10.8</v>
          </cell>
          <cell r="J125">
            <v>18</v>
          </cell>
        </row>
        <row r="126">
          <cell r="B126">
            <v>103985</v>
          </cell>
          <cell r="C126">
            <v>2.2618</v>
          </cell>
          <cell r="D126">
            <v>1.8958999999999999</v>
          </cell>
          <cell r="E126">
            <v>2.6700000000000002E-2</v>
          </cell>
          <cell r="F126">
            <v>7.4700000000000003E-2</v>
          </cell>
          <cell r="G126">
            <v>0.26450000000000001</v>
          </cell>
          <cell r="H126">
            <v>5.4</v>
          </cell>
          <cell r="I126">
            <v>10.8</v>
          </cell>
          <cell r="J126">
            <v>18</v>
          </cell>
        </row>
        <row r="127">
          <cell r="B127">
            <v>103926</v>
          </cell>
          <cell r="C127">
            <v>0.80489999999999995</v>
          </cell>
          <cell r="D127">
            <v>0.79969999999999997</v>
          </cell>
          <cell r="E127">
            <v>5.1999999999999998E-3</v>
          </cell>
          <cell r="F127">
            <v>0</v>
          </cell>
          <cell r="G127">
            <v>0</v>
          </cell>
          <cell r="H127">
            <v>5.4</v>
          </cell>
          <cell r="I127">
            <v>10.8</v>
          </cell>
          <cell r="J127">
            <v>18</v>
          </cell>
        </row>
        <row r="128">
          <cell r="B128">
            <v>103926</v>
          </cell>
          <cell r="C128">
            <v>0.92920000000000003</v>
          </cell>
          <cell r="D128">
            <v>0.68369999999999997</v>
          </cell>
          <cell r="E128">
            <v>0.2455</v>
          </cell>
          <cell r="F128">
            <v>0</v>
          </cell>
          <cell r="G128">
            <v>0</v>
          </cell>
          <cell r="H128">
            <v>5.4</v>
          </cell>
          <cell r="I128">
            <v>10.8</v>
          </cell>
          <cell r="J128">
            <v>18</v>
          </cell>
        </row>
        <row r="129">
          <cell r="B129">
            <v>103926</v>
          </cell>
          <cell r="C129">
            <v>0.53769999999999996</v>
          </cell>
          <cell r="D129">
            <v>0.50270000000000004</v>
          </cell>
          <cell r="E129">
            <v>5.7999999999999996E-3</v>
          </cell>
          <cell r="F129">
            <v>2.92E-2</v>
          </cell>
          <cell r="G129">
            <v>0</v>
          </cell>
          <cell r="H129">
            <v>5.4</v>
          </cell>
          <cell r="I129">
            <v>10.8</v>
          </cell>
          <cell r="J129">
            <v>18</v>
          </cell>
        </row>
        <row r="130">
          <cell r="B130">
            <v>103926</v>
          </cell>
          <cell r="C130">
            <v>2.2717999999999998</v>
          </cell>
          <cell r="D130">
            <v>1.9861</v>
          </cell>
          <cell r="E130">
            <v>0.25650000000000001</v>
          </cell>
          <cell r="F130">
            <v>2.92E-2</v>
          </cell>
          <cell r="G130">
            <v>0</v>
          </cell>
          <cell r="H130">
            <v>5.4</v>
          </cell>
          <cell r="I130">
            <v>10.8</v>
          </cell>
          <cell r="J130">
            <v>18</v>
          </cell>
        </row>
        <row r="131">
          <cell r="B131">
            <v>103923</v>
          </cell>
          <cell r="C131">
            <v>1.8206</v>
          </cell>
          <cell r="D131">
            <v>1.7837000000000001</v>
          </cell>
          <cell r="E131">
            <v>3.6999999999999998E-2</v>
          </cell>
          <cell r="F131">
            <v>0</v>
          </cell>
          <cell r="G131">
            <v>0</v>
          </cell>
          <cell r="H131">
            <v>5.4</v>
          </cell>
          <cell r="I131">
            <v>10.8</v>
          </cell>
          <cell r="J131">
            <v>18</v>
          </cell>
        </row>
        <row r="132">
          <cell r="B132">
            <v>103985</v>
          </cell>
          <cell r="C132">
            <v>0.61429999999999996</v>
          </cell>
          <cell r="D132">
            <v>0.51280000000000003</v>
          </cell>
          <cell r="E132">
            <v>0.10150000000000001</v>
          </cell>
          <cell r="F132">
            <v>0</v>
          </cell>
          <cell r="G132">
            <v>0</v>
          </cell>
          <cell r="H132">
            <v>5.4</v>
          </cell>
          <cell r="I132">
            <v>10.8</v>
          </cell>
          <cell r="J132">
            <v>18</v>
          </cell>
        </row>
        <row r="133">
          <cell r="B133">
            <v>103954</v>
          </cell>
          <cell r="C133">
            <v>1.373</v>
          </cell>
          <cell r="D133">
            <v>1.0738000000000001</v>
          </cell>
          <cell r="E133">
            <v>0.29920000000000002</v>
          </cell>
          <cell r="F133">
            <v>0</v>
          </cell>
          <cell r="G133">
            <v>0</v>
          </cell>
          <cell r="H133">
            <v>5.4</v>
          </cell>
          <cell r="I133">
            <v>10.8</v>
          </cell>
          <cell r="J133">
            <v>18</v>
          </cell>
        </row>
        <row r="134">
          <cell r="B134">
            <v>103954</v>
          </cell>
          <cell r="C134">
            <v>3.8075000000000001</v>
          </cell>
          <cell r="D134">
            <v>3.3698999999999999</v>
          </cell>
          <cell r="E134">
            <v>0.43769999999999998</v>
          </cell>
          <cell r="F134">
            <v>0</v>
          </cell>
          <cell r="G134">
            <v>0</v>
          </cell>
          <cell r="H134">
            <v>5.4</v>
          </cell>
          <cell r="I134">
            <v>10.8</v>
          </cell>
          <cell r="J134">
            <v>18</v>
          </cell>
        </row>
        <row r="135">
          <cell r="B135">
            <v>103838</v>
          </cell>
          <cell r="C135">
            <v>0.39900000000000002</v>
          </cell>
          <cell r="D135">
            <v>0.30599999999999999</v>
          </cell>
          <cell r="E135">
            <v>1.6799999999999999E-2</v>
          </cell>
          <cell r="F135">
            <v>0</v>
          </cell>
          <cell r="G135">
            <v>7.6200000000000004E-2</v>
          </cell>
          <cell r="H135">
            <v>5.4</v>
          </cell>
          <cell r="I135">
            <v>10.8</v>
          </cell>
          <cell r="J135">
            <v>18</v>
          </cell>
        </row>
        <row r="136">
          <cell r="B136">
            <v>103729</v>
          </cell>
          <cell r="C136">
            <v>1.2116</v>
          </cell>
          <cell r="D136">
            <v>1.1422000000000001</v>
          </cell>
          <cell r="E136">
            <v>6.9400000000000003E-2</v>
          </cell>
          <cell r="F136">
            <v>0</v>
          </cell>
          <cell r="G136">
            <v>0</v>
          </cell>
          <cell r="H136">
            <v>5.4</v>
          </cell>
          <cell r="I136">
            <v>10.8</v>
          </cell>
          <cell r="J136">
            <v>18</v>
          </cell>
        </row>
        <row r="137">
          <cell r="B137">
            <v>103615</v>
          </cell>
          <cell r="C137">
            <v>2.0003000000000002</v>
          </cell>
          <cell r="D137">
            <v>1.9458</v>
          </cell>
          <cell r="E137">
            <v>5.4399999999999997E-2</v>
          </cell>
          <cell r="F137">
            <v>1E-4</v>
          </cell>
          <cell r="G137">
            <v>0</v>
          </cell>
          <cell r="H137">
            <v>5.4</v>
          </cell>
          <cell r="I137">
            <v>10.8</v>
          </cell>
          <cell r="J137">
            <v>18</v>
          </cell>
        </row>
        <row r="138">
          <cell r="B138">
            <v>103727</v>
          </cell>
          <cell r="C138">
            <v>3.6092</v>
          </cell>
          <cell r="D138">
            <v>3.3921999999999999</v>
          </cell>
          <cell r="E138">
            <v>0.1406</v>
          </cell>
          <cell r="F138">
            <v>1E-4</v>
          </cell>
          <cell r="G138">
            <v>7.6300000000000007E-2</v>
          </cell>
          <cell r="I138">
            <v>10.8</v>
          </cell>
          <cell r="J138">
            <v>18</v>
          </cell>
        </row>
        <row r="139">
          <cell r="B139">
            <v>103898</v>
          </cell>
          <cell r="C139">
            <v>11.9489</v>
          </cell>
          <cell r="D139">
            <v>10.6426</v>
          </cell>
          <cell r="E139">
            <v>0.86160000000000003</v>
          </cell>
          <cell r="F139">
            <v>0.104</v>
          </cell>
          <cell r="G139">
            <v>0.34079999999999999</v>
          </cell>
          <cell r="J139">
            <v>18</v>
          </cell>
        </row>
        <row r="141">
          <cell r="B141" t="str">
            <v>Evolução DEC Conjunto Casa Verde</v>
          </cell>
        </row>
        <row r="142">
          <cell r="B142" t="str">
            <v>CONSUM</v>
          </cell>
          <cell r="C142" t="str">
            <v>TOTAL</v>
          </cell>
          <cell r="D142" t="str">
            <v>NPROG</v>
          </cell>
          <cell r="E142" t="str">
            <v>PROG</v>
          </cell>
          <cell r="F142" t="str">
            <v>SUBT INT</v>
          </cell>
          <cell r="G142" t="str">
            <v>SUBT EXT</v>
          </cell>
          <cell r="H142" t="str">
            <v>Padrão Mensal = 2,7</v>
          </cell>
          <cell r="I142" t="str">
            <v>Padrão Trimestral = 5,4</v>
          </cell>
          <cell r="J142" t="str">
            <v>Padrão Anual = 9</v>
          </cell>
        </row>
        <row r="143">
          <cell r="B143">
            <v>253718</v>
          </cell>
          <cell r="C143">
            <v>0.76090000000000002</v>
          </cell>
          <cell r="D143">
            <v>0.54620000000000002</v>
          </cell>
          <cell r="E143">
            <v>0.18609999999999999</v>
          </cell>
          <cell r="F143">
            <v>2.86E-2</v>
          </cell>
          <cell r="G143">
            <v>0</v>
          </cell>
          <cell r="H143">
            <v>2.7</v>
          </cell>
          <cell r="I143">
            <v>5.4</v>
          </cell>
          <cell r="J143">
            <v>9</v>
          </cell>
        </row>
        <row r="144">
          <cell r="B144">
            <v>253606</v>
          </cell>
          <cell r="C144">
            <v>0.3982</v>
          </cell>
          <cell r="D144">
            <v>0.2717</v>
          </cell>
          <cell r="E144">
            <v>0.1265</v>
          </cell>
          <cell r="F144">
            <v>0</v>
          </cell>
          <cell r="G144">
            <v>0</v>
          </cell>
          <cell r="H144">
            <v>2.7</v>
          </cell>
          <cell r="I144">
            <v>5.4</v>
          </cell>
          <cell r="J144">
            <v>9</v>
          </cell>
        </row>
        <row r="145">
          <cell r="B145">
            <v>253587</v>
          </cell>
          <cell r="C145">
            <v>0.75739999999999996</v>
          </cell>
          <cell r="D145">
            <v>0.17960000000000001</v>
          </cell>
          <cell r="E145">
            <v>5.0099999999999999E-2</v>
          </cell>
          <cell r="F145">
            <v>0.1053</v>
          </cell>
          <cell r="G145">
            <v>0.4224</v>
          </cell>
          <cell r="H145">
            <v>2.7</v>
          </cell>
          <cell r="I145">
            <v>5.4</v>
          </cell>
          <cell r="J145">
            <v>9</v>
          </cell>
        </row>
        <row r="146">
          <cell r="B146">
            <v>253637</v>
          </cell>
          <cell r="C146">
            <v>1.9165000000000001</v>
          </cell>
          <cell r="D146">
            <v>0.99760000000000004</v>
          </cell>
          <cell r="E146">
            <v>0.36270000000000002</v>
          </cell>
          <cell r="F146">
            <v>0.13389999999999999</v>
          </cell>
          <cell r="G146">
            <v>0.42230000000000001</v>
          </cell>
          <cell r="H146">
            <v>2.7</v>
          </cell>
          <cell r="I146">
            <v>5.4</v>
          </cell>
          <cell r="J146">
            <v>9</v>
          </cell>
        </row>
        <row r="147">
          <cell r="B147">
            <v>253558</v>
          </cell>
          <cell r="C147">
            <v>0.13320000000000001</v>
          </cell>
          <cell r="D147">
            <v>9.7500000000000003E-2</v>
          </cell>
          <cell r="E147">
            <v>3.5700000000000003E-2</v>
          </cell>
          <cell r="F147">
            <v>0</v>
          </cell>
          <cell r="G147">
            <v>0</v>
          </cell>
          <cell r="H147">
            <v>2.7</v>
          </cell>
          <cell r="I147">
            <v>5.4</v>
          </cell>
          <cell r="J147">
            <v>9</v>
          </cell>
        </row>
        <row r="148">
          <cell r="B148">
            <v>253558</v>
          </cell>
          <cell r="C148">
            <v>0.22120000000000001</v>
          </cell>
          <cell r="D148">
            <v>0.11799999999999999</v>
          </cell>
          <cell r="E148">
            <v>0.1032</v>
          </cell>
          <cell r="F148">
            <v>0</v>
          </cell>
          <cell r="G148">
            <v>0</v>
          </cell>
          <cell r="H148">
            <v>2.7</v>
          </cell>
          <cell r="I148">
            <v>5.4</v>
          </cell>
          <cell r="J148">
            <v>9</v>
          </cell>
        </row>
        <row r="149">
          <cell r="B149">
            <v>253580</v>
          </cell>
          <cell r="C149">
            <v>0.29920000000000002</v>
          </cell>
          <cell r="D149">
            <v>0.27750000000000002</v>
          </cell>
          <cell r="E149">
            <v>2.1700000000000001E-2</v>
          </cell>
          <cell r="F149">
            <v>0</v>
          </cell>
          <cell r="G149">
            <v>0</v>
          </cell>
          <cell r="H149">
            <v>2.7</v>
          </cell>
          <cell r="I149">
            <v>5.4</v>
          </cell>
          <cell r="J149">
            <v>9</v>
          </cell>
        </row>
        <row r="150">
          <cell r="B150">
            <v>253565</v>
          </cell>
          <cell r="C150">
            <v>0.65359999999999996</v>
          </cell>
          <cell r="D150">
            <v>0.49299999999999999</v>
          </cell>
          <cell r="E150">
            <v>0.16059999999999999</v>
          </cell>
          <cell r="F150">
            <v>0</v>
          </cell>
          <cell r="G150">
            <v>0</v>
          </cell>
          <cell r="H150">
            <v>2.7</v>
          </cell>
          <cell r="I150">
            <v>5.4</v>
          </cell>
          <cell r="J150">
            <v>9</v>
          </cell>
        </row>
        <row r="151">
          <cell r="B151">
            <v>253579</v>
          </cell>
          <cell r="C151">
            <v>0.72670000000000001</v>
          </cell>
          <cell r="D151">
            <v>0.6774</v>
          </cell>
          <cell r="E151">
            <v>4.7600000000000003E-2</v>
          </cell>
          <cell r="F151">
            <v>1.6000000000000001E-3</v>
          </cell>
          <cell r="G151">
            <v>0</v>
          </cell>
          <cell r="H151">
            <v>2.7</v>
          </cell>
          <cell r="I151">
            <v>5.4</v>
          </cell>
          <cell r="J151">
            <v>9</v>
          </cell>
        </row>
        <row r="152">
          <cell r="B152">
            <v>253299</v>
          </cell>
          <cell r="C152">
            <v>0.37090000000000001</v>
          </cell>
          <cell r="D152">
            <v>0.28870000000000001</v>
          </cell>
          <cell r="E152">
            <v>4.6600000000000003E-2</v>
          </cell>
          <cell r="F152">
            <v>3.5499999999999997E-2</v>
          </cell>
          <cell r="G152">
            <v>0</v>
          </cell>
          <cell r="H152">
            <v>2.7</v>
          </cell>
          <cell r="I152">
            <v>5.4</v>
          </cell>
          <cell r="J152">
            <v>9</v>
          </cell>
        </row>
        <row r="153">
          <cell r="B153">
            <v>253200</v>
          </cell>
          <cell r="C153">
            <v>0.52939999999999998</v>
          </cell>
          <cell r="D153">
            <v>0.26590000000000003</v>
          </cell>
          <cell r="E153">
            <v>7.8299999999999995E-2</v>
          </cell>
          <cell r="F153">
            <v>4.2299999999999997E-2</v>
          </cell>
          <cell r="G153">
            <v>0.1429</v>
          </cell>
          <cell r="H153">
            <v>2.7</v>
          </cell>
          <cell r="I153">
            <v>5.4</v>
          </cell>
          <cell r="J153">
            <v>9</v>
          </cell>
        </row>
        <row r="154">
          <cell r="B154">
            <v>253359</v>
          </cell>
          <cell r="C154">
            <v>1.6272</v>
          </cell>
          <cell r="D154">
            <v>1.2323999999999999</v>
          </cell>
          <cell r="E154">
            <v>0.17249999999999999</v>
          </cell>
          <cell r="F154">
            <v>7.9399999999999998E-2</v>
          </cell>
          <cell r="G154">
            <v>0.14280000000000001</v>
          </cell>
          <cell r="H154">
            <v>2.7</v>
          </cell>
          <cell r="I154">
            <v>5.4</v>
          </cell>
          <cell r="J154">
            <v>9</v>
          </cell>
        </row>
        <row r="155">
          <cell r="B155">
            <v>253174</v>
          </cell>
          <cell r="C155">
            <v>0.1951</v>
          </cell>
          <cell r="D155">
            <v>0.17249999999999999</v>
          </cell>
          <cell r="E155">
            <v>2.2499999999999999E-2</v>
          </cell>
          <cell r="F155">
            <v>0</v>
          </cell>
          <cell r="G155">
            <v>0</v>
          </cell>
          <cell r="H155">
            <v>2.7</v>
          </cell>
          <cell r="I155">
            <v>5.4</v>
          </cell>
          <cell r="J155">
            <v>9</v>
          </cell>
        </row>
        <row r="156">
          <cell r="B156">
            <v>253207</v>
          </cell>
          <cell r="C156">
            <v>0.88619999999999999</v>
          </cell>
          <cell r="D156">
            <v>0.57779999999999998</v>
          </cell>
          <cell r="E156">
            <v>1.6299999999999999E-2</v>
          </cell>
          <cell r="F156">
            <v>0</v>
          </cell>
          <cell r="G156">
            <v>0.29210000000000003</v>
          </cell>
          <cell r="H156">
            <v>2.7</v>
          </cell>
          <cell r="I156">
            <v>5.4</v>
          </cell>
          <cell r="J156">
            <v>9</v>
          </cell>
        </row>
        <row r="157">
          <cell r="B157">
            <v>253191</v>
          </cell>
          <cell r="C157">
            <v>0.62490000000000001</v>
          </cell>
          <cell r="D157">
            <v>0.57750000000000001</v>
          </cell>
          <cell r="E157">
            <v>4.7399999999999998E-2</v>
          </cell>
          <cell r="F157">
            <v>0</v>
          </cell>
          <cell r="G157">
            <v>0</v>
          </cell>
          <cell r="H157">
            <v>2.7</v>
          </cell>
          <cell r="I157">
            <v>5.4</v>
          </cell>
          <cell r="J157">
            <v>9</v>
          </cell>
        </row>
        <row r="158">
          <cell r="B158">
            <v>253191</v>
          </cell>
          <cell r="C158">
            <v>1.7061999999999999</v>
          </cell>
          <cell r="D158">
            <v>1.3278000000000001</v>
          </cell>
          <cell r="E158">
            <v>8.6199999999999999E-2</v>
          </cell>
          <cell r="F158">
            <v>0</v>
          </cell>
          <cell r="G158">
            <v>0.29210000000000003</v>
          </cell>
          <cell r="I158">
            <v>5.4</v>
          </cell>
          <cell r="J158">
            <v>9</v>
          </cell>
        </row>
        <row r="159">
          <cell r="B159">
            <v>253438</v>
          </cell>
          <cell r="C159">
            <v>5.9032999999999998</v>
          </cell>
          <cell r="D159">
            <v>4.0500999999999996</v>
          </cell>
          <cell r="E159">
            <v>0.78220000000000001</v>
          </cell>
          <cell r="F159">
            <v>0.21329999999999999</v>
          </cell>
          <cell r="G159">
            <v>0.85719999999999996</v>
          </cell>
          <cell r="J159">
            <v>9</v>
          </cell>
        </row>
        <row r="161">
          <cell r="B161" t="str">
            <v>Evolução DEC Conjunto Centro Jardins</v>
          </cell>
        </row>
        <row r="162">
          <cell r="B162" t="str">
            <v>CONSUM</v>
          </cell>
          <cell r="C162" t="str">
            <v>TOTAL</v>
          </cell>
          <cell r="D162" t="str">
            <v>NPROG</v>
          </cell>
          <cell r="E162" t="str">
            <v>PROG</v>
          </cell>
          <cell r="F162" t="str">
            <v>SUBT INT</v>
          </cell>
          <cell r="G162" t="str">
            <v>SUBT EXT</v>
          </cell>
          <cell r="H162" t="str">
            <v>Padrão Mensal = 2,5</v>
          </cell>
          <cell r="I162" t="str">
            <v>Padrão Trimestral = 3</v>
          </cell>
          <cell r="J162" t="str">
            <v>Padrão Anual = 5</v>
          </cell>
        </row>
        <row r="163">
          <cell r="B163">
            <v>175675</v>
          </cell>
          <cell r="C163">
            <v>5.1400000000000001E-2</v>
          </cell>
          <cell r="D163">
            <v>3.6299999999999999E-2</v>
          </cell>
          <cell r="E163">
            <v>1.6999999999999999E-3</v>
          </cell>
          <cell r="F163">
            <v>1.35E-2</v>
          </cell>
          <cell r="G163">
            <v>0</v>
          </cell>
          <cell r="H163">
            <v>2.5</v>
          </cell>
          <cell r="I163">
            <v>3</v>
          </cell>
          <cell r="J163">
            <v>5</v>
          </cell>
        </row>
        <row r="164">
          <cell r="B164">
            <v>175675</v>
          </cell>
          <cell r="C164">
            <v>0.01</v>
          </cell>
          <cell r="D164">
            <v>6.1999999999999998E-3</v>
          </cell>
          <cell r="E164">
            <v>3.8E-3</v>
          </cell>
          <cell r="F164">
            <v>0</v>
          </cell>
          <cell r="G164">
            <v>0</v>
          </cell>
          <cell r="H164">
            <v>2.5</v>
          </cell>
          <cell r="I164">
            <v>3</v>
          </cell>
          <cell r="J164">
            <v>5</v>
          </cell>
        </row>
        <row r="165">
          <cell r="B165">
            <v>175677</v>
          </cell>
          <cell r="C165">
            <v>7.46E-2</v>
          </cell>
          <cell r="D165">
            <v>3.7699999999999997E-2</v>
          </cell>
          <cell r="E165">
            <v>3.1199999999999999E-2</v>
          </cell>
          <cell r="F165">
            <v>0</v>
          </cell>
          <cell r="G165">
            <v>5.5999999999999999E-3</v>
          </cell>
          <cell r="H165">
            <v>2.5</v>
          </cell>
          <cell r="I165">
            <v>3</v>
          </cell>
          <cell r="J165">
            <v>5</v>
          </cell>
        </row>
        <row r="166">
          <cell r="B166">
            <v>175676</v>
          </cell>
          <cell r="C166">
            <v>0.13600000000000001</v>
          </cell>
          <cell r="D166">
            <v>8.0199999999999994E-2</v>
          </cell>
          <cell r="E166">
            <v>3.6700000000000003E-2</v>
          </cell>
          <cell r="F166">
            <v>1.35E-2</v>
          </cell>
          <cell r="G166">
            <v>5.5999999999999999E-3</v>
          </cell>
          <cell r="H166">
            <v>2.5</v>
          </cell>
          <cell r="I166">
            <v>3</v>
          </cell>
          <cell r="J166">
            <v>5</v>
          </cell>
        </row>
        <row r="167">
          <cell r="B167">
            <v>175643</v>
          </cell>
          <cell r="C167">
            <v>1.8200000000000001E-2</v>
          </cell>
          <cell r="D167">
            <v>0.01</v>
          </cell>
          <cell r="E167">
            <v>4.8999999999999998E-3</v>
          </cell>
          <cell r="F167">
            <v>1.9E-3</v>
          </cell>
          <cell r="G167">
            <v>1.4E-3</v>
          </cell>
          <cell r="H167">
            <v>2.5</v>
          </cell>
          <cell r="I167">
            <v>3</v>
          </cell>
          <cell r="J167">
            <v>5</v>
          </cell>
        </row>
        <row r="168">
          <cell r="B168">
            <v>175595</v>
          </cell>
          <cell r="C168">
            <v>4.8999999999999998E-3</v>
          </cell>
          <cell r="D168">
            <v>2.3E-3</v>
          </cell>
          <cell r="E168">
            <v>0</v>
          </cell>
          <cell r="F168">
            <v>2.5000000000000001E-3</v>
          </cell>
          <cell r="G168">
            <v>0</v>
          </cell>
          <cell r="H168">
            <v>2.5</v>
          </cell>
          <cell r="I168">
            <v>3</v>
          </cell>
          <cell r="J168">
            <v>5</v>
          </cell>
        </row>
        <row r="169">
          <cell r="B169">
            <v>175643</v>
          </cell>
          <cell r="C169">
            <v>9.5999999999999992E-3</v>
          </cell>
          <cell r="D169">
            <v>7.4999999999999997E-3</v>
          </cell>
          <cell r="E169">
            <v>5.9999999999999995E-4</v>
          </cell>
          <cell r="F169">
            <v>1.5E-3</v>
          </cell>
          <cell r="G169">
            <v>0</v>
          </cell>
          <cell r="H169">
            <v>2.5</v>
          </cell>
          <cell r="I169">
            <v>3</v>
          </cell>
          <cell r="J169">
            <v>5</v>
          </cell>
        </row>
        <row r="170">
          <cell r="B170">
            <v>175627</v>
          </cell>
          <cell r="C170">
            <v>3.27E-2</v>
          </cell>
          <cell r="D170">
            <v>1.9800000000000002E-2</v>
          </cell>
          <cell r="E170">
            <v>5.4999999999999997E-3</v>
          </cell>
          <cell r="F170">
            <v>5.8999999999999999E-3</v>
          </cell>
          <cell r="G170">
            <v>1.4E-3</v>
          </cell>
          <cell r="H170">
            <v>2.5</v>
          </cell>
          <cell r="I170">
            <v>3</v>
          </cell>
          <cell r="J170">
            <v>5</v>
          </cell>
        </row>
        <row r="171">
          <cell r="B171">
            <v>175692</v>
          </cell>
          <cell r="C171">
            <v>3.7999999999999999E-2</v>
          </cell>
          <cell r="D171">
            <v>2.4500000000000001E-2</v>
          </cell>
          <cell r="E171">
            <v>1.0200000000000001E-2</v>
          </cell>
          <cell r="F171">
            <v>5.9999999999999995E-4</v>
          </cell>
          <cell r="G171">
            <v>2.7000000000000001E-3</v>
          </cell>
          <cell r="H171">
            <v>2.5</v>
          </cell>
          <cell r="I171">
            <v>3</v>
          </cell>
          <cell r="J171">
            <v>5</v>
          </cell>
        </row>
        <row r="172">
          <cell r="B172">
            <v>175689</v>
          </cell>
          <cell r="C172">
            <v>3.3399999999999999E-2</v>
          </cell>
          <cell r="D172">
            <v>9.1000000000000004E-3</v>
          </cell>
          <cell r="E172">
            <v>2.4299999999999999E-2</v>
          </cell>
          <cell r="F172">
            <v>0</v>
          </cell>
          <cell r="G172">
            <v>0</v>
          </cell>
          <cell r="H172">
            <v>2.5</v>
          </cell>
          <cell r="I172">
            <v>3</v>
          </cell>
          <cell r="J172">
            <v>5</v>
          </cell>
        </row>
        <row r="173">
          <cell r="B173">
            <v>175689</v>
          </cell>
          <cell r="C173">
            <v>4.4200000000000003E-2</v>
          </cell>
          <cell r="D173">
            <v>2.2200000000000001E-2</v>
          </cell>
          <cell r="E173">
            <v>2.1299999999999999E-2</v>
          </cell>
          <cell r="F173">
            <v>0</v>
          </cell>
          <cell r="G173">
            <v>5.9999999999999995E-4</v>
          </cell>
          <cell r="H173">
            <v>2.5</v>
          </cell>
          <cell r="I173">
            <v>3</v>
          </cell>
          <cell r="J173">
            <v>5</v>
          </cell>
        </row>
        <row r="174">
          <cell r="B174">
            <v>175690</v>
          </cell>
          <cell r="C174">
            <v>0.11559999999999999</v>
          </cell>
          <cell r="D174">
            <v>5.5800000000000002E-2</v>
          </cell>
          <cell r="E174">
            <v>5.5800000000000002E-2</v>
          </cell>
          <cell r="F174">
            <v>5.9999999999999995E-4</v>
          </cell>
          <cell r="G174">
            <v>3.3E-3</v>
          </cell>
          <cell r="H174">
            <v>2.5</v>
          </cell>
          <cell r="I174">
            <v>3</v>
          </cell>
          <cell r="J174">
            <v>5</v>
          </cell>
        </row>
        <row r="175">
          <cell r="B175">
            <v>175641</v>
          </cell>
          <cell r="C175">
            <v>2.7199999999999998E-2</v>
          </cell>
          <cell r="D175">
            <v>1.2E-2</v>
          </cell>
          <cell r="E175">
            <v>1.52E-2</v>
          </cell>
          <cell r="F175">
            <v>0</v>
          </cell>
          <cell r="G175">
            <v>0</v>
          </cell>
          <cell r="H175">
            <v>2.5</v>
          </cell>
          <cell r="I175">
            <v>3</v>
          </cell>
          <cell r="J175">
            <v>5</v>
          </cell>
        </row>
        <row r="176">
          <cell r="B176">
            <v>175536</v>
          </cell>
          <cell r="C176">
            <v>5.1900000000000002E-2</v>
          </cell>
          <cell r="D176">
            <v>2.2700000000000001E-2</v>
          </cell>
          <cell r="E176">
            <v>5.1000000000000004E-3</v>
          </cell>
          <cell r="F176">
            <v>2.4E-2</v>
          </cell>
          <cell r="G176">
            <v>0</v>
          </cell>
          <cell r="H176">
            <v>2.5</v>
          </cell>
          <cell r="I176">
            <v>3</v>
          </cell>
          <cell r="J176">
            <v>5</v>
          </cell>
        </row>
        <row r="177">
          <cell r="B177">
            <v>175532</v>
          </cell>
          <cell r="C177">
            <v>1.6529</v>
          </cell>
          <cell r="D177">
            <v>1.6497999999999999</v>
          </cell>
          <cell r="E177">
            <v>1.9E-3</v>
          </cell>
          <cell r="F177">
            <v>1.1999999999999999E-3</v>
          </cell>
          <cell r="G177">
            <v>0</v>
          </cell>
          <cell r="H177">
            <v>2.5</v>
          </cell>
          <cell r="I177">
            <v>3</v>
          </cell>
          <cell r="J177">
            <v>5</v>
          </cell>
        </row>
        <row r="178">
          <cell r="B178">
            <v>175570</v>
          </cell>
          <cell r="C178">
            <v>1.7316</v>
          </cell>
          <cell r="D178">
            <v>1.6840999999999999</v>
          </cell>
          <cell r="E178">
            <v>2.2200000000000001E-2</v>
          </cell>
          <cell r="F178">
            <v>2.52E-2</v>
          </cell>
          <cell r="G178">
            <v>0</v>
          </cell>
          <cell r="I178">
            <v>3</v>
          </cell>
          <cell r="J178">
            <v>5</v>
          </cell>
        </row>
        <row r="179">
          <cell r="B179">
            <v>175641</v>
          </cell>
          <cell r="C179">
            <v>2.0152999999999999</v>
          </cell>
          <cell r="D179">
            <v>1.8392999999999999</v>
          </cell>
          <cell r="E179">
            <v>0.1202</v>
          </cell>
          <cell r="F179">
            <v>4.5199999999999997E-2</v>
          </cell>
          <cell r="G179">
            <v>1.03E-2</v>
          </cell>
          <cell r="J179">
            <v>5</v>
          </cell>
        </row>
        <row r="181">
          <cell r="B181" t="str">
            <v>Evolução DEC Conjunto Cursino</v>
          </cell>
        </row>
        <row r="182">
          <cell r="B182" t="str">
            <v>CONSUM</v>
          </cell>
          <cell r="C182" t="str">
            <v>TOTAL</v>
          </cell>
          <cell r="D182" t="str">
            <v>NPROG</v>
          </cell>
          <cell r="E182" t="str">
            <v>PROG</v>
          </cell>
          <cell r="F182" t="str">
            <v>SUBT INT</v>
          </cell>
          <cell r="G182" t="str">
            <v>SUBT EXT</v>
          </cell>
          <cell r="H182" t="str">
            <v>Padrão Mensal = 3</v>
          </cell>
          <cell r="I182" t="str">
            <v>Padrão Trimestral = 6</v>
          </cell>
          <cell r="J182" t="str">
            <v>Padrão Anual = 10</v>
          </cell>
        </row>
        <row r="183">
          <cell r="B183">
            <v>113863</v>
          </cell>
          <cell r="C183">
            <v>0.72260000000000002</v>
          </cell>
          <cell r="D183">
            <v>0.61399999999999999</v>
          </cell>
          <cell r="E183">
            <v>6.6299999999999998E-2</v>
          </cell>
          <cell r="F183">
            <v>4.2299999999999997E-2</v>
          </cell>
          <cell r="G183">
            <v>0</v>
          </cell>
          <cell r="H183">
            <v>3</v>
          </cell>
          <cell r="I183">
            <v>6</v>
          </cell>
          <cell r="J183">
            <v>10</v>
          </cell>
        </row>
        <row r="184">
          <cell r="B184">
            <v>113949</v>
          </cell>
          <cell r="C184">
            <v>0.19439999999999999</v>
          </cell>
          <cell r="D184">
            <v>0.123</v>
          </cell>
          <cell r="E184">
            <v>7.1400000000000005E-2</v>
          </cell>
          <cell r="F184">
            <v>0</v>
          </cell>
          <cell r="G184">
            <v>0</v>
          </cell>
          <cell r="H184">
            <v>3</v>
          </cell>
          <cell r="I184">
            <v>6</v>
          </cell>
          <cell r="J184">
            <v>10</v>
          </cell>
        </row>
        <row r="185">
          <cell r="B185">
            <v>113965</v>
          </cell>
          <cell r="C185">
            <v>0.50860000000000005</v>
          </cell>
          <cell r="D185">
            <v>0.46439999999999998</v>
          </cell>
          <cell r="E185">
            <v>2.7199999999999998E-2</v>
          </cell>
          <cell r="F185">
            <v>1.7000000000000001E-2</v>
          </cell>
          <cell r="G185">
            <v>0</v>
          </cell>
          <cell r="H185">
            <v>3</v>
          </cell>
          <cell r="I185">
            <v>6</v>
          </cell>
          <cell r="J185">
            <v>10</v>
          </cell>
        </row>
        <row r="186">
          <cell r="B186">
            <v>113926</v>
          </cell>
          <cell r="C186">
            <v>1.4254</v>
          </cell>
          <cell r="D186">
            <v>1.2012</v>
          </cell>
          <cell r="E186">
            <v>0.16489999999999999</v>
          </cell>
          <cell r="F186">
            <v>5.9299999999999999E-2</v>
          </cell>
          <cell r="G186">
            <v>0</v>
          </cell>
          <cell r="H186">
            <v>3</v>
          </cell>
          <cell r="I186">
            <v>6</v>
          </cell>
          <cell r="J186">
            <v>10</v>
          </cell>
        </row>
        <row r="187">
          <cell r="B187">
            <v>114065</v>
          </cell>
          <cell r="C187">
            <v>0.40570000000000001</v>
          </cell>
          <cell r="D187">
            <v>0.33539999999999998</v>
          </cell>
          <cell r="E187">
            <v>7.0400000000000004E-2</v>
          </cell>
          <cell r="F187">
            <v>0</v>
          </cell>
          <cell r="G187">
            <v>0</v>
          </cell>
          <cell r="H187">
            <v>3</v>
          </cell>
          <cell r="I187">
            <v>6</v>
          </cell>
          <cell r="J187">
            <v>10</v>
          </cell>
        </row>
        <row r="188">
          <cell r="B188">
            <v>114016</v>
          </cell>
          <cell r="C188">
            <v>0.28689999999999999</v>
          </cell>
          <cell r="D188">
            <v>0.27850000000000003</v>
          </cell>
          <cell r="E188">
            <v>8.3999999999999995E-3</v>
          </cell>
          <cell r="F188">
            <v>0</v>
          </cell>
          <cell r="G188">
            <v>0</v>
          </cell>
          <cell r="H188">
            <v>3</v>
          </cell>
          <cell r="I188">
            <v>6</v>
          </cell>
          <cell r="J188">
            <v>10</v>
          </cell>
        </row>
        <row r="189">
          <cell r="B189">
            <v>114016</v>
          </cell>
          <cell r="C189">
            <v>0.44119999999999998</v>
          </cell>
          <cell r="D189">
            <v>0.4234</v>
          </cell>
          <cell r="E189">
            <v>1.78E-2</v>
          </cell>
          <cell r="F189">
            <v>0</v>
          </cell>
          <cell r="G189">
            <v>0</v>
          </cell>
          <cell r="H189">
            <v>3</v>
          </cell>
          <cell r="I189">
            <v>6</v>
          </cell>
          <cell r="J189">
            <v>10</v>
          </cell>
        </row>
        <row r="190">
          <cell r="B190">
            <v>114032</v>
          </cell>
          <cell r="C190">
            <v>1.1337999999999999</v>
          </cell>
          <cell r="D190">
            <v>1.0373000000000001</v>
          </cell>
          <cell r="E190">
            <v>9.6600000000000005E-2</v>
          </cell>
          <cell r="F190">
            <v>0</v>
          </cell>
          <cell r="G190">
            <v>0</v>
          </cell>
          <cell r="H190">
            <v>3</v>
          </cell>
          <cell r="I190">
            <v>6</v>
          </cell>
          <cell r="J190">
            <v>10</v>
          </cell>
        </row>
        <row r="191">
          <cell r="B191">
            <v>114627</v>
          </cell>
          <cell r="C191">
            <v>1.0006999999999999</v>
          </cell>
          <cell r="D191">
            <v>0.91700000000000004</v>
          </cell>
          <cell r="E191">
            <v>8.3699999999999997E-2</v>
          </cell>
          <cell r="F191">
            <v>0</v>
          </cell>
          <cell r="G191">
            <v>0</v>
          </cell>
          <cell r="H191">
            <v>3</v>
          </cell>
          <cell r="I191">
            <v>6</v>
          </cell>
          <cell r="J191">
            <v>10</v>
          </cell>
        </row>
        <row r="192">
          <cell r="B192">
            <v>115016</v>
          </cell>
          <cell r="C192">
            <v>0.32669999999999999</v>
          </cell>
          <cell r="D192">
            <v>0.254</v>
          </cell>
          <cell r="E192">
            <v>5.3600000000000002E-2</v>
          </cell>
          <cell r="F192">
            <v>1.9099999999999999E-2</v>
          </cell>
          <cell r="G192">
            <v>0</v>
          </cell>
          <cell r="H192">
            <v>3</v>
          </cell>
          <cell r="I192">
            <v>6</v>
          </cell>
          <cell r="J192">
            <v>10</v>
          </cell>
        </row>
        <row r="193">
          <cell r="B193">
            <v>115298</v>
          </cell>
          <cell r="C193">
            <v>0.6663</v>
          </cell>
          <cell r="D193">
            <v>0.59099999999999997</v>
          </cell>
          <cell r="E193">
            <v>7.5300000000000006E-2</v>
          </cell>
          <cell r="F193">
            <v>0</v>
          </cell>
          <cell r="G193">
            <v>0</v>
          </cell>
          <cell r="H193">
            <v>3</v>
          </cell>
          <cell r="I193">
            <v>6</v>
          </cell>
          <cell r="J193">
            <v>10</v>
          </cell>
        </row>
        <row r="194">
          <cell r="B194">
            <v>114980</v>
          </cell>
          <cell r="C194">
            <v>1.9925999999999999</v>
          </cell>
          <cell r="D194">
            <v>1.7608999999999999</v>
          </cell>
          <cell r="E194">
            <v>0.21260000000000001</v>
          </cell>
          <cell r="F194">
            <v>1.9099999999999999E-2</v>
          </cell>
          <cell r="G194">
            <v>0</v>
          </cell>
          <cell r="H194">
            <v>3</v>
          </cell>
          <cell r="I194">
            <v>6</v>
          </cell>
          <cell r="J194">
            <v>10</v>
          </cell>
        </row>
        <row r="195">
          <cell r="B195">
            <v>115280</v>
          </cell>
          <cell r="C195">
            <v>0.30640000000000001</v>
          </cell>
          <cell r="D195">
            <v>0.26619999999999999</v>
          </cell>
          <cell r="E195">
            <v>4.02E-2</v>
          </cell>
          <cell r="F195">
            <v>0</v>
          </cell>
          <cell r="G195">
            <v>0</v>
          </cell>
          <cell r="H195">
            <v>3</v>
          </cell>
          <cell r="I195">
            <v>6</v>
          </cell>
          <cell r="J195">
            <v>10</v>
          </cell>
        </row>
        <row r="196">
          <cell r="B196">
            <v>115320</v>
          </cell>
          <cell r="C196">
            <v>0.4355</v>
          </cell>
          <cell r="D196">
            <v>0.4042</v>
          </cell>
          <cell r="E196">
            <v>3.1300000000000001E-2</v>
          </cell>
          <cell r="F196">
            <v>0</v>
          </cell>
          <cell r="G196">
            <v>0</v>
          </cell>
          <cell r="H196">
            <v>3</v>
          </cell>
          <cell r="I196">
            <v>6</v>
          </cell>
          <cell r="J196">
            <v>10</v>
          </cell>
        </row>
        <row r="197">
          <cell r="B197">
            <v>115939</v>
          </cell>
          <cell r="C197">
            <v>0.59150000000000003</v>
          </cell>
          <cell r="D197">
            <v>0.49049999999999999</v>
          </cell>
          <cell r="E197">
            <v>5.62E-2</v>
          </cell>
          <cell r="F197">
            <v>4.4900000000000002E-2</v>
          </cell>
          <cell r="G197">
            <v>0</v>
          </cell>
          <cell r="H197">
            <v>3</v>
          </cell>
          <cell r="I197">
            <v>6</v>
          </cell>
          <cell r="J197">
            <v>10</v>
          </cell>
        </row>
        <row r="198">
          <cell r="B198">
            <v>115513</v>
          </cell>
          <cell r="C198">
            <v>1.3342000000000001</v>
          </cell>
          <cell r="D198">
            <v>1.1615</v>
          </cell>
          <cell r="E198">
            <v>0.1278</v>
          </cell>
          <cell r="F198">
            <v>4.5100000000000001E-2</v>
          </cell>
          <cell r="G198">
            <v>0</v>
          </cell>
          <cell r="I198">
            <v>6</v>
          </cell>
          <cell r="J198">
            <v>10</v>
          </cell>
        </row>
        <row r="199">
          <cell r="B199">
            <v>114613</v>
          </cell>
          <cell r="C199">
            <v>5.8886000000000003</v>
          </cell>
          <cell r="D199">
            <v>5.1631999999999998</v>
          </cell>
          <cell r="E199">
            <v>0.60209999999999997</v>
          </cell>
          <cell r="F199">
            <v>0.1235</v>
          </cell>
          <cell r="G199">
            <v>0</v>
          </cell>
          <cell r="J199">
            <v>10</v>
          </cell>
        </row>
        <row r="201">
          <cell r="B201" t="str">
            <v>Evolução DEC Conjunto Diadema</v>
          </cell>
        </row>
        <row r="202">
          <cell r="B202" t="str">
            <v>CONSUM</v>
          </cell>
          <cell r="C202" t="str">
            <v>TOTAL</v>
          </cell>
          <cell r="D202" t="str">
            <v>NPROG</v>
          </cell>
          <cell r="E202" t="str">
            <v>PROG</v>
          </cell>
          <cell r="F202" t="str">
            <v>SUBT INT</v>
          </cell>
          <cell r="G202" t="str">
            <v>SUBT EXT</v>
          </cell>
          <cell r="H202" t="str">
            <v>Padrão Mensal = 2,7</v>
          </cell>
          <cell r="I202" t="str">
            <v>Padrão Trimestral = 5,4</v>
          </cell>
          <cell r="J202" t="str">
            <v>Padrão Anual = 9</v>
          </cell>
        </row>
        <row r="203">
          <cell r="B203">
            <v>119028</v>
          </cell>
          <cell r="C203">
            <v>0.97130000000000005</v>
          </cell>
          <cell r="D203">
            <v>0.92900000000000005</v>
          </cell>
          <cell r="E203">
            <v>4.2299999999999997E-2</v>
          </cell>
          <cell r="F203">
            <v>0</v>
          </cell>
          <cell r="G203">
            <v>0</v>
          </cell>
          <cell r="H203">
            <v>2.7</v>
          </cell>
          <cell r="I203">
            <v>5.4</v>
          </cell>
          <cell r="J203">
            <v>9</v>
          </cell>
        </row>
        <row r="204">
          <cell r="B204">
            <v>118938</v>
          </cell>
          <cell r="C204">
            <v>0.50760000000000005</v>
          </cell>
          <cell r="D204">
            <v>0.37719999999999998</v>
          </cell>
          <cell r="E204">
            <v>0.13039999999999999</v>
          </cell>
          <cell r="F204">
            <v>0</v>
          </cell>
          <cell r="G204">
            <v>0</v>
          </cell>
          <cell r="H204">
            <v>2.7</v>
          </cell>
          <cell r="I204">
            <v>5.4</v>
          </cell>
          <cell r="J204">
            <v>9</v>
          </cell>
        </row>
        <row r="205">
          <cell r="B205">
            <v>118952</v>
          </cell>
          <cell r="C205">
            <v>0.6371</v>
          </cell>
          <cell r="D205">
            <v>0.59160000000000001</v>
          </cell>
          <cell r="E205">
            <v>4.5100000000000001E-2</v>
          </cell>
          <cell r="F205">
            <v>4.0000000000000002E-4</v>
          </cell>
          <cell r="G205">
            <v>0</v>
          </cell>
          <cell r="H205">
            <v>2.7</v>
          </cell>
          <cell r="I205">
            <v>5.4</v>
          </cell>
          <cell r="J205">
            <v>9</v>
          </cell>
        </row>
        <row r="206">
          <cell r="B206">
            <v>118973</v>
          </cell>
          <cell r="C206">
            <v>2.1162000000000001</v>
          </cell>
          <cell r="D206">
            <v>1.8979999999999999</v>
          </cell>
          <cell r="E206">
            <v>0.21779999999999999</v>
          </cell>
          <cell r="F206">
            <v>4.0000000000000002E-4</v>
          </cell>
          <cell r="G206">
            <v>0</v>
          </cell>
          <cell r="H206">
            <v>2.7</v>
          </cell>
          <cell r="I206">
            <v>5.4</v>
          </cell>
          <cell r="J206">
            <v>9</v>
          </cell>
        </row>
        <row r="207">
          <cell r="B207">
            <v>118854</v>
          </cell>
          <cell r="C207">
            <v>0.186</v>
          </cell>
          <cell r="D207">
            <v>0.1615</v>
          </cell>
          <cell r="E207">
            <v>2.4500000000000001E-2</v>
          </cell>
          <cell r="F207">
            <v>0</v>
          </cell>
          <cell r="G207">
            <v>0</v>
          </cell>
          <cell r="H207">
            <v>2.7</v>
          </cell>
          <cell r="I207">
            <v>5.4</v>
          </cell>
          <cell r="J207">
            <v>9</v>
          </cell>
        </row>
        <row r="208">
          <cell r="B208">
            <v>118848</v>
          </cell>
          <cell r="C208">
            <v>0.3831</v>
          </cell>
          <cell r="D208">
            <v>0.32350000000000001</v>
          </cell>
          <cell r="E208">
            <v>5.9499999999999997E-2</v>
          </cell>
          <cell r="F208">
            <v>0</v>
          </cell>
          <cell r="G208">
            <v>0</v>
          </cell>
          <cell r="H208">
            <v>2.7</v>
          </cell>
          <cell r="I208">
            <v>5.4</v>
          </cell>
          <cell r="J208">
            <v>9</v>
          </cell>
        </row>
        <row r="209">
          <cell r="B209">
            <v>118848</v>
          </cell>
          <cell r="C209">
            <v>0.29530000000000001</v>
          </cell>
          <cell r="D209">
            <v>0.1331</v>
          </cell>
          <cell r="E209">
            <v>9.0399999999999994E-2</v>
          </cell>
          <cell r="F209">
            <v>7.1800000000000003E-2</v>
          </cell>
          <cell r="G209">
            <v>0</v>
          </cell>
          <cell r="H209">
            <v>2.7</v>
          </cell>
          <cell r="I209">
            <v>5.4</v>
          </cell>
          <cell r="J209">
            <v>9</v>
          </cell>
        </row>
        <row r="210">
          <cell r="B210">
            <v>118850</v>
          </cell>
          <cell r="C210">
            <v>0.86439999999999995</v>
          </cell>
          <cell r="D210">
            <v>0.61809999999999998</v>
          </cell>
          <cell r="E210">
            <v>0.1744</v>
          </cell>
          <cell r="F210">
            <v>7.1800000000000003E-2</v>
          </cell>
          <cell r="G210">
            <v>0</v>
          </cell>
          <cell r="H210">
            <v>2.7</v>
          </cell>
          <cell r="I210">
            <v>5.4</v>
          </cell>
          <cell r="J210">
            <v>9</v>
          </cell>
        </row>
        <row r="211">
          <cell r="B211">
            <v>118736</v>
          </cell>
          <cell r="C211">
            <v>0.89339999999999997</v>
          </cell>
          <cell r="D211">
            <v>0.55130000000000001</v>
          </cell>
          <cell r="E211">
            <v>0.34210000000000002</v>
          </cell>
          <cell r="F211">
            <v>0</v>
          </cell>
          <cell r="G211">
            <v>0</v>
          </cell>
          <cell r="H211">
            <v>2.7</v>
          </cell>
          <cell r="I211">
            <v>5.4</v>
          </cell>
          <cell r="J211">
            <v>9</v>
          </cell>
        </row>
        <row r="212">
          <cell r="B212">
            <v>118572</v>
          </cell>
          <cell r="C212">
            <v>0.2908</v>
          </cell>
          <cell r="D212">
            <v>0.23449999999999999</v>
          </cell>
          <cell r="E212">
            <v>5.6300000000000003E-2</v>
          </cell>
          <cell r="F212">
            <v>0</v>
          </cell>
          <cell r="G212">
            <v>0</v>
          </cell>
          <cell r="H212">
            <v>2.7</v>
          </cell>
          <cell r="I212">
            <v>5.4</v>
          </cell>
          <cell r="J212">
            <v>9</v>
          </cell>
        </row>
        <row r="213">
          <cell r="B213">
            <v>118604</v>
          </cell>
          <cell r="C213">
            <v>1.0709</v>
          </cell>
          <cell r="D213">
            <v>0.4546</v>
          </cell>
          <cell r="E213">
            <v>0.58640000000000003</v>
          </cell>
          <cell r="F213">
            <v>0</v>
          </cell>
          <cell r="G213">
            <v>2.9899999999999999E-2</v>
          </cell>
          <cell r="H213">
            <v>2.7</v>
          </cell>
          <cell r="I213">
            <v>5.4</v>
          </cell>
          <cell r="J213">
            <v>9</v>
          </cell>
        </row>
        <row r="214">
          <cell r="B214">
            <v>118637</v>
          </cell>
          <cell r="C214">
            <v>2.2553999999999998</v>
          </cell>
          <cell r="D214">
            <v>1.2405999999999999</v>
          </cell>
          <cell r="E214">
            <v>0.9849</v>
          </cell>
          <cell r="F214">
            <v>0</v>
          </cell>
          <cell r="G214">
            <v>2.9899999999999999E-2</v>
          </cell>
          <cell r="H214">
            <v>2.7</v>
          </cell>
          <cell r="I214">
            <v>5.4</v>
          </cell>
          <cell r="J214">
            <v>9</v>
          </cell>
        </row>
        <row r="215">
          <cell r="B215">
            <v>118477</v>
          </cell>
          <cell r="C215">
            <v>0.35020000000000001</v>
          </cell>
          <cell r="D215">
            <v>0.2752</v>
          </cell>
          <cell r="E215">
            <v>7.4999999999999997E-2</v>
          </cell>
          <cell r="F215">
            <v>0</v>
          </cell>
          <cell r="G215">
            <v>0</v>
          </cell>
          <cell r="H215">
            <v>2.7</v>
          </cell>
          <cell r="I215">
            <v>5.4</v>
          </cell>
          <cell r="J215">
            <v>9</v>
          </cell>
        </row>
        <row r="216">
          <cell r="B216">
            <v>118551</v>
          </cell>
          <cell r="C216">
            <v>0.54179999999999995</v>
          </cell>
          <cell r="D216">
            <v>0.4556</v>
          </cell>
          <cell r="E216">
            <v>1.1900000000000001E-2</v>
          </cell>
          <cell r="F216">
            <v>7.4200000000000002E-2</v>
          </cell>
          <cell r="G216">
            <v>0</v>
          </cell>
          <cell r="H216">
            <v>2.7</v>
          </cell>
          <cell r="I216">
            <v>5.4</v>
          </cell>
          <cell r="J216">
            <v>9</v>
          </cell>
        </row>
        <row r="217">
          <cell r="B217">
            <v>118450</v>
          </cell>
          <cell r="C217">
            <v>0.76849999999999996</v>
          </cell>
          <cell r="D217">
            <v>0.64390000000000003</v>
          </cell>
          <cell r="E217">
            <v>0.1246</v>
          </cell>
          <cell r="F217">
            <v>0</v>
          </cell>
          <cell r="G217">
            <v>0</v>
          </cell>
          <cell r="H217">
            <v>2.7</v>
          </cell>
          <cell r="I217">
            <v>5.4</v>
          </cell>
          <cell r="J217">
            <v>9</v>
          </cell>
        </row>
        <row r="218">
          <cell r="B218">
            <v>118493</v>
          </cell>
          <cell r="C218">
            <v>1.6604000000000001</v>
          </cell>
          <cell r="D218">
            <v>1.3747</v>
          </cell>
          <cell r="E218">
            <v>0.21149999999999999</v>
          </cell>
          <cell r="F218">
            <v>7.4200000000000002E-2</v>
          </cell>
          <cell r="G218">
            <v>0</v>
          </cell>
          <cell r="I218">
            <v>5.4</v>
          </cell>
          <cell r="J218">
            <v>9</v>
          </cell>
        </row>
        <row r="219">
          <cell r="B219">
            <v>118738</v>
          </cell>
          <cell r="C219">
            <v>6.8960999999999997</v>
          </cell>
          <cell r="D219">
            <v>5.1318000000000001</v>
          </cell>
          <cell r="E219">
            <v>1.5878000000000001</v>
          </cell>
          <cell r="F219">
            <v>0.1464</v>
          </cell>
          <cell r="G219">
            <v>2.9899999999999999E-2</v>
          </cell>
          <cell r="J219">
            <v>9</v>
          </cell>
        </row>
        <row r="221">
          <cell r="B221" t="str">
            <v>Evolução DEC Conjunto Embu</v>
          </cell>
        </row>
        <row r="222">
          <cell r="B222" t="str">
            <v>CONSUM</v>
          </cell>
          <cell r="C222" t="str">
            <v>TOTAL</v>
          </cell>
          <cell r="D222" t="str">
            <v>NPROG</v>
          </cell>
          <cell r="E222" t="str">
            <v>PROG</v>
          </cell>
          <cell r="F222" t="str">
            <v>SUBT INT</v>
          </cell>
          <cell r="G222" t="str">
            <v>SUBT EXT</v>
          </cell>
          <cell r="H222" t="str">
            <v>Padrão Mensal = 9</v>
          </cell>
          <cell r="I222" t="str">
            <v>Padrão Trimestral = 18</v>
          </cell>
          <cell r="J222" t="str">
            <v>Padrão Anual = 30</v>
          </cell>
        </row>
        <row r="223">
          <cell r="B223">
            <v>58687</v>
          </cell>
          <cell r="C223">
            <v>2.0041000000000002</v>
          </cell>
          <cell r="D223">
            <v>1.8989</v>
          </cell>
          <cell r="E223">
            <v>0.1052</v>
          </cell>
          <cell r="F223">
            <v>0</v>
          </cell>
          <cell r="G223">
            <v>0</v>
          </cell>
          <cell r="H223">
            <v>9</v>
          </cell>
          <cell r="I223">
            <v>18</v>
          </cell>
          <cell r="J223">
            <v>30</v>
          </cell>
        </row>
        <row r="224">
          <cell r="B224">
            <v>58689</v>
          </cell>
          <cell r="C224">
            <v>2.1566000000000001</v>
          </cell>
          <cell r="D224">
            <v>2.0531000000000001</v>
          </cell>
          <cell r="E224">
            <v>0.10349999999999999</v>
          </cell>
          <cell r="F224">
            <v>0</v>
          </cell>
          <cell r="G224">
            <v>0</v>
          </cell>
          <cell r="H224">
            <v>9</v>
          </cell>
          <cell r="I224">
            <v>18</v>
          </cell>
          <cell r="J224">
            <v>30</v>
          </cell>
        </row>
        <row r="225">
          <cell r="B225">
            <v>58697</v>
          </cell>
          <cell r="C225">
            <v>2.5556999999999999</v>
          </cell>
          <cell r="D225">
            <v>2.5247000000000002</v>
          </cell>
          <cell r="E225">
            <v>3.1E-2</v>
          </cell>
          <cell r="F225">
            <v>0</v>
          </cell>
          <cell r="G225">
            <v>0</v>
          </cell>
          <cell r="H225">
            <v>9</v>
          </cell>
          <cell r="I225">
            <v>18</v>
          </cell>
          <cell r="J225">
            <v>30</v>
          </cell>
        </row>
        <row r="226">
          <cell r="B226">
            <v>58691</v>
          </cell>
          <cell r="C226">
            <v>6.7164999999999999</v>
          </cell>
          <cell r="D226">
            <v>6.4767999999999999</v>
          </cell>
          <cell r="E226">
            <v>0.2397</v>
          </cell>
          <cell r="F226">
            <v>0</v>
          </cell>
          <cell r="G226">
            <v>0</v>
          </cell>
          <cell r="H226">
            <v>9</v>
          </cell>
          <cell r="I226">
            <v>18</v>
          </cell>
          <cell r="J226">
            <v>30</v>
          </cell>
        </row>
        <row r="227">
          <cell r="B227">
            <v>58709</v>
          </cell>
          <cell r="C227">
            <v>0.81859999999999999</v>
          </cell>
          <cell r="D227">
            <v>0.78380000000000005</v>
          </cell>
          <cell r="E227">
            <v>3.27E-2</v>
          </cell>
          <cell r="F227">
            <v>2.0999999999999999E-3</v>
          </cell>
          <cell r="G227">
            <v>0</v>
          </cell>
          <cell r="H227">
            <v>9</v>
          </cell>
          <cell r="I227">
            <v>18</v>
          </cell>
          <cell r="J227">
            <v>30</v>
          </cell>
        </row>
        <row r="228">
          <cell r="B228">
            <v>58710</v>
          </cell>
          <cell r="C228">
            <v>0.60650000000000004</v>
          </cell>
          <cell r="D228">
            <v>0.39950000000000002</v>
          </cell>
          <cell r="E228">
            <v>7.1800000000000003E-2</v>
          </cell>
          <cell r="F228">
            <v>0.13519999999999999</v>
          </cell>
          <cell r="G228">
            <v>0</v>
          </cell>
          <cell r="H228">
            <v>9</v>
          </cell>
          <cell r="I228">
            <v>18</v>
          </cell>
          <cell r="J228">
            <v>30</v>
          </cell>
        </row>
        <row r="229">
          <cell r="B229">
            <v>58710</v>
          </cell>
          <cell r="C229">
            <v>0.63219999999999998</v>
          </cell>
          <cell r="D229">
            <v>0.54369999999999996</v>
          </cell>
          <cell r="E229">
            <v>8.8499999999999995E-2</v>
          </cell>
          <cell r="F229">
            <v>0</v>
          </cell>
          <cell r="G229">
            <v>0</v>
          </cell>
          <cell r="H229">
            <v>9</v>
          </cell>
          <cell r="I229">
            <v>18</v>
          </cell>
          <cell r="J229">
            <v>30</v>
          </cell>
        </row>
        <row r="230">
          <cell r="B230">
            <v>58710</v>
          </cell>
          <cell r="C230">
            <v>2.0573000000000001</v>
          </cell>
          <cell r="D230">
            <v>1.7270000000000001</v>
          </cell>
          <cell r="E230">
            <v>0.193</v>
          </cell>
          <cell r="F230">
            <v>0.13730000000000001</v>
          </cell>
          <cell r="G230">
            <v>0</v>
          </cell>
          <cell r="H230">
            <v>9</v>
          </cell>
          <cell r="I230">
            <v>18</v>
          </cell>
          <cell r="J230">
            <v>30</v>
          </cell>
        </row>
        <row r="231">
          <cell r="B231">
            <v>58715</v>
          </cell>
          <cell r="C231">
            <v>1.107</v>
          </cell>
          <cell r="D231">
            <v>1.0105</v>
          </cell>
          <cell r="E231">
            <v>9.6500000000000002E-2</v>
          </cell>
          <cell r="F231">
            <v>0</v>
          </cell>
          <cell r="G231">
            <v>0</v>
          </cell>
          <cell r="H231">
            <v>9</v>
          </cell>
          <cell r="I231">
            <v>18</v>
          </cell>
          <cell r="J231">
            <v>30</v>
          </cell>
        </row>
        <row r="232">
          <cell r="B232">
            <v>58678</v>
          </cell>
          <cell r="C232">
            <v>0.51239999999999997</v>
          </cell>
          <cell r="D232">
            <v>0.43059999999999998</v>
          </cell>
          <cell r="E232">
            <v>8.1799999999999998E-2</v>
          </cell>
          <cell r="F232">
            <v>0</v>
          </cell>
          <cell r="G232">
            <v>0</v>
          </cell>
          <cell r="H232">
            <v>9</v>
          </cell>
          <cell r="I232">
            <v>18</v>
          </cell>
          <cell r="J232">
            <v>30</v>
          </cell>
        </row>
        <row r="233">
          <cell r="B233">
            <v>58819</v>
          </cell>
          <cell r="C233">
            <v>0.88049999999999995</v>
          </cell>
          <cell r="D233">
            <v>0.7651</v>
          </cell>
          <cell r="E233">
            <v>0.1153</v>
          </cell>
          <cell r="F233">
            <v>0</v>
          </cell>
          <cell r="G233">
            <v>0</v>
          </cell>
          <cell r="H233">
            <v>9</v>
          </cell>
          <cell r="I233">
            <v>18</v>
          </cell>
          <cell r="J233">
            <v>30</v>
          </cell>
        </row>
        <row r="234">
          <cell r="B234">
            <v>58737</v>
          </cell>
          <cell r="C234">
            <v>2.5002</v>
          </cell>
          <cell r="D234">
            <v>2.2065000000000001</v>
          </cell>
          <cell r="E234">
            <v>0.29360000000000003</v>
          </cell>
          <cell r="F234">
            <v>0</v>
          </cell>
          <cell r="G234">
            <v>0</v>
          </cell>
          <cell r="H234">
            <v>9</v>
          </cell>
          <cell r="I234">
            <v>18</v>
          </cell>
          <cell r="J234">
            <v>30</v>
          </cell>
        </row>
        <row r="235">
          <cell r="B235">
            <v>58812</v>
          </cell>
          <cell r="C235">
            <v>0.877</v>
          </cell>
          <cell r="D235">
            <v>0.82499999999999996</v>
          </cell>
          <cell r="E235">
            <v>5.1999999999999998E-2</v>
          </cell>
          <cell r="F235">
            <v>0</v>
          </cell>
          <cell r="G235">
            <v>0</v>
          </cell>
          <cell r="H235">
            <v>9</v>
          </cell>
          <cell r="I235">
            <v>18</v>
          </cell>
          <cell r="J235">
            <v>30</v>
          </cell>
        </row>
        <row r="236">
          <cell r="B236">
            <v>59025</v>
          </cell>
          <cell r="C236">
            <v>0.92720000000000002</v>
          </cell>
          <cell r="D236">
            <v>0.86950000000000005</v>
          </cell>
          <cell r="E236">
            <v>5.7700000000000001E-2</v>
          </cell>
          <cell r="F236">
            <v>0</v>
          </cell>
          <cell r="G236">
            <v>0</v>
          </cell>
          <cell r="H236">
            <v>9</v>
          </cell>
          <cell r="I236">
            <v>18</v>
          </cell>
          <cell r="J236">
            <v>30</v>
          </cell>
        </row>
        <row r="237">
          <cell r="B237">
            <v>58997</v>
          </cell>
          <cell r="C237">
            <v>2.181</v>
          </cell>
          <cell r="D237">
            <v>2.1124000000000001</v>
          </cell>
          <cell r="E237">
            <v>6.8699999999999997E-2</v>
          </cell>
          <cell r="F237">
            <v>0</v>
          </cell>
          <cell r="G237">
            <v>0</v>
          </cell>
          <cell r="H237">
            <v>9</v>
          </cell>
          <cell r="I237">
            <v>18</v>
          </cell>
          <cell r="J237">
            <v>30</v>
          </cell>
        </row>
        <row r="238">
          <cell r="B238">
            <v>58945</v>
          </cell>
          <cell r="C238">
            <v>3.9864000000000002</v>
          </cell>
          <cell r="D238">
            <v>3.8081</v>
          </cell>
          <cell r="E238">
            <v>0.1784</v>
          </cell>
          <cell r="F238">
            <v>0</v>
          </cell>
          <cell r="G238">
            <v>0</v>
          </cell>
          <cell r="I238">
            <v>18</v>
          </cell>
          <cell r="J238">
            <v>30</v>
          </cell>
        </row>
        <row r="239">
          <cell r="B239">
            <v>58771</v>
          </cell>
          <cell r="C239">
            <v>15.259399999999999</v>
          </cell>
          <cell r="D239">
            <v>14.217700000000001</v>
          </cell>
          <cell r="E239">
            <v>0.90459999999999996</v>
          </cell>
          <cell r="F239">
            <v>0.13719999999999999</v>
          </cell>
          <cell r="G239">
            <v>0</v>
          </cell>
          <cell r="J239">
            <v>30</v>
          </cell>
        </row>
        <row r="241">
          <cell r="B241" t="str">
            <v>Evolução DEC Conjunto Embu Guaçu</v>
          </cell>
        </row>
        <row r="242">
          <cell r="B242" t="str">
            <v>CONSUM</v>
          </cell>
          <cell r="C242" t="str">
            <v>TOTAL</v>
          </cell>
          <cell r="D242" t="str">
            <v>NPROG</v>
          </cell>
          <cell r="E242" t="str">
            <v>PROG</v>
          </cell>
          <cell r="F242" t="str">
            <v>SUBT INT</v>
          </cell>
          <cell r="G242" t="str">
            <v>SUBT EXT</v>
          </cell>
          <cell r="H242" t="str">
            <v>Padrão Mensal = 9,6</v>
          </cell>
          <cell r="I242" t="str">
            <v>Padrão Trimestral = 19,2</v>
          </cell>
          <cell r="J242" t="str">
            <v>Padrão Anual = 32</v>
          </cell>
        </row>
        <row r="243">
          <cell r="B243">
            <v>14039</v>
          </cell>
          <cell r="C243">
            <v>2.5937000000000001</v>
          </cell>
          <cell r="D243">
            <v>2.5916999999999999</v>
          </cell>
          <cell r="E243">
            <v>2E-3</v>
          </cell>
          <cell r="F243">
            <v>0</v>
          </cell>
          <cell r="G243">
            <v>0</v>
          </cell>
          <cell r="H243">
            <v>9.6</v>
          </cell>
          <cell r="I243">
            <v>19.2</v>
          </cell>
          <cell r="J243">
            <v>32</v>
          </cell>
        </row>
        <row r="244">
          <cell r="B244">
            <v>14033</v>
          </cell>
          <cell r="C244">
            <v>1.6255999999999999</v>
          </cell>
          <cell r="D244">
            <v>1.6123000000000001</v>
          </cell>
          <cell r="E244">
            <v>1.34E-2</v>
          </cell>
          <cell r="F244">
            <v>0</v>
          </cell>
          <cell r="G244">
            <v>0</v>
          </cell>
          <cell r="H244">
            <v>9.6</v>
          </cell>
          <cell r="I244">
            <v>19.2</v>
          </cell>
          <cell r="J244">
            <v>32</v>
          </cell>
        </row>
        <row r="245">
          <cell r="B245">
            <v>14033</v>
          </cell>
          <cell r="C245">
            <v>3.7664</v>
          </cell>
          <cell r="D245">
            <v>3.7403</v>
          </cell>
          <cell r="E245">
            <v>2.46E-2</v>
          </cell>
          <cell r="F245">
            <v>0</v>
          </cell>
          <cell r="G245">
            <v>1.5E-3</v>
          </cell>
          <cell r="H245">
            <v>9.6</v>
          </cell>
          <cell r="I245">
            <v>19.2</v>
          </cell>
          <cell r="J245">
            <v>32</v>
          </cell>
        </row>
        <row r="246">
          <cell r="B246">
            <v>14035</v>
          </cell>
          <cell r="C246">
            <v>7.9856999999999996</v>
          </cell>
          <cell r="D246">
            <v>7.9443000000000001</v>
          </cell>
          <cell r="E246">
            <v>0.04</v>
          </cell>
          <cell r="F246">
            <v>0</v>
          </cell>
          <cell r="G246">
            <v>1.5E-3</v>
          </cell>
          <cell r="H246">
            <v>9.6</v>
          </cell>
          <cell r="I246">
            <v>19.2</v>
          </cell>
          <cell r="J246">
            <v>32</v>
          </cell>
        </row>
        <row r="247">
          <cell r="B247">
            <v>14033</v>
          </cell>
          <cell r="C247">
            <v>1.3909</v>
          </cell>
          <cell r="D247">
            <v>1.3868</v>
          </cell>
          <cell r="E247">
            <v>4.1000000000000003E-3</v>
          </cell>
          <cell r="F247">
            <v>0</v>
          </cell>
          <cell r="G247">
            <v>0</v>
          </cell>
          <cell r="H247">
            <v>9.6</v>
          </cell>
          <cell r="I247">
            <v>19.2</v>
          </cell>
          <cell r="J247">
            <v>32</v>
          </cell>
        </row>
        <row r="248">
          <cell r="B248">
            <v>14033</v>
          </cell>
          <cell r="C248">
            <v>0.53069999999999995</v>
          </cell>
          <cell r="D248">
            <v>0.52180000000000004</v>
          </cell>
          <cell r="E248">
            <v>8.8999999999999999E-3</v>
          </cell>
          <cell r="F248">
            <v>0</v>
          </cell>
          <cell r="G248">
            <v>0</v>
          </cell>
          <cell r="H248">
            <v>9.6</v>
          </cell>
          <cell r="I248">
            <v>19.2</v>
          </cell>
          <cell r="J248">
            <v>32</v>
          </cell>
        </row>
        <row r="249">
          <cell r="B249">
            <v>14033</v>
          </cell>
          <cell r="C249">
            <v>1.5451999999999999</v>
          </cell>
          <cell r="D249">
            <v>0.75070000000000003</v>
          </cell>
          <cell r="E249">
            <v>0.79449999999999998</v>
          </cell>
          <cell r="F249">
            <v>0</v>
          </cell>
          <cell r="G249">
            <v>0</v>
          </cell>
          <cell r="H249">
            <v>9.6</v>
          </cell>
          <cell r="I249">
            <v>19.2</v>
          </cell>
          <cell r="J249">
            <v>32</v>
          </cell>
        </row>
        <row r="250">
          <cell r="B250">
            <v>14033</v>
          </cell>
          <cell r="C250">
            <v>3.4668000000000001</v>
          </cell>
          <cell r="D250">
            <v>2.6593</v>
          </cell>
          <cell r="E250">
            <v>0.8075</v>
          </cell>
          <cell r="F250">
            <v>0</v>
          </cell>
          <cell r="G250">
            <v>0</v>
          </cell>
          <cell r="H250">
            <v>9.6</v>
          </cell>
          <cell r="I250">
            <v>19.2</v>
          </cell>
          <cell r="J250">
            <v>32</v>
          </cell>
        </row>
        <row r="251">
          <cell r="B251">
            <v>14033</v>
          </cell>
          <cell r="C251">
            <v>3.0259</v>
          </cell>
          <cell r="D251">
            <v>3.0234999999999999</v>
          </cell>
          <cell r="E251">
            <v>2.3999999999999998E-3</v>
          </cell>
          <cell r="F251">
            <v>0</v>
          </cell>
          <cell r="G251">
            <v>0</v>
          </cell>
          <cell r="H251">
            <v>9.6</v>
          </cell>
          <cell r="I251">
            <v>19.2</v>
          </cell>
          <cell r="J251">
            <v>32</v>
          </cell>
        </row>
        <row r="252">
          <cell r="B252">
            <v>14028</v>
          </cell>
          <cell r="C252">
            <v>0.8669</v>
          </cell>
          <cell r="D252">
            <v>0.78669999999999995</v>
          </cell>
          <cell r="E252">
            <v>8.0199999999999994E-2</v>
          </cell>
          <cell r="F252">
            <v>0</v>
          </cell>
          <cell r="G252">
            <v>0</v>
          </cell>
          <cell r="H252">
            <v>9.6</v>
          </cell>
          <cell r="I252">
            <v>19.2</v>
          </cell>
          <cell r="J252">
            <v>32</v>
          </cell>
        </row>
        <row r="253">
          <cell r="B253">
            <v>14015</v>
          </cell>
          <cell r="C253">
            <v>2.9196</v>
          </cell>
          <cell r="D253">
            <v>2.9196</v>
          </cell>
          <cell r="E253">
            <v>0</v>
          </cell>
          <cell r="F253">
            <v>0</v>
          </cell>
          <cell r="G253">
            <v>0</v>
          </cell>
          <cell r="H253">
            <v>9.6</v>
          </cell>
          <cell r="I253">
            <v>19.2</v>
          </cell>
          <cell r="J253">
            <v>32</v>
          </cell>
        </row>
        <row r="254">
          <cell r="B254">
            <v>14025</v>
          </cell>
          <cell r="C254">
            <v>6.8121999999999998</v>
          </cell>
          <cell r="D254">
            <v>6.7295999999999996</v>
          </cell>
          <cell r="E254">
            <v>8.2600000000000007E-2</v>
          </cell>
          <cell r="F254">
            <v>0</v>
          </cell>
          <cell r="G254">
            <v>0</v>
          </cell>
          <cell r="H254">
            <v>9.6</v>
          </cell>
          <cell r="I254">
            <v>19.2</v>
          </cell>
          <cell r="J254">
            <v>32</v>
          </cell>
        </row>
        <row r="255">
          <cell r="B255">
            <v>14015</v>
          </cell>
          <cell r="C255">
            <v>1.3328</v>
          </cell>
          <cell r="D255">
            <v>1.2884</v>
          </cell>
          <cell r="E255">
            <v>4.4400000000000002E-2</v>
          </cell>
          <cell r="F255">
            <v>0</v>
          </cell>
          <cell r="G255">
            <v>0</v>
          </cell>
          <cell r="H255">
            <v>9.6</v>
          </cell>
          <cell r="I255">
            <v>19.2</v>
          </cell>
          <cell r="J255">
            <v>32</v>
          </cell>
        </row>
        <row r="256">
          <cell r="B256">
            <v>14015</v>
          </cell>
          <cell r="C256">
            <v>3.2382</v>
          </cell>
          <cell r="D256">
            <v>3.1821999999999999</v>
          </cell>
          <cell r="E256">
            <v>5.5899999999999998E-2</v>
          </cell>
          <cell r="F256">
            <v>0</v>
          </cell>
          <cell r="G256">
            <v>0</v>
          </cell>
          <cell r="H256">
            <v>9.6</v>
          </cell>
          <cell r="I256">
            <v>19.2</v>
          </cell>
          <cell r="J256">
            <v>32</v>
          </cell>
        </row>
        <row r="257">
          <cell r="B257">
            <v>14015</v>
          </cell>
          <cell r="C257">
            <v>3.2038000000000002</v>
          </cell>
          <cell r="D257">
            <v>3.2038000000000002</v>
          </cell>
          <cell r="E257">
            <v>0</v>
          </cell>
          <cell r="F257">
            <v>0</v>
          </cell>
          <cell r="G257">
            <v>0</v>
          </cell>
          <cell r="H257">
            <v>9.6</v>
          </cell>
          <cell r="I257">
            <v>19.2</v>
          </cell>
          <cell r="J257">
            <v>32</v>
          </cell>
        </row>
        <row r="258">
          <cell r="B258">
            <v>14015</v>
          </cell>
          <cell r="C258">
            <v>7.7747999999999999</v>
          </cell>
          <cell r="D258">
            <v>7.6744000000000003</v>
          </cell>
          <cell r="E258">
            <v>0.1003</v>
          </cell>
          <cell r="F258">
            <v>0</v>
          </cell>
          <cell r="G258">
            <v>0</v>
          </cell>
          <cell r="I258">
            <v>19.2</v>
          </cell>
          <cell r="J258">
            <v>32</v>
          </cell>
        </row>
        <row r="259">
          <cell r="B259">
            <v>14027</v>
          </cell>
          <cell r="C259">
            <v>26.0379</v>
          </cell>
          <cell r="D259">
            <v>25.005700000000001</v>
          </cell>
          <cell r="E259">
            <v>1.0306999999999999</v>
          </cell>
          <cell r="F259">
            <v>0</v>
          </cell>
          <cell r="G259">
            <v>1.5E-3</v>
          </cell>
          <cell r="J259">
            <v>32</v>
          </cell>
        </row>
        <row r="261">
          <cell r="B261" t="str">
            <v>Evolução DEC Conjunto Ermelino Matarazzo</v>
          </cell>
        </row>
        <row r="262">
          <cell r="B262" t="str">
            <v>CONSUM</v>
          </cell>
          <cell r="C262" t="str">
            <v>TOTAL</v>
          </cell>
          <cell r="D262" t="str">
            <v>NPROG</v>
          </cell>
          <cell r="E262" t="str">
            <v>PROG</v>
          </cell>
          <cell r="F262" t="str">
            <v>SUBT INT</v>
          </cell>
          <cell r="G262" t="str">
            <v>SUBT EXT</v>
          </cell>
          <cell r="H262" t="str">
            <v>Padrão Mensal = 3,9</v>
          </cell>
          <cell r="I262" t="str">
            <v>Padrão Trimestral = 7,8</v>
          </cell>
          <cell r="J262" t="str">
            <v>Padrão Anual = 13</v>
          </cell>
        </row>
        <row r="263">
          <cell r="B263">
            <v>84649</v>
          </cell>
          <cell r="C263">
            <v>0.59970000000000001</v>
          </cell>
          <cell r="D263">
            <v>0.5665</v>
          </cell>
          <cell r="E263">
            <v>3.32E-2</v>
          </cell>
          <cell r="F263">
            <v>0</v>
          </cell>
          <cell r="G263">
            <v>0</v>
          </cell>
          <cell r="H263">
            <v>3.9</v>
          </cell>
          <cell r="I263">
            <v>7.8</v>
          </cell>
          <cell r="J263">
            <v>13</v>
          </cell>
        </row>
        <row r="264">
          <cell r="B264">
            <v>84753</v>
          </cell>
          <cell r="C264">
            <v>0.30919999999999997</v>
          </cell>
          <cell r="D264">
            <v>0.1424</v>
          </cell>
          <cell r="E264">
            <v>5.4199999999999998E-2</v>
          </cell>
          <cell r="F264">
            <v>0.1125</v>
          </cell>
          <cell r="G264">
            <v>0</v>
          </cell>
          <cell r="H264">
            <v>3.9</v>
          </cell>
          <cell r="I264">
            <v>7.8</v>
          </cell>
          <cell r="J264">
            <v>13</v>
          </cell>
        </row>
        <row r="265">
          <cell r="B265">
            <v>84742</v>
          </cell>
          <cell r="C265">
            <v>0.72689999999999999</v>
          </cell>
          <cell r="D265">
            <v>0.65539999999999998</v>
          </cell>
          <cell r="E265">
            <v>7.1499999999999994E-2</v>
          </cell>
          <cell r="F265">
            <v>0</v>
          </cell>
          <cell r="G265">
            <v>0</v>
          </cell>
          <cell r="H265">
            <v>3.9</v>
          </cell>
          <cell r="I265">
            <v>7.8</v>
          </cell>
          <cell r="J265">
            <v>13</v>
          </cell>
        </row>
        <row r="266">
          <cell r="B266">
            <v>84715</v>
          </cell>
          <cell r="C266">
            <v>1.6356999999999999</v>
          </cell>
          <cell r="D266">
            <v>1.3641000000000001</v>
          </cell>
          <cell r="E266">
            <v>0.15890000000000001</v>
          </cell>
          <cell r="F266">
            <v>0.11260000000000001</v>
          </cell>
          <cell r="G266">
            <v>0</v>
          </cell>
          <cell r="H266">
            <v>3.9</v>
          </cell>
          <cell r="I266">
            <v>7.8</v>
          </cell>
          <cell r="J266">
            <v>13</v>
          </cell>
        </row>
        <row r="267">
          <cell r="B267">
            <v>84734</v>
          </cell>
          <cell r="C267">
            <v>0.24049999999999999</v>
          </cell>
          <cell r="D267">
            <v>0.18640000000000001</v>
          </cell>
          <cell r="E267">
            <v>5.4100000000000002E-2</v>
          </cell>
          <cell r="F267">
            <v>0</v>
          </cell>
          <cell r="G267">
            <v>0</v>
          </cell>
          <cell r="H267">
            <v>3.9</v>
          </cell>
          <cell r="I267">
            <v>7.8</v>
          </cell>
          <cell r="J267">
            <v>13</v>
          </cell>
        </row>
        <row r="268">
          <cell r="B268">
            <v>84734</v>
          </cell>
          <cell r="C268">
            <v>0.61260000000000003</v>
          </cell>
          <cell r="D268">
            <v>0.21890000000000001</v>
          </cell>
          <cell r="E268">
            <v>8.14E-2</v>
          </cell>
          <cell r="F268">
            <v>0.31219999999999998</v>
          </cell>
          <cell r="G268">
            <v>0</v>
          </cell>
          <cell r="H268">
            <v>3.9</v>
          </cell>
          <cell r="I268">
            <v>7.8</v>
          </cell>
          <cell r="J268">
            <v>13</v>
          </cell>
        </row>
        <row r="269">
          <cell r="B269">
            <v>84553</v>
          </cell>
          <cell r="C269">
            <v>0.2596</v>
          </cell>
          <cell r="D269">
            <v>0.22869999999999999</v>
          </cell>
          <cell r="E269">
            <v>3.1E-2</v>
          </cell>
          <cell r="F269">
            <v>0</v>
          </cell>
          <cell r="G269">
            <v>0</v>
          </cell>
          <cell r="H269">
            <v>3.9</v>
          </cell>
          <cell r="I269">
            <v>7.8</v>
          </cell>
          <cell r="J269">
            <v>13</v>
          </cell>
        </row>
        <row r="270">
          <cell r="B270">
            <v>84674</v>
          </cell>
          <cell r="C270">
            <v>1.1129</v>
          </cell>
          <cell r="D270">
            <v>0.63400000000000001</v>
          </cell>
          <cell r="E270">
            <v>0.1666</v>
          </cell>
          <cell r="F270">
            <v>0.31240000000000001</v>
          </cell>
          <cell r="G270">
            <v>0</v>
          </cell>
          <cell r="H270">
            <v>3.9</v>
          </cell>
          <cell r="I270">
            <v>7.8</v>
          </cell>
          <cell r="J270">
            <v>13</v>
          </cell>
        </row>
        <row r="271">
          <cell r="B271">
            <v>84546</v>
          </cell>
          <cell r="C271">
            <v>0.48770000000000002</v>
          </cell>
          <cell r="D271">
            <v>0.47739999999999999</v>
          </cell>
          <cell r="E271">
            <v>1.03E-2</v>
          </cell>
          <cell r="F271">
            <v>0</v>
          </cell>
          <cell r="G271">
            <v>0</v>
          </cell>
          <cell r="H271">
            <v>3.9</v>
          </cell>
          <cell r="I271">
            <v>7.8</v>
          </cell>
          <cell r="J271">
            <v>13</v>
          </cell>
        </row>
        <row r="272">
          <cell r="B272">
            <v>84511</v>
          </cell>
          <cell r="C272">
            <v>0.24110000000000001</v>
          </cell>
          <cell r="D272">
            <v>0.1673</v>
          </cell>
          <cell r="E272">
            <v>7.3800000000000004E-2</v>
          </cell>
          <cell r="F272">
            <v>0</v>
          </cell>
          <cell r="G272">
            <v>0</v>
          </cell>
          <cell r="H272">
            <v>3.9</v>
          </cell>
          <cell r="I272">
            <v>7.8</v>
          </cell>
          <cell r="J272">
            <v>13</v>
          </cell>
        </row>
        <row r="273">
          <cell r="B273">
            <v>84468</v>
          </cell>
          <cell r="C273">
            <v>0.2928</v>
          </cell>
          <cell r="D273">
            <v>0.2195</v>
          </cell>
          <cell r="E273">
            <v>7.3300000000000004E-2</v>
          </cell>
          <cell r="F273">
            <v>0</v>
          </cell>
          <cell r="G273">
            <v>0</v>
          </cell>
          <cell r="H273">
            <v>3.9</v>
          </cell>
          <cell r="I273">
            <v>7.8</v>
          </cell>
          <cell r="J273">
            <v>13</v>
          </cell>
        </row>
        <row r="274">
          <cell r="B274">
            <v>84508</v>
          </cell>
          <cell r="C274">
            <v>1.0217000000000001</v>
          </cell>
          <cell r="D274">
            <v>0.86429999999999996</v>
          </cell>
          <cell r="E274">
            <v>0.15740000000000001</v>
          </cell>
          <cell r="F274">
            <v>0</v>
          </cell>
          <cell r="G274">
            <v>0</v>
          </cell>
          <cell r="H274">
            <v>3.9</v>
          </cell>
          <cell r="I274">
            <v>7.8</v>
          </cell>
          <cell r="J274">
            <v>13</v>
          </cell>
        </row>
        <row r="275">
          <cell r="B275">
            <v>84448</v>
          </cell>
          <cell r="C275">
            <v>0.20530000000000001</v>
          </cell>
          <cell r="D275">
            <v>0.1366</v>
          </cell>
          <cell r="E275">
            <v>6.8699999999999997E-2</v>
          </cell>
          <cell r="F275">
            <v>0</v>
          </cell>
          <cell r="G275">
            <v>0</v>
          </cell>
          <cell r="H275">
            <v>3.9</v>
          </cell>
          <cell r="I275">
            <v>7.8</v>
          </cell>
          <cell r="J275">
            <v>13</v>
          </cell>
        </row>
        <row r="276">
          <cell r="B276">
            <v>84440</v>
          </cell>
          <cell r="C276">
            <v>0.54010000000000002</v>
          </cell>
          <cell r="D276">
            <v>0.36530000000000001</v>
          </cell>
          <cell r="E276">
            <v>6.2100000000000002E-2</v>
          </cell>
          <cell r="F276">
            <v>0</v>
          </cell>
          <cell r="G276">
            <v>0.11269999999999999</v>
          </cell>
          <cell r="H276">
            <v>3.9</v>
          </cell>
          <cell r="I276">
            <v>7.8</v>
          </cell>
          <cell r="J276">
            <v>13</v>
          </cell>
        </row>
        <row r="277">
          <cell r="B277">
            <v>84437</v>
          </cell>
          <cell r="C277">
            <v>0.80189999999999995</v>
          </cell>
          <cell r="D277">
            <v>0.74939999999999996</v>
          </cell>
          <cell r="E277">
            <v>2.9499999999999998E-2</v>
          </cell>
          <cell r="F277">
            <v>2.2499999999999999E-2</v>
          </cell>
          <cell r="G277">
            <v>4.0000000000000002E-4</v>
          </cell>
          <cell r="H277">
            <v>3.9</v>
          </cell>
          <cell r="I277">
            <v>7.8</v>
          </cell>
          <cell r="J277">
            <v>13</v>
          </cell>
        </row>
        <row r="278">
          <cell r="B278">
            <v>84442</v>
          </cell>
          <cell r="C278">
            <v>1.5472999999999999</v>
          </cell>
          <cell r="D278">
            <v>1.2513000000000001</v>
          </cell>
          <cell r="E278">
            <v>0.1603</v>
          </cell>
          <cell r="F278">
            <v>2.2499999999999999E-2</v>
          </cell>
          <cell r="G278">
            <v>0.11310000000000001</v>
          </cell>
          <cell r="I278">
            <v>7.8</v>
          </cell>
          <cell r="J278">
            <v>13</v>
          </cell>
        </row>
        <row r="279">
          <cell r="B279">
            <v>84585</v>
          </cell>
          <cell r="C279">
            <v>5.3177000000000003</v>
          </cell>
          <cell r="D279">
            <v>4.1135000000000002</v>
          </cell>
          <cell r="E279">
            <v>0.64319999999999999</v>
          </cell>
          <cell r="F279">
            <v>0.44790000000000002</v>
          </cell>
          <cell r="G279">
            <v>0.1129</v>
          </cell>
          <cell r="J279">
            <v>13</v>
          </cell>
        </row>
        <row r="281">
          <cell r="B281" t="str">
            <v>Evolução DEC Conjunto Guaianazes</v>
          </cell>
        </row>
        <row r="282">
          <cell r="B282" t="str">
            <v>CONSUM</v>
          </cell>
          <cell r="C282" t="str">
            <v>TOTAL</v>
          </cell>
          <cell r="D282" t="str">
            <v>NPROG</v>
          </cell>
          <cell r="E282" t="str">
            <v>PROG</v>
          </cell>
          <cell r="F282" t="str">
            <v>SUBT INT</v>
          </cell>
          <cell r="G282" t="str">
            <v>SUBT EXT</v>
          </cell>
          <cell r="H282" t="str">
            <v>Padrão Mensal = 3,3</v>
          </cell>
          <cell r="I282" t="str">
            <v>Padrão Trimestral = 6,6</v>
          </cell>
          <cell r="J282" t="str">
            <v>Padrão Anual = 11</v>
          </cell>
        </row>
        <row r="283">
          <cell r="B283">
            <v>60581</v>
          </cell>
          <cell r="C283">
            <v>0.53249999999999997</v>
          </cell>
          <cell r="D283">
            <v>0.4869</v>
          </cell>
          <cell r="E283">
            <v>4.5600000000000002E-2</v>
          </cell>
          <cell r="F283">
            <v>0</v>
          </cell>
          <cell r="G283">
            <v>0</v>
          </cell>
          <cell r="H283">
            <v>3.3</v>
          </cell>
          <cell r="I283">
            <v>6.6</v>
          </cell>
          <cell r="J283">
            <v>11</v>
          </cell>
        </row>
        <row r="284">
          <cell r="B284">
            <v>60579</v>
          </cell>
          <cell r="C284">
            <v>0.25990000000000002</v>
          </cell>
          <cell r="D284">
            <v>0.24249999999999999</v>
          </cell>
          <cell r="E284">
            <v>1.7500000000000002E-2</v>
          </cell>
          <cell r="F284">
            <v>0</v>
          </cell>
          <cell r="G284">
            <v>0</v>
          </cell>
          <cell r="H284">
            <v>3.3</v>
          </cell>
          <cell r="I284">
            <v>6.6</v>
          </cell>
          <cell r="J284">
            <v>11</v>
          </cell>
        </row>
        <row r="285">
          <cell r="B285">
            <v>60580</v>
          </cell>
          <cell r="C285">
            <v>0.66520000000000001</v>
          </cell>
          <cell r="D285">
            <v>0.65459999999999996</v>
          </cell>
          <cell r="E285">
            <v>1.06E-2</v>
          </cell>
          <cell r="F285">
            <v>0</v>
          </cell>
          <cell r="G285">
            <v>0</v>
          </cell>
          <cell r="H285">
            <v>3.3</v>
          </cell>
          <cell r="I285">
            <v>6.6</v>
          </cell>
          <cell r="J285">
            <v>11</v>
          </cell>
        </row>
        <row r="286">
          <cell r="B286">
            <v>60580</v>
          </cell>
          <cell r="C286">
            <v>1.4576</v>
          </cell>
          <cell r="D286">
            <v>1.3839999999999999</v>
          </cell>
          <cell r="E286">
            <v>7.3700000000000002E-2</v>
          </cell>
          <cell r="F286">
            <v>0</v>
          </cell>
          <cell r="G286">
            <v>0</v>
          </cell>
          <cell r="H286">
            <v>3.3</v>
          </cell>
          <cell r="I286">
            <v>6.6</v>
          </cell>
          <cell r="J286">
            <v>11</v>
          </cell>
        </row>
        <row r="287">
          <cell r="B287">
            <v>60558</v>
          </cell>
          <cell r="C287">
            <v>0.29680000000000001</v>
          </cell>
          <cell r="D287">
            <v>0.29260000000000003</v>
          </cell>
          <cell r="E287">
            <v>4.3E-3</v>
          </cell>
          <cell r="F287">
            <v>0</v>
          </cell>
          <cell r="G287">
            <v>0</v>
          </cell>
          <cell r="H287">
            <v>3.3</v>
          </cell>
          <cell r="I287">
            <v>6.6</v>
          </cell>
          <cell r="J287">
            <v>11</v>
          </cell>
        </row>
        <row r="288">
          <cell r="B288">
            <v>60558</v>
          </cell>
          <cell r="C288">
            <v>0.26750000000000002</v>
          </cell>
          <cell r="D288">
            <v>0.2462</v>
          </cell>
          <cell r="E288">
            <v>8.6999999999999994E-3</v>
          </cell>
          <cell r="F288">
            <v>1.2500000000000001E-2</v>
          </cell>
          <cell r="G288">
            <v>0</v>
          </cell>
          <cell r="H288">
            <v>3.3</v>
          </cell>
          <cell r="I288">
            <v>6.6</v>
          </cell>
          <cell r="J288">
            <v>11</v>
          </cell>
        </row>
        <row r="289">
          <cell r="B289">
            <v>60654</v>
          </cell>
          <cell r="C289">
            <v>0.61650000000000005</v>
          </cell>
          <cell r="D289">
            <v>0.36309999999999998</v>
          </cell>
          <cell r="E289">
            <v>8.3599999999999994E-2</v>
          </cell>
          <cell r="F289">
            <v>0.16980000000000001</v>
          </cell>
          <cell r="G289">
            <v>0</v>
          </cell>
          <cell r="H289">
            <v>3.3</v>
          </cell>
          <cell r="I289">
            <v>6.6</v>
          </cell>
          <cell r="J289">
            <v>11</v>
          </cell>
        </row>
        <row r="290">
          <cell r="B290">
            <v>60590</v>
          </cell>
          <cell r="C290">
            <v>1.1812</v>
          </cell>
          <cell r="D290">
            <v>0.90200000000000002</v>
          </cell>
          <cell r="E290">
            <v>9.6699999999999994E-2</v>
          </cell>
          <cell r="F290">
            <v>0.1825</v>
          </cell>
          <cell r="G290">
            <v>0</v>
          </cell>
          <cell r="H290">
            <v>3.3</v>
          </cell>
          <cell r="I290">
            <v>6.6</v>
          </cell>
          <cell r="J290">
            <v>11</v>
          </cell>
        </row>
        <row r="291">
          <cell r="B291">
            <v>60627</v>
          </cell>
          <cell r="C291">
            <v>0.76770000000000005</v>
          </cell>
          <cell r="D291">
            <v>0.6</v>
          </cell>
          <cell r="E291">
            <v>3.8100000000000002E-2</v>
          </cell>
          <cell r="F291">
            <v>0.12959999999999999</v>
          </cell>
          <cell r="G291">
            <v>0</v>
          </cell>
          <cell r="H291">
            <v>3.3</v>
          </cell>
          <cell r="I291">
            <v>6.6</v>
          </cell>
          <cell r="J291">
            <v>11</v>
          </cell>
        </row>
        <row r="292">
          <cell r="B292">
            <v>60598</v>
          </cell>
          <cell r="C292">
            <v>0.502</v>
          </cell>
          <cell r="D292">
            <v>0.47120000000000001</v>
          </cell>
          <cell r="E292">
            <v>3.0800000000000001E-2</v>
          </cell>
          <cell r="F292">
            <v>0</v>
          </cell>
          <cell r="G292">
            <v>0</v>
          </cell>
          <cell r="H292">
            <v>3.3</v>
          </cell>
          <cell r="I292">
            <v>6.6</v>
          </cell>
          <cell r="J292">
            <v>11</v>
          </cell>
        </row>
        <row r="293">
          <cell r="B293">
            <v>60526</v>
          </cell>
          <cell r="C293">
            <v>0.21709999999999999</v>
          </cell>
          <cell r="D293">
            <v>0.1643</v>
          </cell>
          <cell r="E293">
            <v>5.2900000000000003E-2</v>
          </cell>
          <cell r="F293">
            <v>0</v>
          </cell>
          <cell r="G293">
            <v>0</v>
          </cell>
          <cell r="H293">
            <v>3.3</v>
          </cell>
          <cell r="I293">
            <v>6.6</v>
          </cell>
          <cell r="J293">
            <v>11</v>
          </cell>
        </row>
        <row r="294">
          <cell r="B294">
            <v>60584</v>
          </cell>
          <cell r="C294">
            <v>1.4873000000000001</v>
          </cell>
          <cell r="D294">
            <v>1.2359</v>
          </cell>
          <cell r="E294">
            <v>0.12180000000000001</v>
          </cell>
          <cell r="F294">
            <v>0.12970000000000001</v>
          </cell>
          <cell r="G294">
            <v>0</v>
          </cell>
          <cell r="H294">
            <v>3.3</v>
          </cell>
          <cell r="I294">
            <v>6.6</v>
          </cell>
          <cell r="J294">
            <v>11</v>
          </cell>
        </row>
        <row r="295">
          <cell r="B295">
            <v>60524</v>
          </cell>
          <cell r="C295">
            <v>0.35220000000000001</v>
          </cell>
          <cell r="D295">
            <v>0.31850000000000001</v>
          </cell>
          <cell r="E295">
            <v>3.3700000000000001E-2</v>
          </cell>
          <cell r="F295">
            <v>0</v>
          </cell>
          <cell r="G295">
            <v>0</v>
          </cell>
          <cell r="H295">
            <v>3.3</v>
          </cell>
          <cell r="I295">
            <v>6.6</v>
          </cell>
          <cell r="J295">
            <v>11</v>
          </cell>
        </row>
        <row r="296">
          <cell r="B296">
            <v>60517</v>
          </cell>
          <cell r="C296">
            <v>1.2309000000000001</v>
          </cell>
          <cell r="D296">
            <v>0.93679999999999997</v>
          </cell>
          <cell r="E296">
            <v>9.5299999999999996E-2</v>
          </cell>
          <cell r="F296">
            <v>0.1988</v>
          </cell>
          <cell r="G296">
            <v>0</v>
          </cell>
          <cell r="H296">
            <v>3.3</v>
          </cell>
          <cell r="I296">
            <v>6.6</v>
          </cell>
          <cell r="J296">
            <v>11</v>
          </cell>
        </row>
        <row r="297">
          <cell r="B297">
            <v>60501</v>
          </cell>
          <cell r="C297">
            <v>0.4622</v>
          </cell>
          <cell r="D297">
            <v>0.34820000000000001</v>
          </cell>
          <cell r="E297">
            <v>1E-3</v>
          </cell>
          <cell r="F297">
            <v>3.3E-3</v>
          </cell>
          <cell r="G297">
            <v>0.10970000000000001</v>
          </cell>
          <cell r="H297">
            <v>3.3</v>
          </cell>
          <cell r="I297">
            <v>6.6</v>
          </cell>
          <cell r="J297">
            <v>11</v>
          </cell>
        </row>
        <row r="298">
          <cell r="B298">
            <v>60514</v>
          </cell>
          <cell r="C298">
            <v>2.0453000000000001</v>
          </cell>
          <cell r="D298">
            <v>1.6034999999999999</v>
          </cell>
          <cell r="E298">
            <v>0.13</v>
          </cell>
          <cell r="F298">
            <v>0.2021</v>
          </cell>
          <cell r="G298">
            <v>0.10970000000000001</v>
          </cell>
          <cell r="I298">
            <v>6.6</v>
          </cell>
          <cell r="J298">
            <v>11</v>
          </cell>
        </row>
        <row r="299">
          <cell r="B299">
            <v>60567</v>
          </cell>
          <cell r="C299">
            <v>6.1707000000000001</v>
          </cell>
          <cell r="D299">
            <v>5.125</v>
          </cell>
          <cell r="E299">
            <v>0.42209999999999998</v>
          </cell>
          <cell r="F299">
            <v>0.51419999999999999</v>
          </cell>
          <cell r="G299">
            <v>0.1096</v>
          </cell>
          <cell r="J299">
            <v>11</v>
          </cell>
        </row>
        <row r="301">
          <cell r="B301" t="str">
            <v>Evolução DEC Conjunto Interlagos</v>
          </cell>
        </row>
        <row r="302">
          <cell r="B302" t="str">
            <v>CONSUM</v>
          </cell>
          <cell r="C302" t="str">
            <v>TOTAL</v>
          </cell>
          <cell r="D302" t="str">
            <v>NPROG</v>
          </cell>
          <cell r="E302" t="str">
            <v>PROG</v>
          </cell>
          <cell r="F302" t="str">
            <v>SUBT INT</v>
          </cell>
          <cell r="G302" t="str">
            <v>SUBT EXT</v>
          </cell>
          <cell r="H302" t="str">
            <v>Padrão Mensal = 3,6</v>
          </cell>
          <cell r="I302" t="str">
            <v>Padrão Trimestral = 7,2</v>
          </cell>
          <cell r="J302" t="str">
            <v>Padrão Anual = 12</v>
          </cell>
        </row>
        <row r="303">
          <cell r="B303">
            <v>57933</v>
          </cell>
          <cell r="C303">
            <v>0.50949999999999995</v>
          </cell>
          <cell r="D303">
            <v>0.49559999999999998</v>
          </cell>
          <cell r="E303">
            <v>1.3899999999999999E-2</v>
          </cell>
          <cell r="F303">
            <v>0</v>
          </cell>
          <cell r="G303">
            <v>0</v>
          </cell>
          <cell r="H303">
            <v>3.6</v>
          </cell>
          <cell r="I303">
            <v>7.2</v>
          </cell>
          <cell r="J303">
            <v>12</v>
          </cell>
        </row>
        <row r="304">
          <cell r="B304">
            <v>57917</v>
          </cell>
          <cell r="C304">
            <v>0.82520000000000004</v>
          </cell>
          <cell r="D304">
            <v>0.8165</v>
          </cell>
          <cell r="E304">
            <v>8.6999999999999994E-3</v>
          </cell>
          <cell r="F304">
            <v>0</v>
          </cell>
          <cell r="G304">
            <v>0</v>
          </cell>
          <cell r="H304">
            <v>3.6</v>
          </cell>
          <cell r="I304">
            <v>7.2</v>
          </cell>
          <cell r="J304">
            <v>12</v>
          </cell>
        </row>
        <row r="305">
          <cell r="B305">
            <v>57918</v>
          </cell>
          <cell r="C305">
            <v>0.59419999999999995</v>
          </cell>
          <cell r="D305">
            <v>0.44769999999999999</v>
          </cell>
          <cell r="E305">
            <v>0.13400000000000001</v>
          </cell>
          <cell r="F305">
            <v>1.2500000000000001E-2</v>
          </cell>
          <cell r="G305">
            <v>0</v>
          </cell>
          <cell r="H305">
            <v>3.6</v>
          </cell>
          <cell r="I305">
            <v>7.2</v>
          </cell>
          <cell r="J305">
            <v>12</v>
          </cell>
        </row>
        <row r="306">
          <cell r="B306">
            <v>57923</v>
          </cell>
          <cell r="C306">
            <v>1.9289000000000001</v>
          </cell>
          <cell r="D306">
            <v>1.7598</v>
          </cell>
          <cell r="E306">
            <v>0.15659999999999999</v>
          </cell>
          <cell r="F306">
            <v>1.2500000000000001E-2</v>
          </cell>
          <cell r="G306">
            <v>0</v>
          </cell>
          <cell r="H306">
            <v>3.6</v>
          </cell>
          <cell r="I306">
            <v>7.2</v>
          </cell>
          <cell r="J306">
            <v>12</v>
          </cell>
        </row>
        <row r="307">
          <cell r="B307">
            <v>57894</v>
          </cell>
          <cell r="C307">
            <v>0.2016</v>
          </cell>
          <cell r="D307">
            <v>0.1958</v>
          </cell>
          <cell r="E307">
            <v>5.7999999999999996E-3</v>
          </cell>
          <cell r="F307">
            <v>0</v>
          </cell>
          <cell r="G307">
            <v>0</v>
          </cell>
          <cell r="H307">
            <v>3.6</v>
          </cell>
          <cell r="I307">
            <v>7.2</v>
          </cell>
          <cell r="J307">
            <v>12</v>
          </cell>
        </row>
        <row r="308">
          <cell r="B308">
            <v>57894</v>
          </cell>
          <cell r="C308">
            <v>0.2276</v>
          </cell>
          <cell r="D308">
            <v>0.21249999999999999</v>
          </cell>
          <cell r="E308">
            <v>1.5100000000000001E-2</v>
          </cell>
          <cell r="F308">
            <v>0</v>
          </cell>
          <cell r="G308">
            <v>0</v>
          </cell>
          <cell r="H308">
            <v>3.6</v>
          </cell>
          <cell r="I308">
            <v>7.2</v>
          </cell>
          <cell r="J308">
            <v>12</v>
          </cell>
        </row>
        <row r="309">
          <cell r="B309">
            <v>57894</v>
          </cell>
          <cell r="C309">
            <v>0.37809999999999999</v>
          </cell>
          <cell r="D309">
            <v>0.19400000000000001</v>
          </cell>
          <cell r="E309">
            <v>6.3899999999999998E-2</v>
          </cell>
          <cell r="F309">
            <v>0.1202</v>
          </cell>
          <cell r="G309">
            <v>0</v>
          </cell>
          <cell r="H309">
            <v>3.6</v>
          </cell>
          <cell r="I309">
            <v>7.2</v>
          </cell>
          <cell r="J309">
            <v>12</v>
          </cell>
        </row>
        <row r="310">
          <cell r="B310">
            <v>57894</v>
          </cell>
          <cell r="C310">
            <v>0.80730000000000002</v>
          </cell>
          <cell r="D310">
            <v>0.60229999999999995</v>
          </cell>
          <cell r="E310">
            <v>8.48E-2</v>
          </cell>
          <cell r="F310">
            <v>0.1202</v>
          </cell>
          <cell r="G310">
            <v>0</v>
          </cell>
          <cell r="H310">
            <v>3.6</v>
          </cell>
          <cell r="I310">
            <v>7.2</v>
          </cell>
          <cell r="J310">
            <v>12</v>
          </cell>
        </row>
        <row r="311">
          <cell r="B311">
            <v>57896</v>
          </cell>
          <cell r="C311">
            <v>0.54900000000000004</v>
          </cell>
          <cell r="D311">
            <v>0.35580000000000001</v>
          </cell>
          <cell r="E311">
            <v>0.15920000000000001</v>
          </cell>
          <cell r="F311">
            <v>3.39E-2</v>
          </cell>
          <cell r="G311">
            <v>0</v>
          </cell>
          <cell r="H311">
            <v>3.6</v>
          </cell>
          <cell r="I311">
            <v>7.2</v>
          </cell>
          <cell r="J311">
            <v>12</v>
          </cell>
        </row>
        <row r="312">
          <cell r="B312">
            <v>57877</v>
          </cell>
          <cell r="C312">
            <v>0.2843</v>
          </cell>
          <cell r="D312">
            <v>0.28120000000000001</v>
          </cell>
          <cell r="E312">
            <v>3.0999999999999999E-3</v>
          </cell>
          <cell r="F312">
            <v>0</v>
          </cell>
          <cell r="G312">
            <v>0</v>
          </cell>
          <cell r="H312">
            <v>3.6</v>
          </cell>
          <cell r="I312">
            <v>7.2</v>
          </cell>
          <cell r="J312">
            <v>12</v>
          </cell>
        </row>
        <row r="313">
          <cell r="B313">
            <v>57741</v>
          </cell>
          <cell r="C313">
            <v>0.20280000000000001</v>
          </cell>
          <cell r="D313">
            <v>0.14779999999999999</v>
          </cell>
          <cell r="E313">
            <v>1.17E-2</v>
          </cell>
          <cell r="F313">
            <v>4.3200000000000002E-2</v>
          </cell>
          <cell r="G313">
            <v>0</v>
          </cell>
          <cell r="H313">
            <v>3.6</v>
          </cell>
          <cell r="I313">
            <v>7.2</v>
          </cell>
          <cell r="J313">
            <v>12</v>
          </cell>
        </row>
        <row r="314">
          <cell r="B314">
            <v>57838</v>
          </cell>
          <cell r="C314">
            <v>1.0365</v>
          </cell>
          <cell r="D314">
            <v>0.78510000000000002</v>
          </cell>
          <cell r="E314">
            <v>0.1741</v>
          </cell>
          <cell r="F314">
            <v>7.7100000000000002E-2</v>
          </cell>
          <cell r="G314">
            <v>0</v>
          </cell>
          <cell r="H314">
            <v>3.6</v>
          </cell>
          <cell r="I314">
            <v>7.2</v>
          </cell>
          <cell r="J314">
            <v>12</v>
          </cell>
        </row>
        <row r="315">
          <cell r="B315">
            <v>57741</v>
          </cell>
          <cell r="C315">
            <v>0.3458</v>
          </cell>
          <cell r="D315">
            <v>0.29699999999999999</v>
          </cell>
          <cell r="E315">
            <v>4.8800000000000003E-2</v>
          </cell>
          <cell r="F315">
            <v>0</v>
          </cell>
          <cell r="G315">
            <v>0</v>
          </cell>
          <cell r="H315">
            <v>3.6</v>
          </cell>
          <cell r="I315">
            <v>7.2</v>
          </cell>
          <cell r="J315">
            <v>12</v>
          </cell>
        </row>
        <row r="316">
          <cell r="B316">
            <v>57721</v>
          </cell>
          <cell r="C316">
            <v>1.5163</v>
          </cell>
          <cell r="D316">
            <v>1.4157</v>
          </cell>
          <cell r="E316">
            <v>1.0699999999999999E-2</v>
          </cell>
          <cell r="F316">
            <v>0</v>
          </cell>
          <cell r="G316">
            <v>8.9800000000000005E-2</v>
          </cell>
          <cell r="H316">
            <v>3.6</v>
          </cell>
          <cell r="I316">
            <v>7.2</v>
          </cell>
          <cell r="J316">
            <v>12</v>
          </cell>
        </row>
        <row r="317">
          <cell r="B317">
            <v>57737</v>
          </cell>
          <cell r="C317">
            <v>1.0245</v>
          </cell>
          <cell r="D317">
            <v>0.82530000000000003</v>
          </cell>
          <cell r="E317">
            <v>8.0999999999999996E-3</v>
          </cell>
          <cell r="F317">
            <v>0.19109999999999999</v>
          </cell>
          <cell r="G317">
            <v>0</v>
          </cell>
          <cell r="H317">
            <v>3.6</v>
          </cell>
          <cell r="I317">
            <v>7.2</v>
          </cell>
          <cell r="J317">
            <v>12</v>
          </cell>
        </row>
        <row r="318">
          <cell r="B318">
            <v>57733</v>
          </cell>
          <cell r="C318">
            <v>2.8864000000000001</v>
          </cell>
          <cell r="D318">
            <v>2.5377999999999998</v>
          </cell>
          <cell r="E318">
            <v>6.7599999999999993E-2</v>
          </cell>
          <cell r="F318">
            <v>0.19109999999999999</v>
          </cell>
          <cell r="G318">
            <v>8.9800000000000005E-2</v>
          </cell>
          <cell r="I318">
            <v>7.2</v>
          </cell>
          <cell r="J318">
            <v>12</v>
          </cell>
        </row>
        <row r="319">
          <cell r="B319">
            <v>57847</v>
          </cell>
          <cell r="C319">
            <v>6.6563999999999997</v>
          </cell>
          <cell r="D319">
            <v>5.6825999999999999</v>
          </cell>
          <cell r="E319">
            <v>0.48330000000000001</v>
          </cell>
          <cell r="F319">
            <v>0.40060000000000001</v>
          </cell>
          <cell r="G319">
            <v>8.9599999999999999E-2</v>
          </cell>
          <cell r="J319">
            <v>12</v>
          </cell>
        </row>
        <row r="321">
          <cell r="B321" t="str">
            <v>Evolução DEC Conjunto Itaim Paulista</v>
          </cell>
        </row>
        <row r="322">
          <cell r="B322" t="str">
            <v>CONSUM</v>
          </cell>
          <cell r="C322" t="str">
            <v>TOTAL</v>
          </cell>
          <cell r="D322" t="str">
            <v>NPROG</v>
          </cell>
          <cell r="E322" t="str">
            <v>PROG</v>
          </cell>
          <cell r="F322" t="str">
            <v>SUBT INT</v>
          </cell>
          <cell r="G322" t="str">
            <v>SUBT EXT</v>
          </cell>
          <cell r="H322" t="str">
            <v>Padrão Mensal = 4,2</v>
          </cell>
          <cell r="I322" t="str">
            <v>Padrão Trimestral = 8,4</v>
          </cell>
          <cell r="J322" t="str">
            <v>Padrão Anual = 14</v>
          </cell>
        </row>
        <row r="323">
          <cell r="B323">
            <v>143389</v>
          </cell>
          <cell r="C323">
            <v>1.1511</v>
          </cell>
          <cell r="D323">
            <v>0.99180000000000001</v>
          </cell>
          <cell r="E323">
            <v>0.1593</v>
          </cell>
          <cell r="F323">
            <v>0</v>
          </cell>
          <cell r="G323">
            <v>0</v>
          </cell>
          <cell r="H323">
            <v>4.2</v>
          </cell>
          <cell r="I323">
            <v>8.4</v>
          </cell>
          <cell r="J323">
            <v>14</v>
          </cell>
        </row>
        <row r="324">
          <cell r="B324">
            <v>143204</v>
          </cell>
          <cell r="C324">
            <v>0.45040000000000002</v>
          </cell>
          <cell r="D324">
            <v>0.42420000000000002</v>
          </cell>
          <cell r="E324">
            <v>2.6200000000000001E-2</v>
          </cell>
          <cell r="F324">
            <v>0</v>
          </cell>
          <cell r="G324">
            <v>0</v>
          </cell>
          <cell r="H324">
            <v>4.2</v>
          </cell>
          <cell r="I324">
            <v>8.4</v>
          </cell>
          <cell r="J324">
            <v>14</v>
          </cell>
        </row>
        <row r="325">
          <cell r="B325">
            <v>143195</v>
          </cell>
          <cell r="C325">
            <v>0.50880000000000003</v>
          </cell>
          <cell r="D325">
            <v>0.42680000000000001</v>
          </cell>
          <cell r="E325">
            <v>8.2000000000000003E-2</v>
          </cell>
          <cell r="F325">
            <v>0</v>
          </cell>
          <cell r="G325">
            <v>0</v>
          </cell>
          <cell r="H325">
            <v>4.2</v>
          </cell>
          <cell r="I325">
            <v>8.4</v>
          </cell>
          <cell r="J325">
            <v>14</v>
          </cell>
        </row>
        <row r="326">
          <cell r="B326">
            <v>143263</v>
          </cell>
          <cell r="C326">
            <v>2.1109</v>
          </cell>
          <cell r="D326">
            <v>1.8432999999999999</v>
          </cell>
          <cell r="E326">
            <v>0.2676</v>
          </cell>
          <cell r="F326">
            <v>0</v>
          </cell>
          <cell r="G326">
            <v>0</v>
          </cell>
          <cell r="H326">
            <v>4.2</v>
          </cell>
          <cell r="I326">
            <v>8.4</v>
          </cell>
          <cell r="J326">
            <v>14</v>
          </cell>
        </row>
        <row r="327">
          <cell r="B327">
            <v>143186</v>
          </cell>
          <cell r="C327">
            <v>0.30209999999999998</v>
          </cell>
          <cell r="D327">
            <v>0.23749999999999999</v>
          </cell>
          <cell r="E327">
            <v>6.4600000000000005E-2</v>
          </cell>
          <cell r="F327">
            <v>0</v>
          </cell>
          <cell r="G327">
            <v>0</v>
          </cell>
          <cell r="H327">
            <v>4.2</v>
          </cell>
          <cell r="I327">
            <v>8.4</v>
          </cell>
          <cell r="J327">
            <v>14</v>
          </cell>
        </row>
        <row r="328">
          <cell r="B328">
            <v>143186</v>
          </cell>
          <cell r="C328">
            <v>0.79979999999999996</v>
          </cell>
          <cell r="D328">
            <v>0.77300000000000002</v>
          </cell>
          <cell r="E328">
            <v>2.6700000000000002E-2</v>
          </cell>
          <cell r="F328">
            <v>0</v>
          </cell>
          <cell r="G328">
            <v>0</v>
          </cell>
          <cell r="H328">
            <v>4.2</v>
          </cell>
          <cell r="I328">
            <v>8.4</v>
          </cell>
          <cell r="J328">
            <v>14</v>
          </cell>
        </row>
        <row r="329">
          <cell r="B329">
            <v>143186</v>
          </cell>
          <cell r="C329">
            <v>0.60650000000000004</v>
          </cell>
          <cell r="D329">
            <v>0.5101</v>
          </cell>
          <cell r="E329">
            <v>2.5999999999999999E-2</v>
          </cell>
          <cell r="F329">
            <v>7.0400000000000004E-2</v>
          </cell>
          <cell r="G329">
            <v>0</v>
          </cell>
          <cell r="H329">
            <v>4.2</v>
          </cell>
          <cell r="I329">
            <v>8.4</v>
          </cell>
          <cell r="J329">
            <v>14</v>
          </cell>
        </row>
        <row r="330">
          <cell r="B330">
            <v>143186</v>
          </cell>
          <cell r="C330">
            <v>1.7083999999999999</v>
          </cell>
          <cell r="D330">
            <v>1.5206</v>
          </cell>
          <cell r="E330">
            <v>0.1173</v>
          </cell>
          <cell r="F330">
            <v>7.0400000000000004E-2</v>
          </cell>
          <cell r="G330">
            <v>0</v>
          </cell>
          <cell r="H330">
            <v>4.2</v>
          </cell>
          <cell r="I330">
            <v>8.4</v>
          </cell>
          <cell r="J330">
            <v>14</v>
          </cell>
        </row>
        <row r="331">
          <cell r="B331">
            <v>143180</v>
          </cell>
          <cell r="C331">
            <v>1.2536</v>
          </cell>
          <cell r="D331">
            <v>0.7651</v>
          </cell>
          <cell r="E331">
            <v>0.28160000000000002</v>
          </cell>
          <cell r="F331">
            <v>0.2069</v>
          </cell>
          <cell r="G331">
            <v>0</v>
          </cell>
          <cell r="H331">
            <v>4.2</v>
          </cell>
          <cell r="I331">
            <v>8.4</v>
          </cell>
          <cell r="J331">
            <v>14</v>
          </cell>
        </row>
        <row r="332">
          <cell r="B332">
            <v>143326</v>
          </cell>
          <cell r="C332">
            <v>0.30909999999999999</v>
          </cell>
          <cell r="D332">
            <v>0.27729999999999999</v>
          </cell>
          <cell r="E332">
            <v>3.1800000000000002E-2</v>
          </cell>
          <cell r="F332">
            <v>0</v>
          </cell>
          <cell r="G332">
            <v>0</v>
          </cell>
          <cell r="H332">
            <v>4.2</v>
          </cell>
          <cell r="I332">
            <v>8.4</v>
          </cell>
          <cell r="J332">
            <v>14</v>
          </cell>
        </row>
        <row r="333">
          <cell r="B333">
            <v>143286</v>
          </cell>
          <cell r="C333">
            <v>0.3347</v>
          </cell>
          <cell r="D333">
            <v>0.32100000000000001</v>
          </cell>
          <cell r="E333">
            <v>1.37E-2</v>
          </cell>
          <cell r="F333">
            <v>0</v>
          </cell>
          <cell r="G333">
            <v>0</v>
          </cell>
          <cell r="H333">
            <v>4.2</v>
          </cell>
          <cell r="I333">
            <v>8.4</v>
          </cell>
          <cell r="J333">
            <v>14</v>
          </cell>
        </row>
        <row r="334">
          <cell r="B334">
            <v>143264</v>
          </cell>
          <cell r="C334">
            <v>1.8969</v>
          </cell>
          <cell r="D334">
            <v>1.3631</v>
          </cell>
          <cell r="E334">
            <v>0.32700000000000001</v>
          </cell>
          <cell r="F334">
            <v>0.20680000000000001</v>
          </cell>
          <cell r="G334">
            <v>0</v>
          </cell>
          <cell r="H334">
            <v>4.2</v>
          </cell>
          <cell r="I334">
            <v>8.4</v>
          </cell>
          <cell r="J334">
            <v>14</v>
          </cell>
        </row>
        <row r="335">
          <cell r="B335">
            <v>143286</v>
          </cell>
          <cell r="C335">
            <v>0.38479999999999998</v>
          </cell>
          <cell r="D335">
            <v>0.2787</v>
          </cell>
          <cell r="E335">
            <v>0.1061</v>
          </cell>
          <cell r="F335">
            <v>0</v>
          </cell>
          <cell r="G335">
            <v>0</v>
          </cell>
          <cell r="H335">
            <v>4.2</v>
          </cell>
          <cell r="I335">
            <v>8.4</v>
          </cell>
          <cell r="J335">
            <v>14</v>
          </cell>
        </row>
        <row r="336">
          <cell r="B336">
            <v>143286</v>
          </cell>
          <cell r="C336">
            <v>0.70520000000000005</v>
          </cell>
          <cell r="D336">
            <v>0.43769999999999998</v>
          </cell>
          <cell r="E336">
            <v>0.17860000000000001</v>
          </cell>
          <cell r="F336">
            <v>8.8999999999999996E-2</v>
          </cell>
          <cell r="G336">
            <v>0</v>
          </cell>
          <cell r="H336">
            <v>4.2</v>
          </cell>
          <cell r="I336">
            <v>8.4</v>
          </cell>
          <cell r="J336">
            <v>14</v>
          </cell>
        </row>
        <row r="337">
          <cell r="B337">
            <v>143286</v>
          </cell>
          <cell r="C337">
            <v>0.91959999999999997</v>
          </cell>
          <cell r="D337">
            <v>0.79</v>
          </cell>
          <cell r="E337">
            <v>1.2999999999999999E-2</v>
          </cell>
          <cell r="F337">
            <v>0</v>
          </cell>
          <cell r="G337">
            <v>0.1167</v>
          </cell>
          <cell r="H337">
            <v>4.2</v>
          </cell>
          <cell r="I337">
            <v>8.4</v>
          </cell>
          <cell r="J337">
            <v>14</v>
          </cell>
        </row>
        <row r="338">
          <cell r="B338">
            <v>143286</v>
          </cell>
          <cell r="C338">
            <v>2.0095999999999998</v>
          </cell>
          <cell r="D338">
            <v>1.5064</v>
          </cell>
          <cell r="E338">
            <v>0.29770000000000002</v>
          </cell>
          <cell r="F338">
            <v>8.8999999999999996E-2</v>
          </cell>
          <cell r="G338">
            <v>0.1167</v>
          </cell>
          <cell r="I338">
            <v>8.4</v>
          </cell>
          <cell r="J338">
            <v>14</v>
          </cell>
        </row>
        <row r="339">
          <cell r="B339">
            <v>143250</v>
          </cell>
          <cell r="C339">
            <v>7.7259000000000002</v>
          </cell>
          <cell r="D339">
            <v>6.2333999999999996</v>
          </cell>
          <cell r="E339">
            <v>1.0096000000000001</v>
          </cell>
          <cell r="F339">
            <v>0.36620000000000003</v>
          </cell>
          <cell r="G339">
            <v>0.1167</v>
          </cell>
          <cell r="J339">
            <v>14</v>
          </cell>
        </row>
        <row r="341">
          <cell r="B341" t="str">
            <v>Evolução DEC Conjunto Itapecerica da Serra</v>
          </cell>
        </row>
        <row r="342">
          <cell r="B342" t="str">
            <v>CONSUM</v>
          </cell>
          <cell r="C342" t="str">
            <v>TOTAL</v>
          </cell>
          <cell r="D342" t="str">
            <v>NPROG</v>
          </cell>
          <cell r="E342" t="str">
            <v>PROG</v>
          </cell>
          <cell r="F342" t="str">
            <v>SUBT INT</v>
          </cell>
          <cell r="G342" t="str">
            <v>SUBT EXT</v>
          </cell>
          <cell r="H342" t="str">
            <v>Padrão Mensal = 12,9</v>
          </cell>
          <cell r="I342" t="str">
            <v>Padrão Trimestral = 25,8</v>
          </cell>
          <cell r="J342" t="str">
            <v>Padrão Anual = 43</v>
          </cell>
        </row>
        <row r="343">
          <cell r="B343">
            <v>9844</v>
          </cell>
          <cell r="C343">
            <v>0.84670000000000001</v>
          </cell>
          <cell r="D343">
            <v>0.8165</v>
          </cell>
          <cell r="E343">
            <v>3.0200000000000001E-2</v>
          </cell>
          <cell r="F343">
            <v>0</v>
          </cell>
          <cell r="G343">
            <v>0</v>
          </cell>
          <cell r="H343">
            <v>12.9</v>
          </cell>
          <cell r="I343">
            <v>25.8</v>
          </cell>
          <cell r="J343">
            <v>43</v>
          </cell>
        </row>
        <row r="344">
          <cell r="B344">
            <v>9844</v>
          </cell>
          <cell r="C344">
            <v>3.4874000000000001</v>
          </cell>
          <cell r="D344">
            <v>3.4683999999999999</v>
          </cell>
          <cell r="E344">
            <v>1.9E-2</v>
          </cell>
          <cell r="F344">
            <v>0</v>
          </cell>
          <cell r="G344">
            <v>0</v>
          </cell>
          <cell r="H344">
            <v>12.9</v>
          </cell>
          <cell r="I344">
            <v>25.8</v>
          </cell>
          <cell r="J344">
            <v>43</v>
          </cell>
        </row>
        <row r="345">
          <cell r="B345">
            <v>9845</v>
          </cell>
          <cell r="C345">
            <v>2.9251</v>
          </cell>
          <cell r="D345">
            <v>2.9066999999999998</v>
          </cell>
          <cell r="E345">
            <v>1.84E-2</v>
          </cell>
          <cell r="F345">
            <v>0</v>
          </cell>
          <cell r="G345">
            <v>0</v>
          </cell>
          <cell r="H345">
            <v>12.9</v>
          </cell>
          <cell r="I345">
            <v>25.8</v>
          </cell>
          <cell r="J345">
            <v>43</v>
          </cell>
        </row>
        <row r="346">
          <cell r="B346">
            <v>9844</v>
          </cell>
          <cell r="C346">
            <v>7.2595000000000001</v>
          </cell>
          <cell r="D346">
            <v>7.1919000000000004</v>
          </cell>
          <cell r="E346">
            <v>6.7599999999999993E-2</v>
          </cell>
          <cell r="F346">
            <v>0</v>
          </cell>
          <cell r="G346">
            <v>0</v>
          </cell>
          <cell r="H346">
            <v>12.9</v>
          </cell>
          <cell r="I346">
            <v>25.8</v>
          </cell>
          <cell r="J346">
            <v>43</v>
          </cell>
        </row>
        <row r="347">
          <cell r="B347">
            <v>9845</v>
          </cell>
          <cell r="C347">
            <v>1.0822000000000001</v>
          </cell>
          <cell r="D347">
            <v>0.97199999999999998</v>
          </cell>
          <cell r="E347">
            <v>1.7299999999999999E-2</v>
          </cell>
          <cell r="F347">
            <v>9.2999999999999999E-2</v>
          </cell>
          <cell r="G347">
            <v>0</v>
          </cell>
          <cell r="H347">
            <v>12.9</v>
          </cell>
          <cell r="I347">
            <v>25.8</v>
          </cell>
          <cell r="J347">
            <v>43</v>
          </cell>
        </row>
        <row r="348">
          <cell r="B348">
            <v>9845</v>
          </cell>
          <cell r="C348">
            <v>1.0599000000000001</v>
          </cell>
          <cell r="D348">
            <v>1.0454000000000001</v>
          </cell>
          <cell r="E348">
            <v>1.44E-2</v>
          </cell>
          <cell r="F348">
            <v>0</v>
          </cell>
          <cell r="G348">
            <v>0</v>
          </cell>
          <cell r="H348">
            <v>12.9</v>
          </cell>
          <cell r="I348">
            <v>25.8</v>
          </cell>
          <cell r="J348">
            <v>43</v>
          </cell>
        </row>
        <row r="349">
          <cell r="B349">
            <v>9845</v>
          </cell>
          <cell r="C349">
            <v>2.7845</v>
          </cell>
          <cell r="D349">
            <v>2.7789000000000001</v>
          </cell>
          <cell r="E349">
            <v>5.4999999999999997E-3</v>
          </cell>
          <cell r="F349">
            <v>0</v>
          </cell>
          <cell r="G349">
            <v>0</v>
          </cell>
          <cell r="H349">
            <v>12.9</v>
          </cell>
          <cell r="I349">
            <v>25.8</v>
          </cell>
          <cell r="J349">
            <v>43</v>
          </cell>
        </row>
        <row r="350">
          <cell r="B350">
            <v>9845</v>
          </cell>
          <cell r="C350">
            <v>4.9265999999999996</v>
          </cell>
          <cell r="D350">
            <v>4.7962999999999996</v>
          </cell>
          <cell r="E350">
            <v>3.7199999999999997E-2</v>
          </cell>
          <cell r="F350">
            <v>9.2999999999999999E-2</v>
          </cell>
          <cell r="G350">
            <v>0</v>
          </cell>
          <cell r="H350">
            <v>12.9</v>
          </cell>
          <cell r="I350">
            <v>25.8</v>
          </cell>
          <cell r="J350">
            <v>43</v>
          </cell>
        </row>
        <row r="351">
          <cell r="B351">
            <v>9845</v>
          </cell>
          <cell r="C351">
            <v>2.7199</v>
          </cell>
          <cell r="D351">
            <v>2.7199</v>
          </cell>
          <cell r="E351">
            <v>0</v>
          </cell>
          <cell r="F351">
            <v>0</v>
          </cell>
          <cell r="G351">
            <v>0</v>
          </cell>
          <cell r="H351">
            <v>12.9</v>
          </cell>
          <cell r="I351">
            <v>25.8</v>
          </cell>
          <cell r="J351">
            <v>43</v>
          </cell>
        </row>
        <row r="352">
          <cell r="B352">
            <v>9846</v>
          </cell>
          <cell r="C352">
            <v>1.458</v>
          </cell>
          <cell r="D352">
            <v>1.4334</v>
          </cell>
          <cell r="E352">
            <v>2.4500000000000001E-2</v>
          </cell>
          <cell r="F352">
            <v>0</v>
          </cell>
          <cell r="G352">
            <v>0</v>
          </cell>
          <cell r="H352">
            <v>12.9</v>
          </cell>
          <cell r="I352">
            <v>25.8</v>
          </cell>
          <cell r="J352">
            <v>43</v>
          </cell>
        </row>
        <row r="353">
          <cell r="B353">
            <v>9847</v>
          </cell>
          <cell r="C353">
            <v>4.2525000000000004</v>
          </cell>
          <cell r="D353">
            <v>4.2518000000000002</v>
          </cell>
          <cell r="E353">
            <v>6.9999999999999999E-4</v>
          </cell>
          <cell r="F353">
            <v>0</v>
          </cell>
          <cell r="G353">
            <v>0</v>
          </cell>
          <cell r="H353">
            <v>12.9</v>
          </cell>
          <cell r="I353">
            <v>25.8</v>
          </cell>
          <cell r="J353">
            <v>43</v>
          </cell>
        </row>
        <row r="354">
          <cell r="B354">
            <v>9846</v>
          </cell>
          <cell r="C354">
            <v>8.4306000000000001</v>
          </cell>
          <cell r="D354">
            <v>8.4053000000000004</v>
          </cell>
          <cell r="E354">
            <v>2.52E-2</v>
          </cell>
          <cell r="F354">
            <v>0</v>
          </cell>
          <cell r="G354">
            <v>0</v>
          </cell>
          <cell r="H354">
            <v>12.9</v>
          </cell>
          <cell r="I354">
            <v>25.8</v>
          </cell>
          <cell r="J354">
            <v>43</v>
          </cell>
        </row>
        <row r="355">
          <cell r="B355">
            <v>9848</v>
          </cell>
          <cell r="C355">
            <v>3.0295000000000001</v>
          </cell>
          <cell r="D355">
            <v>2.9550999999999998</v>
          </cell>
          <cell r="E355">
            <v>7.4499999999999997E-2</v>
          </cell>
          <cell r="F355">
            <v>0</v>
          </cell>
          <cell r="G355">
            <v>0</v>
          </cell>
          <cell r="H355">
            <v>12.9</v>
          </cell>
          <cell r="I355">
            <v>25.8</v>
          </cell>
          <cell r="J355">
            <v>43</v>
          </cell>
        </row>
        <row r="356">
          <cell r="B356">
            <v>9848</v>
          </cell>
          <cell r="C356">
            <v>6.9478</v>
          </cell>
          <cell r="D356">
            <v>6.9478</v>
          </cell>
          <cell r="E356">
            <v>0</v>
          </cell>
          <cell r="F356">
            <v>0</v>
          </cell>
          <cell r="G356">
            <v>0</v>
          </cell>
          <cell r="H356">
            <v>12.9</v>
          </cell>
          <cell r="I356">
            <v>25.8</v>
          </cell>
          <cell r="J356">
            <v>43</v>
          </cell>
        </row>
        <row r="357">
          <cell r="B357">
            <v>9848</v>
          </cell>
          <cell r="C357">
            <v>4.6821000000000002</v>
          </cell>
          <cell r="D357">
            <v>4.6821000000000002</v>
          </cell>
          <cell r="E357">
            <v>0</v>
          </cell>
          <cell r="F357">
            <v>0</v>
          </cell>
          <cell r="G357">
            <v>0</v>
          </cell>
          <cell r="H357">
            <v>12.9</v>
          </cell>
          <cell r="I357">
            <v>25.8</v>
          </cell>
          <cell r="J357">
            <v>43</v>
          </cell>
        </row>
        <row r="358">
          <cell r="B358">
            <v>9848</v>
          </cell>
          <cell r="C358">
            <v>14.6594</v>
          </cell>
          <cell r="D358">
            <v>14.585000000000001</v>
          </cell>
          <cell r="E358">
            <v>7.4499999999999997E-2</v>
          </cell>
          <cell r="F358">
            <v>0</v>
          </cell>
          <cell r="G358">
            <v>0</v>
          </cell>
          <cell r="I358">
            <v>25.8</v>
          </cell>
          <cell r="J358">
            <v>43</v>
          </cell>
        </row>
        <row r="359">
          <cell r="B359">
            <v>9846</v>
          </cell>
          <cell r="C359">
            <v>35.277099999999997</v>
          </cell>
          <cell r="D359">
            <v>34.979500000000002</v>
          </cell>
          <cell r="E359">
            <v>0.20449999999999999</v>
          </cell>
          <cell r="F359">
            <v>9.2999999999999999E-2</v>
          </cell>
          <cell r="G359">
            <v>0</v>
          </cell>
          <cell r="J359">
            <v>43</v>
          </cell>
        </row>
        <row r="361">
          <cell r="B361" t="str">
            <v>Evolução DEC Conjunto Itapecerica da Serra - Centro</v>
          </cell>
        </row>
        <row r="362">
          <cell r="B362" t="str">
            <v>CONSUM</v>
          </cell>
          <cell r="C362" t="str">
            <v>TOTAL</v>
          </cell>
          <cell r="D362" t="str">
            <v>NPROG</v>
          </cell>
          <cell r="E362" t="str">
            <v>PROG</v>
          </cell>
          <cell r="F362" t="str">
            <v>SUBT INT</v>
          </cell>
          <cell r="G362" t="str">
            <v>SUBT EXT</v>
          </cell>
          <cell r="H362" t="str">
            <v>Padrão Mensal = 9,6</v>
          </cell>
          <cell r="I362" t="str">
            <v>Padrão Trimestral = 19,2</v>
          </cell>
          <cell r="J362" t="str">
            <v>Padrão Anual = 32</v>
          </cell>
        </row>
        <row r="363">
          <cell r="B363">
            <v>23771</v>
          </cell>
          <cell r="C363">
            <v>0.86950000000000005</v>
          </cell>
          <cell r="D363">
            <v>0.86260000000000003</v>
          </cell>
          <cell r="E363">
            <v>6.7999999999999996E-3</v>
          </cell>
          <cell r="F363">
            <v>0</v>
          </cell>
          <cell r="G363">
            <v>0</v>
          </cell>
          <cell r="H363">
            <v>9.6</v>
          </cell>
          <cell r="I363">
            <v>19.2</v>
          </cell>
          <cell r="J363">
            <v>32</v>
          </cell>
        </row>
        <row r="364">
          <cell r="B364">
            <v>23730</v>
          </cell>
          <cell r="C364">
            <v>2.0581999999999998</v>
          </cell>
          <cell r="D364">
            <v>2.0581999999999998</v>
          </cell>
          <cell r="E364">
            <v>0</v>
          </cell>
          <cell r="F364">
            <v>0</v>
          </cell>
          <cell r="G364">
            <v>0</v>
          </cell>
          <cell r="H364">
            <v>9.6</v>
          </cell>
          <cell r="I364">
            <v>19.2</v>
          </cell>
          <cell r="J364">
            <v>32</v>
          </cell>
        </row>
        <row r="365">
          <cell r="B365">
            <v>23730</v>
          </cell>
          <cell r="C365">
            <v>2.3999000000000001</v>
          </cell>
          <cell r="D365">
            <v>2.3980999999999999</v>
          </cell>
          <cell r="E365">
            <v>1.8E-3</v>
          </cell>
          <cell r="F365">
            <v>0</v>
          </cell>
          <cell r="G365">
            <v>0</v>
          </cell>
          <cell r="H365">
            <v>9.6</v>
          </cell>
          <cell r="I365">
            <v>19.2</v>
          </cell>
          <cell r="J365">
            <v>32</v>
          </cell>
        </row>
        <row r="366">
          <cell r="B366">
            <v>23744</v>
          </cell>
          <cell r="C366">
            <v>5.3259999999999996</v>
          </cell>
          <cell r="D366">
            <v>5.3173000000000004</v>
          </cell>
          <cell r="E366">
            <v>8.6E-3</v>
          </cell>
          <cell r="F366">
            <v>0</v>
          </cell>
          <cell r="G366">
            <v>0</v>
          </cell>
          <cell r="H366">
            <v>9.6</v>
          </cell>
          <cell r="I366">
            <v>19.2</v>
          </cell>
          <cell r="J366">
            <v>32</v>
          </cell>
        </row>
        <row r="367">
          <cell r="B367">
            <v>23730</v>
          </cell>
          <cell r="C367">
            <v>1.9819</v>
          </cell>
          <cell r="D367">
            <v>1.8952</v>
          </cell>
          <cell r="E367">
            <v>1.84E-2</v>
          </cell>
          <cell r="F367">
            <v>6.83E-2</v>
          </cell>
          <cell r="G367">
            <v>0</v>
          </cell>
          <cell r="H367">
            <v>9.6</v>
          </cell>
          <cell r="I367">
            <v>19.2</v>
          </cell>
          <cell r="J367">
            <v>32</v>
          </cell>
        </row>
        <row r="368">
          <cell r="B368">
            <v>23730</v>
          </cell>
          <cell r="C368">
            <v>0.997</v>
          </cell>
          <cell r="D368">
            <v>0.90910000000000002</v>
          </cell>
          <cell r="E368">
            <v>8.7900000000000006E-2</v>
          </cell>
          <cell r="F368">
            <v>0</v>
          </cell>
          <cell r="G368">
            <v>0</v>
          </cell>
          <cell r="H368">
            <v>9.6</v>
          </cell>
          <cell r="I368">
            <v>19.2</v>
          </cell>
          <cell r="J368">
            <v>32</v>
          </cell>
        </row>
        <row r="369">
          <cell r="B369">
            <v>23730</v>
          </cell>
          <cell r="C369">
            <v>0.89100000000000001</v>
          </cell>
          <cell r="D369">
            <v>0.86950000000000005</v>
          </cell>
          <cell r="E369">
            <v>2.1499999999999998E-2</v>
          </cell>
          <cell r="F369">
            <v>0</v>
          </cell>
          <cell r="G369">
            <v>0</v>
          </cell>
          <cell r="H369">
            <v>9.6</v>
          </cell>
          <cell r="I369">
            <v>19.2</v>
          </cell>
          <cell r="J369">
            <v>32</v>
          </cell>
        </row>
        <row r="370">
          <cell r="B370">
            <v>23730</v>
          </cell>
          <cell r="C370">
            <v>3.8698999999999999</v>
          </cell>
          <cell r="D370">
            <v>3.6738</v>
          </cell>
          <cell r="E370">
            <v>0.1278</v>
          </cell>
          <cell r="F370">
            <v>6.83E-2</v>
          </cell>
          <cell r="G370">
            <v>0</v>
          </cell>
          <cell r="H370">
            <v>9.6</v>
          </cell>
          <cell r="I370">
            <v>19.2</v>
          </cell>
          <cell r="J370">
            <v>32</v>
          </cell>
        </row>
        <row r="371">
          <cell r="B371">
            <v>23744</v>
          </cell>
          <cell r="C371">
            <v>1.542</v>
          </cell>
          <cell r="D371">
            <v>1.5375000000000001</v>
          </cell>
          <cell r="E371">
            <v>4.4000000000000003E-3</v>
          </cell>
          <cell r="F371">
            <v>0</v>
          </cell>
          <cell r="G371">
            <v>0</v>
          </cell>
          <cell r="H371">
            <v>9.6</v>
          </cell>
          <cell r="I371">
            <v>19.2</v>
          </cell>
          <cell r="J371">
            <v>32</v>
          </cell>
        </row>
        <row r="372">
          <cell r="B372">
            <v>23767</v>
          </cell>
          <cell r="C372">
            <v>0.91800000000000004</v>
          </cell>
          <cell r="D372">
            <v>0.91379999999999995</v>
          </cell>
          <cell r="E372">
            <v>4.1999999999999997E-3</v>
          </cell>
          <cell r="F372">
            <v>0</v>
          </cell>
          <cell r="G372">
            <v>0</v>
          </cell>
          <cell r="H372">
            <v>9.6</v>
          </cell>
          <cell r="I372">
            <v>19.2</v>
          </cell>
          <cell r="J372">
            <v>32</v>
          </cell>
        </row>
        <row r="373">
          <cell r="B373">
            <v>23754</v>
          </cell>
          <cell r="C373">
            <v>2.2418999999999998</v>
          </cell>
          <cell r="D373">
            <v>2.2418999999999998</v>
          </cell>
          <cell r="E373">
            <v>0</v>
          </cell>
          <cell r="F373">
            <v>0</v>
          </cell>
          <cell r="G373">
            <v>0</v>
          </cell>
          <cell r="H373">
            <v>9.6</v>
          </cell>
          <cell r="I373">
            <v>19.2</v>
          </cell>
          <cell r="J373">
            <v>32</v>
          </cell>
        </row>
        <row r="374">
          <cell r="B374">
            <v>23755</v>
          </cell>
          <cell r="C374">
            <v>4.7016</v>
          </cell>
          <cell r="D374">
            <v>4.6928999999999998</v>
          </cell>
          <cell r="E374">
            <v>8.6E-3</v>
          </cell>
          <cell r="F374">
            <v>0</v>
          </cell>
          <cell r="G374">
            <v>0</v>
          </cell>
          <cell r="H374">
            <v>9.6</v>
          </cell>
          <cell r="I374">
            <v>19.2</v>
          </cell>
          <cell r="J374">
            <v>32</v>
          </cell>
        </row>
        <row r="375">
          <cell r="B375">
            <v>23752</v>
          </cell>
          <cell r="C375">
            <v>0.80149999999999999</v>
          </cell>
          <cell r="D375">
            <v>0.78669999999999995</v>
          </cell>
          <cell r="E375">
            <v>1.4800000000000001E-2</v>
          </cell>
          <cell r="F375">
            <v>0</v>
          </cell>
          <cell r="G375">
            <v>0</v>
          </cell>
          <cell r="H375">
            <v>9.6</v>
          </cell>
          <cell r="I375">
            <v>19.2</v>
          </cell>
          <cell r="J375">
            <v>32</v>
          </cell>
        </row>
        <row r="376">
          <cell r="B376">
            <v>23752</v>
          </cell>
          <cell r="C376">
            <v>2.3588</v>
          </cell>
          <cell r="D376">
            <v>2.3544999999999998</v>
          </cell>
          <cell r="E376">
            <v>4.3E-3</v>
          </cell>
          <cell r="F376">
            <v>0</v>
          </cell>
          <cell r="G376">
            <v>0</v>
          </cell>
          <cell r="H376">
            <v>9.6</v>
          </cell>
          <cell r="I376">
            <v>19.2</v>
          </cell>
          <cell r="J376">
            <v>32</v>
          </cell>
        </row>
        <row r="377">
          <cell r="B377">
            <v>23752</v>
          </cell>
          <cell r="C377">
            <v>2.5219999999999998</v>
          </cell>
          <cell r="D377">
            <v>2.4068000000000001</v>
          </cell>
          <cell r="E377">
            <v>0.1152</v>
          </cell>
          <cell r="F377">
            <v>0</v>
          </cell>
          <cell r="G377">
            <v>0</v>
          </cell>
          <cell r="H377">
            <v>9.6</v>
          </cell>
          <cell r="I377">
            <v>19.2</v>
          </cell>
          <cell r="J377">
            <v>32</v>
          </cell>
        </row>
        <row r="378">
          <cell r="B378">
            <v>23752</v>
          </cell>
          <cell r="C378">
            <v>5.6822999999999997</v>
          </cell>
          <cell r="D378">
            <v>5.548</v>
          </cell>
          <cell r="E378">
            <v>0.1343</v>
          </cell>
          <cell r="F378">
            <v>0</v>
          </cell>
          <cell r="G378">
            <v>0</v>
          </cell>
          <cell r="I378">
            <v>19.2</v>
          </cell>
          <cell r="J378">
            <v>32</v>
          </cell>
        </row>
        <row r="379">
          <cell r="B379">
            <v>23745</v>
          </cell>
          <cell r="C379">
            <v>19.5807</v>
          </cell>
          <cell r="D379">
            <v>19.233000000000001</v>
          </cell>
          <cell r="E379">
            <v>0.27929999999999999</v>
          </cell>
          <cell r="F379">
            <v>6.83E-2</v>
          </cell>
          <cell r="G379">
            <v>0</v>
          </cell>
          <cell r="J379">
            <v>32</v>
          </cell>
        </row>
        <row r="381">
          <cell r="B381" t="str">
            <v>Evolução DEC Conjunto Itapevi</v>
          </cell>
        </row>
        <row r="382">
          <cell r="B382" t="str">
            <v>CONSUM</v>
          </cell>
          <cell r="C382" t="str">
            <v>TOTAL</v>
          </cell>
          <cell r="D382" t="str">
            <v>NPROG</v>
          </cell>
          <cell r="E382" t="str">
            <v>PROG</v>
          </cell>
          <cell r="F382" t="str">
            <v>SUBT INT</v>
          </cell>
          <cell r="G382" t="str">
            <v>SUBT EXT</v>
          </cell>
          <cell r="H382" t="str">
            <v>Padrão Mensal = 8,1</v>
          </cell>
          <cell r="I382" t="str">
            <v>Padrão Trimestral = 16,2</v>
          </cell>
          <cell r="J382" t="str">
            <v>Padrão Anual = 27</v>
          </cell>
        </row>
        <row r="383">
          <cell r="B383">
            <v>47768</v>
          </cell>
          <cell r="C383">
            <v>0.90539999999999998</v>
          </cell>
          <cell r="D383">
            <v>0.69310000000000005</v>
          </cell>
          <cell r="E383">
            <v>5.8299999999999998E-2</v>
          </cell>
          <cell r="F383">
            <v>0.154</v>
          </cell>
          <cell r="G383">
            <v>0</v>
          </cell>
          <cell r="H383">
            <v>8.1</v>
          </cell>
          <cell r="I383">
            <v>16.2</v>
          </cell>
          <cell r="J383">
            <v>27</v>
          </cell>
        </row>
        <row r="384">
          <cell r="B384">
            <v>47646</v>
          </cell>
          <cell r="C384">
            <v>0.57110000000000005</v>
          </cell>
          <cell r="D384">
            <v>0.50139999999999996</v>
          </cell>
          <cell r="E384">
            <v>6.9800000000000001E-2</v>
          </cell>
          <cell r="F384">
            <v>0</v>
          </cell>
          <cell r="G384">
            <v>0</v>
          </cell>
          <cell r="H384">
            <v>8.1</v>
          </cell>
          <cell r="I384">
            <v>16.2</v>
          </cell>
          <cell r="J384">
            <v>27</v>
          </cell>
        </row>
        <row r="385">
          <cell r="B385">
            <v>47454</v>
          </cell>
          <cell r="C385">
            <v>1.8368</v>
          </cell>
          <cell r="D385">
            <v>1.7727999999999999</v>
          </cell>
          <cell r="E385">
            <v>5.3900000000000003E-2</v>
          </cell>
          <cell r="F385">
            <v>1.01E-2</v>
          </cell>
          <cell r="G385">
            <v>0</v>
          </cell>
          <cell r="H385">
            <v>8.1</v>
          </cell>
          <cell r="I385">
            <v>16.2</v>
          </cell>
          <cell r="J385">
            <v>27</v>
          </cell>
        </row>
        <row r="386">
          <cell r="B386">
            <v>47623</v>
          </cell>
          <cell r="C386">
            <v>3.3098000000000001</v>
          </cell>
          <cell r="D386">
            <v>2.9634</v>
          </cell>
          <cell r="E386">
            <v>0.182</v>
          </cell>
          <cell r="F386">
            <v>0.16450000000000001</v>
          </cell>
          <cell r="G386">
            <v>0</v>
          </cell>
          <cell r="H386">
            <v>8.1</v>
          </cell>
          <cell r="I386">
            <v>16.2</v>
          </cell>
          <cell r="J386">
            <v>27</v>
          </cell>
        </row>
        <row r="387">
          <cell r="B387">
            <v>47453</v>
          </cell>
          <cell r="C387">
            <v>0.74180000000000001</v>
          </cell>
          <cell r="D387">
            <v>0.60880000000000001</v>
          </cell>
          <cell r="E387">
            <v>0.13300000000000001</v>
          </cell>
          <cell r="F387">
            <v>0</v>
          </cell>
          <cell r="G387">
            <v>0</v>
          </cell>
          <cell r="H387">
            <v>8.1</v>
          </cell>
          <cell r="I387">
            <v>16.2</v>
          </cell>
          <cell r="J387">
            <v>27</v>
          </cell>
        </row>
        <row r="388">
          <cell r="B388">
            <v>47453</v>
          </cell>
          <cell r="C388">
            <v>0.85640000000000005</v>
          </cell>
          <cell r="D388">
            <v>0.66220000000000001</v>
          </cell>
          <cell r="E388">
            <v>0.19420000000000001</v>
          </cell>
          <cell r="F388">
            <v>0</v>
          </cell>
          <cell r="G388">
            <v>0</v>
          </cell>
          <cell r="H388">
            <v>8.1</v>
          </cell>
          <cell r="I388">
            <v>16.2</v>
          </cell>
          <cell r="J388">
            <v>27</v>
          </cell>
        </row>
        <row r="389">
          <cell r="B389">
            <v>47453</v>
          </cell>
          <cell r="C389">
            <v>0.91279999999999994</v>
          </cell>
          <cell r="D389">
            <v>0.90469999999999995</v>
          </cell>
          <cell r="E389">
            <v>8.0999999999999996E-3</v>
          </cell>
          <cell r="F389">
            <v>0</v>
          </cell>
          <cell r="G389">
            <v>0</v>
          </cell>
          <cell r="H389">
            <v>8.1</v>
          </cell>
          <cell r="I389">
            <v>16.2</v>
          </cell>
          <cell r="J389">
            <v>27</v>
          </cell>
        </row>
        <row r="390">
          <cell r="B390">
            <v>47453</v>
          </cell>
          <cell r="C390">
            <v>2.5110000000000001</v>
          </cell>
          <cell r="D390">
            <v>2.1757</v>
          </cell>
          <cell r="E390">
            <v>0.33529999999999999</v>
          </cell>
          <cell r="F390">
            <v>0</v>
          </cell>
          <cell r="G390">
            <v>0</v>
          </cell>
          <cell r="H390">
            <v>8.1</v>
          </cell>
          <cell r="I390">
            <v>16.2</v>
          </cell>
          <cell r="J390">
            <v>27</v>
          </cell>
        </row>
        <row r="391">
          <cell r="B391">
            <v>47498</v>
          </cell>
          <cell r="C391">
            <v>1.6073999999999999</v>
          </cell>
          <cell r="D391">
            <v>1.5779000000000001</v>
          </cell>
          <cell r="E391">
            <v>2.9499999999999998E-2</v>
          </cell>
          <cell r="F391">
            <v>0</v>
          </cell>
          <cell r="G391">
            <v>0</v>
          </cell>
          <cell r="H391">
            <v>8.1</v>
          </cell>
          <cell r="I391">
            <v>16.2</v>
          </cell>
          <cell r="J391">
            <v>27</v>
          </cell>
        </row>
        <row r="392">
          <cell r="B392">
            <v>47492</v>
          </cell>
          <cell r="C392">
            <v>0.40410000000000001</v>
          </cell>
          <cell r="D392">
            <v>0.32500000000000001</v>
          </cell>
          <cell r="E392">
            <v>2.5899999999999999E-2</v>
          </cell>
          <cell r="F392">
            <v>3.2000000000000002E-3</v>
          </cell>
          <cell r="G392">
            <v>0.05</v>
          </cell>
          <cell r="H392">
            <v>8.1</v>
          </cell>
          <cell r="I392">
            <v>16.2</v>
          </cell>
          <cell r="J392">
            <v>27</v>
          </cell>
        </row>
        <row r="393">
          <cell r="B393">
            <v>47492</v>
          </cell>
          <cell r="C393">
            <v>1.4452</v>
          </cell>
          <cell r="D393">
            <v>1.4005000000000001</v>
          </cell>
          <cell r="E393">
            <v>4.4699999999999997E-2</v>
          </cell>
          <cell r="F393">
            <v>0</v>
          </cell>
          <cell r="G393">
            <v>0</v>
          </cell>
          <cell r="H393">
            <v>8.1</v>
          </cell>
          <cell r="I393">
            <v>16.2</v>
          </cell>
          <cell r="J393">
            <v>27</v>
          </cell>
        </row>
        <row r="394">
          <cell r="B394">
            <v>47494</v>
          </cell>
          <cell r="C394">
            <v>3.4567999999999999</v>
          </cell>
          <cell r="D394">
            <v>3.3035000000000001</v>
          </cell>
          <cell r="E394">
            <v>0.10009999999999999</v>
          </cell>
          <cell r="F394">
            <v>3.2000000000000002E-3</v>
          </cell>
          <cell r="G394">
            <v>0.05</v>
          </cell>
          <cell r="H394">
            <v>8.1</v>
          </cell>
          <cell r="I394">
            <v>16.2</v>
          </cell>
          <cell r="J394">
            <v>27</v>
          </cell>
        </row>
        <row r="395">
          <cell r="B395">
            <v>47500</v>
          </cell>
          <cell r="C395">
            <v>1.0472999999999999</v>
          </cell>
          <cell r="D395">
            <v>0.71579999999999999</v>
          </cell>
          <cell r="E395">
            <v>9.8199999999999996E-2</v>
          </cell>
          <cell r="F395">
            <v>0</v>
          </cell>
          <cell r="G395">
            <v>0.23330000000000001</v>
          </cell>
          <cell r="H395">
            <v>8.1</v>
          </cell>
          <cell r="I395">
            <v>16.2</v>
          </cell>
          <cell r="J395">
            <v>27</v>
          </cell>
        </row>
        <row r="396">
          <cell r="B396">
            <v>47566</v>
          </cell>
          <cell r="C396">
            <v>1.6408</v>
          </cell>
          <cell r="D396">
            <v>1.5508999999999999</v>
          </cell>
          <cell r="E396">
            <v>8.8800000000000004E-2</v>
          </cell>
          <cell r="F396">
            <v>1.1000000000000001E-3</v>
          </cell>
          <cell r="G396">
            <v>0</v>
          </cell>
          <cell r="H396">
            <v>8.1</v>
          </cell>
          <cell r="I396">
            <v>16.2</v>
          </cell>
          <cell r="J396">
            <v>27</v>
          </cell>
        </row>
        <row r="397">
          <cell r="B397">
            <v>47567</v>
          </cell>
          <cell r="C397">
            <v>2.0632000000000001</v>
          </cell>
          <cell r="D397">
            <v>1.9724999999999999</v>
          </cell>
          <cell r="E397">
            <v>3.7600000000000001E-2</v>
          </cell>
          <cell r="F397">
            <v>5.3100000000000001E-2</v>
          </cell>
          <cell r="G397">
            <v>0</v>
          </cell>
          <cell r="H397">
            <v>8.1</v>
          </cell>
          <cell r="I397">
            <v>16.2</v>
          </cell>
          <cell r="J397">
            <v>27</v>
          </cell>
        </row>
        <row r="398">
          <cell r="B398">
            <v>47544</v>
          </cell>
          <cell r="C398">
            <v>4.7521000000000004</v>
          </cell>
          <cell r="D398">
            <v>4.2401999999999997</v>
          </cell>
          <cell r="E398">
            <v>0.22459999999999999</v>
          </cell>
          <cell r="F398">
            <v>5.4199999999999998E-2</v>
          </cell>
          <cell r="G398">
            <v>0.2331</v>
          </cell>
          <cell r="I398">
            <v>16.2</v>
          </cell>
          <cell r="J398">
            <v>27</v>
          </cell>
        </row>
        <row r="399">
          <cell r="B399">
            <v>47529</v>
          </cell>
          <cell r="C399">
            <v>14.0311</v>
          </cell>
          <cell r="D399">
            <v>12.683999999999999</v>
          </cell>
          <cell r="E399">
            <v>0.84179999999999999</v>
          </cell>
          <cell r="F399">
            <v>0.2223</v>
          </cell>
          <cell r="G399">
            <v>0.28310000000000002</v>
          </cell>
          <cell r="J399">
            <v>27</v>
          </cell>
        </row>
        <row r="401">
          <cell r="B401" t="str">
            <v>Evolução DEC Conjunto Itaquera - Iguatemi</v>
          </cell>
        </row>
        <row r="402">
          <cell r="B402" t="str">
            <v>CONSUM</v>
          </cell>
          <cell r="C402" t="str">
            <v>TOTAL</v>
          </cell>
          <cell r="D402" t="str">
            <v>NPROG</v>
          </cell>
          <cell r="E402" t="str">
            <v>PROG</v>
          </cell>
          <cell r="F402" t="str">
            <v>SUBT INT</v>
          </cell>
          <cell r="G402" t="str">
            <v>SUBT EXT</v>
          </cell>
          <cell r="H402" t="str">
            <v>Padrão Mensal = 4,8</v>
          </cell>
          <cell r="I402" t="str">
            <v>Padrão Trimestral = 9,6</v>
          </cell>
          <cell r="J402" t="str">
            <v>Padrão Anual = 16</v>
          </cell>
        </row>
        <row r="403">
          <cell r="B403">
            <v>242274</v>
          </cell>
          <cell r="C403">
            <v>0.9839</v>
          </cell>
          <cell r="D403">
            <v>0.64229999999999998</v>
          </cell>
          <cell r="E403">
            <v>0.34160000000000001</v>
          </cell>
          <cell r="F403">
            <v>0</v>
          </cell>
          <cell r="G403">
            <v>0</v>
          </cell>
          <cell r="H403">
            <v>4.8</v>
          </cell>
          <cell r="I403">
            <v>9.6</v>
          </cell>
          <cell r="J403">
            <v>16</v>
          </cell>
        </row>
        <row r="404">
          <cell r="B404">
            <v>242262</v>
          </cell>
          <cell r="C404">
            <v>0.56699999999999995</v>
          </cell>
          <cell r="D404">
            <v>0.44500000000000001</v>
          </cell>
          <cell r="E404">
            <v>0.122</v>
          </cell>
          <cell r="F404">
            <v>0</v>
          </cell>
          <cell r="G404">
            <v>0</v>
          </cell>
          <cell r="H404">
            <v>4.8</v>
          </cell>
          <cell r="I404">
            <v>9.6</v>
          </cell>
          <cell r="J404">
            <v>16</v>
          </cell>
        </row>
        <row r="405">
          <cell r="B405">
            <v>242250</v>
          </cell>
          <cell r="C405">
            <v>1.1406000000000001</v>
          </cell>
          <cell r="D405">
            <v>1.0868</v>
          </cell>
          <cell r="E405">
            <v>5.3800000000000001E-2</v>
          </cell>
          <cell r="F405">
            <v>0</v>
          </cell>
          <cell r="G405">
            <v>0</v>
          </cell>
          <cell r="H405">
            <v>4.8</v>
          </cell>
          <cell r="I405">
            <v>9.6</v>
          </cell>
          <cell r="J405">
            <v>16</v>
          </cell>
        </row>
        <row r="406">
          <cell r="B406">
            <v>242262</v>
          </cell>
          <cell r="C406">
            <v>2.6915</v>
          </cell>
          <cell r="D406">
            <v>2.1741000000000001</v>
          </cell>
          <cell r="E406">
            <v>0.51739999999999997</v>
          </cell>
          <cell r="F406">
            <v>0</v>
          </cell>
          <cell r="G406">
            <v>0</v>
          </cell>
          <cell r="H406">
            <v>4.8</v>
          </cell>
          <cell r="I406">
            <v>9.6</v>
          </cell>
          <cell r="J406">
            <v>16</v>
          </cell>
        </row>
        <row r="407">
          <cell r="B407">
            <v>242231</v>
          </cell>
          <cell r="C407">
            <v>0.53869999999999996</v>
          </cell>
          <cell r="D407">
            <v>0.498</v>
          </cell>
          <cell r="E407">
            <v>3.4599999999999999E-2</v>
          </cell>
          <cell r="F407">
            <v>6.1000000000000004E-3</v>
          </cell>
          <cell r="G407">
            <v>0</v>
          </cell>
          <cell r="H407">
            <v>4.8</v>
          </cell>
          <cell r="I407">
            <v>9.6</v>
          </cell>
          <cell r="J407">
            <v>16</v>
          </cell>
        </row>
        <row r="408">
          <cell r="B408">
            <v>242224</v>
          </cell>
          <cell r="C408">
            <v>0.85860000000000003</v>
          </cell>
          <cell r="D408">
            <v>0.78690000000000004</v>
          </cell>
          <cell r="E408">
            <v>7.17E-2</v>
          </cell>
          <cell r="F408">
            <v>0</v>
          </cell>
          <cell r="G408">
            <v>0</v>
          </cell>
          <cell r="H408">
            <v>4.8</v>
          </cell>
          <cell r="I408">
            <v>9.6</v>
          </cell>
          <cell r="J408">
            <v>16</v>
          </cell>
        </row>
        <row r="409">
          <cell r="B409">
            <v>242224</v>
          </cell>
          <cell r="C409">
            <v>0.94879999999999998</v>
          </cell>
          <cell r="D409">
            <v>0.70879999999999999</v>
          </cell>
          <cell r="E409">
            <v>0.22259999999999999</v>
          </cell>
          <cell r="F409">
            <v>1.7399999999999999E-2</v>
          </cell>
          <cell r="G409">
            <v>0</v>
          </cell>
          <cell r="H409">
            <v>4.8</v>
          </cell>
          <cell r="I409">
            <v>9.6</v>
          </cell>
          <cell r="J409">
            <v>16</v>
          </cell>
        </row>
        <row r="410">
          <cell r="B410">
            <v>242226</v>
          </cell>
          <cell r="C410">
            <v>2.3460999999999999</v>
          </cell>
          <cell r="D410">
            <v>1.9937</v>
          </cell>
          <cell r="E410">
            <v>0.32890000000000003</v>
          </cell>
          <cell r="F410">
            <v>2.35E-2</v>
          </cell>
          <cell r="G410">
            <v>0</v>
          </cell>
          <cell r="H410">
            <v>4.8</v>
          </cell>
          <cell r="I410">
            <v>9.6</v>
          </cell>
          <cell r="J410">
            <v>16</v>
          </cell>
        </row>
        <row r="411">
          <cell r="B411">
            <v>242168</v>
          </cell>
          <cell r="C411">
            <v>1.2185999999999999</v>
          </cell>
          <cell r="D411">
            <v>1.0905</v>
          </cell>
          <cell r="E411">
            <v>6.4799999999999996E-2</v>
          </cell>
          <cell r="F411">
            <v>6.3399999999999998E-2</v>
          </cell>
          <cell r="G411">
            <v>0</v>
          </cell>
          <cell r="H411">
            <v>4.8</v>
          </cell>
          <cell r="I411">
            <v>9.6</v>
          </cell>
          <cell r="J411">
            <v>16</v>
          </cell>
        </row>
        <row r="412">
          <cell r="B412">
            <v>242124</v>
          </cell>
          <cell r="C412">
            <v>1.3204</v>
          </cell>
          <cell r="D412">
            <v>1.0159</v>
          </cell>
          <cell r="E412">
            <v>0.30449999999999999</v>
          </cell>
          <cell r="F412">
            <v>0</v>
          </cell>
          <cell r="G412">
            <v>0</v>
          </cell>
          <cell r="H412">
            <v>4.8</v>
          </cell>
          <cell r="I412">
            <v>9.6</v>
          </cell>
          <cell r="J412">
            <v>16</v>
          </cell>
        </row>
        <row r="413">
          <cell r="B413">
            <v>242028</v>
          </cell>
          <cell r="C413">
            <v>0.59160000000000001</v>
          </cell>
          <cell r="D413">
            <v>0.45889999999999997</v>
          </cell>
          <cell r="E413">
            <v>0.13270000000000001</v>
          </cell>
          <cell r="F413">
            <v>0</v>
          </cell>
          <cell r="G413">
            <v>0</v>
          </cell>
          <cell r="H413">
            <v>4.8</v>
          </cell>
          <cell r="I413">
            <v>9.6</v>
          </cell>
          <cell r="J413">
            <v>16</v>
          </cell>
        </row>
        <row r="414">
          <cell r="B414">
            <v>242107</v>
          </cell>
          <cell r="C414">
            <v>3.1307999999999998</v>
          </cell>
          <cell r="D414">
            <v>2.5655000000000001</v>
          </cell>
          <cell r="E414">
            <v>0.502</v>
          </cell>
          <cell r="F414">
            <v>6.3399999999999998E-2</v>
          </cell>
          <cell r="G414">
            <v>0</v>
          </cell>
          <cell r="H414">
            <v>4.8</v>
          </cell>
          <cell r="I414">
            <v>9.6</v>
          </cell>
          <cell r="J414">
            <v>16</v>
          </cell>
        </row>
        <row r="415">
          <cell r="B415">
            <v>242028</v>
          </cell>
          <cell r="C415">
            <v>0.45650000000000002</v>
          </cell>
          <cell r="D415">
            <v>0.2893</v>
          </cell>
          <cell r="E415">
            <v>0.1671</v>
          </cell>
          <cell r="F415">
            <v>0</v>
          </cell>
          <cell r="G415">
            <v>0</v>
          </cell>
          <cell r="H415">
            <v>4.8</v>
          </cell>
          <cell r="I415">
            <v>9.6</v>
          </cell>
          <cell r="J415">
            <v>16</v>
          </cell>
        </row>
        <row r="416">
          <cell r="B416">
            <v>244205</v>
          </cell>
          <cell r="C416">
            <v>1.1580999999999999</v>
          </cell>
          <cell r="D416">
            <v>0.91049999999999998</v>
          </cell>
          <cell r="E416">
            <v>0.1444</v>
          </cell>
          <cell r="F416">
            <v>0.1032</v>
          </cell>
          <cell r="G416">
            <v>0</v>
          </cell>
          <cell r="H416">
            <v>4.8</v>
          </cell>
          <cell r="I416">
            <v>9.6</v>
          </cell>
          <cell r="J416">
            <v>16</v>
          </cell>
        </row>
        <row r="417">
          <cell r="B417">
            <v>244138</v>
          </cell>
          <cell r="C417">
            <v>2.5566</v>
          </cell>
          <cell r="D417">
            <v>2.0625</v>
          </cell>
          <cell r="E417">
            <v>0.37159999999999999</v>
          </cell>
          <cell r="F417">
            <v>8.3799999999999999E-2</v>
          </cell>
          <cell r="G417">
            <v>3.8699999999999998E-2</v>
          </cell>
          <cell r="H417">
            <v>4.8</v>
          </cell>
          <cell r="I417">
            <v>9.6</v>
          </cell>
          <cell r="J417">
            <v>16</v>
          </cell>
        </row>
        <row r="418">
          <cell r="B418">
            <v>243457</v>
          </cell>
          <cell r="C418">
            <v>4.1791999999999998</v>
          </cell>
          <cell r="D418">
            <v>3.2692000000000001</v>
          </cell>
          <cell r="E418">
            <v>0.68359999999999999</v>
          </cell>
          <cell r="F418">
            <v>0.18759999999999999</v>
          </cell>
          <cell r="G418">
            <v>3.8800000000000001E-2</v>
          </cell>
          <cell r="I418">
            <v>9.6</v>
          </cell>
          <cell r="J418">
            <v>16</v>
          </cell>
        </row>
        <row r="419">
          <cell r="B419">
            <v>242513</v>
          </cell>
          <cell r="C419">
            <v>12.3531</v>
          </cell>
          <cell r="D419">
            <v>10.0063</v>
          </cell>
          <cell r="E419">
            <v>2.0327999999999999</v>
          </cell>
          <cell r="F419">
            <v>0.27510000000000001</v>
          </cell>
          <cell r="G419">
            <v>3.9E-2</v>
          </cell>
          <cell r="J419">
            <v>16</v>
          </cell>
        </row>
        <row r="421">
          <cell r="B421" t="str">
            <v>Evolução DEC Conjunto Jabaquara</v>
          </cell>
        </row>
        <row r="422">
          <cell r="B422" t="str">
            <v>CONSUM</v>
          </cell>
          <cell r="C422" t="str">
            <v>TOTAL</v>
          </cell>
          <cell r="D422" t="str">
            <v>NPROG</v>
          </cell>
          <cell r="E422" t="str">
            <v>PROG</v>
          </cell>
          <cell r="F422" t="str">
            <v>SUBT INT</v>
          </cell>
          <cell r="G422" t="str">
            <v>SUBT EXT</v>
          </cell>
          <cell r="H422" t="str">
            <v>Padrão Mensal = 2,7</v>
          </cell>
          <cell r="I422" t="str">
            <v>Padrão Trimestral = 5,4</v>
          </cell>
          <cell r="J422" t="str">
            <v>Padrão Anual = 9</v>
          </cell>
        </row>
        <row r="423">
          <cell r="B423">
            <v>121396</v>
          </cell>
          <cell r="C423">
            <v>0.52900000000000003</v>
          </cell>
          <cell r="D423">
            <v>0.51480000000000004</v>
          </cell>
          <cell r="E423">
            <v>5.0000000000000001E-3</v>
          </cell>
          <cell r="F423">
            <v>9.1999999999999998E-3</v>
          </cell>
          <cell r="G423">
            <v>0</v>
          </cell>
          <cell r="H423">
            <v>2.7</v>
          </cell>
          <cell r="I423">
            <v>5.4</v>
          </cell>
          <cell r="J423">
            <v>9</v>
          </cell>
        </row>
        <row r="424">
          <cell r="B424">
            <v>121366</v>
          </cell>
          <cell r="C424">
            <v>0.57540000000000002</v>
          </cell>
          <cell r="D424">
            <v>0.55379999999999996</v>
          </cell>
          <cell r="E424">
            <v>9.2999999999999992E-3</v>
          </cell>
          <cell r="F424">
            <v>1.23E-2</v>
          </cell>
          <cell r="G424">
            <v>0</v>
          </cell>
          <cell r="H424">
            <v>2.7</v>
          </cell>
          <cell r="I424">
            <v>5.4</v>
          </cell>
          <cell r="J424">
            <v>9</v>
          </cell>
        </row>
        <row r="425">
          <cell r="B425">
            <v>121378</v>
          </cell>
          <cell r="C425">
            <v>0.3463</v>
          </cell>
          <cell r="D425">
            <v>0.32929999999999998</v>
          </cell>
          <cell r="E425">
            <v>1.7000000000000001E-2</v>
          </cell>
          <cell r="F425">
            <v>0</v>
          </cell>
          <cell r="G425">
            <v>0</v>
          </cell>
          <cell r="H425">
            <v>2.7</v>
          </cell>
          <cell r="I425">
            <v>5.4</v>
          </cell>
          <cell r="J425">
            <v>9</v>
          </cell>
        </row>
        <row r="426">
          <cell r="B426">
            <v>121380</v>
          </cell>
          <cell r="C426">
            <v>1.4507000000000001</v>
          </cell>
          <cell r="D426">
            <v>1.3978999999999999</v>
          </cell>
          <cell r="E426">
            <v>3.1300000000000001E-2</v>
          </cell>
          <cell r="F426">
            <v>2.1499999999999998E-2</v>
          </cell>
          <cell r="G426">
            <v>0</v>
          </cell>
          <cell r="H426">
            <v>2.7</v>
          </cell>
          <cell r="I426">
            <v>5.4</v>
          </cell>
          <cell r="J426">
            <v>9</v>
          </cell>
        </row>
        <row r="427">
          <cell r="B427">
            <v>121411</v>
          </cell>
          <cell r="C427">
            <v>0.16600000000000001</v>
          </cell>
          <cell r="D427">
            <v>0.156</v>
          </cell>
          <cell r="E427">
            <v>9.9000000000000008E-3</v>
          </cell>
          <cell r="F427">
            <v>0</v>
          </cell>
          <cell r="G427">
            <v>0</v>
          </cell>
          <cell r="H427">
            <v>2.7</v>
          </cell>
          <cell r="I427">
            <v>5.4</v>
          </cell>
          <cell r="J427">
            <v>9</v>
          </cell>
        </row>
        <row r="428">
          <cell r="B428">
            <v>121405</v>
          </cell>
          <cell r="C428">
            <v>0.36870000000000003</v>
          </cell>
          <cell r="D428">
            <v>0.32</v>
          </cell>
          <cell r="E428">
            <v>4.8800000000000003E-2</v>
          </cell>
          <cell r="F428">
            <v>0</v>
          </cell>
          <cell r="G428">
            <v>0</v>
          </cell>
          <cell r="H428">
            <v>2.7</v>
          </cell>
          <cell r="I428">
            <v>5.4</v>
          </cell>
          <cell r="J428">
            <v>9</v>
          </cell>
        </row>
        <row r="429">
          <cell r="B429">
            <v>121405</v>
          </cell>
          <cell r="C429">
            <v>0.3049</v>
          </cell>
          <cell r="D429">
            <v>0.2487</v>
          </cell>
          <cell r="E429">
            <v>3.4000000000000002E-2</v>
          </cell>
          <cell r="F429">
            <v>2.2200000000000001E-2</v>
          </cell>
          <cell r="G429">
            <v>0</v>
          </cell>
          <cell r="H429">
            <v>2.7</v>
          </cell>
          <cell r="I429">
            <v>5.4</v>
          </cell>
          <cell r="J429">
            <v>9</v>
          </cell>
        </row>
        <row r="430">
          <cell r="B430">
            <v>121407</v>
          </cell>
          <cell r="C430">
            <v>0.83960000000000001</v>
          </cell>
          <cell r="D430">
            <v>0.72470000000000001</v>
          </cell>
          <cell r="E430">
            <v>9.2700000000000005E-2</v>
          </cell>
          <cell r="F430">
            <v>2.2200000000000001E-2</v>
          </cell>
          <cell r="G430">
            <v>0</v>
          </cell>
          <cell r="H430">
            <v>2.7</v>
          </cell>
          <cell r="I430">
            <v>5.4</v>
          </cell>
          <cell r="J430">
            <v>9</v>
          </cell>
        </row>
        <row r="431">
          <cell r="B431">
            <v>121242</v>
          </cell>
          <cell r="C431">
            <v>0.36380000000000001</v>
          </cell>
          <cell r="D431">
            <v>0.33019999999999999</v>
          </cell>
          <cell r="E431">
            <v>1.9699999999999999E-2</v>
          </cell>
          <cell r="F431">
            <v>1.3899999999999999E-2</v>
          </cell>
          <cell r="G431">
            <v>0</v>
          </cell>
          <cell r="H431">
            <v>2.7</v>
          </cell>
          <cell r="I431">
            <v>5.4</v>
          </cell>
          <cell r="J431">
            <v>9</v>
          </cell>
        </row>
        <row r="432">
          <cell r="B432">
            <v>121163</v>
          </cell>
          <cell r="C432">
            <v>0.44619999999999999</v>
          </cell>
          <cell r="D432">
            <v>0.40410000000000001</v>
          </cell>
          <cell r="E432">
            <v>4.2099999999999999E-2</v>
          </cell>
          <cell r="F432">
            <v>0</v>
          </cell>
          <cell r="G432">
            <v>0</v>
          </cell>
          <cell r="H432">
            <v>2.7</v>
          </cell>
          <cell r="I432">
            <v>5.4</v>
          </cell>
          <cell r="J432">
            <v>9</v>
          </cell>
        </row>
        <row r="433">
          <cell r="B433">
            <v>121159</v>
          </cell>
          <cell r="C433">
            <v>0.39800000000000002</v>
          </cell>
          <cell r="D433">
            <v>0.36980000000000002</v>
          </cell>
          <cell r="E433">
            <v>2.8199999999999999E-2</v>
          </cell>
          <cell r="F433">
            <v>0</v>
          </cell>
          <cell r="G433">
            <v>0</v>
          </cell>
          <cell r="H433">
            <v>2.7</v>
          </cell>
          <cell r="I433">
            <v>5.4</v>
          </cell>
          <cell r="J433">
            <v>9</v>
          </cell>
        </row>
        <row r="434">
          <cell r="B434">
            <v>121188</v>
          </cell>
          <cell r="C434">
            <v>1.208</v>
          </cell>
          <cell r="D434">
            <v>1.1041000000000001</v>
          </cell>
          <cell r="E434">
            <v>0.09</v>
          </cell>
          <cell r="F434">
            <v>1.3899999999999999E-2</v>
          </cell>
          <cell r="G434">
            <v>0</v>
          </cell>
          <cell r="H434">
            <v>2.7</v>
          </cell>
          <cell r="I434">
            <v>5.4</v>
          </cell>
          <cell r="J434">
            <v>9</v>
          </cell>
        </row>
        <row r="435">
          <cell r="B435">
            <v>121142</v>
          </cell>
          <cell r="C435">
            <v>0.158</v>
          </cell>
          <cell r="D435">
            <v>0.12720000000000001</v>
          </cell>
          <cell r="E435">
            <v>3.09E-2</v>
          </cell>
          <cell r="F435">
            <v>0</v>
          </cell>
          <cell r="G435">
            <v>0</v>
          </cell>
          <cell r="H435">
            <v>2.7</v>
          </cell>
          <cell r="I435">
            <v>5.4</v>
          </cell>
          <cell r="J435">
            <v>9</v>
          </cell>
        </row>
        <row r="436">
          <cell r="B436">
            <v>121072</v>
          </cell>
          <cell r="C436">
            <v>0.45179999999999998</v>
          </cell>
          <cell r="D436">
            <v>0.40039999999999998</v>
          </cell>
          <cell r="E436">
            <v>5.1400000000000001E-2</v>
          </cell>
          <cell r="F436">
            <v>0</v>
          </cell>
          <cell r="G436">
            <v>0</v>
          </cell>
          <cell r="H436">
            <v>2.7</v>
          </cell>
          <cell r="I436">
            <v>5.4</v>
          </cell>
          <cell r="J436">
            <v>9</v>
          </cell>
        </row>
        <row r="437">
          <cell r="B437">
            <v>121053</v>
          </cell>
          <cell r="C437">
            <v>0.50380000000000003</v>
          </cell>
          <cell r="D437">
            <v>0.34510000000000002</v>
          </cell>
          <cell r="E437">
            <v>0.15870000000000001</v>
          </cell>
          <cell r="F437">
            <v>0</v>
          </cell>
          <cell r="G437">
            <v>0</v>
          </cell>
          <cell r="H437">
            <v>2.7</v>
          </cell>
          <cell r="I437">
            <v>5.4</v>
          </cell>
          <cell r="J437">
            <v>9</v>
          </cell>
        </row>
        <row r="438">
          <cell r="B438">
            <v>121089</v>
          </cell>
          <cell r="C438">
            <v>1.1134999999999999</v>
          </cell>
          <cell r="D438">
            <v>0.87260000000000004</v>
          </cell>
          <cell r="E438">
            <v>0.24099999999999999</v>
          </cell>
          <cell r="F438">
            <v>0</v>
          </cell>
          <cell r="G438">
            <v>0</v>
          </cell>
          <cell r="I438">
            <v>5.4</v>
          </cell>
          <cell r="J438">
            <v>9</v>
          </cell>
        </row>
        <row r="439">
          <cell r="B439">
            <v>121266</v>
          </cell>
          <cell r="C439">
            <v>4.6116999999999999</v>
          </cell>
          <cell r="D439">
            <v>4.0994000000000002</v>
          </cell>
          <cell r="E439">
            <v>0.45469999999999999</v>
          </cell>
          <cell r="F439">
            <v>5.7599999999999998E-2</v>
          </cell>
          <cell r="G439">
            <v>0</v>
          </cell>
          <cell r="J439">
            <v>9</v>
          </cell>
        </row>
        <row r="441">
          <cell r="B441" t="str">
            <v>Evolução DEC Conjunto Jaçanã</v>
          </cell>
        </row>
        <row r="442">
          <cell r="B442" t="str">
            <v>CONSUM</v>
          </cell>
          <cell r="C442" t="str">
            <v>TOTAL</v>
          </cell>
          <cell r="D442" t="str">
            <v>NPROG</v>
          </cell>
          <cell r="E442" t="str">
            <v>PROG</v>
          </cell>
          <cell r="F442" t="str">
            <v>SUBT INT</v>
          </cell>
          <cell r="G442" t="str">
            <v>SUBT EXT</v>
          </cell>
          <cell r="H442" t="str">
            <v>Padrão Mensal = 4,8</v>
          </cell>
          <cell r="I442" t="str">
            <v>Padrão Trimestral = 9,6</v>
          </cell>
          <cell r="J442" t="str">
            <v>Padrão Anual = 16</v>
          </cell>
        </row>
        <row r="443">
          <cell r="B443">
            <v>72597</v>
          </cell>
          <cell r="C443">
            <v>0.89849999999999997</v>
          </cell>
          <cell r="D443">
            <v>0.81399999999999995</v>
          </cell>
          <cell r="E443">
            <v>6.3600000000000004E-2</v>
          </cell>
          <cell r="F443">
            <v>2.0899999999999998E-2</v>
          </cell>
          <cell r="G443">
            <v>0</v>
          </cell>
          <cell r="H443">
            <v>4.8</v>
          </cell>
          <cell r="I443">
            <v>9.6</v>
          </cell>
          <cell r="J443">
            <v>16</v>
          </cell>
        </row>
        <row r="444">
          <cell r="B444">
            <v>72597</v>
          </cell>
          <cell r="C444">
            <v>0.70679999999999998</v>
          </cell>
          <cell r="D444">
            <v>0.61240000000000006</v>
          </cell>
          <cell r="E444">
            <v>9.4399999999999998E-2</v>
          </cell>
          <cell r="F444">
            <v>0</v>
          </cell>
          <cell r="G444">
            <v>0</v>
          </cell>
          <cell r="H444">
            <v>4.8</v>
          </cell>
          <cell r="I444">
            <v>9.6</v>
          </cell>
          <cell r="J444">
            <v>16</v>
          </cell>
        </row>
        <row r="445">
          <cell r="B445">
            <v>72582</v>
          </cell>
          <cell r="C445">
            <v>0.62370000000000003</v>
          </cell>
          <cell r="D445">
            <v>0.59909999999999997</v>
          </cell>
          <cell r="E445">
            <v>2.46E-2</v>
          </cell>
          <cell r="F445">
            <v>0</v>
          </cell>
          <cell r="G445">
            <v>0</v>
          </cell>
          <cell r="H445">
            <v>4.8</v>
          </cell>
          <cell r="I445">
            <v>9.6</v>
          </cell>
          <cell r="J445">
            <v>16</v>
          </cell>
        </row>
        <row r="446">
          <cell r="B446">
            <v>72592</v>
          </cell>
          <cell r="C446">
            <v>2.2290000000000001</v>
          </cell>
          <cell r="D446">
            <v>2.0255000000000001</v>
          </cell>
          <cell r="E446">
            <v>0.18260000000000001</v>
          </cell>
          <cell r="F446">
            <v>2.0899999999999998E-2</v>
          </cell>
          <cell r="G446">
            <v>0</v>
          </cell>
          <cell r="H446">
            <v>4.8</v>
          </cell>
          <cell r="I446">
            <v>9.6</v>
          </cell>
          <cell r="J446">
            <v>16</v>
          </cell>
        </row>
        <row r="447">
          <cell r="B447">
            <v>72539</v>
          </cell>
          <cell r="C447">
            <v>0.1014</v>
          </cell>
          <cell r="D447">
            <v>6.5100000000000005E-2</v>
          </cell>
          <cell r="E447">
            <v>3.6299999999999999E-2</v>
          </cell>
          <cell r="F447">
            <v>0</v>
          </cell>
          <cell r="G447">
            <v>0</v>
          </cell>
          <cell r="H447">
            <v>4.8</v>
          </cell>
          <cell r="I447">
            <v>9.6</v>
          </cell>
          <cell r="J447">
            <v>16</v>
          </cell>
        </row>
        <row r="448">
          <cell r="B448">
            <v>72539</v>
          </cell>
          <cell r="C448">
            <v>0.32690000000000002</v>
          </cell>
          <cell r="D448">
            <v>0.2984</v>
          </cell>
          <cell r="E448">
            <v>2.8500000000000001E-2</v>
          </cell>
          <cell r="F448">
            <v>0</v>
          </cell>
          <cell r="G448">
            <v>0</v>
          </cell>
          <cell r="H448">
            <v>4.8</v>
          </cell>
          <cell r="I448">
            <v>9.6</v>
          </cell>
          <cell r="J448">
            <v>16</v>
          </cell>
        </row>
        <row r="449">
          <cell r="B449">
            <v>72539</v>
          </cell>
          <cell r="C449">
            <v>0.4531</v>
          </cell>
          <cell r="D449">
            <v>0.39679999999999999</v>
          </cell>
          <cell r="E449">
            <v>5.6300000000000003E-2</v>
          </cell>
          <cell r="F449">
            <v>0</v>
          </cell>
          <cell r="G449">
            <v>0</v>
          </cell>
          <cell r="H449">
            <v>4.8</v>
          </cell>
          <cell r="I449">
            <v>9.6</v>
          </cell>
          <cell r="J449">
            <v>16</v>
          </cell>
        </row>
        <row r="450">
          <cell r="B450">
            <v>72539</v>
          </cell>
          <cell r="C450">
            <v>0.88139999999999996</v>
          </cell>
          <cell r="D450">
            <v>0.76029999999999998</v>
          </cell>
          <cell r="E450">
            <v>0.1211</v>
          </cell>
          <cell r="F450">
            <v>0</v>
          </cell>
          <cell r="G450">
            <v>0</v>
          </cell>
          <cell r="H450">
            <v>4.8</v>
          </cell>
          <cell r="I450">
            <v>9.6</v>
          </cell>
          <cell r="J450">
            <v>16</v>
          </cell>
        </row>
        <row r="451">
          <cell r="B451">
            <v>72539</v>
          </cell>
          <cell r="C451">
            <v>0.71860000000000002</v>
          </cell>
          <cell r="D451">
            <v>0.55069999999999997</v>
          </cell>
          <cell r="E451">
            <v>0.1305</v>
          </cell>
          <cell r="F451">
            <v>3.7400000000000003E-2</v>
          </cell>
          <cell r="G451">
            <v>0</v>
          </cell>
          <cell r="H451">
            <v>4.8</v>
          </cell>
          <cell r="I451">
            <v>9.6</v>
          </cell>
          <cell r="J451">
            <v>16</v>
          </cell>
        </row>
        <row r="452">
          <cell r="B452">
            <v>72532</v>
          </cell>
          <cell r="C452">
            <v>0.22040000000000001</v>
          </cell>
          <cell r="D452">
            <v>0.1444</v>
          </cell>
          <cell r="E452">
            <v>7.5999999999999998E-2</v>
          </cell>
          <cell r="F452">
            <v>0</v>
          </cell>
          <cell r="G452">
            <v>0</v>
          </cell>
          <cell r="H452">
            <v>4.8</v>
          </cell>
          <cell r="I452">
            <v>9.6</v>
          </cell>
          <cell r="J452">
            <v>16</v>
          </cell>
        </row>
        <row r="453">
          <cell r="B453">
            <v>72530</v>
          </cell>
          <cell r="C453">
            <v>0.10009999999999999</v>
          </cell>
          <cell r="D453">
            <v>8.5400000000000004E-2</v>
          </cell>
          <cell r="E453">
            <v>1.47E-2</v>
          </cell>
          <cell r="F453">
            <v>0</v>
          </cell>
          <cell r="G453">
            <v>0</v>
          </cell>
          <cell r="H453">
            <v>4.8</v>
          </cell>
          <cell r="I453">
            <v>9.6</v>
          </cell>
          <cell r="J453">
            <v>16</v>
          </cell>
        </row>
        <row r="454">
          <cell r="B454">
            <v>72534</v>
          </cell>
          <cell r="C454">
            <v>1.0390999999999999</v>
          </cell>
          <cell r="D454">
            <v>0.78049999999999997</v>
          </cell>
          <cell r="E454">
            <v>0.22120000000000001</v>
          </cell>
          <cell r="F454">
            <v>3.7400000000000003E-2</v>
          </cell>
          <cell r="G454">
            <v>0</v>
          </cell>
          <cell r="H454">
            <v>4.8</v>
          </cell>
          <cell r="I454">
            <v>9.6</v>
          </cell>
          <cell r="J454">
            <v>16</v>
          </cell>
        </row>
        <row r="455">
          <cell r="B455">
            <v>72534</v>
          </cell>
          <cell r="C455">
            <v>0.33029999999999998</v>
          </cell>
          <cell r="D455">
            <v>0.17949999999999999</v>
          </cell>
          <cell r="E455">
            <v>0.15079999999999999</v>
          </cell>
          <cell r="F455">
            <v>0</v>
          </cell>
          <cell r="G455">
            <v>0</v>
          </cell>
          <cell r="H455">
            <v>4.8</v>
          </cell>
          <cell r="I455">
            <v>9.6</v>
          </cell>
          <cell r="J455">
            <v>16</v>
          </cell>
        </row>
        <row r="456">
          <cell r="B456">
            <v>72531</v>
          </cell>
          <cell r="C456">
            <v>0.56559999999999999</v>
          </cell>
          <cell r="D456">
            <v>0.55059999999999998</v>
          </cell>
          <cell r="E456">
            <v>1.4999999999999999E-2</v>
          </cell>
          <cell r="F456">
            <v>0</v>
          </cell>
          <cell r="G456">
            <v>0</v>
          </cell>
          <cell r="H456">
            <v>4.8</v>
          </cell>
          <cell r="I456">
            <v>9.6</v>
          </cell>
          <cell r="J456">
            <v>16</v>
          </cell>
        </row>
        <row r="457">
          <cell r="B457">
            <v>72523</v>
          </cell>
          <cell r="C457">
            <v>1.1172</v>
          </cell>
          <cell r="D457">
            <v>1.0524</v>
          </cell>
          <cell r="E457">
            <v>6.4799999999999996E-2</v>
          </cell>
          <cell r="F457">
            <v>0</v>
          </cell>
          <cell r="G457">
            <v>0</v>
          </cell>
          <cell r="H457">
            <v>4.8</v>
          </cell>
          <cell r="I457">
            <v>9.6</v>
          </cell>
          <cell r="J457">
            <v>16</v>
          </cell>
        </row>
        <row r="458">
          <cell r="B458">
            <v>72529</v>
          </cell>
          <cell r="C458">
            <v>2.0129999999999999</v>
          </cell>
          <cell r="D458">
            <v>1.7824</v>
          </cell>
          <cell r="E458">
            <v>0.2306</v>
          </cell>
          <cell r="F458">
            <v>0</v>
          </cell>
          <cell r="G458">
            <v>0</v>
          </cell>
          <cell r="I458">
            <v>9.6</v>
          </cell>
          <cell r="J458">
            <v>16</v>
          </cell>
        </row>
        <row r="459">
          <cell r="B459">
            <v>72549</v>
          </cell>
          <cell r="C459">
            <v>6.1630000000000003</v>
          </cell>
          <cell r="D459">
            <v>5.3491999999999997</v>
          </cell>
          <cell r="E459">
            <v>0.75549999999999995</v>
          </cell>
          <cell r="F459">
            <v>5.8299999999999998E-2</v>
          </cell>
          <cell r="G459">
            <v>0</v>
          </cell>
          <cell r="J459">
            <v>16</v>
          </cell>
        </row>
        <row r="461">
          <cell r="B461" t="str">
            <v>Evolução DEC Conjunto Jaguaré</v>
          </cell>
        </row>
        <row r="462">
          <cell r="B462" t="str">
            <v>CONSUM</v>
          </cell>
          <cell r="C462" t="str">
            <v>TOTAL</v>
          </cell>
          <cell r="D462" t="str">
            <v>NPROG</v>
          </cell>
          <cell r="E462" t="str">
            <v>PROG</v>
          </cell>
          <cell r="F462" t="str">
            <v>SUBT INT</v>
          </cell>
          <cell r="G462" t="str">
            <v>SUBT EXT</v>
          </cell>
          <cell r="H462" t="str">
            <v>Padrão Mensal = 4,5</v>
          </cell>
          <cell r="I462" t="str">
            <v>Padrão Trimestral = 9</v>
          </cell>
          <cell r="J462" t="str">
            <v>Padrão Anual = 15</v>
          </cell>
        </row>
        <row r="463">
          <cell r="B463">
            <v>84505</v>
          </cell>
          <cell r="C463">
            <v>0.76919999999999999</v>
          </cell>
          <cell r="D463">
            <v>0.75639999999999996</v>
          </cell>
          <cell r="E463">
            <v>1.2800000000000001E-2</v>
          </cell>
          <cell r="F463">
            <v>0</v>
          </cell>
          <cell r="G463">
            <v>0</v>
          </cell>
          <cell r="H463">
            <v>4.5</v>
          </cell>
          <cell r="I463">
            <v>9</v>
          </cell>
          <cell r="J463">
            <v>15</v>
          </cell>
        </row>
        <row r="464">
          <cell r="B464">
            <v>84470</v>
          </cell>
          <cell r="C464">
            <v>0.40920000000000001</v>
          </cell>
          <cell r="D464">
            <v>0.35339999999999999</v>
          </cell>
          <cell r="E464">
            <v>5.5800000000000002E-2</v>
          </cell>
          <cell r="F464">
            <v>0</v>
          </cell>
          <cell r="G464">
            <v>0</v>
          </cell>
          <cell r="H464">
            <v>4.5</v>
          </cell>
          <cell r="I464">
            <v>9</v>
          </cell>
          <cell r="J464">
            <v>15</v>
          </cell>
        </row>
        <row r="465">
          <cell r="B465">
            <v>84480</v>
          </cell>
          <cell r="C465">
            <v>0.32269999999999999</v>
          </cell>
          <cell r="D465">
            <v>0.28499999999999998</v>
          </cell>
          <cell r="E465">
            <v>3.7699999999999997E-2</v>
          </cell>
          <cell r="F465">
            <v>0</v>
          </cell>
          <cell r="G465">
            <v>0</v>
          </cell>
          <cell r="H465">
            <v>4.5</v>
          </cell>
          <cell r="I465">
            <v>9</v>
          </cell>
          <cell r="J465">
            <v>15</v>
          </cell>
        </row>
        <row r="466">
          <cell r="B466">
            <v>84485</v>
          </cell>
          <cell r="C466">
            <v>1.5012000000000001</v>
          </cell>
          <cell r="D466">
            <v>1.3949</v>
          </cell>
          <cell r="E466">
            <v>0.10630000000000001</v>
          </cell>
          <cell r="F466">
            <v>0</v>
          </cell>
          <cell r="G466">
            <v>0</v>
          </cell>
          <cell r="H466">
            <v>4.5</v>
          </cell>
          <cell r="I466">
            <v>9</v>
          </cell>
          <cell r="J466">
            <v>15</v>
          </cell>
        </row>
        <row r="467">
          <cell r="B467">
            <v>84470</v>
          </cell>
          <cell r="C467">
            <v>0.47170000000000001</v>
          </cell>
          <cell r="D467">
            <v>0.28239999999999998</v>
          </cell>
          <cell r="E467">
            <v>0.1893</v>
          </cell>
          <cell r="F467">
            <v>0</v>
          </cell>
          <cell r="G467">
            <v>0</v>
          </cell>
          <cell r="H467">
            <v>4.5</v>
          </cell>
          <cell r="I467">
            <v>9</v>
          </cell>
          <cell r="J467">
            <v>15</v>
          </cell>
        </row>
        <row r="468">
          <cell r="B468">
            <v>84470</v>
          </cell>
          <cell r="C468">
            <v>0.14499999999999999</v>
          </cell>
          <cell r="D468">
            <v>0.13780000000000001</v>
          </cell>
          <cell r="E468">
            <v>7.1999999999999998E-3</v>
          </cell>
          <cell r="F468">
            <v>0</v>
          </cell>
          <cell r="G468">
            <v>0</v>
          </cell>
          <cell r="H468">
            <v>4.5</v>
          </cell>
          <cell r="I468">
            <v>9</v>
          </cell>
          <cell r="J468">
            <v>15</v>
          </cell>
        </row>
        <row r="469">
          <cell r="B469">
            <v>84470</v>
          </cell>
          <cell r="C469">
            <v>0.50800000000000001</v>
          </cell>
          <cell r="D469">
            <v>0.45240000000000002</v>
          </cell>
          <cell r="E469">
            <v>5.4600000000000003E-2</v>
          </cell>
          <cell r="F469">
            <v>1E-3</v>
          </cell>
          <cell r="G469">
            <v>0</v>
          </cell>
          <cell r="H469">
            <v>4.5</v>
          </cell>
          <cell r="I469">
            <v>9</v>
          </cell>
          <cell r="J469">
            <v>15</v>
          </cell>
        </row>
        <row r="470">
          <cell r="B470">
            <v>84470</v>
          </cell>
          <cell r="C470">
            <v>1.1247</v>
          </cell>
          <cell r="D470">
            <v>0.87260000000000004</v>
          </cell>
          <cell r="E470">
            <v>0.25109999999999999</v>
          </cell>
          <cell r="F470">
            <v>1E-3</v>
          </cell>
          <cell r="G470">
            <v>0</v>
          </cell>
          <cell r="H470">
            <v>4.5</v>
          </cell>
          <cell r="I470">
            <v>9</v>
          </cell>
          <cell r="J470">
            <v>15</v>
          </cell>
        </row>
        <row r="471">
          <cell r="B471">
            <v>84454</v>
          </cell>
          <cell r="C471">
            <v>0.56189999999999996</v>
          </cell>
          <cell r="D471">
            <v>0.48980000000000001</v>
          </cell>
          <cell r="E471">
            <v>7.22E-2</v>
          </cell>
          <cell r="F471">
            <v>0</v>
          </cell>
          <cell r="G471">
            <v>0</v>
          </cell>
          <cell r="H471">
            <v>4.5</v>
          </cell>
          <cell r="I471">
            <v>9</v>
          </cell>
          <cell r="J471">
            <v>15</v>
          </cell>
        </row>
        <row r="472">
          <cell r="B472">
            <v>84411</v>
          </cell>
          <cell r="C472">
            <v>0.59230000000000005</v>
          </cell>
          <cell r="D472">
            <v>0.57630000000000003</v>
          </cell>
          <cell r="E472">
            <v>1.6E-2</v>
          </cell>
          <cell r="F472">
            <v>0</v>
          </cell>
          <cell r="G472">
            <v>0</v>
          </cell>
          <cell r="H472">
            <v>4.5</v>
          </cell>
          <cell r="I472">
            <v>9</v>
          </cell>
          <cell r="J472">
            <v>15</v>
          </cell>
        </row>
        <row r="473">
          <cell r="B473">
            <v>84472</v>
          </cell>
          <cell r="C473">
            <v>0.9496</v>
          </cell>
          <cell r="D473">
            <v>0.69110000000000005</v>
          </cell>
          <cell r="E473">
            <v>0.2515</v>
          </cell>
          <cell r="F473">
            <v>7.0000000000000001E-3</v>
          </cell>
          <cell r="G473">
            <v>0</v>
          </cell>
          <cell r="H473">
            <v>4.5</v>
          </cell>
          <cell r="I473">
            <v>9</v>
          </cell>
          <cell r="J473">
            <v>15</v>
          </cell>
        </row>
        <row r="474">
          <cell r="B474">
            <v>84446</v>
          </cell>
          <cell r="C474">
            <v>2.1038999999999999</v>
          </cell>
          <cell r="D474">
            <v>1.7572000000000001</v>
          </cell>
          <cell r="E474">
            <v>0.33979999999999999</v>
          </cell>
          <cell r="F474">
            <v>7.0000000000000001E-3</v>
          </cell>
          <cell r="G474">
            <v>0</v>
          </cell>
          <cell r="H474">
            <v>4.5</v>
          </cell>
          <cell r="I474">
            <v>9</v>
          </cell>
          <cell r="J474">
            <v>15</v>
          </cell>
        </row>
        <row r="475">
          <cell r="B475">
            <v>84467</v>
          </cell>
          <cell r="C475">
            <v>0.14660000000000001</v>
          </cell>
          <cell r="D475">
            <v>0.12909999999999999</v>
          </cell>
          <cell r="E475">
            <v>1.7600000000000001E-2</v>
          </cell>
          <cell r="F475">
            <v>0</v>
          </cell>
          <cell r="G475">
            <v>0</v>
          </cell>
          <cell r="H475">
            <v>4.5</v>
          </cell>
          <cell r="I475">
            <v>9</v>
          </cell>
          <cell r="J475">
            <v>15</v>
          </cell>
        </row>
        <row r="476">
          <cell r="B476">
            <v>84408</v>
          </cell>
          <cell r="C476">
            <v>1.6422000000000001</v>
          </cell>
          <cell r="D476">
            <v>1.5174000000000001</v>
          </cell>
          <cell r="E476">
            <v>6.2E-2</v>
          </cell>
          <cell r="F476">
            <v>6.2899999999999998E-2</v>
          </cell>
          <cell r="G476">
            <v>0</v>
          </cell>
          <cell r="H476">
            <v>4.5</v>
          </cell>
          <cell r="I476">
            <v>9</v>
          </cell>
          <cell r="J476">
            <v>15</v>
          </cell>
        </row>
        <row r="477">
          <cell r="B477">
            <v>84398</v>
          </cell>
          <cell r="C477">
            <v>1.236</v>
          </cell>
          <cell r="D477">
            <v>1.2184999999999999</v>
          </cell>
          <cell r="E477">
            <v>1.7500000000000002E-2</v>
          </cell>
          <cell r="F477">
            <v>0</v>
          </cell>
          <cell r="G477">
            <v>0</v>
          </cell>
          <cell r="H477">
            <v>4.5</v>
          </cell>
          <cell r="I477">
            <v>9</v>
          </cell>
          <cell r="J477">
            <v>15</v>
          </cell>
        </row>
        <row r="478">
          <cell r="B478">
            <v>84424</v>
          </cell>
          <cell r="C478">
            <v>3.0242</v>
          </cell>
          <cell r="D478">
            <v>2.8643999999999998</v>
          </cell>
          <cell r="E478">
            <v>9.7100000000000006E-2</v>
          </cell>
          <cell r="F478">
            <v>6.2899999999999998E-2</v>
          </cell>
          <cell r="G478">
            <v>0</v>
          </cell>
          <cell r="I478">
            <v>9</v>
          </cell>
          <cell r="J478">
            <v>15</v>
          </cell>
        </row>
        <row r="479">
          <cell r="B479">
            <v>84456</v>
          </cell>
          <cell r="C479">
            <v>7.7533000000000003</v>
          </cell>
          <cell r="D479">
            <v>6.8884999999999996</v>
          </cell>
          <cell r="E479">
            <v>0.79430000000000001</v>
          </cell>
          <cell r="F479">
            <v>7.0900000000000005E-2</v>
          </cell>
          <cell r="G479">
            <v>0</v>
          </cell>
          <cell r="J479">
            <v>15</v>
          </cell>
        </row>
        <row r="481">
          <cell r="B481" t="str">
            <v>Evolução DEC Conjunto Jandira</v>
          </cell>
        </row>
        <row r="482">
          <cell r="B482" t="str">
            <v>CONSUM</v>
          </cell>
          <cell r="C482" t="str">
            <v>TOTAL</v>
          </cell>
          <cell r="D482" t="str">
            <v>NPROG</v>
          </cell>
          <cell r="E482" t="str">
            <v>PROG</v>
          </cell>
          <cell r="F482" t="str">
            <v>SUBT INT</v>
          </cell>
          <cell r="G482" t="str">
            <v>SUBT EXT</v>
          </cell>
          <cell r="H482" t="str">
            <v>Padrão Mensal = 3,6</v>
          </cell>
          <cell r="I482" t="str">
            <v>Padrão Trimestral = 7,2</v>
          </cell>
          <cell r="J482" t="str">
            <v>Padrão Anual = 12</v>
          </cell>
        </row>
        <row r="483">
          <cell r="B483">
            <v>29549</v>
          </cell>
          <cell r="C483">
            <v>0.57679999999999998</v>
          </cell>
          <cell r="D483">
            <v>0.31180000000000002</v>
          </cell>
          <cell r="E483">
            <v>0.26500000000000001</v>
          </cell>
          <cell r="F483">
            <v>0</v>
          </cell>
          <cell r="G483">
            <v>0</v>
          </cell>
          <cell r="H483">
            <v>3.6</v>
          </cell>
          <cell r="I483">
            <v>7.2</v>
          </cell>
          <cell r="J483">
            <v>12</v>
          </cell>
        </row>
        <row r="484">
          <cell r="B484">
            <v>29549</v>
          </cell>
          <cell r="C484">
            <v>0.59350000000000003</v>
          </cell>
          <cell r="D484">
            <v>0.52259999999999995</v>
          </cell>
          <cell r="E484">
            <v>7.0900000000000005E-2</v>
          </cell>
          <cell r="F484">
            <v>0</v>
          </cell>
          <cell r="G484">
            <v>0</v>
          </cell>
          <cell r="H484">
            <v>3.6</v>
          </cell>
          <cell r="I484">
            <v>7.2</v>
          </cell>
          <cell r="J484">
            <v>12</v>
          </cell>
        </row>
        <row r="485">
          <cell r="B485">
            <v>29549</v>
          </cell>
          <cell r="C485">
            <v>1.0703</v>
          </cell>
          <cell r="D485">
            <v>1.0526</v>
          </cell>
          <cell r="E485">
            <v>3.8E-3</v>
          </cell>
          <cell r="F485">
            <v>1.11E-2</v>
          </cell>
          <cell r="G485">
            <v>2.8E-3</v>
          </cell>
          <cell r="H485">
            <v>3.6</v>
          </cell>
          <cell r="I485">
            <v>7.2</v>
          </cell>
          <cell r="J485">
            <v>12</v>
          </cell>
        </row>
        <row r="486">
          <cell r="B486">
            <v>29549</v>
          </cell>
          <cell r="C486">
            <v>2.2406000000000001</v>
          </cell>
          <cell r="D486">
            <v>1.887</v>
          </cell>
          <cell r="E486">
            <v>0.3397</v>
          </cell>
          <cell r="F486">
            <v>1.11E-2</v>
          </cell>
          <cell r="G486">
            <v>2.8E-3</v>
          </cell>
          <cell r="H486">
            <v>3.6</v>
          </cell>
          <cell r="I486">
            <v>7.2</v>
          </cell>
          <cell r="J486">
            <v>12</v>
          </cell>
        </row>
        <row r="487">
          <cell r="B487">
            <v>29549</v>
          </cell>
          <cell r="C487">
            <v>0.15939999999999999</v>
          </cell>
          <cell r="D487">
            <v>0.1246</v>
          </cell>
          <cell r="E487">
            <v>3.4799999999999998E-2</v>
          </cell>
          <cell r="F487">
            <v>0</v>
          </cell>
          <cell r="G487">
            <v>0</v>
          </cell>
          <cell r="H487">
            <v>3.6</v>
          </cell>
          <cell r="I487">
            <v>7.2</v>
          </cell>
          <cell r="J487">
            <v>12</v>
          </cell>
        </row>
        <row r="488">
          <cell r="B488">
            <v>29549</v>
          </cell>
          <cell r="C488">
            <v>0.1681</v>
          </cell>
          <cell r="D488">
            <v>8.6999999999999994E-2</v>
          </cell>
          <cell r="E488">
            <v>8.1100000000000005E-2</v>
          </cell>
          <cell r="F488">
            <v>0</v>
          </cell>
          <cell r="G488">
            <v>0</v>
          </cell>
          <cell r="H488">
            <v>3.6</v>
          </cell>
          <cell r="I488">
            <v>7.2</v>
          </cell>
          <cell r="J488">
            <v>12</v>
          </cell>
        </row>
        <row r="489">
          <cell r="B489">
            <v>29549</v>
          </cell>
          <cell r="C489">
            <v>0.73319999999999996</v>
          </cell>
          <cell r="D489">
            <v>0.20569999999999999</v>
          </cell>
          <cell r="E489">
            <v>0.52749999999999997</v>
          </cell>
          <cell r="F489">
            <v>0</v>
          </cell>
          <cell r="G489">
            <v>0</v>
          </cell>
          <cell r="H489">
            <v>3.6</v>
          </cell>
          <cell r="I489">
            <v>7.2</v>
          </cell>
          <cell r="J489">
            <v>12</v>
          </cell>
        </row>
        <row r="490">
          <cell r="B490">
            <v>29549</v>
          </cell>
          <cell r="C490">
            <v>1.0607</v>
          </cell>
          <cell r="D490">
            <v>0.4173</v>
          </cell>
          <cell r="E490">
            <v>0.64339999999999997</v>
          </cell>
          <cell r="F490">
            <v>0</v>
          </cell>
          <cell r="G490">
            <v>0</v>
          </cell>
          <cell r="H490">
            <v>3.6</v>
          </cell>
          <cell r="I490">
            <v>7.2</v>
          </cell>
          <cell r="J490">
            <v>12</v>
          </cell>
        </row>
        <row r="491">
          <cell r="B491">
            <v>29549</v>
          </cell>
          <cell r="C491">
            <v>0.69740000000000002</v>
          </cell>
          <cell r="D491">
            <v>0.69340000000000002</v>
          </cell>
          <cell r="E491">
            <v>4.0000000000000001E-3</v>
          </cell>
          <cell r="F491">
            <v>0</v>
          </cell>
          <cell r="G491">
            <v>0</v>
          </cell>
          <cell r="H491">
            <v>3.6</v>
          </cell>
          <cell r="I491">
            <v>7.2</v>
          </cell>
          <cell r="J491">
            <v>12</v>
          </cell>
        </row>
        <row r="492">
          <cell r="B492">
            <v>29549</v>
          </cell>
          <cell r="C492">
            <v>1.1685000000000001</v>
          </cell>
          <cell r="D492">
            <v>1.0766</v>
          </cell>
          <cell r="E492">
            <v>2.4400000000000002E-2</v>
          </cell>
          <cell r="F492">
            <v>1.8100000000000002E-2</v>
          </cell>
          <cell r="G492">
            <v>4.9399999999999999E-2</v>
          </cell>
          <cell r="H492">
            <v>3.6</v>
          </cell>
          <cell r="I492">
            <v>7.2</v>
          </cell>
          <cell r="J492">
            <v>12</v>
          </cell>
        </row>
        <row r="493">
          <cell r="B493">
            <v>29549</v>
          </cell>
          <cell r="C493">
            <v>0.15790000000000001</v>
          </cell>
          <cell r="D493">
            <v>0.13350000000000001</v>
          </cell>
          <cell r="E493">
            <v>2.4400000000000002E-2</v>
          </cell>
          <cell r="F493">
            <v>0</v>
          </cell>
          <cell r="G493">
            <v>0</v>
          </cell>
          <cell r="H493">
            <v>3.6</v>
          </cell>
          <cell r="I493">
            <v>7.2</v>
          </cell>
          <cell r="J493">
            <v>12</v>
          </cell>
        </row>
        <row r="494">
          <cell r="B494">
            <v>29549</v>
          </cell>
          <cell r="C494">
            <v>2.0238</v>
          </cell>
          <cell r="D494">
            <v>1.9035</v>
          </cell>
          <cell r="E494">
            <v>5.28E-2</v>
          </cell>
          <cell r="F494">
            <v>1.8100000000000002E-2</v>
          </cell>
          <cell r="G494">
            <v>4.9399999999999999E-2</v>
          </cell>
          <cell r="H494">
            <v>3.6</v>
          </cell>
          <cell r="I494">
            <v>7.2</v>
          </cell>
          <cell r="J494">
            <v>12</v>
          </cell>
        </row>
        <row r="495">
          <cell r="B495">
            <v>29549</v>
          </cell>
          <cell r="C495">
            <v>0.38850000000000001</v>
          </cell>
          <cell r="D495">
            <v>0.121</v>
          </cell>
          <cell r="E495">
            <v>3.7100000000000001E-2</v>
          </cell>
          <cell r="F495">
            <v>0</v>
          </cell>
          <cell r="G495">
            <v>0.23039999999999999</v>
          </cell>
          <cell r="H495">
            <v>3.6</v>
          </cell>
          <cell r="I495">
            <v>7.2</v>
          </cell>
          <cell r="J495">
            <v>12</v>
          </cell>
        </row>
        <row r="496">
          <cell r="B496">
            <v>29549</v>
          </cell>
          <cell r="C496">
            <v>0.38600000000000001</v>
          </cell>
          <cell r="D496">
            <v>0.3644</v>
          </cell>
          <cell r="E496">
            <v>2.1600000000000001E-2</v>
          </cell>
          <cell r="F496">
            <v>0</v>
          </cell>
          <cell r="G496">
            <v>0</v>
          </cell>
          <cell r="H496">
            <v>3.6</v>
          </cell>
          <cell r="I496">
            <v>7.2</v>
          </cell>
          <cell r="J496">
            <v>12</v>
          </cell>
        </row>
        <row r="497">
          <cell r="B497">
            <v>29549</v>
          </cell>
          <cell r="C497">
            <v>0.995</v>
          </cell>
          <cell r="D497">
            <v>0.87190000000000001</v>
          </cell>
          <cell r="E497">
            <v>3.8699999999999998E-2</v>
          </cell>
          <cell r="F497">
            <v>8.4500000000000006E-2</v>
          </cell>
          <cell r="G497">
            <v>0</v>
          </cell>
          <cell r="H497">
            <v>3.6</v>
          </cell>
          <cell r="I497">
            <v>7.2</v>
          </cell>
          <cell r="J497">
            <v>12</v>
          </cell>
        </row>
        <row r="498">
          <cell r="B498">
            <v>29549</v>
          </cell>
          <cell r="C498">
            <v>1.7695000000000001</v>
          </cell>
          <cell r="D498">
            <v>1.3573</v>
          </cell>
          <cell r="E498">
            <v>9.74E-2</v>
          </cell>
          <cell r="F498">
            <v>8.4500000000000006E-2</v>
          </cell>
          <cell r="G498">
            <v>0.23039999999999999</v>
          </cell>
          <cell r="I498">
            <v>7.2</v>
          </cell>
          <cell r="J498">
            <v>12</v>
          </cell>
        </row>
        <row r="499">
          <cell r="B499">
            <v>29549</v>
          </cell>
          <cell r="C499">
            <v>7.0945999999999998</v>
          </cell>
          <cell r="D499">
            <v>5.5651000000000002</v>
          </cell>
          <cell r="E499">
            <v>1.1333</v>
          </cell>
          <cell r="F499">
            <v>0.1137</v>
          </cell>
          <cell r="G499">
            <v>0.28260000000000002</v>
          </cell>
          <cell r="J499">
            <v>12</v>
          </cell>
        </row>
        <row r="501">
          <cell r="B501" t="str">
            <v>Evolução DEC Conjunto Jaraguá</v>
          </cell>
        </row>
        <row r="502">
          <cell r="B502" t="str">
            <v>CONSUM</v>
          </cell>
          <cell r="C502" t="str">
            <v>TOTAL</v>
          </cell>
          <cell r="D502" t="str">
            <v>NPROG</v>
          </cell>
          <cell r="E502" t="str">
            <v>PROG</v>
          </cell>
          <cell r="F502" t="str">
            <v>SUBT INT</v>
          </cell>
          <cell r="G502" t="str">
            <v>SUBT EXT</v>
          </cell>
          <cell r="H502" t="str">
            <v>Padrão Mensal = 6,9</v>
          </cell>
          <cell r="I502" t="str">
            <v>Padrão Trimestral = 13,8</v>
          </cell>
          <cell r="J502" t="str">
            <v>Padrão Anual = 23</v>
          </cell>
        </row>
        <row r="503">
          <cell r="B503">
            <v>160921</v>
          </cell>
          <cell r="C503">
            <v>1.7096</v>
          </cell>
          <cell r="D503">
            <v>1.3168</v>
          </cell>
          <cell r="E503">
            <v>0.39279999999999998</v>
          </cell>
          <cell r="F503">
            <v>0</v>
          </cell>
          <cell r="G503">
            <v>0</v>
          </cell>
          <cell r="H503">
            <v>6.9</v>
          </cell>
          <cell r="I503">
            <v>13.8</v>
          </cell>
          <cell r="J503">
            <v>23</v>
          </cell>
        </row>
        <row r="504">
          <cell r="B504">
            <v>160725</v>
          </cell>
          <cell r="C504">
            <v>0.82820000000000005</v>
          </cell>
          <cell r="D504">
            <v>0.59850000000000003</v>
          </cell>
          <cell r="E504">
            <v>0.19320000000000001</v>
          </cell>
          <cell r="F504">
            <v>3.6400000000000002E-2</v>
          </cell>
          <cell r="G504">
            <v>0</v>
          </cell>
          <cell r="H504">
            <v>6.9</v>
          </cell>
          <cell r="I504">
            <v>13.8</v>
          </cell>
          <cell r="J504">
            <v>23</v>
          </cell>
        </row>
        <row r="505">
          <cell r="B505">
            <v>160701</v>
          </cell>
          <cell r="C505">
            <v>1.621</v>
          </cell>
          <cell r="D505">
            <v>0.93859999999999999</v>
          </cell>
          <cell r="E505">
            <v>0.3054</v>
          </cell>
          <cell r="F505">
            <v>0.1772</v>
          </cell>
          <cell r="G505">
            <v>0.19980000000000001</v>
          </cell>
          <cell r="H505">
            <v>6.9</v>
          </cell>
          <cell r="I505">
            <v>13.8</v>
          </cell>
          <cell r="J505">
            <v>23</v>
          </cell>
        </row>
        <row r="506">
          <cell r="B506">
            <v>160782</v>
          </cell>
          <cell r="C506">
            <v>4.1592000000000002</v>
          </cell>
          <cell r="D506">
            <v>2.8544</v>
          </cell>
          <cell r="E506">
            <v>0.89149999999999996</v>
          </cell>
          <cell r="F506">
            <v>0.2135</v>
          </cell>
          <cell r="G506">
            <v>0.19969999999999999</v>
          </cell>
          <cell r="H506">
            <v>6.9</v>
          </cell>
          <cell r="I506">
            <v>13.8</v>
          </cell>
          <cell r="J506">
            <v>23</v>
          </cell>
        </row>
        <row r="507">
          <cell r="B507">
            <v>160692</v>
          </cell>
          <cell r="C507">
            <v>0.46410000000000001</v>
          </cell>
          <cell r="D507">
            <v>0.126</v>
          </cell>
          <cell r="E507">
            <v>0.33810000000000001</v>
          </cell>
          <cell r="F507">
            <v>0</v>
          </cell>
          <cell r="G507">
            <v>0</v>
          </cell>
          <cell r="H507">
            <v>6.9</v>
          </cell>
          <cell r="I507">
            <v>13.8</v>
          </cell>
          <cell r="J507">
            <v>23</v>
          </cell>
        </row>
        <row r="508">
          <cell r="B508">
            <v>160692</v>
          </cell>
          <cell r="C508">
            <v>0.3165</v>
          </cell>
          <cell r="D508">
            <v>0.23719999999999999</v>
          </cell>
          <cell r="E508">
            <v>7.9299999999999995E-2</v>
          </cell>
          <cell r="F508">
            <v>0</v>
          </cell>
          <cell r="G508">
            <v>0</v>
          </cell>
          <cell r="H508">
            <v>6.9</v>
          </cell>
          <cell r="I508">
            <v>13.8</v>
          </cell>
          <cell r="J508">
            <v>23</v>
          </cell>
        </row>
        <row r="509">
          <cell r="B509">
            <v>160692</v>
          </cell>
          <cell r="C509">
            <v>0.57340000000000002</v>
          </cell>
          <cell r="D509">
            <v>0.42820000000000003</v>
          </cell>
          <cell r="E509">
            <v>0.1452</v>
          </cell>
          <cell r="F509">
            <v>0</v>
          </cell>
          <cell r="G509">
            <v>0</v>
          </cell>
          <cell r="H509">
            <v>6.9</v>
          </cell>
          <cell r="I509">
            <v>13.8</v>
          </cell>
          <cell r="J509">
            <v>23</v>
          </cell>
        </row>
        <row r="510">
          <cell r="B510">
            <v>160692</v>
          </cell>
          <cell r="C510">
            <v>1.3540000000000001</v>
          </cell>
          <cell r="D510">
            <v>0.79139999999999999</v>
          </cell>
          <cell r="E510">
            <v>0.56259999999999999</v>
          </cell>
          <cell r="F510">
            <v>0</v>
          </cell>
          <cell r="G510">
            <v>0</v>
          </cell>
          <cell r="H510">
            <v>6.9</v>
          </cell>
          <cell r="I510">
            <v>13.8</v>
          </cell>
          <cell r="J510">
            <v>23</v>
          </cell>
        </row>
        <row r="511">
          <cell r="B511">
            <v>160729</v>
          </cell>
          <cell r="C511">
            <v>1.6338999999999999</v>
          </cell>
          <cell r="D511">
            <v>1.3709</v>
          </cell>
          <cell r="E511">
            <v>0.25840000000000002</v>
          </cell>
          <cell r="F511">
            <v>4.7000000000000002E-3</v>
          </cell>
          <cell r="G511">
            <v>0</v>
          </cell>
          <cell r="H511">
            <v>6.9</v>
          </cell>
          <cell r="I511">
            <v>13.8</v>
          </cell>
          <cell r="J511">
            <v>23</v>
          </cell>
        </row>
        <row r="512">
          <cell r="B512">
            <v>160303</v>
          </cell>
          <cell r="C512">
            <v>1.0448</v>
          </cell>
          <cell r="D512">
            <v>0.38640000000000002</v>
          </cell>
          <cell r="E512">
            <v>0.63549999999999995</v>
          </cell>
          <cell r="F512">
            <v>2.3E-2</v>
          </cell>
          <cell r="G512">
            <v>0</v>
          </cell>
          <cell r="H512">
            <v>6.9</v>
          </cell>
          <cell r="I512">
            <v>13.8</v>
          </cell>
          <cell r="J512">
            <v>23</v>
          </cell>
        </row>
        <row r="513">
          <cell r="B513">
            <v>160282</v>
          </cell>
          <cell r="C513">
            <v>0.76500000000000001</v>
          </cell>
          <cell r="D513">
            <v>0.29770000000000002</v>
          </cell>
          <cell r="E513">
            <v>0.40910000000000002</v>
          </cell>
          <cell r="F513">
            <v>5.8999999999999999E-3</v>
          </cell>
          <cell r="G513">
            <v>5.2299999999999999E-2</v>
          </cell>
          <cell r="H513">
            <v>6.9</v>
          </cell>
          <cell r="I513">
            <v>13.8</v>
          </cell>
          <cell r="J513">
            <v>23</v>
          </cell>
        </row>
        <row r="514">
          <cell r="B514">
            <v>160438</v>
          </cell>
          <cell r="C514">
            <v>3.4449999999999998</v>
          </cell>
          <cell r="D514">
            <v>2.0569000000000002</v>
          </cell>
          <cell r="E514">
            <v>1.3025</v>
          </cell>
          <cell r="F514">
            <v>3.3599999999999998E-2</v>
          </cell>
          <cell r="G514">
            <v>5.2200000000000003E-2</v>
          </cell>
          <cell r="H514">
            <v>6.9</v>
          </cell>
          <cell r="I514">
            <v>13.8</v>
          </cell>
          <cell r="J514">
            <v>23</v>
          </cell>
        </row>
        <row r="515">
          <cell r="B515">
            <v>160271</v>
          </cell>
          <cell r="C515">
            <v>0.55889999999999995</v>
          </cell>
          <cell r="D515">
            <v>0.4078</v>
          </cell>
          <cell r="E515">
            <v>0.15110000000000001</v>
          </cell>
          <cell r="F515">
            <v>0</v>
          </cell>
          <cell r="G515">
            <v>0</v>
          </cell>
          <cell r="H515">
            <v>6.9</v>
          </cell>
          <cell r="I515">
            <v>13.8</v>
          </cell>
          <cell r="J515">
            <v>23</v>
          </cell>
        </row>
        <row r="516">
          <cell r="B516">
            <v>160272</v>
          </cell>
          <cell r="C516">
            <v>2.0024999999999999</v>
          </cell>
          <cell r="D516">
            <v>0.85470000000000002</v>
          </cell>
          <cell r="E516">
            <v>0.82930000000000004</v>
          </cell>
          <cell r="F516">
            <v>0.18179999999999999</v>
          </cell>
          <cell r="G516">
            <v>0.13669999999999999</v>
          </cell>
          <cell r="H516">
            <v>6.9</v>
          </cell>
          <cell r="I516">
            <v>13.8</v>
          </cell>
          <cell r="J516">
            <v>23</v>
          </cell>
        </row>
        <row r="517">
          <cell r="B517">
            <v>160303</v>
          </cell>
          <cell r="C517">
            <v>1.6825000000000001</v>
          </cell>
          <cell r="D517">
            <v>1.0541</v>
          </cell>
          <cell r="E517">
            <v>0.47560000000000002</v>
          </cell>
          <cell r="F517">
            <v>0.15279999999999999</v>
          </cell>
          <cell r="G517">
            <v>0</v>
          </cell>
          <cell r="H517">
            <v>6.9</v>
          </cell>
          <cell r="I517">
            <v>13.8</v>
          </cell>
          <cell r="J517">
            <v>23</v>
          </cell>
        </row>
        <row r="518">
          <cell r="B518">
            <v>160282</v>
          </cell>
          <cell r="C518">
            <v>4.2439999999999998</v>
          </cell>
          <cell r="D518">
            <v>2.3167</v>
          </cell>
          <cell r="E518">
            <v>1.456</v>
          </cell>
          <cell r="F518">
            <v>0.33460000000000001</v>
          </cell>
          <cell r="G518">
            <v>0.13669999999999999</v>
          </cell>
          <cell r="I518">
            <v>13.8</v>
          </cell>
          <cell r="J518">
            <v>23</v>
          </cell>
        </row>
        <row r="519">
          <cell r="B519">
            <v>160549</v>
          </cell>
          <cell r="C519">
            <v>13.2</v>
          </cell>
          <cell r="D519">
            <v>8.0189000000000004</v>
          </cell>
          <cell r="E519">
            <v>4.2111000000000001</v>
          </cell>
          <cell r="F519">
            <v>0.58140000000000003</v>
          </cell>
          <cell r="G519">
            <v>0.38869999999999999</v>
          </cell>
          <cell r="J519">
            <v>23</v>
          </cell>
        </row>
        <row r="521">
          <cell r="B521" t="str">
            <v>Evolução DEC Conjunto Jardim São Luís</v>
          </cell>
        </row>
        <row r="522">
          <cell r="B522" t="str">
            <v>CONSUM</v>
          </cell>
          <cell r="C522" t="str">
            <v>TOTAL</v>
          </cell>
          <cell r="D522" t="str">
            <v>NPROG</v>
          </cell>
          <cell r="E522" t="str">
            <v>PROG</v>
          </cell>
          <cell r="F522" t="str">
            <v>SUBT INT</v>
          </cell>
          <cell r="G522" t="str">
            <v>SUBT EXT</v>
          </cell>
          <cell r="H522" t="str">
            <v>Padrão Mensal = 7,8</v>
          </cell>
          <cell r="I522" t="str">
            <v>Padrão Trimestral = 15,6</v>
          </cell>
          <cell r="J522" t="str">
            <v>Padrão Anual = 26</v>
          </cell>
        </row>
        <row r="523">
          <cell r="B523">
            <v>73808</v>
          </cell>
          <cell r="C523">
            <v>2.2265000000000001</v>
          </cell>
          <cell r="D523">
            <v>2.1905999999999999</v>
          </cell>
          <cell r="E523">
            <v>3.5900000000000001E-2</v>
          </cell>
          <cell r="F523">
            <v>0</v>
          </cell>
          <cell r="G523">
            <v>0</v>
          </cell>
          <cell r="H523">
            <v>7.8</v>
          </cell>
          <cell r="I523">
            <v>15.6</v>
          </cell>
          <cell r="J523">
            <v>26</v>
          </cell>
        </row>
        <row r="524">
          <cell r="B524">
            <v>73808</v>
          </cell>
          <cell r="C524">
            <v>1.4419999999999999</v>
          </cell>
          <cell r="D524">
            <v>1.0274000000000001</v>
          </cell>
          <cell r="E524">
            <v>0.41460000000000002</v>
          </cell>
          <cell r="F524">
            <v>0</v>
          </cell>
          <cell r="G524">
            <v>0</v>
          </cell>
          <cell r="H524">
            <v>7.8</v>
          </cell>
          <cell r="I524">
            <v>15.6</v>
          </cell>
          <cell r="J524">
            <v>26</v>
          </cell>
        </row>
        <row r="525">
          <cell r="B525">
            <v>73799</v>
          </cell>
          <cell r="C525">
            <v>1.9537</v>
          </cell>
          <cell r="D525">
            <v>1.8113999999999999</v>
          </cell>
          <cell r="E525">
            <v>0.14230000000000001</v>
          </cell>
          <cell r="F525">
            <v>0</v>
          </cell>
          <cell r="G525">
            <v>0</v>
          </cell>
          <cell r="H525">
            <v>7.8</v>
          </cell>
          <cell r="I525">
            <v>15.6</v>
          </cell>
          <cell r="J525">
            <v>26</v>
          </cell>
        </row>
        <row r="526">
          <cell r="B526">
            <v>73805</v>
          </cell>
          <cell r="C526">
            <v>5.6222000000000003</v>
          </cell>
          <cell r="D526">
            <v>5.0293999999999999</v>
          </cell>
          <cell r="E526">
            <v>0.59279999999999999</v>
          </cell>
          <cell r="F526">
            <v>0</v>
          </cell>
          <cell r="G526">
            <v>0</v>
          </cell>
          <cell r="H526">
            <v>7.8</v>
          </cell>
          <cell r="I526">
            <v>15.6</v>
          </cell>
          <cell r="J526">
            <v>26</v>
          </cell>
        </row>
        <row r="527">
          <cell r="B527">
            <v>73798</v>
          </cell>
          <cell r="C527">
            <v>0.46879999999999999</v>
          </cell>
          <cell r="D527">
            <v>0.39100000000000001</v>
          </cell>
          <cell r="E527">
            <v>7.4499999999999997E-2</v>
          </cell>
          <cell r="F527">
            <v>3.3999999999999998E-3</v>
          </cell>
          <cell r="G527">
            <v>0</v>
          </cell>
          <cell r="H527">
            <v>7.8</v>
          </cell>
          <cell r="I527">
            <v>15.6</v>
          </cell>
          <cell r="J527">
            <v>26</v>
          </cell>
        </row>
        <row r="528">
          <cell r="B528">
            <v>73798</v>
          </cell>
          <cell r="C528">
            <v>0.72099999999999997</v>
          </cell>
          <cell r="D528">
            <v>0.70730000000000004</v>
          </cell>
          <cell r="E528">
            <v>1.37E-2</v>
          </cell>
          <cell r="F528">
            <v>0</v>
          </cell>
          <cell r="G528">
            <v>0</v>
          </cell>
          <cell r="H528">
            <v>7.8</v>
          </cell>
          <cell r="I528">
            <v>15.6</v>
          </cell>
          <cell r="J528">
            <v>26</v>
          </cell>
        </row>
        <row r="529">
          <cell r="B529">
            <v>73798</v>
          </cell>
          <cell r="C529">
            <v>0.64639999999999997</v>
          </cell>
          <cell r="D529">
            <v>0.6421</v>
          </cell>
          <cell r="E529">
            <v>4.3E-3</v>
          </cell>
          <cell r="F529">
            <v>0</v>
          </cell>
          <cell r="G529">
            <v>0</v>
          </cell>
          <cell r="H529">
            <v>7.8</v>
          </cell>
          <cell r="I529">
            <v>15.6</v>
          </cell>
          <cell r="J529">
            <v>26</v>
          </cell>
        </row>
        <row r="530">
          <cell r="B530">
            <v>73798</v>
          </cell>
          <cell r="C530">
            <v>1.8362000000000001</v>
          </cell>
          <cell r="D530">
            <v>1.7403999999999999</v>
          </cell>
          <cell r="E530">
            <v>9.2499999999999999E-2</v>
          </cell>
          <cell r="F530">
            <v>3.3999999999999998E-3</v>
          </cell>
          <cell r="G530">
            <v>0</v>
          </cell>
          <cell r="H530">
            <v>7.8</v>
          </cell>
          <cell r="I530">
            <v>15.6</v>
          </cell>
          <cell r="J530">
            <v>26</v>
          </cell>
        </row>
        <row r="531">
          <cell r="B531">
            <v>73853</v>
          </cell>
          <cell r="C531">
            <v>0.80459999999999998</v>
          </cell>
          <cell r="D531">
            <v>0.75290000000000001</v>
          </cell>
          <cell r="E531">
            <v>5.1700000000000003E-2</v>
          </cell>
          <cell r="F531">
            <v>0</v>
          </cell>
          <cell r="G531">
            <v>0</v>
          </cell>
          <cell r="H531">
            <v>7.8</v>
          </cell>
          <cell r="I531">
            <v>15.6</v>
          </cell>
          <cell r="J531">
            <v>26</v>
          </cell>
        </row>
        <row r="532">
          <cell r="B532">
            <v>73764</v>
          </cell>
          <cell r="C532">
            <v>0.57840000000000003</v>
          </cell>
          <cell r="D532">
            <v>0.44209999999999999</v>
          </cell>
          <cell r="E532">
            <v>0.1363</v>
          </cell>
          <cell r="F532">
            <v>0</v>
          </cell>
          <cell r="G532">
            <v>0</v>
          </cell>
          <cell r="H532">
            <v>7.8</v>
          </cell>
          <cell r="I532">
            <v>15.6</v>
          </cell>
          <cell r="J532">
            <v>26</v>
          </cell>
        </row>
        <row r="533">
          <cell r="B533">
            <v>73676</v>
          </cell>
          <cell r="C533">
            <v>1.7622</v>
          </cell>
          <cell r="D533">
            <v>1.7237</v>
          </cell>
          <cell r="E533">
            <v>3.8300000000000001E-2</v>
          </cell>
          <cell r="F533">
            <v>2.0000000000000001E-4</v>
          </cell>
          <cell r="G533">
            <v>0</v>
          </cell>
          <cell r="H533">
            <v>7.8</v>
          </cell>
          <cell r="I533">
            <v>15.6</v>
          </cell>
          <cell r="J533">
            <v>26</v>
          </cell>
        </row>
        <row r="534">
          <cell r="B534">
            <v>73764</v>
          </cell>
          <cell r="C534">
            <v>3.1440999999999999</v>
          </cell>
          <cell r="D534">
            <v>2.9176000000000002</v>
          </cell>
          <cell r="E534">
            <v>0.2263</v>
          </cell>
          <cell r="F534">
            <v>2.0000000000000001E-4</v>
          </cell>
          <cell r="G534">
            <v>0</v>
          </cell>
          <cell r="H534">
            <v>7.8</v>
          </cell>
          <cell r="I534">
            <v>15.6</v>
          </cell>
          <cell r="J534">
            <v>26</v>
          </cell>
        </row>
        <row r="535">
          <cell r="B535">
            <v>73676</v>
          </cell>
          <cell r="C535">
            <v>0.97150000000000003</v>
          </cell>
          <cell r="D535">
            <v>0.6159</v>
          </cell>
          <cell r="E535">
            <v>0.35560000000000003</v>
          </cell>
          <cell r="F535">
            <v>0</v>
          </cell>
          <cell r="G535">
            <v>0</v>
          </cell>
          <cell r="H535">
            <v>7.8</v>
          </cell>
          <cell r="I535">
            <v>15.6</v>
          </cell>
          <cell r="J535">
            <v>26</v>
          </cell>
        </row>
        <row r="536">
          <cell r="B536">
            <v>73676</v>
          </cell>
          <cell r="C536">
            <v>1.7528999999999999</v>
          </cell>
          <cell r="D536">
            <v>1.6274</v>
          </cell>
          <cell r="E536">
            <v>0.1255</v>
          </cell>
          <cell r="F536">
            <v>0</v>
          </cell>
          <cell r="G536">
            <v>0</v>
          </cell>
          <cell r="H536">
            <v>7.8</v>
          </cell>
          <cell r="I536">
            <v>15.6</v>
          </cell>
          <cell r="J536">
            <v>26</v>
          </cell>
        </row>
        <row r="537">
          <cell r="B537">
            <v>73710</v>
          </cell>
          <cell r="C537">
            <v>2.1164000000000001</v>
          </cell>
          <cell r="D537">
            <v>2.0287000000000002</v>
          </cell>
          <cell r="E537">
            <v>8.77E-2</v>
          </cell>
          <cell r="F537">
            <v>0</v>
          </cell>
          <cell r="G537">
            <v>0</v>
          </cell>
          <cell r="H537">
            <v>7.8</v>
          </cell>
          <cell r="I537">
            <v>15.6</v>
          </cell>
          <cell r="J537">
            <v>26</v>
          </cell>
        </row>
        <row r="538">
          <cell r="B538">
            <v>73687</v>
          </cell>
          <cell r="C538">
            <v>4.8411</v>
          </cell>
          <cell r="D538">
            <v>4.2723000000000004</v>
          </cell>
          <cell r="E538">
            <v>0.56879999999999997</v>
          </cell>
          <cell r="F538">
            <v>0</v>
          </cell>
          <cell r="G538">
            <v>0</v>
          </cell>
          <cell r="I538">
            <v>15.6</v>
          </cell>
          <cell r="J538">
            <v>26</v>
          </cell>
        </row>
        <row r="539">
          <cell r="B539">
            <v>73764</v>
          </cell>
          <cell r="C539">
            <v>15.442399999999999</v>
          </cell>
          <cell r="D539">
            <v>13.9588</v>
          </cell>
          <cell r="E539">
            <v>1.4802</v>
          </cell>
          <cell r="F539">
            <v>3.5999999999999999E-3</v>
          </cell>
          <cell r="G539">
            <v>0</v>
          </cell>
          <cell r="J539">
            <v>26</v>
          </cell>
        </row>
        <row r="541">
          <cell r="B541" t="str">
            <v>Evolução DEC Conjunto Juquitiba</v>
          </cell>
        </row>
        <row r="542">
          <cell r="B542" t="str">
            <v>CONSUM</v>
          </cell>
          <cell r="C542" t="str">
            <v>TOTAL</v>
          </cell>
          <cell r="D542" t="str">
            <v>NPROG</v>
          </cell>
          <cell r="E542" t="str">
            <v>PROG</v>
          </cell>
          <cell r="F542" t="str">
            <v>SUBT INT</v>
          </cell>
          <cell r="G542" t="str">
            <v>SUBT EXT</v>
          </cell>
          <cell r="H542" t="str">
            <v>Padrão Mensal = 13,5</v>
          </cell>
          <cell r="I542" t="str">
            <v>Padrão Trimestral = 27</v>
          </cell>
          <cell r="J542" t="str">
            <v>Padrão Anual = 45</v>
          </cell>
        </row>
        <row r="543">
          <cell r="B543">
            <v>12896</v>
          </cell>
          <cell r="C543">
            <v>2.9828999999999999</v>
          </cell>
          <cell r="D543">
            <v>2.8597999999999999</v>
          </cell>
          <cell r="E543">
            <v>0.1231</v>
          </cell>
          <cell r="F543">
            <v>0</v>
          </cell>
          <cell r="G543">
            <v>0</v>
          </cell>
          <cell r="H543">
            <v>13.5</v>
          </cell>
          <cell r="I543">
            <v>27</v>
          </cell>
          <cell r="J543">
            <v>45</v>
          </cell>
        </row>
        <row r="544">
          <cell r="B544">
            <v>12896</v>
          </cell>
          <cell r="C544">
            <v>5.6890999999999998</v>
          </cell>
          <cell r="D544">
            <v>4.6458000000000004</v>
          </cell>
          <cell r="E544">
            <v>1.4E-3</v>
          </cell>
          <cell r="F544">
            <v>1.0418000000000001</v>
          </cell>
          <cell r="G544">
            <v>0</v>
          </cell>
          <cell r="H544">
            <v>13.5</v>
          </cell>
          <cell r="I544">
            <v>27</v>
          </cell>
          <cell r="J544">
            <v>45</v>
          </cell>
        </row>
        <row r="545">
          <cell r="B545">
            <v>12900</v>
          </cell>
          <cell r="C545">
            <v>3.879</v>
          </cell>
          <cell r="D545">
            <v>3.3388</v>
          </cell>
          <cell r="E545">
            <v>4.2599999999999999E-2</v>
          </cell>
          <cell r="F545">
            <v>0.49759999999999999</v>
          </cell>
          <cell r="G545">
            <v>0</v>
          </cell>
          <cell r="H545">
            <v>13.5</v>
          </cell>
          <cell r="I545">
            <v>27</v>
          </cell>
          <cell r="J545">
            <v>45</v>
          </cell>
        </row>
        <row r="546">
          <cell r="B546">
            <v>12897</v>
          </cell>
          <cell r="C546">
            <v>12.5512</v>
          </cell>
          <cell r="D546">
            <v>10.8446</v>
          </cell>
          <cell r="E546">
            <v>0.1671</v>
          </cell>
          <cell r="F546">
            <v>1.5394000000000001</v>
          </cell>
          <cell r="G546">
            <v>0</v>
          </cell>
          <cell r="H546">
            <v>13.5</v>
          </cell>
          <cell r="I546">
            <v>27</v>
          </cell>
          <cell r="J546">
            <v>45</v>
          </cell>
        </row>
        <row r="547">
          <cell r="B547">
            <v>12900</v>
          </cell>
          <cell r="C547">
            <v>2.6415999999999999</v>
          </cell>
          <cell r="D547">
            <v>1.3902000000000001</v>
          </cell>
          <cell r="E547">
            <v>1.2514000000000001</v>
          </cell>
          <cell r="F547">
            <v>0</v>
          </cell>
          <cell r="G547">
            <v>0</v>
          </cell>
          <cell r="H547">
            <v>13.5</v>
          </cell>
          <cell r="I547">
            <v>27</v>
          </cell>
          <cell r="J547">
            <v>45</v>
          </cell>
        </row>
        <row r="548">
          <cell r="B548">
            <v>12900</v>
          </cell>
          <cell r="C548">
            <v>1.6294999999999999</v>
          </cell>
          <cell r="D548">
            <v>1.6113</v>
          </cell>
          <cell r="E548">
            <v>1.8100000000000002E-2</v>
          </cell>
          <cell r="F548">
            <v>0</v>
          </cell>
          <cell r="G548">
            <v>0</v>
          </cell>
          <cell r="H548">
            <v>13.5</v>
          </cell>
          <cell r="I548">
            <v>27</v>
          </cell>
          <cell r="J548">
            <v>45</v>
          </cell>
        </row>
        <row r="549">
          <cell r="B549">
            <v>12900</v>
          </cell>
          <cell r="C549">
            <v>0.88270000000000004</v>
          </cell>
          <cell r="D549">
            <v>0.88270000000000004</v>
          </cell>
          <cell r="E549">
            <v>0</v>
          </cell>
          <cell r="F549">
            <v>0</v>
          </cell>
          <cell r="G549">
            <v>0</v>
          </cell>
          <cell r="H549">
            <v>13.5</v>
          </cell>
          <cell r="I549">
            <v>27</v>
          </cell>
          <cell r="J549">
            <v>45</v>
          </cell>
        </row>
        <row r="550">
          <cell r="B550">
            <v>12900</v>
          </cell>
          <cell r="C550">
            <v>5.1538000000000004</v>
          </cell>
          <cell r="D550">
            <v>3.8841999999999999</v>
          </cell>
          <cell r="E550">
            <v>1.2695000000000001</v>
          </cell>
          <cell r="F550">
            <v>0</v>
          </cell>
          <cell r="G550">
            <v>0</v>
          </cell>
          <cell r="H550">
            <v>13.5</v>
          </cell>
          <cell r="I550">
            <v>27</v>
          </cell>
          <cell r="J550">
            <v>45</v>
          </cell>
        </row>
        <row r="551">
          <cell r="B551">
            <v>12902</v>
          </cell>
          <cell r="C551">
            <v>3.0672999999999999</v>
          </cell>
          <cell r="D551">
            <v>2.2883</v>
          </cell>
          <cell r="E551">
            <v>2.8899999999999999E-2</v>
          </cell>
          <cell r="F551">
            <v>0.75</v>
          </cell>
          <cell r="G551">
            <v>0</v>
          </cell>
          <cell r="H551">
            <v>13.5</v>
          </cell>
          <cell r="I551">
            <v>27</v>
          </cell>
          <cell r="J551">
            <v>45</v>
          </cell>
        </row>
        <row r="552">
          <cell r="B552">
            <v>12903</v>
          </cell>
          <cell r="C552">
            <v>3.8929</v>
          </cell>
          <cell r="D552">
            <v>2.9287999999999998</v>
          </cell>
          <cell r="E552">
            <v>0</v>
          </cell>
          <cell r="F552">
            <v>0.96409999999999996</v>
          </cell>
          <cell r="G552">
            <v>0</v>
          </cell>
          <cell r="H552">
            <v>13.5</v>
          </cell>
          <cell r="I552">
            <v>27</v>
          </cell>
          <cell r="J552">
            <v>45</v>
          </cell>
        </row>
        <row r="553">
          <cell r="B553">
            <v>12907</v>
          </cell>
          <cell r="C553">
            <v>2.847</v>
          </cell>
          <cell r="D553">
            <v>2.3912</v>
          </cell>
          <cell r="E553">
            <v>0</v>
          </cell>
          <cell r="F553">
            <v>0.45569999999999999</v>
          </cell>
          <cell r="G553">
            <v>0</v>
          </cell>
          <cell r="H553">
            <v>13.5</v>
          </cell>
          <cell r="I553">
            <v>27</v>
          </cell>
          <cell r="J553">
            <v>45</v>
          </cell>
        </row>
        <row r="554">
          <cell r="B554">
            <v>12904</v>
          </cell>
          <cell r="C554">
            <v>9.8071000000000002</v>
          </cell>
          <cell r="D554">
            <v>7.6082999999999998</v>
          </cell>
          <cell r="E554">
            <v>2.8899999999999999E-2</v>
          </cell>
          <cell r="F554">
            <v>2.1697000000000002</v>
          </cell>
          <cell r="G554">
            <v>0</v>
          </cell>
          <cell r="H554">
            <v>13.5</v>
          </cell>
          <cell r="I554">
            <v>27</v>
          </cell>
          <cell r="J554">
            <v>45</v>
          </cell>
        </row>
        <row r="555">
          <cell r="B555">
            <v>12907</v>
          </cell>
          <cell r="C555">
            <v>1.7289000000000001</v>
          </cell>
          <cell r="D555">
            <v>1.7015</v>
          </cell>
          <cell r="E555">
            <v>2.7400000000000001E-2</v>
          </cell>
          <cell r="F555">
            <v>0</v>
          </cell>
          <cell r="G555">
            <v>0</v>
          </cell>
          <cell r="H555">
            <v>13.5</v>
          </cell>
          <cell r="I555">
            <v>27</v>
          </cell>
          <cell r="J555">
            <v>45</v>
          </cell>
        </row>
        <row r="556">
          <cell r="B556">
            <v>12907</v>
          </cell>
          <cell r="C556">
            <v>4.5086000000000004</v>
          </cell>
          <cell r="D556">
            <v>4.5086000000000004</v>
          </cell>
          <cell r="E556">
            <v>0</v>
          </cell>
          <cell r="F556">
            <v>0</v>
          </cell>
          <cell r="G556">
            <v>0</v>
          </cell>
          <cell r="H556">
            <v>13.5</v>
          </cell>
          <cell r="I556">
            <v>27</v>
          </cell>
          <cell r="J556">
            <v>45</v>
          </cell>
        </row>
        <row r="557">
          <cell r="B557">
            <v>12907</v>
          </cell>
          <cell r="C557">
            <v>3.4015</v>
          </cell>
          <cell r="D557">
            <v>3.3334000000000001</v>
          </cell>
          <cell r="E557">
            <v>6.8000000000000005E-2</v>
          </cell>
          <cell r="F557">
            <v>0</v>
          </cell>
          <cell r="G557">
            <v>0</v>
          </cell>
          <cell r="H557">
            <v>13.5</v>
          </cell>
          <cell r="I557">
            <v>27</v>
          </cell>
          <cell r="J557">
            <v>45</v>
          </cell>
        </row>
        <row r="558">
          <cell r="B558">
            <v>12907</v>
          </cell>
          <cell r="C558">
            <v>9.6389999999999993</v>
          </cell>
          <cell r="D558">
            <v>9.5434999999999999</v>
          </cell>
          <cell r="E558">
            <v>9.5399999999999999E-2</v>
          </cell>
          <cell r="F558">
            <v>0</v>
          </cell>
          <cell r="G558">
            <v>0</v>
          </cell>
          <cell r="I558">
            <v>27</v>
          </cell>
          <cell r="J558">
            <v>45</v>
          </cell>
        </row>
        <row r="559">
          <cell r="B559">
            <v>12902</v>
          </cell>
          <cell r="C559">
            <v>37.150700000000001</v>
          </cell>
          <cell r="D559">
            <v>31.880600000000001</v>
          </cell>
          <cell r="E559">
            <v>1.5607</v>
          </cell>
          <cell r="F559">
            <v>3.7088999999999999</v>
          </cell>
          <cell r="G559">
            <v>0</v>
          </cell>
          <cell r="J559">
            <v>45</v>
          </cell>
        </row>
        <row r="561">
          <cell r="B561" t="str">
            <v>Evolução DEC Conjunto Lapa</v>
          </cell>
        </row>
        <row r="562">
          <cell r="B562" t="str">
            <v>CONSUM</v>
          </cell>
          <cell r="C562" t="str">
            <v>TOTAL</v>
          </cell>
          <cell r="D562" t="str">
            <v>NPROG</v>
          </cell>
          <cell r="E562" t="str">
            <v>PROG</v>
          </cell>
          <cell r="F562" t="str">
            <v>SUBT INT</v>
          </cell>
          <cell r="G562" t="str">
            <v>SUBT EXT</v>
          </cell>
          <cell r="H562" t="str">
            <v>Padrão Mensal = 2,5</v>
          </cell>
          <cell r="I562" t="str">
            <v>Padrão Trimestral = 4,2</v>
          </cell>
          <cell r="J562" t="str">
            <v>Padrão Anual = 7</v>
          </cell>
        </row>
        <row r="563">
          <cell r="B563">
            <v>182781</v>
          </cell>
          <cell r="C563">
            <v>0.3649</v>
          </cell>
          <cell r="D563">
            <v>0.34920000000000001</v>
          </cell>
          <cell r="E563">
            <v>1.35E-2</v>
          </cell>
          <cell r="F563">
            <v>2.2000000000000001E-3</v>
          </cell>
          <cell r="G563">
            <v>0</v>
          </cell>
          <cell r="H563">
            <v>2.5</v>
          </cell>
          <cell r="I563">
            <v>4.2</v>
          </cell>
          <cell r="J563">
            <v>7</v>
          </cell>
        </row>
        <row r="564">
          <cell r="B564">
            <v>182732</v>
          </cell>
          <cell r="C564">
            <v>0.40710000000000002</v>
          </cell>
          <cell r="D564">
            <v>0.36809999999999998</v>
          </cell>
          <cell r="E564">
            <v>3.9E-2</v>
          </cell>
          <cell r="F564">
            <v>0</v>
          </cell>
          <cell r="G564">
            <v>0</v>
          </cell>
          <cell r="H564">
            <v>2.5</v>
          </cell>
          <cell r="I564">
            <v>4.2</v>
          </cell>
          <cell r="J564">
            <v>7</v>
          </cell>
        </row>
        <row r="565">
          <cell r="B565">
            <v>182748</v>
          </cell>
          <cell r="C565">
            <v>0.94189999999999996</v>
          </cell>
          <cell r="D565">
            <v>0.65629999999999999</v>
          </cell>
          <cell r="E565">
            <v>1.04E-2</v>
          </cell>
          <cell r="F565">
            <v>6.1000000000000004E-3</v>
          </cell>
          <cell r="G565">
            <v>0.26900000000000002</v>
          </cell>
          <cell r="H565">
            <v>2.5</v>
          </cell>
          <cell r="I565">
            <v>4.2</v>
          </cell>
          <cell r="J565">
            <v>7</v>
          </cell>
        </row>
        <row r="566">
          <cell r="B566">
            <v>182754</v>
          </cell>
          <cell r="C566">
            <v>1.7139</v>
          </cell>
          <cell r="D566">
            <v>1.3735999999999999</v>
          </cell>
          <cell r="E566">
            <v>6.2899999999999998E-2</v>
          </cell>
          <cell r="F566">
            <v>8.3000000000000001E-3</v>
          </cell>
          <cell r="G566">
            <v>0.26900000000000002</v>
          </cell>
          <cell r="H566">
            <v>2.5</v>
          </cell>
          <cell r="I566">
            <v>4.2</v>
          </cell>
          <cell r="J566">
            <v>7</v>
          </cell>
        </row>
        <row r="567">
          <cell r="B567">
            <v>182713</v>
          </cell>
          <cell r="C567">
            <v>0.31590000000000001</v>
          </cell>
          <cell r="D567">
            <v>0.2467</v>
          </cell>
          <cell r="E567">
            <v>3.1899999999999998E-2</v>
          </cell>
          <cell r="F567">
            <v>3.73E-2</v>
          </cell>
          <cell r="G567">
            <v>0</v>
          </cell>
          <cell r="H567">
            <v>2.5</v>
          </cell>
          <cell r="I567">
            <v>4.2</v>
          </cell>
          <cell r="J567">
            <v>7</v>
          </cell>
        </row>
        <row r="568">
          <cell r="B568">
            <v>182723</v>
          </cell>
          <cell r="C568">
            <v>0.42370000000000002</v>
          </cell>
          <cell r="D568">
            <v>0.3226</v>
          </cell>
          <cell r="E568">
            <v>0.10100000000000001</v>
          </cell>
          <cell r="F568">
            <v>0</v>
          </cell>
          <cell r="G568">
            <v>0</v>
          </cell>
          <cell r="H568">
            <v>2.5</v>
          </cell>
          <cell r="I568">
            <v>4.2</v>
          </cell>
          <cell r="J568">
            <v>7</v>
          </cell>
        </row>
        <row r="569">
          <cell r="B569">
            <v>182723</v>
          </cell>
          <cell r="C569">
            <v>0.4708</v>
          </cell>
          <cell r="D569">
            <v>0.3957</v>
          </cell>
          <cell r="E569">
            <v>7.51E-2</v>
          </cell>
          <cell r="F569">
            <v>0</v>
          </cell>
          <cell r="G569">
            <v>0</v>
          </cell>
          <cell r="H569">
            <v>2.5</v>
          </cell>
          <cell r="I569">
            <v>4.2</v>
          </cell>
          <cell r="J569">
            <v>7</v>
          </cell>
        </row>
        <row r="570">
          <cell r="B570">
            <v>182720</v>
          </cell>
          <cell r="C570">
            <v>1.2103999999999999</v>
          </cell>
          <cell r="D570">
            <v>0.96499999999999997</v>
          </cell>
          <cell r="E570">
            <v>0.20799999999999999</v>
          </cell>
          <cell r="F570">
            <v>3.73E-2</v>
          </cell>
          <cell r="G570">
            <v>0</v>
          </cell>
          <cell r="H570">
            <v>2.5</v>
          </cell>
          <cell r="I570">
            <v>4.2</v>
          </cell>
          <cell r="J570">
            <v>7</v>
          </cell>
        </row>
        <row r="571">
          <cell r="B571">
            <v>182669</v>
          </cell>
          <cell r="C571">
            <v>0.21759999999999999</v>
          </cell>
          <cell r="D571">
            <v>0.1447</v>
          </cell>
          <cell r="E571">
            <v>5.45E-2</v>
          </cell>
          <cell r="F571">
            <v>0</v>
          </cell>
          <cell r="G571">
            <v>1.84E-2</v>
          </cell>
          <cell r="H571">
            <v>2.5</v>
          </cell>
          <cell r="I571">
            <v>4.2</v>
          </cell>
          <cell r="J571">
            <v>7</v>
          </cell>
        </row>
        <row r="572">
          <cell r="B572">
            <v>182632</v>
          </cell>
          <cell r="C572">
            <v>0.45569999999999999</v>
          </cell>
          <cell r="D572">
            <v>0.34820000000000001</v>
          </cell>
          <cell r="E572">
            <v>8.2199999999999995E-2</v>
          </cell>
          <cell r="F572">
            <v>2.53E-2</v>
          </cell>
          <cell r="G572">
            <v>0</v>
          </cell>
          <cell r="H572">
            <v>2.5</v>
          </cell>
          <cell r="I572">
            <v>4.2</v>
          </cell>
          <cell r="J572">
            <v>7</v>
          </cell>
        </row>
        <row r="573">
          <cell r="B573">
            <v>182554</v>
          </cell>
          <cell r="C573">
            <v>0.29899999999999999</v>
          </cell>
          <cell r="D573">
            <v>0.20549999999999999</v>
          </cell>
          <cell r="E573">
            <v>5.3699999999999998E-2</v>
          </cell>
          <cell r="F573">
            <v>0</v>
          </cell>
          <cell r="G573">
            <v>3.9800000000000002E-2</v>
          </cell>
          <cell r="H573">
            <v>2.5</v>
          </cell>
          <cell r="I573">
            <v>4.2</v>
          </cell>
          <cell r="J573">
            <v>7</v>
          </cell>
        </row>
        <row r="574">
          <cell r="B574">
            <v>182618</v>
          </cell>
          <cell r="C574">
            <v>0.97230000000000005</v>
          </cell>
          <cell r="D574">
            <v>0.69840000000000002</v>
          </cell>
          <cell r="E574">
            <v>0.19040000000000001</v>
          </cell>
          <cell r="F574">
            <v>2.53E-2</v>
          </cell>
          <cell r="G574">
            <v>5.8200000000000002E-2</v>
          </cell>
          <cell r="H574">
            <v>2.5</v>
          </cell>
          <cell r="I574">
            <v>4.2</v>
          </cell>
          <cell r="J574">
            <v>7</v>
          </cell>
        </row>
        <row r="575">
          <cell r="B575">
            <v>182554</v>
          </cell>
          <cell r="C575">
            <v>0.36399999999999999</v>
          </cell>
          <cell r="D575">
            <v>0.25929999999999997</v>
          </cell>
          <cell r="E575">
            <v>0.1047</v>
          </cell>
          <cell r="F575">
            <v>0</v>
          </cell>
          <cell r="G575">
            <v>0</v>
          </cell>
          <cell r="H575">
            <v>2.5</v>
          </cell>
          <cell r="I575">
            <v>4.2</v>
          </cell>
          <cell r="J575">
            <v>7</v>
          </cell>
        </row>
        <row r="576">
          <cell r="B576">
            <v>182554</v>
          </cell>
          <cell r="C576">
            <v>1.2810999999999999</v>
          </cell>
          <cell r="D576">
            <v>0.65529999999999999</v>
          </cell>
          <cell r="E576">
            <v>0.13370000000000001</v>
          </cell>
          <cell r="F576">
            <v>0.43430000000000002</v>
          </cell>
          <cell r="G576">
            <v>5.7799999999999997E-2</v>
          </cell>
          <cell r="H576">
            <v>2.5</v>
          </cell>
          <cell r="I576">
            <v>4.2</v>
          </cell>
          <cell r="J576">
            <v>7</v>
          </cell>
        </row>
        <row r="577">
          <cell r="B577">
            <v>182554</v>
          </cell>
          <cell r="C577">
            <v>0.68500000000000005</v>
          </cell>
          <cell r="D577">
            <v>0.58919999999999995</v>
          </cell>
          <cell r="E577">
            <v>2.0500000000000001E-2</v>
          </cell>
          <cell r="F577">
            <v>7.5300000000000006E-2</v>
          </cell>
          <cell r="G577">
            <v>0</v>
          </cell>
          <cell r="H577">
            <v>2.5</v>
          </cell>
          <cell r="I577">
            <v>4.2</v>
          </cell>
          <cell r="J577">
            <v>7</v>
          </cell>
        </row>
        <row r="578">
          <cell r="B578">
            <v>182554</v>
          </cell>
          <cell r="C578">
            <v>2.3300999999999998</v>
          </cell>
          <cell r="D578">
            <v>1.5038</v>
          </cell>
          <cell r="E578">
            <v>0.25890000000000002</v>
          </cell>
          <cell r="F578">
            <v>0.50960000000000005</v>
          </cell>
          <cell r="G578">
            <v>5.7799999999999997E-2</v>
          </cell>
          <cell r="I578">
            <v>4.2</v>
          </cell>
          <cell r="J578">
            <v>7</v>
          </cell>
        </row>
        <row r="579">
          <cell r="B579">
            <v>182661</v>
          </cell>
          <cell r="C579">
            <v>6.2263000000000002</v>
          </cell>
          <cell r="D579">
            <v>4.5407000000000002</v>
          </cell>
          <cell r="E579">
            <v>0.72009999999999996</v>
          </cell>
          <cell r="F579">
            <v>0.58020000000000005</v>
          </cell>
          <cell r="G579">
            <v>0.3851</v>
          </cell>
          <cell r="J579">
            <v>7</v>
          </cell>
        </row>
        <row r="581">
          <cell r="B581" t="str">
            <v>Evolução DEC Conjunto Mauá</v>
          </cell>
        </row>
        <row r="582">
          <cell r="B582" t="str">
            <v>CONSUM</v>
          </cell>
          <cell r="C582" t="str">
            <v>TOTAL</v>
          </cell>
          <cell r="D582" t="str">
            <v>NPROG</v>
          </cell>
          <cell r="E582" t="str">
            <v>PROG</v>
          </cell>
          <cell r="F582" t="str">
            <v>SUBT INT</v>
          </cell>
          <cell r="G582" t="str">
            <v>SUBT EXT</v>
          </cell>
          <cell r="H582" t="str">
            <v>Padrão Mensal = 2,5</v>
          </cell>
          <cell r="I582" t="str">
            <v>Padrão Trimestral = 4,8</v>
          </cell>
          <cell r="J582" t="str">
            <v>Padrão Anual = 8</v>
          </cell>
        </row>
        <row r="583">
          <cell r="B583">
            <v>120058</v>
          </cell>
          <cell r="C583">
            <v>0.60919999999999996</v>
          </cell>
          <cell r="D583">
            <v>0.55589999999999995</v>
          </cell>
          <cell r="E583">
            <v>5.33E-2</v>
          </cell>
          <cell r="F583">
            <v>0</v>
          </cell>
          <cell r="G583">
            <v>0</v>
          </cell>
          <cell r="H583">
            <v>2.5</v>
          </cell>
          <cell r="I583">
            <v>4.8</v>
          </cell>
          <cell r="J583">
            <v>8</v>
          </cell>
        </row>
        <row r="584">
          <cell r="B584">
            <v>119976</v>
          </cell>
          <cell r="C584">
            <v>1.0094000000000001</v>
          </cell>
          <cell r="D584">
            <v>0.79720000000000002</v>
          </cell>
          <cell r="E584">
            <v>0.21210000000000001</v>
          </cell>
          <cell r="F584">
            <v>0</v>
          </cell>
          <cell r="G584">
            <v>0</v>
          </cell>
          <cell r="H584">
            <v>2.5</v>
          </cell>
          <cell r="I584">
            <v>4.8</v>
          </cell>
          <cell r="J584">
            <v>8</v>
          </cell>
        </row>
        <row r="585">
          <cell r="B585">
            <v>119979</v>
          </cell>
          <cell r="C585">
            <v>0.42949999999999999</v>
          </cell>
          <cell r="D585">
            <v>0.38790000000000002</v>
          </cell>
          <cell r="E585">
            <v>4.1599999999999998E-2</v>
          </cell>
          <cell r="F585">
            <v>0</v>
          </cell>
          <cell r="G585">
            <v>0</v>
          </cell>
          <cell r="H585">
            <v>2.5</v>
          </cell>
          <cell r="I585">
            <v>4.8</v>
          </cell>
          <cell r="J585">
            <v>8</v>
          </cell>
        </row>
        <row r="586">
          <cell r="B586">
            <v>120004</v>
          </cell>
          <cell r="C586">
            <v>2.048</v>
          </cell>
          <cell r="D586">
            <v>1.7410000000000001</v>
          </cell>
          <cell r="E586">
            <v>0.307</v>
          </cell>
          <cell r="F586">
            <v>0</v>
          </cell>
          <cell r="G586">
            <v>0</v>
          </cell>
          <cell r="H586">
            <v>2.5</v>
          </cell>
          <cell r="I586">
            <v>4.8</v>
          </cell>
          <cell r="J586">
            <v>8</v>
          </cell>
        </row>
        <row r="587">
          <cell r="B587">
            <v>119963</v>
          </cell>
          <cell r="C587">
            <v>0.15620000000000001</v>
          </cell>
          <cell r="D587">
            <v>0.13919999999999999</v>
          </cell>
          <cell r="E587">
            <v>1.1900000000000001E-2</v>
          </cell>
          <cell r="F587">
            <v>5.1000000000000004E-3</v>
          </cell>
          <cell r="G587">
            <v>0</v>
          </cell>
          <cell r="H587">
            <v>2.5</v>
          </cell>
          <cell r="I587">
            <v>4.8</v>
          </cell>
          <cell r="J587">
            <v>8</v>
          </cell>
        </row>
        <row r="588">
          <cell r="B588">
            <v>119958</v>
          </cell>
          <cell r="C588">
            <v>7.4200000000000002E-2</v>
          </cell>
          <cell r="D588">
            <v>5.9900000000000002E-2</v>
          </cell>
          <cell r="E588">
            <v>1.26E-2</v>
          </cell>
          <cell r="F588">
            <v>1.6000000000000001E-3</v>
          </cell>
          <cell r="G588">
            <v>0</v>
          </cell>
          <cell r="H588">
            <v>2.5</v>
          </cell>
          <cell r="I588">
            <v>4.8</v>
          </cell>
          <cell r="J588">
            <v>8</v>
          </cell>
        </row>
        <row r="589">
          <cell r="B589">
            <v>119957</v>
          </cell>
          <cell r="C589">
            <v>0.30520000000000003</v>
          </cell>
          <cell r="D589">
            <v>0.1802</v>
          </cell>
          <cell r="E589">
            <v>0.125</v>
          </cell>
          <cell r="F589">
            <v>0</v>
          </cell>
          <cell r="G589">
            <v>0</v>
          </cell>
          <cell r="H589">
            <v>2.5</v>
          </cell>
          <cell r="I589">
            <v>4.8</v>
          </cell>
          <cell r="J589">
            <v>8</v>
          </cell>
        </row>
        <row r="590">
          <cell r="B590">
            <v>119959</v>
          </cell>
          <cell r="C590">
            <v>0.53559999999999997</v>
          </cell>
          <cell r="D590">
            <v>0.37930000000000003</v>
          </cell>
          <cell r="E590">
            <v>0.14949999999999999</v>
          </cell>
          <cell r="F590">
            <v>6.7000000000000002E-3</v>
          </cell>
          <cell r="G590">
            <v>0</v>
          </cell>
          <cell r="H590">
            <v>2.5</v>
          </cell>
          <cell r="I590">
            <v>4.8</v>
          </cell>
          <cell r="J590">
            <v>8</v>
          </cell>
        </row>
        <row r="591">
          <cell r="B591">
            <v>119866</v>
          </cell>
          <cell r="C591">
            <v>0.64959999999999996</v>
          </cell>
          <cell r="D591">
            <v>0.59840000000000004</v>
          </cell>
          <cell r="E591">
            <v>5.1200000000000002E-2</v>
          </cell>
          <cell r="F591">
            <v>0</v>
          </cell>
          <cell r="G591">
            <v>0</v>
          </cell>
          <cell r="H591">
            <v>2.5</v>
          </cell>
          <cell r="I591">
            <v>4.8</v>
          </cell>
          <cell r="J591">
            <v>8</v>
          </cell>
        </row>
        <row r="592">
          <cell r="B592">
            <v>119680</v>
          </cell>
          <cell r="C592">
            <v>0.31680000000000003</v>
          </cell>
          <cell r="D592">
            <v>0.26150000000000001</v>
          </cell>
          <cell r="E592">
            <v>5.5199999999999999E-2</v>
          </cell>
          <cell r="F592">
            <v>0</v>
          </cell>
          <cell r="G592">
            <v>0</v>
          </cell>
          <cell r="H592">
            <v>2.5</v>
          </cell>
          <cell r="I592">
            <v>4.8</v>
          </cell>
          <cell r="J592">
            <v>8</v>
          </cell>
        </row>
        <row r="593">
          <cell r="B593">
            <v>119669</v>
          </cell>
          <cell r="C593">
            <v>0.40720000000000001</v>
          </cell>
          <cell r="D593">
            <v>0.38350000000000001</v>
          </cell>
          <cell r="E593">
            <v>2.2700000000000001E-2</v>
          </cell>
          <cell r="F593">
            <v>0</v>
          </cell>
          <cell r="G593">
            <v>1E-3</v>
          </cell>
          <cell r="H593">
            <v>2.5</v>
          </cell>
          <cell r="I593">
            <v>4.8</v>
          </cell>
          <cell r="J593">
            <v>8</v>
          </cell>
        </row>
        <row r="594">
          <cell r="B594">
            <v>119738</v>
          </cell>
          <cell r="C594">
            <v>1.3738999999999999</v>
          </cell>
          <cell r="D594">
            <v>1.2437</v>
          </cell>
          <cell r="E594">
            <v>0.12909999999999999</v>
          </cell>
          <cell r="F594">
            <v>0</v>
          </cell>
          <cell r="G594">
            <v>1E-3</v>
          </cell>
          <cell r="H594">
            <v>2.5</v>
          </cell>
          <cell r="I594">
            <v>4.8</v>
          </cell>
          <cell r="J594">
            <v>8</v>
          </cell>
        </row>
        <row r="595">
          <cell r="B595">
            <v>119662</v>
          </cell>
          <cell r="C595">
            <v>0.2213</v>
          </cell>
          <cell r="D595">
            <v>0.2089</v>
          </cell>
          <cell r="E595">
            <v>1.24E-2</v>
          </cell>
          <cell r="F595">
            <v>0</v>
          </cell>
          <cell r="G595">
            <v>0</v>
          </cell>
          <cell r="H595">
            <v>2.5</v>
          </cell>
          <cell r="I595">
            <v>4.8</v>
          </cell>
          <cell r="J595">
            <v>8</v>
          </cell>
        </row>
        <row r="596">
          <cell r="B596">
            <v>119723</v>
          </cell>
          <cell r="C596">
            <v>0.45600000000000002</v>
          </cell>
          <cell r="D596">
            <v>0.42159999999999997</v>
          </cell>
          <cell r="E596">
            <v>3.4299999999999997E-2</v>
          </cell>
          <cell r="F596">
            <v>0</v>
          </cell>
          <cell r="G596">
            <v>0</v>
          </cell>
          <cell r="H596">
            <v>2.5</v>
          </cell>
          <cell r="I596">
            <v>4.8</v>
          </cell>
          <cell r="J596">
            <v>8</v>
          </cell>
        </row>
        <row r="597">
          <cell r="B597">
            <v>119712</v>
          </cell>
          <cell r="C597">
            <v>0.58450000000000002</v>
          </cell>
          <cell r="D597">
            <v>0.53410000000000002</v>
          </cell>
          <cell r="E597">
            <v>5.04E-2</v>
          </cell>
          <cell r="F597">
            <v>0</v>
          </cell>
          <cell r="G597">
            <v>0</v>
          </cell>
          <cell r="H597">
            <v>2.5</v>
          </cell>
          <cell r="I597">
            <v>4.8</v>
          </cell>
          <cell r="J597">
            <v>8</v>
          </cell>
        </row>
        <row r="598">
          <cell r="B598">
            <v>119699</v>
          </cell>
          <cell r="C598">
            <v>1.2619</v>
          </cell>
          <cell r="D598">
            <v>1.1647000000000001</v>
          </cell>
          <cell r="E598">
            <v>9.7100000000000006E-2</v>
          </cell>
          <cell r="F598">
            <v>0</v>
          </cell>
          <cell r="G598">
            <v>0</v>
          </cell>
          <cell r="I598">
            <v>4.8</v>
          </cell>
          <cell r="J598">
            <v>8</v>
          </cell>
        </row>
        <row r="599">
          <cell r="B599">
            <v>119850</v>
          </cell>
          <cell r="C599">
            <v>5.2196999999999996</v>
          </cell>
          <cell r="D599">
            <v>4.5286</v>
          </cell>
          <cell r="E599">
            <v>0.68300000000000005</v>
          </cell>
          <cell r="F599">
            <v>6.7000000000000002E-3</v>
          </cell>
          <cell r="G599">
            <v>1E-3</v>
          </cell>
          <cell r="J599">
            <v>8</v>
          </cell>
        </row>
        <row r="601">
          <cell r="B601" t="str">
            <v>Evolução DEC Conjunto Moóca</v>
          </cell>
        </row>
        <row r="602">
          <cell r="B602" t="str">
            <v>CONSUM</v>
          </cell>
          <cell r="C602" t="str">
            <v>TOTAL</v>
          </cell>
          <cell r="D602" t="str">
            <v>NPROG</v>
          </cell>
          <cell r="E602" t="str">
            <v>PROG</v>
          </cell>
          <cell r="F602" t="str">
            <v>SUBT INT</v>
          </cell>
          <cell r="G602" t="str">
            <v>SUBT EXT</v>
          </cell>
          <cell r="H602" t="str">
            <v>Padrão Mensal = 2,5</v>
          </cell>
          <cell r="I602" t="str">
            <v>Padrão Trimestral = 4,8</v>
          </cell>
          <cell r="J602" t="str">
            <v>Padrão Anual = 8</v>
          </cell>
        </row>
        <row r="603">
          <cell r="B603">
            <v>80506</v>
          </cell>
          <cell r="C603">
            <v>0.40710000000000002</v>
          </cell>
          <cell r="D603">
            <v>0.379</v>
          </cell>
          <cell r="E603">
            <v>2.8199999999999999E-2</v>
          </cell>
          <cell r="F603">
            <v>0</v>
          </cell>
          <cell r="G603">
            <v>0</v>
          </cell>
          <cell r="H603">
            <v>2.5</v>
          </cell>
          <cell r="I603">
            <v>4.8</v>
          </cell>
          <cell r="J603">
            <v>8</v>
          </cell>
        </row>
        <row r="604">
          <cell r="B604">
            <v>80487</v>
          </cell>
          <cell r="C604">
            <v>0.97330000000000005</v>
          </cell>
          <cell r="D604">
            <v>0.93230000000000002</v>
          </cell>
          <cell r="E604">
            <v>3.4500000000000003E-2</v>
          </cell>
          <cell r="F604">
            <v>6.4999999999999997E-3</v>
          </cell>
          <cell r="G604">
            <v>0</v>
          </cell>
          <cell r="H604">
            <v>2.5</v>
          </cell>
          <cell r="I604">
            <v>4.8</v>
          </cell>
          <cell r="J604">
            <v>8</v>
          </cell>
        </row>
        <row r="605">
          <cell r="B605">
            <v>80489</v>
          </cell>
          <cell r="C605">
            <v>0.46089999999999998</v>
          </cell>
          <cell r="D605">
            <v>0.42009999999999997</v>
          </cell>
          <cell r="E605">
            <v>4.0899999999999999E-2</v>
          </cell>
          <cell r="F605">
            <v>0</v>
          </cell>
          <cell r="G605">
            <v>0</v>
          </cell>
          <cell r="H605">
            <v>2.5</v>
          </cell>
          <cell r="I605">
            <v>4.8</v>
          </cell>
          <cell r="J605">
            <v>8</v>
          </cell>
        </row>
        <row r="606">
          <cell r="B606">
            <v>80494</v>
          </cell>
          <cell r="C606">
            <v>1.8411999999999999</v>
          </cell>
          <cell r="D606">
            <v>1.7313000000000001</v>
          </cell>
          <cell r="E606">
            <v>0.1036</v>
          </cell>
          <cell r="F606">
            <v>6.4999999999999997E-3</v>
          </cell>
          <cell r="G606">
            <v>0</v>
          </cell>
          <cell r="H606">
            <v>2.5</v>
          </cell>
          <cell r="I606">
            <v>4.8</v>
          </cell>
          <cell r="J606">
            <v>8</v>
          </cell>
        </row>
        <row r="607">
          <cell r="B607">
            <v>80441</v>
          </cell>
          <cell r="C607">
            <v>0.27100000000000002</v>
          </cell>
          <cell r="D607">
            <v>0.14149999999999999</v>
          </cell>
          <cell r="E607">
            <v>0.1295</v>
          </cell>
          <cell r="F607">
            <v>0</v>
          </cell>
          <cell r="G607">
            <v>0</v>
          </cell>
          <cell r="H607">
            <v>2.5</v>
          </cell>
          <cell r="I607">
            <v>4.8</v>
          </cell>
          <cell r="J607">
            <v>8</v>
          </cell>
        </row>
        <row r="608">
          <cell r="B608">
            <v>80441</v>
          </cell>
          <cell r="C608">
            <v>0.55279999999999996</v>
          </cell>
          <cell r="D608">
            <v>0.19739999999999999</v>
          </cell>
          <cell r="E608">
            <v>0.32629999999999998</v>
          </cell>
          <cell r="F608">
            <v>2.9000000000000001E-2</v>
          </cell>
          <cell r="G608">
            <v>0</v>
          </cell>
          <cell r="H608">
            <v>2.5</v>
          </cell>
          <cell r="I608">
            <v>4.8</v>
          </cell>
          <cell r="J608">
            <v>8</v>
          </cell>
        </row>
        <row r="609">
          <cell r="B609">
            <v>80441</v>
          </cell>
          <cell r="C609">
            <v>0.1867</v>
          </cell>
          <cell r="D609">
            <v>0.15179999999999999</v>
          </cell>
          <cell r="E609">
            <v>3.49E-2</v>
          </cell>
          <cell r="F609">
            <v>0</v>
          </cell>
          <cell r="G609">
            <v>0</v>
          </cell>
          <cell r="H609">
            <v>2.5</v>
          </cell>
          <cell r="I609">
            <v>4.8</v>
          </cell>
          <cell r="J609">
            <v>8</v>
          </cell>
        </row>
        <row r="610">
          <cell r="B610">
            <v>80441</v>
          </cell>
          <cell r="C610">
            <v>1.0105</v>
          </cell>
          <cell r="D610">
            <v>0.49070000000000003</v>
          </cell>
          <cell r="E610">
            <v>0.49070000000000003</v>
          </cell>
          <cell r="F610">
            <v>2.9000000000000001E-2</v>
          </cell>
          <cell r="G610">
            <v>0</v>
          </cell>
          <cell r="H610">
            <v>2.5</v>
          </cell>
          <cell r="I610">
            <v>4.8</v>
          </cell>
          <cell r="J610">
            <v>8</v>
          </cell>
        </row>
        <row r="611">
          <cell r="B611">
            <v>80440</v>
          </cell>
          <cell r="C611">
            <v>0.25850000000000001</v>
          </cell>
          <cell r="D611">
            <v>0.1673</v>
          </cell>
          <cell r="E611">
            <v>2.9600000000000001E-2</v>
          </cell>
          <cell r="F611">
            <v>6.1600000000000002E-2</v>
          </cell>
          <cell r="G611">
            <v>0</v>
          </cell>
          <cell r="H611">
            <v>2.5</v>
          </cell>
          <cell r="I611">
            <v>4.8</v>
          </cell>
          <cell r="J611">
            <v>8</v>
          </cell>
        </row>
        <row r="612">
          <cell r="B612">
            <v>80399</v>
          </cell>
          <cell r="C612">
            <v>0.13489999999999999</v>
          </cell>
          <cell r="D612">
            <v>8.9700000000000002E-2</v>
          </cell>
          <cell r="E612">
            <v>4.5199999999999997E-2</v>
          </cell>
          <cell r="F612">
            <v>0</v>
          </cell>
          <cell r="G612">
            <v>0</v>
          </cell>
          <cell r="H612">
            <v>2.5</v>
          </cell>
          <cell r="I612">
            <v>4.8</v>
          </cell>
          <cell r="J612">
            <v>8</v>
          </cell>
        </row>
        <row r="613">
          <cell r="B613">
            <v>80381</v>
          </cell>
          <cell r="C613">
            <v>0.3921</v>
          </cell>
          <cell r="D613">
            <v>0.36830000000000002</v>
          </cell>
          <cell r="E613">
            <v>1.8800000000000001E-2</v>
          </cell>
          <cell r="F613">
            <v>4.8999999999999998E-3</v>
          </cell>
          <cell r="G613">
            <v>0</v>
          </cell>
          <cell r="H613">
            <v>2.5</v>
          </cell>
          <cell r="I613">
            <v>4.8</v>
          </cell>
          <cell r="J613">
            <v>8</v>
          </cell>
        </row>
        <row r="614">
          <cell r="B614">
            <v>80407</v>
          </cell>
          <cell r="C614">
            <v>0.78549999999999998</v>
          </cell>
          <cell r="D614">
            <v>0.62519999999999998</v>
          </cell>
          <cell r="E614">
            <v>9.3600000000000003E-2</v>
          </cell>
          <cell r="F614">
            <v>6.6500000000000004E-2</v>
          </cell>
          <cell r="G614">
            <v>0</v>
          </cell>
          <cell r="H614">
            <v>2.5</v>
          </cell>
          <cell r="I614">
            <v>4.8</v>
          </cell>
          <cell r="J614">
            <v>8</v>
          </cell>
        </row>
        <row r="615">
          <cell r="B615">
            <v>80335</v>
          </cell>
          <cell r="C615">
            <v>0.38769999999999999</v>
          </cell>
          <cell r="D615">
            <v>0.28370000000000001</v>
          </cell>
          <cell r="E615">
            <v>0.104</v>
          </cell>
          <cell r="F615">
            <v>0</v>
          </cell>
          <cell r="G615">
            <v>0</v>
          </cell>
          <cell r="H615">
            <v>2.5</v>
          </cell>
          <cell r="I615">
            <v>4.8</v>
          </cell>
          <cell r="J615">
            <v>8</v>
          </cell>
        </row>
        <row r="616">
          <cell r="B616">
            <v>80325</v>
          </cell>
          <cell r="C616">
            <v>0.16800000000000001</v>
          </cell>
          <cell r="D616">
            <v>0.1527</v>
          </cell>
          <cell r="E616">
            <v>1.5299999999999999E-2</v>
          </cell>
          <cell r="F616">
            <v>0</v>
          </cell>
          <cell r="G616">
            <v>0</v>
          </cell>
          <cell r="H616">
            <v>2.5</v>
          </cell>
          <cell r="I616">
            <v>4.8</v>
          </cell>
          <cell r="J616">
            <v>8</v>
          </cell>
        </row>
        <row r="617">
          <cell r="B617">
            <v>80312</v>
          </cell>
          <cell r="C617">
            <v>0.5272</v>
          </cell>
          <cell r="D617">
            <v>0.50229999999999997</v>
          </cell>
          <cell r="E617">
            <v>2.4899999999999999E-2</v>
          </cell>
          <cell r="F617">
            <v>0</v>
          </cell>
          <cell r="G617">
            <v>0</v>
          </cell>
          <cell r="H617">
            <v>2.5</v>
          </cell>
          <cell r="I617">
            <v>4.8</v>
          </cell>
          <cell r="J617">
            <v>8</v>
          </cell>
        </row>
        <row r="618">
          <cell r="B618">
            <v>80324</v>
          </cell>
          <cell r="C618">
            <v>1.0829</v>
          </cell>
          <cell r="D618">
            <v>0.93869999999999998</v>
          </cell>
          <cell r="E618">
            <v>0.14419999999999999</v>
          </cell>
          <cell r="F618">
            <v>0</v>
          </cell>
          <cell r="G618">
            <v>0</v>
          </cell>
          <cell r="I618">
            <v>4.8</v>
          </cell>
          <cell r="J618">
            <v>8</v>
          </cell>
        </row>
        <row r="619">
          <cell r="B619">
            <v>80416</v>
          </cell>
          <cell r="C619">
            <v>4.7209000000000003</v>
          </cell>
          <cell r="D619">
            <v>3.7866</v>
          </cell>
          <cell r="E619">
            <v>0.83220000000000005</v>
          </cell>
          <cell r="F619">
            <v>0.10199999999999999</v>
          </cell>
          <cell r="G619">
            <v>0</v>
          </cell>
          <cell r="J619">
            <v>8</v>
          </cell>
        </row>
        <row r="621">
          <cell r="B621" t="str">
            <v>Evolução DEC Conjunto Oeste</v>
          </cell>
        </row>
        <row r="622">
          <cell r="B622" t="str">
            <v>CONSUM</v>
          </cell>
          <cell r="C622" t="str">
            <v>TOTAL</v>
          </cell>
          <cell r="D622" t="str">
            <v>NPROG</v>
          </cell>
          <cell r="E622" t="str">
            <v>PROG</v>
          </cell>
          <cell r="F622" t="str">
            <v>SUBT INT</v>
          </cell>
          <cell r="G622" t="str">
            <v>SUBT EXT</v>
          </cell>
          <cell r="H622" t="str">
            <v>Padrão Mensal = 11,1</v>
          </cell>
          <cell r="I622" t="str">
            <v>Padrão Trimestral = 22,2</v>
          </cell>
          <cell r="J622" t="str">
            <v>Padrão Anual = 37</v>
          </cell>
        </row>
        <row r="623">
          <cell r="B623">
            <v>71507</v>
          </cell>
          <cell r="C623">
            <v>3.0253000000000001</v>
          </cell>
          <cell r="D623">
            <v>2.2907000000000002</v>
          </cell>
          <cell r="E623">
            <v>9.11E-2</v>
          </cell>
          <cell r="F623">
            <v>0.64349999999999996</v>
          </cell>
          <cell r="G623">
            <v>0</v>
          </cell>
          <cell r="H623">
            <v>11.1</v>
          </cell>
          <cell r="I623">
            <v>22.2</v>
          </cell>
          <cell r="J623">
            <v>37</v>
          </cell>
        </row>
        <row r="624">
          <cell r="B624">
            <v>71434</v>
          </cell>
          <cell r="C624">
            <v>2.2037</v>
          </cell>
          <cell r="D624">
            <v>2.1480000000000001</v>
          </cell>
          <cell r="E624">
            <v>5.57E-2</v>
          </cell>
          <cell r="F624">
            <v>0</v>
          </cell>
          <cell r="G624">
            <v>0</v>
          </cell>
          <cell r="H624">
            <v>11.1</v>
          </cell>
          <cell r="I624">
            <v>22.2</v>
          </cell>
          <cell r="J624">
            <v>37</v>
          </cell>
        </row>
        <row r="625">
          <cell r="B625">
            <v>71442</v>
          </cell>
          <cell r="C625">
            <v>3.2279</v>
          </cell>
          <cell r="D625">
            <v>3.1204000000000001</v>
          </cell>
          <cell r="E625">
            <v>0.1075</v>
          </cell>
          <cell r="F625">
            <v>0</v>
          </cell>
          <cell r="G625">
            <v>0</v>
          </cell>
          <cell r="H625">
            <v>11.1</v>
          </cell>
          <cell r="I625">
            <v>22.2</v>
          </cell>
          <cell r="J625">
            <v>37</v>
          </cell>
        </row>
        <row r="626">
          <cell r="B626">
            <v>71461</v>
          </cell>
          <cell r="C626">
            <v>8.4572000000000003</v>
          </cell>
          <cell r="D626">
            <v>7.5589000000000004</v>
          </cell>
          <cell r="E626">
            <v>0.25430000000000003</v>
          </cell>
          <cell r="F626">
            <v>0.64390000000000003</v>
          </cell>
          <cell r="G626">
            <v>0</v>
          </cell>
          <cell r="H626">
            <v>11.1</v>
          </cell>
          <cell r="I626">
            <v>22.2</v>
          </cell>
          <cell r="J626">
            <v>37</v>
          </cell>
        </row>
        <row r="627">
          <cell r="B627">
            <v>71529</v>
          </cell>
          <cell r="C627">
            <v>3.4882</v>
          </cell>
          <cell r="D627">
            <v>2.2397999999999998</v>
          </cell>
          <cell r="E627">
            <v>1.1836</v>
          </cell>
          <cell r="F627">
            <v>6.4899999999999999E-2</v>
          </cell>
          <cell r="G627">
            <v>0</v>
          </cell>
          <cell r="H627">
            <v>11.1</v>
          </cell>
          <cell r="I627">
            <v>22.2</v>
          </cell>
          <cell r="J627">
            <v>37</v>
          </cell>
        </row>
        <row r="628">
          <cell r="B628">
            <v>71523</v>
          </cell>
          <cell r="C628">
            <v>1.5905</v>
          </cell>
          <cell r="D628">
            <v>1.0923</v>
          </cell>
          <cell r="E628">
            <v>0.49809999999999999</v>
          </cell>
          <cell r="F628">
            <v>0</v>
          </cell>
          <cell r="G628">
            <v>0</v>
          </cell>
          <cell r="H628">
            <v>11.1</v>
          </cell>
          <cell r="I628">
            <v>22.2</v>
          </cell>
          <cell r="J628">
            <v>37</v>
          </cell>
        </row>
        <row r="629">
          <cell r="B629">
            <v>71523</v>
          </cell>
          <cell r="C629">
            <v>2.9241000000000001</v>
          </cell>
          <cell r="D629">
            <v>2.6756000000000002</v>
          </cell>
          <cell r="E629">
            <v>0.24709999999999999</v>
          </cell>
          <cell r="F629">
            <v>1.5E-3</v>
          </cell>
          <cell r="G629">
            <v>0</v>
          </cell>
          <cell r="H629">
            <v>11.1</v>
          </cell>
          <cell r="I629">
            <v>22.2</v>
          </cell>
          <cell r="J629">
            <v>37</v>
          </cell>
        </row>
        <row r="630">
          <cell r="B630">
            <v>71525</v>
          </cell>
          <cell r="C630">
            <v>8.0029000000000003</v>
          </cell>
          <cell r="D630">
            <v>6.0076999999999998</v>
          </cell>
          <cell r="E630">
            <v>1.9288000000000001</v>
          </cell>
          <cell r="F630">
            <v>6.6400000000000001E-2</v>
          </cell>
          <cell r="G630">
            <v>0</v>
          </cell>
          <cell r="H630">
            <v>11.1</v>
          </cell>
          <cell r="I630">
            <v>22.2</v>
          </cell>
          <cell r="J630">
            <v>37</v>
          </cell>
        </row>
        <row r="631">
          <cell r="B631">
            <v>71604</v>
          </cell>
          <cell r="C631">
            <v>3.0670000000000002</v>
          </cell>
          <cell r="D631">
            <v>2.9100999999999999</v>
          </cell>
          <cell r="E631">
            <v>0.15690000000000001</v>
          </cell>
          <cell r="F631">
            <v>0</v>
          </cell>
          <cell r="G631">
            <v>0</v>
          </cell>
          <cell r="H631">
            <v>11.1</v>
          </cell>
          <cell r="I631">
            <v>22.2</v>
          </cell>
          <cell r="J631">
            <v>37</v>
          </cell>
        </row>
        <row r="632">
          <cell r="B632">
            <v>71794</v>
          </cell>
          <cell r="C632">
            <v>1.4195</v>
          </cell>
          <cell r="D632">
            <v>1.1527000000000001</v>
          </cell>
          <cell r="E632">
            <v>0.2286</v>
          </cell>
          <cell r="F632">
            <v>1.24E-2</v>
          </cell>
          <cell r="G632">
            <v>2.5700000000000001E-2</v>
          </cell>
          <cell r="H632">
            <v>11.1</v>
          </cell>
          <cell r="I632">
            <v>22.2</v>
          </cell>
          <cell r="J632">
            <v>37</v>
          </cell>
        </row>
        <row r="633">
          <cell r="B633">
            <v>71820</v>
          </cell>
          <cell r="C633">
            <v>2.4508000000000001</v>
          </cell>
          <cell r="D633">
            <v>2.1019999999999999</v>
          </cell>
          <cell r="E633">
            <v>0.3488</v>
          </cell>
          <cell r="F633">
            <v>0</v>
          </cell>
          <cell r="G633">
            <v>0</v>
          </cell>
          <cell r="H633">
            <v>11.1</v>
          </cell>
          <cell r="I633">
            <v>22.2</v>
          </cell>
          <cell r="J633">
            <v>37</v>
          </cell>
        </row>
        <row r="634">
          <cell r="B634">
            <v>71739</v>
          </cell>
          <cell r="C634">
            <v>6.9353999999999996</v>
          </cell>
          <cell r="D634">
            <v>6.1626000000000003</v>
          </cell>
          <cell r="E634">
            <v>0.73460000000000003</v>
          </cell>
          <cell r="F634">
            <v>1.24E-2</v>
          </cell>
          <cell r="G634">
            <v>2.5700000000000001E-2</v>
          </cell>
          <cell r="H634">
            <v>11.1</v>
          </cell>
          <cell r="I634">
            <v>22.2</v>
          </cell>
          <cell r="J634">
            <v>37</v>
          </cell>
        </row>
        <row r="635">
          <cell r="B635">
            <v>71844</v>
          </cell>
          <cell r="C635">
            <v>1.7165999999999999</v>
          </cell>
          <cell r="D635">
            <v>1.0133000000000001</v>
          </cell>
          <cell r="E635">
            <v>0.58320000000000005</v>
          </cell>
          <cell r="F635">
            <v>0</v>
          </cell>
          <cell r="G635">
            <v>0.1202</v>
          </cell>
          <cell r="H635">
            <v>11.1</v>
          </cell>
          <cell r="I635">
            <v>22.2</v>
          </cell>
          <cell r="J635">
            <v>37</v>
          </cell>
        </row>
        <row r="636">
          <cell r="B636">
            <v>71998</v>
          </cell>
          <cell r="C636">
            <v>2.4584999999999999</v>
          </cell>
          <cell r="D636">
            <v>2.3959000000000001</v>
          </cell>
          <cell r="E636">
            <v>5.4699999999999999E-2</v>
          </cell>
          <cell r="F636">
            <v>7.9000000000000008E-3</v>
          </cell>
          <cell r="G636">
            <v>0</v>
          </cell>
          <cell r="H636">
            <v>11.1</v>
          </cell>
          <cell r="I636">
            <v>22.2</v>
          </cell>
          <cell r="J636">
            <v>37</v>
          </cell>
        </row>
        <row r="637">
          <cell r="B637">
            <v>72001</v>
          </cell>
          <cell r="C637">
            <v>2.9066000000000001</v>
          </cell>
          <cell r="D637">
            <v>2.3940999999999999</v>
          </cell>
          <cell r="E637">
            <v>3.32E-2</v>
          </cell>
          <cell r="F637">
            <v>0.4793</v>
          </cell>
          <cell r="G637">
            <v>0</v>
          </cell>
          <cell r="H637">
            <v>11.1</v>
          </cell>
          <cell r="I637">
            <v>22.2</v>
          </cell>
          <cell r="J637">
            <v>37</v>
          </cell>
        </row>
        <row r="638">
          <cell r="B638">
            <v>71948</v>
          </cell>
          <cell r="C638">
            <v>7.0831</v>
          </cell>
          <cell r="D638">
            <v>5.8052999999999999</v>
          </cell>
          <cell r="E638">
            <v>0.67030000000000001</v>
          </cell>
          <cell r="F638">
            <v>0.48759999999999998</v>
          </cell>
          <cell r="G638">
            <v>0.12</v>
          </cell>
          <cell r="I638">
            <v>22.2</v>
          </cell>
          <cell r="J638">
            <v>37</v>
          </cell>
        </row>
        <row r="639">
          <cell r="B639">
            <v>71668</v>
          </cell>
          <cell r="C639">
            <v>30.4726</v>
          </cell>
          <cell r="D639">
            <v>25.529499999999999</v>
          </cell>
          <cell r="E639">
            <v>3.5868000000000002</v>
          </cell>
          <cell r="F639">
            <v>1.2101999999999999</v>
          </cell>
          <cell r="G639">
            <v>0.1462</v>
          </cell>
          <cell r="J639">
            <v>37</v>
          </cell>
        </row>
        <row r="641">
          <cell r="B641" t="str">
            <v>Evolução DEC Conjunto Osasco</v>
          </cell>
        </row>
        <row r="642">
          <cell r="B642" t="str">
            <v>CONSUM</v>
          </cell>
          <cell r="C642" t="str">
            <v>TOTAL</v>
          </cell>
          <cell r="D642" t="str">
            <v>NPROG</v>
          </cell>
          <cell r="E642" t="str">
            <v>PROG</v>
          </cell>
          <cell r="F642" t="str">
            <v>SUBT INT</v>
          </cell>
          <cell r="G642" t="str">
            <v>SUBT EXT</v>
          </cell>
          <cell r="H642" t="str">
            <v>Padrão Mensal = 4,2</v>
          </cell>
          <cell r="I642" t="str">
            <v>Padrão Trimestral = 8,4</v>
          </cell>
          <cell r="J642" t="str">
            <v>Padrão Anual = 14</v>
          </cell>
        </row>
        <row r="643">
          <cell r="B643">
            <v>215769</v>
          </cell>
          <cell r="C643">
            <v>1.1065</v>
          </cell>
          <cell r="D643">
            <v>0.98950000000000005</v>
          </cell>
          <cell r="E643">
            <v>3.0700000000000002E-2</v>
          </cell>
          <cell r="F643">
            <v>8.6300000000000002E-2</v>
          </cell>
          <cell r="G643">
            <v>0</v>
          </cell>
          <cell r="H643">
            <v>4.2</v>
          </cell>
          <cell r="I643">
            <v>8.4</v>
          </cell>
          <cell r="J643">
            <v>14</v>
          </cell>
        </row>
        <row r="644">
          <cell r="B644">
            <v>215812</v>
          </cell>
          <cell r="C644">
            <v>0.48659999999999998</v>
          </cell>
          <cell r="D644">
            <v>0.4728</v>
          </cell>
          <cell r="E644">
            <v>1.38E-2</v>
          </cell>
          <cell r="F644">
            <v>0</v>
          </cell>
          <cell r="G644">
            <v>0</v>
          </cell>
          <cell r="H644">
            <v>4.2</v>
          </cell>
          <cell r="I644">
            <v>8.4</v>
          </cell>
          <cell r="J644">
            <v>14</v>
          </cell>
        </row>
        <row r="645">
          <cell r="B645">
            <v>215795</v>
          </cell>
          <cell r="C645">
            <v>1.1734</v>
          </cell>
          <cell r="D645">
            <v>0.78779999999999994</v>
          </cell>
          <cell r="E645">
            <v>1.46E-2</v>
          </cell>
          <cell r="F645">
            <v>6.3100000000000003E-2</v>
          </cell>
          <cell r="G645">
            <v>0.30780000000000002</v>
          </cell>
          <cell r="H645">
            <v>4.2</v>
          </cell>
          <cell r="I645">
            <v>8.4</v>
          </cell>
          <cell r="J645">
            <v>14</v>
          </cell>
        </row>
        <row r="646">
          <cell r="B646">
            <v>215792</v>
          </cell>
          <cell r="C646">
            <v>2.7664</v>
          </cell>
          <cell r="D646">
            <v>2.25</v>
          </cell>
          <cell r="E646">
            <v>5.91E-2</v>
          </cell>
          <cell r="F646">
            <v>0.14940000000000001</v>
          </cell>
          <cell r="G646">
            <v>0.30780000000000002</v>
          </cell>
          <cell r="H646">
            <v>4.2</v>
          </cell>
          <cell r="I646">
            <v>8.4</v>
          </cell>
          <cell r="J646">
            <v>14</v>
          </cell>
        </row>
        <row r="647">
          <cell r="B647">
            <v>215736</v>
          </cell>
          <cell r="C647">
            <v>0.35060000000000002</v>
          </cell>
          <cell r="D647">
            <v>0.27939999999999998</v>
          </cell>
          <cell r="E647">
            <v>7.0999999999999994E-2</v>
          </cell>
          <cell r="F647">
            <v>1E-4</v>
          </cell>
          <cell r="G647">
            <v>0</v>
          </cell>
          <cell r="H647">
            <v>4.2</v>
          </cell>
          <cell r="I647">
            <v>8.4</v>
          </cell>
          <cell r="J647">
            <v>14</v>
          </cell>
        </row>
        <row r="648">
          <cell r="B648">
            <v>215736</v>
          </cell>
          <cell r="C648">
            <v>0.2797</v>
          </cell>
          <cell r="D648">
            <v>0.2591</v>
          </cell>
          <cell r="E648">
            <v>2.06E-2</v>
          </cell>
          <cell r="F648">
            <v>0</v>
          </cell>
          <cell r="G648">
            <v>0</v>
          </cell>
          <cell r="H648">
            <v>4.2</v>
          </cell>
          <cell r="I648">
            <v>8.4</v>
          </cell>
          <cell r="J648">
            <v>14</v>
          </cell>
        </row>
        <row r="649">
          <cell r="B649">
            <v>215736</v>
          </cell>
          <cell r="C649">
            <v>0.51090000000000002</v>
          </cell>
          <cell r="D649">
            <v>0.47860000000000003</v>
          </cell>
          <cell r="E649">
            <v>1.9699999999999999E-2</v>
          </cell>
          <cell r="F649">
            <v>1.26E-2</v>
          </cell>
          <cell r="G649">
            <v>0</v>
          </cell>
          <cell r="H649">
            <v>4.2</v>
          </cell>
          <cell r="I649">
            <v>8.4</v>
          </cell>
          <cell r="J649">
            <v>14</v>
          </cell>
        </row>
        <row r="650">
          <cell r="B650">
            <v>215736</v>
          </cell>
          <cell r="C650">
            <v>1.1412</v>
          </cell>
          <cell r="D650">
            <v>1.0170999999999999</v>
          </cell>
          <cell r="E650">
            <v>0.1113</v>
          </cell>
          <cell r="F650">
            <v>1.2699999999999999E-2</v>
          </cell>
          <cell r="G650">
            <v>0</v>
          </cell>
          <cell r="H650">
            <v>4.2</v>
          </cell>
          <cell r="I650">
            <v>8.4</v>
          </cell>
          <cell r="J650">
            <v>14</v>
          </cell>
        </row>
        <row r="651">
          <cell r="B651">
            <v>215779</v>
          </cell>
          <cell r="C651">
            <v>0.71130000000000004</v>
          </cell>
          <cell r="D651">
            <v>0.66549999999999998</v>
          </cell>
          <cell r="E651">
            <v>3.0099999999999998E-2</v>
          </cell>
          <cell r="F651">
            <v>1.5699999999999999E-2</v>
          </cell>
          <cell r="G651">
            <v>0</v>
          </cell>
          <cell r="H651">
            <v>4.2</v>
          </cell>
          <cell r="I651">
            <v>8.4</v>
          </cell>
          <cell r="J651">
            <v>14</v>
          </cell>
        </row>
        <row r="652">
          <cell r="B652">
            <v>215551</v>
          </cell>
          <cell r="C652">
            <v>0.70820000000000005</v>
          </cell>
          <cell r="D652">
            <v>0.52200000000000002</v>
          </cell>
          <cell r="E652">
            <v>8.2900000000000001E-2</v>
          </cell>
          <cell r="F652">
            <v>0.10340000000000001</v>
          </cell>
          <cell r="G652">
            <v>0</v>
          </cell>
          <cell r="H652">
            <v>4.2</v>
          </cell>
          <cell r="I652">
            <v>8.4</v>
          </cell>
          <cell r="J652">
            <v>14</v>
          </cell>
        </row>
        <row r="653">
          <cell r="B653">
            <v>215497</v>
          </cell>
          <cell r="C653">
            <v>0.89690000000000003</v>
          </cell>
          <cell r="D653">
            <v>0.59660000000000002</v>
          </cell>
          <cell r="E653">
            <v>0.20280000000000001</v>
          </cell>
          <cell r="F653">
            <v>5.6300000000000003E-2</v>
          </cell>
          <cell r="G653">
            <v>4.1300000000000003E-2</v>
          </cell>
          <cell r="H653">
            <v>4.2</v>
          </cell>
          <cell r="I653">
            <v>8.4</v>
          </cell>
          <cell r="J653">
            <v>14</v>
          </cell>
        </row>
        <row r="654">
          <cell r="B654">
            <v>215609</v>
          </cell>
          <cell r="C654">
            <v>2.3163</v>
          </cell>
          <cell r="D654">
            <v>1.7842</v>
          </cell>
          <cell r="E654">
            <v>0.31569999999999998</v>
          </cell>
          <cell r="F654">
            <v>0.1754</v>
          </cell>
          <cell r="G654">
            <v>4.1300000000000003E-2</v>
          </cell>
          <cell r="H654">
            <v>4.2</v>
          </cell>
          <cell r="I654">
            <v>8.4</v>
          </cell>
          <cell r="J654">
            <v>14</v>
          </cell>
        </row>
        <row r="655">
          <cell r="B655">
            <v>215536</v>
          </cell>
          <cell r="C655">
            <v>0.39929999999999999</v>
          </cell>
          <cell r="D655">
            <v>0.2727</v>
          </cell>
          <cell r="E655">
            <v>2.8400000000000002E-2</v>
          </cell>
          <cell r="F655">
            <v>0</v>
          </cell>
          <cell r="G655">
            <v>9.8199999999999996E-2</v>
          </cell>
          <cell r="H655">
            <v>4.2</v>
          </cell>
          <cell r="I655">
            <v>8.4</v>
          </cell>
          <cell r="J655">
            <v>14</v>
          </cell>
        </row>
        <row r="656">
          <cell r="B656">
            <v>215561</v>
          </cell>
          <cell r="C656">
            <v>0.84279999999999999</v>
          </cell>
          <cell r="D656">
            <v>0.59919999999999995</v>
          </cell>
          <cell r="E656">
            <v>0.10050000000000001</v>
          </cell>
          <cell r="F656">
            <v>1E-4</v>
          </cell>
          <cell r="G656">
            <v>0.14299999999999999</v>
          </cell>
          <cell r="H656">
            <v>4.2</v>
          </cell>
          <cell r="I656">
            <v>8.4</v>
          </cell>
          <cell r="J656">
            <v>14</v>
          </cell>
        </row>
        <row r="657">
          <cell r="B657">
            <v>215561</v>
          </cell>
          <cell r="C657">
            <v>0.76690000000000003</v>
          </cell>
          <cell r="D657">
            <v>0.72919999999999996</v>
          </cell>
          <cell r="E657">
            <v>3.7699999999999997E-2</v>
          </cell>
          <cell r="F657">
            <v>0</v>
          </cell>
          <cell r="G657">
            <v>0</v>
          </cell>
          <cell r="H657">
            <v>4.2</v>
          </cell>
          <cell r="I657">
            <v>8.4</v>
          </cell>
          <cell r="J657">
            <v>14</v>
          </cell>
        </row>
        <row r="658">
          <cell r="B658">
            <v>215553</v>
          </cell>
          <cell r="C658">
            <v>2.0089999999999999</v>
          </cell>
          <cell r="D658">
            <v>1.6011</v>
          </cell>
          <cell r="E658">
            <v>0.1666</v>
          </cell>
          <cell r="F658">
            <v>1E-4</v>
          </cell>
          <cell r="G658">
            <v>0.2412</v>
          </cell>
          <cell r="I658">
            <v>8.4</v>
          </cell>
          <cell r="J658">
            <v>14</v>
          </cell>
        </row>
        <row r="659">
          <cell r="B659">
            <v>215672</v>
          </cell>
          <cell r="C659">
            <v>8.2331000000000003</v>
          </cell>
          <cell r="D659">
            <v>6.6525999999999996</v>
          </cell>
          <cell r="E659">
            <v>0.65259999999999996</v>
          </cell>
          <cell r="F659">
            <v>0.33760000000000001</v>
          </cell>
          <cell r="G659">
            <v>0.59030000000000005</v>
          </cell>
          <cell r="J659">
            <v>14</v>
          </cell>
        </row>
        <row r="661">
          <cell r="B661" t="str">
            <v>Evolução DEC Conjunto Parelheiros</v>
          </cell>
        </row>
        <row r="662">
          <cell r="B662" t="str">
            <v>CONSUM</v>
          </cell>
          <cell r="C662" t="str">
            <v>TOTAL</v>
          </cell>
          <cell r="D662" t="str">
            <v>NPROG</v>
          </cell>
          <cell r="E662" t="str">
            <v>PROG</v>
          </cell>
          <cell r="F662" t="str">
            <v>SUBT INT</v>
          </cell>
          <cell r="G662" t="str">
            <v>SUBT EXT</v>
          </cell>
          <cell r="H662" t="str">
            <v>Padrão Mensal = 12,6</v>
          </cell>
          <cell r="I662" t="str">
            <v>Padrão Trimestral = 25,2</v>
          </cell>
          <cell r="J662" t="str">
            <v>Padrão Anual = 42</v>
          </cell>
        </row>
        <row r="663">
          <cell r="B663">
            <v>20920</v>
          </cell>
          <cell r="C663">
            <v>3.6513</v>
          </cell>
          <cell r="D663">
            <v>3.4668999999999999</v>
          </cell>
          <cell r="E663">
            <v>0.183</v>
          </cell>
          <cell r="F663">
            <v>1.4E-3</v>
          </cell>
          <cell r="G663">
            <v>0</v>
          </cell>
          <cell r="H663">
            <v>12.6</v>
          </cell>
          <cell r="I663">
            <v>25.2</v>
          </cell>
          <cell r="J663">
            <v>42</v>
          </cell>
        </row>
        <row r="664">
          <cell r="B664">
            <v>20920</v>
          </cell>
          <cell r="C664">
            <v>0.94089999999999996</v>
          </cell>
          <cell r="D664">
            <v>0.88019999999999998</v>
          </cell>
          <cell r="E664">
            <v>1.7500000000000002E-2</v>
          </cell>
          <cell r="F664">
            <v>4.3099999999999999E-2</v>
          </cell>
          <cell r="G664">
            <v>0</v>
          </cell>
          <cell r="H664">
            <v>12.6</v>
          </cell>
          <cell r="I664">
            <v>25.2</v>
          </cell>
          <cell r="J664">
            <v>42</v>
          </cell>
        </row>
        <row r="665">
          <cell r="B665">
            <v>20920</v>
          </cell>
          <cell r="C665">
            <v>3.8489</v>
          </cell>
          <cell r="D665">
            <v>3.7277</v>
          </cell>
          <cell r="E665">
            <v>0</v>
          </cell>
          <cell r="F665">
            <v>0</v>
          </cell>
          <cell r="G665">
            <v>0.1212</v>
          </cell>
          <cell r="H665">
            <v>12.6</v>
          </cell>
          <cell r="I665">
            <v>25.2</v>
          </cell>
          <cell r="J665">
            <v>42</v>
          </cell>
        </row>
        <row r="666">
          <cell r="B666">
            <v>20920</v>
          </cell>
          <cell r="C666">
            <v>8.4411000000000005</v>
          </cell>
          <cell r="D666">
            <v>8.0747999999999998</v>
          </cell>
          <cell r="E666">
            <v>0.20050000000000001</v>
          </cell>
          <cell r="F666">
            <v>4.4499999999999998E-2</v>
          </cell>
          <cell r="G666">
            <v>0.1212</v>
          </cell>
          <cell r="H666">
            <v>12.6</v>
          </cell>
          <cell r="I666">
            <v>25.2</v>
          </cell>
          <cell r="J666">
            <v>42</v>
          </cell>
        </row>
        <row r="667">
          <cell r="B667">
            <v>20920</v>
          </cell>
          <cell r="C667">
            <v>0.1331</v>
          </cell>
          <cell r="D667">
            <v>0.13289999999999999</v>
          </cell>
          <cell r="E667">
            <v>2.9999999999999997E-4</v>
          </cell>
          <cell r="F667">
            <v>0</v>
          </cell>
          <cell r="G667">
            <v>0</v>
          </cell>
          <cell r="H667">
            <v>12.6</v>
          </cell>
          <cell r="I667">
            <v>25.2</v>
          </cell>
          <cell r="J667">
            <v>42</v>
          </cell>
        </row>
        <row r="668">
          <cell r="B668">
            <v>20920</v>
          </cell>
          <cell r="C668">
            <v>1.1467000000000001</v>
          </cell>
          <cell r="D668">
            <v>0.90639999999999998</v>
          </cell>
          <cell r="E668">
            <v>0.24030000000000001</v>
          </cell>
          <cell r="F668">
            <v>0</v>
          </cell>
          <cell r="G668">
            <v>0</v>
          </cell>
          <cell r="H668">
            <v>12.6</v>
          </cell>
          <cell r="I668">
            <v>25.2</v>
          </cell>
          <cell r="J668">
            <v>42</v>
          </cell>
        </row>
        <row r="669">
          <cell r="B669">
            <v>20920</v>
          </cell>
          <cell r="C669">
            <v>1.9732000000000001</v>
          </cell>
          <cell r="D669">
            <v>1.9368000000000001</v>
          </cell>
          <cell r="E669">
            <v>3.6400000000000002E-2</v>
          </cell>
          <cell r="F669">
            <v>0</v>
          </cell>
          <cell r="G669">
            <v>0</v>
          </cell>
          <cell r="H669">
            <v>12.6</v>
          </cell>
          <cell r="I669">
            <v>25.2</v>
          </cell>
          <cell r="J669">
            <v>42</v>
          </cell>
        </row>
        <row r="670">
          <cell r="B670">
            <v>20920</v>
          </cell>
          <cell r="C670">
            <v>3.2530000000000001</v>
          </cell>
          <cell r="D670">
            <v>2.9761000000000002</v>
          </cell>
          <cell r="E670">
            <v>0.27700000000000002</v>
          </cell>
          <cell r="F670">
            <v>0</v>
          </cell>
          <cell r="G670">
            <v>0</v>
          </cell>
          <cell r="H670">
            <v>12.6</v>
          </cell>
          <cell r="I670">
            <v>25.2</v>
          </cell>
          <cell r="J670">
            <v>42</v>
          </cell>
        </row>
        <row r="671">
          <cell r="B671">
            <v>20920</v>
          </cell>
          <cell r="C671">
            <v>0.83499999999999996</v>
          </cell>
          <cell r="D671">
            <v>0.80730000000000002</v>
          </cell>
          <cell r="E671">
            <v>2.7199999999999998E-2</v>
          </cell>
          <cell r="F671">
            <v>5.0000000000000001E-4</v>
          </cell>
          <cell r="G671">
            <v>0</v>
          </cell>
          <cell r="H671">
            <v>12.6</v>
          </cell>
          <cell r="I671">
            <v>25.2</v>
          </cell>
          <cell r="J671">
            <v>42</v>
          </cell>
        </row>
        <row r="672">
          <cell r="B672">
            <v>20907</v>
          </cell>
          <cell r="C672">
            <v>1.9249000000000001</v>
          </cell>
          <cell r="D672">
            <v>1.9039999999999999</v>
          </cell>
          <cell r="E672">
            <v>2.0899999999999998E-2</v>
          </cell>
          <cell r="F672">
            <v>0</v>
          </cell>
          <cell r="G672">
            <v>0</v>
          </cell>
          <cell r="H672">
            <v>12.6</v>
          </cell>
          <cell r="I672">
            <v>25.2</v>
          </cell>
          <cell r="J672">
            <v>42</v>
          </cell>
        </row>
        <row r="673">
          <cell r="B673">
            <v>20906</v>
          </cell>
          <cell r="C673">
            <v>3.1326999999999998</v>
          </cell>
          <cell r="D673">
            <v>3.1252</v>
          </cell>
          <cell r="E673">
            <v>7.4999999999999997E-3</v>
          </cell>
          <cell r="F673">
            <v>0</v>
          </cell>
          <cell r="G673">
            <v>0</v>
          </cell>
          <cell r="H673">
            <v>12.6</v>
          </cell>
          <cell r="I673">
            <v>25.2</v>
          </cell>
          <cell r="J673">
            <v>42</v>
          </cell>
        </row>
        <row r="674">
          <cell r="B674">
            <v>20911</v>
          </cell>
          <cell r="C674">
            <v>5.8917999999999999</v>
          </cell>
          <cell r="D674">
            <v>5.8357000000000001</v>
          </cell>
          <cell r="E674">
            <v>5.5599999999999997E-2</v>
          </cell>
          <cell r="F674">
            <v>5.0000000000000001E-4</v>
          </cell>
          <cell r="G674">
            <v>0</v>
          </cell>
          <cell r="H674">
            <v>12.6</v>
          </cell>
          <cell r="I674">
            <v>25.2</v>
          </cell>
          <cell r="J674">
            <v>42</v>
          </cell>
        </row>
        <row r="675">
          <cell r="B675">
            <v>20908</v>
          </cell>
          <cell r="C675">
            <v>1.7431000000000001</v>
          </cell>
          <cell r="D675">
            <v>1.6262000000000001</v>
          </cell>
          <cell r="E675">
            <v>4.48E-2</v>
          </cell>
          <cell r="F675">
            <v>7.2099999999999997E-2</v>
          </cell>
          <cell r="G675">
            <v>0</v>
          </cell>
          <cell r="H675">
            <v>12.6</v>
          </cell>
          <cell r="I675">
            <v>25.2</v>
          </cell>
          <cell r="J675">
            <v>42</v>
          </cell>
        </row>
        <row r="676">
          <cell r="B676">
            <v>20908</v>
          </cell>
          <cell r="C676">
            <v>3.5283000000000002</v>
          </cell>
          <cell r="D676">
            <v>3.2825000000000002</v>
          </cell>
          <cell r="E676">
            <v>0.2324</v>
          </cell>
          <cell r="F676">
            <v>0</v>
          </cell>
          <cell r="G676">
            <v>1.34E-2</v>
          </cell>
          <cell r="H676">
            <v>12.6</v>
          </cell>
          <cell r="I676">
            <v>25.2</v>
          </cell>
          <cell r="J676">
            <v>42</v>
          </cell>
        </row>
        <row r="677">
          <cell r="B677">
            <v>20890</v>
          </cell>
          <cell r="C677">
            <v>4.7183999999999999</v>
          </cell>
          <cell r="D677">
            <v>4.4337999999999997</v>
          </cell>
          <cell r="E677">
            <v>0.28460000000000002</v>
          </cell>
          <cell r="F677">
            <v>0</v>
          </cell>
          <cell r="G677">
            <v>0</v>
          </cell>
          <cell r="H677">
            <v>12.6</v>
          </cell>
          <cell r="I677">
            <v>25.2</v>
          </cell>
          <cell r="J677">
            <v>42</v>
          </cell>
        </row>
        <row r="678">
          <cell r="B678">
            <v>20902</v>
          </cell>
          <cell r="C678">
            <v>9.9885999999999999</v>
          </cell>
          <cell r="D678">
            <v>9.3414000000000001</v>
          </cell>
          <cell r="E678">
            <v>0.56169999999999998</v>
          </cell>
          <cell r="F678">
            <v>7.2099999999999997E-2</v>
          </cell>
          <cell r="G678">
            <v>1.34E-2</v>
          </cell>
          <cell r="I678">
            <v>25.2</v>
          </cell>
          <cell r="J678">
            <v>42</v>
          </cell>
        </row>
        <row r="679">
          <cell r="B679">
            <v>20913</v>
          </cell>
          <cell r="C679">
            <v>27.572600000000001</v>
          </cell>
          <cell r="D679">
            <v>26.226199999999999</v>
          </cell>
          <cell r="E679">
            <v>1.0947</v>
          </cell>
          <cell r="F679">
            <v>0.1171</v>
          </cell>
          <cell r="G679">
            <v>0.1346</v>
          </cell>
          <cell r="J679">
            <v>42</v>
          </cell>
        </row>
        <row r="681">
          <cell r="B681" t="str">
            <v>Evolução DEC Conjunto Parnaíba</v>
          </cell>
        </row>
        <row r="682">
          <cell r="B682" t="str">
            <v>CONSUM</v>
          </cell>
          <cell r="C682" t="str">
            <v>TOTAL</v>
          </cell>
          <cell r="D682" t="str">
            <v>NPROG</v>
          </cell>
          <cell r="E682" t="str">
            <v>PROG</v>
          </cell>
          <cell r="F682" t="str">
            <v>SUBT INT</v>
          </cell>
          <cell r="G682" t="str">
            <v>SUBT EXT</v>
          </cell>
          <cell r="H682" t="str">
            <v>Padrão Mensal = 8,1</v>
          </cell>
          <cell r="I682" t="str">
            <v>Padrão Trimestral = 16,2</v>
          </cell>
          <cell r="J682" t="str">
            <v>Padrão Anual = 27</v>
          </cell>
        </row>
        <row r="683">
          <cell r="B683">
            <v>126149</v>
          </cell>
          <cell r="C683">
            <v>1.6674</v>
          </cell>
          <cell r="D683">
            <v>1.6352</v>
          </cell>
          <cell r="E683">
            <v>2.81E-2</v>
          </cell>
          <cell r="F683">
            <v>4.1000000000000003E-3</v>
          </cell>
          <cell r="G683">
            <v>0</v>
          </cell>
          <cell r="H683">
            <v>8.1</v>
          </cell>
          <cell r="I683">
            <v>16.2</v>
          </cell>
          <cell r="J683">
            <v>27</v>
          </cell>
        </row>
        <row r="684">
          <cell r="B684">
            <v>126052</v>
          </cell>
          <cell r="C684">
            <v>1.1249</v>
          </cell>
          <cell r="D684">
            <v>0.98699999999999999</v>
          </cell>
          <cell r="E684">
            <v>0.1065</v>
          </cell>
          <cell r="F684">
            <v>1.37E-2</v>
          </cell>
          <cell r="G684">
            <v>1.77E-2</v>
          </cell>
          <cell r="H684">
            <v>8.1</v>
          </cell>
          <cell r="I684">
            <v>16.2</v>
          </cell>
          <cell r="J684">
            <v>27</v>
          </cell>
        </row>
        <row r="685">
          <cell r="B685">
            <v>125983</v>
          </cell>
          <cell r="C685">
            <v>1.5153000000000001</v>
          </cell>
          <cell r="D685">
            <v>0.87380000000000002</v>
          </cell>
          <cell r="E685">
            <v>0.16389999999999999</v>
          </cell>
          <cell r="F685">
            <v>0.2334</v>
          </cell>
          <cell r="G685">
            <v>0.2442</v>
          </cell>
          <cell r="H685">
            <v>8.1</v>
          </cell>
          <cell r="I685">
            <v>16.2</v>
          </cell>
          <cell r="J685">
            <v>27</v>
          </cell>
        </row>
        <row r="686">
          <cell r="B686">
            <v>126061</v>
          </cell>
          <cell r="C686">
            <v>4.3076999999999996</v>
          </cell>
          <cell r="D686">
            <v>3.4965000000000002</v>
          </cell>
          <cell r="E686">
            <v>0.2984</v>
          </cell>
          <cell r="F686">
            <v>0.25109999999999999</v>
          </cell>
          <cell r="G686">
            <v>0.26169999999999999</v>
          </cell>
          <cell r="H686">
            <v>8.1</v>
          </cell>
          <cell r="I686">
            <v>16.2</v>
          </cell>
          <cell r="J686">
            <v>27</v>
          </cell>
        </row>
        <row r="687">
          <cell r="B687">
            <v>125921</v>
          </cell>
          <cell r="C687">
            <v>0.71060000000000001</v>
          </cell>
          <cell r="D687">
            <v>0.66769999999999996</v>
          </cell>
          <cell r="E687">
            <v>4.2900000000000001E-2</v>
          </cell>
          <cell r="F687">
            <v>0</v>
          </cell>
          <cell r="G687">
            <v>0</v>
          </cell>
          <cell r="H687">
            <v>8.1</v>
          </cell>
          <cell r="I687">
            <v>16.2</v>
          </cell>
          <cell r="J687">
            <v>27</v>
          </cell>
        </row>
        <row r="688">
          <cell r="B688">
            <v>125920</v>
          </cell>
          <cell r="C688">
            <v>1.1531</v>
          </cell>
          <cell r="D688">
            <v>0.86899999999999999</v>
          </cell>
          <cell r="E688">
            <v>0.26910000000000001</v>
          </cell>
          <cell r="F688">
            <v>0</v>
          </cell>
          <cell r="G688">
            <v>1.4999999999999999E-2</v>
          </cell>
          <cell r="H688">
            <v>8.1</v>
          </cell>
          <cell r="I688">
            <v>16.2</v>
          </cell>
          <cell r="J688">
            <v>27</v>
          </cell>
        </row>
        <row r="689">
          <cell r="B689">
            <v>125920</v>
          </cell>
          <cell r="C689">
            <v>0.81779999999999997</v>
          </cell>
          <cell r="D689">
            <v>0.61680000000000001</v>
          </cell>
          <cell r="E689">
            <v>0.20050000000000001</v>
          </cell>
          <cell r="F689">
            <v>5.9999999999999995E-4</v>
          </cell>
          <cell r="G689">
            <v>0</v>
          </cell>
          <cell r="H689">
            <v>8.1</v>
          </cell>
          <cell r="I689">
            <v>16.2</v>
          </cell>
          <cell r="J689">
            <v>27</v>
          </cell>
        </row>
        <row r="690">
          <cell r="B690">
            <v>125920</v>
          </cell>
          <cell r="C690">
            <v>2.6815000000000002</v>
          </cell>
          <cell r="D690">
            <v>2.1535000000000002</v>
          </cell>
          <cell r="E690">
            <v>0.51249999999999996</v>
          </cell>
          <cell r="F690">
            <v>5.9999999999999995E-4</v>
          </cell>
          <cell r="G690">
            <v>1.4999999999999999E-2</v>
          </cell>
          <cell r="H690">
            <v>8.1</v>
          </cell>
          <cell r="I690">
            <v>16.2</v>
          </cell>
          <cell r="J690">
            <v>27</v>
          </cell>
        </row>
        <row r="691">
          <cell r="B691">
            <v>125897</v>
          </cell>
          <cell r="C691">
            <v>1.6572</v>
          </cell>
          <cell r="D691">
            <v>1.2726999999999999</v>
          </cell>
          <cell r="E691">
            <v>0.38059999999999999</v>
          </cell>
          <cell r="F691">
            <v>2.0000000000000001E-4</v>
          </cell>
          <cell r="G691">
            <v>3.7000000000000002E-3</v>
          </cell>
          <cell r="H691">
            <v>8.1</v>
          </cell>
          <cell r="I691">
            <v>16.2</v>
          </cell>
          <cell r="J691">
            <v>27</v>
          </cell>
        </row>
        <row r="692">
          <cell r="B692">
            <v>125793</v>
          </cell>
          <cell r="C692">
            <v>1.2867</v>
          </cell>
          <cell r="D692">
            <v>0.98140000000000005</v>
          </cell>
          <cell r="E692">
            <v>0.21160000000000001</v>
          </cell>
          <cell r="F692">
            <v>3.9800000000000002E-2</v>
          </cell>
          <cell r="G692">
            <v>5.3900000000000003E-2</v>
          </cell>
          <cell r="H692">
            <v>8.1</v>
          </cell>
          <cell r="I692">
            <v>16.2</v>
          </cell>
          <cell r="J692">
            <v>27</v>
          </cell>
        </row>
        <row r="693">
          <cell r="B693">
            <v>125798</v>
          </cell>
          <cell r="C693">
            <v>1.0375000000000001</v>
          </cell>
          <cell r="D693">
            <v>0.95820000000000005</v>
          </cell>
          <cell r="E693">
            <v>1.8200000000000001E-2</v>
          </cell>
          <cell r="F693">
            <v>6.0999999999999999E-2</v>
          </cell>
          <cell r="G693">
            <v>0</v>
          </cell>
          <cell r="H693">
            <v>8.1</v>
          </cell>
          <cell r="I693">
            <v>16.2</v>
          </cell>
          <cell r="J693">
            <v>27</v>
          </cell>
        </row>
        <row r="694">
          <cell r="B694">
            <v>125829</v>
          </cell>
          <cell r="C694">
            <v>3.9817</v>
          </cell>
          <cell r="D694">
            <v>3.2124999999999999</v>
          </cell>
          <cell r="E694">
            <v>0.61050000000000004</v>
          </cell>
          <cell r="F694">
            <v>0.10100000000000001</v>
          </cell>
          <cell r="G694">
            <v>5.7599999999999998E-2</v>
          </cell>
          <cell r="H694">
            <v>8.1</v>
          </cell>
          <cell r="I694">
            <v>16.2</v>
          </cell>
          <cell r="J694">
            <v>27</v>
          </cell>
        </row>
        <row r="695">
          <cell r="B695">
            <v>125798</v>
          </cell>
          <cell r="C695">
            <v>1.0199</v>
          </cell>
          <cell r="D695">
            <v>0.74950000000000006</v>
          </cell>
          <cell r="E695">
            <v>0.2397</v>
          </cell>
          <cell r="F695">
            <v>0</v>
          </cell>
          <cell r="G695">
            <v>3.0599999999999999E-2</v>
          </cell>
          <cell r="H695">
            <v>8.1</v>
          </cell>
          <cell r="I695">
            <v>16.2</v>
          </cell>
          <cell r="J695">
            <v>27</v>
          </cell>
        </row>
        <row r="696">
          <cell r="B696">
            <v>125798</v>
          </cell>
          <cell r="C696">
            <v>1.5427</v>
          </cell>
          <cell r="D696">
            <v>1.3280000000000001</v>
          </cell>
          <cell r="E696">
            <v>6.8400000000000002E-2</v>
          </cell>
          <cell r="F696">
            <v>0.14630000000000001</v>
          </cell>
          <cell r="G696">
            <v>0</v>
          </cell>
          <cell r="H696">
            <v>8.1</v>
          </cell>
          <cell r="I696">
            <v>16.2</v>
          </cell>
          <cell r="J696">
            <v>27</v>
          </cell>
        </row>
        <row r="697">
          <cell r="B697">
            <v>125798</v>
          </cell>
          <cell r="C697">
            <v>2.3925999999999998</v>
          </cell>
          <cell r="D697">
            <v>2.0049000000000001</v>
          </cell>
          <cell r="E697">
            <v>0.38290000000000002</v>
          </cell>
          <cell r="F697">
            <v>4.7999999999999996E-3</v>
          </cell>
          <cell r="G697">
            <v>0</v>
          </cell>
          <cell r="H697">
            <v>8.1</v>
          </cell>
          <cell r="I697">
            <v>16.2</v>
          </cell>
          <cell r="J697">
            <v>27</v>
          </cell>
        </row>
        <row r="698">
          <cell r="B698">
            <v>125798</v>
          </cell>
          <cell r="C698">
            <v>4.9551999999999996</v>
          </cell>
          <cell r="D698">
            <v>4.0823999999999998</v>
          </cell>
          <cell r="E698">
            <v>0.69099999999999995</v>
          </cell>
          <cell r="F698">
            <v>0.15110000000000001</v>
          </cell>
          <cell r="G698">
            <v>3.0599999999999999E-2</v>
          </cell>
          <cell r="I698">
            <v>16.2</v>
          </cell>
          <cell r="J698">
            <v>27</v>
          </cell>
        </row>
        <row r="699">
          <cell r="B699">
            <v>125902</v>
          </cell>
          <cell r="C699">
            <v>15.9255</v>
          </cell>
          <cell r="D699">
            <v>12.9444</v>
          </cell>
          <cell r="E699">
            <v>2.1120000000000001</v>
          </cell>
          <cell r="F699">
            <v>0.50390000000000001</v>
          </cell>
          <cell r="G699">
            <v>0.36520000000000002</v>
          </cell>
          <cell r="J699">
            <v>27</v>
          </cell>
        </row>
        <row r="701">
          <cell r="B701" t="str">
            <v>Evolução DEC Conjunto Penha</v>
          </cell>
        </row>
        <row r="702">
          <cell r="B702" t="str">
            <v>CONSUM</v>
          </cell>
          <cell r="C702" t="str">
            <v>TOTAL</v>
          </cell>
          <cell r="D702" t="str">
            <v>NPROG</v>
          </cell>
          <cell r="E702" t="str">
            <v>PROG</v>
          </cell>
          <cell r="F702" t="str">
            <v>SUBT INT</v>
          </cell>
          <cell r="G702" t="str">
            <v>SUBT EXT</v>
          </cell>
          <cell r="H702" t="str">
            <v>Padrão Mensal = 2,7</v>
          </cell>
          <cell r="I702" t="str">
            <v>Padrão Trimestral = 5,4</v>
          </cell>
          <cell r="J702" t="str">
            <v>Padrão Anual = 9</v>
          </cell>
        </row>
        <row r="703">
          <cell r="B703">
            <v>145178</v>
          </cell>
          <cell r="C703">
            <v>0.70760000000000001</v>
          </cell>
          <cell r="D703">
            <v>0.67379999999999995</v>
          </cell>
          <cell r="E703">
            <v>3.3799999999999997E-2</v>
          </cell>
          <cell r="F703">
            <v>0</v>
          </cell>
          <cell r="G703">
            <v>0</v>
          </cell>
          <cell r="H703">
            <v>2.7</v>
          </cell>
          <cell r="I703">
            <v>5.4</v>
          </cell>
          <cell r="J703">
            <v>9</v>
          </cell>
        </row>
        <row r="704">
          <cell r="B704">
            <v>145009</v>
          </cell>
          <cell r="C704">
            <v>0.4617</v>
          </cell>
          <cell r="D704">
            <v>0.31969999999999998</v>
          </cell>
          <cell r="E704">
            <v>0.12479999999999999</v>
          </cell>
          <cell r="F704">
            <v>1.7299999999999999E-2</v>
          </cell>
          <cell r="G704">
            <v>0</v>
          </cell>
          <cell r="H704">
            <v>2.7</v>
          </cell>
          <cell r="I704">
            <v>5.4</v>
          </cell>
          <cell r="J704">
            <v>9</v>
          </cell>
        </row>
        <row r="705">
          <cell r="B705">
            <v>145119</v>
          </cell>
          <cell r="C705">
            <v>0.33100000000000002</v>
          </cell>
          <cell r="D705">
            <v>0.25309999999999999</v>
          </cell>
          <cell r="E705">
            <v>7.7899999999999997E-2</v>
          </cell>
          <cell r="F705">
            <v>0</v>
          </cell>
          <cell r="G705">
            <v>0</v>
          </cell>
          <cell r="H705">
            <v>2.7</v>
          </cell>
          <cell r="I705">
            <v>5.4</v>
          </cell>
          <cell r="J705">
            <v>9</v>
          </cell>
        </row>
        <row r="706">
          <cell r="B706">
            <v>145102</v>
          </cell>
          <cell r="C706">
            <v>1.5004</v>
          </cell>
          <cell r="D706">
            <v>1.2467999999999999</v>
          </cell>
          <cell r="E706">
            <v>0.2364</v>
          </cell>
          <cell r="F706">
            <v>1.7299999999999999E-2</v>
          </cell>
          <cell r="G706">
            <v>0</v>
          </cell>
          <cell r="H706">
            <v>2.7</v>
          </cell>
          <cell r="I706">
            <v>5.4</v>
          </cell>
          <cell r="J706">
            <v>9</v>
          </cell>
        </row>
        <row r="707">
          <cell r="B707">
            <v>145079</v>
          </cell>
          <cell r="C707">
            <v>0.26779999999999998</v>
          </cell>
          <cell r="D707">
            <v>0.20810000000000001</v>
          </cell>
          <cell r="E707">
            <v>5.9299999999999999E-2</v>
          </cell>
          <cell r="F707">
            <v>4.0000000000000002E-4</v>
          </cell>
          <cell r="G707">
            <v>0</v>
          </cell>
          <cell r="H707">
            <v>2.7</v>
          </cell>
          <cell r="I707">
            <v>5.4</v>
          </cell>
          <cell r="J707">
            <v>9</v>
          </cell>
        </row>
        <row r="708">
          <cell r="B708">
            <v>145079</v>
          </cell>
          <cell r="C708">
            <v>0.50449999999999995</v>
          </cell>
          <cell r="D708">
            <v>0.37719999999999998</v>
          </cell>
          <cell r="E708">
            <v>9.9500000000000005E-2</v>
          </cell>
          <cell r="F708">
            <v>2.7799999999999998E-2</v>
          </cell>
          <cell r="G708">
            <v>0</v>
          </cell>
          <cell r="H708">
            <v>2.7</v>
          </cell>
          <cell r="I708">
            <v>5.4</v>
          </cell>
          <cell r="J708">
            <v>9</v>
          </cell>
        </row>
        <row r="709">
          <cell r="B709">
            <v>145079</v>
          </cell>
          <cell r="C709">
            <v>0.34789999999999999</v>
          </cell>
          <cell r="D709">
            <v>0.316</v>
          </cell>
          <cell r="E709">
            <v>3.1899999999999998E-2</v>
          </cell>
          <cell r="F709">
            <v>0</v>
          </cell>
          <cell r="G709">
            <v>0</v>
          </cell>
          <cell r="H709">
            <v>2.7</v>
          </cell>
          <cell r="I709">
            <v>5.4</v>
          </cell>
          <cell r="J709">
            <v>9</v>
          </cell>
        </row>
        <row r="710">
          <cell r="B710">
            <v>145079</v>
          </cell>
          <cell r="C710">
            <v>1.1202000000000001</v>
          </cell>
          <cell r="D710">
            <v>0.90129999999999999</v>
          </cell>
          <cell r="E710">
            <v>0.19070000000000001</v>
          </cell>
          <cell r="F710">
            <v>2.8199999999999999E-2</v>
          </cell>
          <cell r="G710">
            <v>0</v>
          </cell>
          <cell r="H710">
            <v>2.7</v>
          </cell>
          <cell r="I710">
            <v>5.4</v>
          </cell>
          <cell r="J710">
            <v>9</v>
          </cell>
        </row>
        <row r="711">
          <cell r="B711">
            <v>145038</v>
          </cell>
          <cell r="C711">
            <v>0.52359999999999995</v>
          </cell>
          <cell r="D711">
            <v>0.3614</v>
          </cell>
          <cell r="E711">
            <v>4.3799999999999999E-2</v>
          </cell>
          <cell r="F711">
            <v>0.11840000000000001</v>
          </cell>
          <cell r="G711">
            <v>0</v>
          </cell>
          <cell r="H711">
            <v>2.7</v>
          </cell>
          <cell r="I711">
            <v>5.4</v>
          </cell>
          <cell r="J711">
            <v>9</v>
          </cell>
        </row>
        <row r="712">
          <cell r="B712">
            <v>145025</v>
          </cell>
          <cell r="C712">
            <v>0.2132</v>
          </cell>
          <cell r="D712">
            <v>0.16869999999999999</v>
          </cell>
          <cell r="E712">
            <v>4.4499999999999998E-2</v>
          </cell>
          <cell r="F712">
            <v>0</v>
          </cell>
          <cell r="G712">
            <v>0</v>
          </cell>
          <cell r="H712">
            <v>2.7</v>
          </cell>
          <cell r="I712">
            <v>5.4</v>
          </cell>
          <cell r="J712">
            <v>9</v>
          </cell>
        </row>
        <row r="713">
          <cell r="B713">
            <v>145013</v>
          </cell>
          <cell r="C713">
            <v>0.43709999999999999</v>
          </cell>
          <cell r="D713">
            <v>0.37990000000000002</v>
          </cell>
          <cell r="E713">
            <v>1.2500000000000001E-2</v>
          </cell>
          <cell r="F713">
            <v>4.4699999999999997E-2</v>
          </cell>
          <cell r="G713">
            <v>0</v>
          </cell>
          <cell r="H713">
            <v>2.7</v>
          </cell>
          <cell r="I713">
            <v>5.4</v>
          </cell>
          <cell r="J713">
            <v>9</v>
          </cell>
        </row>
        <row r="714">
          <cell r="B714">
            <v>145025</v>
          </cell>
          <cell r="C714">
            <v>1.1738999999999999</v>
          </cell>
          <cell r="D714">
            <v>0.91</v>
          </cell>
          <cell r="E714">
            <v>0.1008</v>
          </cell>
          <cell r="F714">
            <v>0.16309999999999999</v>
          </cell>
          <cell r="G714">
            <v>0</v>
          </cell>
          <cell r="H714">
            <v>2.7</v>
          </cell>
          <cell r="I714">
            <v>5.4</v>
          </cell>
          <cell r="J714">
            <v>9</v>
          </cell>
        </row>
        <row r="715">
          <cell r="B715">
            <v>145011</v>
          </cell>
          <cell r="C715">
            <v>0.46239999999999998</v>
          </cell>
          <cell r="D715">
            <v>0.42130000000000001</v>
          </cell>
          <cell r="E715">
            <v>4.1099999999999998E-2</v>
          </cell>
          <cell r="F715">
            <v>0</v>
          </cell>
          <cell r="G715">
            <v>0</v>
          </cell>
          <cell r="H715">
            <v>2.7</v>
          </cell>
          <cell r="I715">
            <v>5.4</v>
          </cell>
          <cell r="J715">
            <v>9</v>
          </cell>
        </row>
        <row r="716">
          <cell r="B716">
            <v>145008</v>
          </cell>
          <cell r="C716">
            <v>0.38290000000000002</v>
          </cell>
          <cell r="D716">
            <v>0.29270000000000002</v>
          </cell>
          <cell r="E716">
            <v>7.3700000000000002E-2</v>
          </cell>
          <cell r="F716">
            <v>0</v>
          </cell>
          <cell r="G716">
            <v>1.6500000000000001E-2</v>
          </cell>
          <cell r="H716">
            <v>2.7</v>
          </cell>
          <cell r="I716">
            <v>5.4</v>
          </cell>
          <cell r="J716">
            <v>9</v>
          </cell>
        </row>
        <row r="717">
          <cell r="B717">
            <v>145000</v>
          </cell>
          <cell r="C717">
            <v>0.45429999999999998</v>
          </cell>
          <cell r="D717">
            <v>0.35730000000000001</v>
          </cell>
          <cell r="E717">
            <v>9.7000000000000003E-2</v>
          </cell>
          <cell r="F717">
            <v>0</v>
          </cell>
          <cell r="G717">
            <v>0</v>
          </cell>
          <cell r="H717">
            <v>2.7</v>
          </cell>
          <cell r="I717">
            <v>5.4</v>
          </cell>
          <cell r="J717">
            <v>9</v>
          </cell>
        </row>
        <row r="718">
          <cell r="B718">
            <v>145006</v>
          </cell>
          <cell r="C718">
            <v>1.2996000000000001</v>
          </cell>
          <cell r="D718">
            <v>1.0712999999999999</v>
          </cell>
          <cell r="E718">
            <v>0.21179999999999999</v>
          </cell>
          <cell r="F718">
            <v>0</v>
          </cell>
          <cell r="G718">
            <v>1.6500000000000001E-2</v>
          </cell>
          <cell r="I718">
            <v>5.4</v>
          </cell>
          <cell r="J718">
            <v>9</v>
          </cell>
        </row>
        <row r="719">
          <cell r="B719">
            <v>145053</v>
          </cell>
          <cell r="C719">
            <v>5.0941999999999998</v>
          </cell>
          <cell r="D719">
            <v>4.1294000000000004</v>
          </cell>
          <cell r="E719">
            <v>0.73980000000000001</v>
          </cell>
          <cell r="F719">
            <v>0.20860000000000001</v>
          </cell>
          <cell r="G719">
            <v>1.6500000000000001E-2</v>
          </cell>
          <cell r="J719">
            <v>9</v>
          </cell>
        </row>
        <row r="721">
          <cell r="B721" t="str">
            <v>Evolução DEC Conjunto Planalto</v>
          </cell>
        </row>
        <row r="722">
          <cell r="B722" t="str">
            <v>CONSUM</v>
          </cell>
          <cell r="C722" t="str">
            <v>TOTAL</v>
          </cell>
          <cell r="D722" t="str">
            <v>NPROG</v>
          </cell>
          <cell r="E722" t="str">
            <v>PROG</v>
          </cell>
          <cell r="F722" t="str">
            <v>SUBT INT</v>
          </cell>
          <cell r="G722" t="str">
            <v>SUBT EXT</v>
          </cell>
          <cell r="H722" t="str">
            <v>Padrão Mensal = 3,6</v>
          </cell>
          <cell r="I722" t="str">
            <v>Padrão Trimestral = 7,2</v>
          </cell>
          <cell r="J722" t="str">
            <v>Padrão Anual = 12</v>
          </cell>
        </row>
        <row r="723">
          <cell r="B723">
            <v>111017</v>
          </cell>
          <cell r="C723">
            <v>1.1920999999999999</v>
          </cell>
          <cell r="D723">
            <v>0.97619999999999996</v>
          </cell>
          <cell r="E723">
            <v>0.2137</v>
          </cell>
          <cell r="F723">
            <v>2.2000000000000001E-3</v>
          </cell>
          <cell r="G723">
            <v>0</v>
          </cell>
          <cell r="H723">
            <v>3.6</v>
          </cell>
          <cell r="I723">
            <v>7.2</v>
          </cell>
          <cell r="J723">
            <v>12</v>
          </cell>
        </row>
        <row r="724">
          <cell r="B724">
            <v>111017</v>
          </cell>
          <cell r="C724">
            <v>0.68940000000000001</v>
          </cell>
          <cell r="D724">
            <v>0.64139999999999997</v>
          </cell>
          <cell r="E724">
            <v>4.7899999999999998E-2</v>
          </cell>
          <cell r="F724">
            <v>0</v>
          </cell>
          <cell r="G724">
            <v>0</v>
          </cell>
          <cell r="H724">
            <v>3.6</v>
          </cell>
          <cell r="I724">
            <v>7.2</v>
          </cell>
          <cell r="J724">
            <v>12</v>
          </cell>
        </row>
        <row r="725">
          <cell r="B725">
            <v>111017</v>
          </cell>
          <cell r="C725">
            <v>0.6754</v>
          </cell>
          <cell r="D725">
            <v>0.63449999999999995</v>
          </cell>
          <cell r="E725">
            <v>4.0899999999999999E-2</v>
          </cell>
          <cell r="F725">
            <v>0</v>
          </cell>
          <cell r="G725">
            <v>0</v>
          </cell>
          <cell r="H725">
            <v>3.6</v>
          </cell>
          <cell r="I725">
            <v>7.2</v>
          </cell>
          <cell r="J725">
            <v>12</v>
          </cell>
        </row>
        <row r="726">
          <cell r="B726">
            <v>111017</v>
          </cell>
          <cell r="C726">
            <v>2.5569000000000002</v>
          </cell>
          <cell r="D726">
            <v>2.2521</v>
          </cell>
          <cell r="E726">
            <v>0.30249999999999999</v>
          </cell>
          <cell r="F726">
            <v>2.2000000000000001E-3</v>
          </cell>
          <cell r="G726">
            <v>0</v>
          </cell>
          <cell r="H726">
            <v>3.6</v>
          </cell>
          <cell r="I726">
            <v>7.2</v>
          </cell>
          <cell r="J726">
            <v>12</v>
          </cell>
        </row>
        <row r="727">
          <cell r="B727">
            <v>111017</v>
          </cell>
          <cell r="C727">
            <v>0.1956</v>
          </cell>
          <cell r="D727">
            <v>0.1686</v>
          </cell>
          <cell r="E727">
            <v>2.7E-2</v>
          </cell>
          <cell r="F727">
            <v>0</v>
          </cell>
          <cell r="G727">
            <v>0</v>
          </cell>
          <cell r="H727">
            <v>3.6</v>
          </cell>
          <cell r="I727">
            <v>7.2</v>
          </cell>
          <cell r="J727">
            <v>12</v>
          </cell>
        </row>
        <row r="728">
          <cell r="B728">
            <v>111017</v>
          </cell>
          <cell r="C728">
            <v>1.048</v>
          </cell>
          <cell r="D728">
            <v>1.0049999999999999</v>
          </cell>
          <cell r="E728">
            <v>3.9800000000000002E-2</v>
          </cell>
          <cell r="F728">
            <v>3.2000000000000002E-3</v>
          </cell>
          <cell r="G728">
            <v>0</v>
          </cell>
          <cell r="H728">
            <v>3.6</v>
          </cell>
          <cell r="I728">
            <v>7.2</v>
          </cell>
          <cell r="J728">
            <v>12</v>
          </cell>
        </row>
        <row r="729">
          <cell r="B729">
            <v>111017</v>
          </cell>
          <cell r="C729">
            <v>0.83179999999999998</v>
          </cell>
          <cell r="D729">
            <v>0.82569999999999999</v>
          </cell>
          <cell r="E729">
            <v>6.1000000000000004E-3</v>
          </cell>
          <cell r="F729">
            <v>0</v>
          </cell>
          <cell r="G729">
            <v>0</v>
          </cell>
          <cell r="H729">
            <v>3.6</v>
          </cell>
          <cell r="I729">
            <v>7.2</v>
          </cell>
          <cell r="J729">
            <v>12</v>
          </cell>
        </row>
        <row r="730">
          <cell r="B730">
            <v>111017</v>
          </cell>
          <cell r="C730">
            <v>2.0754000000000001</v>
          </cell>
          <cell r="D730">
            <v>1.9993000000000001</v>
          </cell>
          <cell r="E730">
            <v>7.2900000000000006E-2</v>
          </cell>
          <cell r="F730">
            <v>3.2000000000000002E-3</v>
          </cell>
          <cell r="G730">
            <v>0</v>
          </cell>
          <cell r="H730">
            <v>3.6</v>
          </cell>
          <cell r="I730">
            <v>7.2</v>
          </cell>
          <cell r="J730">
            <v>12</v>
          </cell>
        </row>
        <row r="731">
          <cell r="B731">
            <v>111017</v>
          </cell>
          <cell r="C731">
            <v>0.5585</v>
          </cell>
          <cell r="D731">
            <v>0.54459999999999997</v>
          </cell>
          <cell r="E731">
            <v>1.3899999999999999E-2</v>
          </cell>
          <cell r="F731">
            <v>0</v>
          </cell>
          <cell r="G731">
            <v>0</v>
          </cell>
          <cell r="H731">
            <v>3.6</v>
          </cell>
          <cell r="I731">
            <v>7.2</v>
          </cell>
          <cell r="J731">
            <v>12</v>
          </cell>
        </row>
        <row r="732">
          <cell r="B732">
            <v>111017</v>
          </cell>
          <cell r="C732">
            <v>0.70309999999999995</v>
          </cell>
          <cell r="D732">
            <v>0.56830000000000003</v>
          </cell>
          <cell r="E732">
            <v>0.1348</v>
          </cell>
          <cell r="F732">
            <v>0</v>
          </cell>
          <cell r="G732">
            <v>0</v>
          </cell>
          <cell r="H732">
            <v>3.6</v>
          </cell>
          <cell r="I732">
            <v>7.2</v>
          </cell>
          <cell r="J732">
            <v>12</v>
          </cell>
        </row>
        <row r="733">
          <cell r="B733">
            <v>111017</v>
          </cell>
          <cell r="C733">
            <v>0.59030000000000005</v>
          </cell>
          <cell r="D733">
            <v>0.35199999999999998</v>
          </cell>
          <cell r="E733">
            <v>9.2200000000000004E-2</v>
          </cell>
          <cell r="F733">
            <v>0</v>
          </cell>
          <cell r="G733">
            <v>0.14610000000000001</v>
          </cell>
          <cell r="H733">
            <v>3.6</v>
          </cell>
          <cell r="I733">
            <v>7.2</v>
          </cell>
          <cell r="J733">
            <v>12</v>
          </cell>
        </row>
        <row r="734">
          <cell r="B734">
            <v>111017</v>
          </cell>
          <cell r="C734">
            <v>1.8519000000000001</v>
          </cell>
          <cell r="D734">
            <v>1.4649000000000001</v>
          </cell>
          <cell r="E734">
            <v>0.2409</v>
          </cell>
          <cell r="F734">
            <v>0</v>
          </cell>
          <cell r="G734">
            <v>0.14610000000000001</v>
          </cell>
          <cell r="H734">
            <v>3.6</v>
          </cell>
          <cell r="I734">
            <v>7.2</v>
          </cell>
          <cell r="J734">
            <v>12</v>
          </cell>
        </row>
        <row r="735">
          <cell r="B735">
            <v>111017</v>
          </cell>
          <cell r="C735">
            <v>1.2228000000000001</v>
          </cell>
          <cell r="D735">
            <v>1.1990000000000001</v>
          </cell>
          <cell r="E735">
            <v>2.3699999999999999E-2</v>
          </cell>
          <cell r="F735">
            <v>0</v>
          </cell>
          <cell r="G735">
            <v>0</v>
          </cell>
          <cell r="H735">
            <v>3.6</v>
          </cell>
          <cell r="I735">
            <v>7.2</v>
          </cell>
          <cell r="J735">
            <v>12</v>
          </cell>
        </row>
        <row r="736">
          <cell r="B736">
            <v>111017</v>
          </cell>
          <cell r="C736">
            <v>2.1596000000000002</v>
          </cell>
          <cell r="D736">
            <v>1.7618</v>
          </cell>
          <cell r="E736">
            <v>0.39040000000000002</v>
          </cell>
          <cell r="F736">
            <v>0</v>
          </cell>
          <cell r="G736">
            <v>7.4000000000000003E-3</v>
          </cell>
          <cell r="H736">
            <v>3.6</v>
          </cell>
          <cell r="I736">
            <v>7.2</v>
          </cell>
          <cell r="J736">
            <v>12</v>
          </cell>
        </row>
        <row r="737">
          <cell r="B737">
            <v>111017</v>
          </cell>
          <cell r="C737">
            <v>0.91200000000000003</v>
          </cell>
          <cell r="D737">
            <v>0.72970000000000002</v>
          </cell>
          <cell r="E737">
            <v>0.18229999999999999</v>
          </cell>
          <cell r="F737">
            <v>0</v>
          </cell>
          <cell r="G737">
            <v>0</v>
          </cell>
          <cell r="H737">
            <v>3.6</v>
          </cell>
          <cell r="I737">
            <v>7.2</v>
          </cell>
          <cell r="J737">
            <v>12</v>
          </cell>
        </row>
        <row r="738">
          <cell r="B738">
            <v>111017</v>
          </cell>
          <cell r="C738">
            <v>4.2944000000000004</v>
          </cell>
          <cell r="D738">
            <v>3.6905000000000001</v>
          </cell>
          <cell r="E738">
            <v>0.59640000000000004</v>
          </cell>
          <cell r="F738">
            <v>0</v>
          </cell>
          <cell r="G738">
            <v>7.4000000000000003E-3</v>
          </cell>
          <cell r="I738">
            <v>7.2</v>
          </cell>
          <cell r="J738">
            <v>12</v>
          </cell>
        </row>
        <row r="739">
          <cell r="B739">
            <v>111017</v>
          </cell>
          <cell r="C739">
            <v>10.778600000000001</v>
          </cell>
          <cell r="D739">
            <v>9.4068000000000005</v>
          </cell>
          <cell r="E739">
            <v>1.2126999999999999</v>
          </cell>
          <cell r="F739">
            <v>5.4000000000000003E-3</v>
          </cell>
          <cell r="G739">
            <v>0.1535</v>
          </cell>
          <cell r="J739">
            <v>12</v>
          </cell>
        </row>
        <row r="741">
          <cell r="B741" t="str">
            <v>Evolução DEC Conjunto Raposo Tavares</v>
          </cell>
        </row>
        <row r="742">
          <cell r="B742" t="str">
            <v>CONSUM</v>
          </cell>
          <cell r="C742" t="str">
            <v>TOTAL</v>
          </cell>
          <cell r="D742" t="str">
            <v>NPROG</v>
          </cell>
          <cell r="E742" t="str">
            <v>PROG</v>
          </cell>
          <cell r="F742" t="str">
            <v>SUBT INT</v>
          </cell>
          <cell r="G742" t="str">
            <v>SUBT EXT</v>
          </cell>
          <cell r="H742" t="str">
            <v>Padrão Mensal = 5,4</v>
          </cell>
          <cell r="I742" t="str">
            <v>Padrão Trimestral = 10,8</v>
          </cell>
          <cell r="J742" t="str">
            <v>Padrão Anual = 18</v>
          </cell>
        </row>
        <row r="743">
          <cell r="B743">
            <v>28775</v>
          </cell>
          <cell r="C743">
            <v>0.83299999999999996</v>
          </cell>
          <cell r="D743">
            <v>0.82040000000000002</v>
          </cell>
          <cell r="E743">
            <v>1.26E-2</v>
          </cell>
          <cell r="F743">
            <v>0</v>
          </cell>
          <cell r="G743">
            <v>0</v>
          </cell>
          <cell r="H743">
            <v>5.4</v>
          </cell>
          <cell r="I743">
            <v>10.8</v>
          </cell>
          <cell r="J743">
            <v>18</v>
          </cell>
        </row>
        <row r="744">
          <cell r="B744">
            <v>28775</v>
          </cell>
          <cell r="C744">
            <v>0.38390000000000002</v>
          </cell>
          <cell r="D744">
            <v>0.38390000000000002</v>
          </cell>
          <cell r="E744">
            <v>0</v>
          </cell>
          <cell r="F744">
            <v>0</v>
          </cell>
          <cell r="G744">
            <v>0</v>
          </cell>
          <cell r="H744">
            <v>5.4</v>
          </cell>
          <cell r="I744">
            <v>10.8</v>
          </cell>
          <cell r="J744">
            <v>18</v>
          </cell>
        </row>
        <row r="745">
          <cell r="B745">
            <v>28775</v>
          </cell>
          <cell r="C745">
            <v>0.75519999999999998</v>
          </cell>
          <cell r="D745">
            <v>0.75519999999999998</v>
          </cell>
          <cell r="E745">
            <v>0</v>
          </cell>
          <cell r="F745">
            <v>0</v>
          </cell>
          <cell r="G745">
            <v>0</v>
          </cell>
          <cell r="H745">
            <v>5.4</v>
          </cell>
          <cell r="I745">
            <v>10.8</v>
          </cell>
          <cell r="J745">
            <v>18</v>
          </cell>
        </row>
        <row r="746">
          <cell r="B746">
            <v>28775</v>
          </cell>
          <cell r="C746">
            <v>1.9721</v>
          </cell>
          <cell r="D746">
            <v>1.9595</v>
          </cell>
          <cell r="E746">
            <v>1.26E-2</v>
          </cell>
          <cell r="F746">
            <v>0</v>
          </cell>
          <cell r="G746">
            <v>0</v>
          </cell>
          <cell r="H746">
            <v>5.4</v>
          </cell>
          <cell r="I746">
            <v>10.8</v>
          </cell>
          <cell r="J746">
            <v>18</v>
          </cell>
        </row>
        <row r="747">
          <cell r="B747">
            <v>28775</v>
          </cell>
          <cell r="C747">
            <v>0.1062</v>
          </cell>
          <cell r="D747">
            <v>8.3299999999999999E-2</v>
          </cell>
          <cell r="E747">
            <v>2.29E-2</v>
          </cell>
          <cell r="F747">
            <v>0</v>
          </cell>
          <cell r="G747">
            <v>0</v>
          </cell>
          <cell r="H747">
            <v>5.4</v>
          </cell>
          <cell r="I747">
            <v>10.8</v>
          </cell>
          <cell r="J747">
            <v>18</v>
          </cell>
        </row>
        <row r="748">
          <cell r="B748">
            <v>28775</v>
          </cell>
          <cell r="C748">
            <v>0.63980000000000004</v>
          </cell>
          <cell r="D748">
            <v>0.6391</v>
          </cell>
          <cell r="E748">
            <v>8.0000000000000004E-4</v>
          </cell>
          <cell r="F748">
            <v>0</v>
          </cell>
          <cell r="G748">
            <v>0</v>
          </cell>
          <cell r="H748">
            <v>5.4</v>
          </cell>
          <cell r="I748">
            <v>10.8</v>
          </cell>
          <cell r="J748">
            <v>18</v>
          </cell>
        </row>
        <row r="749">
          <cell r="B749">
            <v>28775</v>
          </cell>
          <cell r="C749">
            <v>0.38679999999999998</v>
          </cell>
          <cell r="D749">
            <v>0.37930000000000003</v>
          </cell>
          <cell r="E749">
            <v>7.4999999999999997E-3</v>
          </cell>
          <cell r="F749">
            <v>0</v>
          </cell>
          <cell r="G749">
            <v>0</v>
          </cell>
          <cell r="H749">
            <v>5.4</v>
          </cell>
          <cell r="I749">
            <v>10.8</v>
          </cell>
          <cell r="J749">
            <v>18</v>
          </cell>
        </row>
        <row r="750">
          <cell r="B750">
            <v>28775</v>
          </cell>
          <cell r="C750">
            <v>1.1328</v>
          </cell>
          <cell r="D750">
            <v>1.1016999999999999</v>
          </cell>
          <cell r="E750">
            <v>3.1199999999999999E-2</v>
          </cell>
          <cell r="F750">
            <v>0</v>
          </cell>
          <cell r="G750">
            <v>0</v>
          </cell>
          <cell r="H750">
            <v>5.4</v>
          </cell>
          <cell r="I750">
            <v>10.8</v>
          </cell>
          <cell r="J750">
            <v>18</v>
          </cell>
        </row>
        <row r="751">
          <cell r="B751">
            <v>28775</v>
          </cell>
          <cell r="C751">
            <v>0.2089</v>
          </cell>
          <cell r="D751">
            <v>0.19420000000000001</v>
          </cell>
          <cell r="E751">
            <v>1.47E-2</v>
          </cell>
          <cell r="F751">
            <v>0</v>
          </cell>
          <cell r="G751">
            <v>0</v>
          </cell>
          <cell r="H751">
            <v>5.4</v>
          </cell>
          <cell r="I751">
            <v>10.8</v>
          </cell>
          <cell r="J751">
            <v>18</v>
          </cell>
        </row>
        <row r="752">
          <cell r="B752">
            <v>28775</v>
          </cell>
          <cell r="C752">
            <v>0.51770000000000005</v>
          </cell>
          <cell r="D752">
            <v>0.51480000000000004</v>
          </cell>
          <cell r="E752">
            <v>3.0000000000000001E-3</v>
          </cell>
          <cell r="F752">
            <v>0</v>
          </cell>
          <cell r="G752">
            <v>0</v>
          </cell>
          <cell r="H752">
            <v>5.4</v>
          </cell>
          <cell r="I752">
            <v>10.8</v>
          </cell>
          <cell r="J752">
            <v>18</v>
          </cell>
        </row>
        <row r="753">
          <cell r="B753">
            <v>28775</v>
          </cell>
          <cell r="C753">
            <v>0.6421</v>
          </cell>
          <cell r="D753">
            <v>0.62539999999999996</v>
          </cell>
          <cell r="E753">
            <v>1.66E-2</v>
          </cell>
          <cell r="F753">
            <v>0</v>
          </cell>
          <cell r="G753">
            <v>0</v>
          </cell>
          <cell r="H753">
            <v>5.4</v>
          </cell>
          <cell r="I753">
            <v>10.8</v>
          </cell>
          <cell r="J753">
            <v>18</v>
          </cell>
        </row>
        <row r="754">
          <cell r="B754">
            <v>28775</v>
          </cell>
          <cell r="C754">
            <v>1.3687</v>
          </cell>
          <cell r="D754">
            <v>1.3344</v>
          </cell>
          <cell r="E754">
            <v>3.4299999999999997E-2</v>
          </cell>
          <cell r="F754">
            <v>0</v>
          </cell>
          <cell r="G754">
            <v>0</v>
          </cell>
          <cell r="H754">
            <v>5.4</v>
          </cell>
          <cell r="I754">
            <v>10.8</v>
          </cell>
          <cell r="J754">
            <v>18</v>
          </cell>
        </row>
        <row r="755">
          <cell r="B755">
            <v>28775</v>
          </cell>
          <cell r="C755">
            <v>7.8799999999999995E-2</v>
          </cell>
          <cell r="D755">
            <v>7.5999999999999998E-2</v>
          </cell>
          <cell r="E755">
            <v>2.8E-3</v>
          </cell>
          <cell r="F755">
            <v>0</v>
          </cell>
          <cell r="G755">
            <v>0</v>
          </cell>
          <cell r="H755">
            <v>5.4</v>
          </cell>
          <cell r="I755">
            <v>10.8</v>
          </cell>
          <cell r="J755">
            <v>18</v>
          </cell>
        </row>
        <row r="756">
          <cell r="B756">
            <v>28775</v>
          </cell>
          <cell r="C756">
            <v>1.696</v>
          </cell>
          <cell r="D756">
            <v>1.696</v>
          </cell>
          <cell r="E756">
            <v>0</v>
          </cell>
          <cell r="F756">
            <v>0</v>
          </cell>
          <cell r="G756">
            <v>0</v>
          </cell>
          <cell r="H756">
            <v>5.4</v>
          </cell>
          <cell r="I756">
            <v>10.8</v>
          </cell>
          <cell r="J756">
            <v>18</v>
          </cell>
        </row>
        <row r="757">
          <cell r="B757">
            <v>28775</v>
          </cell>
          <cell r="C757">
            <v>1.1534</v>
          </cell>
          <cell r="D757">
            <v>1.133</v>
          </cell>
          <cell r="E757">
            <v>2.0400000000000001E-2</v>
          </cell>
          <cell r="F757">
            <v>0</v>
          </cell>
          <cell r="G757">
            <v>0</v>
          </cell>
          <cell r="H757">
            <v>5.4</v>
          </cell>
          <cell r="I757">
            <v>10.8</v>
          </cell>
          <cell r="J757">
            <v>18</v>
          </cell>
        </row>
        <row r="758">
          <cell r="B758">
            <v>28775</v>
          </cell>
          <cell r="C758">
            <v>2.9281999999999999</v>
          </cell>
          <cell r="D758">
            <v>2.9049999999999998</v>
          </cell>
          <cell r="E758">
            <v>2.3199999999999998E-2</v>
          </cell>
          <cell r="F758">
            <v>0</v>
          </cell>
          <cell r="G758">
            <v>0</v>
          </cell>
          <cell r="I758">
            <v>10.8</v>
          </cell>
          <cell r="J758">
            <v>18</v>
          </cell>
        </row>
        <row r="759">
          <cell r="B759">
            <v>28775</v>
          </cell>
          <cell r="C759">
            <v>7.4017999999999997</v>
          </cell>
          <cell r="D759">
            <v>7.3006000000000002</v>
          </cell>
          <cell r="E759">
            <v>0.1013</v>
          </cell>
          <cell r="F759">
            <v>0</v>
          </cell>
          <cell r="G759">
            <v>0</v>
          </cell>
          <cell r="J759">
            <v>18</v>
          </cell>
        </row>
        <row r="761">
          <cell r="B761" t="str">
            <v>Evolução DEC Conjunto Rib. Pires - Rio G. da Serra</v>
          </cell>
        </row>
        <row r="762">
          <cell r="B762" t="str">
            <v>CONSUM</v>
          </cell>
          <cell r="C762" t="str">
            <v>TOTAL</v>
          </cell>
          <cell r="D762" t="str">
            <v>NPROG</v>
          </cell>
          <cell r="E762" t="str">
            <v>PROG</v>
          </cell>
          <cell r="F762" t="str">
            <v>SUBT INT</v>
          </cell>
          <cell r="G762" t="str">
            <v>SUBT EXT</v>
          </cell>
          <cell r="H762" t="str">
            <v>Padrão Mensal = 2,7</v>
          </cell>
          <cell r="I762" t="str">
            <v>Padrão Trimestral = 5,4</v>
          </cell>
          <cell r="J762" t="str">
            <v>Padrão Anual = 9</v>
          </cell>
        </row>
        <row r="763">
          <cell r="B763">
            <v>42626</v>
          </cell>
          <cell r="C763">
            <v>0.75549999999999995</v>
          </cell>
          <cell r="D763">
            <v>0.74280000000000002</v>
          </cell>
          <cell r="E763">
            <v>1.2699999999999999E-2</v>
          </cell>
          <cell r="F763">
            <v>0</v>
          </cell>
          <cell r="G763">
            <v>0</v>
          </cell>
          <cell r="H763">
            <v>2.7</v>
          </cell>
          <cell r="I763">
            <v>5.4</v>
          </cell>
          <cell r="J763">
            <v>9</v>
          </cell>
        </row>
        <row r="764">
          <cell r="B764">
            <v>42621</v>
          </cell>
          <cell r="C764">
            <v>0.46260000000000001</v>
          </cell>
          <cell r="D764">
            <v>0.46260000000000001</v>
          </cell>
          <cell r="E764">
            <v>0</v>
          </cell>
          <cell r="F764">
            <v>0</v>
          </cell>
          <cell r="G764">
            <v>0</v>
          </cell>
          <cell r="H764">
            <v>2.7</v>
          </cell>
          <cell r="I764">
            <v>5.4</v>
          </cell>
          <cell r="J764">
            <v>9</v>
          </cell>
        </row>
        <row r="765">
          <cell r="B765">
            <v>42621</v>
          </cell>
          <cell r="C765">
            <v>0.69850000000000001</v>
          </cell>
          <cell r="D765">
            <v>0.66759999999999997</v>
          </cell>
          <cell r="E765">
            <v>3.09E-2</v>
          </cell>
          <cell r="F765">
            <v>0</v>
          </cell>
          <cell r="G765">
            <v>0</v>
          </cell>
          <cell r="H765">
            <v>2.7</v>
          </cell>
          <cell r="I765">
            <v>5.4</v>
          </cell>
          <cell r="J765">
            <v>9</v>
          </cell>
        </row>
        <row r="766">
          <cell r="B766">
            <v>42623</v>
          </cell>
          <cell r="C766">
            <v>1.9166000000000001</v>
          </cell>
          <cell r="D766">
            <v>1.873</v>
          </cell>
          <cell r="E766">
            <v>4.36E-2</v>
          </cell>
          <cell r="F766">
            <v>0</v>
          </cell>
          <cell r="G766">
            <v>0</v>
          </cell>
          <cell r="H766">
            <v>2.7</v>
          </cell>
          <cell r="I766">
            <v>5.4</v>
          </cell>
          <cell r="J766">
            <v>9</v>
          </cell>
        </row>
        <row r="767">
          <cell r="B767">
            <v>42610</v>
          </cell>
          <cell r="C767">
            <v>0.58179999999999998</v>
          </cell>
          <cell r="D767">
            <v>0.55759999999999998</v>
          </cell>
          <cell r="E767">
            <v>2.4199999999999999E-2</v>
          </cell>
          <cell r="F767">
            <v>0</v>
          </cell>
          <cell r="G767">
            <v>0</v>
          </cell>
          <cell r="H767">
            <v>2.7</v>
          </cell>
          <cell r="I767">
            <v>5.4</v>
          </cell>
          <cell r="J767">
            <v>9</v>
          </cell>
        </row>
        <row r="768">
          <cell r="B768">
            <v>42610</v>
          </cell>
          <cell r="C768">
            <v>0.41420000000000001</v>
          </cell>
          <cell r="D768">
            <v>0.38640000000000002</v>
          </cell>
          <cell r="E768">
            <v>2.7199999999999998E-2</v>
          </cell>
          <cell r="F768">
            <v>5.0000000000000001E-4</v>
          </cell>
          <cell r="G768">
            <v>0</v>
          </cell>
          <cell r="H768">
            <v>2.7</v>
          </cell>
          <cell r="I768">
            <v>5.4</v>
          </cell>
          <cell r="J768">
            <v>9</v>
          </cell>
        </row>
        <row r="769">
          <cell r="B769">
            <v>42610</v>
          </cell>
          <cell r="C769">
            <v>0.75900000000000001</v>
          </cell>
          <cell r="D769">
            <v>0.63549999999999995</v>
          </cell>
          <cell r="E769">
            <v>0.1235</v>
          </cell>
          <cell r="F769">
            <v>0</v>
          </cell>
          <cell r="G769">
            <v>0</v>
          </cell>
          <cell r="H769">
            <v>2.7</v>
          </cell>
          <cell r="I769">
            <v>5.4</v>
          </cell>
          <cell r="J769">
            <v>9</v>
          </cell>
        </row>
        <row r="770">
          <cell r="B770">
            <v>42610</v>
          </cell>
          <cell r="C770">
            <v>1.7549999999999999</v>
          </cell>
          <cell r="D770">
            <v>1.5794999999999999</v>
          </cell>
          <cell r="E770">
            <v>0.1749</v>
          </cell>
          <cell r="F770">
            <v>5.0000000000000001E-4</v>
          </cell>
          <cell r="G770">
            <v>0</v>
          </cell>
          <cell r="H770">
            <v>2.7</v>
          </cell>
          <cell r="I770">
            <v>5.4</v>
          </cell>
          <cell r="J770">
            <v>9</v>
          </cell>
        </row>
        <row r="771">
          <cell r="B771">
            <v>42610</v>
          </cell>
          <cell r="C771">
            <v>0.30890000000000001</v>
          </cell>
          <cell r="D771">
            <v>0.30609999999999998</v>
          </cell>
          <cell r="E771">
            <v>2.8E-3</v>
          </cell>
          <cell r="F771">
            <v>0</v>
          </cell>
          <cell r="G771">
            <v>0</v>
          </cell>
          <cell r="H771">
            <v>2.7</v>
          </cell>
          <cell r="I771">
            <v>5.4</v>
          </cell>
          <cell r="J771">
            <v>9</v>
          </cell>
        </row>
        <row r="772">
          <cell r="B772">
            <v>42582</v>
          </cell>
          <cell r="C772">
            <v>0.1123</v>
          </cell>
          <cell r="D772">
            <v>9.8299999999999998E-2</v>
          </cell>
          <cell r="E772">
            <v>1.4E-2</v>
          </cell>
          <cell r="F772">
            <v>0</v>
          </cell>
          <cell r="G772">
            <v>0</v>
          </cell>
          <cell r="H772">
            <v>2.7</v>
          </cell>
          <cell r="I772">
            <v>5.4</v>
          </cell>
          <cell r="J772">
            <v>9</v>
          </cell>
        </row>
        <row r="773">
          <cell r="B773">
            <v>42581</v>
          </cell>
          <cell r="C773">
            <v>0.76649999999999996</v>
          </cell>
          <cell r="D773">
            <v>0.75360000000000005</v>
          </cell>
          <cell r="E773">
            <v>1.26E-2</v>
          </cell>
          <cell r="F773">
            <v>0</v>
          </cell>
          <cell r="G773">
            <v>2.9999999999999997E-4</v>
          </cell>
          <cell r="H773">
            <v>2.7</v>
          </cell>
          <cell r="I773">
            <v>5.4</v>
          </cell>
          <cell r="J773">
            <v>9</v>
          </cell>
        </row>
        <row r="774">
          <cell r="B774">
            <v>42591</v>
          </cell>
          <cell r="C774">
            <v>1.1876</v>
          </cell>
          <cell r="D774">
            <v>1.1578999999999999</v>
          </cell>
          <cell r="E774">
            <v>2.9399999999999999E-2</v>
          </cell>
          <cell r="F774">
            <v>0</v>
          </cell>
          <cell r="G774">
            <v>2.9999999999999997E-4</v>
          </cell>
          <cell r="H774">
            <v>2.7</v>
          </cell>
          <cell r="I774">
            <v>5.4</v>
          </cell>
          <cell r="J774">
            <v>9</v>
          </cell>
        </row>
        <row r="775">
          <cell r="B775">
            <v>42581</v>
          </cell>
          <cell r="C775">
            <v>0.71009999999999995</v>
          </cell>
          <cell r="D775">
            <v>0.67889999999999995</v>
          </cell>
          <cell r="E775">
            <v>3.1099999999999999E-2</v>
          </cell>
          <cell r="F775">
            <v>0</v>
          </cell>
          <cell r="G775">
            <v>0</v>
          </cell>
          <cell r="H775">
            <v>2.7</v>
          </cell>
          <cell r="I775">
            <v>5.4</v>
          </cell>
          <cell r="J775">
            <v>9</v>
          </cell>
        </row>
        <row r="776">
          <cell r="B776">
            <v>42577</v>
          </cell>
          <cell r="C776">
            <v>0.88239999999999996</v>
          </cell>
          <cell r="D776">
            <v>0.86129999999999995</v>
          </cell>
          <cell r="E776">
            <v>2.1100000000000001E-2</v>
          </cell>
          <cell r="F776">
            <v>0</v>
          </cell>
          <cell r="G776">
            <v>0</v>
          </cell>
          <cell r="H776">
            <v>2.7</v>
          </cell>
          <cell r="I776">
            <v>5.4</v>
          </cell>
          <cell r="J776">
            <v>9</v>
          </cell>
        </row>
        <row r="777">
          <cell r="B777">
            <v>42576</v>
          </cell>
          <cell r="C777">
            <v>0.89419999999999999</v>
          </cell>
          <cell r="D777">
            <v>0.88690000000000002</v>
          </cell>
          <cell r="E777">
            <v>7.3000000000000001E-3</v>
          </cell>
          <cell r="F777">
            <v>0</v>
          </cell>
          <cell r="G777">
            <v>0</v>
          </cell>
          <cell r="H777">
            <v>2.7</v>
          </cell>
          <cell r="I777">
            <v>5.4</v>
          </cell>
          <cell r="J777">
            <v>9</v>
          </cell>
        </row>
        <row r="778">
          <cell r="B778">
            <v>42578</v>
          </cell>
          <cell r="C778">
            <v>2.4866999999999999</v>
          </cell>
          <cell r="D778">
            <v>2.4270999999999998</v>
          </cell>
          <cell r="E778">
            <v>5.9499999999999997E-2</v>
          </cell>
          <cell r="F778">
            <v>0</v>
          </cell>
          <cell r="G778">
            <v>0</v>
          </cell>
          <cell r="I778">
            <v>5.4</v>
          </cell>
          <cell r="J778">
            <v>9</v>
          </cell>
        </row>
        <row r="779">
          <cell r="B779">
            <v>42600</v>
          </cell>
          <cell r="C779">
            <v>7.3457999999999997</v>
          </cell>
          <cell r="D779">
            <v>7.0373999999999999</v>
          </cell>
          <cell r="E779">
            <v>0.30740000000000001</v>
          </cell>
          <cell r="F779">
            <v>5.0000000000000001E-4</v>
          </cell>
          <cell r="G779">
            <v>2.9999999999999997E-4</v>
          </cell>
          <cell r="J779">
            <v>9</v>
          </cell>
        </row>
        <row r="781">
          <cell r="B781" t="str">
            <v>Evolução DEC Conjunto Rio Bonito</v>
          </cell>
        </row>
        <row r="782">
          <cell r="B782" t="str">
            <v>CONSUM</v>
          </cell>
          <cell r="C782" t="str">
            <v>TOTAL</v>
          </cell>
          <cell r="D782" t="str">
            <v>NPROG</v>
          </cell>
          <cell r="E782" t="str">
            <v>PROG</v>
          </cell>
          <cell r="F782" t="str">
            <v>SUBT INT</v>
          </cell>
          <cell r="G782" t="str">
            <v>SUBT EXT</v>
          </cell>
          <cell r="H782" t="str">
            <v>Padrão Mensal = 7,5</v>
          </cell>
          <cell r="I782" t="str">
            <v>Padrão Trimestral = 15</v>
          </cell>
          <cell r="J782" t="str">
            <v>Padrão Anual = 25</v>
          </cell>
        </row>
        <row r="783">
          <cell r="B783">
            <v>98124</v>
          </cell>
          <cell r="C783">
            <v>1.3842000000000001</v>
          </cell>
          <cell r="D783">
            <v>1.323</v>
          </cell>
          <cell r="E783">
            <v>4.9799999999999997E-2</v>
          </cell>
          <cell r="F783">
            <v>1.14E-2</v>
          </cell>
          <cell r="G783">
            <v>0</v>
          </cell>
          <cell r="H783">
            <v>7.5</v>
          </cell>
          <cell r="I783">
            <v>15</v>
          </cell>
          <cell r="J783">
            <v>25</v>
          </cell>
        </row>
        <row r="784">
          <cell r="B784">
            <v>98104</v>
          </cell>
          <cell r="C784">
            <v>0.57840000000000003</v>
          </cell>
          <cell r="D784">
            <v>0.51870000000000005</v>
          </cell>
          <cell r="E784">
            <v>1.15E-2</v>
          </cell>
          <cell r="F784">
            <v>4.82E-2</v>
          </cell>
          <cell r="G784">
            <v>0</v>
          </cell>
          <cell r="H784">
            <v>7.5</v>
          </cell>
          <cell r="I784">
            <v>15</v>
          </cell>
          <cell r="J784">
            <v>25</v>
          </cell>
        </row>
        <row r="785">
          <cell r="B785">
            <v>98106</v>
          </cell>
          <cell r="C785">
            <v>1.7453000000000001</v>
          </cell>
          <cell r="D785">
            <v>1.5634999999999999</v>
          </cell>
          <cell r="E785">
            <v>0.18149999999999999</v>
          </cell>
          <cell r="F785">
            <v>0</v>
          </cell>
          <cell r="G785">
            <v>2.0000000000000001E-4</v>
          </cell>
          <cell r="H785">
            <v>7.5</v>
          </cell>
          <cell r="I785">
            <v>15</v>
          </cell>
          <cell r="J785">
            <v>25</v>
          </cell>
        </row>
        <row r="786">
          <cell r="B786">
            <v>98111</v>
          </cell>
          <cell r="C786">
            <v>3.7080000000000002</v>
          </cell>
          <cell r="D786">
            <v>3.4053</v>
          </cell>
          <cell r="E786">
            <v>0.24279999999999999</v>
          </cell>
          <cell r="F786">
            <v>5.96E-2</v>
          </cell>
          <cell r="G786">
            <v>2.0000000000000001E-4</v>
          </cell>
          <cell r="H786">
            <v>7.5</v>
          </cell>
          <cell r="I786">
            <v>15</v>
          </cell>
          <cell r="J786">
            <v>25</v>
          </cell>
        </row>
        <row r="787">
          <cell r="B787">
            <v>98101</v>
          </cell>
          <cell r="C787">
            <v>0.16489999999999999</v>
          </cell>
          <cell r="D787">
            <v>0.15629999999999999</v>
          </cell>
          <cell r="E787">
            <v>8.6E-3</v>
          </cell>
          <cell r="F787">
            <v>0</v>
          </cell>
          <cell r="G787">
            <v>0</v>
          </cell>
          <cell r="H787">
            <v>7.5</v>
          </cell>
          <cell r="I787">
            <v>15</v>
          </cell>
          <cell r="J787">
            <v>25</v>
          </cell>
        </row>
        <row r="788">
          <cell r="B788">
            <v>98097</v>
          </cell>
          <cell r="C788">
            <v>0.86070000000000002</v>
          </cell>
          <cell r="D788">
            <v>0.84770000000000001</v>
          </cell>
          <cell r="E788">
            <v>1.2999999999999999E-2</v>
          </cell>
          <cell r="F788">
            <v>0</v>
          </cell>
          <cell r="G788">
            <v>0</v>
          </cell>
          <cell r="H788">
            <v>7.5</v>
          </cell>
          <cell r="I788">
            <v>15</v>
          </cell>
          <cell r="J788">
            <v>25</v>
          </cell>
        </row>
        <row r="789">
          <cell r="B789">
            <v>98097</v>
          </cell>
          <cell r="C789">
            <v>0.58540000000000003</v>
          </cell>
          <cell r="D789">
            <v>0.50109999999999999</v>
          </cell>
          <cell r="E789">
            <v>2.8299999999999999E-2</v>
          </cell>
          <cell r="F789">
            <v>5.6000000000000001E-2</v>
          </cell>
          <cell r="G789">
            <v>0</v>
          </cell>
          <cell r="H789">
            <v>7.5</v>
          </cell>
          <cell r="I789">
            <v>15</v>
          </cell>
          <cell r="J789">
            <v>25</v>
          </cell>
        </row>
        <row r="790">
          <cell r="B790">
            <v>98098</v>
          </cell>
          <cell r="C790">
            <v>1.611</v>
          </cell>
          <cell r="D790">
            <v>1.5051000000000001</v>
          </cell>
          <cell r="E790">
            <v>4.99E-2</v>
          </cell>
          <cell r="F790">
            <v>5.6000000000000001E-2</v>
          </cell>
          <cell r="G790">
            <v>0</v>
          </cell>
          <cell r="H790">
            <v>7.5</v>
          </cell>
          <cell r="I790">
            <v>15</v>
          </cell>
          <cell r="J790">
            <v>25</v>
          </cell>
        </row>
        <row r="791">
          <cell r="B791">
            <v>98070</v>
          </cell>
          <cell r="C791">
            <v>1.2723</v>
          </cell>
          <cell r="D791">
            <v>1.1556999999999999</v>
          </cell>
          <cell r="E791">
            <v>5.04E-2</v>
          </cell>
          <cell r="F791">
            <v>6.6199999999999995E-2</v>
          </cell>
          <cell r="G791">
            <v>0</v>
          </cell>
          <cell r="H791">
            <v>7.5</v>
          </cell>
          <cell r="I791">
            <v>15</v>
          </cell>
          <cell r="J791">
            <v>25</v>
          </cell>
        </row>
        <row r="792">
          <cell r="B792">
            <v>98027</v>
          </cell>
          <cell r="C792">
            <v>0.98650000000000004</v>
          </cell>
          <cell r="D792">
            <v>0.90329999999999999</v>
          </cell>
          <cell r="E792">
            <v>8.3199999999999996E-2</v>
          </cell>
          <cell r="F792">
            <v>0</v>
          </cell>
          <cell r="G792">
            <v>0</v>
          </cell>
          <cell r="H792">
            <v>7.5</v>
          </cell>
          <cell r="I792">
            <v>15</v>
          </cell>
          <cell r="J792">
            <v>25</v>
          </cell>
        </row>
        <row r="793">
          <cell r="B793">
            <v>98078</v>
          </cell>
          <cell r="C793">
            <v>0.84370000000000001</v>
          </cell>
          <cell r="D793">
            <v>0.70820000000000005</v>
          </cell>
          <cell r="E793">
            <v>0.13550000000000001</v>
          </cell>
          <cell r="F793">
            <v>0</v>
          </cell>
          <cell r="G793">
            <v>0</v>
          </cell>
          <cell r="H793">
            <v>7.5</v>
          </cell>
          <cell r="I793">
            <v>15</v>
          </cell>
          <cell r="J793">
            <v>25</v>
          </cell>
        </row>
        <row r="794">
          <cell r="B794">
            <v>98058</v>
          </cell>
          <cell r="C794">
            <v>3.1025</v>
          </cell>
          <cell r="D794">
            <v>2.7671999999999999</v>
          </cell>
          <cell r="E794">
            <v>0.26910000000000001</v>
          </cell>
          <cell r="F794">
            <v>6.6199999999999995E-2</v>
          </cell>
          <cell r="G794">
            <v>0</v>
          </cell>
          <cell r="H794">
            <v>7.5</v>
          </cell>
          <cell r="I794">
            <v>15</v>
          </cell>
          <cell r="J794">
            <v>25</v>
          </cell>
        </row>
        <row r="795">
          <cell r="B795">
            <v>98039</v>
          </cell>
          <cell r="C795">
            <v>1.3680000000000001</v>
          </cell>
          <cell r="D795">
            <v>1.1446000000000001</v>
          </cell>
          <cell r="E795">
            <v>0.2235</v>
          </cell>
          <cell r="F795">
            <v>0</v>
          </cell>
          <cell r="G795">
            <v>0</v>
          </cell>
          <cell r="H795">
            <v>7.5</v>
          </cell>
          <cell r="I795">
            <v>15</v>
          </cell>
          <cell r="J795">
            <v>25</v>
          </cell>
        </row>
        <row r="796">
          <cell r="B796">
            <v>97997</v>
          </cell>
          <cell r="C796">
            <v>1.4632000000000001</v>
          </cell>
          <cell r="D796">
            <v>1.1980999999999999</v>
          </cell>
          <cell r="E796">
            <v>9.8599999999999993E-2</v>
          </cell>
          <cell r="F796">
            <v>0</v>
          </cell>
          <cell r="G796">
            <v>0.16650000000000001</v>
          </cell>
          <cell r="H796">
            <v>7.5</v>
          </cell>
          <cell r="I796">
            <v>15</v>
          </cell>
          <cell r="J796">
            <v>25</v>
          </cell>
        </row>
        <row r="797">
          <cell r="B797">
            <v>98029</v>
          </cell>
          <cell r="C797">
            <v>1.1398999999999999</v>
          </cell>
          <cell r="D797">
            <v>1.0237000000000001</v>
          </cell>
          <cell r="E797">
            <v>8.1100000000000005E-2</v>
          </cell>
          <cell r="F797">
            <v>3.5099999999999999E-2</v>
          </cell>
          <cell r="G797">
            <v>0</v>
          </cell>
          <cell r="H797">
            <v>7.5</v>
          </cell>
          <cell r="I797">
            <v>15</v>
          </cell>
          <cell r="J797">
            <v>25</v>
          </cell>
        </row>
        <row r="798">
          <cell r="B798">
            <v>98022</v>
          </cell>
          <cell r="C798">
            <v>3.9710000000000001</v>
          </cell>
          <cell r="D798">
            <v>3.3664000000000001</v>
          </cell>
          <cell r="E798">
            <v>0.4032</v>
          </cell>
          <cell r="F798">
            <v>3.5099999999999999E-2</v>
          </cell>
          <cell r="G798">
            <v>0.16650000000000001</v>
          </cell>
          <cell r="I798">
            <v>15</v>
          </cell>
          <cell r="J798">
            <v>25</v>
          </cell>
        </row>
        <row r="799">
          <cell r="B799">
            <v>98072</v>
          </cell>
          <cell r="C799">
            <v>12.3919</v>
          </cell>
          <cell r="D799">
            <v>11.0436</v>
          </cell>
          <cell r="E799">
            <v>0.96489999999999998</v>
          </cell>
          <cell r="F799">
            <v>0.21690000000000001</v>
          </cell>
          <cell r="G799">
            <v>0.1666</v>
          </cell>
          <cell r="J799">
            <v>25</v>
          </cell>
        </row>
        <row r="801">
          <cell r="B801" t="str">
            <v>Evolução DEC Conjunto Santana</v>
          </cell>
        </row>
        <row r="802">
          <cell r="B802" t="str">
            <v>CONSUM</v>
          </cell>
          <cell r="C802" t="str">
            <v>TOTAL</v>
          </cell>
          <cell r="D802" t="str">
            <v>NPROG</v>
          </cell>
          <cell r="E802" t="str">
            <v>PROG</v>
          </cell>
          <cell r="F802" t="str">
            <v>SUBT INT</v>
          </cell>
          <cell r="G802" t="str">
            <v>SUBT EXT</v>
          </cell>
          <cell r="H802" t="str">
            <v>Padrão Mensal = 2,5</v>
          </cell>
          <cell r="I802" t="str">
            <v>Padrão Trimestral = 4,2</v>
          </cell>
          <cell r="J802" t="str">
            <v>Padrão Anual = 7</v>
          </cell>
        </row>
        <row r="803">
          <cell r="B803">
            <v>96602</v>
          </cell>
          <cell r="C803">
            <v>0.49919999999999998</v>
          </cell>
          <cell r="D803">
            <v>0.42570000000000002</v>
          </cell>
          <cell r="E803">
            <v>7.2999999999999995E-2</v>
          </cell>
          <cell r="F803">
            <v>5.0000000000000001E-4</v>
          </cell>
          <cell r="G803">
            <v>0</v>
          </cell>
          <cell r="H803">
            <v>2.5</v>
          </cell>
          <cell r="I803">
            <v>4.2</v>
          </cell>
          <cell r="J803">
            <v>7</v>
          </cell>
        </row>
        <row r="804">
          <cell r="B804">
            <v>96602</v>
          </cell>
          <cell r="C804">
            <v>0.43130000000000002</v>
          </cell>
          <cell r="D804">
            <v>0.22919999999999999</v>
          </cell>
          <cell r="E804">
            <v>0.2021</v>
          </cell>
          <cell r="F804">
            <v>0</v>
          </cell>
          <cell r="G804">
            <v>0</v>
          </cell>
          <cell r="H804">
            <v>2.5</v>
          </cell>
          <cell r="I804">
            <v>4.2</v>
          </cell>
          <cell r="J804">
            <v>7</v>
          </cell>
        </row>
        <row r="805">
          <cell r="B805">
            <v>96613</v>
          </cell>
          <cell r="C805">
            <v>0.64910000000000001</v>
          </cell>
          <cell r="D805">
            <v>0.43330000000000002</v>
          </cell>
          <cell r="E805">
            <v>4.8000000000000001E-2</v>
          </cell>
          <cell r="F805">
            <v>1.49E-2</v>
          </cell>
          <cell r="G805">
            <v>0.15279999999999999</v>
          </cell>
          <cell r="H805">
            <v>2.5</v>
          </cell>
          <cell r="I805">
            <v>4.2</v>
          </cell>
          <cell r="J805">
            <v>7</v>
          </cell>
        </row>
        <row r="806">
          <cell r="B806">
            <v>96606</v>
          </cell>
          <cell r="C806">
            <v>1.5795999999999999</v>
          </cell>
          <cell r="D806">
            <v>1.0882000000000001</v>
          </cell>
          <cell r="E806">
            <v>0.3231</v>
          </cell>
          <cell r="F806">
            <v>1.54E-2</v>
          </cell>
          <cell r="G806">
            <v>0.15279999999999999</v>
          </cell>
          <cell r="H806">
            <v>2.5</v>
          </cell>
          <cell r="I806">
            <v>4.2</v>
          </cell>
          <cell r="J806">
            <v>7</v>
          </cell>
        </row>
        <row r="807">
          <cell r="B807">
            <v>96522</v>
          </cell>
          <cell r="C807">
            <v>0.12970000000000001</v>
          </cell>
          <cell r="D807">
            <v>5.1700000000000003E-2</v>
          </cell>
          <cell r="E807">
            <v>7.8E-2</v>
          </cell>
          <cell r="F807">
            <v>0</v>
          </cell>
          <cell r="G807">
            <v>0</v>
          </cell>
          <cell r="H807">
            <v>2.5</v>
          </cell>
          <cell r="I807">
            <v>4.2</v>
          </cell>
          <cell r="J807">
            <v>7</v>
          </cell>
        </row>
        <row r="808">
          <cell r="B808">
            <v>96522</v>
          </cell>
          <cell r="C808">
            <v>0.1255</v>
          </cell>
          <cell r="D808">
            <v>0.1032</v>
          </cell>
          <cell r="E808">
            <v>2.23E-2</v>
          </cell>
          <cell r="F808">
            <v>0</v>
          </cell>
          <cell r="G808">
            <v>0</v>
          </cell>
          <cell r="H808">
            <v>2.5</v>
          </cell>
          <cell r="I808">
            <v>4.2</v>
          </cell>
          <cell r="J808">
            <v>7</v>
          </cell>
        </row>
        <row r="809">
          <cell r="B809">
            <v>96522</v>
          </cell>
          <cell r="C809">
            <v>0.25340000000000001</v>
          </cell>
          <cell r="D809">
            <v>0.19839999999999999</v>
          </cell>
          <cell r="E809">
            <v>5.5E-2</v>
          </cell>
          <cell r="F809">
            <v>0</v>
          </cell>
          <cell r="G809">
            <v>0</v>
          </cell>
          <cell r="H809">
            <v>2.5</v>
          </cell>
          <cell r="I809">
            <v>4.2</v>
          </cell>
          <cell r="J809">
            <v>7</v>
          </cell>
        </row>
        <row r="810">
          <cell r="B810">
            <v>96522</v>
          </cell>
          <cell r="C810">
            <v>0.50860000000000005</v>
          </cell>
          <cell r="D810">
            <v>0.3533</v>
          </cell>
          <cell r="E810">
            <v>0.15529999999999999</v>
          </cell>
          <cell r="F810">
            <v>0</v>
          </cell>
          <cell r="G810">
            <v>0</v>
          </cell>
          <cell r="H810">
            <v>2.5</v>
          </cell>
          <cell r="I810">
            <v>4.2</v>
          </cell>
          <cell r="J810">
            <v>7</v>
          </cell>
        </row>
        <row r="811">
          <cell r="B811">
            <v>96514</v>
          </cell>
          <cell r="C811">
            <v>0.4365</v>
          </cell>
          <cell r="D811">
            <v>0.18509999999999999</v>
          </cell>
          <cell r="E811">
            <v>8.5199999999999998E-2</v>
          </cell>
          <cell r="F811">
            <v>0.1661</v>
          </cell>
          <cell r="G811">
            <v>0</v>
          </cell>
          <cell r="H811">
            <v>2.5</v>
          </cell>
          <cell r="I811">
            <v>4.2</v>
          </cell>
          <cell r="J811">
            <v>7</v>
          </cell>
        </row>
        <row r="812">
          <cell r="B812">
            <v>96530</v>
          </cell>
          <cell r="C812">
            <v>0.27910000000000001</v>
          </cell>
          <cell r="D812">
            <v>0.152</v>
          </cell>
          <cell r="E812">
            <v>0.111</v>
          </cell>
          <cell r="F812">
            <v>1.6199999999999999E-2</v>
          </cell>
          <cell r="G812">
            <v>0</v>
          </cell>
          <cell r="H812">
            <v>2.5</v>
          </cell>
          <cell r="I812">
            <v>4.2</v>
          </cell>
          <cell r="J812">
            <v>7</v>
          </cell>
        </row>
        <row r="813">
          <cell r="B813">
            <v>96437</v>
          </cell>
          <cell r="C813">
            <v>0.34589999999999999</v>
          </cell>
          <cell r="D813">
            <v>0.2162</v>
          </cell>
          <cell r="E813">
            <v>3.8399999999999997E-2</v>
          </cell>
          <cell r="F813">
            <v>5.7099999999999998E-2</v>
          </cell>
          <cell r="G813">
            <v>3.4200000000000001E-2</v>
          </cell>
          <cell r="H813">
            <v>2.5</v>
          </cell>
          <cell r="I813">
            <v>4.2</v>
          </cell>
          <cell r="J813">
            <v>7</v>
          </cell>
        </row>
        <row r="814">
          <cell r="B814">
            <v>96494</v>
          </cell>
          <cell r="C814">
            <v>1.0615000000000001</v>
          </cell>
          <cell r="D814">
            <v>0.55330000000000001</v>
          </cell>
          <cell r="E814">
            <v>0.2346</v>
          </cell>
          <cell r="F814">
            <v>0.2394</v>
          </cell>
          <cell r="G814">
            <v>3.4200000000000001E-2</v>
          </cell>
          <cell r="H814">
            <v>2.5</v>
          </cell>
          <cell r="I814">
            <v>4.2</v>
          </cell>
          <cell r="J814">
            <v>7</v>
          </cell>
        </row>
        <row r="815">
          <cell r="B815">
            <v>96414</v>
          </cell>
          <cell r="C815">
            <v>0.14649999999999999</v>
          </cell>
          <cell r="D815">
            <v>0.10580000000000001</v>
          </cell>
          <cell r="E815">
            <v>4.07E-2</v>
          </cell>
          <cell r="F815">
            <v>0</v>
          </cell>
          <cell r="G815">
            <v>0</v>
          </cell>
          <cell r="H815">
            <v>2.5</v>
          </cell>
          <cell r="I815">
            <v>4.2</v>
          </cell>
          <cell r="J815">
            <v>7</v>
          </cell>
        </row>
        <row r="816">
          <cell r="B816">
            <v>96396</v>
          </cell>
          <cell r="C816">
            <v>0.48959999999999998</v>
          </cell>
          <cell r="D816">
            <v>0.46139999999999998</v>
          </cell>
          <cell r="E816">
            <v>1.83E-2</v>
          </cell>
          <cell r="F816">
            <v>0</v>
          </cell>
          <cell r="G816">
            <v>0.01</v>
          </cell>
          <cell r="H816">
            <v>2.5</v>
          </cell>
          <cell r="I816">
            <v>4.2</v>
          </cell>
          <cell r="J816">
            <v>7</v>
          </cell>
        </row>
        <row r="817">
          <cell r="B817">
            <v>96377</v>
          </cell>
          <cell r="C817">
            <v>0.15620000000000001</v>
          </cell>
          <cell r="D817">
            <v>0.14410000000000001</v>
          </cell>
          <cell r="E817">
            <v>1.21E-2</v>
          </cell>
          <cell r="F817">
            <v>0</v>
          </cell>
          <cell r="G817">
            <v>0</v>
          </cell>
          <cell r="H817">
            <v>2.5</v>
          </cell>
          <cell r="I817">
            <v>4.2</v>
          </cell>
          <cell r="J817">
            <v>7</v>
          </cell>
        </row>
        <row r="818">
          <cell r="B818">
            <v>96396</v>
          </cell>
          <cell r="C818">
            <v>0.7923</v>
          </cell>
          <cell r="D818">
            <v>0.71130000000000004</v>
          </cell>
          <cell r="E818">
            <v>7.1099999999999997E-2</v>
          </cell>
          <cell r="F818">
            <v>0</v>
          </cell>
          <cell r="G818">
            <v>0.01</v>
          </cell>
          <cell r="I818">
            <v>4.2</v>
          </cell>
          <cell r="J818">
            <v>7</v>
          </cell>
        </row>
        <row r="819">
          <cell r="B819">
            <v>96504</v>
          </cell>
          <cell r="C819">
            <v>3.9428000000000001</v>
          </cell>
          <cell r="D819">
            <v>2.7063999999999999</v>
          </cell>
          <cell r="E819">
            <v>0.78439999999999999</v>
          </cell>
          <cell r="F819">
            <v>0.25480000000000003</v>
          </cell>
          <cell r="G819">
            <v>0.1971</v>
          </cell>
          <cell r="J819">
            <v>7</v>
          </cell>
        </row>
        <row r="821">
          <cell r="B821" t="str">
            <v>Evolução DEC Conjunto Santo Amaro</v>
          </cell>
        </row>
        <row r="822">
          <cell r="B822" t="str">
            <v>CONSUM</v>
          </cell>
          <cell r="C822" t="str">
            <v>TOTAL</v>
          </cell>
          <cell r="D822" t="str">
            <v>NPROG</v>
          </cell>
          <cell r="E822" t="str">
            <v>PROG</v>
          </cell>
          <cell r="F822" t="str">
            <v>SUBT INT</v>
          </cell>
          <cell r="G822" t="str">
            <v>SUBT EXT</v>
          </cell>
          <cell r="H822" t="str">
            <v>Padrão Mensal = 3,9</v>
          </cell>
          <cell r="I822" t="str">
            <v>Padrão Trimestral = 7,8</v>
          </cell>
          <cell r="J822" t="str">
            <v>Padrão Anual = 13</v>
          </cell>
        </row>
        <row r="823">
          <cell r="B823">
            <v>180120</v>
          </cell>
          <cell r="C823">
            <v>0.84570000000000001</v>
          </cell>
          <cell r="D823">
            <v>0.76080000000000003</v>
          </cell>
          <cell r="E823">
            <v>8.4900000000000003E-2</v>
          </cell>
          <cell r="F823">
            <v>0</v>
          </cell>
          <cell r="G823">
            <v>0</v>
          </cell>
          <cell r="H823">
            <v>3.9</v>
          </cell>
          <cell r="I823">
            <v>7.8</v>
          </cell>
          <cell r="J823">
            <v>13</v>
          </cell>
        </row>
        <row r="824">
          <cell r="B824">
            <v>180062</v>
          </cell>
          <cell r="C824">
            <v>0.71089999999999998</v>
          </cell>
          <cell r="D824">
            <v>0.60529999999999995</v>
          </cell>
          <cell r="E824">
            <v>8.3799999999999999E-2</v>
          </cell>
          <cell r="F824">
            <v>2.18E-2</v>
          </cell>
          <cell r="G824">
            <v>0</v>
          </cell>
          <cell r="H824">
            <v>3.9</v>
          </cell>
          <cell r="I824">
            <v>7.8</v>
          </cell>
          <cell r="J824">
            <v>13</v>
          </cell>
        </row>
        <row r="825">
          <cell r="B825">
            <v>180071</v>
          </cell>
          <cell r="C825">
            <v>0.97040000000000004</v>
          </cell>
          <cell r="D825">
            <v>0.89729999999999999</v>
          </cell>
          <cell r="E825">
            <v>7.3099999999999998E-2</v>
          </cell>
          <cell r="F825">
            <v>0</v>
          </cell>
          <cell r="G825">
            <v>0</v>
          </cell>
          <cell r="H825">
            <v>3.9</v>
          </cell>
          <cell r="I825">
            <v>7.8</v>
          </cell>
          <cell r="J825">
            <v>13</v>
          </cell>
        </row>
        <row r="826">
          <cell r="B826">
            <v>180084</v>
          </cell>
          <cell r="C826">
            <v>2.5270000000000001</v>
          </cell>
          <cell r="D826">
            <v>2.2633999999999999</v>
          </cell>
          <cell r="E826">
            <v>0.24179999999999999</v>
          </cell>
          <cell r="F826">
            <v>2.18E-2</v>
          </cell>
          <cell r="G826">
            <v>0</v>
          </cell>
          <cell r="H826">
            <v>3.9</v>
          </cell>
          <cell r="I826">
            <v>7.8</v>
          </cell>
          <cell r="J826">
            <v>13</v>
          </cell>
        </row>
        <row r="827">
          <cell r="B827">
            <v>180009</v>
          </cell>
          <cell r="C827">
            <v>0.28139999999999998</v>
          </cell>
          <cell r="D827">
            <v>0.21879999999999999</v>
          </cell>
          <cell r="E827">
            <v>6.2600000000000003E-2</v>
          </cell>
          <cell r="F827">
            <v>0</v>
          </cell>
          <cell r="G827">
            <v>0</v>
          </cell>
          <cell r="H827">
            <v>3.9</v>
          </cell>
          <cell r="I827">
            <v>7.8</v>
          </cell>
          <cell r="J827">
            <v>13</v>
          </cell>
        </row>
        <row r="828">
          <cell r="B828">
            <v>180009</v>
          </cell>
          <cell r="C828">
            <v>0.33829999999999999</v>
          </cell>
          <cell r="D828">
            <v>0.28620000000000001</v>
          </cell>
          <cell r="E828">
            <v>5.2200000000000003E-2</v>
          </cell>
          <cell r="F828">
            <v>0</v>
          </cell>
          <cell r="G828">
            <v>0</v>
          </cell>
          <cell r="H828">
            <v>3.9</v>
          </cell>
          <cell r="I828">
            <v>7.8</v>
          </cell>
          <cell r="J828">
            <v>13</v>
          </cell>
        </row>
        <row r="829">
          <cell r="B829">
            <v>180009</v>
          </cell>
          <cell r="C829">
            <v>0.4773</v>
          </cell>
          <cell r="D829">
            <v>0.3367</v>
          </cell>
          <cell r="E829">
            <v>6.9400000000000003E-2</v>
          </cell>
          <cell r="F829">
            <v>7.1199999999999999E-2</v>
          </cell>
          <cell r="G829">
            <v>0</v>
          </cell>
          <cell r="H829">
            <v>3.9</v>
          </cell>
          <cell r="I829">
            <v>7.8</v>
          </cell>
          <cell r="J829">
            <v>13</v>
          </cell>
        </row>
        <row r="830">
          <cell r="B830">
            <v>180009</v>
          </cell>
          <cell r="C830">
            <v>1.097</v>
          </cell>
          <cell r="D830">
            <v>0.8417</v>
          </cell>
          <cell r="E830">
            <v>0.1842</v>
          </cell>
          <cell r="F830">
            <v>7.1199999999999999E-2</v>
          </cell>
          <cell r="G830">
            <v>0</v>
          </cell>
          <cell r="H830">
            <v>3.9</v>
          </cell>
          <cell r="I830">
            <v>7.8</v>
          </cell>
          <cell r="J830">
            <v>13</v>
          </cell>
        </row>
        <row r="831">
          <cell r="B831">
            <v>179991</v>
          </cell>
          <cell r="C831">
            <v>0.91800000000000004</v>
          </cell>
          <cell r="D831">
            <v>0.84830000000000005</v>
          </cell>
          <cell r="E831">
            <v>5.0099999999999999E-2</v>
          </cell>
          <cell r="F831">
            <v>1.9699999999999999E-2</v>
          </cell>
          <cell r="G831">
            <v>0</v>
          </cell>
          <cell r="H831">
            <v>3.9</v>
          </cell>
          <cell r="I831">
            <v>7.8</v>
          </cell>
          <cell r="J831">
            <v>13</v>
          </cell>
        </row>
        <row r="832">
          <cell r="B832">
            <v>179868</v>
          </cell>
          <cell r="C832">
            <v>0.66539999999999999</v>
          </cell>
          <cell r="D832">
            <v>0.54349999999999998</v>
          </cell>
          <cell r="E832">
            <v>6.6000000000000003E-2</v>
          </cell>
          <cell r="F832">
            <v>5.5899999999999998E-2</v>
          </cell>
          <cell r="G832">
            <v>0</v>
          </cell>
          <cell r="H832">
            <v>3.9</v>
          </cell>
          <cell r="I832">
            <v>7.8</v>
          </cell>
          <cell r="J832">
            <v>13</v>
          </cell>
        </row>
        <row r="833">
          <cell r="B833">
            <v>179858</v>
          </cell>
          <cell r="C833">
            <v>0.64129999999999998</v>
          </cell>
          <cell r="D833">
            <v>0.59930000000000005</v>
          </cell>
          <cell r="E833">
            <v>4.2000000000000003E-2</v>
          </cell>
          <cell r="F833">
            <v>0</v>
          </cell>
          <cell r="G833">
            <v>0</v>
          </cell>
          <cell r="H833">
            <v>3.9</v>
          </cell>
          <cell r="I833">
            <v>7.8</v>
          </cell>
          <cell r="J833">
            <v>13</v>
          </cell>
        </row>
        <row r="834">
          <cell r="B834">
            <v>179906</v>
          </cell>
          <cell r="C834">
            <v>2.2248000000000001</v>
          </cell>
          <cell r="D834">
            <v>1.9912000000000001</v>
          </cell>
          <cell r="E834">
            <v>0.15809999999999999</v>
          </cell>
          <cell r="F834">
            <v>7.5600000000000001E-2</v>
          </cell>
          <cell r="G834">
            <v>0</v>
          </cell>
          <cell r="H834">
            <v>3.9</v>
          </cell>
          <cell r="I834">
            <v>7.8</v>
          </cell>
          <cell r="J834">
            <v>13</v>
          </cell>
        </row>
        <row r="835">
          <cell r="B835">
            <v>179799</v>
          </cell>
          <cell r="C835">
            <v>0.43159999999999998</v>
          </cell>
          <cell r="D835">
            <v>0.39589999999999997</v>
          </cell>
          <cell r="E835">
            <v>3.56E-2</v>
          </cell>
          <cell r="F835">
            <v>0</v>
          </cell>
          <cell r="G835">
            <v>0</v>
          </cell>
          <cell r="H835">
            <v>3.9</v>
          </cell>
          <cell r="I835">
            <v>7.8</v>
          </cell>
          <cell r="J835">
            <v>13</v>
          </cell>
        </row>
        <row r="836">
          <cell r="B836">
            <v>179754</v>
          </cell>
          <cell r="C836">
            <v>0.49409999999999998</v>
          </cell>
          <cell r="D836">
            <v>0.46970000000000001</v>
          </cell>
          <cell r="E836">
            <v>2.29E-2</v>
          </cell>
          <cell r="F836">
            <v>1.5E-3</v>
          </cell>
          <cell r="G836">
            <v>0</v>
          </cell>
          <cell r="H836">
            <v>3.9</v>
          </cell>
          <cell r="I836">
            <v>7.8</v>
          </cell>
          <cell r="J836">
            <v>13</v>
          </cell>
        </row>
        <row r="837">
          <cell r="B837">
            <v>179747</v>
          </cell>
          <cell r="C837">
            <v>1.0964</v>
          </cell>
          <cell r="D837">
            <v>1.0436000000000001</v>
          </cell>
          <cell r="E837">
            <v>4.2200000000000001E-2</v>
          </cell>
          <cell r="F837">
            <v>1.06E-2</v>
          </cell>
          <cell r="G837">
            <v>0</v>
          </cell>
          <cell r="H837">
            <v>3.9</v>
          </cell>
          <cell r="I837">
            <v>7.8</v>
          </cell>
          <cell r="J837">
            <v>13</v>
          </cell>
        </row>
        <row r="838">
          <cell r="B838">
            <v>179767</v>
          </cell>
          <cell r="C838">
            <v>2.0219999999999998</v>
          </cell>
          <cell r="D838">
            <v>1.9091</v>
          </cell>
          <cell r="E838">
            <v>0.1007</v>
          </cell>
          <cell r="F838">
            <v>1.21E-2</v>
          </cell>
          <cell r="G838">
            <v>0</v>
          </cell>
          <cell r="I838">
            <v>7.8</v>
          </cell>
          <cell r="J838">
            <v>13</v>
          </cell>
        </row>
        <row r="839">
          <cell r="B839">
            <v>179941</v>
          </cell>
          <cell r="C839">
            <v>7.8708999999999998</v>
          </cell>
          <cell r="D839">
            <v>7.0053000000000001</v>
          </cell>
          <cell r="E839">
            <v>0.68489999999999995</v>
          </cell>
          <cell r="F839">
            <v>0.1807</v>
          </cell>
          <cell r="G839">
            <v>0</v>
          </cell>
          <cell r="J839">
            <v>13</v>
          </cell>
        </row>
        <row r="841">
          <cell r="B841" t="str">
            <v>Evolução DEC Conjunto Santo André</v>
          </cell>
        </row>
        <row r="842">
          <cell r="B842" t="str">
            <v>CONSUM</v>
          </cell>
          <cell r="C842" t="str">
            <v>TOTAL</v>
          </cell>
          <cell r="D842" t="str">
            <v>NPROG</v>
          </cell>
          <cell r="E842" t="str">
            <v>PROG</v>
          </cell>
          <cell r="F842" t="str">
            <v>SUBT INT</v>
          </cell>
          <cell r="G842" t="str">
            <v>SUBT EXT</v>
          </cell>
          <cell r="H842" t="str">
            <v>Padrão Mensal = 2,5</v>
          </cell>
          <cell r="I842" t="str">
            <v>Padrão Trimestral = 4,2</v>
          </cell>
          <cell r="J842" t="str">
            <v>Padrão Anual = 7</v>
          </cell>
        </row>
        <row r="843">
          <cell r="B843">
            <v>227779</v>
          </cell>
          <cell r="C843">
            <v>0.29980000000000001</v>
          </cell>
          <cell r="D843">
            <v>0.23419999999999999</v>
          </cell>
          <cell r="E843">
            <v>6.5500000000000003E-2</v>
          </cell>
          <cell r="F843">
            <v>0</v>
          </cell>
          <cell r="G843">
            <v>0</v>
          </cell>
          <cell r="H843">
            <v>2.5</v>
          </cell>
          <cell r="I843">
            <v>4.2</v>
          </cell>
          <cell r="J843">
            <v>7</v>
          </cell>
        </row>
        <row r="844">
          <cell r="B844">
            <v>227840</v>
          </cell>
          <cell r="C844">
            <v>0.42970000000000003</v>
          </cell>
          <cell r="D844">
            <v>0.38159999999999999</v>
          </cell>
          <cell r="E844">
            <v>4.8099999999999997E-2</v>
          </cell>
          <cell r="F844">
            <v>0</v>
          </cell>
          <cell r="G844">
            <v>0</v>
          </cell>
          <cell r="H844">
            <v>2.5</v>
          </cell>
          <cell r="I844">
            <v>4.2</v>
          </cell>
          <cell r="J844">
            <v>7</v>
          </cell>
        </row>
        <row r="845">
          <cell r="B845">
            <v>227845</v>
          </cell>
          <cell r="C845">
            <v>0.4491</v>
          </cell>
          <cell r="D845">
            <v>0.42</v>
          </cell>
          <cell r="E845">
            <v>2.5000000000000001E-2</v>
          </cell>
          <cell r="F845">
            <v>4.1000000000000003E-3</v>
          </cell>
          <cell r="G845">
            <v>0</v>
          </cell>
          <cell r="H845">
            <v>2.5</v>
          </cell>
          <cell r="I845">
            <v>4.2</v>
          </cell>
          <cell r="J845">
            <v>7</v>
          </cell>
        </row>
        <row r="846">
          <cell r="B846">
            <v>227821</v>
          </cell>
          <cell r="C846">
            <v>1.1786000000000001</v>
          </cell>
          <cell r="D846">
            <v>1.0358000000000001</v>
          </cell>
          <cell r="E846">
            <v>0.1386</v>
          </cell>
          <cell r="F846">
            <v>4.1000000000000003E-3</v>
          </cell>
          <cell r="G846">
            <v>0</v>
          </cell>
          <cell r="H846">
            <v>2.5</v>
          </cell>
          <cell r="I846">
            <v>4.2</v>
          </cell>
          <cell r="J846">
            <v>7</v>
          </cell>
        </row>
        <row r="847">
          <cell r="B847">
            <v>227819</v>
          </cell>
          <cell r="C847">
            <v>0.17660000000000001</v>
          </cell>
          <cell r="D847">
            <v>0.1026</v>
          </cell>
          <cell r="E847">
            <v>6.0900000000000003E-2</v>
          </cell>
          <cell r="F847">
            <v>1.2999999999999999E-2</v>
          </cell>
          <cell r="G847">
            <v>0</v>
          </cell>
          <cell r="H847">
            <v>2.5</v>
          </cell>
          <cell r="I847">
            <v>4.2</v>
          </cell>
          <cell r="J847">
            <v>7</v>
          </cell>
        </row>
        <row r="848">
          <cell r="B848">
            <v>227819</v>
          </cell>
          <cell r="C848">
            <v>0.27429999999999999</v>
          </cell>
          <cell r="D848">
            <v>0.2263</v>
          </cell>
          <cell r="E848">
            <v>2.93E-2</v>
          </cell>
          <cell r="F848">
            <v>1.8700000000000001E-2</v>
          </cell>
          <cell r="G848">
            <v>0</v>
          </cell>
          <cell r="H848">
            <v>2.5</v>
          </cell>
          <cell r="I848">
            <v>4.2</v>
          </cell>
          <cell r="J848">
            <v>7</v>
          </cell>
        </row>
        <row r="849">
          <cell r="B849">
            <v>227819</v>
          </cell>
          <cell r="C849">
            <v>9.3299999999999994E-2</v>
          </cell>
          <cell r="D849">
            <v>7.8899999999999998E-2</v>
          </cell>
          <cell r="E849">
            <v>1.44E-2</v>
          </cell>
          <cell r="F849">
            <v>0</v>
          </cell>
          <cell r="G849">
            <v>0</v>
          </cell>
          <cell r="H849">
            <v>2.5</v>
          </cell>
          <cell r="I849">
            <v>4.2</v>
          </cell>
          <cell r="J849">
            <v>7</v>
          </cell>
        </row>
        <row r="850">
          <cell r="B850">
            <v>227819</v>
          </cell>
          <cell r="C850">
            <v>0.54420000000000002</v>
          </cell>
          <cell r="D850">
            <v>0.4078</v>
          </cell>
          <cell r="E850">
            <v>0.1046</v>
          </cell>
          <cell r="F850">
            <v>3.1699999999999999E-2</v>
          </cell>
          <cell r="G850">
            <v>0</v>
          </cell>
          <cell r="H850">
            <v>2.5</v>
          </cell>
          <cell r="I850">
            <v>4.2</v>
          </cell>
          <cell r="J850">
            <v>7</v>
          </cell>
        </row>
        <row r="851">
          <cell r="B851">
            <v>227845</v>
          </cell>
          <cell r="C851">
            <v>0.5071</v>
          </cell>
          <cell r="D851">
            <v>0.45950000000000002</v>
          </cell>
          <cell r="E851">
            <v>4.7500000000000001E-2</v>
          </cell>
          <cell r="F851">
            <v>0</v>
          </cell>
          <cell r="G851">
            <v>0</v>
          </cell>
          <cell r="H851">
            <v>2.5</v>
          </cell>
          <cell r="I851">
            <v>4.2</v>
          </cell>
          <cell r="J851">
            <v>7</v>
          </cell>
        </row>
        <row r="852">
          <cell r="B852">
            <v>227639</v>
          </cell>
          <cell r="C852">
            <v>0.37259999999999999</v>
          </cell>
          <cell r="D852">
            <v>0.31630000000000003</v>
          </cell>
          <cell r="E852">
            <v>5.6300000000000003E-2</v>
          </cell>
          <cell r="F852">
            <v>0</v>
          </cell>
          <cell r="G852">
            <v>0</v>
          </cell>
          <cell r="H852">
            <v>2.5</v>
          </cell>
          <cell r="I852">
            <v>4.2</v>
          </cell>
          <cell r="J852">
            <v>7</v>
          </cell>
        </row>
        <row r="853">
          <cell r="B853">
            <v>227494</v>
          </cell>
          <cell r="C853">
            <v>0.27860000000000001</v>
          </cell>
          <cell r="D853">
            <v>0.25569999999999998</v>
          </cell>
          <cell r="E853">
            <v>1.2500000000000001E-2</v>
          </cell>
          <cell r="F853">
            <v>1.04E-2</v>
          </cell>
          <cell r="G853">
            <v>0</v>
          </cell>
          <cell r="H853">
            <v>2.5</v>
          </cell>
          <cell r="I853">
            <v>4.2</v>
          </cell>
          <cell r="J853">
            <v>7</v>
          </cell>
        </row>
        <row r="854">
          <cell r="B854">
            <v>227659</v>
          </cell>
          <cell r="C854">
            <v>1.1585000000000001</v>
          </cell>
          <cell r="D854">
            <v>1.0317000000000001</v>
          </cell>
          <cell r="E854">
            <v>0.1163</v>
          </cell>
          <cell r="F854">
            <v>1.04E-2</v>
          </cell>
          <cell r="G854">
            <v>0</v>
          </cell>
          <cell r="H854">
            <v>2.5</v>
          </cell>
          <cell r="I854">
            <v>4.2</v>
          </cell>
          <cell r="J854">
            <v>7</v>
          </cell>
        </row>
        <row r="855">
          <cell r="B855">
            <v>227419</v>
          </cell>
          <cell r="C855">
            <v>0.29360000000000003</v>
          </cell>
          <cell r="D855">
            <v>0.26690000000000003</v>
          </cell>
          <cell r="E855">
            <v>2.6700000000000002E-2</v>
          </cell>
          <cell r="F855">
            <v>0</v>
          </cell>
          <cell r="G855">
            <v>0</v>
          </cell>
          <cell r="H855">
            <v>2.5</v>
          </cell>
          <cell r="I855">
            <v>4.2</v>
          </cell>
          <cell r="J855">
            <v>7</v>
          </cell>
        </row>
        <row r="856">
          <cell r="B856">
            <v>227305</v>
          </cell>
          <cell r="C856">
            <v>0.80720000000000003</v>
          </cell>
          <cell r="D856">
            <v>0.77080000000000004</v>
          </cell>
          <cell r="E856">
            <v>1.89E-2</v>
          </cell>
          <cell r="F856">
            <v>0</v>
          </cell>
          <cell r="G856">
            <v>1.7500000000000002E-2</v>
          </cell>
          <cell r="H856">
            <v>2.5</v>
          </cell>
          <cell r="I856">
            <v>4.2</v>
          </cell>
          <cell r="J856">
            <v>7</v>
          </cell>
        </row>
        <row r="857">
          <cell r="B857">
            <v>227552</v>
          </cell>
          <cell r="C857">
            <v>0.52429999999999999</v>
          </cell>
          <cell r="D857">
            <v>0.46829999999999999</v>
          </cell>
          <cell r="E857">
            <v>5.5800000000000002E-2</v>
          </cell>
          <cell r="F857">
            <v>2.9999999999999997E-4</v>
          </cell>
          <cell r="G857">
            <v>0</v>
          </cell>
          <cell r="H857">
            <v>2.5</v>
          </cell>
          <cell r="I857">
            <v>4.2</v>
          </cell>
          <cell r="J857">
            <v>7</v>
          </cell>
        </row>
        <row r="858">
          <cell r="B858">
            <v>227425</v>
          </cell>
          <cell r="C858">
            <v>1.625</v>
          </cell>
          <cell r="D858">
            <v>1.5058</v>
          </cell>
          <cell r="E858">
            <v>0.1014</v>
          </cell>
          <cell r="F858">
            <v>2.9999999999999997E-4</v>
          </cell>
          <cell r="G858">
            <v>1.7500000000000002E-2</v>
          </cell>
          <cell r="I858">
            <v>4.2</v>
          </cell>
          <cell r="J858">
            <v>7</v>
          </cell>
        </row>
        <row r="859">
          <cell r="B859">
            <v>227681</v>
          </cell>
          <cell r="C859">
            <v>4.5053999999999998</v>
          </cell>
          <cell r="D859">
            <v>3.9802</v>
          </cell>
          <cell r="E859">
            <v>0.46100000000000002</v>
          </cell>
          <cell r="F859">
            <v>4.65E-2</v>
          </cell>
          <cell r="G859">
            <v>1.7500000000000002E-2</v>
          </cell>
          <cell r="J859">
            <v>7</v>
          </cell>
        </row>
        <row r="861">
          <cell r="B861" t="str">
            <v>Evolução DEC Conjunto Santo André - Represa</v>
          </cell>
        </row>
        <row r="862">
          <cell r="B862" t="str">
            <v>CONSUM</v>
          </cell>
          <cell r="C862" t="str">
            <v>TOTAL</v>
          </cell>
          <cell r="D862" t="str">
            <v>NPROG</v>
          </cell>
          <cell r="E862" t="str">
            <v>PROG</v>
          </cell>
          <cell r="F862" t="str">
            <v>SUBT INT</v>
          </cell>
          <cell r="G862" t="str">
            <v>SUBT EXT</v>
          </cell>
          <cell r="H862" t="str">
            <v>Padrão Mensal = 4,5</v>
          </cell>
          <cell r="I862" t="str">
            <v>Padrão Trimestral = 9</v>
          </cell>
          <cell r="J862" t="str">
            <v>Padrão Anual = 15</v>
          </cell>
        </row>
        <row r="863">
          <cell r="B863">
            <v>7218</v>
          </cell>
          <cell r="C863">
            <v>3.31</v>
          </cell>
          <cell r="D863">
            <v>3.3047</v>
          </cell>
          <cell r="E863">
            <v>5.3E-3</v>
          </cell>
          <cell r="F863">
            <v>0</v>
          </cell>
          <cell r="G863">
            <v>0</v>
          </cell>
          <cell r="H863">
            <v>4.5</v>
          </cell>
          <cell r="I863">
            <v>9</v>
          </cell>
          <cell r="J863">
            <v>15</v>
          </cell>
        </row>
        <row r="864">
          <cell r="B864">
            <v>7218</v>
          </cell>
          <cell r="C864">
            <v>0.39100000000000001</v>
          </cell>
          <cell r="D864">
            <v>0.33339999999999997</v>
          </cell>
          <cell r="E864">
            <v>5.7599999999999998E-2</v>
          </cell>
          <cell r="F864">
            <v>0</v>
          </cell>
          <cell r="G864">
            <v>0</v>
          </cell>
          <cell r="H864">
            <v>4.5</v>
          </cell>
          <cell r="I864">
            <v>9</v>
          </cell>
          <cell r="J864">
            <v>15</v>
          </cell>
        </row>
        <row r="865">
          <cell r="B865">
            <v>7218</v>
          </cell>
          <cell r="C865">
            <v>2.3138000000000001</v>
          </cell>
          <cell r="D865">
            <v>2.2422</v>
          </cell>
          <cell r="E865">
            <v>7.1599999999999997E-2</v>
          </cell>
          <cell r="F865">
            <v>0</v>
          </cell>
          <cell r="G865">
            <v>0</v>
          </cell>
          <cell r="H865">
            <v>4.5</v>
          </cell>
          <cell r="I865">
            <v>9</v>
          </cell>
          <cell r="J865">
            <v>15</v>
          </cell>
        </row>
        <row r="866">
          <cell r="B866">
            <v>7218</v>
          </cell>
          <cell r="C866">
            <v>6.0148000000000001</v>
          </cell>
          <cell r="D866">
            <v>5.8803000000000001</v>
          </cell>
          <cell r="E866">
            <v>0.13450000000000001</v>
          </cell>
          <cell r="F866">
            <v>0</v>
          </cell>
          <cell r="G866">
            <v>0</v>
          </cell>
          <cell r="H866">
            <v>4.5</v>
          </cell>
          <cell r="I866">
            <v>9</v>
          </cell>
          <cell r="J866">
            <v>15</v>
          </cell>
        </row>
        <row r="867">
          <cell r="B867">
            <v>7217</v>
          </cell>
          <cell r="C867">
            <v>0.35560000000000003</v>
          </cell>
          <cell r="D867">
            <v>0.2984</v>
          </cell>
          <cell r="E867">
            <v>5.7200000000000001E-2</v>
          </cell>
          <cell r="F867">
            <v>0</v>
          </cell>
          <cell r="G867">
            <v>0</v>
          </cell>
          <cell r="H867">
            <v>4.5</v>
          </cell>
          <cell r="I867">
            <v>9</v>
          </cell>
          <cell r="J867">
            <v>15</v>
          </cell>
        </row>
        <row r="868">
          <cell r="B868">
            <v>7217</v>
          </cell>
          <cell r="C868">
            <v>2.9228999999999998</v>
          </cell>
          <cell r="D868">
            <v>2.0099999999999998</v>
          </cell>
          <cell r="E868">
            <v>2.0999999999999999E-3</v>
          </cell>
          <cell r="F868">
            <v>0.91069999999999995</v>
          </cell>
          <cell r="G868">
            <v>0</v>
          </cell>
          <cell r="H868">
            <v>4.5</v>
          </cell>
          <cell r="I868">
            <v>9</v>
          </cell>
          <cell r="J868">
            <v>15</v>
          </cell>
        </row>
        <row r="869">
          <cell r="B869">
            <v>7217</v>
          </cell>
          <cell r="C869">
            <v>1.2243999999999999</v>
          </cell>
          <cell r="D869">
            <v>1.2005999999999999</v>
          </cell>
          <cell r="E869">
            <v>2.3800000000000002E-2</v>
          </cell>
          <cell r="F869">
            <v>0</v>
          </cell>
          <cell r="G869">
            <v>0</v>
          </cell>
          <cell r="H869">
            <v>4.5</v>
          </cell>
          <cell r="I869">
            <v>9</v>
          </cell>
          <cell r="J869">
            <v>15</v>
          </cell>
        </row>
        <row r="870">
          <cell r="B870">
            <v>7217</v>
          </cell>
          <cell r="C870">
            <v>4.5029000000000003</v>
          </cell>
          <cell r="D870">
            <v>3.5089999999999999</v>
          </cell>
          <cell r="E870">
            <v>8.3099999999999993E-2</v>
          </cell>
          <cell r="F870">
            <v>0.91069999999999995</v>
          </cell>
          <cell r="G870">
            <v>0</v>
          </cell>
          <cell r="H870">
            <v>4.5</v>
          </cell>
          <cell r="I870">
            <v>9</v>
          </cell>
          <cell r="J870">
            <v>15</v>
          </cell>
        </row>
        <row r="871">
          <cell r="B871">
            <v>7217</v>
          </cell>
          <cell r="C871">
            <v>0.3322</v>
          </cell>
          <cell r="D871">
            <v>0.33119999999999999</v>
          </cell>
          <cell r="E871">
            <v>1E-3</v>
          </cell>
          <cell r="F871">
            <v>0</v>
          </cell>
          <cell r="G871">
            <v>0</v>
          </cell>
          <cell r="H871">
            <v>4.5</v>
          </cell>
          <cell r="I871">
            <v>9</v>
          </cell>
          <cell r="J871">
            <v>15</v>
          </cell>
        </row>
        <row r="872">
          <cell r="B872">
            <v>7221</v>
          </cell>
          <cell r="C872">
            <v>0.29249999999999998</v>
          </cell>
          <cell r="D872">
            <v>0.29249999999999998</v>
          </cell>
          <cell r="E872">
            <v>0</v>
          </cell>
          <cell r="F872">
            <v>0</v>
          </cell>
          <cell r="G872">
            <v>0</v>
          </cell>
          <cell r="H872">
            <v>4.5</v>
          </cell>
          <cell r="I872">
            <v>9</v>
          </cell>
          <cell r="J872">
            <v>15</v>
          </cell>
        </row>
        <row r="873">
          <cell r="B873">
            <v>7219</v>
          </cell>
          <cell r="C873">
            <v>1.3971</v>
          </cell>
          <cell r="D873">
            <v>0.8236</v>
          </cell>
          <cell r="E873">
            <v>8.6E-3</v>
          </cell>
          <cell r="F873">
            <v>0</v>
          </cell>
          <cell r="G873">
            <v>0.56499999999999995</v>
          </cell>
          <cell r="H873">
            <v>4.5</v>
          </cell>
          <cell r="I873">
            <v>9</v>
          </cell>
          <cell r="J873">
            <v>15</v>
          </cell>
        </row>
        <row r="874">
          <cell r="B874">
            <v>7219</v>
          </cell>
          <cell r="C874">
            <v>2.0217999999999998</v>
          </cell>
          <cell r="D874">
            <v>1.4473</v>
          </cell>
          <cell r="E874">
            <v>9.5999999999999992E-3</v>
          </cell>
          <cell r="F874">
            <v>0</v>
          </cell>
          <cell r="G874">
            <v>0.56499999999999995</v>
          </cell>
          <cell r="H874">
            <v>4.5</v>
          </cell>
          <cell r="I874">
            <v>9</v>
          </cell>
          <cell r="J874">
            <v>15</v>
          </cell>
        </row>
        <row r="875">
          <cell r="B875">
            <v>7219</v>
          </cell>
          <cell r="C875">
            <v>0.4042</v>
          </cell>
          <cell r="D875">
            <v>0.29530000000000001</v>
          </cell>
          <cell r="E875">
            <v>0.1089</v>
          </cell>
          <cell r="F875">
            <v>0</v>
          </cell>
          <cell r="G875">
            <v>0</v>
          </cell>
          <cell r="H875">
            <v>4.5</v>
          </cell>
          <cell r="I875">
            <v>9</v>
          </cell>
          <cell r="J875">
            <v>15</v>
          </cell>
        </row>
        <row r="876">
          <cell r="B876">
            <v>7219</v>
          </cell>
          <cell r="C876">
            <v>2.0859000000000001</v>
          </cell>
          <cell r="D876">
            <v>2.0659000000000001</v>
          </cell>
          <cell r="E876">
            <v>0.02</v>
          </cell>
          <cell r="F876">
            <v>0</v>
          </cell>
          <cell r="G876">
            <v>0</v>
          </cell>
          <cell r="H876">
            <v>4.5</v>
          </cell>
          <cell r="I876">
            <v>9</v>
          </cell>
          <cell r="J876">
            <v>15</v>
          </cell>
        </row>
        <row r="877">
          <cell r="B877">
            <v>7219</v>
          </cell>
          <cell r="C877">
            <v>0.99850000000000005</v>
          </cell>
          <cell r="D877">
            <v>0.99750000000000005</v>
          </cell>
          <cell r="E877">
            <v>1.1000000000000001E-3</v>
          </cell>
          <cell r="F877">
            <v>0</v>
          </cell>
          <cell r="G877">
            <v>0</v>
          </cell>
          <cell r="H877">
            <v>4.5</v>
          </cell>
          <cell r="I877">
            <v>9</v>
          </cell>
          <cell r="J877">
            <v>15</v>
          </cell>
        </row>
        <row r="878">
          <cell r="B878">
            <v>7219</v>
          </cell>
          <cell r="C878">
            <v>3.4885999999999999</v>
          </cell>
          <cell r="D878">
            <v>3.3586999999999998</v>
          </cell>
          <cell r="E878">
            <v>0.13</v>
          </cell>
          <cell r="F878">
            <v>0</v>
          </cell>
          <cell r="G878">
            <v>0</v>
          </cell>
          <cell r="I878">
            <v>9</v>
          </cell>
          <cell r="J878">
            <v>15</v>
          </cell>
        </row>
        <row r="879">
          <cell r="B879">
            <v>7218</v>
          </cell>
          <cell r="C879">
            <v>16.028199999999998</v>
          </cell>
          <cell r="D879">
            <v>14.195499999999999</v>
          </cell>
          <cell r="E879">
            <v>0.35720000000000002</v>
          </cell>
          <cell r="F879">
            <v>0.91059999999999997</v>
          </cell>
          <cell r="G879">
            <v>0.56510000000000005</v>
          </cell>
          <cell r="J879">
            <v>15</v>
          </cell>
        </row>
        <row r="881">
          <cell r="B881" t="str">
            <v>Evolução DEC Conjunto São Bernardo do Campo</v>
          </cell>
        </row>
        <row r="882">
          <cell r="B882" t="str">
            <v>CONSUM</v>
          </cell>
          <cell r="C882" t="str">
            <v>TOTAL</v>
          </cell>
          <cell r="D882" t="str">
            <v>NPROG</v>
          </cell>
          <cell r="E882" t="str">
            <v>PROG</v>
          </cell>
          <cell r="F882" t="str">
            <v>SUBT INT</v>
          </cell>
          <cell r="G882" t="str">
            <v>SUBT EXT</v>
          </cell>
          <cell r="H882" t="str">
            <v>Padrão Mensal = 2,5</v>
          </cell>
          <cell r="I882" t="str">
            <v>Padrão Trimestral = 4,2</v>
          </cell>
          <cell r="J882" t="str">
            <v>Padrão Anual = 7</v>
          </cell>
        </row>
        <row r="883">
          <cell r="B883">
            <v>118359</v>
          </cell>
          <cell r="C883">
            <v>0.41010000000000002</v>
          </cell>
          <cell r="D883">
            <v>0.3795</v>
          </cell>
          <cell r="E883">
            <v>3.0599999999999999E-2</v>
          </cell>
          <cell r="F883">
            <v>0</v>
          </cell>
          <cell r="G883">
            <v>0</v>
          </cell>
          <cell r="H883">
            <v>2.5</v>
          </cell>
          <cell r="I883">
            <v>4.2</v>
          </cell>
          <cell r="J883">
            <v>7</v>
          </cell>
        </row>
        <row r="884">
          <cell r="B884">
            <v>118531</v>
          </cell>
          <cell r="C884">
            <v>0.22500000000000001</v>
          </cell>
          <cell r="D884">
            <v>0.20930000000000001</v>
          </cell>
          <cell r="E884">
            <v>1.5800000000000002E-2</v>
          </cell>
          <cell r="F884">
            <v>0</v>
          </cell>
          <cell r="G884">
            <v>0</v>
          </cell>
          <cell r="H884">
            <v>2.5</v>
          </cell>
          <cell r="I884">
            <v>4.2</v>
          </cell>
          <cell r="J884">
            <v>7</v>
          </cell>
        </row>
        <row r="885">
          <cell r="B885">
            <v>118525</v>
          </cell>
          <cell r="C885">
            <v>0.82310000000000005</v>
          </cell>
          <cell r="D885">
            <v>0.69510000000000005</v>
          </cell>
          <cell r="E885">
            <v>2.12E-2</v>
          </cell>
          <cell r="F885">
            <v>0.10680000000000001</v>
          </cell>
          <cell r="G885">
            <v>0</v>
          </cell>
          <cell r="H885">
            <v>2.5</v>
          </cell>
          <cell r="I885">
            <v>4.2</v>
          </cell>
          <cell r="J885">
            <v>7</v>
          </cell>
        </row>
        <row r="886">
          <cell r="B886">
            <v>118472</v>
          </cell>
          <cell r="C886">
            <v>1.4582999999999999</v>
          </cell>
          <cell r="D886">
            <v>1.284</v>
          </cell>
          <cell r="E886">
            <v>6.7599999999999993E-2</v>
          </cell>
          <cell r="F886">
            <v>0.10680000000000001</v>
          </cell>
          <cell r="G886">
            <v>0</v>
          </cell>
          <cell r="H886">
            <v>2.5</v>
          </cell>
          <cell r="I886">
            <v>4.2</v>
          </cell>
          <cell r="J886">
            <v>7</v>
          </cell>
        </row>
        <row r="887">
          <cell r="B887">
            <v>118483</v>
          </cell>
          <cell r="C887">
            <v>0.25009999999999999</v>
          </cell>
          <cell r="D887">
            <v>0.2392</v>
          </cell>
          <cell r="E887">
            <v>1.09E-2</v>
          </cell>
          <cell r="F887">
            <v>0</v>
          </cell>
          <cell r="G887">
            <v>0</v>
          </cell>
          <cell r="H887">
            <v>2.5</v>
          </cell>
          <cell r="I887">
            <v>4.2</v>
          </cell>
          <cell r="J887">
            <v>7</v>
          </cell>
        </row>
        <row r="888">
          <cell r="B888">
            <v>118482</v>
          </cell>
          <cell r="C888">
            <v>0.1159</v>
          </cell>
          <cell r="D888">
            <v>0.1087</v>
          </cell>
          <cell r="E888">
            <v>7.0000000000000001E-3</v>
          </cell>
          <cell r="F888">
            <v>2.0000000000000001E-4</v>
          </cell>
          <cell r="G888">
            <v>0</v>
          </cell>
          <cell r="H888">
            <v>2.5</v>
          </cell>
          <cell r="I888">
            <v>4.2</v>
          </cell>
          <cell r="J888">
            <v>7</v>
          </cell>
        </row>
        <row r="889">
          <cell r="B889">
            <v>118482</v>
          </cell>
          <cell r="C889">
            <v>0.1356</v>
          </cell>
          <cell r="D889">
            <v>0.128</v>
          </cell>
          <cell r="E889">
            <v>7.6E-3</v>
          </cell>
          <cell r="F889">
            <v>0</v>
          </cell>
          <cell r="G889">
            <v>0</v>
          </cell>
          <cell r="H889">
            <v>2.5</v>
          </cell>
          <cell r="I889">
            <v>4.2</v>
          </cell>
          <cell r="J889">
            <v>7</v>
          </cell>
        </row>
        <row r="890">
          <cell r="B890">
            <v>118482</v>
          </cell>
          <cell r="C890">
            <v>0.50160000000000005</v>
          </cell>
          <cell r="D890">
            <v>0.47589999999999999</v>
          </cell>
          <cell r="E890">
            <v>2.5499999999999998E-2</v>
          </cell>
          <cell r="F890">
            <v>2.0000000000000001E-4</v>
          </cell>
          <cell r="G890">
            <v>0</v>
          </cell>
          <cell r="H890">
            <v>2.5</v>
          </cell>
          <cell r="I890">
            <v>4.2</v>
          </cell>
          <cell r="J890">
            <v>7</v>
          </cell>
        </row>
        <row r="891">
          <cell r="B891">
            <v>118500</v>
          </cell>
          <cell r="C891">
            <v>0.29959999999999998</v>
          </cell>
          <cell r="D891">
            <v>0.28549999999999998</v>
          </cell>
          <cell r="E891">
            <v>1.41E-2</v>
          </cell>
          <cell r="F891">
            <v>0</v>
          </cell>
          <cell r="G891">
            <v>0</v>
          </cell>
          <cell r="H891">
            <v>2.5</v>
          </cell>
          <cell r="I891">
            <v>4.2</v>
          </cell>
          <cell r="J891">
            <v>7</v>
          </cell>
        </row>
        <row r="892">
          <cell r="B892">
            <v>118221</v>
          </cell>
          <cell r="C892">
            <v>0.15509999999999999</v>
          </cell>
          <cell r="D892">
            <v>0.1047</v>
          </cell>
          <cell r="E892">
            <v>4.2099999999999999E-2</v>
          </cell>
          <cell r="F892">
            <v>8.3999999999999995E-3</v>
          </cell>
          <cell r="G892">
            <v>0</v>
          </cell>
          <cell r="H892">
            <v>2.5</v>
          </cell>
          <cell r="I892">
            <v>4.2</v>
          </cell>
          <cell r="J892">
            <v>7</v>
          </cell>
        </row>
        <row r="893">
          <cell r="B893">
            <v>118216</v>
          </cell>
          <cell r="C893">
            <v>0.31519999999999998</v>
          </cell>
          <cell r="D893">
            <v>0.27200000000000002</v>
          </cell>
          <cell r="E893">
            <v>4.2900000000000001E-2</v>
          </cell>
          <cell r="F893">
            <v>2.9999999999999997E-4</v>
          </cell>
          <cell r="G893">
            <v>0</v>
          </cell>
          <cell r="H893">
            <v>2.5</v>
          </cell>
          <cell r="I893">
            <v>4.2</v>
          </cell>
          <cell r="J893">
            <v>7</v>
          </cell>
        </row>
        <row r="894">
          <cell r="B894">
            <v>118312</v>
          </cell>
          <cell r="C894">
            <v>0.77</v>
          </cell>
          <cell r="D894">
            <v>0.66239999999999999</v>
          </cell>
          <cell r="E894">
            <v>9.9099999999999994E-2</v>
          </cell>
          <cell r="F894">
            <v>8.6999999999999994E-3</v>
          </cell>
          <cell r="G894">
            <v>0</v>
          </cell>
          <cell r="H894">
            <v>2.5</v>
          </cell>
          <cell r="I894">
            <v>4.2</v>
          </cell>
          <cell r="J894">
            <v>7</v>
          </cell>
        </row>
        <row r="895">
          <cell r="B895">
            <v>118308</v>
          </cell>
          <cell r="C895">
            <v>0.18290000000000001</v>
          </cell>
          <cell r="D895">
            <v>0.15690000000000001</v>
          </cell>
          <cell r="E895">
            <v>2.5999999999999999E-2</v>
          </cell>
          <cell r="F895">
            <v>0</v>
          </cell>
          <cell r="G895">
            <v>0</v>
          </cell>
          <cell r="H895">
            <v>2.5</v>
          </cell>
          <cell r="I895">
            <v>4.2</v>
          </cell>
          <cell r="J895">
            <v>7</v>
          </cell>
        </row>
        <row r="896">
          <cell r="B896">
            <v>118269</v>
          </cell>
          <cell r="C896">
            <v>0.33760000000000001</v>
          </cell>
          <cell r="D896">
            <v>0.30570000000000003</v>
          </cell>
          <cell r="E896">
            <v>3.1899999999999998E-2</v>
          </cell>
          <cell r="F896">
            <v>0</v>
          </cell>
          <cell r="G896">
            <v>0</v>
          </cell>
          <cell r="H896">
            <v>2.5</v>
          </cell>
          <cell r="I896">
            <v>4.2</v>
          </cell>
          <cell r="J896">
            <v>7</v>
          </cell>
        </row>
        <row r="897">
          <cell r="B897">
            <v>118201</v>
          </cell>
          <cell r="C897">
            <v>0.44159999999999999</v>
          </cell>
          <cell r="D897">
            <v>0.18260000000000001</v>
          </cell>
          <cell r="E897">
            <v>0.25600000000000001</v>
          </cell>
          <cell r="F897">
            <v>3.0999999999999999E-3</v>
          </cell>
          <cell r="G897">
            <v>0</v>
          </cell>
          <cell r="H897">
            <v>2.5</v>
          </cell>
          <cell r="I897">
            <v>4.2</v>
          </cell>
          <cell r="J897">
            <v>7</v>
          </cell>
        </row>
        <row r="898">
          <cell r="B898">
            <v>118259</v>
          </cell>
          <cell r="C898">
            <v>0.96199999999999997</v>
          </cell>
          <cell r="D898">
            <v>0.6452</v>
          </cell>
          <cell r="E898">
            <v>0.31380000000000002</v>
          </cell>
          <cell r="F898">
            <v>3.0999999999999999E-3</v>
          </cell>
          <cell r="G898">
            <v>0</v>
          </cell>
          <cell r="I898">
            <v>4.2</v>
          </cell>
          <cell r="J898">
            <v>7</v>
          </cell>
        </row>
        <row r="899">
          <cell r="B899">
            <v>118381</v>
          </cell>
          <cell r="C899">
            <v>3.6920000000000002</v>
          </cell>
          <cell r="D899">
            <v>3.0678000000000001</v>
          </cell>
          <cell r="E899">
            <v>0.50560000000000005</v>
          </cell>
          <cell r="F899">
            <v>0.11890000000000001</v>
          </cell>
          <cell r="G899">
            <v>0</v>
          </cell>
          <cell r="J899">
            <v>7</v>
          </cell>
        </row>
        <row r="901">
          <cell r="B901" t="str">
            <v>Evolução DEC Conjunto São Bernardo do Campo - Represa</v>
          </cell>
        </row>
        <row r="902">
          <cell r="B902" t="str">
            <v>CONSUM</v>
          </cell>
          <cell r="C902" t="str">
            <v>TOTAL</v>
          </cell>
          <cell r="D902" t="str">
            <v>NPROG</v>
          </cell>
          <cell r="E902" t="str">
            <v>PROG</v>
          </cell>
          <cell r="F902" t="str">
            <v>SUBT INT</v>
          </cell>
          <cell r="G902" t="str">
            <v>SUBT EXT</v>
          </cell>
          <cell r="H902" t="str">
            <v>Padrão Mensal = 7,2</v>
          </cell>
          <cell r="I902" t="str">
            <v>Padrão Trimestral = 14,4</v>
          </cell>
          <cell r="J902" t="str">
            <v>Padrão Anual = 24</v>
          </cell>
        </row>
        <row r="903">
          <cell r="B903">
            <v>8110</v>
          </cell>
          <cell r="C903">
            <v>1.4101999999999999</v>
          </cell>
          <cell r="D903">
            <v>1.2769999999999999</v>
          </cell>
          <cell r="E903">
            <v>0.1331</v>
          </cell>
          <cell r="F903">
            <v>1E-4</v>
          </cell>
          <cell r="G903">
            <v>0</v>
          </cell>
          <cell r="H903">
            <v>7.2</v>
          </cell>
          <cell r="I903">
            <v>14.4</v>
          </cell>
          <cell r="J903">
            <v>24</v>
          </cell>
        </row>
        <row r="904">
          <cell r="B904">
            <v>8110</v>
          </cell>
          <cell r="C904">
            <v>1.6113999999999999</v>
          </cell>
          <cell r="D904">
            <v>1.365</v>
          </cell>
          <cell r="E904">
            <v>9.4999999999999998E-3</v>
          </cell>
          <cell r="F904">
            <v>0.2369</v>
          </cell>
          <cell r="G904">
            <v>0</v>
          </cell>
          <cell r="H904">
            <v>7.2</v>
          </cell>
          <cell r="I904">
            <v>14.4</v>
          </cell>
          <cell r="J904">
            <v>24</v>
          </cell>
        </row>
        <row r="905">
          <cell r="B905">
            <v>8110</v>
          </cell>
          <cell r="C905">
            <v>2.7160000000000002</v>
          </cell>
          <cell r="D905">
            <v>2.7136</v>
          </cell>
          <cell r="E905">
            <v>2.3E-3</v>
          </cell>
          <cell r="F905">
            <v>0</v>
          </cell>
          <cell r="G905">
            <v>0</v>
          </cell>
          <cell r="H905">
            <v>7.2</v>
          </cell>
          <cell r="I905">
            <v>14.4</v>
          </cell>
          <cell r="J905">
            <v>24</v>
          </cell>
        </row>
        <row r="906">
          <cell r="B906">
            <v>8110</v>
          </cell>
          <cell r="C906">
            <v>5.7375999999999996</v>
          </cell>
          <cell r="D906">
            <v>5.3555999999999999</v>
          </cell>
          <cell r="E906">
            <v>0.1449</v>
          </cell>
          <cell r="F906">
            <v>0.23699999999999999</v>
          </cell>
          <cell r="G906">
            <v>0</v>
          </cell>
          <cell r="H906">
            <v>7.2</v>
          </cell>
          <cell r="I906">
            <v>14.4</v>
          </cell>
          <cell r="J906">
            <v>24</v>
          </cell>
        </row>
        <row r="907">
          <cell r="B907">
            <v>8110</v>
          </cell>
          <cell r="C907">
            <v>0.4032</v>
          </cell>
          <cell r="D907">
            <v>0.4032</v>
          </cell>
          <cell r="E907">
            <v>0</v>
          </cell>
          <cell r="F907">
            <v>0</v>
          </cell>
          <cell r="G907">
            <v>0</v>
          </cell>
          <cell r="H907">
            <v>7.2</v>
          </cell>
          <cell r="I907">
            <v>14.4</v>
          </cell>
          <cell r="J907">
            <v>24</v>
          </cell>
        </row>
        <row r="908">
          <cell r="B908">
            <v>8110</v>
          </cell>
          <cell r="C908">
            <v>1.0663</v>
          </cell>
          <cell r="D908">
            <v>1.0011000000000001</v>
          </cell>
          <cell r="E908">
            <v>6.5299999999999997E-2</v>
          </cell>
          <cell r="F908">
            <v>0</v>
          </cell>
          <cell r="G908">
            <v>0</v>
          </cell>
          <cell r="H908">
            <v>7.2</v>
          </cell>
          <cell r="I908">
            <v>14.4</v>
          </cell>
          <cell r="J908">
            <v>24</v>
          </cell>
        </row>
        <row r="909">
          <cell r="B909">
            <v>8110</v>
          </cell>
          <cell r="C909">
            <v>0.35349999999999998</v>
          </cell>
          <cell r="D909">
            <v>0.34720000000000001</v>
          </cell>
          <cell r="E909">
            <v>6.4000000000000003E-3</v>
          </cell>
          <cell r="F909">
            <v>0</v>
          </cell>
          <cell r="G909">
            <v>0</v>
          </cell>
          <cell r="H909">
            <v>7.2</v>
          </cell>
          <cell r="I909">
            <v>14.4</v>
          </cell>
          <cell r="J909">
            <v>24</v>
          </cell>
        </row>
        <row r="910">
          <cell r="B910">
            <v>8110</v>
          </cell>
          <cell r="C910">
            <v>1.823</v>
          </cell>
          <cell r="D910">
            <v>1.7515000000000001</v>
          </cell>
          <cell r="E910">
            <v>7.17E-2</v>
          </cell>
          <cell r="F910">
            <v>0</v>
          </cell>
          <cell r="G910">
            <v>0</v>
          </cell>
          <cell r="H910">
            <v>7.2</v>
          </cell>
          <cell r="I910">
            <v>14.4</v>
          </cell>
          <cell r="J910">
            <v>24</v>
          </cell>
        </row>
        <row r="911">
          <cell r="B911">
            <v>8110</v>
          </cell>
          <cell r="C911">
            <v>0.47849999999999998</v>
          </cell>
          <cell r="D911">
            <v>0.4758</v>
          </cell>
          <cell r="E911">
            <v>2.7000000000000001E-3</v>
          </cell>
          <cell r="F911">
            <v>0</v>
          </cell>
          <cell r="G911">
            <v>0</v>
          </cell>
          <cell r="H911">
            <v>7.2</v>
          </cell>
          <cell r="I911">
            <v>14.4</v>
          </cell>
          <cell r="J911">
            <v>24</v>
          </cell>
        </row>
        <row r="912">
          <cell r="B912">
            <v>8110</v>
          </cell>
          <cell r="C912">
            <v>0.3049</v>
          </cell>
          <cell r="D912">
            <v>0.28960000000000002</v>
          </cell>
          <cell r="E912">
            <v>1.5299999999999999E-2</v>
          </cell>
          <cell r="F912">
            <v>0</v>
          </cell>
          <cell r="G912">
            <v>0</v>
          </cell>
          <cell r="H912">
            <v>7.2</v>
          </cell>
          <cell r="I912">
            <v>14.4</v>
          </cell>
          <cell r="J912">
            <v>24</v>
          </cell>
        </row>
        <row r="913">
          <cell r="B913">
            <v>8110</v>
          </cell>
          <cell r="C913">
            <v>1.1346000000000001</v>
          </cell>
          <cell r="D913">
            <v>0.7762</v>
          </cell>
          <cell r="E913">
            <v>0</v>
          </cell>
          <cell r="F913">
            <v>0</v>
          </cell>
          <cell r="G913">
            <v>0.3584</v>
          </cell>
          <cell r="H913">
            <v>7.2</v>
          </cell>
          <cell r="I913">
            <v>14.4</v>
          </cell>
          <cell r="J913">
            <v>24</v>
          </cell>
        </row>
        <row r="914">
          <cell r="B914">
            <v>8110</v>
          </cell>
          <cell r="C914">
            <v>1.9179999999999999</v>
          </cell>
          <cell r="D914">
            <v>1.5416000000000001</v>
          </cell>
          <cell r="E914">
            <v>1.7999999999999999E-2</v>
          </cell>
          <cell r="F914">
            <v>0</v>
          </cell>
          <cell r="G914">
            <v>0.3584</v>
          </cell>
          <cell r="H914">
            <v>7.2</v>
          </cell>
          <cell r="I914">
            <v>14.4</v>
          </cell>
          <cell r="J914">
            <v>24</v>
          </cell>
        </row>
        <row r="915">
          <cell r="B915">
            <v>8110</v>
          </cell>
          <cell r="C915">
            <v>1.2833000000000001</v>
          </cell>
          <cell r="D915">
            <v>0.73099999999999998</v>
          </cell>
          <cell r="E915">
            <v>6.8599999999999994E-2</v>
          </cell>
          <cell r="F915">
            <v>0.48380000000000001</v>
          </cell>
          <cell r="G915">
            <v>0</v>
          </cell>
          <cell r="H915">
            <v>7.2</v>
          </cell>
          <cell r="I915">
            <v>14.4</v>
          </cell>
          <cell r="J915">
            <v>24</v>
          </cell>
        </row>
        <row r="916">
          <cell r="B916">
            <v>8110</v>
          </cell>
          <cell r="C916">
            <v>1.4697</v>
          </cell>
          <cell r="D916">
            <v>1.4141999999999999</v>
          </cell>
          <cell r="E916">
            <v>5.8999999999999999E-3</v>
          </cell>
          <cell r="F916">
            <v>0</v>
          </cell>
          <cell r="G916">
            <v>4.9500000000000002E-2</v>
          </cell>
          <cell r="H916">
            <v>7.2</v>
          </cell>
          <cell r="I916">
            <v>14.4</v>
          </cell>
          <cell r="J916">
            <v>24</v>
          </cell>
        </row>
        <row r="917">
          <cell r="B917">
            <v>8110</v>
          </cell>
          <cell r="C917">
            <v>2.0154999999999998</v>
          </cell>
          <cell r="D917">
            <v>2.0135999999999998</v>
          </cell>
          <cell r="E917">
            <v>1.9E-3</v>
          </cell>
          <cell r="F917">
            <v>0</v>
          </cell>
          <cell r="G917">
            <v>0</v>
          </cell>
          <cell r="H917">
            <v>7.2</v>
          </cell>
          <cell r="I917">
            <v>14.4</v>
          </cell>
          <cell r="J917">
            <v>24</v>
          </cell>
        </row>
        <row r="918">
          <cell r="B918">
            <v>8110</v>
          </cell>
          <cell r="C918">
            <v>4.7685000000000004</v>
          </cell>
          <cell r="D918">
            <v>4.1588000000000003</v>
          </cell>
          <cell r="E918">
            <v>7.6399999999999996E-2</v>
          </cell>
          <cell r="F918">
            <v>0.48380000000000001</v>
          </cell>
          <cell r="G918">
            <v>4.9500000000000002E-2</v>
          </cell>
          <cell r="I918">
            <v>14.4</v>
          </cell>
          <cell r="J918">
            <v>24</v>
          </cell>
        </row>
        <row r="919">
          <cell r="B919">
            <v>8110</v>
          </cell>
          <cell r="C919">
            <v>14.2471</v>
          </cell>
          <cell r="D919">
            <v>12.807499999999999</v>
          </cell>
          <cell r="E919">
            <v>0.311</v>
          </cell>
          <cell r="F919">
            <v>0.7208</v>
          </cell>
          <cell r="G919">
            <v>0.40789999999999998</v>
          </cell>
          <cell r="J919">
            <v>24</v>
          </cell>
        </row>
        <row r="921">
          <cell r="B921" t="str">
            <v>Evolução DEC Conjunto São Caetano do Sul</v>
          </cell>
        </row>
        <row r="922">
          <cell r="B922" t="str">
            <v>CONSUM</v>
          </cell>
          <cell r="C922" t="str">
            <v>TOTAL</v>
          </cell>
          <cell r="D922" t="str">
            <v>NPROG</v>
          </cell>
          <cell r="E922" t="str">
            <v>PROG</v>
          </cell>
          <cell r="F922" t="str">
            <v>SUBT INT</v>
          </cell>
          <cell r="G922" t="str">
            <v>SUBT EXT</v>
          </cell>
          <cell r="H922" t="str">
            <v>Padrão Mensal = 2,5</v>
          </cell>
          <cell r="I922" t="str">
            <v>Padrão Trimestral = 3,6</v>
          </cell>
          <cell r="J922" t="str">
            <v>Padrão Anual = 6</v>
          </cell>
        </row>
        <row r="923">
          <cell r="B923">
            <v>67102</v>
          </cell>
          <cell r="C923">
            <v>0.48399999999999999</v>
          </cell>
          <cell r="D923">
            <v>0.4098</v>
          </cell>
          <cell r="E923">
            <v>3.1800000000000002E-2</v>
          </cell>
          <cell r="F923">
            <v>4.24E-2</v>
          </cell>
          <cell r="G923">
            <v>0</v>
          </cell>
          <cell r="H923">
            <v>2.5</v>
          </cell>
          <cell r="I923">
            <v>3.6</v>
          </cell>
          <cell r="J923">
            <v>6</v>
          </cell>
        </row>
        <row r="924">
          <cell r="B924">
            <v>67100</v>
          </cell>
          <cell r="C924">
            <v>0.20760000000000001</v>
          </cell>
          <cell r="D924">
            <v>0.10680000000000001</v>
          </cell>
          <cell r="E924">
            <v>0.1009</v>
          </cell>
          <cell r="F924">
            <v>0</v>
          </cell>
          <cell r="G924">
            <v>0</v>
          </cell>
          <cell r="H924">
            <v>2.5</v>
          </cell>
          <cell r="I924">
            <v>3.6</v>
          </cell>
          <cell r="J924">
            <v>6</v>
          </cell>
        </row>
        <row r="925">
          <cell r="B925">
            <v>67106</v>
          </cell>
          <cell r="C925">
            <v>0.13289999999999999</v>
          </cell>
          <cell r="D925">
            <v>0.112</v>
          </cell>
          <cell r="E925">
            <v>9.1999999999999998E-3</v>
          </cell>
          <cell r="F925">
            <v>1.1599999999999999E-2</v>
          </cell>
          <cell r="G925">
            <v>0</v>
          </cell>
          <cell r="H925">
            <v>2.5</v>
          </cell>
          <cell r="I925">
            <v>3.6</v>
          </cell>
          <cell r="J925">
            <v>6</v>
          </cell>
        </row>
        <row r="926">
          <cell r="B926">
            <v>67103</v>
          </cell>
          <cell r="C926">
            <v>0.82450000000000001</v>
          </cell>
          <cell r="D926">
            <v>0.62860000000000005</v>
          </cell>
          <cell r="E926">
            <v>0.1419</v>
          </cell>
          <cell r="F926">
            <v>5.3999999999999999E-2</v>
          </cell>
          <cell r="G926">
            <v>0</v>
          </cell>
          <cell r="H926">
            <v>2.5</v>
          </cell>
          <cell r="I926">
            <v>3.6</v>
          </cell>
          <cell r="J926">
            <v>6</v>
          </cell>
        </row>
        <row r="927">
          <cell r="B927">
            <v>67086</v>
          </cell>
          <cell r="C927">
            <v>0.20699999999999999</v>
          </cell>
          <cell r="D927">
            <v>0.19470000000000001</v>
          </cell>
          <cell r="E927">
            <v>1.09E-2</v>
          </cell>
          <cell r="F927">
            <v>1.2999999999999999E-3</v>
          </cell>
          <cell r="G927">
            <v>0</v>
          </cell>
          <cell r="H927">
            <v>2.5</v>
          </cell>
          <cell r="I927">
            <v>3.6</v>
          </cell>
          <cell r="J927">
            <v>6</v>
          </cell>
        </row>
        <row r="928">
          <cell r="B928">
            <v>67072</v>
          </cell>
          <cell r="C928">
            <v>0.45700000000000002</v>
          </cell>
          <cell r="D928">
            <v>0.16350000000000001</v>
          </cell>
          <cell r="E928">
            <v>4.0000000000000002E-4</v>
          </cell>
          <cell r="F928">
            <v>0.29320000000000002</v>
          </cell>
          <cell r="G928">
            <v>0</v>
          </cell>
          <cell r="H928">
            <v>2.5</v>
          </cell>
          <cell r="I928">
            <v>3.6</v>
          </cell>
          <cell r="J928">
            <v>6</v>
          </cell>
        </row>
        <row r="929">
          <cell r="B929">
            <v>67072</v>
          </cell>
          <cell r="C929">
            <v>0.2455</v>
          </cell>
          <cell r="D929">
            <v>0.2258</v>
          </cell>
          <cell r="E929">
            <v>9.5999999999999992E-3</v>
          </cell>
          <cell r="F929">
            <v>1.01E-2</v>
          </cell>
          <cell r="G929">
            <v>0</v>
          </cell>
          <cell r="H929">
            <v>2.5</v>
          </cell>
          <cell r="I929">
            <v>3.6</v>
          </cell>
          <cell r="J929">
            <v>6</v>
          </cell>
        </row>
        <row r="930">
          <cell r="B930">
            <v>67077</v>
          </cell>
          <cell r="C930">
            <v>0.90949999999999998</v>
          </cell>
          <cell r="D930">
            <v>0.58399999999999996</v>
          </cell>
          <cell r="E930">
            <v>2.0899999999999998E-2</v>
          </cell>
          <cell r="F930">
            <v>0.30459999999999998</v>
          </cell>
          <cell r="G930">
            <v>0</v>
          </cell>
          <cell r="H930">
            <v>2.5</v>
          </cell>
          <cell r="I930">
            <v>3.6</v>
          </cell>
          <cell r="J930">
            <v>6</v>
          </cell>
        </row>
        <row r="931">
          <cell r="B931">
            <v>67072</v>
          </cell>
          <cell r="C931">
            <v>0.50009999999999999</v>
          </cell>
          <cell r="D931">
            <v>0.38150000000000001</v>
          </cell>
          <cell r="E931">
            <v>0.11849999999999999</v>
          </cell>
          <cell r="F931">
            <v>0</v>
          </cell>
          <cell r="G931">
            <v>0</v>
          </cell>
          <cell r="H931">
            <v>2.5</v>
          </cell>
          <cell r="I931">
            <v>3.6</v>
          </cell>
          <cell r="J931">
            <v>6</v>
          </cell>
        </row>
        <row r="932">
          <cell r="B932">
            <v>67059</v>
          </cell>
          <cell r="C932">
            <v>0.3468</v>
          </cell>
          <cell r="D932">
            <v>0.32819999999999999</v>
          </cell>
          <cell r="E932">
            <v>4.0000000000000002E-4</v>
          </cell>
          <cell r="F932">
            <v>1.8200000000000001E-2</v>
          </cell>
          <cell r="G932">
            <v>0</v>
          </cell>
          <cell r="H932">
            <v>2.5</v>
          </cell>
          <cell r="I932">
            <v>3.6</v>
          </cell>
          <cell r="J932">
            <v>6</v>
          </cell>
        </row>
        <row r="933">
          <cell r="B933">
            <v>67056</v>
          </cell>
          <cell r="C933">
            <v>0.2802</v>
          </cell>
          <cell r="D933">
            <v>0.16700000000000001</v>
          </cell>
          <cell r="E933">
            <v>5.0700000000000002E-2</v>
          </cell>
          <cell r="F933">
            <v>6.25E-2</v>
          </cell>
          <cell r="G933">
            <v>0</v>
          </cell>
          <cell r="H933">
            <v>2.5</v>
          </cell>
          <cell r="I933">
            <v>3.6</v>
          </cell>
          <cell r="J933">
            <v>6</v>
          </cell>
        </row>
        <row r="934">
          <cell r="B934">
            <v>67062</v>
          </cell>
          <cell r="C934">
            <v>1.1271</v>
          </cell>
          <cell r="D934">
            <v>0.87670000000000003</v>
          </cell>
          <cell r="E934">
            <v>0.1696</v>
          </cell>
          <cell r="F934">
            <v>8.0699999999999994E-2</v>
          </cell>
          <cell r="G934">
            <v>0</v>
          </cell>
          <cell r="H934">
            <v>2.5</v>
          </cell>
          <cell r="I934">
            <v>3.6</v>
          </cell>
          <cell r="J934">
            <v>6</v>
          </cell>
        </row>
        <row r="935">
          <cell r="B935">
            <v>67055</v>
          </cell>
          <cell r="C935">
            <v>0.10730000000000001</v>
          </cell>
          <cell r="D935">
            <v>9.8000000000000004E-2</v>
          </cell>
          <cell r="E935">
            <v>9.2999999999999992E-3</v>
          </cell>
          <cell r="F935">
            <v>0</v>
          </cell>
          <cell r="G935">
            <v>0</v>
          </cell>
          <cell r="H935">
            <v>2.5</v>
          </cell>
          <cell r="I935">
            <v>3.6</v>
          </cell>
          <cell r="J935">
            <v>6</v>
          </cell>
        </row>
        <row r="936">
          <cell r="B936">
            <v>67042</v>
          </cell>
          <cell r="C936">
            <v>0.3805</v>
          </cell>
          <cell r="D936">
            <v>0.13189999999999999</v>
          </cell>
          <cell r="E936">
            <v>0.17249999999999999</v>
          </cell>
          <cell r="F936">
            <v>0</v>
          </cell>
          <cell r="G936">
            <v>7.5999999999999998E-2</v>
          </cell>
          <cell r="H936">
            <v>2.5</v>
          </cell>
          <cell r="I936">
            <v>3.6</v>
          </cell>
          <cell r="J936">
            <v>6</v>
          </cell>
        </row>
        <row r="937">
          <cell r="B937">
            <v>67041</v>
          </cell>
          <cell r="C937">
            <v>0.41499999999999998</v>
          </cell>
          <cell r="D937">
            <v>0.3569</v>
          </cell>
          <cell r="E937">
            <v>2.3199999999999998E-2</v>
          </cell>
          <cell r="F937">
            <v>3.49E-2</v>
          </cell>
          <cell r="G937">
            <v>0</v>
          </cell>
          <cell r="H937">
            <v>2.5</v>
          </cell>
          <cell r="I937">
            <v>3.6</v>
          </cell>
          <cell r="J937">
            <v>6</v>
          </cell>
        </row>
        <row r="938">
          <cell r="B938">
            <v>67046</v>
          </cell>
          <cell r="C938">
            <v>0.90280000000000005</v>
          </cell>
          <cell r="D938">
            <v>0.58679999999999999</v>
          </cell>
          <cell r="E938">
            <v>0.20499999999999999</v>
          </cell>
          <cell r="F938">
            <v>3.49E-2</v>
          </cell>
          <cell r="G938">
            <v>7.5999999999999998E-2</v>
          </cell>
          <cell r="I938">
            <v>3.6</v>
          </cell>
          <cell r="J938">
            <v>6</v>
          </cell>
        </row>
        <row r="939">
          <cell r="B939">
            <v>67072</v>
          </cell>
          <cell r="C939">
            <v>3.7637999999999998</v>
          </cell>
          <cell r="D939">
            <v>2.6760999999999999</v>
          </cell>
          <cell r="E939">
            <v>0.53739999999999999</v>
          </cell>
          <cell r="F939">
            <v>0.47420000000000001</v>
          </cell>
          <cell r="G939">
            <v>7.5999999999999998E-2</v>
          </cell>
          <cell r="J939">
            <v>6</v>
          </cell>
        </row>
        <row r="941">
          <cell r="B941" t="str">
            <v>Evolução DEC Conjunto São Mateus</v>
          </cell>
        </row>
        <row r="942">
          <cell r="B942" t="str">
            <v>CONSUM</v>
          </cell>
          <cell r="C942" t="str">
            <v>TOTAL</v>
          </cell>
          <cell r="D942" t="str">
            <v>NPROG</v>
          </cell>
          <cell r="E942" t="str">
            <v>PROG</v>
          </cell>
          <cell r="F942" t="str">
            <v>SUBT INT</v>
          </cell>
          <cell r="G942" t="str">
            <v>SUBT EXT</v>
          </cell>
          <cell r="H942" t="str">
            <v>Padrão Mensal = 3,3</v>
          </cell>
          <cell r="I942" t="str">
            <v>Padrão Trimestral = 6,6</v>
          </cell>
          <cell r="J942" t="str">
            <v>Padrão Anual = 11</v>
          </cell>
        </row>
        <row r="943">
          <cell r="B943">
            <v>53340</v>
          </cell>
          <cell r="C943">
            <v>0.60760000000000003</v>
          </cell>
          <cell r="D943">
            <v>0.4829</v>
          </cell>
          <cell r="E943">
            <v>0.12470000000000001</v>
          </cell>
          <cell r="F943">
            <v>0</v>
          </cell>
          <cell r="G943">
            <v>0</v>
          </cell>
          <cell r="H943">
            <v>3.3</v>
          </cell>
          <cell r="I943">
            <v>6.6</v>
          </cell>
          <cell r="J943">
            <v>11</v>
          </cell>
        </row>
        <row r="944">
          <cell r="B944">
            <v>53340</v>
          </cell>
          <cell r="C944">
            <v>0.4521</v>
          </cell>
          <cell r="D944">
            <v>0.37159999999999999</v>
          </cell>
          <cell r="E944">
            <v>8.0600000000000005E-2</v>
          </cell>
          <cell r="F944">
            <v>0</v>
          </cell>
          <cell r="G944">
            <v>0</v>
          </cell>
          <cell r="H944">
            <v>3.3</v>
          </cell>
          <cell r="I944">
            <v>6.6</v>
          </cell>
          <cell r="J944">
            <v>11</v>
          </cell>
        </row>
        <row r="945">
          <cell r="B945">
            <v>53325</v>
          </cell>
          <cell r="C945">
            <v>0.36199999999999999</v>
          </cell>
          <cell r="D945">
            <v>0.31680000000000003</v>
          </cell>
          <cell r="E945">
            <v>4.5100000000000001E-2</v>
          </cell>
          <cell r="F945">
            <v>0</v>
          </cell>
          <cell r="G945">
            <v>0</v>
          </cell>
          <cell r="H945">
            <v>3.3</v>
          </cell>
          <cell r="I945">
            <v>6.6</v>
          </cell>
          <cell r="J945">
            <v>11</v>
          </cell>
        </row>
        <row r="946">
          <cell r="B946">
            <v>53335</v>
          </cell>
          <cell r="C946">
            <v>1.4217</v>
          </cell>
          <cell r="D946">
            <v>1.1713</v>
          </cell>
          <cell r="E946">
            <v>0.25040000000000001</v>
          </cell>
          <cell r="F946">
            <v>0</v>
          </cell>
          <cell r="G946">
            <v>0</v>
          </cell>
          <cell r="H946">
            <v>3.3</v>
          </cell>
          <cell r="I946">
            <v>6.6</v>
          </cell>
          <cell r="J946">
            <v>11</v>
          </cell>
        </row>
        <row r="947">
          <cell r="B947">
            <v>53316</v>
          </cell>
          <cell r="C947">
            <v>0.33160000000000001</v>
          </cell>
          <cell r="D947">
            <v>0.21110000000000001</v>
          </cell>
          <cell r="E947">
            <v>6.0499999999999998E-2</v>
          </cell>
          <cell r="F947">
            <v>0.06</v>
          </cell>
          <cell r="G947">
            <v>0</v>
          </cell>
          <cell r="H947">
            <v>3.3</v>
          </cell>
          <cell r="I947">
            <v>6.6</v>
          </cell>
          <cell r="J947">
            <v>11</v>
          </cell>
        </row>
        <row r="948">
          <cell r="B948">
            <v>53316</v>
          </cell>
          <cell r="C948">
            <v>0.70279999999999998</v>
          </cell>
          <cell r="D948">
            <v>0.42330000000000001</v>
          </cell>
          <cell r="E948">
            <v>0.27950000000000003</v>
          </cell>
          <cell r="F948">
            <v>0</v>
          </cell>
          <cell r="G948">
            <v>0</v>
          </cell>
          <cell r="H948">
            <v>3.3</v>
          </cell>
          <cell r="I948">
            <v>6.6</v>
          </cell>
          <cell r="J948">
            <v>11</v>
          </cell>
        </row>
        <row r="949">
          <cell r="B949">
            <v>53316</v>
          </cell>
          <cell r="C949">
            <v>0.6431</v>
          </cell>
          <cell r="D949">
            <v>0.59150000000000003</v>
          </cell>
          <cell r="E949">
            <v>4.1799999999999997E-2</v>
          </cell>
          <cell r="F949">
            <v>9.7999999999999997E-3</v>
          </cell>
          <cell r="G949">
            <v>0</v>
          </cell>
          <cell r="H949">
            <v>3.3</v>
          </cell>
          <cell r="I949">
            <v>6.6</v>
          </cell>
          <cell r="J949">
            <v>11</v>
          </cell>
        </row>
        <row r="950">
          <cell r="B950">
            <v>53316</v>
          </cell>
          <cell r="C950">
            <v>1.6775</v>
          </cell>
          <cell r="D950">
            <v>1.2259</v>
          </cell>
          <cell r="E950">
            <v>0.38179999999999997</v>
          </cell>
          <cell r="F950">
            <v>6.9800000000000001E-2</v>
          </cell>
          <cell r="G950">
            <v>0</v>
          </cell>
          <cell r="H950">
            <v>3.3</v>
          </cell>
          <cell r="I950">
            <v>6.6</v>
          </cell>
          <cell r="J950">
            <v>11</v>
          </cell>
        </row>
        <row r="951">
          <cell r="B951">
            <v>53316</v>
          </cell>
          <cell r="C951">
            <v>0.87719999999999998</v>
          </cell>
          <cell r="D951">
            <v>0.71950000000000003</v>
          </cell>
          <cell r="E951">
            <v>0.15770000000000001</v>
          </cell>
          <cell r="F951">
            <v>0</v>
          </cell>
          <cell r="G951">
            <v>0</v>
          </cell>
          <cell r="H951">
            <v>3.3</v>
          </cell>
          <cell r="I951">
            <v>6.6</v>
          </cell>
          <cell r="J951">
            <v>11</v>
          </cell>
        </row>
        <row r="952">
          <cell r="B952">
            <v>53289</v>
          </cell>
          <cell r="C952">
            <v>0.62829999999999997</v>
          </cell>
          <cell r="D952">
            <v>0.57289999999999996</v>
          </cell>
          <cell r="E952">
            <v>5.5399999999999998E-2</v>
          </cell>
          <cell r="F952">
            <v>0</v>
          </cell>
          <cell r="G952">
            <v>0</v>
          </cell>
          <cell r="H952">
            <v>3.3</v>
          </cell>
          <cell r="I952">
            <v>6.6</v>
          </cell>
          <cell r="J952">
            <v>11</v>
          </cell>
        </row>
        <row r="953">
          <cell r="B953">
            <v>53263</v>
          </cell>
          <cell r="C953">
            <v>0.63280000000000003</v>
          </cell>
          <cell r="D953">
            <v>0.60580000000000001</v>
          </cell>
          <cell r="E953">
            <v>2.7E-2</v>
          </cell>
          <cell r="F953">
            <v>0</v>
          </cell>
          <cell r="G953">
            <v>0</v>
          </cell>
          <cell r="H953">
            <v>3.3</v>
          </cell>
          <cell r="I953">
            <v>6.6</v>
          </cell>
          <cell r="J953">
            <v>11</v>
          </cell>
        </row>
        <row r="954">
          <cell r="B954">
            <v>53289</v>
          </cell>
          <cell r="C954">
            <v>2.1383999999999999</v>
          </cell>
          <cell r="D954">
            <v>1.8983000000000001</v>
          </cell>
          <cell r="E954">
            <v>0.2402</v>
          </cell>
          <cell r="F954">
            <v>0</v>
          </cell>
          <cell r="G954">
            <v>0</v>
          </cell>
          <cell r="H954">
            <v>3.3</v>
          </cell>
          <cell r="I954">
            <v>6.6</v>
          </cell>
          <cell r="J954">
            <v>11</v>
          </cell>
        </row>
        <row r="955">
          <cell r="B955">
            <v>53264</v>
          </cell>
          <cell r="C955">
            <v>0.68679999999999997</v>
          </cell>
          <cell r="D955">
            <v>0.59050000000000002</v>
          </cell>
          <cell r="E955">
            <v>8.3900000000000002E-2</v>
          </cell>
          <cell r="F955">
            <v>1.23E-2</v>
          </cell>
          <cell r="G955">
            <v>0</v>
          </cell>
          <cell r="H955">
            <v>3.3</v>
          </cell>
          <cell r="I955">
            <v>6.6</v>
          </cell>
          <cell r="J955">
            <v>11</v>
          </cell>
        </row>
        <row r="956">
          <cell r="B956">
            <v>53259</v>
          </cell>
          <cell r="C956">
            <v>0.96289999999999998</v>
          </cell>
          <cell r="D956">
            <v>0.4788</v>
          </cell>
          <cell r="E956">
            <v>2.92E-2</v>
          </cell>
          <cell r="F956">
            <v>0.45490000000000003</v>
          </cell>
          <cell r="G956">
            <v>0</v>
          </cell>
          <cell r="H956">
            <v>3.3</v>
          </cell>
          <cell r="I956">
            <v>6.6</v>
          </cell>
          <cell r="J956">
            <v>11</v>
          </cell>
        </row>
        <row r="957">
          <cell r="B957">
            <v>53246</v>
          </cell>
          <cell r="C957">
            <v>1.3335999999999999</v>
          </cell>
          <cell r="D957">
            <v>1.0216000000000001</v>
          </cell>
          <cell r="E957">
            <v>7.0499999999999993E-2</v>
          </cell>
          <cell r="F957">
            <v>0.24149999999999999</v>
          </cell>
          <cell r="G957">
            <v>0</v>
          </cell>
          <cell r="H957">
            <v>3.3</v>
          </cell>
          <cell r="I957">
            <v>6.6</v>
          </cell>
          <cell r="J957">
            <v>11</v>
          </cell>
        </row>
        <row r="958">
          <cell r="B958">
            <v>53256</v>
          </cell>
          <cell r="C958">
            <v>2.9832000000000001</v>
          </cell>
          <cell r="D958">
            <v>2.0908000000000002</v>
          </cell>
          <cell r="E958">
            <v>0.18360000000000001</v>
          </cell>
          <cell r="F958">
            <v>0.7087</v>
          </cell>
          <cell r="G958">
            <v>0</v>
          </cell>
          <cell r="I958">
            <v>6.6</v>
          </cell>
          <cell r="J958">
            <v>11</v>
          </cell>
        </row>
        <row r="959">
          <cell r="B959">
            <v>53299</v>
          </cell>
          <cell r="C959">
            <v>8.2195999999999998</v>
          </cell>
          <cell r="D959">
            <v>6.3855000000000004</v>
          </cell>
          <cell r="E959">
            <v>1.0561</v>
          </cell>
          <cell r="F959">
            <v>0.77790000000000004</v>
          </cell>
          <cell r="G959">
            <v>0</v>
          </cell>
          <cell r="J959">
            <v>11</v>
          </cell>
        </row>
        <row r="961">
          <cell r="B961" t="str">
            <v>Evolução DEC Conjunto São Miguel Paulista</v>
          </cell>
        </row>
        <row r="962">
          <cell r="B962" t="str">
            <v>CONSUM</v>
          </cell>
          <cell r="C962" t="str">
            <v>TOTAL</v>
          </cell>
          <cell r="D962" t="str">
            <v>NPROG</v>
          </cell>
          <cell r="E962" t="str">
            <v>PROG</v>
          </cell>
          <cell r="F962" t="str">
            <v>SUBT INT</v>
          </cell>
          <cell r="G962" t="str">
            <v>SUBT EXT</v>
          </cell>
          <cell r="H962" t="str">
            <v>Padrão Mensal = 3,9</v>
          </cell>
          <cell r="I962" t="str">
            <v>Padrão Trimestral = 7,8</v>
          </cell>
          <cell r="J962" t="str">
            <v>Padrão Anual = 13</v>
          </cell>
        </row>
        <row r="963">
          <cell r="B963">
            <v>92284</v>
          </cell>
          <cell r="C963">
            <v>1.1944999999999999</v>
          </cell>
          <cell r="D963">
            <v>0.82410000000000005</v>
          </cell>
          <cell r="E963">
            <v>0.37040000000000001</v>
          </cell>
          <cell r="F963">
            <v>0</v>
          </cell>
          <cell r="G963">
            <v>0</v>
          </cell>
          <cell r="H963">
            <v>3.9</v>
          </cell>
          <cell r="I963">
            <v>7.8</v>
          </cell>
          <cell r="J963">
            <v>13</v>
          </cell>
        </row>
        <row r="964">
          <cell r="B964">
            <v>92273</v>
          </cell>
          <cell r="C964">
            <v>0.51049999999999995</v>
          </cell>
          <cell r="D964">
            <v>0.44490000000000002</v>
          </cell>
          <cell r="E964">
            <v>5.6000000000000001E-2</v>
          </cell>
          <cell r="F964">
            <v>9.5999999999999992E-3</v>
          </cell>
          <cell r="G964">
            <v>0</v>
          </cell>
          <cell r="H964">
            <v>3.9</v>
          </cell>
          <cell r="I964">
            <v>7.8</v>
          </cell>
          <cell r="J964">
            <v>13</v>
          </cell>
        </row>
        <row r="965">
          <cell r="B965">
            <v>92260</v>
          </cell>
          <cell r="C965">
            <v>0.64600000000000002</v>
          </cell>
          <cell r="D965">
            <v>0.59650000000000003</v>
          </cell>
          <cell r="E965">
            <v>4.9599999999999998E-2</v>
          </cell>
          <cell r="F965">
            <v>0</v>
          </cell>
          <cell r="G965">
            <v>0</v>
          </cell>
          <cell r="H965">
            <v>3.9</v>
          </cell>
          <cell r="I965">
            <v>7.8</v>
          </cell>
          <cell r="J965">
            <v>13</v>
          </cell>
        </row>
        <row r="966">
          <cell r="B966">
            <v>92272</v>
          </cell>
          <cell r="C966">
            <v>2.3511000000000002</v>
          </cell>
          <cell r="D966">
            <v>1.8654999999999999</v>
          </cell>
          <cell r="E966">
            <v>0.47599999999999998</v>
          </cell>
          <cell r="F966">
            <v>9.5999999999999992E-3</v>
          </cell>
          <cell r="G966">
            <v>0</v>
          </cell>
          <cell r="H966">
            <v>3.9</v>
          </cell>
          <cell r="I966">
            <v>7.8</v>
          </cell>
          <cell r="J966">
            <v>13</v>
          </cell>
        </row>
        <row r="967">
          <cell r="B967">
            <v>92249</v>
          </cell>
          <cell r="C967">
            <v>0.48859999999999998</v>
          </cell>
          <cell r="D967">
            <v>0.20749999999999999</v>
          </cell>
          <cell r="E967">
            <v>0.28120000000000001</v>
          </cell>
          <cell r="F967">
            <v>0</v>
          </cell>
          <cell r="G967">
            <v>0</v>
          </cell>
          <cell r="H967">
            <v>3.9</v>
          </cell>
          <cell r="I967">
            <v>7.8</v>
          </cell>
          <cell r="J967">
            <v>13</v>
          </cell>
        </row>
        <row r="968">
          <cell r="B968">
            <v>92250</v>
          </cell>
          <cell r="C968">
            <v>0.53300000000000003</v>
          </cell>
          <cell r="D968">
            <v>0.28970000000000001</v>
          </cell>
          <cell r="E968">
            <v>0.1234</v>
          </cell>
          <cell r="F968">
            <v>0.12</v>
          </cell>
          <cell r="G968">
            <v>0</v>
          </cell>
          <cell r="H968">
            <v>3.9</v>
          </cell>
          <cell r="I968">
            <v>7.8</v>
          </cell>
          <cell r="J968">
            <v>13</v>
          </cell>
        </row>
        <row r="969">
          <cell r="B969">
            <v>92131</v>
          </cell>
          <cell r="C969">
            <v>1.1817</v>
          </cell>
          <cell r="D969">
            <v>0.80210000000000004</v>
          </cell>
          <cell r="E969">
            <v>0.14299999999999999</v>
          </cell>
          <cell r="F969">
            <v>0.2366</v>
          </cell>
          <cell r="G969">
            <v>0</v>
          </cell>
          <cell r="H969">
            <v>3.9</v>
          </cell>
          <cell r="I969">
            <v>7.8</v>
          </cell>
          <cell r="J969">
            <v>13</v>
          </cell>
        </row>
        <row r="970">
          <cell r="B970">
            <v>92210</v>
          </cell>
          <cell r="C970">
            <v>2.2027000000000001</v>
          </cell>
          <cell r="D970">
            <v>1.2988</v>
          </cell>
          <cell r="E970">
            <v>0.54759999999999998</v>
          </cell>
          <cell r="F970">
            <v>0.35639999999999999</v>
          </cell>
          <cell r="G970">
            <v>0</v>
          </cell>
          <cell r="H970">
            <v>3.9</v>
          </cell>
          <cell r="I970">
            <v>7.8</v>
          </cell>
          <cell r="J970">
            <v>13</v>
          </cell>
        </row>
        <row r="971">
          <cell r="B971">
            <v>92113</v>
          </cell>
          <cell r="C971">
            <v>0.81969999999999998</v>
          </cell>
          <cell r="D971">
            <v>0.62350000000000005</v>
          </cell>
          <cell r="E971">
            <v>2.3900000000000001E-2</v>
          </cell>
          <cell r="F971">
            <v>0.1724</v>
          </cell>
          <cell r="G971">
            <v>0</v>
          </cell>
          <cell r="H971">
            <v>3.9</v>
          </cell>
          <cell r="I971">
            <v>7.8</v>
          </cell>
          <cell r="J971">
            <v>13</v>
          </cell>
        </row>
        <row r="972">
          <cell r="B972">
            <v>92114</v>
          </cell>
          <cell r="C972">
            <v>0.27460000000000001</v>
          </cell>
          <cell r="D972">
            <v>0.24310000000000001</v>
          </cell>
          <cell r="E972">
            <v>3.15E-2</v>
          </cell>
          <cell r="F972">
            <v>0</v>
          </cell>
          <cell r="G972">
            <v>0</v>
          </cell>
          <cell r="H972">
            <v>3.9</v>
          </cell>
          <cell r="I972">
            <v>7.8</v>
          </cell>
          <cell r="J972">
            <v>13</v>
          </cell>
        </row>
        <row r="973">
          <cell r="B973">
            <v>92089</v>
          </cell>
          <cell r="C973">
            <v>0.33939999999999998</v>
          </cell>
          <cell r="D973">
            <v>0.27400000000000002</v>
          </cell>
          <cell r="E973">
            <v>6.54E-2</v>
          </cell>
          <cell r="F973">
            <v>0</v>
          </cell>
          <cell r="G973">
            <v>0</v>
          </cell>
          <cell r="H973">
            <v>3.9</v>
          </cell>
          <cell r="I973">
            <v>7.8</v>
          </cell>
          <cell r="J973">
            <v>13</v>
          </cell>
        </row>
        <row r="974">
          <cell r="B974">
            <v>92105</v>
          </cell>
          <cell r="C974">
            <v>1.4337</v>
          </cell>
          <cell r="D974">
            <v>1.1406000000000001</v>
          </cell>
          <cell r="E974">
            <v>0.1208</v>
          </cell>
          <cell r="F974">
            <v>0.1724</v>
          </cell>
          <cell r="G974">
            <v>0</v>
          </cell>
          <cell r="H974">
            <v>3.9</v>
          </cell>
          <cell r="I974">
            <v>7.8</v>
          </cell>
          <cell r="J974">
            <v>13</v>
          </cell>
        </row>
        <row r="975">
          <cell r="B975">
            <v>91858</v>
          </cell>
          <cell r="C975">
            <v>0.79969999999999997</v>
          </cell>
          <cell r="D975">
            <v>0.64559999999999995</v>
          </cell>
          <cell r="E975">
            <v>0.15409999999999999</v>
          </cell>
          <cell r="F975">
            <v>0</v>
          </cell>
          <cell r="G975">
            <v>0</v>
          </cell>
          <cell r="H975">
            <v>3.9</v>
          </cell>
          <cell r="I975">
            <v>7.8</v>
          </cell>
          <cell r="J975">
            <v>13</v>
          </cell>
        </row>
        <row r="976">
          <cell r="B976">
            <v>91893</v>
          </cell>
          <cell r="C976">
            <v>1.3332999999999999</v>
          </cell>
          <cell r="D976">
            <v>0.68540000000000001</v>
          </cell>
          <cell r="E976">
            <v>0.3322</v>
          </cell>
          <cell r="F976">
            <v>0.30599999999999999</v>
          </cell>
          <cell r="G976">
            <v>9.5999999999999992E-3</v>
          </cell>
          <cell r="H976">
            <v>3.9</v>
          </cell>
          <cell r="I976">
            <v>7.8</v>
          </cell>
          <cell r="J976">
            <v>13</v>
          </cell>
        </row>
        <row r="977">
          <cell r="B977">
            <v>91875</v>
          </cell>
          <cell r="C977">
            <v>0.94020000000000004</v>
          </cell>
          <cell r="D977">
            <v>0.85450000000000004</v>
          </cell>
          <cell r="E977">
            <v>1.34E-2</v>
          </cell>
          <cell r="F977">
            <v>0</v>
          </cell>
          <cell r="G977">
            <v>7.2300000000000003E-2</v>
          </cell>
          <cell r="H977">
            <v>3.9</v>
          </cell>
          <cell r="I977">
            <v>7.8</v>
          </cell>
          <cell r="J977">
            <v>13</v>
          </cell>
        </row>
        <row r="978">
          <cell r="B978">
            <v>91875</v>
          </cell>
          <cell r="C978">
            <v>3.0733000000000001</v>
          </cell>
          <cell r="D978">
            <v>2.1855000000000002</v>
          </cell>
          <cell r="E978">
            <v>0.49969999999999998</v>
          </cell>
          <cell r="F978">
            <v>0.30609999999999998</v>
          </cell>
          <cell r="G978">
            <v>8.1900000000000001E-2</v>
          </cell>
          <cell r="I978">
            <v>7.8</v>
          </cell>
          <cell r="J978">
            <v>13</v>
          </cell>
        </row>
        <row r="979">
          <cell r="B979">
            <v>92116</v>
          </cell>
          <cell r="C979">
            <v>9.0588999999999995</v>
          </cell>
          <cell r="D979">
            <v>6.4890999999999996</v>
          </cell>
          <cell r="E979">
            <v>1.6443000000000001</v>
          </cell>
          <cell r="F979">
            <v>0.84409999999999996</v>
          </cell>
          <cell r="G979">
            <v>8.1699999999999995E-2</v>
          </cell>
          <cell r="J979">
            <v>13</v>
          </cell>
        </row>
        <row r="981">
          <cell r="B981" t="str">
            <v>Evolução DEC Conjunto São Paulo - Centro</v>
          </cell>
        </row>
        <row r="982">
          <cell r="B982" t="str">
            <v>CONSUM</v>
          </cell>
          <cell r="C982" t="str">
            <v>TOTAL</v>
          </cell>
          <cell r="D982" t="str">
            <v>NPROG</v>
          </cell>
          <cell r="E982" t="str">
            <v>PROG</v>
          </cell>
          <cell r="F982" t="str">
            <v>SUBT INT</v>
          </cell>
          <cell r="G982" t="str">
            <v>SUBT EXT</v>
          </cell>
          <cell r="H982" t="str">
            <v>Padrão Mensal = 2,5</v>
          </cell>
          <cell r="I982" t="str">
            <v>Padrão Trimestral = 4,2</v>
          </cell>
          <cell r="J982" t="str">
            <v>Padrão Anual = 7</v>
          </cell>
        </row>
        <row r="983">
          <cell r="B983">
            <v>104898</v>
          </cell>
          <cell r="C983">
            <v>0.54479999999999995</v>
          </cell>
          <cell r="D983">
            <v>0.46939999999999998</v>
          </cell>
          <cell r="E983">
            <v>5.9400000000000001E-2</v>
          </cell>
          <cell r="F983">
            <v>1.6E-2</v>
          </cell>
          <cell r="G983">
            <v>0</v>
          </cell>
          <cell r="H983">
            <v>2.5</v>
          </cell>
          <cell r="I983">
            <v>4.2</v>
          </cell>
          <cell r="J983">
            <v>7</v>
          </cell>
        </row>
        <row r="984">
          <cell r="B984">
            <v>104874</v>
          </cell>
          <cell r="C984">
            <v>0.20760000000000001</v>
          </cell>
          <cell r="D984">
            <v>0.1326</v>
          </cell>
          <cell r="E984">
            <v>7.4999999999999997E-2</v>
          </cell>
          <cell r="F984">
            <v>0</v>
          </cell>
          <cell r="G984">
            <v>0</v>
          </cell>
          <cell r="H984">
            <v>2.5</v>
          </cell>
          <cell r="I984">
            <v>4.2</v>
          </cell>
          <cell r="J984">
            <v>7</v>
          </cell>
        </row>
        <row r="985">
          <cell r="B985">
            <v>104876</v>
          </cell>
          <cell r="C985">
            <v>0.84509999999999996</v>
          </cell>
          <cell r="D985">
            <v>0.46029999999999999</v>
          </cell>
          <cell r="E985">
            <v>8.4900000000000003E-2</v>
          </cell>
          <cell r="F985">
            <v>0</v>
          </cell>
          <cell r="G985">
            <v>0.2999</v>
          </cell>
          <cell r="H985">
            <v>2.5</v>
          </cell>
          <cell r="I985">
            <v>4.2</v>
          </cell>
          <cell r="J985">
            <v>7</v>
          </cell>
        </row>
        <row r="986">
          <cell r="B986">
            <v>104883</v>
          </cell>
          <cell r="C986">
            <v>1.5974999999999999</v>
          </cell>
          <cell r="D986">
            <v>1.0623</v>
          </cell>
          <cell r="E986">
            <v>0.21929999999999999</v>
          </cell>
          <cell r="F986">
            <v>1.6E-2</v>
          </cell>
          <cell r="G986">
            <v>0.2999</v>
          </cell>
          <cell r="H986">
            <v>2.5</v>
          </cell>
          <cell r="I986">
            <v>4.2</v>
          </cell>
          <cell r="J986">
            <v>7</v>
          </cell>
        </row>
        <row r="987">
          <cell r="B987">
            <v>104839</v>
          </cell>
          <cell r="C987">
            <v>0.18740000000000001</v>
          </cell>
          <cell r="D987">
            <v>4.8899999999999999E-2</v>
          </cell>
          <cell r="E987">
            <v>8.3400000000000002E-2</v>
          </cell>
          <cell r="F987">
            <v>4.3499999999999997E-2</v>
          </cell>
          <cell r="G987">
            <v>1.17E-2</v>
          </cell>
          <cell r="H987">
            <v>2.5</v>
          </cell>
          <cell r="I987">
            <v>4.2</v>
          </cell>
          <cell r="J987">
            <v>7</v>
          </cell>
        </row>
        <row r="988">
          <cell r="B988">
            <v>104839</v>
          </cell>
          <cell r="C988">
            <v>0.2082</v>
          </cell>
          <cell r="D988">
            <v>6.6400000000000001E-2</v>
          </cell>
          <cell r="E988">
            <v>5.1700000000000003E-2</v>
          </cell>
          <cell r="F988">
            <v>9.01E-2</v>
          </cell>
          <cell r="G988">
            <v>0</v>
          </cell>
          <cell r="H988">
            <v>2.5</v>
          </cell>
          <cell r="I988">
            <v>4.2</v>
          </cell>
          <cell r="J988">
            <v>7</v>
          </cell>
        </row>
        <row r="989">
          <cell r="B989">
            <v>104839</v>
          </cell>
          <cell r="C989">
            <v>0.2074</v>
          </cell>
          <cell r="D989">
            <v>0.1578</v>
          </cell>
          <cell r="E989">
            <v>3.6900000000000002E-2</v>
          </cell>
          <cell r="F989">
            <v>1.2699999999999999E-2</v>
          </cell>
          <cell r="G989">
            <v>0</v>
          </cell>
          <cell r="H989">
            <v>2.5</v>
          </cell>
          <cell r="I989">
            <v>4.2</v>
          </cell>
          <cell r="J989">
            <v>7</v>
          </cell>
        </row>
        <row r="990">
          <cell r="B990">
            <v>104839</v>
          </cell>
          <cell r="C990">
            <v>0.60299999999999998</v>
          </cell>
          <cell r="D990">
            <v>0.27310000000000001</v>
          </cell>
          <cell r="E990">
            <v>0.17199999999999999</v>
          </cell>
          <cell r="F990">
            <v>0.14630000000000001</v>
          </cell>
          <cell r="G990">
            <v>1.17E-2</v>
          </cell>
          <cell r="H990">
            <v>2.5</v>
          </cell>
          <cell r="I990">
            <v>4.2</v>
          </cell>
          <cell r="J990">
            <v>7</v>
          </cell>
        </row>
        <row r="991">
          <cell r="B991">
            <v>104839</v>
          </cell>
          <cell r="C991">
            <v>0.71660000000000001</v>
          </cell>
          <cell r="D991">
            <v>0.44159999999999999</v>
          </cell>
          <cell r="E991">
            <v>0.1183</v>
          </cell>
          <cell r="F991">
            <v>0.14030000000000001</v>
          </cell>
          <cell r="G991">
            <v>1.6500000000000001E-2</v>
          </cell>
          <cell r="H991">
            <v>2.5</v>
          </cell>
          <cell r="I991">
            <v>4.2</v>
          </cell>
          <cell r="J991">
            <v>7</v>
          </cell>
        </row>
        <row r="992">
          <cell r="B992">
            <v>104839</v>
          </cell>
          <cell r="C992">
            <v>0.3846</v>
          </cell>
          <cell r="D992">
            <v>0.32369999999999999</v>
          </cell>
          <cell r="E992">
            <v>6.0900000000000003E-2</v>
          </cell>
          <cell r="F992">
            <v>0</v>
          </cell>
          <cell r="G992">
            <v>0</v>
          </cell>
          <cell r="H992">
            <v>2.5</v>
          </cell>
          <cell r="I992">
            <v>4.2</v>
          </cell>
          <cell r="J992">
            <v>7</v>
          </cell>
        </row>
        <row r="993">
          <cell r="B993">
            <v>104839</v>
          </cell>
          <cell r="C993">
            <v>0.19139999999999999</v>
          </cell>
          <cell r="D993">
            <v>0.13730000000000001</v>
          </cell>
          <cell r="E993">
            <v>2.6700000000000002E-2</v>
          </cell>
          <cell r="F993">
            <v>0</v>
          </cell>
          <cell r="G993">
            <v>2.7400000000000001E-2</v>
          </cell>
          <cell r="H993">
            <v>2.5</v>
          </cell>
          <cell r="I993">
            <v>4.2</v>
          </cell>
          <cell r="J993">
            <v>7</v>
          </cell>
        </row>
        <row r="994">
          <cell r="B994">
            <v>104839</v>
          </cell>
          <cell r="C994">
            <v>1.2926</v>
          </cell>
          <cell r="D994">
            <v>0.90259999999999996</v>
          </cell>
          <cell r="E994">
            <v>0.2059</v>
          </cell>
          <cell r="F994">
            <v>0.14030000000000001</v>
          </cell>
          <cell r="G994">
            <v>4.3900000000000002E-2</v>
          </cell>
          <cell r="H994">
            <v>2.5</v>
          </cell>
          <cell r="I994">
            <v>4.2</v>
          </cell>
          <cell r="J994">
            <v>7</v>
          </cell>
        </row>
        <row r="995">
          <cell r="B995">
            <v>104839</v>
          </cell>
          <cell r="C995">
            <v>0.50060000000000004</v>
          </cell>
          <cell r="D995">
            <v>0.33100000000000002</v>
          </cell>
          <cell r="E995">
            <v>0.1696</v>
          </cell>
          <cell r="F995">
            <v>0</v>
          </cell>
          <cell r="G995">
            <v>0</v>
          </cell>
          <cell r="H995">
            <v>2.5</v>
          </cell>
          <cell r="I995">
            <v>4.2</v>
          </cell>
          <cell r="J995">
            <v>7</v>
          </cell>
        </row>
        <row r="996">
          <cell r="B996">
            <v>104839</v>
          </cell>
          <cell r="C996">
            <v>0.75209999999999999</v>
          </cell>
          <cell r="D996">
            <v>0.65600000000000003</v>
          </cell>
          <cell r="E996">
            <v>6.3399999999999998E-2</v>
          </cell>
          <cell r="F996">
            <v>3.27E-2</v>
          </cell>
          <cell r="G996">
            <v>0</v>
          </cell>
          <cell r="H996">
            <v>2.5</v>
          </cell>
          <cell r="I996">
            <v>4.2</v>
          </cell>
          <cell r="J996">
            <v>7</v>
          </cell>
        </row>
        <row r="997">
          <cell r="B997">
            <v>104839</v>
          </cell>
          <cell r="C997">
            <v>0.34160000000000001</v>
          </cell>
          <cell r="D997">
            <v>0.25190000000000001</v>
          </cell>
          <cell r="E997">
            <v>7.2999999999999995E-2</v>
          </cell>
          <cell r="F997">
            <v>1.67E-2</v>
          </cell>
          <cell r="G997">
            <v>0</v>
          </cell>
          <cell r="H997">
            <v>2.5</v>
          </cell>
          <cell r="I997">
            <v>4.2</v>
          </cell>
          <cell r="J997">
            <v>7</v>
          </cell>
        </row>
        <row r="998">
          <cell r="B998">
            <v>104839</v>
          </cell>
          <cell r="C998">
            <v>1.5943000000000001</v>
          </cell>
          <cell r="D998">
            <v>1.2388999999999999</v>
          </cell>
          <cell r="E998">
            <v>0.30599999999999999</v>
          </cell>
          <cell r="F998">
            <v>4.9399999999999999E-2</v>
          </cell>
          <cell r="G998">
            <v>0</v>
          </cell>
          <cell r="I998">
            <v>4.2</v>
          </cell>
          <cell r="J998">
            <v>7</v>
          </cell>
        </row>
        <row r="999">
          <cell r="B999">
            <v>104850</v>
          </cell>
          <cell r="C999">
            <v>5.0875000000000004</v>
          </cell>
          <cell r="D999">
            <v>3.4769999999999999</v>
          </cell>
          <cell r="E999">
            <v>0.9032</v>
          </cell>
          <cell r="F999">
            <v>0.35199999999999998</v>
          </cell>
          <cell r="G999">
            <v>0.35560000000000003</v>
          </cell>
          <cell r="J999">
            <v>7</v>
          </cell>
        </row>
        <row r="1001">
          <cell r="B1001" t="str">
            <v>Evolução DEC Conjunto São Paulo Represa Sul</v>
          </cell>
        </row>
        <row r="1002">
          <cell r="B1002" t="str">
            <v>CONSUM</v>
          </cell>
          <cell r="C1002" t="str">
            <v>TOTAL</v>
          </cell>
          <cell r="D1002" t="str">
            <v>NPROG</v>
          </cell>
          <cell r="E1002" t="str">
            <v>PROG</v>
          </cell>
          <cell r="F1002" t="str">
            <v>SUBT INT</v>
          </cell>
          <cell r="G1002" t="str">
            <v>SUBT EXT</v>
          </cell>
          <cell r="H1002" t="str">
            <v>Padrão Mensal = 15,9</v>
          </cell>
          <cell r="I1002" t="str">
            <v>Padrão Trimestral = 31,8</v>
          </cell>
          <cell r="J1002" t="str">
            <v>Padrão Anual = 53</v>
          </cell>
        </row>
        <row r="1003">
          <cell r="B1003">
            <v>1408</v>
          </cell>
          <cell r="C1003">
            <v>5.6158000000000001</v>
          </cell>
          <cell r="D1003">
            <v>5.6158000000000001</v>
          </cell>
          <cell r="E1003">
            <v>0</v>
          </cell>
          <cell r="F1003">
            <v>0</v>
          </cell>
          <cell r="G1003">
            <v>0</v>
          </cell>
          <cell r="H1003">
            <v>15.9</v>
          </cell>
          <cell r="I1003">
            <v>31.8</v>
          </cell>
          <cell r="J1003">
            <v>53</v>
          </cell>
        </row>
        <row r="1004">
          <cell r="B1004">
            <v>1408</v>
          </cell>
          <cell r="C1004">
            <v>4.8244999999999996</v>
          </cell>
          <cell r="D1004">
            <v>4.7812999999999999</v>
          </cell>
          <cell r="E1004">
            <v>0</v>
          </cell>
          <cell r="F1004">
            <v>4.3200000000000002E-2</v>
          </cell>
          <cell r="G1004">
            <v>0</v>
          </cell>
          <cell r="H1004">
            <v>15.9</v>
          </cell>
          <cell r="I1004">
            <v>31.8</v>
          </cell>
          <cell r="J1004">
            <v>53</v>
          </cell>
        </row>
        <row r="1005">
          <cell r="B1005">
            <v>1408</v>
          </cell>
          <cell r="C1005">
            <v>1.9601</v>
          </cell>
          <cell r="D1005">
            <v>1.8317000000000001</v>
          </cell>
          <cell r="E1005">
            <v>0</v>
          </cell>
          <cell r="F1005">
            <v>0</v>
          </cell>
          <cell r="G1005">
            <v>0.12839999999999999</v>
          </cell>
          <cell r="H1005">
            <v>15.9</v>
          </cell>
          <cell r="I1005">
            <v>31.8</v>
          </cell>
          <cell r="J1005">
            <v>53</v>
          </cell>
        </row>
        <row r="1006">
          <cell r="B1006">
            <v>1408</v>
          </cell>
          <cell r="C1006">
            <v>12.400399999999999</v>
          </cell>
          <cell r="D1006">
            <v>12.2288</v>
          </cell>
          <cell r="E1006">
            <v>0</v>
          </cell>
          <cell r="F1006">
            <v>4.3200000000000002E-2</v>
          </cell>
          <cell r="G1006">
            <v>0.12839999999999999</v>
          </cell>
          <cell r="H1006">
            <v>15.9</v>
          </cell>
          <cell r="I1006">
            <v>31.8</v>
          </cell>
          <cell r="J1006">
            <v>53</v>
          </cell>
        </row>
        <row r="1007">
          <cell r="B1007">
            <v>1408</v>
          </cell>
          <cell r="C1007">
            <v>0.2303</v>
          </cell>
          <cell r="D1007">
            <v>0.2303</v>
          </cell>
          <cell r="E1007">
            <v>0</v>
          </cell>
          <cell r="F1007">
            <v>0</v>
          </cell>
          <cell r="G1007">
            <v>0</v>
          </cell>
          <cell r="H1007">
            <v>15.9</v>
          </cell>
          <cell r="I1007">
            <v>31.8</v>
          </cell>
          <cell r="J1007">
            <v>53</v>
          </cell>
        </row>
        <row r="1008">
          <cell r="B1008">
            <v>1408</v>
          </cell>
          <cell r="C1008">
            <v>0.42509999999999998</v>
          </cell>
          <cell r="D1008">
            <v>0.13370000000000001</v>
          </cell>
          <cell r="E1008">
            <v>0.29149999999999998</v>
          </cell>
          <cell r="F1008">
            <v>0</v>
          </cell>
          <cell r="G1008">
            <v>0</v>
          </cell>
          <cell r="H1008">
            <v>15.9</v>
          </cell>
          <cell r="I1008">
            <v>31.8</v>
          </cell>
          <cell r="J1008">
            <v>53</v>
          </cell>
        </row>
        <row r="1009">
          <cell r="B1009">
            <v>1408</v>
          </cell>
          <cell r="C1009">
            <v>0.3231</v>
          </cell>
          <cell r="D1009">
            <v>0.27660000000000001</v>
          </cell>
          <cell r="E1009">
            <v>4.6600000000000003E-2</v>
          </cell>
          <cell r="F1009">
            <v>0</v>
          </cell>
          <cell r="G1009">
            <v>0</v>
          </cell>
          <cell r="H1009">
            <v>15.9</v>
          </cell>
          <cell r="I1009">
            <v>31.8</v>
          </cell>
          <cell r="J1009">
            <v>53</v>
          </cell>
        </row>
        <row r="1010">
          <cell r="B1010">
            <v>1408</v>
          </cell>
          <cell r="C1010">
            <v>0.97850000000000004</v>
          </cell>
          <cell r="D1010">
            <v>0.64059999999999995</v>
          </cell>
          <cell r="E1010">
            <v>0.33810000000000001</v>
          </cell>
          <cell r="F1010">
            <v>0</v>
          </cell>
          <cell r="G1010">
            <v>0</v>
          </cell>
          <cell r="H1010">
            <v>15.9</v>
          </cell>
          <cell r="I1010">
            <v>31.8</v>
          </cell>
          <cell r="J1010">
            <v>53</v>
          </cell>
        </row>
        <row r="1011">
          <cell r="B1011">
            <v>1408</v>
          </cell>
          <cell r="C1011">
            <v>1.1237999999999999</v>
          </cell>
          <cell r="D1011">
            <v>1.1237999999999999</v>
          </cell>
          <cell r="E1011">
            <v>0</v>
          </cell>
          <cell r="F1011">
            <v>0</v>
          </cell>
          <cell r="G1011">
            <v>0</v>
          </cell>
          <cell r="H1011">
            <v>15.9</v>
          </cell>
          <cell r="I1011">
            <v>31.8</v>
          </cell>
          <cell r="J1011">
            <v>53</v>
          </cell>
        </row>
        <row r="1012">
          <cell r="B1012">
            <v>1408</v>
          </cell>
          <cell r="C1012">
            <v>0.3125</v>
          </cell>
          <cell r="D1012">
            <v>0.3125</v>
          </cell>
          <cell r="E1012">
            <v>0</v>
          </cell>
          <cell r="F1012">
            <v>0</v>
          </cell>
          <cell r="G1012">
            <v>0</v>
          </cell>
          <cell r="H1012">
            <v>15.9</v>
          </cell>
          <cell r="I1012">
            <v>31.8</v>
          </cell>
          <cell r="J1012">
            <v>53</v>
          </cell>
        </row>
        <row r="1013">
          <cell r="B1013">
            <v>1408</v>
          </cell>
          <cell r="C1013">
            <v>3.6916000000000002</v>
          </cell>
          <cell r="D1013">
            <v>3.6916000000000002</v>
          </cell>
          <cell r="E1013">
            <v>0</v>
          </cell>
          <cell r="F1013">
            <v>0</v>
          </cell>
          <cell r="G1013">
            <v>0</v>
          </cell>
          <cell r="H1013">
            <v>15.9</v>
          </cell>
          <cell r="I1013">
            <v>31.8</v>
          </cell>
          <cell r="J1013">
            <v>53</v>
          </cell>
        </row>
        <row r="1014">
          <cell r="B1014">
            <v>1408</v>
          </cell>
          <cell r="C1014">
            <v>5.1279000000000003</v>
          </cell>
          <cell r="D1014">
            <v>5.1279000000000003</v>
          </cell>
          <cell r="E1014">
            <v>0</v>
          </cell>
          <cell r="F1014">
            <v>0</v>
          </cell>
          <cell r="G1014">
            <v>0</v>
          </cell>
          <cell r="H1014">
            <v>15.9</v>
          </cell>
          <cell r="I1014">
            <v>31.8</v>
          </cell>
          <cell r="J1014">
            <v>53</v>
          </cell>
        </row>
        <row r="1015">
          <cell r="B1015">
            <v>1408</v>
          </cell>
          <cell r="C1015">
            <v>0.57640000000000002</v>
          </cell>
          <cell r="D1015">
            <v>0.48820000000000002</v>
          </cell>
          <cell r="E1015">
            <v>0</v>
          </cell>
          <cell r="F1015">
            <v>8.8200000000000001E-2</v>
          </cell>
          <cell r="G1015">
            <v>0</v>
          </cell>
          <cell r="H1015">
            <v>15.9</v>
          </cell>
          <cell r="I1015">
            <v>31.8</v>
          </cell>
          <cell r="J1015">
            <v>53</v>
          </cell>
        </row>
        <row r="1016">
          <cell r="B1016">
            <v>1408</v>
          </cell>
          <cell r="C1016">
            <v>1.3896999999999999</v>
          </cell>
          <cell r="D1016">
            <v>1.3807</v>
          </cell>
          <cell r="E1016">
            <v>0</v>
          </cell>
          <cell r="F1016">
            <v>0</v>
          </cell>
          <cell r="G1016">
            <v>8.9999999999999993E-3</v>
          </cell>
          <cell r="H1016">
            <v>15.9</v>
          </cell>
          <cell r="I1016">
            <v>31.8</v>
          </cell>
          <cell r="J1016">
            <v>53</v>
          </cell>
        </row>
        <row r="1017">
          <cell r="B1017">
            <v>1408</v>
          </cell>
          <cell r="C1017">
            <v>1.5347999999999999</v>
          </cell>
          <cell r="D1017">
            <v>1.5347999999999999</v>
          </cell>
          <cell r="E1017">
            <v>0</v>
          </cell>
          <cell r="F1017">
            <v>0</v>
          </cell>
          <cell r="G1017">
            <v>0</v>
          </cell>
          <cell r="H1017">
            <v>15.9</v>
          </cell>
          <cell r="I1017">
            <v>31.8</v>
          </cell>
          <cell r="J1017">
            <v>53</v>
          </cell>
        </row>
        <row r="1018">
          <cell r="B1018">
            <v>1408</v>
          </cell>
          <cell r="C1018">
            <v>3.5009000000000001</v>
          </cell>
          <cell r="D1018">
            <v>3.4037000000000002</v>
          </cell>
          <cell r="E1018">
            <v>0</v>
          </cell>
          <cell r="F1018">
            <v>8.8200000000000001E-2</v>
          </cell>
          <cell r="G1018">
            <v>8.9999999999999993E-3</v>
          </cell>
          <cell r="I1018">
            <v>31.8</v>
          </cell>
          <cell r="J1018">
            <v>53</v>
          </cell>
        </row>
        <row r="1019">
          <cell r="B1019">
            <v>1408</v>
          </cell>
          <cell r="C1019">
            <v>22.0077</v>
          </cell>
          <cell r="D1019">
            <v>21.401</v>
          </cell>
          <cell r="E1019">
            <v>0.33810000000000001</v>
          </cell>
          <cell r="F1019">
            <v>0.13139999999999999</v>
          </cell>
          <cell r="G1019">
            <v>0.13739999999999999</v>
          </cell>
          <cell r="J1019">
            <v>53</v>
          </cell>
        </row>
        <row r="1021">
          <cell r="B1021" t="str">
            <v>Evolução DEC Conjunto Sapopemba</v>
          </cell>
        </row>
        <row r="1022">
          <cell r="B1022" t="str">
            <v>CONSUM</v>
          </cell>
          <cell r="C1022" t="str">
            <v>TOTAL</v>
          </cell>
          <cell r="D1022" t="str">
            <v>NPROG</v>
          </cell>
          <cell r="E1022" t="str">
            <v>PROG</v>
          </cell>
          <cell r="F1022" t="str">
            <v>SUBT INT</v>
          </cell>
          <cell r="G1022" t="str">
            <v>SUBT EXT</v>
          </cell>
          <cell r="H1022" t="str">
            <v>Padrão Mensal = 3</v>
          </cell>
          <cell r="I1022" t="str">
            <v>Padrão Trimestral = 6</v>
          </cell>
          <cell r="J1022" t="str">
            <v>Padrão Anual = 10</v>
          </cell>
        </row>
        <row r="1023">
          <cell r="B1023">
            <v>98741</v>
          </cell>
          <cell r="C1023">
            <v>0.70340000000000003</v>
          </cell>
          <cell r="D1023">
            <v>0.65900000000000003</v>
          </cell>
          <cell r="E1023">
            <v>4.4400000000000002E-2</v>
          </cell>
          <cell r="F1023">
            <v>0</v>
          </cell>
          <cell r="G1023">
            <v>0</v>
          </cell>
          <cell r="H1023">
            <v>3</v>
          </cell>
          <cell r="I1023">
            <v>6</v>
          </cell>
          <cell r="J1023">
            <v>10</v>
          </cell>
        </row>
        <row r="1024">
          <cell r="B1024">
            <v>98727</v>
          </cell>
          <cell r="C1024">
            <v>0.47249999999999998</v>
          </cell>
          <cell r="D1024">
            <v>0.46210000000000001</v>
          </cell>
          <cell r="E1024">
            <v>1.04E-2</v>
          </cell>
          <cell r="F1024">
            <v>0</v>
          </cell>
          <cell r="G1024">
            <v>0</v>
          </cell>
          <cell r="H1024">
            <v>3</v>
          </cell>
          <cell r="I1024">
            <v>6</v>
          </cell>
          <cell r="J1024">
            <v>10</v>
          </cell>
        </row>
        <row r="1025">
          <cell r="B1025">
            <v>98727</v>
          </cell>
          <cell r="C1025">
            <v>0.45779999999999998</v>
          </cell>
          <cell r="D1025">
            <v>0.39400000000000002</v>
          </cell>
          <cell r="E1025">
            <v>6.3799999999999996E-2</v>
          </cell>
          <cell r="F1025">
            <v>0</v>
          </cell>
          <cell r="G1025">
            <v>0</v>
          </cell>
          <cell r="H1025">
            <v>3</v>
          </cell>
          <cell r="I1025">
            <v>6</v>
          </cell>
          <cell r="J1025">
            <v>10</v>
          </cell>
        </row>
        <row r="1026">
          <cell r="B1026">
            <v>98732</v>
          </cell>
          <cell r="C1026">
            <v>1.6336999999999999</v>
          </cell>
          <cell r="D1026">
            <v>1.5150999999999999</v>
          </cell>
          <cell r="E1026">
            <v>0.1186</v>
          </cell>
          <cell r="F1026">
            <v>0</v>
          </cell>
          <cell r="G1026">
            <v>0</v>
          </cell>
          <cell r="H1026">
            <v>3</v>
          </cell>
          <cell r="I1026">
            <v>6</v>
          </cell>
          <cell r="J1026">
            <v>10</v>
          </cell>
        </row>
        <row r="1027">
          <cell r="B1027">
            <v>98719</v>
          </cell>
          <cell r="C1027">
            <v>0.31990000000000002</v>
          </cell>
          <cell r="D1027">
            <v>0.13719999999999999</v>
          </cell>
          <cell r="E1027">
            <v>0.1308</v>
          </cell>
          <cell r="F1027">
            <v>5.1799999999999999E-2</v>
          </cell>
          <cell r="G1027">
            <v>0</v>
          </cell>
          <cell r="H1027">
            <v>3</v>
          </cell>
          <cell r="I1027">
            <v>6</v>
          </cell>
          <cell r="J1027">
            <v>10</v>
          </cell>
        </row>
        <row r="1028">
          <cell r="B1028">
            <v>98719</v>
          </cell>
          <cell r="C1028">
            <v>0.28939999999999999</v>
          </cell>
          <cell r="D1028">
            <v>0.2172</v>
          </cell>
          <cell r="E1028">
            <v>6.6000000000000003E-2</v>
          </cell>
          <cell r="F1028">
            <v>6.3E-3</v>
          </cell>
          <cell r="G1028">
            <v>0</v>
          </cell>
          <cell r="H1028">
            <v>3</v>
          </cell>
          <cell r="I1028">
            <v>6</v>
          </cell>
          <cell r="J1028">
            <v>10</v>
          </cell>
        </row>
        <row r="1029">
          <cell r="B1029">
            <v>98719</v>
          </cell>
          <cell r="C1029">
            <v>0.58609999999999995</v>
          </cell>
          <cell r="D1029">
            <v>0.43909999999999999</v>
          </cell>
          <cell r="E1029">
            <v>7.2400000000000006E-2</v>
          </cell>
          <cell r="F1029">
            <v>7.4499999999999997E-2</v>
          </cell>
          <cell r="G1029">
            <v>0</v>
          </cell>
          <cell r="H1029">
            <v>3</v>
          </cell>
          <cell r="I1029">
            <v>6</v>
          </cell>
          <cell r="J1029">
            <v>10</v>
          </cell>
        </row>
        <row r="1030">
          <cell r="B1030">
            <v>98719</v>
          </cell>
          <cell r="C1030">
            <v>1.1954</v>
          </cell>
          <cell r="D1030">
            <v>0.79349999999999998</v>
          </cell>
          <cell r="E1030">
            <v>0.26919999999999999</v>
          </cell>
          <cell r="F1030">
            <v>0.1326</v>
          </cell>
          <cell r="G1030">
            <v>0</v>
          </cell>
          <cell r="H1030">
            <v>3</v>
          </cell>
          <cell r="I1030">
            <v>6</v>
          </cell>
          <cell r="J1030">
            <v>10</v>
          </cell>
        </row>
        <row r="1031">
          <cell r="B1031">
            <v>98712</v>
          </cell>
          <cell r="C1031">
            <v>1.0022</v>
          </cell>
          <cell r="D1031">
            <v>0.90629999999999999</v>
          </cell>
          <cell r="E1031">
            <v>9.5899999999999999E-2</v>
          </cell>
          <cell r="F1031">
            <v>0</v>
          </cell>
          <cell r="G1031">
            <v>0</v>
          </cell>
          <cell r="H1031">
            <v>3</v>
          </cell>
          <cell r="I1031">
            <v>6</v>
          </cell>
          <cell r="J1031">
            <v>10</v>
          </cell>
        </row>
        <row r="1032">
          <cell r="B1032">
            <v>98667</v>
          </cell>
          <cell r="C1032">
            <v>0.50770000000000004</v>
          </cell>
          <cell r="D1032">
            <v>0.42909999999999998</v>
          </cell>
          <cell r="E1032">
            <v>7.8600000000000003E-2</v>
          </cell>
          <cell r="F1032">
            <v>0</v>
          </cell>
          <cell r="G1032">
            <v>0</v>
          </cell>
          <cell r="H1032">
            <v>3</v>
          </cell>
          <cell r="I1032">
            <v>6</v>
          </cell>
          <cell r="J1032">
            <v>10</v>
          </cell>
        </row>
        <row r="1033">
          <cell r="B1033">
            <v>98667</v>
          </cell>
          <cell r="C1033">
            <v>0.63090000000000002</v>
          </cell>
          <cell r="D1033">
            <v>0.60170000000000001</v>
          </cell>
          <cell r="E1033">
            <v>2.9100000000000001E-2</v>
          </cell>
          <cell r="F1033">
            <v>0</v>
          </cell>
          <cell r="G1033">
            <v>0</v>
          </cell>
          <cell r="H1033">
            <v>3</v>
          </cell>
          <cell r="I1033">
            <v>6</v>
          </cell>
          <cell r="J1033">
            <v>10</v>
          </cell>
        </row>
        <row r="1034">
          <cell r="B1034">
            <v>98682</v>
          </cell>
          <cell r="C1034">
            <v>2.1408999999999998</v>
          </cell>
          <cell r="D1034">
            <v>1.9372</v>
          </cell>
          <cell r="E1034">
            <v>0.2036</v>
          </cell>
          <cell r="F1034">
            <v>0</v>
          </cell>
          <cell r="G1034">
            <v>0</v>
          </cell>
          <cell r="H1034">
            <v>3</v>
          </cell>
          <cell r="I1034">
            <v>6</v>
          </cell>
          <cell r="J1034">
            <v>10</v>
          </cell>
        </row>
        <row r="1035">
          <cell r="B1035">
            <v>98553</v>
          </cell>
          <cell r="C1035">
            <v>0.4466</v>
          </cell>
          <cell r="D1035">
            <v>0.35680000000000001</v>
          </cell>
          <cell r="E1035">
            <v>3.2399999999999998E-2</v>
          </cell>
          <cell r="F1035">
            <v>5.74E-2</v>
          </cell>
          <cell r="G1035">
            <v>0</v>
          </cell>
          <cell r="H1035">
            <v>3</v>
          </cell>
          <cell r="I1035">
            <v>6</v>
          </cell>
          <cell r="J1035">
            <v>10</v>
          </cell>
        </row>
        <row r="1036">
          <cell r="B1036">
            <v>98547</v>
          </cell>
          <cell r="C1036">
            <v>0.86719999999999997</v>
          </cell>
          <cell r="D1036">
            <v>0.83479999999999999</v>
          </cell>
          <cell r="E1036">
            <v>3.2300000000000002E-2</v>
          </cell>
          <cell r="F1036">
            <v>0</v>
          </cell>
          <cell r="G1036">
            <v>0</v>
          </cell>
          <cell r="H1036">
            <v>3</v>
          </cell>
          <cell r="I1036">
            <v>6</v>
          </cell>
          <cell r="J1036">
            <v>10</v>
          </cell>
        </row>
        <row r="1037">
          <cell r="B1037">
            <v>98634</v>
          </cell>
          <cell r="C1037">
            <v>1.1393</v>
          </cell>
          <cell r="D1037">
            <v>0.92610000000000003</v>
          </cell>
          <cell r="E1037">
            <v>6.1400000000000003E-2</v>
          </cell>
          <cell r="F1037">
            <v>0.15179999999999999</v>
          </cell>
          <cell r="G1037">
            <v>0</v>
          </cell>
          <cell r="H1037">
            <v>3</v>
          </cell>
          <cell r="I1037">
            <v>6</v>
          </cell>
          <cell r="J1037">
            <v>10</v>
          </cell>
        </row>
        <row r="1038">
          <cell r="B1038">
            <v>98578</v>
          </cell>
          <cell r="C1038">
            <v>2.4533999999999998</v>
          </cell>
          <cell r="D1038">
            <v>2.1179000000000001</v>
          </cell>
          <cell r="E1038">
            <v>0.12609999999999999</v>
          </cell>
          <cell r="F1038">
            <v>0.20930000000000001</v>
          </cell>
          <cell r="G1038">
            <v>0</v>
          </cell>
          <cell r="I1038">
            <v>6</v>
          </cell>
          <cell r="J1038">
            <v>10</v>
          </cell>
        </row>
        <row r="1039">
          <cell r="B1039">
            <v>98678</v>
          </cell>
          <cell r="C1039">
            <v>7.4223999999999997</v>
          </cell>
          <cell r="D1039">
            <v>6.3628</v>
          </cell>
          <cell r="E1039">
            <v>0.71760000000000002</v>
          </cell>
          <cell r="F1039">
            <v>0.3417</v>
          </cell>
          <cell r="G1039">
            <v>0</v>
          </cell>
          <cell r="J1039">
            <v>10</v>
          </cell>
        </row>
        <row r="1041">
          <cell r="B1041" t="str">
            <v>Evolução DEC Conjunto Saúde</v>
          </cell>
        </row>
        <row r="1042">
          <cell r="B1042" t="str">
            <v>CONSUM</v>
          </cell>
          <cell r="C1042" t="str">
            <v>TOTAL</v>
          </cell>
          <cell r="D1042" t="str">
            <v>NPROG</v>
          </cell>
          <cell r="E1042" t="str">
            <v>PROG</v>
          </cell>
          <cell r="F1042" t="str">
            <v>SUBT INT</v>
          </cell>
          <cell r="G1042" t="str">
            <v>SUBT EXT</v>
          </cell>
          <cell r="H1042" t="str">
            <v>Padrão Mensal = 2,5</v>
          </cell>
          <cell r="I1042" t="str">
            <v>Padrão Trimestral = 3,6</v>
          </cell>
          <cell r="J1042" t="str">
            <v>Padrão Anual = 6</v>
          </cell>
        </row>
        <row r="1043">
          <cell r="B1043">
            <v>108604</v>
          </cell>
          <cell r="C1043">
            <v>0.52900000000000003</v>
          </cell>
          <cell r="D1043">
            <v>0.50480000000000003</v>
          </cell>
          <cell r="E1043">
            <v>2.4199999999999999E-2</v>
          </cell>
          <cell r="F1043">
            <v>0</v>
          </cell>
          <cell r="G1043">
            <v>0</v>
          </cell>
          <cell r="H1043">
            <v>2.5</v>
          </cell>
          <cell r="I1043">
            <v>3.6</v>
          </cell>
          <cell r="J1043">
            <v>6</v>
          </cell>
        </row>
        <row r="1044">
          <cell r="B1044">
            <v>108465</v>
          </cell>
          <cell r="C1044">
            <v>0.1739</v>
          </cell>
          <cell r="D1044">
            <v>0.15509999999999999</v>
          </cell>
          <cell r="E1044">
            <v>1.8800000000000001E-2</v>
          </cell>
          <cell r="F1044">
            <v>0</v>
          </cell>
          <cell r="G1044">
            <v>0</v>
          </cell>
          <cell r="H1044">
            <v>2.5</v>
          </cell>
          <cell r="I1044">
            <v>3.6</v>
          </cell>
          <cell r="J1044">
            <v>6</v>
          </cell>
        </row>
        <row r="1045">
          <cell r="B1045">
            <v>108619</v>
          </cell>
          <cell r="C1045">
            <v>0.42030000000000001</v>
          </cell>
          <cell r="D1045">
            <v>0.36820000000000003</v>
          </cell>
          <cell r="E1045">
            <v>5.21E-2</v>
          </cell>
          <cell r="F1045">
            <v>0</v>
          </cell>
          <cell r="G1045">
            <v>0</v>
          </cell>
          <cell r="H1045">
            <v>2.5</v>
          </cell>
          <cell r="I1045">
            <v>3.6</v>
          </cell>
          <cell r="J1045">
            <v>6</v>
          </cell>
        </row>
        <row r="1046">
          <cell r="B1046">
            <v>108563</v>
          </cell>
          <cell r="C1046">
            <v>1.1234999999999999</v>
          </cell>
          <cell r="D1046">
            <v>1.0283</v>
          </cell>
          <cell r="E1046">
            <v>9.5100000000000004E-2</v>
          </cell>
          <cell r="F1046">
            <v>0</v>
          </cell>
          <cell r="G1046">
            <v>0</v>
          </cell>
          <cell r="H1046">
            <v>2.5</v>
          </cell>
          <cell r="I1046">
            <v>3.6</v>
          </cell>
          <cell r="J1046">
            <v>6</v>
          </cell>
        </row>
        <row r="1047">
          <cell r="B1047">
            <v>108425</v>
          </cell>
          <cell r="C1047">
            <v>0.1249</v>
          </cell>
          <cell r="D1047">
            <v>4.82E-2</v>
          </cell>
          <cell r="E1047">
            <v>7.6700000000000004E-2</v>
          </cell>
          <cell r="F1047">
            <v>0</v>
          </cell>
          <cell r="G1047">
            <v>0</v>
          </cell>
          <cell r="H1047">
            <v>2.5</v>
          </cell>
          <cell r="I1047">
            <v>3.6</v>
          </cell>
          <cell r="J1047">
            <v>6</v>
          </cell>
        </row>
        <row r="1048">
          <cell r="B1048">
            <v>108425</v>
          </cell>
          <cell r="C1048">
            <v>0.22589999999999999</v>
          </cell>
          <cell r="D1048">
            <v>0.1734</v>
          </cell>
          <cell r="E1048">
            <v>5.2499999999999998E-2</v>
          </cell>
          <cell r="F1048">
            <v>0</v>
          </cell>
          <cell r="G1048">
            <v>0</v>
          </cell>
          <cell r="H1048">
            <v>2.5</v>
          </cell>
          <cell r="I1048">
            <v>3.6</v>
          </cell>
          <cell r="J1048">
            <v>6</v>
          </cell>
        </row>
        <row r="1049">
          <cell r="B1049">
            <v>108425</v>
          </cell>
          <cell r="C1049">
            <v>7.0599999999999996E-2</v>
          </cell>
          <cell r="D1049">
            <v>4.0800000000000003E-2</v>
          </cell>
          <cell r="E1049">
            <v>2.9899999999999999E-2</v>
          </cell>
          <cell r="F1049">
            <v>0</v>
          </cell>
          <cell r="G1049">
            <v>0</v>
          </cell>
          <cell r="H1049">
            <v>2.5</v>
          </cell>
          <cell r="I1049">
            <v>3.6</v>
          </cell>
          <cell r="J1049">
            <v>6</v>
          </cell>
        </row>
        <row r="1050">
          <cell r="B1050">
            <v>108425</v>
          </cell>
          <cell r="C1050">
            <v>0.4214</v>
          </cell>
          <cell r="D1050">
            <v>0.26240000000000002</v>
          </cell>
          <cell r="E1050">
            <v>0.15909999999999999</v>
          </cell>
          <cell r="F1050">
            <v>0</v>
          </cell>
          <cell r="G1050">
            <v>0</v>
          </cell>
          <cell r="H1050">
            <v>2.5</v>
          </cell>
          <cell r="I1050">
            <v>3.6</v>
          </cell>
          <cell r="J1050">
            <v>6</v>
          </cell>
        </row>
        <row r="1051">
          <cell r="B1051">
            <v>108374</v>
          </cell>
          <cell r="C1051">
            <v>0.1484</v>
          </cell>
          <cell r="D1051">
            <v>7.9399999999999998E-2</v>
          </cell>
          <cell r="E1051">
            <v>6.88E-2</v>
          </cell>
          <cell r="F1051">
            <v>2.0000000000000001E-4</v>
          </cell>
          <cell r="G1051">
            <v>0</v>
          </cell>
          <cell r="H1051">
            <v>2.5</v>
          </cell>
          <cell r="I1051">
            <v>3.6</v>
          </cell>
          <cell r="J1051">
            <v>6</v>
          </cell>
        </row>
        <row r="1052">
          <cell r="B1052">
            <v>108374</v>
          </cell>
          <cell r="C1052">
            <v>8.9499999999999996E-2</v>
          </cell>
          <cell r="D1052">
            <v>5.7799999999999997E-2</v>
          </cell>
          <cell r="E1052">
            <v>2.98E-2</v>
          </cell>
          <cell r="F1052">
            <v>1.9E-3</v>
          </cell>
          <cell r="G1052">
            <v>0</v>
          </cell>
          <cell r="H1052">
            <v>2.5</v>
          </cell>
          <cell r="I1052">
            <v>3.6</v>
          </cell>
          <cell r="J1052">
            <v>6</v>
          </cell>
        </row>
        <row r="1053">
          <cell r="B1053">
            <v>108374</v>
          </cell>
          <cell r="C1053">
            <v>0.46660000000000001</v>
          </cell>
          <cell r="D1053">
            <v>0.43049999999999999</v>
          </cell>
          <cell r="E1053">
            <v>3.61E-2</v>
          </cell>
          <cell r="F1053">
            <v>0</v>
          </cell>
          <cell r="G1053">
            <v>0</v>
          </cell>
          <cell r="H1053">
            <v>2.5</v>
          </cell>
          <cell r="I1053">
            <v>3.6</v>
          </cell>
          <cell r="J1053">
            <v>6</v>
          </cell>
        </row>
        <row r="1054">
          <cell r="B1054">
            <v>108374</v>
          </cell>
          <cell r="C1054">
            <v>0.70450000000000002</v>
          </cell>
          <cell r="D1054">
            <v>0.56769999999999998</v>
          </cell>
          <cell r="E1054">
            <v>0.13469999999999999</v>
          </cell>
          <cell r="F1054">
            <v>2.0999999999999999E-3</v>
          </cell>
          <cell r="G1054">
            <v>0</v>
          </cell>
          <cell r="H1054">
            <v>2.5</v>
          </cell>
          <cell r="I1054">
            <v>3.6</v>
          </cell>
          <cell r="J1054">
            <v>6</v>
          </cell>
        </row>
        <row r="1055">
          <cell r="B1055">
            <v>108374</v>
          </cell>
          <cell r="C1055">
            <v>0.19120000000000001</v>
          </cell>
          <cell r="D1055">
            <v>9.1200000000000003E-2</v>
          </cell>
          <cell r="E1055">
            <v>0.1</v>
          </cell>
          <cell r="F1055">
            <v>0</v>
          </cell>
          <cell r="G1055">
            <v>0</v>
          </cell>
          <cell r="H1055">
            <v>2.5</v>
          </cell>
          <cell r="I1055">
            <v>3.6</v>
          </cell>
          <cell r="J1055">
            <v>6</v>
          </cell>
        </row>
        <row r="1056">
          <cell r="B1056">
            <v>108374</v>
          </cell>
          <cell r="C1056">
            <v>0.33150000000000002</v>
          </cell>
          <cell r="D1056">
            <v>0.30180000000000001</v>
          </cell>
          <cell r="E1056">
            <v>2.3099999999999999E-2</v>
          </cell>
          <cell r="F1056">
            <v>6.4999999999999997E-3</v>
          </cell>
          <cell r="G1056">
            <v>0</v>
          </cell>
          <cell r="H1056">
            <v>2.5</v>
          </cell>
          <cell r="I1056">
            <v>3.6</v>
          </cell>
          <cell r="J1056">
            <v>6</v>
          </cell>
        </row>
        <row r="1057">
          <cell r="B1057">
            <v>108374</v>
          </cell>
          <cell r="C1057">
            <v>0.1507</v>
          </cell>
          <cell r="D1057">
            <v>0.1414</v>
          </cell>
          <cell r="E1057">
            <v>9.2999999999999992E-3</v>
          </cell>
          <cell r="F1057">
            <v>0</v>
          </cell>
          <cell r="G1057">
            <v>0</v>
          </cell>
          <cell r="H1057">
            <v>2.5</v>
          </cell>
          <cell r="I1057">
            <v>3.6</v>
          </cell>
          <cell r="J1057">
            <v>6</v>
          </cell>
        </row>
        <row r="1058">
          <cell r="B1058">
            <v>108374</v>
          </cell>
          <cell r="C1058">
            <v>0.6734</v>
          </cell>
          <cell r="D1058">
            <v>0.53439999999999999</v>
          </cell>
          <cell r="E1058">
            <v>0.13239999999999999</v>
          </cell>
          <cell r="F1058">
            <v>6.4999999999999997E-3</v>
          </cell>
          <cell r="G1058">
            <v>0</v>
          </cell>
          <cell r="I1058">
            <v>3.6</v>
          </cell>
          <cell r="J1058">
            <v>6</v>
          </cell>
        </row>
        <row r="1059">
          <cell r="B1059">
            <v>108434</v>
          </cell>
          <cell r="C1059">
            <v>2.9232999999999998</v>
          </cell>
          <cell r="D1059">
            <v>2.3934000000000002</v>
          </cell>
          <cell r="E1059">
            <v>0.52129999999999999</v>
          </cell>
          <cell r="F1059">
            <v>8.6E-3</v>
          </cell>
          <cell r="G1059">
            <v>0</v>
          </cell>
          <cell r="J1059">
            <v>6</v>
          </cell>
        </row>
        <row r="1061">
          <cell r="B1061" t="str">
            <v>Evolução DEC Conjunto Taboão da Serra</v>
          </cell>
        </row>
        <row r="1062">
          <cell r="B1062" t="str">
            <v>CONSUM</v>
          </cell>
          <cell r="C1062" t="str">
            <v>TOTAL</v>
          </cell>
          <cell r="D1062" t="str">
            <v>NPROG</v>
          </cell>
          <cell r="E1062" t="str">
            <v>PROG</v>
          </cell>
          <cell r="F1062" t="str">
            <v>SUBT INT</v>
          </cell>
          <cell r="G1062" t="str">
            <v>SUBT EXT</v>
          </cell>
          <cell r="H1062" t="str">
            <v>Padrão Mensal = 5,7</v>
          </cell>
          <cell r="I1062" t="str">
            <v>Padrão Trimestral = 11,4</v>
          </cell>
          <cell r="J1062" t="str">
            <v>Padrão Anual = 19</v>
          </cell>
        </row>
        <row r="1063">
          <cell r="B1063">
            <v>66239</v>
          </cell>
          <cell r="C1063">
            <v>0.53969999999999996</v>
          </cell>
          <cell r="D1063">
            <v>0.53059999999999996</v>
          </cell>
          <cell r="E1063">
            <v>9.1000000000000004E-3</v>
          </cell>
          <cell r="F1063">
            <v>0</v>
          </cell>
          <cell r="G1063">
            <v>0</v>
          </cell>
          <cell r="H1063">
            <v>5.7</v>
          </cell>
          <cell r="I1063">
            <v>11.4</v>
          </cell>
          <cell r="J1063">
            <v>19</v>
          </cell>
        </row>
        <row r="1064">
          <cell r="B1064">
            <v>66237</v>
          </cell>
          <cell r="C1064">
            <v>0.34329999999999999</v>
          </cell>
          <cell r="D1064">
            <v>0.3392</v>
          </cell>
          <cell r="E1064">
            <v>4.1999999999999997E-3</v>
          </cell>
          <cell r="F1064">
            <v>0</v>
          </cell>
          <cell r="G1064">
            <v>0</v>
          </cell>
          <cell r="H1064">
            <v>5.7</v>
          </cell>
          <cell r="I1064">
            <v>11.4</v>
          </cell>
          <cell r="J1064">
            <v>19</v>
          </cell>
        </row>
        <row r="1065">
          <cell r="B1065">
            <v>66242</v>
          </cell>
          <cell r="C1065">
            <v>0.4637</v>
          </cell>
          <cell r="D1065">
            <v>0.45629999999999998</v>
          </cell>
          <cell r="E1065">
            <v>7.4000000000000003E-3</v>
          </cell>
          <cell r="F1065">
            <v>0</v>
          </cell>
          <cell r="G1065">
            <v>0</v>
          </cell>
          <cell r="H1065">
            <v>5.7</v>
          </cell>
          <cell r="I1065">
            <v>11.4</v>
          </cell>
          <cell r="J1065">
            <v>19</v>
          </cell>
        </row>
        <row r="1066">
          <cell r="B1066">
            <v>66239</v>
          </cell>
          <cell r="C1066">
            <v>1.3467</v>
          </cell>
          <cell r="D1066">
            <v>1.3261000000000001</v>
          </cell>
          <cell r="E1066">
            <v>2.07E-2</v>
          </cell>
          <cell r="F1066">
            <v>0</v>
          </cell>
          <cell r="G1066">
            <v>0</v>
          </cell>
          <cell r="H1066">
            <v>5.7</v>
          </cell>
          <cell r="I1066">
            <v>11.4</v>
          </cell>
          <cell r="J1066">
            <v>19</v>
          </cell>
        </row>
        <row r="1067">
          <cell r="B1067">
            <v>66242</v>
          </cell>
          <cell r="C1067">
            <v>0.25700000000000001</v>
          </cell>
          <cell r="D1067">
            <v>0.25700000000000001</v>
          </cell>
          <cell r="E1067">
            <v>0</v>
          </cell>
          <cell r="F1067">
            <v>0</v>
          </cell>
          <cell r="G1067">
            <v>0</v>
          </cell>
          <cell r="H1067">
            <v>5.7</v>
          </cell>
          <cell r="I1067">
            <v>11.4</v>
          </cell>
          <cell r="J1067">
            <v>19</v>
          </cell>
        </row>
        <row r="1068">
          <cell r="B1068">
            <v>66242</v>
          </cell>
          <cell r="C1068">
            <v>0.83279999999999998</v>
          </cell>
          <cell r="D1068">
            <v>0.47739999999999999</v>
          </cell>
          <cell r="E1068">
            <v>4.8800000000000003E-2</v>
          </cell>
          <cell r="F1068">
            <v>0.30659999999999998</v>
          </cell>
          <cell r="G1068">
            <v>0</v>
          </cell>
          <cell r="H1068">
            <v>5.7</v>
          </cell>
          <cell r="I1068">
            <v>11.4</v>
          </cell>
          <cell r="J1068">
            <v>19</v>
          </cell>
        </row>
        <row r="1069">
          <cell r="B1069">
            <v>66242</v>
          </cell>
          <cell r="C1069">
            <v>0.24310000000000001</v>
          </cell>
          <cell r="D1069">
            <v>0.2384</v>
          </cell>
          <cell r="E1069">
            <v>4.7000000000000002E-3</v>
          </cell>
          <cell r="F1069">
            <v>0</v>
          </cell>
          <cell r="G1069">
            <v>0</v>
          </cell>
          <cell r="H1069">
            <v>5.7</v>
          </cell>
          <cell r="I1069">
            <v>11.4</v>
          </cell>
          <cell r="J1069">
            <v>19</v>
          </cell>
        </row>
        <row r="1070">
          <cell r="B1070">
            <v>66242</v>
          </cell>
          <cell r="C1070">
            <v>1.3329</v>
          </cell>
          <cell r="D1070">
            <v>0.9728</v>
          </cell>
          <cell r="E1070">
            <v>5.3499999999999999E-2</v>
          </cell>
          <cell r="F1070">
            <v>0.30659999999999998</v>
          </cell>
          <cell r="G1070">
            <v>0</v>
          </cell>
          <cell r="H1070">
            <v>5.7</v>
          </cell>
          <cell r="I1070">
            <v>11.4</v>
          </cell>
          <cell r="J1070">
            <v>19</v>
          </cell>
        </row>
        <row r="1071">
          <cell r="B1071">
            <v>66242</v>
          </cell>
          <cell r="C1071">
            <v>0.71740000000000004</v>
          </cell>
          <cell r="D1071">
            <v>0.70579999999999998</v>
          </cell>
          <cell r="E1071">
            <v>1.1599999999999999E-2</v>
          </cell>
          <cell r="F1071">
            <v>0</v>
          </cell>
          <cell r="G1071">
            <v>0</v>
          </cell>
          <cell r="H1071">
            <v>5.7</v>
          </cell>
          <cell r="I1071">
            <v>11.4</v>
          </cell>
          <cell r="J1071">
            <v>19</v>
          </cell>
        </row>
        <row r="1072">
          <cell r="B1072">
            <v>66237</v>
          </cell>
          <cell r="C1072">
            <v>0.152</v>
          </cell>
          <cell r="D1072">
            <v>0.14949999999999999</v>
          </cell>
          <cell r="E1072">
            <v>2.5000000000000001E-3</v>
          </cell>
          <cell r="F1072">
            <v>0</v>
          </cell>
          <cell r="G1072">
            <v>0</v>
          </cell>
          <cell r="H1072">
            <v>5.7</v>
          </cell>
          <cell r="I1072">
            <v>11.4</v>
          </cell>
          <cell r="J1072">
            <v>19</v>
          </cell>
        </row>
        <row r="1073">
          <cell r="B1073">
            <v>66250</v>
          </cell>
          <cell r="C1073">
            <v>0.4219</v>
          </cell>
          <cell r="D1073">
            <v>0.37619999999999998</v>
          </cell>
          <cell r="E1073">
            <v>4.5600000000000002E-2</v>
          </cell>
          <cell r="F1073">
            <v>0</v>
          </cell>
          <cell r="G1073">
            <v>0</v>
          </cell>
          <cell r="H1073">
            <v>5.7</v>
          </cell>
          <cell r="I1073">
            <v>11.4</v>
          </cell>
          <cell r="J1073">
            <v>19</v>
          </cell>
        </row>
        <row r="1074">
          <cell r="B1074">
            <v>66243</v>
          </cell>
          <cell r="C1074">
            <v>1.2912999999999999</v>
          </cell>
          <cell r="D1074">
            <v>1.2315</v>
          </cell>
          <cell r="E1074">
            <v>5.9700000000000003E-2</v>
          </cell>
          <cell r="F1074">
            <v>0</v>
          </cell>
          <cell r="G1074">
            <v>0</v>
          </cell>
          <cell r="H1074">
            <v>5.7</v>
          </cell>
          <cell r="I1074">
            <v>11.4</v>
          </cell>
          <cell r="J1074">
            <v>19</v>
          </cell>
        </row>
        <row r="1075">
          <cell r="B1075">
            <v>66194</v>
          </cell>
          <cell r="C1075">
            <v>0.37140000000000001</v>
          </cell>
          <cell r="D1075">
            <v>0.30769999999999997</v>
          </cell>
          <cell r="E1075">
            <v>6.3700000000000007E-2</v>
          </cell>
          <cell r="F1075">
            <v>0</v>
          </cell>
          <cell r="G1075">
            <v>0</v>
          </cell>
          <cell r="H1075">
            <v>5.7</v>
          </cell>
          <cell r="I1075">
            <v>11.4</v>
          </cell>
          <cell r="J1075">
            <v>19</v>
          </cell>
        </row>
        <row r="1076">
          <cell r="B1076">
            <v>66180</v>
          </cell>
          <cell r="C1076">
            <v>1.1912</v>
          </cell>
          <cell r="D1076">
            <v>1.1733</v>
          </cell>
          <cell r="E1076">
            <v>1.78E-2</v>
          </cell>
          <cell r="F1076">
            <v>0</v>
          </cell>
          <cell r="G1076">
            <v>0</v>
          </cell>
          <cell r="H1076">
            <v>5.7</v>
          </cell>
          <cell r="I1076">
            <v>11.4</v>
          </cell>
          <cell r="J1076">
            <v>19</v>
          </cell>
        </row>
        <row r="1077">
          <cell r="B1077">
            <v>66182</v>
          </cell>
          <cell r="C1077">
            <v>0.90239999999999998</v>
          </cell>
          <cell r="D1077">
            <v>0.89290000000000003</v>
          </cell>
          <cell r="E1077">
            <v>9.4999999999999998E-3</v>
          </cell>
          <cell r="F1077">
            <v>0</v>
          </cell>
          <cell r="G1077">
            <v>0</v>
          </cell>
          <cell r="H1077">
            <v>5.7</v>
          </cell>
          <cell r="I1077">
            <v>11.4</v>
          </cell>
          <cell r="J1077">
            <v>19</v>
          </cell>
        </row>
        <row r="1078">
          <cell r="B1078">
            <v>66185</v>
          </cell>
          <cell r="C1078">
            <v>2.4649000000000001</v>
          </cell>
          <cell r="D1078">
            <v>2.3738000000000001</v>
          </cell>
          <cell r="E1078">
            <v>9.0999999999999998E-2</v>
          </cell>
          <cell r="F1078">
            <v>0</v>
          </cell>
          <cell r="G1078">
            <v>0</v>
          </cell>
          <cell r="I1078">
            <v>11.4</v>
          </cell>
          <cell r="J1078">
            <v>19</v>
          </cell>
        </row>
        <row r="1079">
          <cell r="B1079">
            <v>66227</v>
          </cell>
          <cell r="C1079">
            <v>6.4351000000000003</v>
          </cell>
          <cell r="D1079">
            <v>5.9035000000000002</v>
          </cell>
          <cell r="E1079">
            <v>0.22489999999999999</v>
          </cell>
          <cell r="F1079">
            <v>0.30669999999999997</v>
          </cell>
          <cell r="G1079">
            <v>0</v>
          </cell>
          <cell r="J1079">
            <v>19</v>
          </cell>
        </row>
        <row r="1081">
          <cell r="B1081" t="str">
            <v>Evolução DEC Conjunto Tatuapé</v>
          </cell>
        </row>
        <row r="1082">
          <cell r="B1082" t="str">
            <v>CONSUM</v>
          </cell>
          <cell r="C1082" t="str">
            <v>TOTAL</v>
          </cell>
          <cell r="D1082" t="str">
            <v>NPROG</v>
          </cell>
          <cell r="E1082" t="str">
            <v>PROG</v>
          </cell>
          <cell r="F1082" t="str">
            <v>SUBT INT</v>
          </cell>
          <cell r="G1082" t="str">
            <v>SUBT EXT</v>
          </cell>
          <cell r="H1082" t="str">
            <v>Padrão Mensal = 3</v>
          </cell>
          <cell r="I1082" t="str">
            <v>Padrão Trimestral = 6</v>
          </cell>
          <cell r="J1082" t="str">
            <v>Padrão Anual = 10</v>
          </cell>
        </row>
        <row r="1083">
          <cell r="B1083">
            <v>49083</v>
          </cell>
          <cell r="C1083">
            <v>0.1661</v>
          </cell>
          <cell r="D1083">
            <v>0.14199999999999999</v>
          </cell>
          <cell r="E1083">
            <v>2.41E-2</v>
          </cell>
          <cell r="F1083">
            <v>0</v>
          </cell>
          <cell r="G1083">
            <v>0</v>
          </cell>
          <cell r="H1083">
            <v>3</v>
          </cell>
          <cell r="I1083">
            <v>6</v>
          </cell>
          <cell r="J1083">
            <v>10</v>
          </cell>
        </row>
        <row r="1084">
          <cell r="B1084">
            <v>49037</v>
          </cell>
          <cell r="C1084">
            <v>0.19939999999999999</v>
          </cell>
          <cell r="D1084">
            <v>0.16919999999999999</v>
          </cell>
          <cell r="E1084">
            <v>3.0300000000000001E-2</v>
          </cell>
          <cell r="F1084">
            <v>0</v>
          </cell>
          <cell r="G1084">
            <v>0</v>
          </cell>
          <cell r="H1084">
            <v>3</v>
          </cell>
          <cell r="I1084">
            <v>6</v>
          </cell>
          <cell r="J1084">
            <v>10</v>
          </cell>
        </row>
        <row r="1085">
          <cell r="B1085">
            <v>49039</v>
          </cell>
          <cell r="C1085">
            <v>0.3674</v>
          </cell>
          <cell r="D1085">
            <v>0.3246</v>
          </cell>
          <cell r="E1085">
            <v>4.2799999999999998E-2</v>
          </cell>
          <cell r="F1085">
            <v>0</v>
          </cell>
          <cell r="G1085">
            <v>0</v>
          </cell>
          <cell r="H1085">
            <v>3</v>
          </cell>
          <cell r="I1085">
            <v>6</v>
          </cell>
          <cell r="J1085">
            <v>10</v>
          </cell>
        </row>
        <row r="1086">
          <cell r="B1086">
            <v>49053</v>
          </cell>
          <cell r="C1086">
            <v>0.73280000000000001</v>
          </cell>
          <cell r="D1086">
            <v>0.63570000000000004</v>
          </cell>
          <cell r="E1086">
            <v>9.7199999999999995E-2</v>
          </cell>
          <cell r="F1086">
            <v>0</v>
          </cell>
          <cell r="G1086">
            <v>0</v>
          </cell>
          <cell r="H1086">
            <v>3</v>
          </cell>
          <cell r="I1086">
            <v>6</v>
          </cell>
          <cell r="J1086">
            <v>10</v>
          </cell>
        </row>
        <row r="1087">
          <cell r="B1087">
            <v>49031</v>
          </cell>
          <cell r="C1087">
            <v>7.5700000000000003E-2</v>
          </cell>
          <cell r="D1087">
            <v>5.2499999999999998E-2</v>
          </cell>
          <cell r="E1087">
            <v>2.3199999999999998E-2</v>
          </cell>
          <cell r="F1087">
            <v>0</v>
          </cell>
          <cell r="G1087">
            <v>0</v>
          </cell>
          <cell r="H1087">
            <v>3</v>
          </cell>
          <cell r="I1087">
            <v>6</v>
          </cell>
          <cell r="J1087">
            <v>10</v>
          </cell>
        </row>
        <row r="1088">
          <cell r="B1088">
            <v>49031</v>
          </cell>
          <cell r="C1088">
            <v>0.15740000000000001</v>
          </cell>
          <cell r="D1088">
            <v>0.1177</v>
          </cell>
          <cell r="E1088">
            <v>3.9699999999999999E-2</v>
          </cell>
          <cell r="F1088">
            <v>0</v>
          </cell>
          <cell r="G1088">
            <v>0</v>
          </cell>
          <cell r="H1088">
            <v>3</v>
          </cell>
          <cell r="I1088">
            <v>6</v>
          </cell>
          <cell r="J1088">
            <v>10</v>
          </cell>
        </row>
        <row r="1089">
          <cell r="B1089">
            <v>49031</v>
          </cell>
          <cell r="C1089">
            <v>7.0699999999999999E-2</v>
          </cell>
          <cell r="D1089">
            <v>1.41E-2</v>
          </cell>
          <cell r="E1089">
            <v>8.8999999999999999E-3</v>
          </cell>
          <cell r="F1089">
            <v>4.7699999999999999E-2</v>
          </cell>
          <cell r="G1089">
            <v>0</v>
          </cell>
          <cell r="H1089">
            <v>3</v>
          </cell>
          <cell r="I1089">
            <v>6</v>
          </cell>
          <cell r="J1089">
            <v>10</v>
          </cell>
        </row>
        <row r="1090">
          <cell r="B1090">
            <v>49031</v>
          </cell>
          <cell r="C1090">
            <v>0.30380000000000001</v>
          </cell>
          <cell r="D1090">
            <v>0.18429999999999999</v>
          </cell>
          <cell r="E1090">
            <v>7.1800000000000003E-2</v>
          </cell>
          <cell r="F1090">
            <v>4.7699999999999999E-2</v>
          </cell>
          <cell r="G1090">
            <v>0</v>
          </cell>
          <cell r="H1090">
            <v>3</v>
          </cell>
          <cell r="I1090">
            <v>6</v>
          </cell>
          <cell r="J1090">
            <v>10</v>
          </cell>
        </row>
        <row r="1091">
          <cell r="B1091">
            <v>49031</v>
          </cell>
          <cell r="C1091">
            <v>0.16669999999999999</v>
          </cell>
          <cell r="D1091">
            <v>7.2099999999999997E-2</v>
          </cell>
          <cell r="E1091">
            <v>9.4600000000000004E-2</v>
          </cell>
          <cell r="F1091">
            <v>0</v>
          </cell>
          <cell r="G1091">
            <v>0</v>
          </cell>
          <cell r="H1091">
            <v>3</v>
          </cell>
          <cell r="I1091">
            <v>6</v>
          </cell>
          <cell r="J1091">
            <v>10</v>
          </cell>
        </row>
        <row r="1092">
          <cell r="B1092">
            <v>49029</v>
          </cell>
          <cell r="C1092">
            <v>0.1497</v>
          </cell>
          <cell r="D1092">
            <v>0.13819999999999999</v>
          </cell>
          <cell r="E1092">
            <v>1.15E-2</v>
          </cell>
          <cell r="F1092">
            <v>0</v>
          </cell>
          <cell r="G1092">
            <v>0</v>
          </cell>
          <cell r="H1092">
            <v>3</v>
          </cell>
          <cell r="I1092">
            <v>6</v>
          </cell>
          <cell r="J1092">
            <v>10</v>
          </cell>
        </row>
        <row r="1093">
          <cell r="B1093">
            <v>49022</v>
          </cell>
          <cell r="C1093">
            <v>9.01E-2</v>
          </cell>
          <cell r="D1093">
            <v>8.2100000000000006E-2</v>
          </cell>
          <cell r="E1093">
            <v>8.0999999999999996E-3</v>
          </cell>
          <cell r="F1093">
            <v>0</v>
          </cell>
          <cell r="G1093">
            <v>0</v>
          </cell>
          <cell r="H1093">
            <v>3</v>
          </cell>
          <cell r="I1093">
            <v>6</v>
          </cell>
          <cell r="J1093">
            <v>10</v>
          </cell>
        </row>
        <row r="1094">
          <cell r="B1094">
            <v>49027</v>
          </cell>
          <cell r="C1094">
            <v>0.40649999999999997</v>
          </cell>
          <cell r="D1094">
            <v>0.29239999999999999</v>
          </cell>
          <cell r="E1094">
            <v>0.1142</v>
          </cell>
          <cell r="F1094">
            <v>0</v>
          </cell>
          <cell r="G1094">
            <v>0</v>
          </cell>
          <cell r="H1094">
            <v>3</v>
          </cell>
          <cell r="I1094">
            <v>6</v>
          </cell>
          <cell r="J1094">
            <v>10</v>
          </cell>
        </row>
        <row r="1095">
          <cell r="B1095">
            <v>48901</v>
          </cell>
          <cell r="C1095">
            <v>6.6199999999999995E-2</v>
          </cell>
          <cell r="D1095">
            <v>5.04E-2</v>
          </cell>
          <cell r="E1095">
            <v>1.5800000000000002E-2</v>
          </cell>
          <cell r="F1095">
            <v>0</v>
          </cell>
          <cell r="G1095">
            <v>0</v>
          </cell>
          <cell r="H1095">
            <v>3</v>
          </cell>
          <cell r="I1095">
            <v>6</v>
          </cell>
          <cell r="J1095">
            <v>10</v>
          </cell>
        </row>
        <row r="1096">
          <cell r="B1096">
            <v>49079</v>
          </cell>
          <cell r="C1096">
            <v>0.1842</v>
          </cell>
          <cell r="D1096">
            <v>5.1200000000000002E-2</v>
          </cell>
          <cell r="E1096">
            <v>0.13289999999999999</v>
          </cell>
          <cell r="F1096">
            <v>0</v>
          </cell>
          <cell r="G1096">
            <v>0</v>
          </cell>
          <cell r="H1096">
            <v>3</v>
          </cell>
          <cell r="I1096">
            <v>6</v>
          </cell>
          <cell r="J1096">
            <v>10</v>
          </cell>
        </row>
        <row r="1097">
          <cell r="B1097">
            <v>49023</v>
          </cell>
          <cell r="C1097">
            <v>0.34770000000000001</v>
          </cell>
          <cell r="D1097">
            <v>0.31630000000000003</v>
          </cell>
          <cell r="E1097">
            <v>3.15E-2</v>
          </cell>
          <cell r="F1097">
            <v>0</v>
          </cell>
          <cell r="G1097">
            <v>0</v>
          </cell>
          <cell r="H1097">
            <v>3</v>
          </cell>
          <cell r="I1097">
            <v>6</v>
          </cell>
          <cell r="J1097">
            <v>10</v>
          </cell>
        </row>
        <row r="1098">
          <cell r="B1098">
            <v>49001</v>
          </cell>
          <cell r="C1098">
            <v>0.59840000000000004</v>
          </cell>
          <cell r="D1098">
            <v>0.41799999999999998</v>
          </cell>
          <cell r="E1098">
            <v>0.1804</v>
          </cell>
          <cell r="F1098">
            <v>0</v>
          </cell>
          <cell r="G1098">
            <v>0</v>
          </cell>
          <cell r="I1098">
            <v>6</v>
          </cell>
          <cell r="J1098">
            <v>10</v>
          </cell>
        </row>
        <row r="1099">
          <cell r="B1099">
            <v>49028</v>
          </cell>
          <cell r="C1099">
            <v>2.0415999999999999</v>
          </cell>
          <cell r="D1099">
            <v>1.5306</v>
          </cell>
          <cell r="E1099">
            <v>0.46350000000000002</v>
          </cell>
          <cell r="F1099">
            <v>4.7699999999999999E-2</v>
          </cell>
          <cell r="G1099">
            <v>0</v>
          </cell>
          <cell r="J1099">
            <v>10</v>
          </cell>
        </row>
        <row r="1101">
          <cell r="B1101" t="str">
            <v>Evolução DEC Conjunto Tucuruvi</v>
          </cell>
        </row>
        <row r="1102">
          <cell r="B1102" t="str">
            <v>CONSUM</v>
          </cell>
          <cell r="C1102" t="str">
            <v>TOTAL</v>
          </cell>
          <cell r="D1102" t="str">
            <v>NPROG</v>
          </cell>
          <cell r="E1102" t="str">
            <v>PROG</v>
          </cell>
          <cell r="F1102" t="str">
            <v>SUBT INT</v>
          </cell>
          <cell r="G1102" t="str">
            <v>SUBT EXT</v>
          </cell>
          <cell r="H1102" t="str">
            <v>Padrão Mensal = 3</v>
          </cell>
          <cell r="I1102" t="str">
            <v>Padrão Trimestral = 6</v>
          </cell>
          <cell r="J1102" t="str">
            <v>Padrão Anual = 10</v>
          </cell>
        </row>
        <row r="1103">
          <cell r="B1103">
            <v>203504</v>
          </cell>
          <cell r="C1103">
            <v>0.83450000000000002</v>
          </cell>
          <cell r="D1103">
            <v>0.47039999999999998</v>
          </cell>
          <cell r="E1103">
            <v>0.18459999999999999</v>
          </cell>
          <cell r="F1103">
            <v>0.17949999999999999</v>
          </cell>
          <cell r="G1103">
            <v>0</v>
          </cell>
          <cell r="H1103">
            <v>3</v>
          </cell>
          <cell r="I1103">
            <v>6</v>
          </cell>
          <cell r="J1103">
            <v>10</v>
          </cell>
        </row>
        <row r="1104">
          <cell r="B1104">
            <v>203500</v>
          </cell>
          <cell r="C1104">
            <v>0.51739999999999997</v>
          </cell>
          <cell r="D1104">
            <v>0.41060000000000002</v>
          </cell>
          <cell r="E1104">
            <v>0.10680000000000001</v>
          </cell>
          <cell r="F1104">
            <v>0</v>
          </cell>
          <cell r="G1104">
            <v>0</v>
          </cell>
          <cell r="H1104">
            <v>3</v>
          </cell>
          <cell r="I1104">
            <v>6</v>
          </cell>
          <cell r="J1104">
            <v>10</v>
          </cell>
        </row>
        <row r="1105">
          <cell r="B1105">
            <v>203506</v>
          </cell>
          <cell r="C1105">
            <v>0.67649999999999999</v>
          </cell>
          <cell r="D1105">
            <v>0.39589999999999997</v>
          </cell>
          <cell r="E1105">
            <v>8.6999999999999994E-2</v>
          </cell>
          <cell r="F1105">
            <v>0.18590000000000001</v>
          </cell>
          <cell r="G1105">
            <v>7.7000000000000002E-3</v>
          </cell>
          <cell r="H1105">
            <v>3</v>
          </cell>
          <cell r="I1105">
            <v>6</v>
          </cell>
          <cell r="J1105">
            <v>10</v>
          </cell>
        </row>
        <row r="1106">
          <cell r="B1106">
            <v>203503</v>
          </cell>
          <cell r="C1106">
            <v>2.0284</v>
          </cell>
          <cell r="D1106">
            <v>1.2768999999999999</v>
          </cell>
          <cell r="E1106">
            <v>0.37840000000000001</v>
          </cell>
          <cell r="F1106">
            <v>0.3654</v>
          </cell>
          <cell r="G1106">
            <v>7.7000000000000002E-3</v>
          </cell>
          <cell r="H1106">
            <v>3</v>
          </cell>
          <cell r="I1106">
            <v>6</v>
          </cell>
          <cell r="J1106">
            <v>10</v>
          </cell>
        </row>
        <row r="1107">
          <cell r="B1107">
            <v>203476</v>
          </cell>
          <cell r="C1107">
            <v>0.1017</v>
          </cell>
          <cell r="D1107">
            <v>6.6299999999999998E-2</v>
          </cell>
          <cell r="E1107">
            <v>3.5400000000000001E-2</v>
          </cell>
          <cell r="F1107">
            <v>0</v>
          </cell>
          <cell r="G1107">
            <v>0</v>
          </cell>
          <cell r="H1107">
            <v>3</v>
          </cell>
          <cell r="I1107">
            <v>6</v>
          </cell>
          <cell r="J1107">
            <v>10</v>
          </cell>
        </row>
        <row r="1108">
          <cell r="B1108">
            <v>203476</v>
          </cell>
          <cell r="C1108">
            <v>0.2122</v>
          </cell>
          <cell r="D1108">
            <v>0.16109999999999999</v>
          </cell>
          <cell r="E1108">
            <v>5.11E-2</v>
          </cell>
          <cell r="F1108">
            <v>0</v>
          </cell>
          <cell r="G1108">
            <v>0</v>
          </cell>
          <cell r="H1108">
            <v>3</v>
          </cell>
          <cell r="I1108">
            <v>6</v>
          </cell>
          <cell r="J1108">
            <v>10</v>
          </cell>
        </row>
        <row r="1109">
          <cell r="B1109">
            <v>202992</v>
          </cell>
          <cell r="C1109">
            <v>0.23649999999999999</v>
          </cell>
          <cell r="D1109">
            <v>0.20080000000000001</v>
          </cell>
          <cell r="E1109">
            <v>3.5700000000000003E-2</v>
          </cell>
          <cell r="F1109">
            <v>0</v>
          </cell>
          <cell r="G1109">
            <v>0</v>
          </cell>
          <cell r="H1109">
            <v>3</v>
          </cell>
          <cell r="I1109">
            <v>6</v>
          </cell>
          <cell r="J1109">
            <v>10</v>
          </cell>
        </row>
        <row r="1110">
          <cell r="B1110">
            <v>203315</v>
          </cell>
          <cell r="C1110">
            <v>0.55030000000000001</v>
          </cell>
          <cell r="D1110">
            <v>0.42809999999999998</v>
          </cell>
          <cell r="E1110">
            <v>0.1222</v>
          </cell>
          <cell r="F1110">
            <v>0</v>
          </cell>
          <cell r="G1110">
            <v>0</v>
          </cell>
          <cell r="H1110">
            <v>3</v>
          </cell>
          <cell r="I1110">
            <v>6</v>
          </cell>
          <cell r="J1110">
            <v>10</v>
          </cell>
        </row>
        <row r="1111">
          <cell r="B1111">
            <v>202940</v>
          </cell>
          <cell r="C1111">
            <v>1.0852999999999999</v>
          </cell>
          <cell r="D1111">
            <v>0.58289999999999997</v>
          </cell>
          <cell r="E1111">
            <v>9.9000000000000008E-3</v>
          </cell>
          <cell r="F1111">
            <v>0.49249999999999999</v>
          </cell>
          <cell r="G1111">
            <v>0</v>
          </cell>
          <cell r="H1111">
            <v>3</v>
          </cell>
          <cell r="I1111">
            <v>6</v>
          </cell>
          <cell r="J1111">
            <v>10</v>
          </cell>
        </row>
        <row r="1112">
          <cell r="B1112">
            <v>203127</v>
          </cell>
          <cell r="C1112">
            <v>0.27789999999999998</v>
          </cell>
          <cell r="D1112">
            <v>0.25850000000000001</v>
          </cell>
          <cell r="E1112">
            <v>1.9400000000000001E-2</v>
          </cell>
          <cell r="F1112">
            <v>0</v>
          </cell>
          <cell r="G1112">
            <v>0</v>
          </cell>
          <cell r="H1112">
            <v>3</v>
          </cell>
          <cell r="I1112">
            <v>6</v>
          </cell>
          <cell r="J1112">
            <v>10</v>
          </cell>
        </row>
        <row r="1113">
          <cell r="B1113">
            <v>203229</v>
          </cell>
          <cell r="C1113">
            <v>0.30049999999999999</v>
          </cell>
          <cell r="D1113">
            <v>0.27139999999999997</v>
          </cell>
          <cell r="E1113">
            <v>2.6200000000000001E-2</v>
          </cell>
          <cell r="F1113">
            <v>5.9999999999999995E-4</v>
          </cell>
          <cell r="G1113">
            <v>2.3E-3</v>
          </cell>
          <cell r="H1113">
            <v>3</v>
          </cell>
          <cell r="I1113">
            <v>6</v>
          </cell>
          <cell r="J1113">
            <v>10</v>
          </cell>
        </row>
        <row r="1114">
          <cell r="B1114">
            <v>203099</v>
          </cell>
          <cell r="C1114">
            <v>1.6631</v>
          </cell>
          <cell r="D1114">
            <v>1.1126</v>
          </cell>
          <cell r="E1114">
            <v>5.5500000000000001E-2</v>
          </cell>
          <cell r="F1114">
            <v>0.49270000000000003</v>
          </cell>
          <cell r="G1114">
            <v>2.3E-3</v>
          </cell>
          <cell r="H1114">
            <v>3</v>
          </cell>
          <cell r="I1114">
            <v>6</v>
          </cell>
          <cell r="J1114">
            <v>10</v>
          </cell>
        </row>
        <row r="1115">
          <cell r="B1115">
            <v>203072</v>
          </cell>
          <cell r="C1115">
            <v>0.1847</v>
          </cell>
          <cell r="D1115">
            <v>0.16750000000000001</v>
          </cell>
          <cell r="E1115">
            <v>1.72E-2</v>
          </cell>
          <cell r="F1115">
            <v>0</v>
          </cell>
          <cell r="G1115">
            <v>0</v>
          </cell>
          <cell r="H1115">
            <v>3</v>
          </cell>
          <cell r="I1115">
            <v>6</v>
          </cell>
          <cell r="J1115">
            <v>10</v>
          </cell>
        </row>
        <row r="1116">
          <cell r="B1116">
            <v>203121</v>
          </cell>
          <cell r="C1116">
            <v>0.57189999999999996</v>
          </cell>
          <cell r="D1116">
            <v>0.52729999999999999</v>
          </cell>
          <cell r="E1116">
            <v>3.9800000000000002E-2</v>
          </cell>
          <cell r="F1116">
            <v>0</v>
          </cell>
          <cell r="G1116">
            <v>4.7000000000000002E-3</v>
          </cell>
          <cell r="H1116">
            <v>3</v>
          </cell>
          <cell r="I1116">
            <v>6</v>
          </cell>
          <cell r="J1116">
            <v>10</v>
          </cell>
        </row>
        <row r="1117">
          <cell r="B1117">
            <v>202944</v>
          </cell>
          <cell r="C1117">
            <v>0.41689999999999999</v>
          </cell>
          <cell r="D1117">
            <v>0.39610000000000001</v>
          </cell>
          <cell r="E1117">
            <v>2.0799999999999999E-2</v>
          </cell>
          <cell r="F1117">
            <v>0</v>
          </cell>
          <cell r="G1117">
            <v>0</v>
          </cell>
          <cell r="H1117">
            <v>3</v>
          </cell>
          <cell r="I1117">
            <v>6</v>
          </cell>
          <cell r="J1117">
            <v>10</v>
          </cell>
        </row>
        <row r="1118">
          <cell r="B1118">
            <v>203046</v>
          </cell>
          <cell r="C1118">
            <v>1.1735</v>
          </cell>
          <cell r="D1118">
            <v>1.0909</v>
          </cell>
          <cell r="E1118">
            <v>7.7799999999999994E-2</v>
          </cell>
          <cell r="F1118">
            <v>0</v>
          </cell>
          <cell r="G1118">
            <v>4.7000000000000002E-3</v>
          </cell>
          <cell r="I1118">
            <v>6</v>
          </cell>
          <cell r="J1118">
            <v>10</v>
          </cell>
        </row>
        <row r="1119">
          <cell r="B1119">
            <v>203241</v>
          </cell>
          <cell r="C1119">
            <v>5.4157999999999999</v>
          </cell>
          <cell r="D1119">
            <v>3.9083999999999999</v>
          </cell>
          <cell r="E1119">
            <v>0.63429999999999997</v>
          </cell>
          <cell r="F1119">
            <v>0.85819999999999996</v>
          </cell>
          <cell r="G1119">
            <v>1.47E-2</v>
          </cell>
          <cell r="J1119">
            <v>10</v>
          </cell>
        </row>
        <row r="1121">
          <cell r="B1121" t="str">
            <v>Evolução DEC Conjunto Vila Mariana</v>
          </cell>
        </row>
        <row r="1122">
          <cell r="B1122" t="str">
            <v>CONSUM</v>
          </cell>
          <cell r="C1122" t="str">
            <v>TOTAL</v>
          </cell>
          <cell r="D1122" t="str">
            <v>NPROG</v>
          </cell>
          <cell r="E1122" t="str">
            <v>PROG</v>
          </cell>
          <cell r="F1122" t="str">
            <v>SUBT INT</v>
          </cell>
          <cell r="G1122" t="str">
            <v>SUBT EXT</v>
          </cell>
          <cell r="H1122" t="str">
            <v>Padrão Mensal = 2,5</v>
          </cell>
          <cell r="I1122" t="str">
            <v>Padrão Trimestral = 4,8</v>
          </cell>
          <cell r="J1122" t="str">
            <v>Padrão Anual = 8</v>
          </cell>
        </row>
        <row r="1123">
          <cell r="B1123">
            <v>83777</v>
          </cell>
          <cell r="C1123">
            <v>0.87409999999999999</v>
          </cell>
          <cell r="D1123">
            <v>0.51619999999999999</v>
          </cell>
          <cell r="E1123">
            <v>0.3579</v>
          </cell>
          <cell r="F1123">
            <v>0</v>
          </cell>
          <cell r="G1123">
            <v>0</v>
          </cell>
          <cell r="H1123">
            <v>2.5</v>
          </cell>
          <cell r="I1123">
            <v>4.8</v>
          </cell>
          <cell r="J1123">
            <v>8</v>
          </cell>
        </row>
        <row r="1124">
          <cell r="B1124">
            <v>83693</v>
          </cell>
          <cell r="C1124">
            <v>0.36899999999999999</v>
          </cell>
          <cell r="D1124">
            <v>0.33119999999999999</v>
          </cell>
          <cell r="E1124">
            <v>3.78E-2</v>
          </cell>
          <cell r="F1124">
            <v>0</v>
          </cell>
          <cell r="G1124">
            <v>0</v>
          </cell>
          <cell r="H1124">
            <v>2.5</v>
          </cell>
          <cell r="I1124">
            <v>4.8</v>
          </cell>
          <cell r="J1124">
            <v>8</v>
          </cell>
        </row>
        <row r="1125">
          <cell r="B1125">
            <v>83699</v>
          </cell>
          <cell r="C1125">
            <v>0.74650000000000005</v>
          </cell>
          <cell r="D1125">
            <v>0.54600000000000004</v>
          </cell>
          <cell r="E1125">
            <v>0.2006</v>
          </cell>
          <cell r="F1125">
            <v>0</v>
          </cell>
          <cell r="G1125">
            <v>0</v>
          </cell>
          <cell r="H1125">
            <v>2.5</v>
          </cell>
          <cell r="I1125">
            <v>4.8</v>
          </cell>
          <cell r="J1125">
            <v>8</v>
          </cell>
        </row>
        <row r="1126">
          <cell r="B1126">
            <v>83723</v>
          </cell>
          <cell r="C1126">
            <v>1.9898</v>
          </cell>
          <cell r="D1126">
            <v>1.3935</v>
          </cell>
          <cell r="E1126">
            <v>0.59650000000000003</v>
          </cell>
          <cell r="F1126">
            <v>0</v>
          </cell>
          <cell r="G1126">
            <v>0</v>
          </cell>
          <cell r="H1126">
            <v>2.5</v>
          </cell>
          <cell r="I1126">
            <v>4.8</v>
          </cell>
          <cell r="J1126">
            <v>8</v>
          </cell>
        </row>
        <row r="1127">
          <cell r="B1127">
            <v>83699</v>
          </cell>
          <cell r="C1127">
            <v>0.12379999999999999</v>
          </cell>
          <cell r="D1127">
            <v>8.9899999999999994E-2</v>
          </cell>
          <cell r="E1127">
            <v>3.39E-2</v>
          </cell>
          <cell r="F1127">
            <v>0</v>
          </cell>
          <cell r="G1127">
            <v>0</v>
          </cell>
          <cell r="H1127">
            <v>2.5</v>
          </cell>
          <cell r="I1127">
            <v>4.8</v>
          </cell>
          <cell r="J1127">
            <v>8</v>
          </cell>
        </row>
        <row r="1128">
          <cell r="B1128">
            <v>83699</v>
          </cell>
          <cell r="C1128">
            <v>0.32090000000000002</v>
          </cell>
          <cell r="D1128">
            <v>8.3900000000000002E-2</v>
          </cell>
          <cell r="E1128">
            <v>0.23269999999999999</v>
          </cell>
          <cell r="F1128">
            <v>4.1999999999999997E-3</v>
          </cell>
          <cell r="G1128">
            <v>0</v>
          </cell>
          <cell r="H1128">
            <v>2.5</v>
          </cell>
          <cell r="I1128">
            <v>4.8</v>
          </cell>
          <cell r="J1128">
            <v>8</v>
          </cell>
        </row>
        <row r="1129">
          <cell r="B1129">
            <v>83699</v>
          </cell>
          <cell r="C1129">
            <v>0.1225</v>
          </cell>
          <cell r="D1129">
            <v>1.78E-2</v>
          </cell>
          <cell r="E1129">
            <v>0.1047</v>
          </cell>
          <cell r="F1129">
            <v>0</v>
          </cell>
          <cell r="G1129">
            <v>0</v>
          </cell>
          <cell r="H1129">
            <v>2.5</v>
          </cell>
          <cell r="I1129">
            <v>4.8</v>
          </cell>
          <cell r="J1129">
            <v>8</v>
          </cell>
        </row>
        <row r="1130">
          <cell r="B1130">
            <v>83699</v>
          </cell>
          <cell r="C1130">
            <v>0.56720000000000004</v>
          </cell>
          <cell r="D1130">
            <v>0.19159999999999999</v>
          </cell>
          <cell r="E1130">
            <v>0.37130000000000002</v>
          </cell>
          <cell r="F1130">
            <v>4.1999999999999997E-3</v>
          </cell>
          <cell r="G1130">
            <v>0</v>
          </cell>
          <cell r="H1130">
            <v>2.5</v>
          </cell>
          <cell r="I1130">
            <v>4.8</v>
          </cell>
          <cell r="J1130">
            <v>8</v>
          </cell>
        </row>
        <row r="1131">
          <cell r="B1131">
            <v>83699</v>
          </cell>
          <cell r="C1131">
            <v>0.1802</v>
          </cell>
          <cell r="D1131">
            <v>3.8699999999999998E-2</v>
          </cell>
          <cell r="E1131">
            <v>0.13780000000000001</v>
          </cell>
          <cell r="F1131">
            <v>3.7000000000000002E-3</v>
          </cell>
          <cell r="G1131">
            <v>0</v>
          </cell>
          <cell r="H1131">
            <v>2.5</v>
          </cell>
          <cell r="I1131">
            <v>4.8</v>
          </cell>
          <cell r="J1131">
            <v>8</v>
          </cell>
        </row>
        <row r="1132">
          <cell r="B1132">
            <v>83699</v>
          </cell>
          <cell r="C1132">
            <v>0.22059999999999999</v>
          </cell>
          <cell r="D1132">
            <v>0.12280000000000001</v>
          </cell>
          <cell r="E1132">
            <v>9.7799999999999998E-2</v>
          </cell>
          <cell r="F1132">
            <v>0</v>
          </cell>
          <cell r="G1132">
            <v>0</v>
          </cell>
          <cell r="H1132">
            <v>2.5</v>
          </cell>
          <cell r="I1132">
            <v>4.8</v>
          </cell>
          <cell r="J1132">
            <v>8</v>
          </cell>
        </row>
        <row r="1133">
          <cell r="B1133">
            <v>83699</v>
          </cell>
          <cell r="C1133">
            <v>0.29409999999999997</v>
          </cell>
          <cell r="D1133">
            <v>0.16500000000000001</v>
          </cell>
          <cell r="E1133">
            <v>0.12909999999999999</v>
          </cell>
          <cell r="F1133">
            <v>0</v>
          </cell>
          <cell r="G1133">
            <v>0</v>
          </cell>
          <cell r="H1133">
            <v>2.5</v>
          </cell>
          <cell r="I1133">
            <v>4.8</v>
          </cell>
          <cell r="J1133">
            <v>8</v>
          </cell>
        </row>
        <row r="1134">
          <cell r="B1134">
            <v>83699</v>
          </cell>
          <cell r="C1134">
            <v>0.69489999999999996</v>
          </cell>
          <cell r="D1134">
            <v>0.32650000000000001</v>
          </cell>
          <cell r="E1134">
            <v>0.36470000000000002</v>
          </cell>
          <cell r="F1134">
            <v>3.7000000000000002E-3</v>
          </cell>
          <cell r="G1134">
            <v>0</v>
          </cell>
          <cell r="H1134">
            <v>2.5</v>
          </cell>
          <cell r="I1134">
            <v>4.8</v>
          </cell>
          <cell r="J1134">
            <v>8</v>
          </cell>
        </row>
        <row r="1135">
          <cell r="B1135">
            <v>83699</v>
          </cell>
          <cell r="C1135">
            <v>0.15640000000000001</v>
          </cell>
          <cell r="D1135">
            <v>0.1401</v>
          </cell>
          <cell r="E1135">
            <v>1.6299999999999999E-2</v>
          </cell>
          <cell r="F1135">
            <v>0</v>
          </cell>
          <cell r="G1135">
            <v>0</v>
          </cell>
          <cell r="H1135">
            <v>2.5</v>
          </cell>
          <cell r="I1135">
            <v>4.8</v>
          </cell>
          <cell r="J1135">
            <v>8</v>
          </cell>
        </row>
        <row r="1136">
          <cell r="B1136">
            <v>83699</v>
          </cell>
          <cell r="C1136">
            <v>0.61170000000000002</v>
          </cell>
          <cell r="D1136">
            <v>0.47510000000000002</v>
          </cell>
          <cell r="E1136">
            <v>0.1234</v>
          </cell>
          <cell r="F1136">
            <v>1.32E-2</v>
          </cell>
          <cell r="G1136">
            <v>0</v>
          </cell>
          <cell r="H1136">
            <v>2.5</v>
          </cell>
          <cell r="I1136">
            <v>4.8</v>
          </cell>
          <cell r="J1136">
            <v>8</v>
          </cell>
        </row>
        <row r="1137">
          <cell r="B1137">
            <v>83699</v>
          </cell>
          <cell r="C1137">
            <v>0.2646</v>
          </cell>
          <cell r="D1137">
            <v>0.25040000000000001</v>
          </cell>
          <cell r="E1137">
            <v>1.43E-2</v>
          </cell>
          <cell r="F1137">
            <v>0</v>
          </cell>
          <cell r="G1137">
            <v>0</v>
          </cell>
          <cell r="H1137">
            <v>2.5</v>
          </cell>
          <cell r="I1137">
            <v>4.8</v>
          </cell>
          <cell r="J1137">
            <v>8</v>
          </cell>
        </row>
        <row r="1138">
          <cell r="B1138">
            <v>83699</v>
          </cell>
          <cell r="C1138">
            <v>1.0327</v>
          </cell>
          <cell r="D1138">
            <v>0.86560000000000004</v>
          </cell>
          <cell r="E1138">
            <v>0.154</v>
          </cell>
          <cell r="F1138">
            <v>1.32E-2</v>
          </cell>
          <cell r="G1138">
            <v>0</v>
          </cell>
          <cell r="I1138">
            <v>4.8</v>
          </cell>
          <cell r="J1138">
            <v>8</v>
          </cell>
        </row>
        <row r="1139">
          <cell r="B1139">
            <v>83705</v>
          </cell>
          <cell r="C1139">
            <v>4.2849000000000004</v>
          </cell>
          <cell r="D1139">
            <v>2.7774000000000001</v>
          </cell>
          <cell r="E1139">
            <v>1.4864999999999999</v>
          </cell>
          <cell r="F1139">
            <v>2.1100000000000001E-2</v>
          </cell>
          <cell r="G1139">
            <v>0</v>
          </cell>
          <cell r="J1139">
            <v>8</v>
          </cell>
        </row>
        <row r="1141">
          <cell r="B1141" t="str">
            <v>Evolução DEC Conjunto Vila Matilde</v>
          </cell>
        </row>
        <row r="1142">
          <cell r="B1142" t="str">
            <v>CONSUM</v>
          </cell>
          <cell r="C1142" t="str">
            <v>TOTAL</v>
          </cell>
          <cell r="D1142" t="str">
            <v>NPROG</v>
          </cell>
          <cell r="E1142" t="str">
            <v>PROG</v>
          </cell>
          <cell r="F1142" t="str">
            <v>SUBT INT</v>
          </cell>
          <cell r="G1142" t="str">
            <v>SUBT EXT</v>
          </cell>
          <cell r="H1142" t="str">
            <v>Padrão Mensal = 2,7</v>
          </cell>
          <cell r="I1142" t="str">
            <v>Padrão Trimestral = 5,4</v>
          </cell>
          <cell r="J1142" t="str">
            <v>Padrão Anual = 9</v>
          </cell>
        </row>
        <row r="1143">
          <cell r="B1143">
            <v>89404</v>
          </cell>
          <cell r="C1143">
            <v>0.41649999999999998</v>
          </cell>
          <cell r="D1143">
            <v>0.36630000000000001</v>
          </cell>
          <cell r="E1143">
            <v>5.0200000000000002E-2</v>
          </cell>
          <cell r="F1143">
            <v>0</v>
          </cell>
          <cell r="G1143">
            <v>0</v>
          </cell>
          <cell r="H1143">
            <v>2.7</v>
          </cell>
          <cell r="I1143">
            <v>5.4</v>
          </cell>
          <cell r="J1143">
            <v>9</v>
          </cell>
        </row>
        <row r="1144">
          <cell r="B1144">
            <v>89322</v>
          </cell>
          <cell r="C1144">
            <v>1.0984</v>
          </cell>
          <cell r="D1144">
            <v>1.0934999999999999</v>
          </cell>
          <cell r="E1144">
            <v>4.7999999999999996E-3</v>
          </cell>
          <cell r="F1144">
            <v>0</v>
          </cell>
          <cell r="G1144">
            <v>0</v>
          </cell>
          <cell r="H1144">
            <v>2.7</v>
          </cell>
          <cell r="I1144">
            <v>5.4</v>
          </cell>
          <cell r="J1144">
            <v>9</v>
          </cell>
        </row>
        <row r="1145">
          <cell r="B1145">
            <v>89322</v>
          </cell>
          <cell r="C1145">
            <v>0.43109999999999998</v>
          </cell>
          <cell r="D1145">
            <v>0.39129999999999998</v>
          </cell>
          <cell r="E1145">
            <v>3.9800000000000002E-2</v>
          </cell>
          <cell r="F1145">
            <v>0</v>
          </cell>
          <cell r="G1145">
            <v>0</v>
          </cell>
          <cell r="H1145">
            <v>2.7</v>
          </cell>
          <cell r="I1145">
            <v>5.4</v>
          </cell>
          <cell r="J1145">
            <v>9</v>
          </cell>
        </row>
        <row r="1146">
          <cell r="B1146">
            <v>89349</v>
          </cell>
          <cell r="C1146">
            <v>1.9458</v>
          </cell>
          <cell r="D1146">
            <v>1.8509</v>
          </cell>
          <cell r="E1146">
            <v>9.4799999999999995E-2</v>
          </cell>
          <cell r="F1146">
            <v>0</v>
          </cell>
          <cell r="G1146">
            <v>0</v>
          </cell>
          <cell r="H1146">
            <v>2.7</v>
          </cell>
          <cell r="I1146">
            <v>5.4</v>
          </cell>
          <cell r="J1146">
            <v>9</v>
          </cell>
        </row>
        <row r="1147">
          <cell r="B1147">
            <v>89311</v>
          </cell>
          <cell r="C1147">
            <v>0.25690000000000002</v>
          </cell>
          <cell r="D1147">
            <v>0.22459999999999999</v>
          </cell>
          <cell r="E1147">
            <v>3.2300000000000002E-2</v>
          </cell>
          <cell r="F1147">
            <v>0</v>
          </cell>
          <cell r="G1147">
            <v>0</v>
          </cell>
          <cell r="H1147">
            <v>2.7</v>
          </cell>
          <cell r="I1147">
            <v>5.4</v>
          </cell>
          <cell r="J1147">
            <v>9</v>
          </cell>
        </row>
        <row r="1148">
          <cell r="B1148">
            <v>89311</v>
          </cell>
          <cell r="C1148">
            <v>0.39229999999999998</v>
          </cell>
          <cell r="D1148">
            <v>0.30880000000000002</v>
          </cell>
          <cell r="E1148">
            <v>4.2200000000000001E-2</v>
          </cell>
          <cell r="F1148">
            <v>4.1300000000000003E-2</v>
          </cell>
          <cell r="G1148">
            <v>0</v>
          </cell>
          <cell r="H1148">
            <v>2.7</v>
          </cell>
          <cell r="I1148">
            <v>5.4</v>
          </cell>
          <cell r="J1148">
            <v>9</v>
          </cell>
        </row>
        <row r="1149">
          <cell r="B1149">
            <v>89311</v>
          </cell>
          <cell r="C1149">
            <v>0.28199999999999997</v>
          </cell>
          <cell r="D1149">
            <v>0.20080000000000001</v>
          </cell>
          <cell r="E1149">
            <v>8.1199999999999994E-2</v>
          </cell>
          <cell r="F1149">
            <v>0</v>
          </cell>
          <cell r="G1149">
            <v>0</v>
          </cell>
          <cell r="H1149">
            <v>2.7</v>
          </cell>
          <cell r="I1149">
            <v>5.4</v>
          </cell>
          <cell r="J1149">
            <v>9</v>
          </cell>
        </row>
        <row r="1150">
          <cell r="B1150">
            <v>89311</v>
          </cell>
          <cell r="C1150">
            <v>0.93120000000000003</v>
          </cell>
          <cell r="D1150">
            <v>0.73419999999999996</v>
          </cell>
          <cell r="E1150">
            <v>0.15570000000000001</v>
          </cell>
          <cell r="F1150">
            <v>4.1300000000000003E-2</v>
          </cell>
          <cell r="G1150">
            <v>0</v>
          </cell>
          <cell r="H1150">
            <v>2.7</v>
          </cell>
          <cell r="I1150">
            <v>5.4</v>
          </cell>
          <cell r="J1150">
            <v>9</v>
          </cell>
        </row>
        <row r="1151">
          <cell r="B1151">
            <v>89311</v>
          </cell>
          <cell r="C1151">
            <v>0.33710000000000001</v>
          </cell>
          <cell r="D1151">
            <v>0.3221</v>
          </cell>
          <cell r="E1151">
            <v>1.4999999999999999E-2</v>
          </cell>
          <cell r="F1151">
            <v>0</v>
          </cell>
          <cell r="G1151">
            <v>0</v>
          </cell>
          <cell r="H1151">
            <v>2.7</v>
          </cell>
          <cell r="I1151">
            <v>5.4</v>
          </cell>
          <cell r="J1151">
            <v>9</v>
          </cell>
        </row>
        <row r="1152">
          <cell r="B1152">
            <v>89293</v>
          </cell>
          <cell r="C1152">
            <v>0.31990000000000002</v>
          </cell>
          <cell r="D1152">
            <v>0.25440000000000002</v>
          </cell>
          <cell r="E1152">
            <v>6.5500000000000003E-2</v>
          </cell>
          <cell r="F1152">
            <v>0</v>
          </cell>
          <cell r="G1152">
            <v>0</v>
          </cell>
          <cell r="H1152">
            <v>2.7</v>
          </cell>
          <cell r="I1152">
            <v>5.4</v>
          </cell>
          <cell r="J1152">
            <v>9</v>
          </cell>
        </row>
        <row r="1153">
          <cell r="B1153">
            <v>89288</v>
          </cell>
          <cell r="C1153">
            <v>0.49259999999999998</v>
          </cell>
          <cell r="D1153">
            <v>0.42380000000000001</v>
          </cell>
          <cell r="E1153">
            <v>6.8900000000000003E-2</v>
          </cell>
          <cell r="F1153">
            <v>0</v>
          </cell>
          <cell r="G1153">
            <v>0</v>
          </cell>
          <cell r="H1153">
            <v>2.7</v>
          </cell>
          <cell r="I1153">
            <v>5.4</v>
          </cell>
          <cell r="J1153">
            <v>9</v>
          </cell>
        </row>
        <row r="1154">
          <cell r="B1154">
            <v>89297</v>
          </cell>
          <cell r="C1154">
            <v>1.1496</v>
          </cell>
          <cell r="D1154">
            <v>1.0003</v>
          </cell>
          <cell r="E1154">
            <v>0.14940000000000001</v>
          </cell>
          <cell r="F1154">
            <v>0</v>
          </cell>
          <cell r="G1154">
            <v>0</v>
          </cell>
          <cell r="H1154">
            <v>2.7</v>
          </cell>
          <cell r="I1154">
            <v>5.4</v>
          </cell>
          <cell r="J1154">
            <v>9</v>
          </cell>
        </row>
        <row r="1155">
          <cell r="B1155">
            <v>89266</v>
          </cell>
          <cell r="C1155">
            <v>0.30359999999999998</v>
          </cell>
          <cell r="D1155">
            <v>0.22090000000000001</v>
          </cell>
          <cell r="E1155">
            <v>8.2799999999999999E-2</v>
          </cell>
          <cell r="F1155">
            <v>0</v>
          </cell>
          <cell r="G1155">
            <v>0</v>
          </cell>
          <cell r="H1155">
            <v>2.7</v>
          </cell>
          <cell r="I1155">
            <v>5.4</v>
          </cell>
          <cell r="J1155">
            <v>9</v>
          </cell>
        </row>
        <row r="1156">
          <cell r="B1156">
            <v>89272</v>
          </cell>
          <cell r="C1156">
            <v>0.18729999999999999</v>
          </cell>
          <cell r="D1156">
            <v>0.1517</v>
          </cell>
          <cell r="E1156">
            <v>3.56E-2</v>
          </cell>
          <cell r="F1156">
            <v>0</v>
          </cell>
          <cell r="G1156">
            <v>0</v>
          </cell>
          <cell r="H1156">
            <v>2.7</v>
          </cell>
          <cell r="I1156">
            <v>5.4</v>
          </cell>
          <cell r="J1156">
            <v>9</v>
          </cell>
        </row>
        <row r="1157">
          <cell r="B1157">
            <v>89275</v>
          </cell>
          <cell r="C1157">
            <v>0.64800000000000002</v>
          </cell>
          <cell r="D1157">
            <v>0.57520000000000004</v>
          </cell>
          <cell r="E1157">
            <v>6.2600000000000003E-2</v>
          </cell>
          <cell r="F1157">
            <v>1.0200000000000001E-2</v>
          </cell>
          <cell r="G1157">
            <v>0</v>
          </cell>
          <cell r="H1157">
            <v>2.7</v>
          </cell>
          <cell r="I1157">
            <v>5.4</v>
          </cell>
          <cell r="J1157">
            <v>9</v>
          </cell>
        </row>
        <row r="1158">
          <cell r="B1158">
            <v>89271</v>
          </cell>
          <cell r="C1158">
            <v>1.1389</v>
          </cell>
          <cell r="D1158">
            <v>0.94779999999999998</v>
          </cell>
          <cell r="E1158">
            <v>0.18099999999999999</v>
          </cell>
          <cell r="F1158">
            <v>1.0200000000000001E-2</v>
          </cell>
          <cell r="G1158">
            <v>0</v>
          </cell>
          <cell r="I1158">
            <v>5.4</v>
          </cell>
          <cell r="J1158">
            <v>9</v>
          </cell>
        </row>
        <row r="1159">
          <cell r="B1159">
            <v>89307</v>
          </cell>
          <cell r="C1159">
            <v>5.1658999999999997</v>
          </cell>
          <cell r="D1159">
            <v>4.5335999999999999</v>
          </cell>
          <cell r="E1159">
            <v>0.58089999999999997</v>
          </cell>
          <cell r="F1159">
            <v>5.1499999999999997E-2</v>
          </cell>
          <cell r="G1159">
            <v>0</v>
          </cell>
          <cell r="J1159">
            <v>9</v>
          </cell>
        </row>
        <row r="1161">
          <cell r="B1161" t="str">
            <v>Evolução DEC Conjunto Vila Prudente</v>
          </cell>
        </row>
        <row r="1162">
          <cell r="B1162" t="str">
            <v>CONSUM</v>
          </cell>
          <cell r="C1162" t="str">
            <v>TOTAL</v>
          </cell>
          <cell r="D1162" t="str">
            <v>NPROG</v>
          </cell>
          <cell r="E1162" t="str">
            <v>PROG</v>
          </cell>
          <cell r="F1162" t="str">
            <v>SUBT INT</v>
          </cell>
          <cell r="G1162" t="str">
            <v>SUBT EXT</v>
          </cell>
          <cell r="H1162" t="str">
            <v>Padrão Mensal = 2,5</v>
          </cell>
          <cell r="I1162" t="str">
            <v>Padrão Trimestral = 4,2</v>
          </cell>
          <cell r="J1162" t="str">
            <v>Padrão Anual = 7</v>
          </cell>
        </row>
        <row r="1163">
          <cell r="B1163">
            <v>126527</v>
          </cell>
          <cell r="C1163">
            <v>0.4269</v>
          </cell>
          <cell r="D1163">
            <v>0.38640000000000002</v>
          </cell>
          <cell r="E1163">
            <v>4.0500000000000001E-2</v>
          </cell>
          <cell r="F1163">
            <v>0</v>
          </cell>
          <cell r="G1163">
            <v>0</v>
          </cell>
          <cell r="H1163">
            <v>2.5</v>
          </cell>
          <cell r="I1163">
            <v>4.2</v>
          </cell>
          <cell r="J1163">
            <v>7</v>
          </cell>
        </row>
        <row r="1164">
          <cell r="B1164">
            <v>126521</v>
          </cell>
          <cell r="C1164">
            <v>0.33110000000000001</v>
          </cell>
          <cell r="D1164">
            <v>0.32250000000000001</v>
          </cell>
          <cell r="E1164">
            <v>8.6E-3</v>
          </cell>
          <cell r="F1164">
            <v>0</v>
          </cell>
          <cell r="G1164">
            <v>0</v>
          </cell>
          <cell r="H1164">
            <v>2.5</v>
          </cell>
          <cell r="I1164">
            <v>4.2</v>
          </cell>
          <cell r="J1164">
            <v>7</v>
          </cell>
        </row>
        <row r="1165">
          <cell r="B1165">
            <v>126520</v>
          </cell>
          <cell r="C1165">
            <v>0.2555</v>
          </cell>
          <cell r="D1165">
            <v>0.22500000000000001</v>
          </cell>
          <cell r="E1165">
            <v>3.0499999999999999E-2</v>
          </cell>
          <cell r="F1165">
            <v>0</v>
          </cell>
          <cell r="G1165">
            <v>0</v>
          </cell>
          <cell r="H1165">
            <v>2.5</v>
          </cell>
          <cell r="I1165">
            <v>4.2</v>
          </cell>
          <cell r="J1165">
            <v>7</v>
          </cell>
        </row>
        <row r="1166">
          <cell r="B1166">
            <v>126523</v>
          </cell>
          <cell r="C1166">
            <v>1.0135000000000001</v>
          </cell>
          <cell r="D1166">
            <v>0.93389999999999995</v>
          </cell>
          <cell r="E1166">
            <v>7.9600000000000004E-2</v>
          </cell>
          <cell r="F1166">
            <v>0</v>
          </cell>
          <cell r="G1166">
            <v>0</v>
          </cell>
          <cell r="H1166">
            <v>2.5</v>
          </cell>
          <cell r="I1166">
            <v>4.2</v>
          </cell>
          <cell r="J1166">
            <v>7</v>
          </cell>
        </row>
        <row r="1167">
          <cell r="B1167">
            <v>126502</v>
          </cell>
          <cell r="C1167">
            <v>0.28910000000000002</v>
          </cell>
          <cell r="D1167">
            <v>0.1991</v>
          </cell>
          <cell r="E1167">
            <v>8.7499999999999994E-2</v>
          </cell>
          <cell r="F1167">
            <v>2.5000000000000001E-3</v>
          </cell>
          <cell r="G1167">
            <v>0</v>
          </cell>
          <cell r="H1167">
            <v>2.5</v>
          </cell>
          <cell r="I1167">
            <v>4.2</v>
          </cell>
          <cell r="J1167">
            <v>7</v>
          </cell>
        </row>
        <row r="1168">
          <cell r="B1168">
            <v>126502</v>
          </cell>
          <cell r="C1168">
            <v>0.2283</v>
          </cell>
          <cell r="D1168">
            <v>0.18679999999999999</v>
          </cell>
          <cell r="E1168">
            <v>4.1399999999999999E-2</v>
          </cell>
          <cell r="F1168">
            <v>0</v>
          </cell>
          <cell r="G1168">
            <v>0</v>
          </cell>
          <cell r="H1168">
            <v>2.5</v>
          </cell>
          <cell r="I1168">
            <v>4.2</v>
          </cell>
          <cell r="J1168">
            <v>7</v>
          </cell>
        </row>
        <row r="1169">
          <cell r="B1169">
            <v>126502</v>
          </cell>
          <cell r="C1169">
            <v>0.31580000000000003</v>
          </cell>
          <cell r="D1169">
            <v>0.26629999999999998</v>
          </cell>
          <cell r="E1169">
            <v>4.6399999999999997E-2</v>
          </cell>
          <cell r="F1169">
            <v>3.0999999999999999E-3</v>
          </cell>
          <cell r="G1169">
            <v>0</v>
          </cell>
          <cell r="H1169">
            <v>2.5</v>
          </cell>
          <cell r="I1169">
            <v>4.2</v>
          </cell>
          <cell r="J1169">
            <v>7</v>
          </cell>
        </row>
        <row r="1170">
          <cell r="B1170">
            <v>126502</v>
          </cell>
          <cell r="C1170">
            <v>0.83320000000000005</v>
          </cell>
          <cell r="D1170">
            <v>0.6522</v>
          </cell>
          <cell r="E1170">
            <v>0.17530000000000001</v>
          </cell>
          <cell r="F1170">
            <v>5.5999999999999999E-3</v>
          </cell>
          <cell r="G1170">
            <v>0</v>
          </cell>
          <cell r="H1170">
            <v>2.5</v>
          </cell>
          <cell r="I1170">
            <v>4.2</v>
          </cell>
          <cell r="J1170">
            <v>7</v>
          </cell>
        </row>
        <row r="1171">
          <cell r="B1171">
            <v>126501</v>
          </cell>
          <cell r="C1171">
            <v>0.76419999999999999</v>
          </cell>
          <cell r="D1171">
            <v>0.36220000000000002</v>
          </cell>
          <cell r="E1171">
            <v>0.32690000000000002</v>
          </cell>
          <cell r="F1171">
            <v>7.51E-2</v>
          </cell>
          <cell r="G1171">
            <v>0</v>
          </cell>
          <cell r="H1171">
            <v>2.5</v>
          </cell>
          <cell r="I1171">
            <v>4.2</v>
          </cell>
          <cell r="J1171">
            <v>7</v>
          </cell>
        </row>
        <row r="1172">
          <cell r="B1172">
            <v>126366</v>
          </cell>
          <cell r="C1172">
            <v>0.33460000000000001</v>
          </cell>
          <cell r="D1172">
            <v>9.8699999999999996E-2</v>
          </cell>
          <cell r="E1172">
            <v>0.2359</v>
          </cell>
          <cell r="F1172">
            <v>0</v>
          </cell>
          <cell r="G1172">
            <v>0</v>
          </cell>
          <cell r="H1172">
            <v>2.5</v>
          </cell>
          <cell r="I1172">
            <v>4.2</v>
          </cell>
          <cell r="J1172">
            <v>7</v>
          </cell>
        </row>
        <row r="1173">
          <cell r="B1173">
            <v>126360</v>
          </cell>
          <cell r="C1173">
            <v>0.36059999999999998</v>
          </cell>
          <cell r="D1173">
            <v>0.33789999999999998</v>
          </cell>
          <cell r="E1173">
            <v>2.2700000000000001E-2</v>
          </cell>
          <cell r="F1173">
            <v>0</v>
          </cell>
          <cell r="G1173">
            <v>0</v>
          </cell>
          <cell r="H1173">
            <v>2.5</v>
          </cell>
          <cell r="I1173">
            <v>4.2</v>
          </cell>
          <cell r="J1173">
            <v>7</v>
          </cell>
        </row>
        <row r="1174">
          <cell r="B1174">
            <v>126409</v>
          </cell>
          <cell r="C1174">
            <v>1.4597</v>
          </cell>
          <cell r="D1174">
            <v>0.79890000000000005</v>
          </cell>
          <cell r="E1174">
            <v>0.58560000000000001</v>
          </cell>
          <cell r="F1174">
            <v>7.5200000000000003E-2</v>
          </cell>
          <cell r="G1174">
            <v>0</v>
          </cell>
          <cell r="H1174">
            <v>2.5</v>
          </cell>
          <cell r="I1174">
            <v>4.2</v>
          </cell>
          <cell r="J1174">
            <v>7</v>
          </cell>
        </row>
        <row r="1175">
          <cell r="B1175">
            <v>126354</v>
          </cell>
          <cell r="C1175">
            <v>0.12130000000000001</v>
          </cell>
          <cell r="D1175">
            <v>8.8099999999999998E-2</v>
          </cell>
          <cell r="E1175">
            <v>3.3300000000000003E-2</v>
          </cell>
          <cell r="F1175">
            <v>0</v>
          </cell>
          <cell r="G1175">
            <v>0</v>
          </cell>
          <cell r="H1175">
            <v>2.5</v>
          </cell>
          <cell r="I1175">
            <v>4.2</v>
          </cell>
          <cell r="J1175">
            <v>7</v>
          </cell>
        </row>
        <row r="1176">
          <cell r="B1176">
            <v>126335</v>
          </cell>
          <cell r="C1176">
            <v>0.26229999999999998</v>
          </cell>
          <cell r="D1176">
            <v>0.17760000000000001</v>
          </cell>
          <cell r="E1176">
            <v>8.4699999999999998E-2</v>
          </cell>
          <cell r="F1176">
            <v>0</v>
          </cell>
          <cell r="G1176">
            <v>0</v>
          </cell>
          <cell r="H1176">
            <v>2.5</v>
          </cell>
          <cell r="I1176">
            <v>4.2</v>
          </cell>
          <cell r="J1176">
            <v>7</v>
          </cell>
        </row>
        <row r="1177">
          <cell r="B1177">
            <v>126285</v>
          </cell>
          <cell r="C1177">
            <v>0.44280000000000003</v>
          </cell>
          <cell r="D1177">
            <v>0.40610000000000002</v>
          </cell>
          <cell r="E1177">
            <v>3.6700000000000003E-2</v>
          </cell>
          <cell r="F1177">
            <v>0</v>
          </cell>
          <cell r="G1177">
            <v>0</v>
          </cell>
          <cell r="H1177">
            <v>2.5</v>
          </cell>
          <cell r="I1177">
            <v>4.2</v>
          </cell>
          <cell r="J1177">
            <v>7</v>
          </cell>
        </row>
        <row r="1178">
          <cell r="B1178">
            <v>126325</v>
          </cell>
          <cell r="C1178">
            <v>0.82630000000000003</v>
          </cell>
          <cell r="D1178">
            <v>0.67169999999999996</v>
          </cell>
          <cell r="E1178">
            <v>0.1547</v>
          </cell>
          <cell r="F1178">
            <v>0</v>
          </cell>
          <cell r="G1178">
            <v>0</v>
          </cell>
          <cell r="I1178">
            <v>4.2</v>
          </cell>
          <cell r="J1178">
            <v>7</v>
          </cell>
        </row>
        <row r="1179">
          <cell r="B1179">
            <v>126440</v>
          </cell>
          <cell r="C1179">
            <v>4.1326999999999998</v>
          </cell>
          <cell r="D1179">
            <v>3.0568</v>
          </cell>
          <cell r="E1179">
            <v>0.99509999999999998</v>
          </cell>
          <cell r="F1179">
            <v>8.0699999999999994E-2</v>
          </cell>
          <cell r="G1179">
            <v>0</v>
          </cell>
          <cell r="J1179">
            <v>7</v>
          </cell>
        </row>
        <row r="1181">
          <cell r="B1181" t="str">
            <v>Evolução DEC Total da Eletropaulo</v>
          </cell>
        </row>
        <row r="1182">
          <cell r="B1182" t="str">
            <v>CONSUM</v>
          </cell>
          <cell r="C1182" t="str">
            <v>TOTAL</v>
          </cell>
          <cell r="D1182" t="str">
            <v>NPROG</v>
          </cell>
          <cell r="E1182" t="str">
            <v>PROG</v>
          </cell>
          <cell r="F1182" t="str">
            <v>SUBT INT</v>
          </cell>
          <cell r="G1182" t="str">
            <v>SUBT EXT</v>
          </cell>
        </row>
        <row r="1183">
          <cell r="B1183">
            <v>5594385</v>
          </cell>
          <cell r="C1183">
            <v>0.84470000000000001</v>
          </cell>
          <cell r="D1183">
            <v>0.71660000000000001</v>
          </cell>
          <cell r="E1183">
            <v>0.1028</v>
          </cell>
          <cell r="F1183">
            <v>2.5399999999999999E-2</v>
          </cell>
          <cell r="G1183">
            <v>0</v>
          </cell>
          <cell r="H1183" t="e">
            <v>#N/A</v>
          </cell>
          <cell r="I1183" t="e">
            <v>#N/A</v>
          </cell>
          <cell r="J1183" t="e">
            <v>#N/A</v>
          </cell>
        </row>
        <row r="1184">
          <cell r="B1184">
            <v>5592431</v>
          </cell>
          <cell r="C1184">
            <v>0.57589999999999997</v>
          </cell>
          <cell r="D1184">
            <v>0.49580000000000002</v>
          </cell>
          <cell r="E1184">
            <v>7.1199999999999999E-2</v>
          </cell>
          <cell r="F1184">
            <v>8.5000000000000006E-3</v>
          </cell>
          <cell r="G1184">
            <v>4.0000000000000002E-4</v>
          </cell>
          <cell r="H1184" t="e">
            <v>#N/A</v>
          </cell>
          <cell r="I1184" t="e">
            <v>#N/A</v>
          </cell>
          <cell r="J1184" t="e">
            <v>#N/A</v>
          </cell>
        </row>
        <row r="1185">
          <cell r="B1185">
            <v>5592531</v>
          </cell>
          <cell r="C1185">
            <v>0.84430000000000005</v>
          </cell>
          <cell r="D1185">
            <v>0.68010000000000004</v>
          </cell>
          <cell r="E1185">
            <v>6.9800000000000001E-2</v>
          </cell>
          <cell r="F1185">
            <v>2.92E-2</v>
          </cell>
          <cell r="G1185">
            <v>6.5199999999999994E-2</v>
          </cell>
          <cell r="H1185" t="e">
            <v>#N/A</v>
          </cell>
          <cell r="I1185" t="e">
            <v>#N/A</v>
          </cell>
          <cell r="J1185" t="e">
            <v>#N/A</v>
          </cell>
        </row>
        <row r="1186">
          <cell r="B1186">
            <v>5593116</v>
          </cell>
          <cell r="C1186">
            <v>2.2648999999999999</v>
          </cell>
          <cell r="D1186">
            <v>1.8925000000000001</v>
          </cell>
          <cell r="E1186">
            <v>0.24379999999999999</v>
          </cell>
          <cell r="F1186">
            <v>6.3100000000000003E-2</v>
          </cell>
          <cell r="G1186">
            <v>6.5600000000000006E-2</v>
          </cell>
          <cell r="H1186" t="e">
            <v>#N/A</v>
          </cell>
          <cell r="I1186" t="e">
            <v>#N/A</v>
          </cell>
          <cell r="J1186" t="e">
            <v>#N/A</v>
          </cell>
        </row>
        <row r="1187">
          <cell r="B1187">
            <v>5591476</v>
          </cell>
          <cell r="C1187">
            <v>0.35870000000000002</v>
          </cell>
          <cell r="D1187">
            <v>0.27439999999999998</v>
          </cell>
          <cell r="E1187">
            <v>7.8100000000000003E-2</v>
          </cell>
          <cell r="F1187">
            <v>6.0000000000000001E-3</v>
          </cell>
          <cell r="G1187">
            <v>2.9999999999999997E-4</v>
          </cell>
          <cell r="H1187" t="e">
            <v>#N/A</v>
          </cell>
          <cell r="I1187" t="e">
            <v>#N/A</v>
          </cell>
          <cell r="J1187" t="e">
            <v>#N/A</v>
          </cell>
        </row>
        <row r="1188">
          <cell r="B1188">
            <v>5591340</v>
          </cell>
          <cell r="C1188">
            <v>0.46150000000000002</v>
          </cell>
          <cell r="D1188">
            <v>0.35899999999999999</v>
          </cell>
          <cell r="E1188">
            <v>7.5499999999999998E-2</v>
          </cell>
          <cell r="F1188">
            <v>2.6700000000000002E-2</v>
          </cell>
          <cell r="G1188">
            <v>2.9999999999999997E-4</v>
          </cell>
          <cell r="H1188" t="e">
            <v>#N/A</v>
          </cell>
          <cell r="I1188" t="e">
            <v>#N/A</v>
          </cell>
          <cell r="J1188" t="e">
            <v>#N/A</v>
          </cell>
        </row>
        <row r="1189">
          <cell r="B1189">
            <v>5590720</v>
          </cell>
          <cell r="C1189">
            <v>0.47620000000000001</v>
          </cell>
          <cell r="D1189">
            <v>0.39240000000000003</v>
          </cell>
          <cell r="E1189">
            <v>6.5600000000000006E-2</v>
          </cell>
          <cell r="F1189">
            <v>1.8200000000000001E-2</v>
          </cell>
          <cell r="G1189">
            <v>0</v>
          </cell>
          <cell r="H1189" t="e">
            <v>#N/A</v>
          </cell>
          <cell r="I1189" t="e">
            <v>#N/A</v>
          </cell>
          <cell r="J1189" t="e">
            <v>#N/A</v>
          </cell>
        </row>
        <row r="1190">
          <cell r="B1190">
            <v>5591179</v>
          </cell>
          <cell r="C1190">
            <v>1.2964</v>
          </cell>
          <cell r="D1190">
            <v>1.0258</v>
          </cell>
          <cell r="E1190">
            <v>0.21920000000000001</v>
          </cell>
          <cell r="F1190">
            <v>5.0900000000000001E-2</v>
          </cell>
          <cell r="G1190">
            <v>5.9999999999999995E-4</v>
          </cell>
          <cell r="H1190" t="e">
            <v>#N/A</v>
          </cell>
          <cell r="I1190" t="e">
            <v>#N/A</v>
          </cell>
          <cell r="J1190" t="e">
            <v>#N/A</v>
          </cell>
        </row>
        <row r="1191">
          <cell r="B1191">
            <v>5591122</v>
          </cell>
          <cell r="C1191">
            <v>0.79830000000000001</v>
          </cell>
          <cell r="D1191">
            <v>0.65869999999999995</v>
          </cell>
          <cell r="E1191">
            <v>9.0200000000000002E-2</v>
          </cell>
          <cell r="F1191">
            <v>4.8300000000000003E-2</v>
          </cell>
          <cell r="G1191">
            <v>1.1000000000000001E-3</v>
          </cell>
          <cell r="H1191" t="e">
            <v>#N/A</v>
          </cell>
          <cell r="I1191" t="e">
            <v>#N/A</v>
          </cell>
          <cell r="J1191" t="e">
            <v>#N/A</v>
          </cell>
        </row>
        <row r="1192">
          <cell r="B1192">
            <v>5589068</v>
          </cell>
          <cell r="C1192">
            <v>0.50690000000000002</v>
          </cell>
          <cell r="D1192">
            <v>0.39450000000000002</v>
          </cell>
          <cell r="E1192">
            <v>9.5699999999999993E-2</v>
          </cell>
          <cell r="F1192">
            <v>1.4500000000000001E-2</v>
          </cell>
          <cell r="G1192">
            <v>2.2000000000000001E-3</v>
          </cell>
          <cell r="H1192" t="e">
            <v>#N/A</v>
          </cell>
          <cell r="I1192" t="e">
            <v>#N/A</v>
          </cell>
          <cell r="J1192" t="e">
            <v>#N/A</v>
          </cell>
        </row>
        <row r="1193">
          <cell r="B1193">
            <v>5588008</v>
          </cell>
          <cell r="C1193">
            <v>0.59930000000000005</v>
          </cell>
          <cell r="D1193">
            <v>0.4667</v>
          </cell>
          <cell r="E1193">
            <v>0.105</v>
          </cell>
          <cell r="F1193">
            <v>1.0699999999999999E-2</v>
          </cell>
          <cell r="G1193">
            <v>1.6899999999999998E-2</v>
          </cell>
          <cell r="H1193" t="e">
            <v>#N/A</v>
          </cell>
          <cell r="I1193" t="e">
            <v>#N/A</v>
          </cell>
          <cell r="J1193" t="e">
            <v>#N/A</v>
          </cell>
        </row>
        <row r="1194">
          <cell r="B1194">
            <v>5589399</v>
          </cell>
          <cell r="C1194">
            <v>1.9046000000000001</v>
          </cell>
          <cell r="D1194">
            <v>1.52</v>
          </cell>
          <cell r="E1194">
            <v>0.29089999999999999</v>
          </cell>
          <cell r="F1194">
            <v>7.3499999999999996E-2</v>
          </cell>
          <cell r="G1194">
            <v>2.0199999999999999E-2</v>
          </cell>
          <cell r="H1194" t="e">
            <v>#N/A</v>
          </cell>
          <cell r="I1194" t="e">
            <v>#N/A</v>
          </cell>
          <cell r="J1194" t="e">
            <v>#N/A</v>
          </cell>
        </row>
        <row r="1195">
          <cell r="B1195">
            <v>5586434</v>
          </cell>
          <cell r="C1195">
            <v>0.44280000000000003</v>
          </cell>
          <cell r="D1195">
            <v>0.35099999999999998</v>
          </cell>
          <cell r="E1195">
            <v>7.8899999999999998E-2</v>
          </cell>
          <cell r="F1195">
            <v>2.3E-3</v>
          </cell>
          <cell r="G1195">
            <v>1.06E-2</v>
          </cell>
          <cell r="H1195" t="e">
            <v>#N/A</v>
          </cell>
          <cell r="I1195" t="e">
            <v>#N/A</v>
          </cell>
          <cell r="J1195" t="e">
            <v>#N/A</v>
          </cell>
        </row>
        <row r="1196">
          <cell r="B1196">
            <v>5589441</v>
          </cell>
          <cell r="C1196">
            <v>0.93300000000000005</v>
          </cell>
          <cell r="D1196">
            <v>0.75770000000000004</v>
          </cell>
          <cell r="E1196">
            <v>9.6100000000000005E-2</v>
          </cell>
          <cell r="F1196">
            <v>4.6300000000000001E-2</v>
          </cell>
          <cell r="G1196">
            <v>3.2899999999999999E-2</v>
          </cell>
          <cell r="H1196" t="e">
            <v>#N/A</v>
          </cell>
          <cell r="I1196" t="e">
            <v>#N/A</v>
          </cell>
          <cell r="J1196" t="e">
            <v>#N/A</v>
          </cell>
        </row>
        <row r="1197">
          <cell r="B1197">
            <v>5589664</v>
          </cell>
          <cell r="C1197">
            <v>1.0266999999999999</v>
          </cell>
          <cell r="D1197">
            <v>0.89770000000000005</v>
          </cell>
          <cell r="E1197">
            <v>9.2799999999999994E-2</v>
          </cell>
          <cell r="F1197">
            <v>2.92E-2</v>
          </cell>
          <cell r="G1197">
            <v>7.1000000000000004E-3</v>
          </cell>
          <cell r="H1197" t="e">
            <v>#N/A</v>
          </cell>
          <cell r="I1197" t="e">
            <v>#N/A</v>
          </cell>
          <cell r="J1197" t="e">
            <v>#N/A</v>
          </cell>
        </row>
        <row r="1198">
          <cell r="B1198">
            <v>5588513</v>
          </cell>
          <cell r="C1198">
            <v>2.4026999999999998</v>
          </cell>
          <cell r="D1198">
            <v>2.0066000000000002</v>
          </cell>
          <cell r="E1198">
            <v>0.26779999999999998</v>
          </cell>
          <cell r="F1198">
            <v>7.7799999999999994E-2</v>
          </cell>
          <cell r="G1198">
            <v>5.0599999999999999E-2</v>
          </cell>
          <cell r="H1198" t="e">
            <v>#N/A</v>
          </cell>
          <cell r="I1198" t="e">
            <v>#N/A</v>
          </cell>
          <cell r="J1198" t="e">
            <v>#N/A</v>
          </cell>
        </row>
        <row r="1199">
          <cell r="B1199">
            <v>5590552</v>
          </cell>
          <cell r="C1199">
            <v>7.8685</v>
          </cell>
          <cell r="D1199">
            <v>6.4447999999999999</v>
          </cell>
          <cell r="E1199">
            <v>1.0217000000000001</v>
          </cell>
          <cell r="F1199">
            <v>0.26529999999999998</v>
          </cell>
          <cell r="G1199">
            <v>0.13700000000000001</v>
          </cell>
          <cell r="I1199" t="e">
            <v>#N/A</v>
          </cell>
          <cell r="J1199" t="e">
            <v>#N/A</v>
          </cell>
        </row>
        <row r="1201">
          <cell r="B1201" t="str">
            <v>Evolução DEC Unidade Oeste</v>
          </cell>
        </row>
        <row r="1202">
          <cell r="B1202" t="str">
            <v>CONSUM</v>
          </cell>
          <cell r="C1202" t="str">
            <v>TOTAL</v>
          </cell>
          <cell r="D1202" t="str">
            <v>NPROG</v>
          </cell>
          <cell r="E1202" t="str">
            <v>PROG</v>
          </cell>
          <cell r="F1202" t="str">
            <v>SUBT INT</v>
          </cell>
          <cell r="G1202" t="str">
            <v>SUBT EXT</v>
          </cell>
        </row>
        <row r="1203">
          <cell r="B1203">
            <v>780304</v>
          </cell>
          <cell r="C1203">
            <v>1.3772</v>
          </cell>
          <cell r="D1203">
            <v>1.2272000000000001</v>
          </cell>
          <cell r="E1203">
            <v>4.7100000000000003E-2</v>
          </cell>
          <cell r="F1203">
            <v>0.10290000000000001</v>
          </cell>
          <cell r="G1203">
            <v>0</v>
          </cell>
          <cell r="H1203" t="e">
            <v>#N/A</v>
          </cell>
          <cell r="I1203" t="e">
            <v>#N/A</v>
          </cell>
          <cell r="J1203" t="e">
            <v>#N/A</v>
          </cell>
        </row>
        <row r="1204">
          <cell r="B1204">
            <v>779857</v>
          </cell>
          <cell r="C1204">
            <v>1.0371999999999999</v>
          </cell>
          <cell r="D1204">
            <v>0.97319999999999995</v>
          </cell>
          <cell r="E1204">
            <v>4.1700000000000001E-2</v>
          </cell>
          <cell r="F1204">
            <v>1.9400000000000001E-2</v>
          </cell>
          <cell r="G1204">
            <v>2.8999999999999998E-3</v>
          </cell>
          <cell r="H1204" t="e">
            <v>#N/A</v>
          </cell>
          <cell r="I1204" t="e">
            <v>#N/A</v>
          </cell>
          <cell r="J1204" t="e">
            <v>#N/A</v>
          </cell>
        </row>
        <row r="1205">
          <cell r="B1205">
            <v>779604</v>
          </cell>
          <cell r="C1205">
            <v>1.6356999999999999</v>
          </cell>
          <cell r="D1205">
            <v>1.3602000000000001</v>
          </cell>
          <cell r="E1205">
            <v>5.0900000000000001E-2</v>
          </cell>
          <cell r="F1205">
            <v>6.4500000000000002E-2</v>
          </cell>
          <cell r="G1205">
            <v>0.16009999999999999</v>
          </cell>
          <cell r="H1205" t="e">
            <v>#N/A</v>
          </cell>
          <cell r="I1205" t="e">
            <v>#N/A</v>
          </cell>
          <cell r="J1205" t="e">
            <v>#N/A</v>
          </cell>
        </row>
        <row r="1206">
          <cell r="B1206">
            <v>779922</v>
          </cell>
          <cell r="C1206">
            <v>4.05</v>
          </cell>
          <cell r="D1206">
            <v>3.5606</v>
          </cell>
          <cell r="E1206">
            <v>0.13969999999999999</v>
          </cell>
          <cell r="F1206">
            <v>0.18679999999999999</v>
          </cell>
          <cell r="G1206">
            <v>0.16289999999999999</v>
          </cell>
          <cell r="H1206" t="e">
            <v>#N/A</v>
          </cell>
          <cell r="I1206" t="e">
            <v>#N/A</v>
          </cell>
          <cell r="J1206" t="e">
            <v>#N/A</v>
          </cell>
        </row>
        <row r="1207">
          <cell r="B1207">
            <v>779573</v>
          </cell>
          <cell r="C1207">
            <v>0.91659999999999997</v>
          </cell>
          <cell r="D1207">
            <v>0.7379</v>
          </cell>
          <cell r="E1207">
            <v>0.16930000000000001</v>
          </cell>
          <cell r="F1207">
            <v>9.4000000000000004E-3</v>
          </cell>
          <cell r="G1207">
            <v>0</v>
          </cell>
          <cell r="H1207" t="e">
            <v>#N/A</v>
          </cell>
          <cell r="I1207" t="e">
            <v>#N/A</v>
          </cell>
          <cell r="J1207" t="e">
            <v>#N/A</v>
          </cell>
        </row>
        <row r="1208">
          <cell r="B1208">
            <v>779567</v>
          </cell>
          <cell r="C1208">
            <v>0.78869999999999996</v>
          </cell>
          <cell r="D1208">
            <v>0.59460000000000002</v>
          </cell>
          <cell r="E1208">
            <v>0.15540000000000001</v>
          </cell>
          <cell r="F1208">
            <v>3.6200000000000003E-2</v>
          </cell>
          <cell r="G1208">
            <v>2.3999999999999998E-3</v>
          </cell>
          <cell r="H1208" t="e">
            <v>#N/A</v>
          </cell>
          <cell r="I1208" t="e">
            <v>#N/A</v>
          </cell>
          <cell r="J1208" t="e">
            <v>#N/A</v>
          </cell>
        </row>
        <row r="1209">
          <cell r="B1209">
            <v>779567</v>
          </cell>
          <cell r="C1209">
            <v>0.86980000000000002</v>
          </cell>
          <cell r="D1209">
            <v>0.75829999999999997</v>
          </cell>
          <cell r="E1209">
            <v>0.10390000000000001</v>
          </cell>
          <cell r="F1209">
            <v>7.6E-3</v>
          </cell>
          <cell r="G1209">
            <v>0</v>
          </cell>
          <cell r="H1209" t="e">
            <v>#N/A</v>
          </cell>
          <cell r="I1209" t="e">
            <v>#N/A</v>
          </cell>
          <cell r="J1209" t="e">
            <v>#N/A</v>
          </cell>
        </row>
        <row r="1210">
          <cell r="B1210">
            <v>779569</v>
          </cell>
          <cell r="C1210">
            <v>2.5750999999999999</v>
          </cell>
          <cell r="D1210">
            <v>2.0908000000000002</v>
          </cell>
          <cell r="E1210">
            <v>0.42859999999999998</v>
          </cell>
          <cell r="F1210">
            <v>5.3199999999999997E-2</v>
          </cell>
          <cell r="G1210">
            <v>2.3999999999999998E-3</v>
          </cell>
          <cell r="H1210" t="e">
            <v>#N/A</v>
          </cell>
          <cell r="I1210" t="e">
            <v>#N/A</v>
          </cell>
          <cell r="J1210" t="e">
            <v>#N/A</v>
          </cell>
        </row>
        <row r="1211">
          <cell r="B1211">
            <v>779731</v>
          </cell>
          <cell r="C1211">
            <v>1.4439</v>
          </cell>
          <cell r="D1211">
            <v>1.3265</v>
          </cell>
          <cell r="E1211">
            <v>0.1</v>
          </cell>
          <cell r="F1211">
            <v>1.6799999999999999E-2</v>
          </cell>
          <cell r="G1211">
            <v>5.9999999999999995E-4</v>
          </cell>
          <cell r="H1211" t="e">
            <v>#N/A</v>
          </cell>
          <cell r="I1211" t="e">
            <v>#N/A</v>
          </cell>
          <cell r="J1211" t="e">
            <v>#N/A</v>
          </cell>
        </row>
        <row r="1212">
          <cell r="B1212">
            <v>779623</v>
          </cell>
          <cell r="C1212">
            <v>0.8629</v>
          </cell>
          <cell r="D1212">
            <v>0.6915</v>
          </cell>
          <cell r="E1212">
            <v>0.1024</v>
          </cell>
          <cell r="F1212">
            <v>5.2999999999999999E-2</v>
          </cell>
          <cell r="G1212">
            <v>1.6E-2</v>
          </cell>
          <cell r="H1212" t="e">
            <v>#N/A</v>
          </cell>
          <cell r="I1212" t="e">
            <v>#N/A</v>
          </cell>
          <cell r="J1212" t="e">
            <v>#N/A</v>
          </cell>
        </row>
        <row r="1213">
          <cell r="B1213">
            <v>779702</v>
          </cell>
          <cell r="C1213">
            <v>1.242</v>
          </cell>
          <cell r="D1213">
            <v>1.0504</v>
          </cell>
          <cell r="E1213">
            <v>0.1472</v>
          </cell>
          <cell r="F1213">
            <v>3.2899999999999999E-2</v>
          </cell>
          <cell r="G1213">
            <v>1.14E-2</v>
          </cell>
          <cell r="H1213" t="e">
            <v>#N/A</v>
          </cell>
          <cell r="I1213" t="e">
            <v>#N/A</v>
          </cell>
          <cell r="J1213" t="e">
            <v>#N/A</v>
          </cell>
        </row>
        <row r="1214">
          <cell r="B1214">
            <v>779685</v>
          </cell>
          <cell r="C1214">
            <v>3.5488</v>
          </cell>
          <cell r="D1214">
            <v>3.0684</v>
          </cell>
          <cell r="E1214">
            <v>0.34960000000000002</v>
          </cell>
          <cell r="F1214">
            <v>0.1027</v>
          </cell>
          <cell r="G1214">
            <v>2.8000000000000001E-2</v>
          </cell>
          <cell r="H1214" t="e">
            <v>#N/A</v>
          </cell>
          <cell r="I1214" t="e">
            <v>#N/A</v>
          </cell>
          <cell r="J1214" t="e">
            <v>#N/A</v>
          </cell>
        </row>
        <row r="1215">
          <cell r="B1215">
            <v>779593</v>
          </cell>
          <cell r="C1215">
            <v>0.77780000000000005</v>
          </cell>
          <cell r="D1215">
            <v>0.57969999999999999</v>
          </cell>
          <cell r="E1215">
            <v>0.12189999999999999</v>
          </cell>
          <cell r="F1215">
            <v>0</v>
          </cell>
          <cell r="G1215">
            <v>7.6300000000000007E-2</v>
          </cell>
          <cell r="H1215" t="e">
            <v>#N/A</v>
          </cell>
          <cell r="I1215" t="e">
            <v>#N/A</v>
          </cell>
          <cell r="J1215" t="e">
            <v>#N/A</v>
          </cell>
        </row>
        <row r="1216">
          <cell r="B1216">
            <v>779928</v>
          </cell>
          <cell r="C1216">
            <v>1.4481999999999999</v>
          </cell>
          <cell r="D1216">
            <v>1.3179000000000001</v>
          </cell>
          <cell r="E1216">
            <v>6.6299999999999998E-2</v>
          </cell>
          <cell r="F1216">
            <v>2.4400000000000002E-2</v>
          </cell>
          <cell r="G1216">
            <v>3.95E-2</v>
          </cell>
          <cell r="H1216" t="e">
            <v>#N/A</v>
          </cell>
          <cell r="I1216" t="e">
            <v>#N/A</v>
          </cell>
          <cell r="J1216" t="e">
            <v>#N/A</v>
          </cell>
        </row>
        <row r="1217">
          <cell r="B1217">
            <v>779792</v>
          </cell>
          <cell r="C1217">
            <v>1.7870999999999999</v>
          </cell>
          <cell r="D1217">
            <v>1.6388</v>
          </cell>
          <cell r="E1217">
            <v>9.69E-2</v>
          </cell>
          <cell r="F1217">
            <v>5.1499999999999997E-2</v>
          </cell>
          <cell r="G1217">
            <v>0</v>
          </cell>
          <cell r="H1217" t="e">
            <v>#N/A</v>
          </cell>
          <cell r="I1217" t="e">
            <v>#N/A</v>
          </cell>
          <cell r="J1217" t="e">
            <v>#N/A</v>
          </cell>
        </row>
        <row r="1218">
          <cell r="B1218">
            <v>779771</v>
          </cell>
          <cell r="C1218">
            <v>4.0133000000000001</v>
          </cell>
          <cell r="D1218">
            <v>3.5366</v>
          </cell>
          <cell r="E1218">
            <v>0.28510000000000002</v>
          </cell>
          <cell r="F1218">
            <v>7.5899999999999995E-2</v>
          </cell>
          <cell r="G1218">
            <v>0.1158</v>
          </cell>
          <cell r="H1218" t="e">
            <v>#N/A</v>
          </cell>
          <cell r="I1218" t="e">
            <v>#N/A</v>
          </cell>
          <cell r="J1218" t="e">
            <v>#N/A</v>
          </cell>
        </row>
        <row r="1219">
          <cell r="B1219">
            <v>779737</v>
          </cell>
          <cell r="C1219">
            <v>14.1876</v>
          </cell>
          <cell r="D1219">
            <v>12.2567</v>
          </cell>
          <cell r="E1219">
            <v>1.2029000000000001</v>
          </cell>
          <cell r="F1219">
            <v>0.41870000000000002</v>
          </cell>
          <cell r="G1219">
            <v>0.30919999999999997</v>
          </cell>
          <cell r="I1219" t="e">
            <v>#N/A</v>
          </cell>
          <cell r="J1219" t="e">
            <v>#N/A</v>
          </cell>
        </row>
        <row r="1221">
          <cell r="B1221" t="str">
            <v>Evolução DEC Unidade São Paulo Sul</v>
          </cell>
        </row>
        <row r="1222">
          <cell r="B1222" t="str">
            <v>CONSUM</v>
          </cell>
          <cell r="C1222" t="str">
            <v>TOTAL</v>
          </cell>
          <cell r="D1222" t="str">
            <v>NPROG</v>
          </cell>
          <cell r="E1222" t="str">
            <v>PROG</v>
          </cell>
          <cell r="F1222" t="str">
            <v>SUBT INT</v>
          </cell>
          <cell r="G1222" t="str">
            <v>SUBT EXT</v>
          </cell>
        </row>
        <row r="1223">
          <cell r="B1223">
            <v>993879</v>
          </cell>
          <cell r="C1223">
            <v>0.94</v>
          </cell>
          <cell r="D1223">
            <v>0.84950000000000003</v>
          </cell>
          <cell r="E1223">
            <v>8.8900000000000007E-2</v>
          </cell>
          <cell r="F1223">
            <v>1.6000000000000001E-3</v>
          </cell>
          <cell r="G1223">
            <v>0</v>
          </cell>
          <cell r="H1223" t="e">
            <v>#N/A</v>
          </cell>
          <cell r="I1223" t="e">
            <v>#N/A</v>
          </cell>
          <cell r="J1223" t="e">
            <v>#N/A</v>
          </cell>
        </row>
        <row r="1224">
          <cell r="B1224">
            <v>993360</v>
          </cell>
          <cell r="C1224">
            <v>0.6472</v>
          </cell>
          <cell r="D1224">
            <v>0.55200000000000005</v>
          </cell>
          <cell r="E1224">
            <v>8.5400000000000004E-2</v>
          </cell>
          <cell r="F1224">
            <v>9.7000000000000003E-3</v>
          </cell>
          <cell r="G1224">
            <v>0</v>
          </cell>
          <cell r="H1224" t="e">
            <v>#N/A</v>
          </cell>
          <cell r="I1224" t="e">
            <v>#N/A</v>
          </cell>
          <cell r="J1224" t="e">
            <v>#N/A</v>
          </cell>
        </row>
        <row r="1225">
          <cell r="B1225">
            <v>993453</v>
          </cell>
          <cell r="C1225">
            <v>1.1355</v>
          </cell>
          <cell r="D1225">
            <v>0.96740000000000004</v>
          </cell>
          <cell r="E1225">
            <v>0.114</v>
          </cell>
          <cell r="F1225">
            <v>1.9E-3</v>
          </cell>
          <cell r="G1225">
            <v>5.2200000000000003E-2</v>
          </cell>
          <cell r="H1225" t="e">
            <v>#N/A</v>
          </cell>
          <cell r="I1225" t="e">
            <v>#N/A</v>
          </cell>
          <cell r="J1225" t="e">
            <v>#N/A</v>
          </cell>
        </row>
        <row r="1226">
          <cell r="B1226">
            <v>993564</v>
          </cell>
          <cell r="C1226">
            <v>2.7227000000000001</v>
          </cell>
          <cell r="D1226">
            <v>2.3689</v>
          </cell>
          <cell r="E1226">
            <v>0.2883</v>
          </cell>
          <cell r="F1226">
            <v>1.32E-2</v>
          </cell>
          <cell r="G1226">
            <v>5.2200000000000003E-2</v>
          </cell>
          <cell r="H1226" t="e">
            <v>#N/A</v>
          </cell>
          <cell r="I1226" t="e">
            <v>#N/A</v>
          </cell>
          <cell r="J1226" t="e">
            <v>#N/A</v>
          </cell>
        </row>
        <row r="1227">
          <cell r="B1227">
            <v>993244</v>
          </cell>
          <cell r="C1227">
            <v>0.36480000000000001</v>
          </cell>
          <cell r="D1227">
            <v>0.3009</v>
          </cell>
          <cell r="E1227">
            <v>5.6899999999999999E-2</v>
          </cell>
          <cell r="F1227">
            <v>7.1000000000000004E-3</v>
          </cell>
          <cell r="G1227">
            <v>0</v>
          </cell>
          <cell r="H1227" t="e">
            <v>#N/A</v>
          </cell>
          <cell r="I1227" t="e">
            <v>#N/A</v>
          </cell>
          <cell r="J1227" t="e">
            <v>#N/A</v>
          </cell>
        </row>
        <row r="1228">
          <cell r="B1228">
            <v>993249</v>
          </cell>
          <cell r="C1228">
            <v>0.51829999999999998</v>
          </cell>
          <cell r="D1228">
            <v>0.42920000000000003</v>
          </cell>
          <cell r="E1228">
            <v>5.8900000000000001E-2</v>
          </cell>
          <cell r="F1228">
            <v>3.0200000000000001E-2</v>
          </cell>
          <cell r="G1228">
            <v>0</v>
          </cell>
          <cell r="H1228" t="e">
            <v>#N/A</v>
          </cell>
          <cell r="I1228" t="e">
            <v>#N/A</v>
          </cell>
          <cell r="J1228" t="e">
            <v>#N/A</v>
          </cell>
        </row>
        <row r="1229">
          <cell r="B1229">
            <v>993249</v>
          </cell>
          <cell r="C1229">
            <v>0.53720000000000001</v>
          </cell>
          <cell r="D1229">
            <v>0.44869999999999999</v>
          </cell>
          <cell r="E1229">
            <v>6.3E-2</v>
          </cell>
          <cell r="F1229">
            <v>2.5499999999999998E-2</v>
          </cell>
          <cell r="G1229">
            <v>0</v>
          </cell>
          <cell r="H1229" t="e">
            <v>#N/A</v>
          </cell>
          <cell r="I1229" t="e">
            <v>#N/A</v>
          </cell>
          <cell r="J1229" t="e">
            <v>#N/A</v>
          </cell>
        </row>
        <row r="1230">
          <cell r="B1230">
            <v>993247</v>
          </cell>
          <cell r="C1230">
            <v>1.4202999999999999</v>
          </cell>
          <cell r="D1230">
            <v>1.1788000000000001</v>
          </cell>
          <cell r="E1230">
            <v>0.17879999999999999</v>
          </cell>
          <cell r="F1230">
            <v>6.2799999999999995E-2</v>
          </cell>
          <cell r="G1230">
            <v>0</v>
          </cell>
          <cell r="H1230" t="e">
            <v>#N/A</v>
          </cell>
          <cell r="I1230" t="e">
            <v>#N/A</v>
          </cell>
          <cell r="J1230" t="e">
            <v>#N/A</v>
          </cell>
        </row>
        <row r="1231">
          <cell r="B1231">
            <v>993148</v>
          </cell>
          <cell r="C1231">
            <v>0.72619999999999996</v>
          </cell>
          <cell r="D1231">
            <v>0.64680000000000004</v>
          </cell>
          <cell r="E1231">
            <v>6.3899999999999998E-2</v>
          </cell>
          <cell r="F1231">
            <v>1.21E-2</v>
          </cell>
          <cell r="G1231">
            <v>3.3999999999999998E-3</v>
          </cell>
          <cell r="H1231" t="e">
            <v>#N/A</v>
          </cell>
          <cell r="I1231" t="e">
            <v>#N/A</v>
          </cell>
          <cell r="J1231" t="e">
            <v>#N/A</v>
          </cell>
        </row>
        <row r="1232">
          <cell r="B1232">
            <v>992632</v>
          </cell>
          <cell r="C1232">
            <v>0.61650000000000005</v>
          </cell>
          <cell r="D1232">
            <v>0.53449999999999998</v>
          </cell>
          <cell r="E1232">
            <v>6.7199999999999996E-2</v>
          </cell>
          <cell r="F1232">
            <v>1.4800000000000001E-2</v>
          </cell>
          <cell r="G1232">
            <v>0</v>
          </cell>
          <cell r="H1232" t="e">
            <v>#N/A</v>
          </cell>
          <cell r="I1232" t="e">
            <v>#N/A</v>
          </cell>
          <cell r="J1232" t="e">
            <v>#N/A</v>
          </cell>
        </row>
        <row r="1233">
          <cell r="B1233">
            <v>992289</v>
          </cell>
          <cell r="C1233">
            <v>0.74260000000000004</v>
          </cell>
          <cell r="D1233">
            <v>0.58630000000000004</v>
          </cell>
          <cell r="E1233">
            <v>0.14580000000000001</v>
          </cell>
          <cell r="F1233">
            <v>3.0999999999999999E-3</v>
          </cell>
          <cell r="G1233">
            <v>7.3000000000000001E-3</v>
          </cell>
          <cell r="H1233" t="e">
            <v>#N/A</v>
          </cell>
          <cell r="I1233" t="e">
            <v>#N/A</v>
          </cell>
          <cell r="J1233" t="e">
            <v>#N/A</v>
          </cell>
        </row>
        <row r="1234">
          <cell r="B1234">
            <v>992690</v>
          </cell>
          <cell r="C1234">
            <v>2.0853000000000002</v>
          </cell>
          <cell r="D1234">
            <v>1.7676000000000001</v>
          </cell>
          <cell r="E1234">
            <v>0.27689999999999998</v>
          </cell>
          <cell r="F1234">
            <v>0.03</v>
          </cell>
          <cell r="G1234">
            <v>1.0699999999999999E-2</v>
          </cell>
          <cell r="H1234" t="e">
            <v>#N/A</v>
          </cell>
          <cell r="I1234" t="e">
            <v>#N/A</v>
          </cell>
          <cell r="J1234" t="e">
            <v>#N/A</v>
          </cell>
        </row>
        <row r="1235">
          <cell r="B1235">
            <v>992059</v>
          </cell>
          <cell r="C1235">
            <v>0.58689999999999998</v>
          </cell>
          <cell r="D1235">
            <v>0.4904</v>
          </cell>
          <cell r="E1235">
            <v>9.4899999999999998E-2</v>
          </cell>
          <cell r="F1235">
            <v>1.6000000000000001E-3</v>
          </cell>
          <cell r="G1235">
            <v>0</v>
          </cell>
          <cell r="H1235" t="e">
            <v>#N/A</v>
          </cell>
          <cell r="I1235" t="e">
            <v>#N/A</v>
          </cell>
          <cell r="J1235" t="e">
            <v>#N/A</v>
          </cell>
        </row>
        <row r="1236">
          <cell r="B1236">
            <v>992506</v>
          </cell>
          <cell r="C1236">
            <v>1.4004000000000001</v>
          </cell>
          <cell r="D1236">
            <v>1.2040999999999999</v>
          </cell>
          <cell r="E1236">
            <v>7.3200000000000001E-2</v>
          </cell>
          <cell r="F1236">
            <v>9.06E-2</v>
          </cell>
          <cell r="G1236">
            <v>3.2599999999999997E-2</v>
          </cell>
          <cell r="H1236" t="e">
            <v>#N/A</v>
          </cell>
          <cell r="I1236" t="e">
            <v>#N/A</v>
          </cell>
          <cell r="J1236" t="e">
            <v>#N/A</v>
          </cell>
        </row>
        <row r="1237">
          <cell r="B1237">
            <v>992549</v>
          </cell>
          <cell r="C1237">
            <v>1.2119</v>
          </cell>
          <cell r="D1237">
            <v>1.1279999999999999</v>
          </cell>
          <cell r="E1237">
            <v>5.3600000000000002E-2</v>
          </cell>
          <cell r="F1237">
            <v>3.04E-2</v>
          </cell>
          <cell r="G1237">
            <v>0</v>
          </cell>
          <cell r="H1237" t="e">
            <v>#N/A</v>
          </cell>
          <cell r="I1237" t="e">
            <v>#N/A</v>
          </cell>
          <cell r="J1237" t="e">
            <v>#N/A</v>
          </cell>
        </row>
        <row r="1238">
          <cell r="B1238">
            <v>992371</v>
          </cell>
          <cell r="C1238">
            <v>3.1993999999999998</v>
          </cell>
          <cell r="D1238">
            <v>2.8227000000000002</v>
          </cell>
          <cell r="E1238">
            <v>0.22170000000000001</v>
          </cell>
          <cell r="F1238">
            <v>0.1226</v>
          </cell>
          <cell r="G1238">
            <v>3.2599999999999997E-2</v>
          </cell>
          <cell r="H1238" t="e">
            <v>#N/A</v>
          </cell>
          <cell r="I1238" t="e">
            <v>#N/A</v>
          </cell>
          <cell r="J1238" t="e">
            <v>#N/A</v>
          </cell>
        </row>
        <row r="1239">
          <cell r="B1239">
            <v>992968</v>
          </cell>
          <cell r="C1239">
            <v>9.4273000000000007</v>
          </cell>
          <cell r="D1239">
            <v>8.1377000000000006</v>
          </cell>
          <cell r="E1239">
            <v>0.9657</v>
          </cell>
          <cell r="F1239">
            <v>0.2286</v>
          </cell>
          <cell r="G1239">
            <v>9.5500000000000002E-2</v>
          </cell>
          <cell r="I1239" t="e">
            <v>#N/A</v>
          </cell>
          <cell r="J1239" t="e">
            <v>#N/A</v>
          </cell>
        </row>
        <row r="1241">
          <cell r="B1241" t="str">
            <v>Evolução DEC Unidade Anhembi</v>
          </cell>
        </row>
        <row r="1242">
          <cell r="B1242" t="str">
            <v>CONSUM</v>
          </cell>
          <cell r="C1242" t="str">
            <v>TOTAL</v>
          </cell>
          <cell r="D1242" t="str">
            <v>NPROG</v>
          </cell>
          <cell r="E1242" t="str">
            <v>PROG</v>
          </cell>
          <cell r="F1242" t="str">
            <v>SUBT INT</v>
          </cell>
          <cell r="G1242" t="str">
            <v>SUBT EXT</v>
          </cell>
        </row>
        <row r="1243">
          <cell r="B1243">
            <v>787342</v>
          </cell>
          <cell r="C1243">
            <v>0.95440000000000003</v>
          </cell>
          <cell r="D1243">
            <v>0.69399999999999995</v>
          </cell>
          <cell r="E1243">
            <v>0.20280000000000001</v>
          </cell>
          <cell r="F1243">
            <v>5.7599999999999998E-2</v>
          </cell>
          <cell r="G1243">
            <v>0</v>
          </cell>
          <cell r="H1243" t="e">
            <v>#N/A</v>
          </cell>
          <cell r="I1243" t="e">
            <v>#N/A</v>
          </cell>
          <cell r="J1243" t="e">
            <v>#N/A</v>
          </cell>
        </row>
        <row r="1244">
          <cell r="B1244">
            <v>787030</v>
          </cell>
          <cell r="C1244">
            <v>0.5494</v>
          </cell>
          <cell r="D1244">
            <v>0.40060000000000001</v>
          </cell>
          <cell r="E1244">
            <v>0.14130000000000001</v>
          </cell>
          <cell r="F1244">
            <v>7.4000000000000003E-3</v>
          </cell>
          <cell r="G1244">
            <v>0</v>
          </cell>
          <cell r="H1244" t="e">
            <v>#N/A</v>
          </cell>
          <cell r="I1244" t="e">
            <v>#N/A</v>
          </cell>
          <cell r="J1244" t="e">
            <v>#N/A</v>
          </cell>
        </row>
        <row r="1245">
          <cell r="B1245">
            <v>786989</v>
          </cell>
          <cell r="C1245">
            <v>0.88719999999999999</v>
          </cell>
          <cell r="D1245">
            <v>0.46039999999999998</v>
          </cell>
          <cell r="E1245">
            <v>0.10920000000000001</v>
          </cell>
          <cell r="F1245">
            <v>0.12</v>
          </cell>
          <cell r="G1245">
            <v>0.19769999999999999</v>
          </cell>
          <cell r="H1245" t="e">
            <v>#N/A</v>
          </cell>
          <cell r="I1245" t="e">
            <v>#N/A</v>
          </cell>
          <cell r="J1245" t="e">
            <v>#N/A</v>
          </cell>
        </row>
        <row r="1246">
          <cell r="B1246">
            <v>787120</v>
          </cell>
          <cell r="C1246">
            <v>2.3910999999999998</v>
          </cell>
          <cell r="D1246">
            <v>1.5550999999999999</v>
          </cell>
          <cell r="E1246">
            <v>0.45329999999999998</v>
          </cell>
          <cell r="F1246">
            <v>0.185</v>
          </cell>
          <cell r="G1246">
            <v>0.19769999999999999</v>
          </cell>
          <cell r="H1246" t="e">
            <v>#N/A</v>
          </cell>
          <cell r="I1246" t="e">
            <v>#N/A</v>
          </cell>
          <cell r="J1246" t="e">
            <v>#N/A</v>
          </cell>
        </row>
        <row r="1247">
          <cell r="B1247">
            <v>786787</v>
          </cell>
          <cell r="C1247">
            <v>0.1893</v>
          </cell>
          <cell r="D1247">
            <v>8.6599999999999996E-2</v>
          </cell>
          <cell r="E1247">
            <v>0.1026</v>
          </cell>
          <cell r="F1247">
            <v>0</v>
          </cell>
          <cell r="G1247">
            <v>0</v>
          </cell>
          <cell r="H1247" t="e">
            <v>#N/A</v>
          </cell>
          <cell r="I1247" t="e">
            <v>#N/A</v>
          </cell>
          <cell r="J1247" t="e">
            <v>#N/A</v>
          </cell>
        </row>
        <row r="1248">
          <cell r="B1248">
            <v>786787</v>
          </cell>
          <cell r="C1248">
            <v>0.23630000000000001</v>
          </cell>
          <cell r="D1248">
            <v>0.16830000000000001</v>
          </cell>
          <cell r="E1248">
            <v>6.8000000000000005E-2</v>
          </cell>
          <cell r="F1248">
            <v>0</v>
          </cell>
          <cell r="G1248">
            <v>0</v>
          </cell>
          <cell r="H1248" t="e">
            <v>#N/A</v>
          </cell>
          <cell r="I1248" t="e">
            <v>#N/A</v>
          </cell>
          <cell r="J1248" t="e">
            <v>#N/A</v>
          </cell>
        </row>
        <row r="1249">
          <cell r="B1249">
            <v>786325</v>
          </cell>
          <cell r="C1249">
            <v>0.34760000000000002</v>
          </cell>
          <cell r="D1249">
            <v>0.2898</v>
          </cell>
          <cell r="E1249">
            <v>5.7799999999999997E-2</v>
          </cell>
          <cell r="F1249">
            <v>0</v>
          </cell>
          <cell r="G1249">
            <v>0</v>
          </cell>
          <cell r="H1249" t="e">
            <v>#N/A</v>
          </cell>
          <cell r="I1249" t="e">
            <v>#N/A</v>
          </cell>
          <cell r="J1249" t="e">
            <v>#N/A</v>
          </cell>
        </row>
        <row r="1250">
          <cell r="B1250">
            <v>786633</v>
          </cell>
          <cell r="C1250">
            <v>0.77310000000000001</v>
          </cell>
          <cell r="D1250">
            <v>0.54459999999999997</v>
          </cell>
          <cell r="E1250">
            <v>0.22839999999999999</v>
          </cell>
          <cell r="F1250">
            <v>0</v>
          </cell>
          <cell r="G1250">
            <v>0</v>
          </cell>
          <cell r="H1250" t="e">
            <v>#N/A</v>
          </cell>
          <cell r="I1250" t="e">
            <v>#N/A</v>
          </cell>
          <cell r="J1250" t="e">
            <v>#N/A</v>
          </cell>
        </row>
        <row r="1251">
          <cell r="B1251">
            <v>786301</v>
          </cell>
          <cell r="C1251">
            <v>0.96830000000000005</v>
          </cell>
          <cell r="D1251">
            <v>0.72270000000000001</v>
          </cell>
          <cell r="E1251">
            <v>9.3200000000000005E-2</v>
          </cell>
          <cell r="F1251">
            <v>0.15240000000000001</v>
          </cell>
          <cell r="G1251">
            <v>0</v>
          </cell>
          <cell r="H1251" t="e">
            <v>#N/A</v>
          </cell>
          <cell r="I1251" t="e">
            <v>#N/A</v>
          </cell>
          <cell r="J1251" t="e">
            <v>#N/A</v>
          </cell>
        </row>
        <row r="1252">
          <cell r="B1252">
            <v>785791</v>
          </cell>
          <cell r="C1252">
            <v>0.4592</v>
          </cell>
          <cell r="D1252">
            <v>0.2707</v>
          </cell>
          <cell r="E1252">
            <v>0.17030000000000001</v>
          </cell>
          <cell r="F1252">
            <v>1.8100000000000002E-2</v>
          </cell>
          <cell r="G1252">
            <v>0</v>
          </cell>
          <cell r="H1252" t="e">
            <v>#N/A</v>
          </cell>
          <cell r="I1252" t="e">
            <v>#N/A</v>
          </cell>
          <cell r="J1252" t="e">
            <v>#N/A</v>
          </cell>
        </row>
        <row r="1253">
          <cell r="B1253">
            <v>785678</v>
          </cell>
          <cell r="C1253">
            <v>0.45610000000000001</v>
          </cell>
          <cell r="D1253">
            <v>0.251</v>
          </cell>
          <cell r="E1253">
            <v>0.1215</v>
          </cell>
          <cell r="F1253">
            <v>2.1999999999999999E-2</v>
          </cell>
          <cell r="G1253">
            <v>6.1499999999999999E-2</v>
          </cell>
          <cell r="H1253" t="e">
            <v>#N/A</v>
          </cell>
          <cell r="I1253" t="e">
            <v>#N/A</v>
          </cell>
          <cell r="J1253" t="e">
            <v>#N/A</v>
          </cell>
        </row>
        <row r="1254">
          <cell r="B1254">
            <v>785923</v>
          </cell>
          <cell r="C1254">
            <v>1.8837999999999999</v>
          </cell>
          <cell r="D1254">
            <v>1.2445999999999999</v>
          </cell>
          <cell r="E1254">
            <v>0.38500000000000001</v>
          </cell>
          <cell r="F1254">
            <v>0.19259999999999999</v>
          </cell>
          <cell r="G1254">
            <v>6.1499999999999999E-2</v>
          </cell>
          <cell r="H1254" t="e">
            <v>#N/A</v>
          </cell>
          <cell r="I1254" t="e">
            <v>#N/A</v>
          </cell>
          <cell r="J1254" t="e">
            <v>#N/A</v>
          </cell>
        </row>
        <row r="1255">
          <cell r="B1255">
            <v>785465</v>
          </cell>
          <cell r="C1255">
            <v>0.2732</v>
          </cell>
          <cell r="D1255">
            <v>0.2117</v>
          </cell>
          <cell r="E1255">
            <v>6.1499999999999999E-2</v>
          </cell>
          <cell r="F1255">
            <v>0</v>
          </cell>
          <cell r="G1255">
            <v>0</v>
          </cell>
          <cell r="H1255" t="e">
            <v>#N/A</v>
          </cell>
          <cell r="I1255" t="e">
            <v>#N/A</v>
          </cell>
          <cell r="J1255" t="e">
            <v>#N/A</v>
          </cell>
        </row>
        <row r="1256">
          <cell r="B1256">
            <v>785527</v>
          </cell>
          <cell r="C1256">
            <v>0.95440000000000003</v>
          </cell>
          <cell r="D1256">
            <v>0.60440000000000005</v>
          </cell>
          <cell r="E1256">
            <v>0.18840000000000001</v>
          </cell>
          <cell r="F1256">
            <v>3.7100000000000001E-2</v>
          </cell>
          <cell r="G1256">
            <v>0.1245</v>
          </cell>
          <cell r="H1256" t="e">
            <v>#N/A</v>
          </cell>
          <cell r="I1256" t="e">
            <v>#N/A</v>
          </cell>
          <cell r="J1256" t="e">
            <v>#N/A</v>
          </cell>
        </row>
        <row r="1257">
          <cell r="B1257">
            <v>785338</v>
          </cell>
          <cell r="C1257">
            <v>0.77500000000000002</v>
          </cell>
          <cell r="D1257">
            <v>0.61860000000000004</v>
          </cell>
          <cell r="E1257">
            <v>0.12520000000000001</v>
          </cell>
          <cell r="F1257">
            <v>3.1199999999999999E-2</v>
          </cell>
          <cell r="G1257">
            <v>0</v>
          </cell>
          <cell r="H1257" t="e">
            <v>#N/A</v>
          </cell>
          <cell r="I1257" t="e">
            <v>#N/A</v>
          </cell>
          <cell r="J1257" t="e">
            <v>#N/A</v>
          </cell>
        </row>
        <row r="1258">
          <cell r="B1258">
            <v>785443</v>
          </cell>
          <cell r="C1258">
            <v>2.0026000000000002</v>
          </cell>
          <cell r="D1258">
            <v>1.4347000000000001</v>
          </cell>
          <cell r="E1258">
            <v>0.37509999999999999</v>
          </cell>
          <cell r="F1258">
            <v>6.83E-2</v>
          </cell>
          <cell r="G1258">
            <v>0.1245</v>
          </cell>
          <cell r="H1258" t="e">
            <v>#N/A</v>
          </cell>
          <cell r="I1258" t="e">
            <v>#N/A</v>
          </cell>
          <cell r="J1258" t="e">
            <v>#N/A</v>
          </cell>
        </row>
        <row r="1259">
          <cell r="B1259">
            <v>786280</v>
          </cell>
          <cell r="C1259">
            <v>7.0506000000000002</v>
          </cell>
          <cell r="D1259">
            <v>4.7788000000000004</v>
          </cell>
          <cell r="E1259">
            <v>1.4418</v>
          </cell>
          <cell r="F1259">
            <v>0.44590000000000002</v>
          </cell>
          <cell r="G1259">
            <v>0.38369999999999999</v>
          </cell>
          <cell r="I1259" t="e">
            <v>#N/A</v>
          </cell>
          <cell r="J1259" t="e">
            <v>#N/A</v>
          </cell>
        </row>
        <row r="1261">
          <cell r="B1261" t="str">
            <v>Evolução DEC Unidade Centro</v>
          </cell>
        </row>
        <row r="1262">
          <cell r="B1262" t="str">
            <v>CONSUM</v>
          </cell>
          <cell r="C1262" t="str">
            <v>TOTAL</v>
          </cell>
          <cell r="D1262" t="str">
            <v>NPROG</v>
          </cell>
          <cell r="E1262" t="str">
            <v>PROG</v>
          </cell>
          <cell r="F1262" t="str">
            <v>SUBT INT</v>
          </cell>
          <cell r="G1262" t="str">
            <v>SUBT EXT</v>
          </cell>
        </row>
        <row r="1263">
          <cell r="B1263">
            <v>694757</v>
          </cell>
          <cell r="C1263">
            <v>0.56110000000000004</v>
          </cell>
          <cell r="D1263">
            <v>0.47560000000000002</v>
          </cell>
          <cell r="E1263">
            <v>7.2099999999999997E-2</v>
          </cell>
          <cell r="F1263">
            <v>1.34E-2</v>
          </cell>
          <cell r="G1263">
            <v>0</v>
          </cell>
          <cell r="H1263" t="e">
            <v>#N/A</v>
          </cell>
          <cell r="I1263" t="e">
            <v>#N/A</v>
          </cell>
          <cell r="J1263" t="e">
            <v>#N/A</v>
          </cell>
        </row>
        <row r="1264">
          <cell r="B1264">
            <v>694475</v>
          </cell>
          <cell r="C1264">
            <v>0.28649999999999998</v>
          </cell>
          <cell r="D1264">
            <v>0.248</v>
          </cell>
          <cell r="E1264">
            <v>3.6299999999999999E-2</v>
          </cell>
          <cell r="F1264">
            <v>2.0999999999999999E-3</v>
          </cell>
          <cell r="G1264">
            <v>0</v>
          </cell>
          <cell r="H1264" t="e">
            <v>#N/A</v>
          </cell>
          <cell r="I1264" t="e">
            <v>#N/A</v>
          </cell>
          <cell r="J1264" t="e">
            <v>#N/A</v>
          </cell>
        </row>
        <row r="1265">
          <cell r="B1265">
            <v>694687</v>
          </cell>
          <cell r="C1265">
            <v>0.51729999999999998</v>
          </cell>
          <cell r="D1265">
            <v>0.39600000000000002</v>
          </cell>
          <cell r="E1265">
            <v>7.2700000000000001E-2</v>
          </cell>
          <cell r="F1265">
            <v>3.3E-3</v>
          </cell>
          <cell r="G1265">
            <v>4.53E-2</v>
          </cell>
          <cell r="H1265" t="e">
            <v>#N/A</v>
          </cell>
          <cell r="I1265" t="e">
            <v>#N/A</v>
          </cell>
          <cell r="J1265" t="e">
            <v>#N/A</v>
          </cell>
        </row>
        <row r="1266">
          <cell r="B1266">
            <v>694640</v>
          </cell>
          <cell r="C1266">
            <v>1.365</v>
          </cell>
          <cell r="D1266">
            <v>1.1195999999999999</v>
          </cell>
          <cell r="E1266">
            <v>0.18110000000000001</v>
          </cell>
          <cell r="F1266">
            <v>1.8800000000000001E-2</v>
          </cell>
          <cell r="G1266">
            <v>4.53E-2</v>
          </cell>
          <cell r="H1266" t="e">
            <v>#N/A</v>
          </cell>
          <cell r="I1266" t="e">
            <v>#N/A</v>
          </cell>
          <cell r="J1266" t="e">
            <v>#N/A</v>
          </cell>
        </row>
        <row r="1267">
          <cell r="B1267">
            <v>694544</v>
          </cell>
          <cell r="C1267">
            <v>0.2324</v>
          </cell>
          <cell r="D1267">
            <v>0.16220000000000001</v>
          </cell>
          <cell r="E1267">
            <v>6.1499999999999999E-2</v>
          </cell>
          <cell r="F1267">
            <v>6.8999999999999999E-3</v>
          </cell>
          <cell r="G1267">
            <v>1.8E-3</v>
          </cell>
          <cell r="H1267" t="e">
            <v>#N/A</v>
          </cell>
          <cell r="I1267" t="e">
            <v>#N/A</v>
          </cell>
          <cell r="J1267" t="e">
            <v>#N/A</v>
          </cell>
        </row>
        <row r="1268">
          <cell r="B1268">
            <v>694489</v>
          </cell>
          <cell r="C1268">
            <v>0.307</v>
          </cell>
          <cell r="D1268">
            <v>0.21790000000000001</v>
          </cell>
          <cell r="E1268">
            <v>7.4999999999999997E-2</v>
          </cell>
          <cell r="F1268">
            <v>1.41E-2</v>
          </cell>
          <cell r="G1268">
            <v>0</v>
          </cell>
          <cell r="H1268" t="e">
            <v>#N/A</v>
          </cell>
          <cell r="I1268" t="e">
            <v>#N/A</v>
          </cell>
          <cell r="J1268" t="e">
            <v>#N/A</v>
          </cell>
        </row>
        <row r="1269">
          <cell r="B1269">
            <v>694488</v>
          </cell>
          <cell r="C1269">
            <v>0.23949999999999999</v>
          </cell>
          <cell r="D1269">
            <v>0.191</v>
          </cell>
          <cell r="E1269">
            <v>4.2599999999999999E-2</v>
          </cell>
          <cell r="F1269">
            <v>5.8999999999999999E-3</v>
          </cell>
          <cell r="G1269">
            <v>0</v>
          </cell>
          <cell r="H1269" t="e">
            <v>#N/A</v>
          </cell>
          <cell r="I1269" t="e">
            <v>#N/A</v>
          </cell>
          <cell r="J1269" t="e">
            <v>#N/A</v>
          </cell>
        </row>
        <row r="1270">
          <cell r="B1270">
            <v>694507</v>
          </cell>
          <cell r="C1270">
            <v>0.77890000000000004</v>
          </cell>
          <cell r="D1270">
            <v>0.57110000000000005</v>
          </cell>
          <cell r="E1270">
            <v>0.17910000000000001</v>
          </cell>
          <cell r="F1270">
            <v>2.69E-2</v>
          </cell>
          <cell r="G1270">
            <v>1.8E-3</v>
          </cell>
          <cell r="H1270" t="e">
            <v>#N/A</v>
          </cell>
          <cell r="I1270" t="e">
            <v>#N/A</v>
          </cell>
          <cell r="J1270" t="e">
            <v>#N/A</v>
          </cell>
        </row>
        <row r="1271">
          <cell r="B1271">
            <v>695130</v>
          </cell>
          <cell r="C1271">
            <v>0.48110000000000003</v>
          </cell>
          <cell r="D1271">
            <v>0.35199999999999998</v>
          </cell>
          <cell r="E1271">
            <v>9.1399999999999995E-2</v>
          </cell>
          <cell r="F1271">
            <v>3.5299999999999998E-2</v>
          </cell>
          <cell r="G1271">
            <v>2.5000000000000001E-3</v>
          </cell>
          <cell r="H1271" t="e">
            <v>#N/A</v>
          </cell>
          <cell r="I1271" t="e">
            <v>#N/A</v>
          </cell>
          <cell r="J1271" t="e">
            <v>#N/A</v>
          </cell>
        </row>
        <row r="1272">
          <cell r="B1272">
            <v>695326</v>
          </cell>
          <cell r="C1272">
            <v>0.29360000000000003</v>
          </cell>
          <cell r="D1272">
            <v>0.2132</v>
          </cell>
          <cell r="E1272">
            <v>6.7900000000000002E-2</v>
          </cell>
          <cell r="F1272">
            <v>1.24E-2</v>
          </cell>
          <cell r="G1272">
            <v>0</v>
          </cell>
          <cell r="H1272" t="e">
            <v>#N/A</v>
          </cell>
          <cell r="I1272" t="e">
            <v>#N/A</v>
          </cell>
          <cell r="J1272" t="e">
            <v>#N/A</v>
          </cell>
        </row>
        <row r="1273">
          <cell r="B1273">
            <v>695147</v>
          </cell>
          <cell r="C1273">
            <v>0.39889999999999998</v>
          </cell>
          <cell r="D1273">
            <v>0.31209999999999999</v>
          </cell>
          <cell r="E1273">
            <v>8.2699999999999996E-2</v>
          </cell>
          <cell r="F1273">
            <v>0</v>
          </cell>
          <cell r="G1273">
            <v>4.1000000000000003E-3</v>
          </cell>
          <cell r="H1273" t="e">
            <v>#N/A</v>
          </cell>
          <cell r="I1273" t="e">
            <v>#N/A</v>
          </cell>
          <cell r="J1273" t="e">
            <v>#N/A</v>
          </cell>
        </row>
        <row r="1274">
          <cell r="B1274">
            <v>695201</v>
          </cell>
          <cell r="C1274">
            <v>1.1736</v>
          </cell>
          <cell r="D1274">
            <v>0.87729999999999997</v>
          </cell>
          <cell r="E1274">
            <v>0.24199999999999999</v>
          </cell>
          <cell r="F1274">
            <v>4.7699999999999999E-2</v>
          </cell>
          <cell r="G1274">
            <v>6.6E-3</v>
          </cell>
          <cell r="H1274" t="e">
            <v>#N/A</v>
          </cell>
          <cell r="I1274" t="e">
            <v>#N/A</v>
          </cell>
          <cell r="J1274" t="e">
            <v>#N/A</v>
          </cell>
        </row>
        <row r="1275">
          <cell r="B1275">
            <v>694861</v>
          </cell>
          <cell r="C1275">
            <v>0.27229999999999999</v>
          </cell>
          <cell r="D1275">
            <v>0.18360000000000001</v>
          </cell>
          <cell r="E1275">
            <v>8.8700000000000001E-2</v>
          </cell>
          <cell r="F1275">
            <v>0</v>
          </cell>
          <cell r="G1275">
            <v>0</v>
          </cell>
          <cell r="H1275" t="e">
            <v>#N/A</v>
          </cell>
          <cell r="I1275" t="e">
            <v>#N/A</v>
          </cell>
          <cell r="J1275" t="e">
            <v>#N/A</v>
          </cell>
        </row>
        <row r="1276">
          <cell r="B1276">
            <v>694840</v>
          </cell>
          <cell r="C1276">
            <v>0.50139999999999996</v>
          </cell>
          <cell r="D1276">
            <v>0.41649999999999998</v>
          </cell>
          <cell r="E1276">
            <v>7.7399999999999997E-2</v>
          </cell>
          <cell r="F1276">
            <v>7.4999999999999997E-3</v>
          </cell>
          <cell r="G1276">
            <v>0</v>
          </cell>
          <cell r="H1276" t="e">
            <v>#N/A</v>
          </cell>
          <cell r="I1276" t="e">
            <v>#N/A</v>
          </cell>
          <cell r="J1276" t="e">
            <v>#N/A</v>
          </cell>
        </row>
        <row r="1277">
          <cell r="B1277">
            <v>695440</v>
          </cell>
          <cell r="C1277">
            <v>0.42580000000000001</v>
          </cell>
          <cell r="D1277">
            <v>0.33100000000000002</v>
          </cell>
          <cell r="E1277">
            <v>8.4400000000000003E-2</v>
          </cell>
          <cell r="F1277">
            <v>1.0500000000000001E-2</v>
          </cell>
          <cell r="G1277">
            <v>0</v>
          </cell>
          <cell r="H1277" t="e">
            <v>#N/A</v>
          </cell>
          <cell r="I1277" t="e">
            <v>#N/A</v>
          </cell>
          <cell r="J1277" t="e">
            <v>#N/A</v>
          </cell>
        </row>
        <row r="1278">
          <cell r="B1278">
            <v>695047</v>
          </cell>
          <cell r="C1278">
            <v>1.1995</v>
          </cell>
          <cell r="D1278">
            <v>0.93110000000000004</v>
          </cell>
          <cell r="E1278">
            <v>0.2505</v>
          </cell>
          <cell r="F1278">
            <v>1.7999999999999999E-2</v>
          </cell>
          <cell r="G1278">
            <v>0</v>
          </cell>
          <cell r="H1278" t="e">
            <v>#N/A</v>
          </cell>
          <cell r="I1278" t="e">
            <v>#N/A</v>
          </cell>
          <cell r="J1278" t="e">
            <v>#N/A</v>
          </cell>
        </row>
        <row r="1279">
          <cell r="B1279">
            <v>694849</v>
          </cell>
          <cell r="C1279">
            <v>4.5171000000000001</v>
          </cell>
          <cell r="D1279">
            <v>3.4992000000000001</v>
          </cell>
          <cell r="E1279">
            <v>0.8528</v>
          </cell>
          <cell r="F1279">
            <v>0.1114</v>
          </cell>
          <cell r="G1279">
            <v>5.3699999999999998E-2</v>
          </cell>
          <cell r="I1279" t="e">
            <v>#N/A</v>
          </cell>
          <cell r="J1279" t="e">
            <v>#N/A</v>
          </cell>
        </row>
        <row r="1281">
          <cell r="B1281" t="str">
            <v>Evolução DEC Unidade Leste</v>
          </cell>
        </row>
        <row r="1282">
          <cell r="B1282" t="str">
            <v>CONSUM</v>
          </cell>
          <cell r="C1282" t="str">
            <v>TOTAL</v>
          </cell>
          <cell r="D1282" t="str">
            <v>NPROG</v>
          </cell>
          <cell r="E1282" t="str">
            <v>PROG</v>
          </cell>
          <cell r="F1282" t="str">
            <v>SUBT INT</v>
          </cell>
          <cell r="G1282" t="str">
            <v>SUBT EXT</v>
          </cell>
        </row>
        <row r="1283">
          <cell r="B1283">
            <v>1341131</v>
          </cell>
          <cell r="C1283">
            <v>0.76700000000000002</v>
          </cell>
          <cell r="D1283">
            <v>0.63109999999999999</v>
          </cell>
          <cell r="E1283">
            <v>0.13589999999999999</v>
          </cell>
          <cell r="F1283">
            <v>0</v>
          </cell>
          <cell r="G1283">
            <v>0</v>
          </cell>
          <cell r="H1283" t="e">
            <v>#N/A</v>
          </cell>
          <cell r="I1283" t="e">
            <v>#N/A</v>
          </cell>
          <cell r="J1283" t="e">
            <v>#N/A</v>
          </cell>
        </row>
        <row r="1284">
          <cell r="B1284">
            <v>1340683</v>
          </cell>
          <cell r="C1284">
            <v>0.52500000000000002</v>
          </cell>
          <cell r="D1284">
            <v>0.45739999999999997</v>
          </cell>
          <cell r="E1284">
            <v>5.7500000000000002E-2</v>
          </cell>
          <cell r="F1284">
            <v>0.01</v>
          </cell>
          <cell r="G1284">
            <v>0</v>
          </cell>
          <cell r="H1284" t="e">
            <v>#N/A</v>
          </cell>
          <cell r="I1284" t="e">
            <v>#N/A</v>
          </cell>
          <cell r="J1284" t="e">
            <v>#N/A</v>
          </cell>
        </row>
        <row r="1285">
          <cell r="B1285">
            <v>1340748</v>
          </cell>
          <cell r="C1285">
            <v>0.57320000000000004</v>
          </cell>
          <cell r="D1285">
            <v>0.5212</v>
          </cell>
          <cell r="E1285">
            <v>5.1999999999999998E-2</v>
          </cell>
          <cell r="F1285">
            <v>0</v>
          </cell>
          <cell r="G1285">
            <v>0</v>
          </cell>
          <cell r="H1285" t="e">
            <v>#N/A</v>
          </cell>
          <cell r="I1285" t="e">
            <v>#N/A</v>
          </cell>
          <cell r="J1285" t="e">
            <v>#N/A</v>
          </cell>
        </row>
        <row r="1286">
          <cell r="B1286">
            <v>1340854</v>
          </cell>
          <cell r="C1286">
            <v>1.8652</v>
          </cell>
          <cell r="D1286">
            <v>1.6096999999999999</v>
          </cell>
          <cell r="E1286">
            <v>0.24540000000000001</v>
          </cell>
          <cell r="F1286">
            <v>0.01</v>
          </cell>
          <cell r="G1286">
            <v>0</v>
          </cell>
          <cell r="H1286" t="e">
            <v>#N/A</v>
          </cell>
          <cell r="I1286" t="e">
            <v>#N/A</v>
          </cell>
          <cell r="J1286" t="e">
            <v>#N/A</v>
          </cell>
        </row>
        <row r="1287">
          <cell r="B1287">
            <v>1340526</v>
          </cell>
          <cell r="C1287">
            <v>0.3271</v>
          </cell>
          <cell r="D1287">
            <v>0.2455</v>
          </cell>
          <cell r="E1287">
            <v>7.4099999999999999E-2</v>
          </cell>
          <cell r="F1287">
            <v>7.6E-3</v>
          </cell>
          <cell r="G1287">
            <v>0</v>
          </cell>
          <cell r="H1287" t="e">
            <v>#N/A</v>
          </cell>
          <cell r="I1287" t="e">
            <v>#N/A</v>
          </cell>
          <cell r="J1287" t="e">
            <v>#N/A</v>
          </cell>
        </row>
        <row r="1288">
          <cell r="B1288">
            <v>1340520</v>
          </cell>
          <cell r="C1288">
            <v>0.54149999999999998</v>
          </cell>
          <cell r="D1288">
            <v>0.41909999999999997</v>
          </cell>
          <cell r="E1288">
            <v>8.5500000000000007E-2</v>
          </cell>
          <cell r="F1288">
            <v>3.6900000000000002E-2</v>
          </cell>
          <cell r="G1288">
            <v>0</v>
          </cell>
          <cell r="H1288" t="e">
            <v>#N/A</v>
          </cell>
          <cell r="I1288" t="e">
            <v>#N/A</v>
          </cell>
          <cell r="J1288" t="e">
            <v>#N/A</v>
          </cell>
        </row>
        <row r="1289">
          <cell r="B1289">
            <v>1340316</v>
          </cell>
          <cell r="C1289">
            <v>0.55769999999999997</v>
          </cell>
          <cell r="D1289">
            <v>0.43219999999999997</v>
          </cell>
          <cell r="E1289">
            <v>8.3000000000000004E-2</v>
          </cell>
          <cell r="F1289">
            <v>4.2500000000000003E-2</v>
          </cell>
          <cell r="G1289">
            <v>0</v>
          </cell>
          <cell r="H1289" t="e">
            <v>#N/A</v>
          </cell>
          <cell r="I1289" t="e">
            <v>#N/A</v>
          </cell>
          <cell r="J1289" t="e">
            <v>#N/A</v>
          </cell>
        </row>
        <row r="1290">
          <cell r="B1290">
            <v>1340454</v>
          </cell>
          <cell r="C1290">
            <v>1.4262999999999999</v>
          </cell>
          <cell r="D1290">
            <v>1.0968</v>
          </cell>
          <cell r="E1290">
            <v>0.24260000000000001</v>
          </cell>
          <cell r="F1290">
            <v>8.6999999999999994E-2</v>
          </cell>
          <cell r="G1290">
            <v>0</v>
          </cell>
          <cell r="H1290" t="e">
            <v>#N/A</v>
          </cell>
          <cell r="I1290" t="e">
            <v>#N/A</v>
          </cell>
          <cell r="J1290" t="e">
            <v>#N/A</v>
          </cell>
        </row>
        <row r="1291">
          <cell r="B1291">
            <v>1340147</v>
          </cell>
          <cell r="C1291">
            <v>0.79369999999999996</v>
          </cell>
          <cell r="D1291">
            <v>0.60270000000000001</v>
          </cell>
          <cell r="E1291">
            <v>0.11609999999999999</v>
          </cell>
          <cell r="F1291">
            <v>7.4899999999999994E-2</v>
          </cell>
          <cell r="G1291">
            <v>0</v>
          </cell>
          <cell r="H1291" t="e">
            <v>#N/A</v>
          </cell>
          <cell r="I1291" t="e">
            <v>#N/A</v>
          </cell>
          <cell r="J1291" t="e">
            <v>#N/A</v>
          </cell>
        </row>
        <row r="1292">
          <cell r="B1292">
            <v>1339906</v>
          </cell>
          <cell r="C1292">
            <v>0.51619999999999999</v>
          </cell>
          <cell r="D1292">
            <v>0.39950000000000002</v>
          </cell>
          <cell r="E1292">
            <v>0.1167</v>
          </cell>
          <cell r="F1292">
            <v>0</v>
          </cell>
          <cell r="G1292">
            <v>0</v>
          </cell>
          <cell r="H1292" t="e">
            <v>#N/A</v>
          </cell>
          <cell r="I1292" t="e">
            <v>#N/A</v>
          </cell>
          <cell r="J1292" t="e">
            <v>#N/A</v>
          </cell>
        </row>
        <row r="1293">
          <cell r="B1293">
            <v>1339537</v>
          </cell>
          <cell r="C1293">
            <v>0.4385</v>
          </cell>
          <cell r="D1293">
            <v>0.37640000000000001</v>
          </cell>
          <cell r="E1293">
            <v>5.7000000000000002E-2</v>
          </cell>
          <cell r="F1293">
            <v>5.1000000000000004E-3</v>
          </cell>
          <cell r="G1293">
            <v>0</v>
          </cell>
          <cell r="H1293" t="e">
            <v>#N/A</v>
          </cell>
          <cell r="I1293" t="e">
            <v>#N/A</v>
          </cell>
          <cell r="J1293" t="e">
            <v>#N/A</v>
          </cell>
        </row>
        <row r="1294">
          <cell r="B1294">
            <v>1339863</v>
          </cell>
          <cell r="C1294">
            <v>1.7484999999999999</v>
          </cell>
          <cell r="D1294">
            <v>1.3786</v>
          </cell>
          <cell r="E1294">
            <v>0.2898</v>
          </cell>
          <cell r="F1294">
            <v>0.08</v>
          </cell>
          <cell r="G1294">
            <v>0</v>
          </cell>
          <cell r="H1294" t="e">
            <v>#N/A</v>
          </cell>
          <cell r="I1294" t="e">
            <v>#N/A</v>
          </cell>
          <cell r="J1294" t="e">
            <v>#N/A</v>
          </cell>
        </row>
        <row r="1295">
          <cell r="B1295">
            <v>1338967</v>
          </cell>
          <cell r="C1295">
            <v>0.39850000000000002</v>
          </cell>
          <cell r="D1295">
            <v>0.3085</v>
          </cell>
          <cell r="E1295">
            <v>8.4699999999999998E-2</v>
          </cell>
          <cell r="F1295">
            <v>5.3E-3</v>
          </cell>
          <cell r="G1295">
            <v>0</v>
          </cell>
          <cell r="H1295" t="e">
            <v>#N/A</v>
          </cell>
          <cell r="I1295" t="e">
            <v>#N/A</v>
          </cell>
          <cell r="J1295" t="e">
            <v>#N/A</v>
          </cell>
        </row>
        <row r="1296">
          <cell r="B1296">
            <v>1341291</v>
          </cell>
          <cell r="C1296">
            <v>0.68300000000000005</v>
          </cell>
          <cell r="D1296">
            <v>0.49249999999999999</v>
          </cell>
          <cell r="E1296">
            <v>0.1047</v>
          </cell>
          <cell r="F1296">
            <v>7.6300000000000007E-2</v>
          </cell>
          <cell r="G1296">
            <v>9.4999999999999998E-3</v>
          </cell>
          <cell r="H1296" t="e">
            <v>#N/A</v>
          </cell>
          <cell r="I1296" t="e">
            <v>#N/A</v>
          </cell>
          <cell r="J1296" t="e">
            <v>#N/A</v>
          </cell>
        </row>
        <row r="1297">
          <cell r="B1297">
            <v>1341135</v>
          </cell>
          <cell r="C1297">
            <v>1.0622</v>
          </cell>
          <cell r="D1297">
            <v>0.88009999999999999</v>
          </cell>
          <cell r="E1297">
            <v>0.1095</v>
          </cell>
          <cell r="F1297">
            <v>4.3299999999999998E-2</v>
          </cell>
          <cell r="G1297">
            <v>2.9399999999999999E-2</v>
          </cell>
          <cell r="H1297" t="e">
            <v>#N/A</v>
          </cell>
          <cell r="I1297" t="e">
            <v>#N/A</v>
          </cell>
          <cell r="J1297" t="e">
            <v>#N/A</v>
          </cell>
        </row>
        <row r="1298">
          <cell r="B1298">
            <v>1340464</v>
          </cell>
          <cell r="C1298">
            <v>2.1442000000000001</v>
          </cell>
          <cell r="D1298">
            <v>1.6815</v>
          </cell>
          <cell r="E1298">
            <v>0.2989</v>
          </cell>
          <cell r="F1298">
            <v>0.125</v>
          </cell>
          <cell r="G1298">
            <v>3.8899999999999997E-2</v>
          </cell>
          <cell r="H1298" t="e">
            <v>#N/A</v>
          </cell>
          <cell r="I1298" t="e">
            <v>#N/A</v>
          </cell>
          <cell r="J1298" t="e">
            <v>#N/A</v>
          </cell>
        </row>
        <row r="1299">
          <cell r="B1299">
            <v>1340409</v>
          </cell>
          <cell r="C1299">
            <v>7.1843000000000004</v>
          </cell>
          <cell r="D1299">
            <v>5.7667000000000002</v>
          </cell>
          <cell r="E1299">
            <v>1.0767</v>
          </cell>
          <cell r="F1299">
            <v>0.30199999999999999</v>
          </cell>
          <cell r="G1299">
            <v>3.8899999999999997E-2</v>
          </cell>
          <cell r="I1299" t="e">
            <v>#N/A</v>
          </cell>
          <cell r="J1299" t="e">
            <v>#N/A</v>
          </cell>
        </row>
        <row r="1301">
          <cell r="B1301" t="str">
            <v>Evolução Unidade Grande ABC</v>
          </cell>
        </row>
        <row r="1302">
          <cell r="B1302" t="str">
            <v>CONSUM</v>
          </cell>
          <cell r="C1302" t="str">
            <v>TOTAL</v>
          </cell>
          <cell r="D1302" t="str">
            <v>NPROG</v>
          </cell>
          <cell r="E1302" t="str">
            <v>PROG</v>
          </cell>
          <cell r="F1302" t="str">
            <v>SUBT INT</v>
          </cell>
          <cell r="G1302" t="str">
            <v>SUBT EXT</v>
          </cell>
        </row>
        <row r="1303">
          <cell r="B1303">
            <v>821297</v>
          </cell>
          <cell r="C1303">
            <v>0.65500000000000003</v>
          </cell>
          <cell r="D1303">
            <v>0.58120000000000005</v>
          </cell>
          <cell r="E1303">
            <v>7.0000000000000007E-2</v>
          </cell>
          <cell r="F1303">
            <v>3.8E-3</v>
          </cell>
          <cell r="G1303">
            <v>0</v>
          </cell>
          <cell r="H1303" t="e">
            <v>#N/A</v>
          </cell>
          <cell r="I1303" t="e">
            <v>#N/A</v>
          </cell>
          <cell r="J1303" t="e">
            <v>#N/A</v>
          </cell>
        </row>
        <row r="1304">
          <cell r="B1304">
            <v>821351</v>
          </cell>
          <cell r="C1304">
            <v>0.52610000000000001</v>
          </cell>
          <cell r="D1304">
            <v>0.443</v>
          </cell>
          <cell r="E1304">
            <v>8.0799999999999997E-2</v>
          </cell>
          <cell r="F1304">
            <v>2.3E-3</v>
          </cell>
          <cell r="G1304">
            <v>0</v>
          </cell>
          <cell r="H1304" t="e">
            <v>#N/A</v>
          </cell>
          <cell r="I1304" t="e">
            <v>#N/A</v>
          </cell>
          <cell r="J1304" t="e">
            <v>#N/A</v>
          </cell>
        </row>
        <row r="1305">
          <cell r="B1305">
            <v>821373</v>
          </cell>
          <cell r="C1305">
            <v>0.58389999999999997</v>
          </cell>
          <cell r="D1305">
            <v>0.53520000000000001</v>
          </cell>
          <cell r="E1305">
            <v>3.1099999999999999E-2</v>
          </cell>
          <cell r="F1305">
            <v>1.7600000000000001E-2</v>
          </cell>
          <cell r="G1305">
            <v>0</v>
          </cell>
          <cell r="H1305" t="e">
            <v>#N/A</v>
          </cell>
          <cell r="I1305" t="e">
            <v>#N/A</v>
          </cell>
          <cell r="J1305" t="e">
            <v>#N/A</v>
          </cell>
        </row>
        <row r="1306">
          <cell r="B1306">
            <v>821340</v>
          </cell>
          <cell r="C1306">
            <v>1.7649999999999999</v>
          </cell>
          <cell r="D1306">
            <v>1.5593999999999999</v>
          </cell>
          <cell r="E1306">
            <v>0.18190000000000001</v>
          </cell>
          <cell r="F1306">
            <v>2.3699999999999999E-2</v>
          </cell>
          <cell r="G1306">
            <v>0</v>
          </cell>
          <cell r="H1306" t="e">
            <v>#N/A</v>
          </cell>
          <cell r="I1306" t="e">
            <v>#N/A</v>
          </cell>
          <cell r="J1306" t="e">
            <v>#N/A</v>
          </cell>
        </row>
        <row r="1307">
          <cell r="B1307">
            <v>821159</v>
          </cell>
          <cell r="C1307">
            <v>0.2155</v>
          </cell>
          <cell r="D1307">
            <v>0.18090000000000001</v>
          </cell>
          <cell r="E1307">
            <v>3.0099999999999998E-2</v>
          </cell>
          <cell r="F1307">
            <v>4.4999999999999997E-3</v>
          </cell>
          <cell r="G1307">
            <v>0</v>
          </cell>
          <cell r="H1307" t="e">
            <v>#N/A</v>
          </cell>
          <cell r="I1307" t="e">
            <v>#N/A</v>
          </cell>
          <cell r="J1307" t="e">
            <v>#N/A</v>
          </cell>
        </row>
        <row r="1308">
          <cell r="B1308">
            <v>821133</v>
          </cell>
          <cell r="C1308">
            <v>0.39579999999999999</v>
          </cell>
          <cell r="D1308">
            <v>0.33090000000000003</v>
          </cell>
          <cell r="E1308">
            <v>2.7099999999999999E-2</v>
          </cell>
          <cell r="F1308">
            <v>3.7900000000000003E-2</v>
          </cell>
          <cell r="G1308">
            <v>0</v>
          </cell>
          <cell r="H1308" t="e">
            <v>#N/A</v>
          </cell>
          <cell r="I1308" t="e">
            <v>#N/A</v>
          </cell>
          <cell r="J1308" t="e">
            <v>#N/A</v>
          </cell>
        </row>
        <row r="1309">
          <cell r="B1309">
            <v>821132</v>
          </cell>
          <cell r="C1309">
            <v>0.31890000000000002</v>
          </cell>
          <cell r="D1309">
            <v>0.26300000000000001</v>
          </cell>
          <cell r="E1309">
            <v>4.4699999999999997E-2</v>
          </cell>
          <cell r="F1309">
            <v>1.12E-2</v>
          </cell>
          <cell r="G1309">
            <v>0</v>
          </cell>
          <cell r="H1309" t="e">
            <v>#N/A</v>
          </cell>
          <cell r="I1309" t="e">
            <v>#N/A</v>
          </cell>
          <cell r="J1309" t="e">
            <v>#N/A</v>
          </cell>
        </row>
        <row r="1310">
          <cell r="B1310">
            <v>821141</v>
          </cell>
          <cell r="C1310">
            <v>0.93020000000000003</v>
          </cell>
          <cell r="D1310">
            <v>0.77480000000000004</v>
          </cell>
          <cell r="E1310">
            <v>0.1019</v>
          </cell>
          <cell r="F1310">
            <v>5.3600000000000002E-2</v>
          </cell>
          <cell r="G1310">
            <v>0</v>
          </cell>
          <cell r="H1310" t="e">
            <v>#N/A</v>
          </cell>
          <cell r="I1310" t="e">
            <v>#N/A</v>
          </cell>
          <cell r="J1310" t="e">
            <v>#N/A</v>
          </cell>
        </row>
        <row r="1311">
          <cell r="B1311">
            <v>820973</v>
          </cell>
          <cell r="C1311">
            <v>0.54810000000000003</v>
          </cell>
          <cell r="D1311">
            <v>0.46410000000000001</v>
          </cell>
          <cell r="E1311">
            <v>8.3900000000000002E-2</v>
          </cell>
          <cell r="F1311">
            <v>0</v>
          </cell>
          <cell r="G1311">
            <v>0</v>
          </cell>
          <cell r="H1311" t="e">
            <v>#N/A</v>
          </cell>
          <cell r="I1311" t="e">
            <v>#N/A</v>
          </cell>
          <cell r="J1311" t="e">
            <v>#N/A</v>
          </cell>
        </row>
        <row r="1312">
          <cell r="B1312">
            <v>820101</v>
          </cell>
          <cell r="C1312">
            <v>0.34899999999999998</v>
          </cell>
          <cell r="D1312">
            <v>0.2893</v>
          </cell>
          <cell r="E1312">
            <v>5.7099999999999998E-2</v>
          </cell>
          <cell r="F1312">
            <v>2.7000000000000001E-3</v>
          </cell>
          <cell r="G1312">
            <v>0</v>
          </cell>
          <cell r="H1312" t="e">
            <v>#N/A</v>
          </cell>
          <cell r="I1312" t="e">
            <v>#N/A</v>
          </cell>
          <cell r="J1312" t="e">
            <v>#N/A</v>
          </cell>
        </row>
        <row r="1313">
          <cell r="B1313">
            <v>819966</v>
          </cell>
          <cell r="C1313">
            <v>0.50319999999999998</v>
          </cell>
          <cell r="D1313">
            <v>0.3473</v>
          </cell>
          <cell r="E1313">
            <v>0.11509999999999999</v>
          </cell>
          <cell r="F1313">
            <v>8.0000000000000002E-3</v>
          </cell>
          <cell r="G1313">
            <v>3.2800000000000003E-2</v>
          </cell>
          <cell r="H1313" t="e">
            <v>#N/A</v>
          </cell>
          <cell r="I1313" t="e">
            <v>#N/A</v>
          </cell>
          <cell r="J1313" t="e">
            <v>#N/A</v>
          </cell>
        </row>
        <row r="1314">
          <cell r="B1314">
            <v>820347</v>
          </cell>
          <cell r="C1314">
            <v>1.4004000000000001</v>
          </cell>
          <cell r="D1314">
            <v>1.1008</v>
          </cell>
          <cell r="E1314">
            <v>0.25609999999999999</v>
          </cell>
          <cell r="F1314">
            <v>1.0699999999999999E-2</v>
          </cell>
          <cell r="G1314">
            <v>3.2800000000000003E-2</v>
          </cell>
          <cell r="H1314" t="e">
            <v>#N/A</v>
          </cell>
          <cell r="I1314" t="e">
            <v>#N/A</v>
          </cell>
          <cell r="J1314" t="e">
            <v>#N/A</v>
          </cell>
        </row>
        <row r="1315">
          <cell r="B1315">
            <v>819848</v>
          </cell>
          <cell r="C1315">
            <v>0.41820000000000002</v>
          </cell>
          <cell r="D1315">
            <v>0.38240000000000002</v>
          </cell>
          <cell r="E1315">
            <v>3.1E-2</v>
          </cell>
          <cell r="F1315">
            <v>4.7999999999999996E-3</v>
          </cell>
          <cell r="G1315">
            <v>0</v>
          </cell>
          <cell r="H1315" t="e">
            <v>#N/A</v>
          </cell>
          <cell r="I1315" t="e">
            <v>#N/A</v>
          </cell>
          <cell r="J1315" t="e">
            <v>#N/A</v>
          </cell>
        </row>
        <row r="1316">
          <cell r="B1316">
            <v>819813</v>
          </cell>
          <cell r="C1316">
            <v>0.81979999999999997</v>
          </cell>
          <cell r="D1316">
            <v>0.71150000000000002</v>
          </cell>
          <cell r="E1316">
            <v>8.4900000000000003E-2</v>
          </cell>
          <cell r="F1316">
            <v>1.0699999999999999E-2</v>
          </cell>
          <cell r="G1316">
            <v>1.26E-2</v>
          </cell>
          <cell r="H1316" t="e">
            <v>#N/A</v>
          </cell>
          <cell r="I1316" t="e">
            <v>#N/A</v>
          </cell>
          <cell r="J1316" t="e">
            <v>#N/A</v>
          </cell>
        </row>
        <row r="1317">
          <cell r="B1317">
            <v>819878</v>
          </cell>
          <cell r="C1317">
            <v>0.6381</v>
          </cell>
          <cell r="D1317">
            <v>0.53010000000000002</v>
          </cell>
          <cell r="E1317">
            <v>0.1047</v>
          </cell>
          <cell r="F1317">
            <v>3.3999999999999998E-3</v>
          </cell>
          <cell r="G1317">
            <v>0</v>
          </cell>
          <cell r="H1317" t="e">
            <v>#N/A</v>
          </cell>
          <cell r="I1317" t="e">
            <v>#N/A</v>
          </cell>
          <cell r="J1317" t="e">
            <v>#N/A</v>
          </cell>
        </row>
        <row r="1318">
          <cell r="B1318">
            <v>819846</v>
          </cell>
          <cell r="C1318">
            <v>1.8761000000000001</v>
          </cell>
          <cell r="D1318">
            <v>1.6240000000000001</v>
          </cell>
          <cell r="E1318">
            <v>0.22059999999999999</v>
          </cell>
          <cell r="F1318">
            <v>1.89E-2</v>
          </cell>
          <cell r="G1318">
            <v>1.26E-2</v>
          </cell>
          <cell r="H1318" t="e">
            <v>#N/A</v>
          </cell>
          <cell r="I1318" t="e">
            <v>#N/A</v>
          </cell>
          <cell r="J1318" t="e">
            <v>#N/A</v>
          </cell>
        </row>
        <row r="1319">
          <cell r="B1319">
            <v>820669</v>
          </cell>
          <cell r="C1319">
            <v>5.9711999999999996</v>
          </cell>
          <cell r="D1319">
            <v>5.0587</v>
          </cell>
          <cell r="E1319">
            <v>0.76039999999999996</v>
          </cell>
          <cell r="F1319">
            <v>0.1069</v>
          </cell>
          <cell r="G1319">
            <v>4.5400000000000003E-2</v>
          </cell>
          <cell r="I1319" t="e">
            <v>#N/A</v>
          </cell>
          <cell r="J1319" t="e">
            <v>#N/A</v>
          </cell>
        </row>
        <row r="1321">
          <cell r="B1321" t="str">
            <v>Evolução Unidade Centro (com subterrâneo)</v>
          </cell>
        </row>
        <row r="1322">
          <cell r="B1322" t="str">
            <v>CONSUM</v>
          </cell>
          <cell r="C1322" t="str">
            <v>TOTAL</v>
          </cell>
          <cell r="D1322" t="str">
            <v>NPROG</v>
          </cell>
          <cell r="E1322" t="str">
            <v>PROG</v>
          </cell>
          <cell r="F1322" t="str">
            <v>SUBT INT</v>
          </cell>
          <cell r="G1322" t="str">
            <v>SUBT EXT</v>
          </cell>
        </row>
        <row r="1323">
          <cell r="B1323">
            <v>870432</v>
          </cell>
          <cell r="C1323">
            <v>0.4582</v>
          </cell>
          <cell r="D1323">
            <v>0.38700000000000001</v>
          </cell>
          <cell r="E1323">
            <v>5.79E-2</v>
          </cell>
          <cell r="F1323">
            <v>1.34E-2</v>
          </cell>
          <cell r="G1323">
            <v>0</v>
          </cell>
          <cell r="H1323" t="e">
            <v>#N/A</v>
          </cell>
          <cell r="I1323" t="e">
            <v>#N/A</v>
          </cell>
          <cell r="J1323" t="e">
            <v>#N/A</v>
          </cell>
        </row>
        <row r="1324">
          <cell r="B1324">
            <v>870150</v>
          </cell>
          <cell r="C1324">
            <v>0.23069999999999999</v>
          </cell>
          <cell r="D1324">
            <v>0.19919999999999999</v>
          </cell>
          <cell r="E1324">
            <v>2.9700000000000001E-2</v>
          </cell>
          <cell r="F1324">
            <v>1.6999999999999999E-3</v>
          </cell>
          <cell r="G1324">
            <v>0</v>
          </cell>
          <cell r="H1324" t="e">
            <v>#N/A</v>
          </cell>
          <cell r="I1324" t="e">
            <v>#N/A</v>
          </cell>
          <cell r="J1324" t="e">
            <v>#N/A</v>
          </cell>
        </row>
        <row r="1325">
          <cell r="B1325">
            <v>870364</v>
          </cell>
          <cell r="C1325">
            <v>0.4279</v>
          </cell>
          <cell r="D1325">
            <v>0.3236</v>
          </cell>
          <cell r="E1325">
            <v>6.4299999999999996E-2</v>
          </cell>
          <cell r="F1325">
            <v>2.7000000000000001E-3</v>
          </cell>
          <cell r="G1325">
            <v>3.73E-2</v>
          </cell>
          <cell r="H1325" t="e">
            <v>#N/A</v>
          </cell>
          <cell r="I1325" t="e">
            <v>#N/A</v>
          </cell>
          <cell r="J1325" t="e">
            <v>#N/A</v>
          </cell>
        </row>
        <row r="1326">
          <cell r="B1326">
            <v>870315</v>
          </cell>
          <cell r="C1326">
            <v>1.1168</v>
          </cell>
          <cell r="D1326">
            <v>0.90980000000000005</v>
          </cell>
          <cell r="E1326">
            <v>0.15190000000000001</v>
          </cell>
          <cell r="F1326">
            <v>1.78E-2</v>
          </cell>
          <cell r="G1326">
            <v>3.73E-2</v>
          </cell>
          <cell r="H1326" t="e">
            <v>#N/A</v>
          </cell>
          <cell r="I1326" t="e">
            <v>#N/A</v>
          </cell>
          <cell r="J1326" t="e">
            <v>#N/A</v>
          </cell>
        </row>
        <row r="1327">
          <cell r="B1327">
            <v>870187</v>
          </cell>
          <cell r="C1327">
            <v>0.18920000000000001</v>
          </cell>
          <cell r="D1327">
            <v>0.13150000000000001</v>
          </cell>
          <cell r="E1327">
            <v>5.0099999999999999E-2</v>
          </cell>
          <cell r="F1327">
            <v>5.8999999999999999E-3</v>
          </cell>
          <cell r="G1327">
            <v>1.6999999999999999E-3</v>
          </cell>
          <cell r="H1327" t="e">
            <v>#N/A</v>
          </cell>
          <cell r="I1327" t="e">
            <v>#N/A</v>
          </cell>
          <cell r="J1327" t="e">
            <v>#N/A</v>
          </cell>
        </row>
        <row r="1328">
          <cell r="B1328">
            <v>870084</v>
          </cell>
          <cell r="C1328">
            <v>0.24610000000000001</v>
          </cell>
          <cell r="D1328">
            <v>0.1744</v>
          </cell>
          <cell r="E1328">
            <v>5.9900000000000002E-2</v>
          </cell>
          <cell r="F1328">
            <v>1.18E-2</v>
          </cell>
          <cell r="G1328">
            <v>0</v>
          </cell>
          <cell r="H1328" t="e">
            <v>#N/A</v>
          </cell>
          <cell r="I1328" t="e">
            <v>#N/A</v>
          </cell>
          <cell r="J1328" t="e">
            <v>#N/A</v>
          </cell>
        </row>
        <row r="1329">
          <cell r="B1329">
            <v>870131</v>
          </cell>
          <cell r="C1329">
            <v>0.19309999999999999</v>
          </cell>
          <cell r="D1329">
            <v>0.15390000000000001</v>
          </cell>
          <cell r="E1329">
            <v>3.4099999999999998E-2</v>
          </cell>
          <cell r="F1329">
            <v>5.0000000000000001E-3</v>
          </cell>
          <cell r="G1329">
            <v>0</v>
          </cell>
          <cell r="H1329" t="e">
            <v>#N/A</v>
          </cell>
          <cell r="I1329" t="e">
            <v>#N/A</v>
          </cell>
          <cell r="J1329" t="e">
            <v>#N/A</v>
          </cell>
        </row>
        <row r="1330">
          <cell r="B1330">
            <v>870134</v>
          </cell>
          <cell r="C1330">
            <v>0.62839999999999996</v>
          </cell>
          <cell r="D1330">
            <v>0.45979999999999999</v>
          </cell>
          <cell r="E1330">
            <v>0.14410000000000001</v>
          </cell>
          <cell r="F1330">
            <v>2.2700000000000001E-2</v>
          </cell>
          <cell r="G1330">
            <v>1.6999999999999999E-3</v>
          </cell>
          <cell r="H1330" t="e">
            <v>#N/A</v>
          </cell>
          <cell r="I1330" t="e">
            <v>#N/A</v>
          </cell>
          <cell r="J1330" t="e">
            <v>#N/A</v>
          </cell>
        </row>
        <row r="1331">
          <cell r="B1331">
            <v>870822</v>
          </cell>
          <cell r="C1331">
            <v>0.39169999999999999</v>
          </cell>
          <cell r="D1331">
            <v>0.28589999999999999</v>
          </cell>
          <cell r="E1331">
            <v>7.4999999999999997E-2</v>
          </cell>
          <cell r="F1331">
            <v>2.8299999999999999E-2</v>
          </cell>
          <cell r="G1331">
            <v>2.5000000000000001E-3</v>
          </cell>
          <cell r="H1331" t="e">
            <v>#N/A</v>
          </cell>
          <cell r="I1331" t="e">
            <v>#N/A</v>
          </cell>
          <cell r="J1331" t="e">
            <v>#N/A</v>
          </cell>
        </row>
        <row r="1332">
          <cell r="B1332">
            <v>871015</v>
          </cell>
          <cell r="C1332">
            <v>0.24110000000000001</v>
          </cell>
          <cell r="D1332">
            <v>0.1721</v>
          </cell>
          <cell r="E1332">
            <v>5.91E-2</v>
          </cell>
          <cell r="F1332">
            <v>9.9000000000000008E-3</v>
          </cell>
          <cell r="G1332">
            <v>0</v>
          </cell>
          <cell r="H1332" t="e">
            <v>#N/A</v>
          </cell>
          <cell r="I1332" t="e">
            <v>#N/A</v>
          </cell>
          <cell r="J1332" t="e">
            <v>#N/A</v>
          </cell>
        </row>
        <row r="1333">
          <cell r="B1333">
            <v>870836</v>
          </cell>
          <cell r="C1333">
            <v>0.32729999999999998</v>
          </cell>
          <cell r="D1333">
            <v>0.25359999999999999</v>
          </cell>
          <cell r="E1333">
            <v>7.0300000000000001E-2</v>
          </cell>
          <cell r="F1333">
            <v>0</v>
          </cell>
          <cell r="G1333">
            <v>3.3999999999999998E-3</v>
          </cell>
          <cell r="H1333" t="e">
            <v>#N/A</v>
          </cell>
          <cell r="I1333" t="e">
            <v>#N/A</v>
          </cell>
          <cell r="J1333" t="e">
            <v>#N/A</v>
          </cell>
        </row>
        <row r="1334">
          <cell r="B1334">
            <v>870891</v>
          </cell>
          <cell r="C1334">
            <v>0.96009999999999995</v>
          </cell>
          <cell r="D1334">
            <v>0.71160000000000001</v>
          </cell>
          <cell r="E1334">
            <v>0.2044</v>
          </cell>
          <cell r="F1334">
            <v>3.8199999999999998E-2</v>
          </cell>
          <cell r="G1334">
            <v>5.8999999999999999E-3</v>
          </cell>
          <cell r="H1334" t="e">
            <v>#N/A</v>
          </cell>
          <cell r="I1334" t="e">
            <v>#N/A</v>
          </cell>
          <cell r="J1334" t="e">
            <v>#N/A</v>
          </cell>
        </row>
        <row r="1335">
          <cell r="B1335">
            <v>870502</v>
          </cell>
          <cell r="C1335">
            <v>0.2228</v>
          </cell>
          <cell r="D1335">
            <v>0.14899999999999999</v>
          </cell>
          <cell r="E1335">
            <v>7.3899999999999993E-2</v>
          </cell>
          <cell r="F1335">
            <v>0</v>
          </cell>
          <cell r="G1335">
            <v>0</v>
          </cell>
          <cell r="H1335" t="e">
            <v>#N/A</v>
          </cell>
          <cell r="I1335" t="e">
            <v>#N/A</v>
          </cell>
          <cell r="J1335" t="e">
            <v>#N/A</v>
          </cell>
        </row>
        <row r="1336">
          <cell r="B1336">
            <v>870376</v>
          </cell>
          <cell r="C1336">
            <v>0.4108</v>
          </cell>
          <cell r="D1336">
            <v>0.33710000000000001</v>
          </cell>
          <cell r="E1336">
            <v>6.2799999999999995E-2</v>
          </cell>
          <cell r="F1336">
            <v>1.09E-2</v>
          </cell>
          <cell r="G1336">
            <v>0</v>
          </cell>
          <cell r="H1336" t="e">
            <v>#N/A</v>
          </cell>
          <cell r="I1336" t="e">
            <v>#N/A</v>
          </cell>
          <cell r="J1336" t="e">
            <v>#N/A</v>
          </cell>
        </row>
        <row r="1337">
          <cell r="B1337">
            <v>870972</v>
          </cell>
          <cell r="C1337">
            <v>0.67310000000000003</v>
          </cell>
          <cell r="D1337">
            <v>0.5968</v>
          </cell>
          <cell r="E1337">
            <v>6.7699999999999996E-2</v>
          </cell>
          <cell r="F1337">
            <v>8.6E-3</v>
          </cell>
          <cell r="G1337">
            <v>0</v>
          </cell>
          <cell r="H1337" t="e">
            <v>#N/A</v>
          </cell>
          <cell r="I1337" t="e">
            <v>#N/A</v>
          </cell>
          <cell r="J1337" t="e">
            <v>#N/A</v>
          </cell>
        </row>
        <row r="1338">
          <cell r="B1338">
            <v>870617</v>
          </cell>
          <cell r="C1338">
            <v>1.3068</v>
          </cell>
          <cell r="D1338">
            <v>1.083</v>
          </cell>
          <cell r="E1338">
            <v>0.2044</v>
          </cell>
          <cell r="F1338">
            <v>1.95E-2</v>
          </cell>
          <cell r="G1338">
            <v>0</v>
          </cell>
          <cell r="H1338" t="e">
            <v>#N/A</v>
          </cell>
          <cell r="I1338" t="e">
            <v>#N/A</v>
          </cell>
          <cell r="J1338" t="e">
            <v>#N/A</v>
          </cell>
        </row>
        <row r="1339">
          <cell r="B1339">
            <v>870489</v>
          </cell>
          <cell r="C1339">
            <v>4.0122999999999998</v>
          </cell>
          <cell r="D1339">
            <v>3.1644000000000001</v>
          </cell>
          <cell r="E1339">
            <v>0.70479999999999998</v>
          </cell>
          <cell r="F1339">
            <v>9.8199999999999996E-2</v>
          </cell>
          <cell r="G1339">
            <v>4.4900000000000002E-2</v>
          </cell>
          <cell r="I1339" t="e">
            <v>#N/A</v>
          </cell>
          <cell r="J1339" t="e">
            <v>#N/A</v>
          </cell>
        </row>
      </sheetData>
      <sheetData sheetId="57" refreshError="1">
        <row r="21">
          <cell r="B21" t="str">
            <v>Evolução FEC Conjunto Aeroporto</v>
          </cell>
        </row>
        <row r="22">
          <cell r="B22" t="str">
            <v>CONSUM</v>
          </cell>
          <cell r="C22" t="str">
            <v>TOTAL</v>
          </cell>
          <cell r="D22" t="str">
            <v>NPROG</v>
          </cell>
          <cell r="E22" t="str">
            <v>PROG</v>
          </cell>
          <cell r="F22" t="str">
            <v>SUBT INT</v>
          </cell>
          <cell r="G22" t="str">
            <v>SUBT EXT</v>
          </cell>
          <cell r="H22" t="str">
            <v>Padrão Mensal = 2</v>
          </cell>
          <cell r="I22" t="str">
            <v>Padrão Trimestral = 3</v>
          </cell>
          <cell r="J22" t="str">
            <v>Padrão Anual = 5</v>
          </cell>
        </row>
        <row r="23">
          <cell r="B23">
            <v>162219</v>
          </cell>
          <cell r="C23">
            <v>0.24030000000000001</v>
          </cell>
          <cell r="D23">
            <v>0.20180000000000001</v>
          </cell>
          <cell r="E23">
            <v>6.0000000000000001E-3</v>
          </cell>
          <cell r="F23">
            <v>3.2500000000000001E-2</v>
          </cell>
          <cell r="G23">
            <v>0</v>
          </cell>
          <cell r="H23">
            <v>2</v>
          </cell>
          <cell r="I23">
            <v>3</v>
          </cell>
          <cell r="J23">
            <v>5</v>
          </cell>
        </row>
        <row r="24">
          <cell r="B24">
            <v>162128</v>
          </cell>
          <cell r="C24">
            <v>0.14710000000000001</v>
          </cell>
          <cell r="D24">
            <v>0.13950000000000001</v>
          </cell>
          <cell r="E24">
            <v>7.7000000000000002E-3</v>
          </cell>
          <cell r="F24">
            <v>0</v>
          </cell>
          <cell r="G24">
            <v>0</v>
          </cell>
          <cell r="H24">
            <v>2</v>
          </cell>
          <cell r="I24">
            <v>3</v>
          </cell>
          <cell r="J24">
            <v>5</v>
          </cell>
        </row>
        <row r="25">
          <cell r="B25">
            <v>162150</v>
          </cell>
          <cell r="C25">
            <v>0.32819999999999999</v>
          </cell>
          <cell r="D25">
            <v>0.27589999999999998</v>
          </cell>
          <cell r="E25">
            <v>3.5099999999999999E-2</v>
          </cell>
          <cell r="F25">
            <v>1.72E-2</v>
          </cell>
          <cell r="G25">
            <v>0</v>
          </cell>
          <cell r="H25">
            <v>2</v>
          </cell>
          <cell r="I25">
            <v>3</v>
          </cell>
          <cell r="J25">
            <v>5</v>
          </cell>
        </row>
        <row r="26">
          <cell r="B26">
            <v>162166</v>
          </cell>
          <cell r="C26">
            <v>0.71560000000000001</v>
          </cell>
          <cell r="D26">
            <v>0.61719999999999997</v>
          </cell>
          <cell r="E26">
            <v>4.8800000000000003E-2</v>
          </cell>
          <cell r="F26">
            <v>4.9700000000000001E-2</v>
          </cell>
          <cell r="G26">
            <v>0</v>
          </cell>
          <cell r="H26">
            <v>2</v>
          </cell>
          <cell r="I26">
            <v>3</v>
          </cell>
          <cell r="J26">
            <v>5</v>
          </cell>
        </row>
        <row r="27">
          <cell r="B27">
            <v>162105</v>
          </cell>
          <cell r="C27">
            <v>0.27839999999999998</v>
          </cell>
          <cell r="D27">
            <v>0.23549999999999999</v>
          </cell>
          <cell r="E27">
            <v>4.1700000000000001E-2</v>
          </cell>
          <cell r="F27">
            <v>1.1999999999999999E-3</v>
          </cell>
          <cell r="G27">
            <v>0</v>
          </cell>
          <cell r="H27">
            <v>2</v>
          </cell>
          <cell r="I27">
            <v>3</v>
          </cell>
          <cell r="J27">
            <v>5</v>
          </cell>
        </row>
        <row r="28">
          <cell r="B28">
            <v>162105</v>
          </cell>
          <cell r="C28">
            <v>0.22500000000000001</v>
          </cell>
          <cell r="D28">
            <v>0.20319999999999999</v>
          </cell>
          <cell r="E28">
            <v>2.1899999999999999E-2</v>
          </cell>
          <cell r="F28">
            <v>0</v>
          </cell>
          <cell r="G28">
            <v>0</v>
          </cell>
          <cell r="H28">
            <v>2</v>
          </cell>
          <cell r="I28">
            <v>3</v>
          </cell>
          <cell r="J28">
            <v>5</v>
          </cell>
        </row>
        <row r="29">
          <cell r="B29">
            <v>162104</v>
          </cell>
          <cell r="C29">
            <v>0.1217</v>
          </cell>
          <cell r="D29">
            <v>0.1042</v>
          </cell>
          <cell r="E29">
            <v>1.34E-2</v>
          </cell>
          <cell r="F29">
            <v>4.0000000000000001E-3</v>
          </cell>
          <cell r="G29">
            <v>0</v>
          </cell>
          <cell r="H29">
            <v>2</v>
          </cell>
          <cell r="I29">
            <v>3</v>
          </cell>
          <cell r="J29">
            <v>5</v>
          </cell>
        </row>
        <row r="30">
          <cell r="B30">
            <v>162105</v>
          </cell>
          <cell r="C30">
            <v>0.62509999999999999</v>
          </cell>
          <cell r="D30">
            <v>0.54290000000000005</v>
          </cell>
          <cell r="E30">
            <v>7.6999999999999999E-2</v>
          </cell>
          <cell r="F30">
            <v>5.1999999999999998E-3</v>
          </cell>
          <cell r="G30">
            <v>0</v>
          </cell>
          <cell r="H30">
            <v>2</v>
          </cell>
          <cell r="I30">
            <v>3</v>
          </cell>
          <cell r="J30">
            <v>5</v>
          </cell>
        </row>
        <row r="31">
          <cell r="B31">
            <v>162349</v>
          </cell>
          <cell r="C31">
            <v>0.29370000000000002</v>
          </cell>
          <cell r="D31">
            <v>0.16689999999999999</v>
          </cell>
          <cell r="E31">
            <v>3.9600000000000003E-2</v>
          </cell>
          <cell r="F31">
            <v>8.7300000000000003E-2</v>
          </cell>
          <cell r="G31">
            <v>0</v>
          </cell>
          <cell r="H31">
            <v>2</v>
          </cell>
          <cell r="I31">
            <v>3</v>
          </cell>
          <cell r="J31">
            <v>5</v>
          </cell>
        </row>
        <row r="32">
          <cell r="B32">
            <v>162235</v>
          </cell>
          <cell r="C32">
            <v>0.2097</v>
          </cell>
          <cell r="D32">
            <v>0.1147</v>
          </cell>
          <cell r="E32">
            <v>5.3199999999999997E-2</v>
          </cell>
          <cell r="F32">
            <v>4.1799999999999997E-2</v>
          </cell>
          <cell r="G32">
            <v>0</v>
          </cell>
          <cell r="H32">
            <v>2</v>
          </cell>
          <cell r="I32">
            <v>3</v>
          </cell>
          <cell r="J32">
            <v>5</v>
          </cell>
        </row>
        <row r="33">
          <cell r="B33">
            <v>161778</v>
          </cell>
          <cell r="C33">
            <v>0.30880000000000002</v>
          </cell>
          <cell r="D33">
            <v>0.19869999999999999</v>
          </cell>
          <cell r="E33">
            <v>0.1101</v>
          </cell>
          <cell r="F33">
            <v>0</v>
          </cell>
          <cell r="G33">
            <v>0</v>
          </cell>
          <cell r="H33">
            <v>2</v>
          </cell>
          <cell r="I33">
            <v>3</v>
          </cell>
          <cell r="J33">
            <v>5</v>
          </cell>
        </row>
        <row r="34">
          <cell r="B34">
            <v>162121</v>
          </cell>
          <cell r="C34">
            <v>0.81210000000000004</v>
          </cell>
          <cell r="D34">
            <v>0.48020000000000002</v>
          </cell>
          <cell r="E34">
            <v>0.20280000000000001</v>
          </cell>
          <cell r="F34">
            <v>0.1293</v>
          </cell>
          <cell r="G34">
            <v>0</v>
          </cell>
          <cell r="H34">
            <v>2</v>
          </cell>
          <cell r="I34">
            <v>3</v>
          </cell>
          <cell r="J34">
            <v>5</v>
          </cell>
        </row>
        <row r="35">
          <cell r="B35">
            <v>161527</v>
          </cell>
          <cell r="C35">
            <v>0.1618</v>
          </cell>
          <cell r="D35">
            <v>8.9099999999999999E-2</v>
          </cell>
          <cell r="E35">
            <v>7.2700000000000001E-2</v>
          </cell>
          <cell r="F35">
            <v>0</v>
          </cell>
          <cell r="G35">
            <v>0</v>
          </cell>
          <cell r="H35">
            <v>2</v>
          </cell>
          <cell r="I35">
            <v>3</v>
          </cell>
          <cell r="J35">
            <v>5</v>
          </cell>
        </row>
        <row r="36">
          <cell r="B36">
            <v>161536</v>
          </cell>
          <cell r="C36">
            <v>0.28389999999999999</v>
          </cell>
          <cell r="D36">
            <v>0.23880000000000001</v>
          </cell>
          <cell r="E36">
            <v>4.4999999999999998E-2</v>
          </cell>
          <cell r="F36">
            <v>0</v>
          </cell>
          <cell r="G36">
            <v>0</v>
          </cell>
          <cell r="H36">
            <v>2</v>
          </cell>
          <cell r="I36">
            <v>3</v>
          </cell>
          <cell r="J36">
            <v>5</v>
          </cell>
        </row>
        <row r="37">
          <cell r="B37">
            <v>161536</v>
          </cell>
          <cell r="C37">
            <v>0.28960000000000002</v>
          </cell>
          <cell r="D37">
            <v>0.23930000000000001</v>
          </cell>
          <cell r="E37">
            <v>4.6300000000000001E-2</v>
          </cell>
          <cell r="F37">
            <v>4.1000000000000003E-3</v>
          </cell>
          <cell r="G37">
            <v>0</v>
          </cell>
          <cell r="H37">
            <v>2</v>
          </cell>
          <cell r="I37">
            <v>3</v>
          </cell>
          <cell r="J37">
            <v>5</v>
          </cell>
        </row>
        <row r="38">
          <cell r="B38">
            <v>161533</v>
          </cell>
          <cell r="C38">
            <v>0.73529999999999995</v>
          </cell>
          <cell r="D38">
            <v>0.56720000000000004</v>
          </cell>
          <cell r="E38">
            <v>0.16400000000000001</v>
          </cell>
          <cell r="F38">
            <v>4.1000000000000003E-3</v>
          </cell>
          <cell r="G38">
            <v>0</v>
          </cell>
          <cell r="I38">
            <v>3</v>
          </cell>
          <cell r="J38">
            <v>5</v>
          </cell>
        </row>
        <row r="39">
          <cell r="B39">
            <v>161981</v>
          </cell>
          <cell r="C39">
            <v>2.8881000000000001</v>
          </cell>
          <cell r="D39">
            <v>2.2075</v>
          </cell>
          <cell r="E39">
            <v>0.4924</v>
          </cell>
          <cell r="F39">
            <v>0.18840000000000001</v>
          </cell>
          <cell r="G39">
            <v>0</v>
          </cell>
          <cell r="J39">
            <v>5</v>
          </cell>
        </row>
        <row r="41">
          <cell r="B41" t="str">
            <v>Evolução FEC Conjunto Aricanduva</v>
          </cell>
        </row>
        <row r="42">
          <cell r="B42" t="str">
            <v>CONSUM</v>
          </cell>
          <cell r="C42" t="str">
            <v>TOTAL</v>
          </cell>
          <cell r="D42" t="str">
            <v>NPROG</v>
          </cell>
          <cell r="E42" t="str">
            <v>PROG</v>
          </cell>
          <cell r="F42" t="str">
            <v>SUBT INT</v>
          </cell>
          <cell r="G42" t="str">
            <v>SUBT EXT</v>
          </cell>
          <cell r="H42" t="str">
            <v>Padrão Mensal = 2,4</v>
          </cell>
          <cell r="I42" t="str">
            <v>Padrão Trimestral = 4,8</v>
          </cell>
          <cell r="J42" t="str">
            <v>Padrão Anual = 8</v>
          </cell>
        </row>
        <row r="43">
          <cell r="B43">
            <v>75175</v>
          </cell>
          <cell r="C43">
            <v>0.61050000000000004</v>
          </cell>
          <cell r="D43">
            <v>0.57330000000000003</v>
          </cell>
          <cell r="E43">
            <v>3.73E-2</v>
          </cell>
          <cell r="F43">
            <v>0</v>
          </cell>
          <cell r="G43">
            <v>0</v>
          </cell>
          <cell r="H43">
            <v>2.4</v>
          </cell>
          <cell r="I43">
            <v>4.8</v>
          </cell>
          <cell r="J43">
            <v>8</v>
          </cell>
        </row>
        <row r="44">
          <cell r="B44">
            <v>75169</v>
          </cell>
          <cell r="C44">
            <v>0.39500000000000002</v>
          </cell>
          <cell r="D44">
            <v>0.38269999999999998</v>
          </cell>
          <cell r="E44">
            <v>1.23E-2</v>
          </cell>
          <cell r="F44">
            <v>0</v>
          </cell>
          <cell r="G44">
            <v>0</v>
          </cell>
          <cell r="H44">
            <v>2.4</v>
          </cell>
          <cell r="I44">
            <v>4.8</v>
          </cell>
          <cell r="J44">
            <v>8</v>
          </cell>
        </row>
        <row r="45">
          <cell r="B45">
            <v>75180</v>
          </cell>
          <cell r="C45">
            <v>0.17169999999999999</v>
          </cell>
          <cell r="D45">
            <v>0.1671</v>
          </cell>
          <cell r="E45">
            <v>4.4999999999999997E-3</v>
          </cell>
          <cell r="F45">
            <v>0</v>
          </cell>
          <cell r="G45">
            <v>0</v>
          </cell>
          <cell r="H45">
            <v>2.4</v>
          </cell>
          <cell r="I45">
            <v>4.8</v>
          </cell>
          <cell r="J45">
            <v>8</v>
          </cell>
        </row>
        <row r="46">
          <cell r="B46">
            <v>75175</v>
          </cell>
          <cell r="C46">
            <v>1.1772</v>
          </cell>
          <cell r="D46">
            <v>1.1231</v>
          </cell>
          <cell r="E46">
            <v>5.4100000000000002E-2</v>
          </cell>
          <cell r="F46">
            <v>0</v>
          </cell>
          <cell r="G46">
            <v>0</v>
          </cell>
          <cell r="H46">
            <v>2.4</v>
          </cell>
          <cell r="I46">
            <v>4.8</v>
          </cell>
          <cell r="J46">
            <v>8</v>
          </cell>
        </row>
        <row r="47">
          <cell r="B47">
            <v>75169</v>
          </cell>
          <cell r="C47">
            <v>7.7899999999999997E-2</v>
          </cell>
          <cell r="D47">
            <v>7.3499999999999996E-2</v>
          </cell>
          <cell r="E47">
            <v>4.4000000000000003E-3</v>
          </cell>
          <cell r="F47">
            <v>0</v>
          </cell>
          <cell r="G47">
            <v>0</v>
          </cell>
          <cell r="H47">
            <v>2.4</v>
          </cell>
          <cell r="I47">
            <v>4.8</v>
          </cell>
          <cell r="J47">
            <v>8</v>
          </cell>
        </row>
        <row r="48">
          <cell r="B48">
            <v>75169</v>
          </cell>
          <cell r="C48">
            <v>0.29730000000000001</v>
          </cell>
          <cell r="D48">
            <v>0.26629999999999998</v>
          </cell>
          <cell r="E48">
            <v>6.7999999999999996E-3</v>
          </cell>
          <cell r="F48">
            <v>2.4199999999999999E-2</v>
          </cell>
          <cell r="G48">
            <v>0</v>
          </cell>
          <cell r="H48">
            <v>2.4</v>
          </cell>
          <cell r="I48">
            <v>4.8</v>
          </cell>
          <cell r="J48">
            <v>8</v>
          </cell>
        </row>
        <row r="49">
          <cell r="B49">
            <v>75169</v>
          </cell>
          <cell r="C49">
            <v>0.43630000000000002</v>
          </cell>
          <cell r="D49">
            <v>0.42680000000000001</v>
          </cell>
          <cell r="E49">
            <v>9.4999999999999998E-3</v>
          </cell>
          <cell r="F49">
            <v>0</v>
          </cell>
          <cell r="G49">
            <v>0</v>
          </cell>
          <cell r="H49">
            <v>2.4</v>
          </cell>
          <cell r="I49">
            <v>4.8</v>
          </cell>
          <cell r="J49">
            <v>8</v>
          </cell>
        </row>
        <row r="50">
          <cell r="B50">
            <v>75169</v>
          </cell>
          <cell r="C50">
            <v>0.8115</v>
          </cell>
          <cell r="D50">
            <v>0.76659999999999995</v>
          </cell>
          <cell r="E50">
            <v>2.07E-2</v>
          </cell>
          <cell r="F50">
            <v>2.4199999999999999E-2</v>
          </cell>
          <cell r="G50">
            <v>0</v>
          </cell>
          <cell r="H50">
            <v>2.4</v>
          </cell>
          <cell r="I50">
            <v>4.8</v>
          </cell>
          <cell r="J50">
            <v>8</v>
          </cell>
        </row>
        <row r="51">
          <cell r="B51">
            <v>75164</v>
          </cell>
          <cell r="C51">
            <v>0.27800000000000002</v>
          </cell>
          <cell r="D51">
            <v>0.21729999999999999</v>
          </cell>
          <cell r="E51">
            <v>6.0600000000000001E-2</v>
          </cell>
          <cell r="F51">
            <v>0</v>
          </cell>
          <cell r="G51">
            <v>0</v>
          </cell>
          <cell r="H51">
            <v>2.4</v>
          </cell>
          <cell r="I51">
            <v>4.8</v>
          </cell>
          <cell r="J51">
            <v>8</v>
          </cell>
        </row>
        <row r="52">
          <cell r="B52">
            <v>75165</v>
          </cell>
          <cell r="C52">
            <v>0.37540000000000001</v>
          </cell>
          <cell r="D52">
            <v>0.33539999999999998</v>
          </cell>
          <cell r="E52">
            <v>0.04</v>
          </cell>
          <cell r="F52">
            <v>0</v>
          </cell>
          <cell r="G52">
            <v>0</v>
          </cell>
          <cell r="H52">
            <v>2.4</v>
          </cell>
          <cell r="I52">
            <v>4.8</v>
          </cell>
          <cell r="J52">
            <v>8</v>
          </cell>
        </row>
        <row r="53">
          <cell r="B53">
            <v>75146</v>
          </cell>
          <cell r="C53">
            <v>0.38879999999999998</v>
          </cell>
          <cell r="D53">
            <v>0.34760000000000002</v>
          </cell>
          <cell r="E53">
            <v>4.1200000000000001E-2</v>
          </cell>
          <cell r="F53">
            <v>0</v>
          </cell>
          <cell r="G53">
            <v>0</v>
          </cell>
          <cell r="H53">
            <v>2.4</v>
          </cell>
          <cell r="I53">
            <v>4.8</v>
          </cell>
          <cell r="J53">
            <v>8</v>
          </cell>
        </row>
        <row r="54">
          <cell r="B54">
            <v>75158</v>
          </cell>
          <cell r="C54">
            <v>1.0422</v>
          </cell>
          <cell r="D54">
            <v>0.90029999999999999</v>
          </cell>
          <cell r="E54">
            <v>0.14180000000000001</v>
          </cell>
          <cell r="F54">
            <v>0</v>
          </cell>
          <cell r="G54">
            <v>0</v>
          </cell>
          <cell r="H54">
            <v>2.4</v>
          </cell>
          <cell r="I54">
            <v>4.8</v>
          </cell>
          <cell r="J54">
            <v>8</v>
          </cell>
        </row>
        <row r="55">
          <cell r="B55">
            <v>75139</v>
          </cell>
          <cell r="C55">
            <v>0.30790000000000001</v>
          </cell>
          <cell r="D55">
            <v>0.2366</v>
          </cell>
          <cell r="E55">
            <v>8.0999999999999996E-3</v>
          </cell>
          <cell r="F55">
            <v>6.3200000000000006E-2</v>
          </cell>
          <cell r="G55">
            <v>0</v>
          </cell>
          <cell r="H55">
            <v>2.4</v>
          </cell>
          <cell r="I55">
            <v>4.8</v>
          </cell>
          <cell r="J55">
            <v>8</v>
          </cell>
        </row>
        <row r="56">
          <cell r="B56">
            <v>75125</v>
          </cell>
          <cell r="C56">
            <v>0.1409</v>
          </cell>
          <cell r="D56">
            <v>0.13489999999999999</v>
          </cell>
          <cell r="E56">
            <v>6.0000000000000001E-3</v>
          </cell>
          <cell r="F56">
            <v>0</v>
          </cell>
          <cell r="G56">
            <v>0</v>
          </cell>
          <cell r="H56">
            <v>2.4</v>
          </cell>
          <cell r="I56">
            <v>4.8</v>
          </cell>
          <cell r="J56">
            <v>8</v>
          </cell>
        </row>
        <row r="57">
          <cell r="B57">
            <v>75123</v>
          </cell>
          <cell r="C57">
            <v>0.52180000000000004</v>
          </cell>
          <cell r="D57">
            <v>0.30170000000000002</v>
          </cell>
          <cell r="E57">
            <v>5.7099999999999998E-2</v>
          </cell>
          <cell r="F57">
            <v>0.16309999999999999</v>
          </cell>
          <cell r="G57">
            <v>0</v>
          </cell>
          <cell r="H57">
            <v>2.4</v>
          </cell>
          <cell r="I57">
            <v>4.8</v>
          </cell>
          <cell r="J57">
            <v>8</v>
          </cell>
        </row>
        <row r="58">
          <cell r="B58">
            <v>75129</v>
          </cell>
          <cell r="C58">
            <v>0.97060000000000002</v>
          </cell>
          <cell r="D58">
            <v>0.67320000000000002</v>
          </cell>
          <cell r="E58">
            <v>7.1199999999999999E-2</v>
          </cell>
          <cell r="F58">
            <v>0.2263</v>
          </cell>
          <cell r="G58">
            <v>0</v>
          </cell>
          <cell r="I58">
            <v>4.8</v>
          </cell>
          <cell r="J58">
            <v>8</v>
          </cell>
        </row>
        <row r="59">
          <cell r="B59">
            <v>75158</v>
          </cell>
          <cell r="C59">
            <v>4.0015000000000001</v>
          </cell>
          <cell r="D59">
            <v>3.4632999999999998</v>
          </cell>
          <cell r="E59">
            <v>0.2878</v>
          </cell>
          <cell r="F59">
            <v>0.25040000000000001</v>
          </cell>
          <cell r="G59">
            <v>0</v>
          </cell>
          <cell r="J59">
            <v>8</v>
          </cell>
        </row>
        <row r="61">
          <cell r="B61" t="str">
            <v>Evolução FEC Conjunto Butantã</v>
          </cell>
        </row>
        <row r="62">
          <cell r="B62" t="str">
            <v>CONSUM</v>
          </cell>
          <cell r="C62" t="str">
            <v>TOTAL</v>
          </cell>
          <cell r="D62" t="str">
            <v>NPROG</v>
          </cell>
          <cell r="E62" t="str">
            <v>PROG</v>
          </cell>
          <cell r="F62" t="str">
            <v>SUBT INT</v>
          </cell>
          <cell r="G62" t="str">
            <v>SUBT EXT</v>
          </cell>
          <cell r="H62" t="str">
            <v>Padrão Mensal = 2,1</v>
          </cell>
          <cell r="I62" t="str">
            <v>Padrão Trimestral = 4,2</v>
          </cell>
          <cell r="J62" t="str">
            <v>Padrão Anual = 7</v>
          </cell>
        </row>
        <row r="63">
          <cell r="B63">
            <v>29847</v>
          </cell>
          <cell r="C63">
            <v>0.29559999999999997</v>
          </cell>
          <cell r="D63">
            <v>0.28720000000000001</v>
          </cell>
          <cell r="E63">
            <v>8.3999999999999995E-3</v>
          </cell>
          <cell r="F63">
            <v>0</v>
          </cell>
          <cell r="G63">
            <v>0</v>
          </cell>
          <cell r="H63">
            <v>2.1</v>
          </cell>
          <cell r="I63">
            <v>4.2</v>
          </cell>
          <cell r="J63">
            <v>7</v>
          </cell>
        </row>
        <row r="64">
          <cell r="B64">
            <v>29759</v>
          </cell>
          <cell r="C64">
            <v>0.4264</v>
          </cell>
          <cell r="D64">
            <v>0.41810000000000003</v>
          </cell>
          <cell r="E64">
            <v>8.2000000000000007E-3</v>
          </cell>
          <cell r="F64">
            <v>0</v>
          </cell>
          <cell r="G64">
            <v>0</v>
          </cell>
          <cell r="H64">
            <v>2.1</v>
          </cell>
          <cell r="I64">
            <v>4.2</v>
          </cell>
          <cell r="J64">
            <v>7</v>
          </cell>
        </row>
        <row r="65">
          <cell r="B65">
            <v>29761</v>
          </cell>
          <cell r="C65">
            <v>1.0128999999999999</v>
          </cell>
          <cell r="D65">
            <v>0.99909999999999999</v>
          </cell>
          <cell r="E65">
            <v>1.3899999999999999E-2</v>
          </cell>
          <cell r="F65">
            <v>0</v>
          </cell>
          <cell r="G65">
            <v>0</v>
          </cell>
          <cell r="H65">
            <v>2.1</v>
          </cell>
          <cell r="I65">
            <v>4.2</v>
          </cell>
          <cell r="J65">
            <v>7</v>
          </cell>
        </row>
        <row r="66">
          <cell r="B66">
            <v>29789</v>
          </cell>
          <cell r="C66">
            <v>1.7341</v>
          </cell>
          <cell r="D66">
            <v>1.7036</v>
          </cell>
          <cell r="E66">
            <v>3.0499999999999999E-2</v>
          </cell>
          <cell r="F66">
            <v>0</v>
          </cell>
          <cell r="G66">
            <v>0</v>
          </cell>
          <cell r="H66">
            <v>2.1</v>
          </cell>
          <cell r="I66">
            <v>4.2</v>
          </cell>
          <cell r="J66">
            <v>7</v>
          </cell>
        </row>
        <row r="67">
          <cell r="B67">
            <v>29758</v>
          </cell>
          <cell r="C67">
            <v>0.1087</v>
          </cell>
          <cell r="D67">
            <v>0.10630000000000001</v>
          </cell>
          <cell r="E67">
            <v>2.5000000000000001E-3</v>
          </cell>
          <cell r="F67">
            <v>0</v>
          </cell>
          <cell r="G67">
            <v>0</v>
          </cell>
          <cell r="H67">
            <v>2.1</v>
          </cell>
          <cell r="I67">
            <v>4.2</v>
          </cell>
          <cell r="J67">
            <v>7</v>
          </cell>
        </row>
        <row r="68">
          <cell r="B68">
            <v>29758</v>
          </cell>
          <cell r="C68">
            <v>0.36780000000000002</v>
          </cell>
          <cell r="D68">
            <v>0.3664</v>
          </cell>
          <cell r="E68">
            <v>1.4E-3</v>
          </cell>
          <cell r="F68">
            <v>0</v>
          </cell>
          <cell r="G68">
            <v>0</v>
          </cell>
          <cell r="H68">
            <v>2.1</v>
          </cell>
          <cell r="I68">
            <v>4.2</v>
          </cell>
          <cell r="J68">
            <v>7</v>
          </cell>
        </row>
        <row r="69">
          <cell r="B69">
            <v>29758</v>
          </cell>
          <cell r="C69">
            <v>0.20730000000000001</v>
          </cell>
          <cell r="D69">
            <v>0.20230000000000001</v>
          </cell>
          <cell r="E69">
            <v>5.0000000000000001E-3</v>
          </cell>
          <cell r="F69">
            <v>0</v>
          </cell>
          <cell r="G69">
            <v>0</v>
          </cell>
          <cell r="H69">
            <v>2.1</v>
          </cell>
          <cell r="I69">
            <v>4.2</v>
          </cell>
          <cell r="J69">
            <v>7</v>
          </cell>
        </row>
        <row r="70">
          <cell r="B70">
            <v>29758</v>
          </cell>
          <cell r="C70">
            <v>0.68379999999999996</v>
          </cell>
          <cell r="D70">
            <v>0.67500000000000004</v>
          </cell>
          <cell r="E70">
            <v>8.8999999999999999E-3</v>
          </cell>
          <cell r="F70">
            <v>0</v>
          </cell>
          <cell r="G70">
            <v>0</v>
          </cell>
          <cell r="H70">
            <v>2.1</v>
          </cell>
          <cell r="I70">
            <v>4.2</v>
          </cell>
          <cell r="J70">
            <v>7</v>
          </cell>
        </row>
        <row r="71">
          <cell r="B71">
            <v>29758</v>
          </cell>
          <cell r="C71">
            <v>0.28149999999999997</v>
          </cell>
          <cell r="D71">
            <v>0.27379999999999999</v>
          </cell>
          <cell r="E71">
            <v>7.7000000000000002E-3</v>
          </cell>
          <cell r="F71">
            <v>0</v>
          </cell>
          <cell r="G71">
            <v>0</v>
          </cell>
          <cell r="H71">
            <v>2.1</v>
          </cell>
          <cell r="I71">
            <v>4.2</v>
          </cell>
          <cell r="J71">
            <v>7</v>
          </cell>
        </row>
        <row r="72">
          <cell r="B72">
            <v>29756</v>
          </cell>
          <cell r="C72">
            <v>0.20569999999999999</v>
          </cell>
          <cell r="D72">
            <v>0.19270000000000001</v>
          </cell>
          <cell r="E72">
            <v>1.29E-2</v>
          </cell>
          <cell r="F72">
            <v>0</v>
          </cell>
          <cell r="G72">
            <v>0</v>
          </cell>
          <cell r="H72">
            <v>2.1</v>
          </cell>
          <cell r="I72">
            <v>4.2</v>
          </cell>
          <cell r="J72">
            <v>7</v>
          </cell>
        </row>
        <row r="73">
          <cell r="B73">
            <v>29791</v>
          </cell>
          <cell r="C73">
            <v>0.1799</v>
          </cell>
          <cell r="D73">
            <v>0.17519999999999999</v>
          </cell>
          <cell r="E73">
            <v>4.5999999999999999E-3</v>
          </cell>
          <cell r="F73">
            <v>0</v>
          </cell>
          <cell r="G73">
            <v>0</v>
          </cell>
          <cell r="H73">
            <v>2.1</v>
          </cell>
          <cell r="I73">
            <v>4.2</v>
          </cell>
          <cell r="J73">
            <v>7</v>
          </cell>
        </row>
        <row r="74">
          <cell r="B74">
            <v>29768</v>
          </cell>
          <cell r="C74">
            <v>0.66710000000000003</v>
          </cell>
          <cell r="D74">
            <v>0.64170000000000005</v>
          </cell>
          <cell r="E74">
            <v>2.52E-2</v>
          </cell>
          <cell r="F74">
            <v>0</v>
          </cell>
          <cell r="G74">
            <v>0</v>
          </cell>
          <cell r="H74">
            <v>2.1</v>
          </cell>
          <cell r="I74">
            <v>4.2</v>
          </cell>
          <cell r="J74">
            <v>7</v>
          </cell>
        </row>
        <row r="75">
          <cell r="B75">
            <v>29791</v>
          </cell>
          <cell r="C75">
            <v>0.30430000000000001</v>
          </cell>
          <cell r="D75">
            <v>0.30270000000000002</v>
          </cell>
          <cell r="E75">
            <v>1.5E-3</v>
          </cell>
          <cell r="F75">
            <v>0</v>
          </cell>
          <cell r="G75">
            <v>0</v>
          </cell>
          <cell r="H75">
            <v>2.1</v>
          </cell>
          <cell r="I75">
            <v>4.2</v>
          </cell>
          <cell r="J75">
            <v>7</v>
          </cell>
        </row>
        <row r="76">
          <cell r="B76">
            <v>29786</v>
          </cell>
          <cell r="C76">
            <v>1.7465999999999999</v>
          </cell>
          <cell r="D76">
            <v>1.1998</v>
          </cell>
          <cell r="E76">
            <v>1.5E-3</v>
          </cell>
          <cell r="F76">
            <v>0.54530000000000001</v>
          </cell>
          <cell r="G76">
            <v>0</v>
          </cell>
          <cell r="H76">
            <v>2.1</v>
          </cell>
          <cell r="I76">
            <v>4.2</v>
          </cell>
          <cell r="J76">
            <v>7</v>
          </cell>
        </row>
        <row r="77">
          <cell r="B77">
            <v>29784</v>
          </cell>
          <cell r="C77">
            <v>0.4017</v>
          </cell>
          <cell r="D77">
            <v>0.3881</v>
          </cell>
          <cell r="E77">
            <v>1.3599999999999999E-2</v>
          </cell>
          <cell r="F77">
            <v>0</v>
          </cell>
          <cell r="G77">
            <v>0</v>
          </cell>
          <cell r="H77">
            <v>2.1</v>
          </cell>
          <cell r="I77">
            <v>4.2</v>
          </cell>
          <cell r="J77">
            <v>7</v>
          </cell>
        </row>
        <row r="78">
          <cell r="B78">
            <v>29787</v>
          </cell>
          <cell r="C78">
            <v>2.4525000000000001</v>
          </cell>
          <cell r="D78">
            <v>1.8906000000000001</v>
          </cell>
          <cell r="E78">
            <v>1.66E-2</v>
          </cell>
          <cell r="F78">
            <v>0.54530000000000001</v>
          </cell>
          <cell r="G78">
            <v>0</v>
          </cell>
          <cell r="I78">
            <v>4.2</v>
          </cell>
          <cell r="J78">
            <v>7</v>
          </cell>
        </row>
        <row r="79">
          <cell r="B79">
            <v>29776</v>
          </cell>
          <cell r="C79">
            <v>5.5385999999999997</v>
          </cell>
          <cell r="D79">
            <v>4.9116999999999997</v>
          </cell>
          <cell r="E79">
            <v>8.1199999999999994E-2</v>
          </cell>
          <cell r="F79">
            <v>0.54549999999999998</v>
          </cell>
          <cell r="G79">
            <v>0</v>
          </cell>
          <cell r="J79">
            <v>7</v>
          </cell>
        </row>
        <row r="81">
          <cell r="B81" t="str">
            <v>Evolução FEC Conjunto Campo Limpo</v>
          </cell>
        </row>
        <row r="82">
          <cell r="B82" t="str">
            <v>CONSUM</v>
          </cell>
          <cell r="C82" t="str">
            <v>TOTAL</v>
          </cell>
          <cell r="D82" t="str">
            <v>NPROG</v>
          </cell>
          <cell r="E82" t="str">
            <v>PROG</v>
          </cell>
          <cell r="F82" t="str">
            <v>SUBT INT</v>
          </cell>
          <cell r="G82" t="str">
            <v>SUBT EXT</v>
          </cell>
          <cell r="H82" t="str">
            <v>Padrão Mensal = 3,6</v>
          </cell>
          <cell r="I82" t="str">
            <v>Padrão Trimestral = 7,2</v>
          </cell>
          <cell r="J82" t="str">
            <v>Padrão Anual = 12</v>
          </cell>
        </row>
        <row r="83">
          <cell r="B83">
            <v>135803</v>
          </cell>
          <cell r="C83">
            <v>0.47039999999999998</v>
          </cell>
          <cell r="D83">
            <v>0.38350000000000001</v>
          </cell>
          <cell r="E83">
            <v>8.6900000000000005E-2</v>
          </cell>
          <cell r="F83">
            <v>0</v>
          </cell>
          <cell r="G83">
            <v>0</v>
          </cell>
          <cell r="H83">
            <v>3.6</v>
          </cell>
          <cell r="I83">
            <v>7.2</v>
          </cell>
          <cell r="J83">
            <v>12</v>
          </cell>
        </row>
        <row r="84">
          <cell r="B84">
            <v>135616</v>
          </cell>
          <cell r="C84">
            <v>0.47160000000000002</v>
          </cell>
          <cell r="D84">
            <v>0.43269999999999997</v>
          </cell>
          <cell r="E84">
            <v>3.8899999999999997E-2</v>
          </cell>
          <cell r="F84">
            <v>0</v>
          </cell>
          <cell r="G84">
            <v>0</v>
          </cell>
          <cell r="H84">
            <v>3.6</v>
          </cell>
          <cell r="I84">
            <v>7.2</v>
          </cell>
          <cell r="J84">
            <v>12</v>
          </cell>
        </row>
        <row r="85">
          <cell r="B85">
            <v>135677</v>
          </cell>
          <cell r="C85">
            <v>0.65749999999999997</v>
          </cell>
          <cell r="D85">
            <v>0.58879999999999999</v>
          </cell>
          <cell r="E85">
            <v>6.8699999999999997E-2</v>
          </cell>
          <cell r="F85">
            <v>0</v>
          </cell>
          <cell r="G85">
            <v>0</v>
          </cell>
          <cell r="H85">
            <v>3.6</v>
          </cell>
          <cell r="I85">
            <v>7.2</v>
          </cell>
          <cell r="J85">
            <v>12</v>
          </cell>
        </row>
        <row r="86">
          <cell r="B86">
            <v>135699</v>
          </cell>
          <cell r="C86">
            <v>1.5994999999999999</v>
          </cell>
          <cell r="D86">
            <v>1.4049</v>
          </cell>
          <cell r="E86">
            <v>0.19450000000000001</v>
          </cell>
          <cell r="F86">
            <v>0</v>
          </cell>
          <cell r="G86">
            <v>0</v>
          </cell>
          <cell r="H86">
            <v>3.6</v>
          </cell>
          <cell r="I86">
            <v>7.2</v>
          </cell>
          <cell r="J86">
            <v>12</v>
          </cell>
        </row>
        <row r="87">
          <cell r="B87">
            <v>135623</v>
          </cell>
          <cell r="C87">
            <v>0.49780000000000002</v>
          </cell>
          <cell r="D87">
            <v>0.43580000000000002</v>
          </cell>
          <cell r="E87">
            <v>6.2E-2</v>
          </cell>
          <cell r="F87">
            <v>0</v>
          </cell>
          <cell r="G87">
            <v>0</v>
          </cell>
          <cell r="H87">
            <v>3.6</v>
          </cell>
          <cell r="I87">
            <v>7.2</v>
          </cell>
          <cell r="J87">
            <v>12</v>
          </cell>
        </row>
        <row r="88">
          <cell r="B88">
            <v>135623</v>
          </cell>
          <cell r="C88">
            <v>1.1808000000000001</v>
          </cell>
          <cell r="D88">
            <v>0.40810000000000002</v>
          </cell>
          <cell r="E88">
            <v>2.64E-2</v>
          </cell>
          <cell r="F88">
            <v>0.74619999999999997</v>
          </cell>
          <cell r="G88">
            <v>0</v>
          </cell>
          <cell r="H88">
            <v>3.6</v>
          </cell>
          <cell r="I88">
            <v>7.2</v>
          </cell>
          <cell r="J88">
            <v>12</v>
          </cell>
        </row>
        <row r="89">
          <cell r="B89">
            <v>135623</v>
          </cell>
          <cell r="C89">
            <v>0.33079999999999998</v>
          </cell>
          <cell r="D89">
            <v>0.30020000000000002</v>
          </cell>
          <cell r="E89">
            <v>3.0599999999999999E-2</v>
          </cell>
          <cell r="F89">
            <v>0</v>
          </cell>
          <cell r="G89">
            <v>0</v>
          </cell>
          <cell r="H89">
            <v>3.6</v>
          </cell>
          <cell r="I89">
            <v>7.2</v>
          </cell>
          <cell r="J89">
            <v>12</v>
          </cell>
        </row>
        <row r="90">
          <cell r="B90">
            <v>135623</v>
          </cell>
          <cell r="C90">
            <v>2.0093999999999999</v>
          </cell>
          <cell r="D90">
            <v>1.1440999999999999</v>
          </cell>
          <cell r="E90">
            <v>0.11899999999999999</v>
          </cell>
          <cell r="F90">
            <v>0.74619999999999997</v>
          </cell>
          <cell r="G90">
            <v>0</v>
          </cell>
          <cell r="H90">
            <v>3.6</v>
          </cell>
          <cell r="I90">
            <v>7.2</v>
          </cell>
          <cell r="J90">
            <v>12</v>
          </cell>
        </row>
        <row r="91">
          <cell r="B91">
            <v>135582</v>
          </cell>
          <cell r="C91">
            <v>0.755</v>
          </cell>
          <cell r="D91">
            <v>0.73340000000000005</v>
          </cell>
          <cell r="E91">
            <v>2.1600000000000001E-2</v>
          </cell>
          <cell r="F91">
            <v>0</v>
          </cell>
          <cell r="G91">
            <v>0</v>
          </cell>
          <cell r="H91">
            <v>3.6</v>
          </cell>
          <cell r="I91">
            <v>7.2</v>
          </cell>
          <cell r="J91">
            <v>12</v>
          </cell>
        </row>
        <row r="92">
          <cell r="B92">
            <v>135456</v>
          </cell>
          <cell r="C92">
            <v>0.33510000000000001</v>
          </cell>
          <cell r="D92">
            <v>0.31180000000000002</v>
          </cell>
          <cell r="E92">
            <v>2.3300000000000001E-2</v>
          </cell>
          <cell r="F92">
            <v>0</v>
          </cell>
          <cell r="G92">
            <v>0</v>
          </cell>
          <cell r="H92">
            <v>3.6</v>
          </cell>
          <cell r="I92">
            <v>7.2</v>
          </cell>
          <cell r="J92">
            <v>12</v>
          </cell>
        </row>
        <row r="93">
          <cell r="B93">
            <v>135347</v>
          </cell>
          <cell r="C93">
            <v>0.40910000000000002</v>
          </cell>
          <cell r="D93">
            <v>0.28710000000000002</v>
          </cell>
          <cell r="E93">
            <v>0.122</v>
          </cell>
          <cell r="F93">
            <v>0</v>
          </cell>
          <cell r="G93">
            <v>0</v>
          </cell>
          <cell r="H93">
            <v>3.6</v>
          </cell>
          <cell r="I93">
            <v>7.2</v>
          </cell>
          <cell r="J93">
            <v>12</v>
          </cell>
        </row>
        <row r="94">
          <cell r="B94">
            <v>135462</v>
          </cell>
          <cell r="C94">
            <v>1.4995000000000001</v>
          </cell>
          <cell r="D94">
            <v>1.3327</v>
          </cell>
          <cell r="E94">
            <v>0.1668</v>
          </cell>
          <cell r="F94">
            <v>0</v>
          </cell>
          <cell r="G94">
            <v>0</v>
          </cell>
          <cell r="H94">
            <v>3.6</v>
          </cell>
          <cell r="I94">
            <v>7.2</v>
          </cell>
          <cell r="J94">
            <v>12</v>
          </cell>
        </row>
        <row r="95">
          <cell r="B95">
            <v>135313</v>
          </cell>
          <cell r="C95">
            <v>0.46410000000000001</v>
          </cell>
          <cell r="D95">
            <v>0.44369999999999998</v>
          </cell>
          <cell r="E95">
            <v>2.0400000000000001E-2</v>
          </cell>
          <cell r="F95">
            <v>0</v>
          </cell>
          <cell r="G95">
            <v>0</v>
          </cell>
          <cell r="H95">
            <v>3.6</v>
          </cell>
          <cell r="I95">
            <v>7.2</v>
          </cell>
          <cell r="J95">
            <v>12</v>
          </cell>
        </row>
        <row r="96">
          <cell r="B96">
            <v>135832</v>
          </cell>
          <cell r="C96">
            <v>0.71160000000000001</v>
          </cell>
          <cell r="D96">
            <v>0.65849999999999997</v>
          </cell>
          <cell r="E96">
            <v>1.14E-2</v>
          </cell>
          <cell r="F96">
            <v>4.1700000000000001E-2</v>
          </cell>
          <cell r="G96">
            <v>0</v>
          </cell>
          <cell r="H96">
            <v>3.6</v>
          </cell>
          <cell r="I96">
            <v>7.2</v>
          </cell>
          <cell r="J96">
            <v>12</v>
          </cell>
        </row>
        <row r="97">
          <cell r="B97">
            <v>135832</v>
          </cell>
          <cell r="C97">
            <v>0.77380000000000004</v>
          </cell>
          <cell r="D97">
            <v>0.76080000000000003</v>
          </cell>
          <cell r="E97">
            <v>1.2999999999999999E-2</v>
          </cell>
          <cell r="F97">
            <v>0</v>
          </cell>
          <cell r="G97">
            <v>0</v>
          </cell>
          <cell r="H97">
            <v>3.6</v>
          </cell>
          <cell r="I97">
            <v>7.2</v>
          </cell>
          <cell r="J97">
            <v>12</v>
          </cell>
        </row>
        <row r="98">
          <cell r="B98">
            <v>135659</v>
          </cell>
          <cell r="C98">
            <v>1.9501999999999999</v>
          </cell>
          <cell r="D98">
            <v>1.8636999999999999</v>
          </cell>
          <cell r="E98">
            <v>4.48E-2</v>
          </cell>
          <cell r="F98">
            <v>4.1799999999999997E-2</v>
          </cell>
          <cell r="G98">
            <v>0</v>
          </cell>
          <cell r="I98">
            <v>7.2</v>
          </cell>
          <cell r="J98">
            <v>12</v>
          </cell>
        </row>
        <row r="99">
          <cell r="B99">
            <v>135611</v>
          </cell>
          <cell r="C99">
            <v>7.0587999999999997</v>
          </cell>
          <cell r="D99">
            <v>5.7455999999999996</v>
          </cell>
          <cell r="E99">
            <v>0.52510000000000001</v>
          </cell>
          <cell r="F99">
            <v>0.78800000000000003</v>
          </cell>
          <cell r="G99">
            <v>0</v>
          </cell>
          <cell r="J99">
            <v>12</v>
          </cell>
        </row>
        <row r="101">
          <cell r="B101" t="str">
            <v>Evolução FEC Conjunto Capão Redondo</v>
          </cell>
        </row>
        <row r="102">
          <cell r="B102" t="str">
            <v>CONSUM</v>
          </cell>
          <cell r="C102" t="str">
            <v>TOTAL</v>
          </cell>
          <cell r="D102" t="str">
            <v>NPROG</v>
          </cell>
          <cell r="E102" t="str">
            <v>PROG</v>
          </cell>
          <cell r="F102" t="str">
            <v>SUBT INT</v>
          </cell>
          <cell r="G102" t="str">
            <v>SUBT EXT</v>
          </cell>
          <cell r="H102" t="str">
            <v>Padrão Mensal = 2,1</v>
          </cell>
          <cell r="I102" t="str">
            <v>Padrão Trimestral = 4,2</v>
          </cell>
          <cell r="J102" t="str">
            <v>Padrão Anual = 7</v>
          </cell>
        </row>
        <row r="103">
          <cell r="B103">
            <v>99855</v>
          </cell>
          <cell r="C103">
            <v>0.4501</v>
          </cell>
          <cell r="D103">
            <v>0.44579999999999997</v>
          </cell>
          <cell r="E103">
            <v>4.3E-3</v>
          </cell>
          <cell r="F103">
            <v>0</v>
          </cell>
          <cell r="G103">
            <v>0</v>
          </cell>
          <cell r="H103">
            <v>2.1</v>
          </cell>
          <cell r="I103">
            <v>4.2</v>
          </cell>
          <cell r="J103">
            <v>7</v>
          </cell>
        </row>
        <row r="104">
          <cell r="B104">
            <v>99789</v>
          </cell>
          <cell r="C104">
            <v>0.24060000000000001</v>
          </cell>
          <cell r="D104">
            <v>0.2303</v>
          </cell>
          <cell r="E104">
            <v>1.03E-2</v>
          </cell>
          <cell r="F104">
            <v>0</v>
          </cell>
          <cell r="G104">
            <v>0</v>
          </cell>
          <cell r="H104">
            <v>2.1</v>
          </cell>
          <cell r="I104">
            <v>4.2</v>
          </cell>
          <cell r="J104">
            <v>7</v>
          </cell>
        </row>
        <row r="105">
          <cell r="B105">
            <v>99790</v>
          </cell>
          <cell r="C105">
            <v>0.49709999999999999</v>
          </cell>
          <cell r="D105">
            <v>0.43049999999999999</v>
          </cell>
          <cell r="E105">
            <v>6.6699999999999995E-2</v>
          </cell>
          <cell r="F105">
            <v>0</v>
          </cell>
          <cell r="G105">
            <v>0</v>
          </cell>
          <cell r="H105">
            <v>2.1</v>
          </cell>
          <cell r="I105">
            <v>4.2</v>
          </cell>
          <cell r="J105">
            <v>7</v>
          </cell>
        </row>
        <row r="106">
          <cell r="B106">
            <v>99811</v>
          </cell>
          <cell r="C106">
            <v>1.1878</v>
          </cell>
          <cell r="D106">
            <v>1.1067</v>
          </cell>
          <cell r="E106">
            <v>8.1299999999999997E-2</v>
          </cell>
          <cell r="F106">
            <v>0</v>
          </cell>
          <cell r="G106">
            <v>0</v>
          </cell>
          <cell r="H106">
            <v>2.1</v>
          </cell>
          <cell r="I106">
            <v>4.2</v>
          </cell>
          <cell r="J106">
            <v>7</v>
          </cell>
        </row>
        <row r="107">
          <cell r="B107">
            <v>99775</v>
          </cell>
          <cell r="C107">
            <v>0.21410000000000001</v>
          </cell>
          <cell r="D107">
            <v>0.20910000000000001</v>
          </cell>
          <cell r="E107">
            <v>5.0000000000000001E-3</v>
          </cell>
          <cell r="F107">
            <v>0</v>
          </cell>
          <cell r="G107">
            <v>0</v>
          </cell>
          <cell r="H107">
            <v>2.1</v>
          </cell>
          <cell r="I107">
            <v>4.2</v>
          </cell>
          <cell r="J107">
            <v>7</v>
          </cell>
        </row>
        <row r="108">
          <cell r="B108">
            <v>99774</v>
          </cell>
          <cell r="C108">
            <v>0.25090000000000001</v>
          </cell>
          <cell r="D108">
            <v>0.23039999999999999</v>
          </cell>
          <cell r="E108">
            <v>1.3599999999999999E-2</v>
          </cell>
          <cell r="F108">
            <v>6.8999999999999999E-3</v>
          </cell>
          <cell r="G108">
            <v>0</v>
          </cell>
          <cell r="H108">
            <v>2.1</v>
          </cell>
          <cell r="I108">
            <v>4.2</v>
          </cell>
          <cell r="J108">
            <v>7</v>
          </cell>
        </row>
        <row r="109">
          <cell r="B109">
            <v>99774</v>
          </cell>
          <cell r="C109">
            <v>0.32290000000000002</v>
          </cell>
          <cell r="D109">
            <v>0.31490000000000001</v>
          </cell>
          <cell r="E109">
            <v>8.0000000000000002E-3</v>
          </cell>
          <cell r="F109">
            <v>0</v>
          </cell>
          <cell r="G109">
            <v>0</v>
          </cell>
          <cell r="H109">
            <v>2.1</v>
          </cell>
          <cell r="I109">
            <v>4.2</v>
          </cell>
          <cell r="J109">
            <v>7</v>
          </cell>
        </row>
        <row r="110">
          <cell r="B110">
            <v>99774</v>
          </cell>
          <cell r="C110">
            <v>0.78790000000000004</v>
          </cell>
          <cell r="D110">
            <v>0.75439999999999996</v>
          </cell>
          <cell r="E110">
            <v>2.6599999999999999E-2</v>
          </cell>
          <cell r="F110">
            <v>6.8999999999999999E-3</v>
          </cell>
          <cell r="G110">
            <v>0</v>
          </cell>
          <cell r="H110">
            <v>2.1</v>
          </cell>
          <cell r="I110">
            <v>4.2</v>
          </cell>
          <cell r="J110">
            <v>7</v>
          </cell>
        </row>
        <row r="111">
          <cell r="B111">
            <v>99772</v>
          </cell>
          <cell r="C111">
            <v>0.38550000000000001</v>
          </cell>
          <cell r="D111">
            <v>0.35149999999999998</v>
          </cell>
          <cell r="E111">
            <v>3.4000000000000002E-2</v>
          </cell>
          <cell r="F111">
            <v>0</v>
          </cell>
          <cell r="G111">
            <v>0</v>
          </cell>
          <cell r="H111">
            <v>2.1</v>
          </cell>
          <cell r="I111">
            <v>4.2</v>
          </cell>
          <cell r="J111">
            <v>7</v>
          </cell>
        </row>
        <row r="112">
          <cell r="B112">
            <v>99751</v>
          </cell>
          <cell r="C112">
            <v>0.2349</v>
          </cell>
          <cell r="D112">
            <v>0.21959999999999999</v>
          </cell>
          <cell r="E112">
            <v>1.5299999999999999E-2</v>
          </cell>
          <cell r="F112">
            <v>0</v>
          </cell>
          <cell r="G112">
            <v>0</v>
          </cell>
          <cell r="H112">
            <v>2.1</v>
          </cell>
          <cell r="I112">
            <v>4.2</v>
          </cell>
          <cell r="J112">
            <v>7</v>
          </cell>
        </row>
        <row r="113">
          <cell r="B113">
            <v>99683</v>
          </cell>
          <cell r="C113">
            <v>9.2499999999999999E-2</v>
          </cell>
          <cell r="D113">
            <v>8.9599999999999999E-2</v>
          </cell>
          <cell r="E113">
            <v>3.0000000000000001E-3</v>
          </cell>
          <cell r="F113">
            <v>0</v>
          </cell>
          <cell r="G113">
            <v>0</v>
          </cell>
          <cell r="H113">
            <v>2.1</v>
          </cell>
          <cell r="I113">
            <v>4.2</v>
          </cell>
          <cell r="J113">
            <v>7</v>
          </cell>
        </row>
        <row r="114">
          <cell r="B114">
            <v>99735</v>
          </cell>
          <cell r="C114">
            <v>0.71299999999999997</v>
          </cell>
          <cell r="D114">
            <v>0.66080000000000005</v>
          </cell>
          <cell r="E114">
            <v>5.2299999999999999E-2</v>
          </cell>
          <cell r="F114">
            <v>0</v>
          </cell>
          <cell r="G114">
            <v>0</v>
          </cell>
          <cell r="H114">
            <v>2.1</v>
          </cell>
          <cell r="I114">
            <v>4.2</v>
          </cell>
          <cell r="J114">
            <v>7</v>
          </cell>
        </row>
        <row r="115">
          <cell r="B115">
            <v>99588</v>
          </cell>
          <cell r="C115">
            <v>0.17349999999999999</v>
          </cell>
          <cell r="D115">
            <v>0.16200000000000001</v>
          </cell>
          <cell r="E115">
            <v>1.14E-2</v>
          </cell>
          <cell r="F115">
            <v>0</v>
          </cell>
          <cell r="G115">
            <v>0</v>
          </cell>
          <cell r="H115">
            <v>2.1</v>
          </cell>
          <cell r="I115">
            <v>4.2</v>
          </cell>
          <cell r="J115">
            <v>7</v>
          </cell>
        </row>
        <row r="116">
          <cell r="B116">
            <v>99687</v>
          </cell>
          <cell r="C116">
            <v>0.53759999999999997</v>
          </cell>
          <cell r="D116">
            <v>0.52400000000000002</v>
          </cell>
          <cell r="E116">
            <v>1.3599999999999999E-2</v>
          </cell>
          <cell r="F116">
            <v>0</v>
          </cell>
          <cell r="G116">
            <v>0</v>
          </cell>
          <cell r="H116">
            <v>2.1</v>
          </cell>
          <cell r="I116">
            <v>4.2</v>
          </cell>
          <cell r="J116">
            <v>7</v>
          </cell>
        </row>
        <row r="117">
          <cell r="B117">
            <v>99685</v>
          </cell>
          <cell r="C117">
            <v>0.80459999999999998</v>
          </cell>
          <cell r="D117">
            <v>0.76690000000000003</v>
          </cell>
          <cell r="E117">
            <v>3.7699999999999997E-2</v>
          </cell>
          <cell r="F117">
            <v>0</v>
          </cell>
          <cell r="G117">
            <v>0</v>
          </cell>
          <cell r="H117">
            <v>2.1</v>
          </cell>
          <cell r="I117">
            <v>4.2</v>
          </cell>
          <cell r="J117">
            <v>7</v>
          </cell>
        </row>
        <row r="118">
          <cell r="B118">
            <v>99653</v>
          </cell>
          <cell r="C118">
            <v>1.516</v>
          </cell>
          <cell r="D118">
            <v>1.4532</v>
          </cell>
          <cell r="E118">
            <v>6.2700000000000006E-2</v>
          </cell>
          <cell r="F118">
            <v>0</v>
          </cell>
          <cell r="G118">
            <v>0</v>
          </cell>
          <cell r="I118">
            <v>4.2</v>
          </cell>
          <cell r="J118">
            <v>7</v>
          </cell>
        </row>
        <row r="119">
          <cell r="B119">
            <v>99744</v>
          </cell>
          <cell r="C119">
            <v>4.2043999999999997</v>
          </cell>
          <cell r="D119">
            <v>3.9746999999999999</v>
          </cell>
          <cell r="E119">
            <v>0.22289999999999999</v>
          </cell>
          <cell r="F119">
            <v>6.8999999999999999E-3</v>
          </cell>
          <cell r="G119">
            <v>0</v>
          </cell>
          <cell r="J119">
            <v>7</v>
          </cell>
        </row>
        <row r="121">
          <cell r="B121" t="str">
            <v>Evolução FEC Conjunto Carapicuíba</v>
          </cell>
        </row>
        <row r="122">
          <cell r="B122" t="str">
            <v>CONSUM</v>
          </cell>
          <cell r="C122" t="str">
            <v>TOTAL</v>
          </cell>
          <cell r="D122" t="str">
            <v>NPROG</v>
          </cell>
          <cell r="E122" t="str">
            <v>PROG</v>
          </cell>
          <cell r="F122" t="str">
            <v>SUBT INT</v>
          </cell>
          <cell r="G122" t="str">
            <v>SUBT EXT</v>
          </cell>
          <cell r="H122" t="str">
            <v>Padrão Mensal = 3,6</v>
          </cell>
          <cell r="I122" t="str">
            <v>Padrão Trimestral = 7,2</v>
          </cell>
          <cell r="J122" t="str">
            <v>Padrão Anual = 12</v>
          </cell>
        </row>
        <row r="123">
          <cell r="B123">
            <v>104086</v>
          </cell>
          <cell r="C123">
            <v>0.65780000000000005</v>
          </cell>
          <cell r="D123">
            <v>0.54159999999999997</v>
          </cell>
          <cell r="E123">
            <v>1.6999999999999999E-3</v>
          </cell>
          <cell r="F123">
            <v>0.1145</v>
          </cell>
          <cell r="G123">
            <v>0</v>
          </cell>
          <cell r="H123">
            <v>3.6</v>
          </cell>
          <cell r="I123">
            <v>7.2</v>
          </cell>
          <cell r="J123">
            <v>12</v>
          </cell>
        </row>
        <row r="124">
          <cell r="B124">
            <v>103935</v>
          </cell>
          <cell r="C124">
            <v>0.1865</v>
          </cell>
          <cell r="D124">
            <v>0.1865</v>
          </cell>
          <cell r="E124">
            <v>1E-4</v>
          </cell>
          <cell r="F124">
            <v>0</v>
          </cell>
          <cell r="G124">
            <v>0</v>
          </cell>
          <cell r="H124">
            <v>3.6</v>
          </cell>
          <cell r="I124">
            <v>7.2</v>
          </cell>
          <cell r="J124">
            <v>12</v>
          </cell>
        </row>
        <row r="125">
          <cell r="B125">
            <v>103934</v>
          </cell>
          <cell r="C125">
            <v>1.2726</v>
          </cell>
          <cell r="D125">
            <v>0.43</v>
          </cell>
          <cell r="E125">
            <v>7.0000000000000001E-3</v>
          </cell>
          <cell r="F125">
            <v>0</v>
          </cell>
          <cell r="G125">
            <v>0.83560000000000001</v>
          </cell>
          <cell r="H125">
            <v>3.6</v>
          </cell>
          <cell r="I125">
            <v>7.2</v>
          </cell>
          <cell r="J125">
            <v>12</v>
          </cell>
        </row>
        <row r="126">
          <cell r="B126">
            <v>103985</v>
          </cell>
          <cell r="C126">
            <v>2.1168</v>
          </cell>
          <cell r="D126">
            <v>1.1583000000000001</v>
          </cell>
          <cell r="E126">
            <v>8.8000000000000005E-3</v>
          </cell>
          <cell r="F126">
            <v>0.11459999999999999</v>
          </cell>
          <cell r="G126">
            <v>0.83520000000000005</v>
          </cell>
          <cell r="H126">
            <v>3.6</v>
          </cell>
          <cell r="I126">
            <v>7.2</v>
          </cell>
          <cell r="J126">
            <v>12</v>
          </cell>
        </row>
        <row r="127">
          <cell r="B127">
            <v>103926</v>
          </cell>
          <cell r="C127">
            <v>0.39929999999999999</v>
          </cell>
          <cell r="D127">
            <v>0.39639999999999997</v>
          </cell>
          <cell r="E127">
            <v>2.8E-3</v>
          </cell>
          <cell r="F127">
            <v>0</v>
          </cell>
          <cell r="G127">
            <v>0</v>
          </cell>
          <cell r="H127">
            <v>3.6</v>
          </cell>
          <cell r="I127">
            <v>7.2</v>
          </cell>
          <cell r="J127">
            <v>12</v>
          </cell>
        </row>
        <row r="128">
          <cell r="B128">
            <v>103926</v>
          </cell>
          <cell r="C128">
            <v>0.41</v>
          </cell>
          <cell r="D128">
            <v>0.35780000000000001</v>
          </cell>
          <cell r="E128">
            <v>5.2200000000000003E-2</v>
          </cell>
          <cell r="F128">
            <v>0</v>
          </cell>
          <cell r="G128">
            <v>0</v>
          </cell>
          <cell r="H128">
            <v>3.6</v>
          </cell>
          <cell r="I128">
            <v>7.2</v>
          </cell>
          <cell r="J128">
            <v>12</v>
          </cell>
        </row>
        <row r="129">
          <cell r="B129">
            <v>103926</v>
          </cell>
          <cell r="C129">
            <v>0.55959999999999999</v>
          </cell>
          <cell r="D129">
            <v>0.42730000000000001</v>
          </cell>
          <cell r="E129">
            <v>1.4E-3</v>
          </cell>
          <cell r="F129">
            <v>0.13089999999999999</v>
          </cell>
          <cell r="G129">
            <v>0</v>
          </cell>
          <cell r="H129">
            <v>3.6</v>
          </cell>
          <cell r="I129">
            <v>7.2</v>
          </cell>
          <cell r="J129">
            <v>12</v>
          </cell>
        </row>
        <row r="130">
          <cell r="B130">
            <v>103926</v>
          </cell>
          <cell r="C130">
            <v>1.3689</v>
          </cell>
          <cell r="D130">
            <v>1.1815</v>
          </cell>
          <cell r="E130">
            <v>5.6399999999999999E-2</v>
          </cell>
          <cell r="F130">
            <v>0.13089999999999999</v>
          </cell>
          <cell r="G130">
            <v>0</v>
          </cell>
          <cell r="H130">
            <v>3.6</v>
          </cell>
          <cell r="I130">
            <v>7.2</v>
          </cell>
          <cell r="J130">
            <v>12</v>
          </cell>
        </row>
        <row r="131">
          <cell r="B131">
            <v>103923</v>
          </cell>
          <cell r="C131">
            <v>1.3729</v>
          </cell>
          <cell r="D131">
            <v>1.3575999999999999</v>
          </cell>
          <cell r="E131">
            <v>1.5299999999999999E-2</v>
          </cell>
          <cell r="F131">
            <v>0</v>
          </cell>
          <cell r="G131">
            <v>0</v>
          </cell>
          <cell r="H131">
            <v>3.6</v>
          </cell>
          <cell r="I131">
            <v>7.2</v>
          </cell>
          <cell r="J131">
            <v>12</v>
          </cell>
        </row>
        <row r="132">
          <cell r="B132">
            <v>103985</v>
          </cell>
          <cell r="C132">
            <v>0.32419999999999999</v>
          </cell>
          <cell r="D132">
            <v>0.26669999999999999</v>
          </cell>
          <cell r="E132">
            <v>5.7000000000000002E-2</v>
          </cell>
          <cell r="F132">
            <v>2.9999999999999997E-4</v>
          </cell>
          <cell r="G132">
            <v>2.9999999999999997E-4</v>
          </cell>
          <cell r="H132">
            <v>3.6</v>
          </cell>
          <cell r="I132">
            <v>7.2</v>
          </cell>
          <cell r="J132">
            <v>12</v>
          </cell>
        </row>
        <row r="133">
          <cell r="B133">
            <v>103954</v>
          </cell>
          <cell r="C133">
            <v>0.67949999999999999</v>
          </cell>
          <cell r="D133">
            <v>0.61860000000000004</v>
          </cell>
          <cell r="E133">
            <v>6.0999999999999999E-2</v>
          </cell>
          <cell r="F133">
            <v>0</v>
          </cell>
          <cell r="G133">
            <v>0</v>
          </cell>
          <cell r="H133">
            <v>3.6</v>
          </cell>
          <cell r="I133">
            <v>7.2</v>
          </cell>
          <cell r="J133">
            <v>12</v>
          </cell>
        </row>
        <row r="134">
          <cell r="B134">
            <v>103954</v>
          </cell>
          <cell r="C134">
            <v>2.3763000000000001</v>
          </cell>
          <cell r="D134">
            <v>2.2425999999999999</v>
          </cell>
          <cell r="E134">
            <v>0.1333</v>
          </cell>
          <cell r="F134">
            <v>2.9999999999999997E-4</v>
          </cell>
          <cell r="G134">
            <v>2.9999999999999997E-4</v>
          </cell>
          <cell r="H134">
            <v>3.6</v>
          </cell>
          <cell r="I134">
            <v>7.2</v>
          </cell>
          <cell r="J134">
            <v>12</v>
          </cell>
        </row>
        <row r="135">
          <cell r="B135">
            <v>103838</v>
          </cell>
          <cell r="C135">
            <v>0.62339999999999995</v>
          </cell>
          <cell r="D135">
            <v>0.3886</v>
          </cell>
          <cell r="E135">
            <v>6.1000000000000004E-3</v>
          </cell>
          <cell r="F135">
            <v>0</v>
          </cell>
          <cell r="G135">
            <v>0.22869999999999999</v>
          </cell>
          <cell r="H135">
            <v>3.6</v>
          </cell>
          <cell r="I135">
            <v>7.2</v>
          </cell>
          <cell r="J135">
            <v>12</v>
          </cell>
        </row>
        <row r="136">
          <cell r="B136">
            <v>103729</v>
          </cell>
          <cell r="C136">
            <v>0.52429999999999999</v>
          </cell>
          <cell r="D136">
            <v>0.50280000000000002</v>
          </cell>
          <cell r="E136">
            <v>2.1499999999999998E-2</v>
          </cell>
          <cell r="F136">
            <v>0</v>
          </cell>
          <cell r="G136">
            <v>0</v>
          </cell>
          <cell r="H136">
            <v>3.6</v>
          </cell>
          <cell r="I136">
            <v>7.2</v>
          </cell>
          <cell r="J136">
            <v>12</v>
          </cell>
        </row>
        <row r="137">
          <cell r="B137">
            <v>103615</v>
          </cell>
          <cell r="C137">
            <v>1.0133000000000001</v>
          </cell>
          <cell r="D137">
            <v>0.9647</v>
          </cell>
          <cell r="E137">
            <v>4.82E-2</v>
          </cell>
          <cell r="F137">
            <v>2.9999999999999997E-4</v>
          </cell>
          <cell r="G137">
            <v>0</v>
          </cell>
          <cell r="H137">
            <v>3.6</v>
          </cell>
          <cell r="I137">
            <v>7.2</v>
          </cell>
          <cell r="J137">
            <v>12</v>
          </cell>
        </row>
        <row r="138">
          <cell r="B138">
            <v>103727</v>
          </cell>
          <cell r="C138">
            <v>2.1606000000000001</v>
          </cell>
          <cell r="D138">
            <v>1.8554999999999999</v>
          </cell>
          <cell r="E138">
            <v>7.5800000000000006E-2</v>
          </cell>
          <cell r="F138">
            <v>2.9999999999999997E-4</v>
          </cell>
          <cell r="G138">
            <v>0.22889999999999999</v>
          </cell>
          <cell r="I138">
            <v>7.2</v>
          </cell>
          <cell r="J138">
            <v>12</v>
          </cell>
        </row>
        <row r="139">
          <cell r="B139">
            <v>103898</v>
          </cell>
          <cell r="C139">
            <v>8.0225000000000009</v>
          </cell>
          <cell r="D139">
            <v>6.4372999999999996</v>
          </cell>
          <cell r="E139">
            <v>0.2742</v>
          </cell>
          <cell r="F139">
            <v>0.2462</v>
          </cell>
          <cell r="G139">
            <v>1.0648</v>
          </cell>
          <cell r="J139">
            <v>12</v>
          </cell>
        </row>
        <row r="141">
          <cell r="B141" t="str">
            <v>Evolução FEC Conjunto Casa Verde</v>
          </cell>
        </row>
        <row r="142">
          <cell r="B142" t="str">
            <v>CONSUM</v>
          </cell>
          <cell r="C142" t="str">
            <v>TOTAL</v>
          </cell>
          <cell r="D142" t="str">
            <v>NPROG</v>
          </cell>
          <cell r="E142" t="str">
            <v>PROG</v>
          </cell>
          <cell r="F142" t="str">
            <v>SUBT INT</v>
          </cell>
          <cell r="G142" t="str">
            <v>SUBT EXT</v>
          </cell>
          <cell r="H142" t="str">
            <v>Padrão Mensal = 2,4</v>
          </cell>
          <cell r="I142" t="str">
            <v>Padrão Trimestral = 4,8</v>
          </cell>
          <cell r="J142" t="str">
            <v>Padrão Anual = 8</v>
          </cell>
        </row>
        <row r="143">
          <cell r="B143">
            <v>253718</v>
          </cell>
          <cell r="C143">
            <v>0.56489999999999996</v>
          </cell>
          <cell r="D143">
            <v>0.48459999999999998</v>
          </cell>
          <cell r="E143">
            <v>3.6900000000000002E-2</v>
          </cell>
          <cell r="F143">
            <v>4.3400000000000001E-2</v>
          </cell>
          <cell r="G143">
            <v>0</v>
          </cell>
          <cell r="H143">
            <v>2.4</v>
          </cell>
          <cell r="I143">
            <v>4.8</v>
          </cell>
          <cell r="J143">
            <v>8</v>
          </cell>
        </row>
        <row r="144">
          <cell r="B144">
            <v>253606</v>
          </cell>
          <cell r="C144">
            <v>0.26860000000000001</v>
          </cell>
          <cell r="D144">
            <v>0.23980000000000001</v>
          </cell>
          <cell r="E144">
            <v>2.8799999999999999E-2</v>
          </cell>
          <cell r="F144">
            <v>0</v>
          </cell>
          <cell r="G144">
            <v>0</v>
          </cell>
          <cell r="H144">
            <v>2.4</v>
          </cell>
          <cell r="I144">
            <v>4.8</v>
          </cell>
          <cell r="J144">
            <v>8</v>
          </cell>
        </row>
        <row r="145">
          <cell r="B145">
            <v>253587</v>
          </cell>
          <cell r="C145">
            <v>1.1143000000000001</v>
          </cell>
          <cell r="D145">
            <v>0.13389999999999999</v>
          </cell>
          <cell r="E145">
            <v>1.34E-2</v>
          </cell>
          <cell r="F145">
            <v>0.26169999999999999</v>
          </cell>
          <cell r="G145">
            <v>0.70530000000000004</v>
          </cell>
          <cell r="H145">
            <v>2.4</v>
          </cell>
          <cell r="I145">
            <v>4.8</v>
          </cell>
          <cell r="J145">
            <v>8</v>
          </cell>
        </row>
        <row r="146">
          <cell r="B146">
            <v>253637</v>
          </cell>
          <cell r="C146">
            <v>1.9477</v>
          </cell>
          <cell r="D146">
            <v>0.85840000000000005</v>
          </cell>
          <cell r="E146">
            <v>7.9100000000000004E-2</v>
          </cell>
          <cell r="F146">
            <v>0.30509999999999998</v>
          </cell>
          <cell r="G146">
            <v>0.70520000000000005</v>
          </cell>
          <cell r="H146">
            <v>2.4</v>
          </cell>
          <cell r="I146">
            <v>4.8</v>
          </cell>
          <cell r="J146">
            <v>8</v>
          </cell>
        </row>
        <row r="147">
          <cell r="B147">
            <v>253558</v>
          </cell>
          <cell r="C147">
            <v>0.1109</v>
          </cell>
          <cell r="D147">
            <v>9.6600000000000005E-2</v>
          </cell>
          <cell r="E147">
            <v>1.43E-2</v>
          </cell>
          <cell r="F147">
            <v>0</v>
          </cell>
          <cell r="G147">
            <v>0</v>
          </cell>
          <cell r="H147">
            <v>2.4</v>
          </cell>
          <cell r="I147">
            <v>4.8</v>
          </cell>
          <cell r="J147">
            <v>8</v>
          </cell>
        </row>
        <row r="148">
          <cell r="B148">
            <v>253558</v>
          </cell>
          <cell r="C148">
            <v>0.14499999999999999</v>
          </cell>
          <cell r="D148">
            <v>0.1062</v>
          </cell>
          <cell r="E148">
            <v>3.8800000000000001E-2</v>
          </cell>
          <cell r="F148">
            <v>0</v>
          </cell>
          <cell r="G148">
            <v>0</v>
          </cell>
          <cell r="H148">
            <v>2.4</v>
          </cell>
          <cell r="I148">
            <v>4.8</v>
          </cell>
          <cell r="J148">
            <v>8</v>
          </cell>
        </row>
        <row r="149">
          <cell r="B149">
            <v>253580</v>
          </cell>
          <cell r="C149">
            <v>0.2555</v>
          </cell>
          <cell r="D149">
            <v>0.24030000000000001</v>
          </cell>
          <cell r="E149">
            <v>1.52E-2</v>
          </cell>
          <cell r="F149">
            <v>0</v>
          </cell>
          <cell r="G149">
            <v>0</v>
          </cell>
          <cell r="H149">
            <v>2.4</v>
          </cell>
          <cell r="I149">
            <v>4.8</v>
          </cell>
          <cell r="J149">
            <v>8</v>
          </cell>
        </row>
        <row r="150">
          <cell r="B150">
            <v>253565</v>
          </cell>
          <cell r="C150">
            <v>0.51139999999999997</v>
          </cell>
          <cell r="D150">
            <v>0.44309999999999999</v>
          </cell>
          <cell r="E150">
            <v>6.83E-2</v>
          </cell>
          <cell r="F150">
            <v>0</v>
          </cell>
          <cell r="G150">
            <v>0</v>
          </cell>
          <cell r="H150">
            <v>2.4</v>
          </cell>
          <cell r="I150">
            <v>4.8</v>
          </cell>
          <cell r="J150">
            <v>8</v>
          </cell>
        </row>
        <row r="151">
          <cell r="B151">
            <v>253579</v>
          </cell>
          <cell r="C151">
            <v>0.56240000000000001</v>
          </cell>
          <cell r="D151">
            <v>0.52359999999999995</v>
          </cell>
          <cell r="E151">
            <v>1.9800000000000002E-2</v>
          </cell>
          <cell r="F151">
            <v>1.9E-2</v>
          </cell>
          <cell r="G151">
            <v>0</v>
          </cell>
          <cell r="H151">
            <v>2.4</v>
          </cell>
          <cell r="I151">
            <v>4.8</v>
          </cell>
          <cell r="J151">
            <v>8</v>
          </cell>
        </row>
        <row r="152">
          <cell r="B152">
            <v>253299</v>
          </cell>
          <cell r="C152">
            <v>0.45019999999999999</v>
          </cell>
          <cell r="D152">
            <v>0.21110000000000001</v>
          </cell>
          <cell r="E152">
            <v>1.61E-2</v>
          </cell>
          <cell r="F152">
            <v>0.22289999999999999</v>
          </cell>
          <cell r="G152">
            <v>0</v>
          </cell>
          <cell r="H152">
            <v>2.4</v>
          </cell>
          <cell r="I152">
            <v>4.8</v>
          </cell>
          <cell r="J152">
            <v>8</v>
          </cell>
        </row>
        <row r="153">
          <cell r="B153">
            <v>253200</v>
          </cell>
          <cell r="C153">
            <v>1.1241000000000001</v>
          </cell>
          <cell r="D153">
            <v>0.2155</v>
          </cell>
          <cell r="E153">
            <v>2.9499999999999998E-2</v>
          </cell>
          <cell r="F153">
            <v>0.1739</v>
          </cell>
          <cell r="G153">
            <v>0.70520000000000005</v>
          </cell>
          <cell r="H153">
            <v>2.4</v>
          </cell>
          <cell r="I153">
            <v>4.8</v>
          </cell>
          <cell r="J153">
            <v>8</v>
          </cell>
        </row>
        <row r="154">
          <cell r="B154">
            <v>253359</v>
          </cell>
          <cell r="C154">
            <v>2.1364000000000001</v>
          </cell>
          <cell r="D154">
            <v>0.95050000000000001</v>
          </cell>
          <cell r="E154">
            <v>6.54E-2</v>
          </cell>
          <cell r="F154">
            <v>0.41570000000000001</v>
          </cell>
          <cell r="G154">
            <v>0.70479999999999998</v>
          </cell>
          <cell r="H154">
            <v>2.4</v>
          </cell>
          <cell r="I154">
            <v>4.8</v>
          </cell>
          <cell r="J154">
            <v>8</v>
          </cell>
        </row>
        <row r="155">
          <cell r="B155">
            <v>253174</v>
          </cell>
          <cell r="C155">
            <v>0.1681</v>
          </cell>
          <cell r="D155">
            <v>0.159</v>
          </cell>
          <cell r="E155">
            <v>9.1000000000000004E-3</v>
          </cell>
          <cell r="F155">
            <v>0</v>
          </cell>
          <cell r="G155">
            <v>0</v>
          </cell>
          <cell r="H155">
            <v>2.4</v>
          </cell>
          <cell r="I155">
            <v>4.8</v>
          </cell>
          <cell r="J155">
            <v>8</v>
          </cell>
        </row>
        <row r="156">
          <cell r="B156">
            <v>253207</v>
          </cell>
          <cell r="C156">
            <v>0.89159999999999995</v>
          </cell>
          <cell r="D156">
            <v>0.38879999999999998</v>
          </cell>
          <cell r="E156">
            <v>4.7999999999999996E-3</v>
          </cell>
          <cell r="F156">
            <v>0</v>
          </cell>
          <cell r="G156">
            <v>0.498</v>
          </cell>
          <cell r="H156">
            <v>2.4</v>
          </cell>
          <cell r="I156">
            <v>4.8</v>
          </cell>
          <cell r="J156">
            <v>8</v>
          </cell>
        </row>
        <row r="157">
          <cell r="B157">
            <v>253191</v>
          </cell>
          <cell r="C157">
            <v>0.43769999999999998</v>
          </cell>
          <cell r="D157">
            <v>0.4194</v>
          </cell>
          <cell r="E157">
            <v>1.83E-2</v>
          </cell>
          <cell r="F157">
            <v>0</v>
          </cell>
          <cell r="G157">
            <v>0</v>
          </cell>
          <cell r="H157">
            <v>2.4</v>
          </cell>
          <cell r="I157">
            <v>4.8</v>
          </cell>
          <cell r="J157">
            <v>8</v>
          </cell>
        </row>
        <row r="158">
          <cell r="B158">
            <v>253191</v>
          </cell>
          <cell r="C158">
            <v>1.4974000000000001</v>
          </cell>
          <cell r="D158">
            <v>0.96719999999999995</v>
          </cell>
          <cell r="E158">
            <v>3.2199999999999999E-2</v>
          </cell>
          <cell r="F158">
            <v>0</v>
          </cell>
          <cell r="G158">
            <v>0.498</v>
          </cell>
          <cell r="I158">
            <v>4.8</v>
          </cell>
          <cell r="J158">
            <v>8</v>
          </cell>
        </row>
        <row r="159">
          <cell r="B159">
            <v>253438</v>
          </cell>
          <cell r="C159">
            <v>6.0926</v>
          </cell>
          <cell r="D159">
            <v>3.2187999999999999</v>
          </cell>
          <cell r="E159">
            <v>0.245</v>
          </cell>
          <cell r="F159">
            <v>0.7208</v>
          </cell>
          <cell r="G159">
            <v>1.9077999999999999</v>
          </cell>
          <cell r="J159">
            <v>8</v>
          </cell>
        </row>
        <row r="161">
          <cell r="B161" t="str">
            <v>Evolução FEC Conjunto Centro Jardins</v>
          </cell>
        </row>
        <row r="162">
          <cell r="B162" t="str">
            <v>CONSUM</v>
          </cell>
          <cell r="C162" t="str">
            <v>TOTAL</v>
          </cell>
          <cell r="D162" t="str">
            <v>NPROG</v>
          </cell>
          <cell r="E162" t="str">
            <v>PROG</v>
          </cell>
          <cell r="F162" t="str">
            <v>SUBT INT</v>
          </cell>
          <cell r="G162" t="str">
            <v>SUBT EXT</v>
          </cell>
          <cell r="H162" t="str">
            <v>Padrão Mensal = 1,8</v>
          </cell>
          <cell r="I162" t="str">
            <v>Padrão Trimestral = 1,8</v>
          </cell>
          <cell r="J162" t="str">
            <v>Padrão Anual = 3</v>
          </cell>
        </row>
        <row r="163">
          <cell r="B163">
            <v>175675</v>
          </cell>
          <cell r="C163">
            <v>7.22E-2</v>
          </cell>
          <cell r="D163">
            <v>1.78E-2</v>
          </cell>
          <cell r="E163">
            <v>1.2699999999999999E-2</v>
          </cell>
          <cell r="F163">
            <v>4.1799999999999997E-2</v>
          </cell>
          <cell r="G163">
            <v>0</v>
          </cell>
          <cell r="H163">
            <v>1.8</v>
          </cell>
          <cell r="I163">
            <v>1.8</v>
          </cell>
          <cell r="J163">
            <v>3</v>
          </cell>
        </row>
        <row r="164">
          <cell r="B164">
            <v>175675</v>
          </cell>
          <cell r="C164">
            <v>7.0000000000000001E-3</v>
          </cell>
          <cell r="D164">
            <v>5.8999999999999999E-3</v>
          </cell>
          <cell r="E164">
            <v>1.1000000000000001E-3</v>
          </cell>
          <cell r="F164">
            <v>0</v>
          </cell>
          <cell r="G164">
            <v>0</v>
          </cell>
          <cell r="H164">
            <v>1.8</v>
          </cell>
          <cell r="I164">
            <v>1.8</v>
          </cell>
          <cell r="J164">
            <v>3</v>
          </cell>
        </row>
        <row r="165">
          <cell r="B165">
            <v>175677</v>
          </cell>
          <cell r="C165">
            <v>3.2199999999999999E-2</v>
          </cell>
          <cell r="D165">
            <v>1.9099999999999999E-2</v>
          </cell>
          <cell r="E165">
            <v>6.8999999999999999E-3</v>
          </cell>
          <cell r="F165">
            <v>0</v>
          </cell>
          <cell r="G165">
            <v>6.1999999999999998E-3</v>
          </cell>
          <cell r="H165">
            <v>1.8</v>
          </cell>
          <cell r="I165">
            <v>1.8</v>
          </cell>
          <cell r="J165">
            <v>3</v>
          </cell>
        </row>
        <row r="166">
          <cell r="B166">
            <v>175676</v>
          </cell>
          <cell r="C166">
            <v>0.1114</v>
          </cell>
          <cell r="D166">
            <v>4.2799999999999998E-2</v>
          </cell>
          <cell r="E166">
            <v>2.07E-2</v>
          </cell>
          <cell r="F166">
            <v>4.1799999999999997E-2</v>
          </cell>
          <cell r="G166">
            <v>6.1999999999999998E-3</v>
          </cell>
          <cell r="H166">
            <v>1.8</v>
          </cell>
          <cell r="I166">
            <v>1.8</v>
          </cell>
          <cell r="J166">
            <v>3</v>
          </cell>
        </row>
        <row r="167">
          <cell r="B167">
            <v>175643</v>
          </cell>
          <cell r="C167">
            <v>2.0299999999999999E-2</v>
          </cell>
          <cell r="D167">
            <v>8.3999999999999995E-3</v>
          </cell>
          <cell r="E167">
            <v>3.8E-3</v>
          </cell>
          <cell r="F167">
            <v>2.3999999999999998E-3</v>
          </cell>
          <cell r="G167">
            <v>5.7000000000000002E-3</v>
          </cell>
          <cell r="H167">
            <v>1.8</v>
          </cell>
          <cell r="I167">
            <v>1.8</v>
          </cell>
          <cell r="J167">
            <v>3</v>
          </cell>
        </row>
        <row r="168">
          <cell r="B168">
            <v>175595</v>
          </cell>
          <cell r="C168">
            <v>9.1999999999999998E-3</v>
          </cell>
          <cell r="D168">
            <v>2.2000000000000001E-3</v>
          </cell>
          <cell r="E168">
            <v>0</v>
          </cell>
          <cell r="F168">
            <v>7.0000000000000001E-3</v>
          </cell>
          <cell r="G168">
            <v>0</v>
          </cell>
          <cell r="H168">
            <v>1.8</v>
          </cell>
          <cell r="I168">
            <v>1.8</v>
          </cell>
          <cell r="J168">
            <v>3</v>
          </cell>
        </row>
        <row r="169">
          <cell r="B169">
            <v>175643</v>
          </cell>
          <cell r="C169">
            <v>1.8499999999999999E-2</v>
          </cell>
          <cell r="D169">
            <v>7.7000000000000002E-3</v>
          </cell>
          <cell r="E169">
            <v>8.0000000000000004E-4</v>
          </cell>
          <cell r="F169">
            <v>9.9000000000000008E-3</v>
          </cell>
          <cell r="G169">
            <v>0</v>
          </cell>
          <cell r="H169">
            <v>1.8</v>
          </cell>
          <cell r="I169">
            <v>1.8</v>
          </cell>
          <cell r="J169">
            <v>3</v>
          </cell>
        </row>
        <row r="170">
          <cell r="B170">
            <v>175627</v>
          </cell>
          <cell r="C170">
            <v>4.8000000000000001E-2</v>
          </cell>
          <cell r="D170">
            <v>1.83E-2</v>
          </cell>
          <cell r="E170">
            <v>4.5999999999999999E-3</v>
          </cell>
          <cell r="F170">
            <v>1.9300000000000001E-2</v>
          </cell>
          <cell r="G170">
            <v>5.7000000000000002E-3</v>
          </cell>
          <cell r="H170">
            <v>1.8</v>
          </cell>
          <cell r="I170">
            <v>1.8</v>
          </cell>
          <cell r="J170">
            <v>3</v>
          </cell>
        </row>
        <row r="171">
          <cell r="B171">
            <v>175692</v>
          </cell>
          <cell r="C171">
            <v>5.1400000000000001E-2</v>
          </cell>
          <cell r="D171">
            <v>1.95E-2</v>
          </cell>
          <cell r="E171">
            <v>8.0999999999999996E-3</v>
          </cell>
          <cell r="F171">
            <v>8.9999999999999998E-4</v>
          </cell>
          <cell r="G171">
            <v>2.29E-2</v>
          </cell>
          <cell r="H171">
            <v>1.8</v>
          </cell>
          <cell r="I171">
            <v>1.8</v>
          </cell>
          <cell r="J171">
            <v>3</v>
          </cell>
        </row>
        <row r="172">
          <cell r="B172">
            <v>175689</v>
          </cell>
          <cell r="C172">
            <v>1.9300000000000001E-2</v>
          </cell>
          <cell r="D172">
            <v>1.4200000000000001E-2</v>
          </cell>
          <cell r="E172">
            <v>5.1000000000000004E-3</v>
          </cell>
          <cell r="F172">
            <v>0</v>
          </cell>
          <cell r="G172">
            <v>0</v>
          </cell>
          <cell r="H172">
            <v>1.8</v>
          </cell>
          <cell r="I172">
            <v>1.8</v>
          </cell>
          <cell r="J172">
            <v>3</v>
          </cell>
        </row>
        <row r="173">
          <cell r="B173">
            <v>175689</v>
          </cell>
          <cell r="C173">
            <v>2.7E-2</v>
          </cell>
          <cell r="D173">
            <v>1.61E-2</v>
          </cell>
          <cell r="E173">
            <v>4.5999999999999999E-3</v>
          </cell>
          <cell r="F173">
            <v>0</v>
          </cell>
          <cell r="G173">
            <v>6.1999999999999998E-3</v>
          </cell>
          <cell r="H173">
            <v>1.8</v>
          </cell>
          <cell r="I173">
            <v>1.8</v>
          </cell>
          <cell r="J173">
            <v>3</v>
          </cell>
        </row>
        <row r="174">
          <cell r="B174">
            <v>175690</v>
          </cell>
          <cell r="C174">
            <v>9.7699999999999995E-2</v>
          </cell>
          <cell r="D174">
            <v>4.9799999999999997E-2</v>
          </cell>
          <cell r="E174">
            <v>1.78E-2</v>
          </cell>
          <cell r="F174">
            <v>8.9999999999999998E-4</v>
          </cell>
          <cell r="G174">
            <v>2.9100000000000001E-2</v>
          </cell>
          <cell r="H174">
            <v>1.8</v>
          </cell>
          <cell r="I174">
            <v>1.8</v>
          </cell>
          <cell r="J174">
            <v>3</v>
          </cell>
        </row>
        <row r="175">
          <cell r="B175">
            <v>175641</v>
          </cell>
          <cell r="C175">
            <v>3.2199999999999999E-2</v>
          </cell>
          <cell r="D175">
            <v>1.6199999999999999E-2</v>
          </cell>
          <cell r="E175">
            <v>1.6E-2</v>
          </cell>
          <cell r="F175">
            <v>0</v>
          </cell>
          <cell r="G175">
            <v>0</v>
          </cell>
          <cell r="H175">
            <v>1.8</v>
          </cell>
          <cell r="I175">
            <v>1.8</v>
          </cell>
          <cell r="J175">
            <v>3</v>
          </cell>
        </row>
        <row r="176">
          <cell r="B176">
            <v>175536</v>
          </cell>
          <cell r="C176">
            <v>9.9400000000000002E-2</v>
          </cell>
          <cell r="D176">
            <v>1.29E-2</v>
          </cell>
          <cell r="E176">
            <v>3.8999999999999998E-3</v>
          </cell>
          <cell r="F176">
            <v>8.2699999999999996E-2</v>
          </cell>
          <cell r="G176">
            <v>0</v>
          </cell>
          <cell r="H176">
            <v>1.8</v>
          </cell>
          <cell r="I176">
            <v>1.8</v>
          </cell>
          <cell r="J176">
            <v>3</v>
          </cell>
        </row>
        <row r="177">
          <cell r="B177">
            <v>175532</v>
          </cell>
          <cell r="C177">
            <v>0.2727</v>
          </cell>
          <cell r="D177">
            <v>0.26400000000000001</v>
          </cell>
          <cell r="E177">
            <v>6.3E-3</v>
          </cell>
          <cell r="F177">
            <v>2.3E-3</v>
          </cell>
          <cell r="G177">
            <v>0</v>
          </cell>
          <cell r="H177">
            <v>1.8</v>
          </cell>
          <cell r="I177">
            <v>1.8</v>
          </cell>
          <cell r="J177">
            <v>3</v>
          </cell>
        </row>
        <row r="178">
          <cell r="B178">
            <v>175570</v>
          </cell>
          <cell r="C178">
            <v>0.4042</v>
          </cell>
          <cell r="D178">
            <v>0.29299999999999998</v>
          </cell>
          <cell r="E178">
            <v>2.6200000000000001E-2</v>
          </cell>
          <cell r="F178">
            <v>8.5000000000000006E-2</v>
          </cell>
          <cell r="G178">
            <v>0</v>
          </cell>
          <cell r="I178">
            <v>1.8</v>
          </cell>
          <cell r="J178">
            <v>3</v>
          </cell>
        </row>
        <row r="179">
          <cell r="B179">
            <v>175641</v>
          </cell>
          <cell r="C179">
            <v>0.66120000000000001</v>
          </cell>
          <cell r="D179">
            <v>0.40389999999999998</v>
          </cell>
          <cell r="E179">
            <v>6.93E-2</v>
          </cell>
          <cell r="F179">
            <v>0.14699999999999999</v>
          </cell>
          <cell r="G179">
            <v>4.1000000000000002E-2</v>
          </cell>
          <cell r="J179">
            <v>3</v>
          </cell>
        </row>
        <row r="181">
          <cell r="B181" t="str">
            <v>Evolução FEC Conjunto Cursino</v>
          </cell>
        </row>
        <row r="182">
          <cell r="B182" t="str">
            <v>CONSUM</v>
          </cell>
          <cell r="C182" t="str">
            <v>TOTAL</v>
          </cell>
          <cell r="D182" t="str">
            <v>NPROG</v>
          </cell>
          <cell r="E182" t="str">
            <v>PROG</v>
          </cell>
          <cell r="F182" t="str">
            <v>SUBT INT</v>
          </cell>
          <cell r="G182" t="str">
            <v>SUBT EXT</v>
          </cell>
          <cell r="H182" t="str">
            <v>Padrão Mensal = 2,4</v>
          </cell>
          <cell r="I182" t="str">
            <v>Padrão Trimestral = 4,8</v>
          </cell>
          <cell r="J182" t="str">
            <v>Padrão Anual = 8</v>
          </cell>
        </row>
        <row r="183">
          <cell r="B183">
            <v>113863</v>
          </cell>
          <cell r="C183">
            <v>0.53110000000000002</v>
          </cell>
          <cell r="D183">
            <v>0.39140000000000003</v>
          </cell>
          <cell r="E183">
            <v>1.89E-2</v>
          </cell>
          <cell r="F183">
            <v>0.1208</v>
          </cell>
          <cell r="G183">
            <v>0</v>
          </cell>
          <cell r="H183">
            <v>2.4</v>
          </cell>
          <cell r="I183">
            <v>4.8</v>
          </cell>
          <cell r="J183">
            <v>8</v>
          </cell>
        </row>
        <row r="184">
          <cell r="B184">
            <v>113949</v>
          </cell>
          <cell r="C184">
            <v>0.10489999999999999</v>
          </cell>
          <cell r="D184">
            <v>7.46E-2</v>
          </cell>
          <cell r="E184">
            <v>3.0300000000000001E-2</v>
          </cell>
          <cell r="F184">
            <v>0</v>
          </cell>
          <cell r="G184">
            <v>0</v>
          </cell>
          <cell r="H184">
            <v>2.4</v>
          </cell>
          <cell r="I184">
            <v>4.8</v>
          </cell>
          <cell r="J184">
            <v>8</v>
          </cell>
        </row>
        <row r="185">
          <cell r="B185">
            <v>113965</v>
          </cell>
          <cell r="C185">
            <v>0.41689999999999999</v>
          </cell>
          <cell r="D185">
            <v>0.37869999999999998</v>
          </cell>
          <cell r="E185">
            <v>1.1900000000000001E-2</v>
          </cell>
          <cell r="F185">
            <v>2.63E-2</v>
          </cell>
          <cell r="G185">
            <v>0</v>
          </cell>
          <cell r="H185">
            <v>2.4</v>
          </cell>
          <cell r="I185">
            <v>4.8</v>
          </cell>
          <cell r="J185">
            <v>8</v>
          </cell>
        </row>
        <row r="186">
          <cell r="B186">
            <v>113926</v>
          </cell>
          <cell r="C186">
            <v>1.0528</v>
          </cell>
          <cell r="D186">
            <v>0.84460000000000002</v>
          </cell>
          <cell r="E186">
            <v>6.1100000000000002E-2</v>
          </cell>
          <cell r="F186">
            <v>0.14699999999999999</v>
          </cell>
          <cell r="G186">
            <v>0</v>
          </cell>
          <cell r="H186">
            <v>2.4</v>
          </cell>
          <cell r="I186">
            <v>4.8</v>
          </cell>
          <cell r="J186">
            <v>8</v>
          </cell>
        </row>
        <row r="187">
          <cell r="B187">
            <v>114065</v>
          </cell>
          <cell r="C187">
            <v>0.25259999999999999</v>
          </cell>
          <cell r="D187">
            <v>0.23100000000000001</v>
          </cell>
          <cell r="E187">
            <v>2.1600000000000001E-2</v>
          </cell>
          <cell r="F187">
            <v>0</v>
          </cell>
          <cell r="G187">
            <v>0</v>
          </cell>
          <cell r="H187">
            <v>2.4</v>
          </cell>
          <cell r="I187">
            <v>4.8</v>
          </cell>
          <cell r="J187">
            <v>8</v>
          </cell>
        </row>
        <row r="188">
          <cell r="B188">
            <v>114016</v>
          </cell>
          <cell r="C188">
            <v>0.17649999999999999</v>
          </cell>
          <cell r="D188">
            <v>0.17330000000000001</v>
          </cell>
          <cell r="E188">
            <v>3.2000000000000002E-3</v>
          </cell>
          <cell r="F188">
            <v>0</v>
          </cell>
          <cell r="G188">
            <v>0</v>
          </cell>
          <cell r="H188">
            <v>2.4</v>
          </cell>
          <cell r="I188">
            <v>4.8</v>
          </cell>
          <cell r="J188">
            <v>8</v>
          </cell>
        </row>
        <row r="189">
          <cell r="B189">
            <v>114016</v>
          </cell>
          <cell r="C189">
            <v>0.32119999999999999</v>
          </cell>
          <cell r="D189">
            <v>0.31419999999999998</v>
          </cell>
          <cell r="E189">
            <v>7.0000000000000001E-3</v>
          </cell>
          <cell r="F189">
            <v>0</v>
          </cell>
          <cell r="G189">
            <v>0</v>
          </cell>
          <cell r="H189">
            <v>2.4</v>
          </cell>
          <cell r="I189">
            <v>4.8</v>
          </cell>
          <cell r="J189">
            <v>8</v>
          </cell>
        </row>
        <row r="190">
          <cell r="B190">
            <v>114032</v>
          </cell>
          <cell r="C190">
            <v>0.75029999999999997</v>
          </cell>
          <cell r="D190">
            <v>0.71850000000000003</v>
          </cell>
          <cell r="E190">
            <v>3.1800000000000002E-2</v>
          </cell>
          <cell r="F190">
            <v>0</v>
          </cell>
          <cell r="G190">
            <v>0</v>
          </cell>
          <cell r="H190">
            <v>2.4</v>
          </cell>
          <cell r="I190">
            <v>4.8</v>
          </cell>
          <cell r="J190">
            <v>8</v>
          </cell>
        </row>
        <row r="191">
          <cell r="B191">
            <v>114627</v>
          </cell>
          <cell r="C191">
            <v>0.64870000000000005</v>
          </cell>
          <cell r="D191">
            <v>0.62939999999999996</v>
          </cell>
          <cell r="E191">
            <v>1.9300000000000001E-2</v>
          </cell>
          <cell r="F191">
            <v>0</v>
          </cell>
          <cell r="G191">
            <v>0</v>
          </cell>
          <cell r="H191">
            <v>2.4</v>
          </cell>
          <cell r="I191">
            <v>4.8</v>
          </cell>
          <cell r="J191">
            <v>8</v>
          </cell>
        </row>
        <row r="192">
          <cell r="B192">
            <v>115016</v>
          </cell>
          <cell r="C192">
            <v>0.2576</v>
          </cell>
          <cell r="D192">
            <v>0.1193</v>
          </cell>
          <cell r="E192">
            <v>1.9099999999999999E-2</v>
          </cell>
          <cell r="F192">
            <v>0.1192</v>
          </cell>
          <cell r="G192">
            <v>0</v>
          </cell>
          <cell r="H192">
            <v>2.4</v>
          </cell>
          <cell r="I192">
            <v>4.8</v>
          </cell>
          <cell r="J192">
            <v>8</v>
          </cell>
        </row>
        <row r="193">
          <cell r="B193">
            <v>115298</v>
          </cell>
          <cell r="C193">
            <v>0.44740000000000002</v>
          </cell>
          <cell r="D193">
            <v>0.40949999999999998</v>
          </cell>
          <cell r="E193">
            <v>3.7900000000000003E-2</v>
          </cell>
          <cell r="F193">
            <v>0</v>
          </cell>
          <cell r="G193">
            <v>0</v>
          </cell>
          <cell r="H193">
            <v>2.4</v>
          </cell>
          <cell r="I193">
            <v>4.8</v>
          </cell>
          <cell r="J193">
            <v>8</v>
          </cell>
        </row>
        <row r="194">
          <cell r="B194">
            <v>114980</v>
          </cell>
          <cell r="C194">
            <v>1.353</v>
          </cell>
          <cell r="D194">
            <v>1.1574</v>
          </cell>
          <cell r="E194">
            <v>7.6399999999999996E-2</v>
          </cell>
          <cell r="F194">
            <v>0.1192</v>
          </cell>
          <cell r="G194">
            <v>0</v>
          </cell>
          <cell r="H194">
            <v>2.4</v>
          </cell>
          <cell r="I194">
            <v>4.8</v>
          </cell>
          <cell r="J194">
            <v>8</v>
          </cell>
        </row>
        <row r="195">
          <cell r="B195">
            <v>115280</v>
          </cell>
          <cell r="C195">
            <v>0.1827</v>
          </cell>
          <cell r="D195">
            <v>0.1618</v>
          </cell>
          <cell r="E195">
            <v>2.0899999999999998E-2</v>
          </cell>
          <cell r="F195">
            <v>0</v>
          </cell>
          <cell r="G195">
            <v>0</v>
          </cell>
          <cell r="H195">
            <v>2.4</v>
          </cell>
          <cell r="I195">
            <v>4.8</v>
          </cell>
          <cell r="J195">
            <v>8</v>
          </cell>
        </row>
        <row r="196">
          <cell r="B196">
            <v>115320</v>
          </cell>
          <cell r="C196">
            <v>0.21510000000000001</v>
          </cell>
          <cell r="D196">
            <v>0.1986</v>
          </cell>
          <cell r="E196">
            <v>1.66E-2</v>
          </cell>
          <cell r="F196">
            <v>0</v>
          </cell>
          <cell r="G196">
            <v>0</v>
          </cell>
          <cell r="H196">
            <v>2.4</v>
          </cell>
          <cell r="I196">
            <v>4.8</v>
          </cell>
          <cell r="J196">
            <v>8</v>
          </cell>
        </row>
        <row r="197">
          <cell r="B197">
            <v>115939</v>
          </cell>
          <cell r="C197">
            <v>0.44800000000000001</v>
          </cell>
          <cell r="D197">
            <v>0.2576</v>
          </cell>
          <cell r="E197">
            <v>4.9399999999999999E-2</v>
          </cell>
          <cell r="F197">
            <v>0.14099999999999999</v>
          </cell>
          <cell r="G197">
            <v>0</v>
          </cell>
          <cell r="H197">
            <v>2.4</v>
          </cell>
          <cell r="I197">
            <v>4.8</v>
          </cell>
          <cell r="J197">
            <v>8</v>
          </cell>
        </row>
        <row r="198">
          <cell r="B198">
            <v>115513</v>
          </cell>
          <cell r="C198">
            <v>0.84670000000000001</v>
          </cell>
          <cell r="D198">
            <v>0.61829999999999996</v>
          </cell>
          <cell r="E198">
            <v>8.6999999999999994E-2</v>
          </cell>
          <cell r="F198">
            <v>0.14149999999999999</v>
          </cell>
          <cell r="G198">
            <v>0</v>
          </cell>
          <cell r="I198">
            <v>4.8</v>
          </cell>
          <cell r="J198">
            <v>8</v>
          </cell>
        </row>
        <row r="199">
          <cell r="B199">
            <v>114613</v>
          </cell>
          <cell r="C199">
            <v>4.0037000000000003</v>
          </cell>
          <cell r="D199">
            <v>3.3386999999999998</v>
          </cell>
          <cell r="E199">
            <v>0.25669999999999998</v>
          </cell>
          <cell r="F199">
            <v>0.40839999999999999</v>
          </cell>
          <cell r="G199">
            <v>0</v>
          </cell>
          <cell r="J199">
            <v>8</v>
          </cell>
        </row>
        <row r="201">
          <cell r="B201" t="str">
            <v>Evolução FEC Conjunto Diadema</v>
          </cell>
        </row>
        <row r="202">
          <cell r="B202" t="str">
            <v>CONSUM</v>
          </cell>
          <cell r="C202" t="str">
            <v>TOTAL</v>
          </cell>
          <cell r="D202" t="str">
            <v>NPROG</v>
          </cell>
          <cell r="E202" t="str">
            <v>PROG</v>
          </cell>
          <cell r="F202" t="str">
            <v>SUBT INT</v>
          </cell>
          <cell r="G202" t="str">
            <v>SUBT EXT</v>
          </cell>
          <cell r="H202" t="str">
            <v>Padrão Mensal = 2,1</v>
          </cell>
          <cell r="I202" t="str">
            <v>Padrão Trimestral = 4,2</v>
          </cell>
          <cell r="J202" t="str">
            <v>Padrão Anual = 7</v>
          </cell>
        </row>
        <row r="203">
          <cell r="B203">
            <v>119028</v>
          </cell>
          <cell r="C203">
            <v>0.68559999999999999</v>
          </cell>
          <cell r="D203">
            <v>0.67810000000000004</v>
          </cell>
          <cell r="E203">
            <v>7.4999999999999997E-3</v>
          </cell>
          <cell r="F203">
            <v>0</v>
          </cell>
          <cell r="G203">
            <v>0</v>
          </cell>
          <cell r="H203">
            <v>2.1</v>
          </cell>
          <cell r="I203">
            <v>4.2</v>
          </cell>
          <cell r="J203">
            <v>7</v>
          </cell>
        </row>
        <row r="204">
          <cell r="B204">
            <v>118938</v>
          </cell>
          <cell r="C204">
            <v>0.34960000000000002</v>
          </cell>
          <cell r="D204">
            <v>0.30769999999999997</v>
          </cell>
          <cell r="E204">
            <v>4.2000000000000003E-2</v>
          </cell>
          <cell r="F204">
            <v>0</v>
          </cell>
          <cell r="G204">
            <v>0</v>
          </cell>
          <cell r="H204">
            <v>2.1</v>
          </cell>
          <cell r="I204">
            <v>4.2</v>
          </cell>
          <cell r="J204">
            <v>7</v>
          </cell>
        </row>
        <row r="205">
          <cell r="B205">
            <v>118952</v>
          </cell>
          <cell r="C205">
            <v>0.4274</v>
          </cell>
          <cell r="D205">
            <v>0.40079999999999999</v>
          </cell>
          <cell r="E205">
            <v>2.3E-2</v>
          </cell>
          <cell r="F205">
            <v>3.7000000000000002E-3</v>
          </cell>
          <cell r="G205">
            <v>0</v>
          </cell>
          <cell r="H205">
            <v>2.1</v>
          </cell>
          <cell r="I205">
            <v>4.2</v>
          </cell>
          <cell r="J205">
            <v>7</v>
          </cell>
        </row>
        <row r="206">
          <cell r="B206">
            <v>118973</v>
          </cell>
          <cell r="C206">
            <v>1.4626999999999999</v>
          </cell>
          <cell r="D206">
            <v>1.3868</v>
          </cell>
          <cell r="E206">
            <v>7.2499999999999995E-2</v>
          </cell>
          <cell r="F206">
            <v>3.7000000000000002E-3</v>
          </cell>
          <cell r="G206">
            <v>0</v>
          </cell>
          <cell r="H206">
            <v>2.1</v>
          </cell>
          <cell r="I206">
            <v>4.2</v>
          </cell>
          <cell r="J206">
            <v>7</v>
          </cell>
        </row>
        <row r="207">
          <cell r="B207">
            <v>118854</v>
          </cell>
          <cell r="C207">
            <v>0.1459</v>
          </cell>
          <cell r="D207">
            <v>0.13739999999999999</v>
          </cell>
          <cell r="E207">
            <v>8.5000000000000006E-3</v>
          </cell>
          <cell r="F207">
            <v>0</v>
          </cell>
          <cell r="G207">
            <v>0</v>
          </cell>
          <cell r="H207">
            <v>2.1</v>
          </cell>
          <cell r="I207">
            <v>4.2</v>
          </cell>
          <cell r="J207">
            <v>7</v>
          </cell>
        </row>
        <row r="208">
          <cell r="B208">
            <v>118848</v>
          </cell>
          <cell r="C208">
            <v>0.26590000000000003</v>
          </cell>
          <cell r="D208">
            <v>0.24579999999999999</v>
          </cell>
          <cell r="E208">
            <v>2.01E-2</v>
          </cell>
          <cell r="F208">
            <v>0</v>
          </cell>
          <cell r="G208">
            <v>0</v>
          </cell>
          <cell r="H208">
            <v>2.1</v>
          </cell>
          <cell r="I208">
            <v>4.2</v>
          </cell>
          <cell r="J208">
            <v>7</v>
          </cell>
        </row>
        <row r="209">
          <cell r="B209">
            <v>118848</v>
          </cell>
          <cell r="C209">
            <v>0.30449999999999999</v>
          </cell>
          <cell r="D209">
            <v>0.14829999999999999</v>
          </cell>
          <cell r="E209">
            <v>3.4000000000000002E-2</v>
          </cell>
          <cell r="F209">
            <v>0.12230000000000001</v>
          </cell>
          <cell r="G209">
            <v>0</v>
          </cell>
          <cell r="H209">
            <v>2.1</v>
          </cell>
          <cell r="I209">
            <v>4.2</v>
          </cell>
          <cell r="J209">
            <v>7</v>
          </cell>
        </row>
        <row r="210">
          <cell r="B210">
            <v>118850</v>
          </cell>
          <cell r="C210">
            <v>0.71630000000000005</v>
          </cell>
          <cell r="D210">
            <v>0.53149999999999997</v>
          </cell>
          <cell r="E210">
            <v>6.2600000000000003E-2</v>
          </cell>
          <cell r="F210">
            <v>0.12230000000000001</v>
          </cell>
          <cell r="G210">
            <v>0</v>
          </cell>
          <cell r="H210">
            <v>2.1</v>
          </cell>
          <cell r="I210">
            <v>4.2</v>
          </cell>
          <cell r="J210">
            <v>7</v>
          </cell>
        </row>
        <row r="211">
          <cell r="B211">
            <v>118736</v>
          </cell>
          <cell r="C211">
            <v>0.47120000000000001</v>
          </cell>
          <cell r="D211">
            <v>0.40079999999999999</v>
          </cell>
          <cell r="E211">
            <v>7.0300000000000001E-2</v>
          </cell>
          <cell r="F211">
            <v>0</v>
          </cell>
          <cell r="G211">
            <v>0</v>
          </cell>
          <cell r="H211">
            <v>2.1</v>
          </cell>
          <cell r="I211">
            <v>4.2</v>
          </cell>
          <cell r="J211">
            <v>7</v>
          </cell>
        </row>
        <row r="212">
          <cell r="B212">
            <v>118572</v>
          </cell>
          <cell r="C212">
            <v>0.23880000000000001</v>
          </cell>
          <cell r="D212">
            <v>0.22109999999999999</v>
          </cell>
          <cell r="E212">
            <v>1.77E-2</v>
          </cell>
          <cell r="F212">
            <v>0</v>
          </cell>
          <cell r="G212">
            <v>0</v>
          </cell>
          <cell r="H212">
            <v>2.1</v>
          </cell>
          <cell r="I212">
            <v>4.2</v>
          </cell>
          <cell r="J212">
            <v>7</v>
          </cell>
        </row>
        <row r="213">
          <cell r="B213">
            <v>118604</v>
          </cell>
          <cell r="C213">
            <v>0.61240000000000006</v>
          </cell>
          <cell r="D213">
            <v>0.33900000000000002</v>
          </cell>
          <cell r="E213">
            <v>0.1103</v>
          </cell>
          <cell r="F213">
            <v>0</v>
          </cell>
          <cell r="G213">
            <v>0.16309999999999999</v>
          </cell>
          <cell r="H213">
            <v>2.1</v>
          </cell>
          <cell r="I213">
            <v>4.2</v>
          </cell>
          <cell r="J213">
            <v>7</v>
          </cell>
        </row>
        <row r="214">
          <cell r="B214">
            <v>118637</v>
          </cell>
          <cell r="C214">
            <v>1.3225</v>
          </cell>
          <cell r="D214">
            <v>0.96099999999999997</v>
          </cell>
          <cell r="E214">
            <v>0.1983</v>
          </cell>
          <cell r="F214">
            <v>0</v>
          </cell>
          <cell r="G214">
            <v>0.16309999999999999</v>
          </cell>
          <cell r="H214">
            <v>2.1</v>
          </cell>
          <cell r="I214">
            <v>4.2</v>
          </cell>
          <cell r="J214">
            <v>7</v>
          </cell>
        </row>
        <row r="215">
          <cell r="B215">
            <v>118477</v>
          </cell>
          <cell r="C215">
            <v>0.1925</v>
          </cell>
          <cell r="D215">
            <v>0.16639999999999999</v>
          </cell>
          <cell r="E215">
            <v>2.6100000000000002E-2</v>
          </cell>
          <cell r="F215">
            <v>0</v>
          </cell>
          <cell r="G215">
            <v>0</v>
          </cell>
          <cell r="H215">
            <v>2.1</v>
          </cell>
          <cell r="I215">
            <v>4.2</v>
          </cell>
          <cell r="J215">
            <v>7</v>
          </cell>
        </row>
        <row r="216">
          <cell r="B216">
            <v>118551</v>
          </cell>
          <cell r="C216">
            <v>0.35920000000000002</v>
          </cell>
          <cell r="D216">
            <v>0.2823</v>
          </cell>
          <cell r="E216">
            <v>4.7999999999999996E-3</v>
          </cell>
          <cell r="F216">
            <v>7.22E-2</v>
          </cell>
          <cell r="G216">
            <v>0</v>
          </cell>
          <cell r="H216">
            <v>2.1</v>
          </cell>
          <cell r="I216">
            <v>4.2</v>
          </cell>
          <cell r="J216">
            <v>7</v>
          </cell>
        </row>
        <row r="217">
          <cell r="B217">
            <v>118450</v>
          </cell>
          <cell r="C217">
            <v>0.56459999999999999</v>
          </cell>
          <cell r="D217">
            <v>0.53549999999999998</v>
          </cell>
          <cell r="E217">
            <v>2.9100000000000001E-2</v>
          </cell>
          <cell r="F217">
            <v>0</v>
          </cell>
          <cell r="G217">
            <v>0</v>
          </cell>
          <cell r="H217">
            <v>2.1</v>
          </cell>
          <cell r="I217">
            <v>4.2</v>
          </cell>
          <cell r="J217">
            <v>7</v>
          </cell>
        </row>
        <row r="218">
          <cell r="B218">
            <v>118493</v>
          </cell>
          <cell r="C218">
            <v>1.1162000000000001</v>
          </cell>
          <cell r="D218">
            <v>0.98409999999999997</v>
          </cell>
          <cell r="E218">
            <v>0.06</v>
          </cell>
          <cell r="F218">
            <v>7.22E-2</v>
          </cell>
          <cell r="G218">
            <v>0</v>
          </cell>
          <cell r="I218">
            <v>4.2</v>
          </cell>
          <cell r="J218">
            <v>7</v>
          </cell>
        </row>
        <row r="219">
          <cell r="B219">
            <v>118738</v>
          </cell>
          <cell r="C219">
            <v>4.6178999999999997</v>
          </cell>
          <cell r="D219">
            <v>3.8637999999999999</v>
          </cell>
          <cell r="E219">
            <v>0.39329999999999998</v>
          </cell>
          <cell r="F219">
            <v>0.19819999999999999</v>
          </cell>
          <cell r="G219">
            <v>0.16289999999999999</v>
          </cell>
          <cell r="J219">
            <v>7</v>
          </cell>
        </row>
        <row r="221">
          <cell r="B221" t="str">
            <v>Evolução FEC Conjunto Embu</v>
          </cell>
        </row>
        <row r="222">
          <cell r="B222" t="str">
            <v>CONSUM</v>
          </cell>
          <cell r="C222" t="str">
            <v>TOTAL</v>
          </cell>
          <cell r="D222" t="str">
            <v>NPROG</v>
          </cell>
          <cell r="E222" t="str">
            <v>PROG</v>
          </cell>
          <cell r="F222" t="str">
            <v>SUBT INT</v>
          </cell>
          <cell r="G222" t="str">
            <v>SUBT EXT</v>
          </cell>
          <cell r="H222" t="str">
            <v>Padrão Mensal = 5,7</v>
          </cell>
          <cell r="I222" t="str">
            <v>Padrão Trimestral = 11,4</v>
          </cell>
          <cell r="J222" t="str">
            <v>Padrão Anual = 19</v>
          </cell>
        </row>
        <row r="223">
          <cell r="B223">
            <v>58687</v>
          </cell>
          <cell r="C223">
            <v>1.1325000000000001</v>
          </cell>
          <cell r="D223">
            <v>1.1144000000000001</v>
          </cell>
          <cell r="E223">
            <v>1.8100000000000002E-2</v>
          </cell>
          <cell r="F223">
            <v>0</v>
          </cell>
          <cell r="G223">
            <v>0</v>
          </cell>
          <cell r="H223">
            <v>5.7</v>
          </cell>
          <cell r="I223">
            <v>11.4</v>
          </cell>
          <cell r="J223">
            <v>19</v>
          </cell>
        </row>
        <row r="224">
          <cell r="B224">
            <v>58689</v>
          </cell>
          <cell r="C224">
            <v>1.32</v>
          </cell>
          <cell r="D224">
            <v>1.2468999999999999</v>
          </cell>
          <cell r="E224">
            <v>7.3099999999999998E-2</v>
          </cell>
          <cell r="F224">
            <v>0</v>
          </cell>
          <cell r="G224">
            <v>0</v>
          </cell>
          <cell r="H224">
            <v>5.7</v>
          </cell>
          <cell r="I224">
            <v>11.4</v>
          </cell>
          <cell r="J224">
            <v>19</v>
          </cell>
        </row>
        <row r="225">
          <cell r="B225">
            <v>58697</v>
          </cell>
          <cell r="C225">
            <v>1.4864999999999999</v>
          </cell>
          <cell r="D225">
            <v>1.4811000000000001</v>
          </cell>
          <cell r="E225">
            <v>5.3E-3</v>
          </cell>
          <cell r="F225">
            <v>0</v>
          </cell>
          <cell r="G225">
            <v>0</v>
          </cell>
          <cell r="H225">
            <v>5.7</v>
          </cell>
          <cell r="I225">
            <v>11.4</v>
          </cell>
          <cell r="J225">
            <v>19</v>
          </cell>
        </row>
        <row r="226">
          <cell r="B226">
            <v>58691</v>
          </cell>
          <cell r="C226">
            <v>3.9390000000000001</v>
          </cell>
          <cell r="D226">
            <v>3.8424</v>
          </cell>
          <cell r="E226">
            <v>9.6500000000000002E-2</v>
          </cell>
          <cell r="F226">
            <v>0</v>
          </cell>
          <cell r="G226">
            <v>0</v>
          </cell>
          <cell r="H226">
            <v>5.7</v>
          </cell>
          <cell r="I226">
            <v>11.4</v>
          </cell>
          <cell r="J226">
            <v>19</v>
          </cell>
        </row>
        <row r="227">
          <cell r="B227">
            <v>58709</v>
          </cell>
          <cell r="C227">
            <v>0.6653</v>
          </cell>
          <cell r="D227">
            <v>0.6341</v>
          </cell>
          <cell r="E227">
            <v>1.0500000000000001E-2</v>
          </cell>
          <cell r="F227">
            <v>2.07E-2</v>
          </cell>
          <cell r="G227">
            <v>0</v>
          </cell>
          <cell r="H227">
            <v>5.7</v>
          </cell>
          <cell r="I227">
            <v>11.4</v>
          </cell>
          <cell r="J227">
            <v>19</v>
          </cell>
        </row>
        <row r="228">
          <cell r="B228">
            <v>58710</v>
          </cell>
          <cell r="C228">
            <v>1.1242000000000001</v>
          </cell>
          <cell r="D228">
            <v>0.64710000000000001</v>
          </cell>
          <cell r="E228">
            <v>1.7999999999999999E-2</v>
          </cell>
          <cell r="F228">
            <v>0.45910000000000001</v>
          </cell>
          <cell r="G228">
            <v>0</v>
          </cell>
          <cell r="H228">
            <v>5.7</v>
          </cell>
          <cell r="I228">
            <v>11.4</v>
          </cell>
          <cell r="J228">
            <v>19</v>
          </cell>
        </row>
        <row r="229">
          <cell r="B229">
            <v>58710</v>
          </cell>
          <cell r="C229">
            <v>0.35549999999999998</v>
          </cell>
          <cell r="D229">
            <v>0.31519999999999998</v>
          </cell>
          <cell r="E229">
            <v>4.02E-2</v>
          </cell>
          <cell r="F229">
            <v>0</v>
          </cell>
          <cell r="G229">
            <v>0</v>
          </cell>
          <cell r="H229">
            <v>5.7</v>
          </cell>
          <cell r="I229">
            <v>11.4</v>
          </cell>
          <cell r="J229">
            <v>19</v>
          </cell>
        </row>
        <row r="230">
          <cell r="B230">
            <v>58710</v>
          </cell>
          <cell r="C230">
            <v>2.145</v>
          </cell>
          <cell r="D230">
            <v>1.5964</v>
          </cell>
          <cell r="E230">
            <v>6.8699999999999997E-2</v>
          </cell>
          <cell r="F230">
            <v>0.4798</v>
          </cell>
          <cell r="G230">
            <v>0</v>
          </cell>
          <cell r="H230">
            <v>5.7</v>
          </cell>
          <cell r="I230">
            <v>11.4</v>
          </cell>
          <cell r="J230">
            <v>19</v>
          </cell>
        </row>
        <row r="231">
          <cell r="B231">
            <v>58715</v>
          </cell>
          <cell r="C231">
            <v>0.63549999999999995</v>
          </cell>
          <cell r="D231">
            <v>0.61609999999999998</v>
          </cell>
          <cell r="E231">
            <v>1.9400000000000001E-2</v>
          </cell>
          <cell r="F231">
            <v>0</v>
          </cell>
          <cell r="G231">
            <v>0</v>
          </cell>
          <cell r="H231">
            <v>5.7</v>
          </cell>
          <cell r="I231">
            <v>11.4</v>
          </cell>
          <cell r="J231">
            <v>19</v>
          </cell>
        </row>
        <row r="232">
          <cell r="B232">
            <v>58678</v>
          </cell>
          <cell r="C232">
            <v>0.32300000000000001</v>
          </cell>
          <cell r="D232">
            <v>0.2999</v>
          </cell>
          <cell r="E232">
            <v>2.3099999999999999E-2</v>
          </cell>
          <cell r="F232">
            <v>0</v>
          </cell>
          <cell r="G232">
            <v>0</v>
          </cell>
          <cell r="H232">
            <v>5.7</v>
          </cell>
          <cell r="I232">
            <v>11.4</v>
          </cell>
          <cell r="J232">
            <v>19</v>
          </cell>
        </row>
        <row r="233">
          <cell r="B233">
            <v>58819</v>
          </cell>
          <cell r="C233">
            <v>0.61040000000000005</v>
          </cell>
          <cell r="D233">
            <v>0.58640000000000003</v>
          </cell>
          <cell r="E233">
            <v>2.4E-2</v>
          </cell>
          <cell r="F233">
            <v>0</v>
          </cell>
          <cell r="G233">
            <v>0</v>
          </cell>
          <cell r="H233">
            <v>5.7</v>
          </cell>
          <cell r="I233">
            <v>11.4</v>
          </cell>
          <cell r="J233">
            <v>19</v>
          </cell>
        </row>
        <row r="234">
          <cell r="B234">
            <v>58737</v>
          </cell>
          <cell r="C234">
            <v>1.5691999999999999</v>
          </cell>
          <cell r="D234">
            <v>1.5026999999999999</v>
          </cell>
          <cell r="E234">
            <v>6.6500000000000004E-2</v>
          </cell>
          <cell r="F234">
            <v>0</v>
          </cell>
          <cell r="G234">
            <v>0</v>
          </cell>
          <cell r="H234">
            <v>5.7</v>
          </cell>
          <cell r="I234">
            <v>11.4</v>
          </cell>
          <cell r="J234">
            <v>19</v>
          </cell>
        </row>
        <row r="235">
          <cell r="B235">
            <v>58812</v>
          </cell>
          <cell r="C235">
            <v>0.77700000000000002</v>
          </cell>
          <cell r="D235">
            <v>0.75770000000000004</v>
          </cell>
          <cell r="E235">
            <v>1.9300000000000001E-2</v>
          </cell>
          <cell r="F235">
            <v>0</v>
          </cell>
          <cell r="G235">
            <v>0</v>
          </cell>
          <cell r="H235">
            <v>5.7</v>
          </cell>
          <cell r="I235">
            <v>11.4</v>
          </cell>
          <cell r="J235">
            <v>19</v>
          </cell>
        </row>
        <row r="236">
          <cell r="B236">
            <v>59025</v>
          </cell>
          <cell r="C236">
            <v>0.49919999999999998</v>
          </cell>
          <cell r="D236">
            <v>0.47149999999999997</v>
          </cell>
          <cell r="E236">
            <v>2.7699999999999999E-2</v>
          </cell>
          <cell r="F236">
            <v>0</v>
          </cell>
          <cell r="G236">
            <v>0</v>
          </cell>
          <cell r="H236">
            <v>5.7</v>
          </cell>
          <cell r="I236">
            <v>11.4</v>
          </cell>
          <cell r="J236">
            <v>19</v>
          </cell>
        </row>
        <row r="237">
          <cell r="B237">
            <v>58997</v>
          </cell>
          <cell r="C237">
            <v>0.92149999999999999</v>
          </cell>
          <cell r="D237">
            <v>0.90700000000000003</v>
          </cell>
          <cell r="E237">
            <v>1.4500000000000001E-2</v>
          </cell>
          <cell r="F237">
            <v>0</v>
          </cell>
          <cell r="G237">
            <v>0</v>
          </cell>
          <cell r="H237">
            <v>5.7</v>
          </cell>
          <cell r="I237">
            <v>11.4</v>
          </cell>
          <cell r="J237">
            <v>19</v>
          </cell>
        </row>
        <row r="238">
          <cell r="B238">
            <v>58945</v>
          </cell>
          <cell r="C238">
            <v>2.1974</v>
          </cell>
          <cell r="D238">
            <v>2.1358999999999999</v>
          </cell>
          <cell r="E238">
            <v>6.1499999999999999E-2</v>
          </cell>
          <cell r="F238">
            <v>0</v>
          </cell>
          <cell r="G238">
            <v>0</v>
          </cell>
          <cell r="I238">
            <v>11.4</v>
          </cell>
          <cell r="J238">
            <v>19</v>
          </cell>
        </row>
        <row r="239">
          <cell r="B239">
            <v>58771</v>
          </cell>
          <cell r="C239">
            <v>9.8486999999999991</v>
          </cell>
          <cell r="D239">
            <v>9.0760000000000005</v>
          </cell>
          <cell r="E239">
            <v>0.29310000000000003</v>
          </cell>
          <cell r="F239">
            <v>0.4793</v>
          </cell>
          <cell r="G239">
            <v>0</v>
          </cell>
          <cell r="J239">
            <v>19</v>
          </cell>
        </row>
        <row r="241">
          <cell r="B241" t="str">
            <v>Evolução FEC Conjunto Embu Guaçu</v>
          </cell>
        </row>
        <row r="242">
          <cell r="B242" t="str">
            <v>CONSUM</v>
          </cell>
          <cell r="C242" t="str">
            <v>TOTAL</v>
          </cell>
          <cell r="D242" t="str">
            <v>NPROG</v>
          </cell>
          <cell r="E242" t="str">
            <v>PROG</v>
          </cell>
          <cell r="F242" t="str">
            <v>SUBT INT</v>
          </cell>
          <cell r="G242" t="str">
            <v>SUBT EXT</v>
          </cell>
          <cell r="H242" t="str">
            <v>Padrão Mensal = 5,4</v>
          </cell>
          <cell r="I242" t="str">
            <v>Padrão Trimestral = 10,8</v>
          </cell>
          <cell r="J242" t="str">
            <v>Padrão Anual = 18</v>
          </cell>
        </row>
        <row r="243">
          <cell r="B243">
            <v>14039</v>
          </cell>
          <cell r="C243">
            <v>1.2289000000000001</v>
          </cell>
          <cell r="D243">
            <v>1.2277</v>
          </cell>
          <cell r="E243">
            <v>1.1000000000000001E-3</v>
          </cell>
          <cell r="F243">
            <v>0</v>
          </cell>
          <cell r="G243">
            <v>0</v>
          </cell>
          <cell r="H243">
            <v>5.4</v>
          </cell>
          <cell r="I243">
            <v>10.8</v>
          </cell>
          <cell r="J243">
            <v>18</v>
          </cell>
        </row>
        <row r="244">
          <cell r="B244">
            <v>14033</v>
          </cell>
          <cell r="C244">
            <v>0.92200000000000004</v>
          </cell>
          <cell r="D244">
            <v>0.91579999999999995</v>
          </cell>
          <cell r="E244">
            <v>6.3E-3</v>
          </cell>
          <cell r="F244">
            <v>0</v>
          </cell>
          <cell r="G244">
            <v>0</v>
          </cell>
          <cell r="H244">
            <v>5.4</v>
          </cell>
          <cell r="I244">
            <v>10.8</v>
          </cell>
          <cell r="J244">
            <v>18</v>
          </cell>
        </row>
        <row r="245">
          <cell r="B245">
            <v>14033</v>
          </cell>
          <cell r="C245">
            <v>1.8307</v>
          </cell>
          <cell r="D245">
            <v>1.6913</v>
          </cell>
          <cell r="E245">
            <v>0.13200000000000001</v>
          </cell>
          <cell r="F245">
            <v>0</v>
          </cell>
          <cell r="G245">
            <v>7.3000000000000001E-3</v>
          </cell>
          <cell r="H245">
            <v>5.4</v>
          </cell>
          <cell r="I245">
            <v>10.8</v>
          </cell>
          <cell r="J245">
            <v>18</v>
          </cell>
        </row>
        <row r="246">
          <cell r="B246">
            <v>14035</v>
          </cell>
          <cell r="C246">
            <v>3.9815999999999998</v>
          </cell>
          <cell r="D246">
            <v>3.8348</v>
          </cell>
          <cell r="E246">
            <v>0.1394</v>
          </cell>
          <cell r="F246">
            <v>0</v>
          </cell>
          <cell r="G246">
            <v>7.3000000000000001E-3</v>
          </cell>
          <cell r="H246">
            <v>5.4</v>
          </cell>
          <cell r="I246">
            <v>10.8</v>
          </cell>
          <cell r="J246">
            <v>18</v>
          </cell>
        </row>
        <row r="247">
          <cell r="B247">
            <v>14033</v>
          </cell>
          <cell r="C247">
            <v>0.59399999999999997</v>
          </cell>
          <cell r="D247">
            <v>0.59230000000000005</v>
          </cell>
          <cell r="E247">
            <v>1.6000000000000001E-3</v>
          </cell>
          <cell r="F247">
            <v>0</v>
          </cell>
          <cell r="G247">
            <v>0</v>
          </cell>
          <cell r="H247">
            <v>5.4</v>
          </cell>
          <cell r="I247">
            <v>10.8</v>
          </cell>
          <cell r="J247">
            <v>18</v>
          </cell>
        </row>
        <row r="248">
          <cell r="B248">
            <v>14033</v>
          </cell>
          <cell r="C248">
            <v>0.2006</v>
          </cell>
          <cell r="D248">
            <v>0.19739999999999999</v>
          </cell>
          <cell r="E248">
            <v>3.2000000000000002E-3</v>
          </cell>
          <cell r="F248">
            <v>0</v>
          </cell>
          <cell r="G248">
            <v>0</v>
          </cell>
          <cell r="H248">
            <v>5.4</v>
          </cell>
          <cell r="I248">
            <v>10.8</v>
          </cell>
          <cell r="J248">
            <v>18</v>
          </cell>
        </row>
        <row r="249">
          <cell r="B249">
            <v>14033</v>
          </cell>
          <cell r="C249">
            <v>0.47210000000000002</v>
          </cell>
          <cell r="D249">
            <v>0.20250000000000001</v>
          </cell>
          <cell r="E249">
            <v>0.2697</v>
          </cell>
          <cell r="F249">
            <v>0</v>
          </cell>
          <cell r="G249">
            <v>0</v>
          </cell>
          <cell r="H249">
            <v>5.4</v>
          </cell>
          <cell r="I249">
            <v>10.8</v>
          </cell>
          <cell r="J249">
            <v>18</v>
          </cell>
        </row>
        <row r="250">
          <cell r="B250">
            <v>14033</v>
          </cell>
          <cell r="C250">
            <v>1.2666999999999999</v>
          </cell>
          <cell r="D250">
            <v>0.99219999999999997</v>
          </cell>
          <cell r="E250">
            <v>0.27450000000000002</v>
          </cell>
          <cell r="F250">
            <v>0</v>
          </cell>
          <cell r="G250">
            <v>0</v>
          </cell>
          <cell r="H250">
            <v>5.4</v>
          </cell>
          <cell r="I250">
            <v>10.8</v>
          </cell>
          <cell r="J250">
            <v>18</v>
          </cell>
        </row>
        <row r="251">
          <cell r="B251">
            <v>14033</v>
          </cell>
          <cell r="C251">
            <v>1.5402</v>
          </cell>
          <cell r="D251">
            <v>1.5387999999999999</v>
          </cell>
          <cell r="E251">
            <v>1.4E-3</v>
          </cell>
          <cell r="F251">
            <v>0</v>
          </cell>
          <cell r="G251">
            <v>0</v>
          </cell>
          <cell r="H251">
            <v>5.4</v>
          </cell>
          <cell r="I251">
            <v>10.8</v>
          </cell>
          <cell r="J251">
            <v>18</v>
          </cell>
        </row>
        <row r="252">
          <cell r="B252">
            <v>14028</v>
          </cell>
          <cell r="C252">
            <v>1.0561</v>
          </cell>
          <cell r="D252">
            <v>0.48259999999999997</v>
          </cell>
          <cell r="E252">
            <v>0.57350000000000001</v>
          </cell>
          <cell r="F252">
            <v>0</v>
          </cell>
          <cell r="G252">
            <v>0</v>
          </cell>
          <cell r="H252">
            <v>5.4</v>
          </cell>
          <cell r="I252">
            <v>10.8</v>
          </cell>
          <cell r="J252">
            <v>18</v>
          </cell>
        </row>
        <row r="253">
          <cell r="B253">
            <v>14015</v>
          </cell>
          <cell r="C253">
            <v>1.0443</v>
          </cell>
          <cell r="D253">
            <v>1.0443</v>
          </cell>
          <cell r="E253">
            <v>0</v>
          </cell>
          <cell r="F253">
            <v>0</v>
          </cell>
          <cell r="G253">
            <v>0</v>
          </cell>
          <cell r="H253">
            <v>5.4</v>
          </cell>
          <cell r="I253">
            <v>10.8</v>
          </cell>
          <cell r="J253">
            <v>18</v>
          </cell>
        </row>
        <row r="254">
          <cell r="B254">
            <v>14025</v>
          </cell>
          <cell r="C254">
            <v>3.641</v>
          </cell>
          <cell r="D254">
            <v>3.0659000000000001</v>
          </cell>
          <cell r="E254">
            <v>0.57499999999999996</v>
          </cell>
          <cell r="F254">
            <v>0</v>
          </cell>
          <cell r="G254">
            <v>0</v>
          </cell>
          <cell r="H254">
            <v>5.4</v>
          </cell>
          <cell r="I254">
            <v>10.8</v>
          </cell>
          <cell r="J254">
            <v>18</v>
          </cell>
        </row>
        <row r="255">
          <cell r="B255">
            <v>14015</v>
          </cell>
          <cell r="C255">
            <v>0.59889999999999999</v>
          </cell>
          <cell r="D255">
            <v>0.58169999999999999</v>
          </cell>
          <cell r="E255">
            <v>1.72E-2</v>
          </cell>
          <cell r="F255">
            <v>0</v>
          </cell>
          <cell r="G255">
            <v>0</v>
          </cell>
          <cell r="H255">
            <v>5.4</v>
          </cell>
          <cell r="I255">
            <v>10.8</v>
          </cell>
          <cell r="J255">
            <v>18</v>
          </cell>
        </row>
        <row r="256">
          <cell r="B256">
            <v>14015</v>
          </cell>
          <cell r="C256">
            <v>1.6045</v>
          </cell>
          <cell r="D256">
            <v>1.5854999999999999</v>
          </cell>
          <cell r="E256">
            <v>1.9E-2</v>
          </cell>
          <cell r="F256">
            <v>0</v>
          </cell>
          <cell r="G256">
            <v>0</v>
          </cell>
          <cell r="H256">
            <v>5.4</v>
          </cell>
          <cell r="I256">
            <v>10.8</v>
          </cell>
          <cell r="J256">
            <v>18</v>
          </cell>
        </row>
        <row r="257">
          <cell r="B257">
            <v>14015</v>
          </cell>
          <cell r="C257">
            <v>1.4883999999999999</v>
          </cell>
          <cell r="D257">
            <v>1.4883999999999999</v>
          </cell>
          <cell r="E257">
            <v>0</v>
          </cell>
          <cell r="F257">
            <v>0</v>
          </cell>
          <cell r="G257">
            <v>0</v>
          </cell>
          <cell r="H257">
            <v>5.4</v>
          </cell>
          <cell r="I257">
            <v>10.8</v>
          </cell>
          <cell r="J257">
            <v>18</v>
          </cell>
        </row>
        <row r="258">
          <cell r="B258">
            <v>14015</v>
          </cell>
          <cell r="C258">
            <v>3.6918000000000002</v>
          </cell>
          <cell r="D258">
            <v>3.6556000000000002</v>
          </cell>
          <cell r="E258">
            <v>3.6200000000000003E-2</v>
          </cell>
          <cell r="F258">
            <v>0</v>
          </cell>
          <cell r="G258">
            <v>0</v>
          </cell>
          <cell r="I258">
            <v>10.8</v>
          </cell>
          <cell r="J258">
            <v>18</v>
          </cell>
        </row>
        <row r="259">
          <cell r="B259">
            <v>14027</v>
          </cell>
          <cell r="C259">
            <v>12.5802</v>
          </cell>
          <cell r="D259">
            <v>11.547599999999999</v>
          </cell>
          <cell r="E259">
            <v>1.0251999999999999</v>
          </cell>
          <cell r="F259">
            <v>0</v>
          </cell>
          <cell r="G259">
            <v>7.3000000000000001E-3</v>
          </cell>
          <cell r="J259">
            <v>18</v>
          </cell>
        </row>
        <row r="261">
          <cell r="B261" t="str">
            <v>Evolução FEC Conjunto Ermelino Matarazzo</v>
          </cell>
        </row>
        <row r="262">
          <cell r="B262" t="str">
            <v>CONSUM</v>
          </cell>
          <cell r="C262" t="str">
            <v>TOTAL</v>
          </cell>
          <cell r="D262" t="str">
            <v>NPROG</v>
          </cell>
          <cell r="E262" t="str">
            <v>PROG</v>
          </cell>
          <cell r="F262" t="str">
            <v>SUBT INT</v>
          </cell>
          <cell r="G262" t="str">
            <v>SUBT EXT</v>
          </cell>
          <cell r="H262" t="str">
            <v>Padrão Mensal = 3,3</v>
          </cell>
          <cell r="I262" t="str">
            <v>Padrão Trimestral = 6,6</v>
          </cell>
          <cell r="J262" t="str">
            <v>Padrão Anual = 11</v>
          </cell>
        </row>
        <row r="263">
          <cell r="B263">
            <v>84649</v>
          </cell>
          <cell r="C263">
            <v>0.43240000000000001</v>
          </cell>
          <cell r="D263">
            <v>0.42449999999999999</v>
          </cell>
          <cell r="E263">
            <v>7.7999999999999996E-3</v>
          </cell>
          <cell r="F263">
            <v>0</v>
          </cell>
          <cell r="G263">
            <v>0</v>
          </cell>
          <cell r="H263">
            <v>3.3</v>
          </cell>
          <cell r="I263">
            <v>6.6</v>
          </cell>
          <cell r="J263">
            <v>11</v>
          </cell>
        </row>
        <row r="264">
          <cell r="B264">
            <v>84753</v>
          </cell>
          <cell r="C264">
            <v>0.30740000000000001</v>
          </cell>
          <cell r="D264">
            <v>0.1232</v>
          </cell>
          <cell r="E264">
            <v>1.54E-2</v>
          </cell>
          <cell r="F264">
            <v>0.16880000000000001</v>
          </cell>
          <cell r="G264">
            <v>0</v>
          </cell>
          <cell r="H264">
            <v>3.3</v>
          </cell>
          <cell r="I264">
            <v>6.6</v>
          </cell>
          <cell r="J264">
            <v>11</v>
          </cell>
        </row>
        <row r="265">
          <cell r="B265">
            <v>84742</v>
          </cell>
          <cell r="C265">
            <v>0.54500000000000004</v>
          </cell>
          <cell r="D265">
            <v>0.52129999999999999</v>
          </cell>
          <cell r="E265">
            <v>2.3699999999999999E-2</v>
          </cell>
          <cell r="F265">
            <v>0</v>
          </cell>
          <cell r="G265">
            <v>0</v>
          </cell>
          <cell r="H265">
            <v>3.3</v>
          </cell>
          <cell r="I265">
            <v>6.6</v>
          </cell>
          <cell r="J265">
            <v>11</v>
          </cell>
        </row>
        <row r="266">
          <cell r="B266">
            <v>84715</v>
          </cell>
          <cell r="C266">
            <v>1.2847999999999999</v>
          </cell>
          <cell r="D266">
            <v>1.0689</v>
          </cell>
          <cell r="E266">
            <v>4.6899999999999997E-2</v>
          </cell>
          <cell r="F266">
            <v>0.16889999999999999</v>
          </cell>
          <cell r="G266">
            <v>0</v>
          </cell>
          <cell r="H266">
            <v>3.3</v>
          </cell>
          <cell r="I266">
            <v>6.6</v>
          </cell>
          <cell r="J266">
            <v>11</v>
          </cell>
        </row>
        <row r="267">
          <cell r="B267">
            <v>84734</v>
          </cell>
          <cell r="C267">
            <v>0.1817</v>
          </cell>
          <cell r="D267">
            <v>0.1646</v>
          </cell>
          <cell r="E267">
            <v>1.7100000000000001E-2</v>
          </cell>
          <cell r="F267">
            <v>0</v>
          </cell>
          <cell r="G267">
            <v>0</v>
          </cell>
          <cell r="H267">
            <v>3.3</v>
          </cell>
          <cell r="I267">
            <v>6.6</v>
          </cell>
          <cell r="J267">
            <v>11</v>
          </cell>
        </row>
        <row r="268">
          <cell r="B268">
            <v>84734</v>
          </cell>
          <cell r="C268">
            <v>1.2730999999999999</v>
          </cell>
          <cell r="D268">
            <v>8.3400000000000002E-2</v>
          </cell>
          <cell r="E268">
            <v>4.2799999999999998E-2</v>
          </cell>
          <cell r="F268">
            <v>1.1469</v>
          </cell>
          <cell r="G268">
            <v>0</v>
          </cell>
          <cell r="H268">
            <v>3.3</v>
          </cell>
          <cell r="I268">
            <v>6.6</v>
          </cell>
          <cell r="J268">
            <v>11</v>
          </cell>
        </row>
        <row r="269">
          <cell r="B269">
            <v>84553</v>
          </cell>
          <cell r="C269">
            <v>0.1807</v>
          </cell>
          <cell r="D269">
            <v>0.15890000000000001</v>
          </cell>
          <cell r="E269">
            <v>2.18E-2</v>
          </cell>
          <cell r="F269">
            <v>0</v>
          </cell>
          <cell r="G269">
            <v>0</v>
          </cell>
          <cell r="H269">
            <v>3.3</v>
          </cell>
          <cell r="I269">
            <v>6.6</v>
          </cell>
          <cell r="J269">
            <v>11</v>
          </cell>
        </row>
        <row r="270">
          <cell r="B270">
            <v>84674</v>
          </cell>
          <cell r="C270">
            <v>1.6363000000000001</v>
          </cell>
          <cell r="D270">
            <v>0.40679999999999999</v>
          </cell>
          <cell r="E270">
            <v>8.1699999999999995E-2</v>
          </cell>
          <cell r="F270">
            <v>1.1476999999999999</v>
          </cell>
          <cell r="G270">
            <v>0</v>
          </cell>
          <cell r="H270">
            <v>3.3</v>
          </cell>
          <cell r="I270">
            <v>6.6</v>
          </cell>
          <cell r="J270">
            <v>11</v>
          </cell>
        </row>
        <row r="271">
          <cell r="B271">
            <v>84546</v>
          </cell>
          <cell r="C271">
            <v>0.2833</v>
          </cell>
          <cell r="D271">
            <v>0.28000000000000003</v>
          </cell>
          <cell r="E271">
            <v>3.3E-3</v>
          </cell>
          <cell r="F271">
            <v>0</v>
          </cell>
          <cell r="G271">
            <v>0</v>
          </cell>
          <cell r="H271">
            <v>3.3</v>
          </cell>
          <cell r="I271">
            <v>6.6</v>
          </cell>
          <cell r="J271">
            <v>11</v>
          </cell>
        </row>
        <row r="272">
          <cell r="B272">
            <v>84511</v>
          </cell>
          <cell r="C272">
            <v>0.2324</v>
          </cell>
          <cell r="D272">
            <v>0.21110000000000001</v>
          </cell>
          <cell r="E272">
            <v>2.1299999999999999E-2</v>
          </cell>
          <cell r="F272">
            <v>0</v>
          </cell>
          <cell r="G272">
            <v>0</v>
          </cell>
          <cell r="H272">
            <v>3.3</v>
          </cell>
          <cell r="I272">
            <v>6.6</v>
          </cell>
          <cell r="J272">
            <v>11</v>
          </cell>
        </row>
        <row r="273">
          <cell r="B273">
            <v>84468</v>
          </cell>
          <cell r="C273">
            <v>0.14249999999999999</v>
          </cell>
          <cell r="D273">
            <v>0.1159</v>
          </cell>
          <cell r="E273">
            <v>2.6599999999999999E-2</v>
          </cell>
          <cell r="F273">
            <v>0</v>
          </cell>
          <cell r="G273">
            <v>0</v>
          </cell>
          <cell r="H273">
            <v>3.3</v>
          </cell>
          <cell r="I273">
            <v>6.6</v>
          </cell>
          <cell r="J273">
            <v>11</v>
          </cell>
        </row>
        <row r="274">
          <cell r="B274">
            <v>84508</v>
          </cell>
          <cell r="C274">
            <v>0.6583</v>
          </cell>
          <cell r="D274">
            <v>0.60709999999999997</v>
          </cell>
          <cell r="E274">
            <v>5.1200000000000002E-2</v>
          </cell>
          <cell r="F274">
            <v>0</v>
          </cell>
          <cell r="G274">
            <v>0</v>
          </cell>
          <cell r="H274">
            <v>3.3</v>
          </cell>
          <cell r="I274">
            <v>6.6</v>
          </cell>
          <cell r="J274">
            <v>11</v>
          </cell>
        </row>
        <row r="275">
          <cell r="B275">
            <v>84448</v>
          </cell>
          <cell r="C275">
            <v>0.1208</v>
          </cell>
          <cell r="D275">
            <v>0.1</v>
          </cell>
          <cell r="E275">
            <v>2.0799999999999999E-2</v>
          </cell>
          <cell r="F275">
            <v>0</v>
          </cell>
          <cell r="G275">
            <v>0</v>
          </cell>
          <cell r="H275">
            <v>3.3</v>
          </cell>
          <cell r="I275">
            <v>6.6</v>
          </cell>
          <cell r="J275">
            <v>11</v>
          </cell>
        </row>
        <row r="276">
          <cell r="B276">
            <v>84440</v>
          </cell>
          <cell r="C276">
            <v>0.3821</v>
          </cell>
          <cell r="D276">
            <v>0.19839999999999999</v>
          </cell>
          <cell r="E276">
            <v>1.4800000000000001E-2</v>
          </cell>
          <cell r="F276">
            <v>0</v>
          </cell>
          <cell r="G276">
            <v>0.16900000000000001</v>
          </cell>
          <cell r="H276">
            <v>3.3</v>
          </cell>
          <cell r="I276">
            <v>6.6</v>
          </cell>
          <cell r="J276">
            <v>11</v>
          </cell>
        </row>
        <row r="277">
          <cell r="B277">
            <v>84437</v>
          </cell>
          <cell r="C277">
            <v>0.51090000000000002</v>
          </cell>
          <cell r="D277">
            <v>0.46089999999999998</v>
          </cell>
          <cell r="E277">
            <v>8.8000000000000005E-3</v>
          </cell>
          <cell r="F277">
            <v>3.7600000000000001E-2</v>
          </cell>
          <cell r="G277">
            <v>3.7000000000000002E-3</v>
          </cell>
          <cell r="H277">
            <v>3.3</v>
          </cell>
          <cell r="I277">
            <v>6.6</v>
          </cell>
          <cell r="J277">
            <v>11</v>
          </cell>
        </row>
        <row r="278">
          <cell r="B278">
            <v>84442</v>
          </cell>
          <cell r="C278">
            <v>1.0138</v>
          </cell>
          <cell r="D278">
            <v>0.75929999999999997</v>
          </cell>
          <cell r="E278">
            <v>4.4400000000000002E-2</v>
          </cell>
          <cell r="F278">
            <v>3.7600000000000001E-2</v>
          </cell>
          <cell r="G278">
            <v>0.17269999999999999</v>
          </cell>
          <cell r="I278">
            <v>6.6</v>
          </cell>
          <cell r="J278">
            <v>11</v>
          </cell>
        </row>
        <row r="279">
          <cell r="B279">
            <v>84585</v>
          </cell>
          <cell r="C279">
            <v>4.5945</v>
          </cell>
          <cell r="D279">
            <v>2.8422999999999998</v>
          </cell>
          <cell r="E279">
            <v>0.22420000000000001</v>
          </cell>
          <cell r="F279">
            <v>1.3555999999999999</v>
          </cell>
          <cell r="G279">
            <v>0.1724</v>
          </cell>
          <cell r="J279">
            <v>11</v>
          </cell>
        </row>
        <row r="281">
          <cell r="B281" t="str">
            <v>Evolução FEC Conjunto Guaianazes</v>
          </cell>
        </row>
        <row r="282">
          <cell r="B282" t="str">
            <v>CONSUM</v>
          </cell>
          <cell r="C282" t="str">
            <v>TOTAL</v>
          </cell>
          <cell r="D282" t="str">
            <v>NPROG</v>
          </cell>
          <cell r="E282" t="str">
            <v>PROG</v>
          </cell>
          <cell r="F282" t="str">
            <v>SUBT INT</v>
          </cell>
          <cell r="G282" t="str">
            <v>SUBT EXT</v>
          </cell>
          <cell r="H282" t="str">
            <v>Padrão Mensal = 2,7</v>
          </cell>
          <cell r="I282" t="str">
            <v>Padrão Trimestral = 5,4</v>
          </cell>
          <cell r="J282" t="str">
            <v>Padrão Anual = 9</v>
          </cell>
        </row>
        <row r="283">
          <cell r="B283">
            <v>60581</v>
          </cell>
          <cell r="C283">
            <v>0.32300000000000001</v>
          </cell>
          <cell r="D283">
            <v>0.31190000000000001</v>
          </cell>
          <cell r="E283">
            <v>1.11E-2</v>
          </cell>
          <cell r="F283">
            <v>0</v>
          </cell>
          <cell r="G283">
            <v>0</v>
          </cell>
          <cell r="H283">
            <v>2.7</v>
          </cell>
          <cell r="I283">
            <v>5.4</v>
          </cell>
          <cell r="J283">
            <v>9</v>
          </cell>
        </row>
        <row r="284">
          <cell r="B284">
            <v>60579</v>
          </cell>
          <cell r="C284">
            <v>0.2112</v>
          </cell>
          <cell r="D284">
            <v>0.2049</v>
          </cell>
          <cell r="E284">
            <v>6.4000000000000003E-3</v>
          </cell>
          <cell r="F284">
            <v>0</v>
          </cell>
          <cell r="G284">
            <v>0</v>
          </cell>
          <cell r="H284">
            <v>2.7</v>
          </cell>
          <cell r="I284">
            <v>5.4</v>
          </cell>
          <cell r="J284">
            <v>9</v>
          </cell>
        </row>
        <row r="285">
          <cell r="B285">
            <v>60580</v>
          </cell>
          <cell r="C285">
            <v>0.60450000000000004</v>
          </cell>
          <cell r="D285">
            <v>0.59899999999999998</v>
          </cell>
          <cell r="E285">
            <v>5.4000000000000003E-3</v>
          </cell>
          <cell r="F285">
            <v>0</v>
          </cell>
          <cell r="G285">
            <v>0</v>
          </cell>
          <cell r="H285">
            <v>2.7</v>
          </cell>
          <cell r="I285">
            <v>5.4</v>
          </cell>
          <cell r="J285">
            <v>9</v>
          </cell>
        </row>
        <row r="286">
          <cell r="B286">
            <v>60580</v>
          </cell>
          <cell r="C286">
            <v>1.1387</v>
          </cell>
          <cell r="D286">
            <v>1.1157999999999999</v>
          </cell>
          <cell r="E286">
            <v>2.29E-2</v>
          </cell>
          <cell r="F286">
            <v>0</v>
          </cell>
          <cell r="G286">
            <v>0</v>
          </cell>
          <cell r="H286">
            <v>2.7</v>
          </cell>
          <cell r="I286">
            <v>5.4</v>
          </cell>
          <cell r="J286">
            <v>9</v>
          </cell>
        </row>
        <row r="287">
          <cell r="B287">
            <v>60558</v>
          </cell>
          <cell r="C287">
            <v>0.16489999999999999</v>
          </cell>
          <cell r="D287">
            <v>0.16189999999999999</v>
          </cell>
          <cell r="E287">
            <v>3.0000000000000001E-3</v>
          </cell>
          <cell r="F287">
            <v>0</v>
          </cell>
          <cell r="G287">
            <v>0</v>
          </cell>
          <cell r="H287">
            <v>2.7</v>
          </cell>
          <cell r="I287">
            <v>5.4</v>
          </cell>
          <cell r="J287">
            <v>9</v>
          </cell>
        </row>
        <row r="288">
          <cell r="B288">
            <v>60558</v>
          </cell>
          <cell r="C288">
            <v>0.30320000000000003</v>
          </cell>
          <cell r="D288">
            <v>0.25190000000000001</v>
          </cell>
          <cell r="E288">
            <v>2.8E-3</v>
          </cell>
          <cell r="F288">
            <v>4.8500000000000001E-2</v>
          </cell>
          <cell r="G288">
            <v>0</v>
          </cell>
          <cell r="H288">
            <v>2.7</v>
          </cell>
          <cell r="I288">
            <v>5.4</v>
          </cell>
          <cell r="J288">
            <v>9</v>
          </cell>
        </row>
        <row r="289">
          <cell r="B289">
            <v>60654</v>
          </cell>
          <cell r="C289">
            <v>0.58850000000000002</v>
          </cell>
          <cell r="D289">
            <v>0.29570000000000002</v>
          </cell>
          <cell r="E289">
            <v>2.47E-2</v>
          </cell>
          <cell r="F289">
            <v>0.2681</v>
          </cell>
          <cell r="G289">
            <v>0</v>
          </cell>
          <cell r="H289">
            <v>2.7</v>
          </cell>
          <cell r="I289">
            <v>5.4</v>
          </cell>
          <cell r="J289">
            <v>9</v>
          </cell>
        </row>
        <row r="290">
          <cell r="B290">
            <v>60590</v>
          </cell>
          <cell r="C290">
            <v>1.0569999999999999</v>
          </cell>
          <cell r="D290">
            <v>0.70960000000000001</v>
          </cell>
          <cell r="E290">
            <v>3.0499999999999999E-2</v>
          </cell>
          <cell r="F290">
            <v>0.31690000000000002</v>
          </cell>
          <cell r="G290">
            <v>0</v>
          </cell>
          <cell r="H290">
            <v>2.7</v>
          </cell>
          <cell r="I290">
            <v>5.4</v>
          </cell>
          <cell r="J290">
            <v>9</v>
          </cell>
        </row>
        <row r="291">
          <cell r="B291">
            <v>60627</v>
          </cell>
          <cell r="C291">
            <v>0.66039999999999999</v>
          </cell>
          <cell r="D291">
            <v>0.46629999999999999</v>
          </cell>
          <cell r="E291">
            <v>8.2000000000000007E-3</v>
          </cell>
          <cell r="F291">
            <v>0.18590000000000001</v>
          </cell>
          <cell r="G291">
            <v>0</v>
          </cell>
          <cell r="H291">
            <v>2.7</v>
          </cell>
          <cell r="I291">
            <v>5.4</v>
          </cell>
          <cell r="J291">
            <v>9</v>
          </cell>
        </row>
        <row r="292">
          <cell r="B292">
            <v>60598</v>
          </cell>
          <cell r="C292">
            <v>0.53320000000000001</v>
          </cell>
          <cell r="D292">
            <v>0.5212</v>
          </cell>
          <cell r="E292">
            <v>1.2E-2</v>
          </cell>
          <cell r="F292">
            <v>0</v>
          </cell>
          <cell r="G292">
            <v>0</v>
          </cell>
          <cell r="H292">
            <v>2.7</v>
          </cell>
          <cell r="I292">
            <v>5.4</v>
          </cell>
          <cell r="J292">
            <v>9</v>
          </cell>
        </row>
        <row r="293">
          <cell r="B293">
            <v>60526</v>
          </cell>
          <cell r="C293">
            <v>0.19339999999999999</v>
          </cell>
          <cell r="D293">
            <v>0.11799999999999999</v>
          </cell>
          <cell r="E293">
            <v>7.5399999999999995E-2</v>
          </cell>
          <cell r="F293">
            <v>0</v>
          </cell>
          <cell r="G293">
            <v>0</v>
          </cell>
          <cell r="H293">
            <v>2.7</v>
          </cell>
          <cell r="I293">
            <v>5.4</v>
          </cell>
          <cell r="J293">
            <v>9</v>
          </cell>
        </row>
        <row r="294">
          <cell r="B294">
            <v>60584</v>
          </cell>
          <cell r="C294">
            <v>1.3874</v>
          </cell>
          <cell r="D294">
            <v>1.1057999999999999</v>
          </cell>
          <cell r="E294">
            <v>9.5500000000000002E-2</v>
          </cell>
          <cell r="F294">
            <v>0.186</v>
          </cell>
          <cell r="G294">
            <v>0</v>
          </cell>
          <cell r="H294">
            <v>2.7</v>
          </cell>
          <cell r="I294">
            <v>5.4</v>
          </cell>
          <cell r="J294">
            <v>9</v>
          </cell>
        </row>
        <row r="295">
          <cell r="B295">
            <v>60524</v>
          </cell>
          <cell r="C295">
            <v>0.1905</v>
          </cell>
          <cell r="D295">
            <v>0.1784</v>
          </cell>
          <cell r="E295">
            <v>1.21E-2</v>
          </cell>
          <cell r="F295">
            <v>0</v>
          </cell>
          <cell r="G295">
            <v>0</v>
          </cell>
          <cell r="H295">
            <v>2.7</v>
          </cell>
          <cell r="I295">
            <v>5.4</v>
          </cell>
          <cell r="J295">
            <v>9</v>
          </cell>
        </row>
        <row r="296">
          <cell r="B296">
            <v>60517</v>
          </cell>
          <cell r="C296">
            <v>1.0662</v>
          </cell>
          <cell r="D296">
            <v>0.57020000000000004</v>
          </cell>
          <cell r="E296">
            <v>0.25190000000000001</v>
          </cell>
          <cell r="F296">
            <v>0.24410000000000001</v>
          </cell>
          <cell r="G296">
            <v>0</v>
          </cell>
          <cell r="H296">
            <v>2.7</v>
          </cell>
          <cell r="I296">
            <v>5.4</v>
          </cell>
          <cell r="J296">
            <v>9</v>
          </cell>
        </row>
        <row r="297">
          <cell r="B297">
            <v>60501</v>
          </cell>
          <cell r="C297">
            <v>1.2283999999999999</v>
          </cell>
          <cell r="D297">
            <v>0.28289999999999998</v>
          </cell>
          <cell r="E297">
            <v>1.5E-3</v>
          </cell>
          <cell r="F297">
            <v>3.3999999999999998E-3</v>
          </cell>
          <cell r="G297">
            <v>0.94059999999999999</v>
          </cell>
          <cell r="H297">
            <v>2.7</v>
          </cell>
          <cell r="I297">
            <v>5.4</v>
          </cell>
          <cell r="J297">
            <v>9</v>
          </cell>
        </row>
        <row r="298">
          <cell r="B298">
            <v>60514</v>
          </cell>
          <cell r="C298">
            <v>2.4849000000000001</v>
          </cell>
          <cell r="D298">
            <v>1.0315000000000001</v>
          </cell>
          <cell r="E298">
            <v>0.26550000000000001</v>
          </cell>
          <cell r="F298">
            <v>0.2475</v>
          </cell>
          <cell r="G298">
            <v>0.94040000000000001</v>
          </cell>
          <cell r="I298">
            <v>5.4</v>
          </cell>
          <cell r="J298">
            <v>9</v>
          </cell>
        </row>
        <row r="299">
          <cell r="B299">
            <v>60567</v>
          </cell>
          <cell r="C299">
            <v>6.0669000000000004</v>
          </cell>
          <cell r="D299">
            <v>3.9626000000000001</v>
          </cell>
          <cell r="E299">
            <v>0.4143</v>
          </cell>
          <cell r="F299">
            <v>0.75039999999999996</v>
          </cell>
          <cell r="G299">
            <v>0.93959999999999999</v>
          </cell>
          <cell r="J299">
            <v>9</v>
          </cell>
        </row>
        <row r="301">
          <cell r="B301" t="str">
            <v>Evolução FEC Conjunto Interlagos</v>
          </cell>
        </row>
        <row r="302">
          <cell r="B302" t="str">
            <v>CONSUM</v>
          </cell>
          <cell r="C302" t="str">
            <v>TOTAL</v>
          </cell>
          <cell r="D302" t="str">
            <v>NPROG</v>
          </cell>
          <cell r="E302" t="str">
            <v>PROG</v>
          </cell>
          <cell r="F302" t="str">
            <v>SUBT INT</v>
          </cell>
          <cell r="G302" t="str">
            <v>SUBT EXT</v>
          </cell>
          <cell r="H302" t="str">
            <v>Padrão Mensal = 2,7</v>
          </cell>
          <cell r="I302" t="str">
            <v>Padrão Trimestral = 5,4</v>
          </cell>
          <cell r="J302" t="str">
            <v>Padrão Anual = 9</v>
          </cell>
        </row>
        <row r="303">
          <cell r="B303">
            <v>57933</v>
          </cell>
          <cell r="C303">
            <v>0.38030000000000003</v>
          </cell>
          <cell r="D303">
            <v>0.37659999999999999</v>
          </cell>
          <cell r="E303">
            <v>3.5999999999999999E-3</v>
          </cell>
          <cell r="F303">
            <v>0</v>
          </cell>
          <cell r="G303">
            <v>0</v>
          </cell>
          <cell r="H303">
            <v>2.7</v>
          </cell>
          <cell r="I303">
            <v>5.4</v>
          </cell>
          <cell r="J303">
            <v>9</v>
          </cell>
        </row>
        <row r="304">
          <cell r="B304">
            <v>57917</v>
          </cell>
          <cell r="C304">
            <v>0.75700000000000001</v>
          </cell>
          <cell r="D304">
            <v>0.75439999999999996</v>
          </cell>
          <cell r="E304">
            <v>2.5999999999999999E-3</v>
          </cell>
          <cell r="F304">
            <v>0</v>
          </cell>
          <cell r="G304">
            <v>0</v>
          </cell>
          <cell r="H304">
            <v>2.7</v>
          </cell>
          <cell r="I304">
            <v>5.4</v>
          </cell>
          <cell r="J304">
            <v>9</v>
          </cell>
        </row>
        <row r="305">
          <cell r="B305">
            <v>57918</v>
          </cell>
          <cell r="C305">
            <v>0.37109999999999999</v>
          </cell>
          <cell r="D305">
            <v>0.28970000000000001</v>
          </cell>
          <cell r="E305">
            <v>2.87E-2</v>
          </cell>
          <cell r="F305">
            <v>5.2699999999999997E-2</v>
          </cell>
          <cell r="G305">
            <v>0</v>
          </cell>
          <cell r="H305">
            <v>2.7</v>
          </cell>
          <cell r="I305">
            <v>5.4</v>
          </cell>
          <cell r="J305">
            <v>9</v>
          </cell>
        </row>
        <row r="306">
          <cell r="B306">
            <v>57923</v>
          </cell>
          <cell r="C306">
            <v>1.5084</v>
          </cell>
          <cell r="D306">
            <v>1.4207000000000001</v>
          </cell>
          <cell r="E306">
            <v>3.49E-2</v>
          </cell>
          <cell r="F306">
            <v>5.2699999999999997E-2</v>
          </cell>
          <cell r="G306">
            <v>0</v>
          </cell>
          <cell r="H306">
            <v>2.7</v>
          </cell>
          <cell r="I306">
            <v>5.4</v>
          </cell>
          <cell r="J306">
            <v>9</v>
          </cell>
        </row>
        <row r="307">
          <cell r="B307">
            <v>57894</v>
          </cell>
          <cell r="C307">
            <v>0.12039999999999999</v>
          </cell>
          <cell r="D307">
            <v>0.11509999999999999</v>
          </cell>
          <cell r="E307">
            <v>5.3E-3</v>
          </cell>
          <cell r="F307">
            <v>0</v>
          </cell>
          <cell r="G307">
            <v>0</v>
          </cell>
          <cell r="H307">
            <v>2.7</v>
          </cell>
          <cell r="I307">
            <v>5.4</v>
          </cell>
          <cell r="J307">
            <v>9</v>
          </cell>
        </row>
        <row r="308">
          <cell r="B308">
            <v>57894</v>
          </cell>
          <cell r="C308">
            <v>0.13880000000000001</v>
          </cell>
          <cell r="D308">
            <v>0.1356</v>
          </cell>
          <cell r="E308">
            <v>3.2000000000000002E-3</v>
          </cell>
          <cell r="F308">
            <v>0</v>
          </cell>
          <cell r="G308">
            <v>0</v>
          </cell>
          <cell r="H308">
            <v>2.7</v>
          </cell>
          <cell r="I308">
            <v>5.4</v>
          </cell>
          <cell r="J308">
            <v>9</v>
          </cell>
        </row>
        <row r="309">
          <cell r="B309">
            <v>57894</v>
          </cell>
          <cell r="C309">
            <v>0.37480000000000002</v>
          </cell>
          <cell r="D309">
            <v>0.17519999999999999</v>
          </cell>
          <cell r="E309">
            <v>1.9300000000000001E-2</v>
          </cell>
          <cell r="F309">
            <v>0.18029999999999999</v>
          </cell>
          <cell r="G309">
            <v>0</v>
          </cell>
          <cell r="H309">
            <v>2.7</v>
          </cell>
          <cell r="I309">
            <v>5.4</v>
          </cell>
          <cell r="J309">
            <v>9</v>
          </cell>
        </row>
        <row r="310">
          <cell r="B310">
            <v>57894</v>
          </cell>
          <cell r="C310">
            <v>0.63400000000000001</v>
          </cell>
          <cell r="D310">
            <v>0.4259</v>
          </cell>
          <cell r="E310">
            <v>2.7799999999999998E-2</v>
          </cell>
          <cell r="F310">
            <v>0.18029999999999999</v>
          </cell>
          <cell r="G310">
            <v>0</v>
          </cell>
          <cell r="H310">
            <v>2.7</v>
          </cell>
          <cell r="I310">
            <v>5.4</v>
          </cell>
          <cell r="J310">
            <v>9</v>
          </cell>
        </row>
        <row r="311">
          <cell r="B311">
            <v>57896</v>
          </cell>
          <cell r="C311">
            <v>0.32269999999999999</v>
          </cell>
          <cell r="D311">
            <v>0.25069999999999998</v>
          </cell>
          <cell r="E311">
            <v>3.6999999999999998E-2</v>
          </cell>
          <cell r="F311">
            <v>3.5099999999999999E-2</v>
          </cell>
          <cell r="G311">
            <v>0</v>
          </cell>
          <cell r="H311">
            <v>2.7</v>
          </cell>
          <cell r="I311">
            <v>5.4</v>
          </cell>
          <cell r="J311">
            <v>9</v>
          </cell>
        </row>
        <row r="312">
          <cell r="B312">
            <v>57877</v>
          </cell>
          <cell r="C312">
            <v>0.18720000000000001</v>
          </cell>
          <cell r="D312">
            <v>0.186</v>
          </cell>
          <cell r="E312">
            <v>1.1999999999999999E-3</v>
          </cell>
          <cell r="F312">
            <v>0</v>
          </cell>
          <cell r="G312">
            <v>0</v>
          </cell>
          <cell r="H312">
            <v>2.7</v>
          </cell>
          <cell r="I312">
            <v>5.4</v>
          </cell>
          <cell r="J312">
            <v>9</v>
          </cell>
        </row>
        <row r="313">
          <cell r="B313">
            <v>57741</v>
          </cell>
          <cell r="C313">
            <v>0.18909999999999999</v>
          </cell>
          <cell r="D313">
            <v>8.1100000000000005E-2</v>
          </cell>
          <cell r="E313">
            <v>2.8E-3</v>
          </cell>
          <cell r="F313">
            <v>0.1051</v>
          </cell>
          <cell r="G313">
            <v>0</v>
          </cell>
          <cell r="H313">
            <v>2.7</v>
          </cell>
          <cell r="I313">
            <v>5.4</v>
          </cell>
          <cell r="J313">
            <v>9</v>
          </cell>
        </row>
        <row r="314">
          <cell r="B314">
            <v>57838</v>
          </cell>
          <cell r="C314">
            <v>0.69910000000000005</v>
          </cell>
          <cell r="D314">
            <v>0.51800000000000002</v>
          </cell>
          <cell r="E314">
            <v>4.1000000000000002E-2</v>
          </cell>
          <cell r="F314">
            <v>0.1401</v>
          </cell>
          <cell r="G314">
            <v>0</v>
          </cell>
          <cell r="H314">
            <v>2.7</v>
          </cell>
          <cell r="I314">
            <v>5.4</v>
          </cell>
          <cell r="J314">
            <v>9</v>
          </cell>
        </row>
        <row r="315">
          <cell r="B315">
            <v>57741</v>
          </cell>
          <cell r="C315">
            <v>0.1958</v>
          </cell>
          <cell r="D315">
            <v>0.1744</v>
          </cell>
          <cell r="E315">
            <v>2.1399999999999999E-2</v>
          </cell>
          <cell r="F315">
            <v>0</v>
          </cell>
          <cell r="G315">
            <v>0</v>
          </cell>
          <cell r="H315">
            <v>2.7</v>
          </cell>
          <cell r="I315">
            <v>5.4</v>
          </cell>
          <cell r="J315">
            <v>9</v>
          </cell>
        </row>
        <row r="316">
          <cell r="B316">
            <v>57721</v>
          </cell>
          <cell r="C316">
            <v>1.3111999999999999</v>
          </cell>
          <cell r="D316">
            <v>0.74890000000000001</v>
          </cell>
          <cell r="E316">
            <v>2.3199999999999998E-2</v>
          </cell>
          <cell r="F316">
            <v>0</v>
          </cell>
          <cell r="G316">
            <v>0.53900000000000003</v>
          </cell>
          <cell r="H316">
            <v>2.7</v>
          </cell>
          <cell r="I316">
            <v>5.4</v>
          </cell>
          <cell r="J316">
            <v>9</v>
          </cell>
        </row>
        <row r="317">
          <cell r="B317">
            <v>57737</v>
          </cell>
          <cell r="C317">
            <v>0.66959999999999997</v>
          </cell>
          <cell r="D317">
            <v>0.54779999999999995</v>
          </cell>
          <cell r="E317">
            <v>2.3999999999999998E-3</v>
          </cell>
          <cell r="F317">
            <v>0.1195</v>
          </cell>
          <cell r="G317">
            <v>0</v>
          </cell>
          <cell r="H317">
            <v>2.7</v>
          </cell>
          <cell r="I317">
            <v>5.4</v>
          </cell>
          <cell r="J317">
            <v>9</v>
          </cell>
        </row>
        <row r="318">
          <cell r="B318">
            <v>57733</v>
          </cell>
          <cell r="C318">
            <v>2.1764000000000001</v>
          </cell>
          <cell r="D318">
            <v>1.4710000000000001</v>
          </cell>
          <cell r="E318">
            <v>4.7E-2</v>
          </cell>
          <cell r="F318">
            <v>0.1195</v>
          </cell>
          <cell r="G318">
            <v>0.53890000000000005</v>
          </cell>
          <cell r="I318">
            <v>5.4</v>
          </cell>
          <cell r="J318">
            <v>9</v>
          </cell>
        </row>
        <row r="319">
          <cell r="B319">
            <v>57847</v>
          </cell>
          <cell r="C319">
            <v>5.016</v>
          </cell>
          <cell r="D319">
            <v>3.8348</v>
          </cell>
          <cell r="E319">
            <v>0.1507</v>
          </cell>
          <cell r="F319">
            <v>0.49249999999999999</v>
          </cell>
          <cell r="G319">
            <v>0.53779999999999994</v>
          </cell>
          <cell r="J319">
            <v>9</v>
          </cell>
        </row>
        <row r="321">
          <cell r="B321" t="str">
            <v>Evolução FEC Conjunto Itaim Paulista</v>
          </cell>
        </row>
        <row r="322">
          <cell r="B322" t="str">
            <v>CONSUM</v>
          </cell>
          <cell r="C322" t="str">
            <v>TOTAL</v>
          </cell>
          <cell r="D322" t="str">
            <v>NPROG</v>
          </cell>
          <cell r="E322" t="str">
            <v>PROG</v>
          </cell>
          <cell r="F322" t="str">
            <v>SUBT INT</v>
          </cell>
          <cell r="G322" t="str">
            <v>SUBT EXT</v>
          </cell>
          <cell r="H322" t="str">
            <v>Padrão Mensal = 3</v>
          </cell>
          <cell r="I322" t="str">
            <v>Padrão Trimestral = 6</v>
          </cell>
          <cell r="J322" t="str">
            <v>Padrão Anual = 10</v>
          </cell>
        </row>
        <row r="323">
          <cell r="B323">
            <v>143389</v>
          </cell>
          <cell r="C323">
            <v>0.88470000000000004</v>
          </cell>
          <cell r="D323">
            <v>0.84719999999999995</v>
          </cell>
          <cell r="E323">
            <v>3.7499999999999999E-2</v>
          </cell>
          <cell r="F323">
            <v>0</v>
          </cell>
          <cell r="G323">
            <v>0</v>
          </cell>
          <cell r="H323">
            <v>3</v>
          </cell>
          <cell r="I323">
            <v>6</v>
          </cell>
          <cell r="J323">
            <v>10</v>
          </cell>
        </row>
        <row r="324">
          <cell r="B324">
            <v>143204</v>
          </cell>
          <cell r="C324">
            <v>0.3695</v>
          </cell>
          <cell r="D324">
            <v>0.34279999999999999</v>
          </cell>
          <cell r="E324">
            <v>2.6700000000000002E-2</v>
          </cell>
          <cell r="F324">
            <v>0</v>
          </cell>
          <cell r="G324">
            <v>0</v>
          </cell>
          <cell r="H324">
            <v>3</v>
          </cell>
          <cell r="I324">
            <v>6</v>
          </cell>
          <cell r="J324">
            <v>10</v>
          </cell>
        </row>
        <row r="325">
          <cell r="B325">
            <v>143195</v>
          </cell>
          <cell r="C325">
            <v>0.32290000000000002</v>
          </cell>
          <cell r="D325">
            <v>0.30259999999999998</v>
          </cell>
          <cell r="E325">
            <v>2.0299999999999999E-2</v>
          </cell>
          <cell r="F325">
            <v>0</v>
          </cell>
          <cell r="G325">
            <v>0</v>
          </cell>
          <cell r="H325">
            <v>3</v>
          </cell>
          <cell r="I325">
            <v>6</v>
          </cell>
          <cell r="J325">
            <v>10</v>
          </cell>
        </row>
        <row r="326">
          <cell r="B326">
            <v>143263</v>
          </cell>
          <cell r="C326">
            <v>1.5775999999999999</v>
          </cell>
          <cell r="D326">
            <v>1.4931000000000001</v>
          </cell>
          <cell r="E326">
            <v>8.4500000000000006E-2</v>
          </cell>
          <cell r="F326">
            <v>0</v>
          </cell>
          <cell r="G326">
            <v>0</v>
          </cell>
          <cell r="H326">
            <v>3</v>
          </cell>
          <cell r="I326">
            <v>6</v>
          </cell>
          <cell r="J326">
            <v>10</v>
          </cell>
        </row>
        <row r="327">
          <cell r="B327">
            <v>143186</v>
          </cell>
          <cell r="C327">
            <v>0.24340000000000001</v>
          </cell>
          <cell r="D327">
            <v>0.22309999999999999</v>
          </cell>
          <cell r="E327">
            <v>2.0299999999999999E-2</v>
          </cell>
          <cell r="F327">
            <v>0</v>
          </cell>
          <cell r="G327">
            <v>0</v>
          </cell>
          <cell r="H327">
            <v>3</v>
          </cell>
          <cell r="I327">
            <v>6</v>
          </cell>
          <cell r="J327">
            <v>10</v>
          </cell>
        </row>
        <row r="328">
          <cell r="B328">
            <v>143186</v>
          </cell>
          <cell r="C328">
            <v>0.52370000000000005</v>
          </cell>
          <cell r="D328">
            <v>0.51680000000000004</v>
          </cell>
          <cell r="E328">
            <v>6.8999999999999999E-3</v>
          </cell>
          <cell r="F328">
            <v>0</v>
          </cell>
          <cell r="G328">
            <v>0</v>
          </cell>
          <cell r="H328">
            <v>3</v>
          </cell>
          <cell r="I328">
            <v>6</v>
          </cell>
          <cell r="J328">
            <v>10</v>
          </cell>
        </row>
        <row r="329">
          <cell r="B329">
            <v>143186</v>
          </cell>
          <cell r="C329">
            <v>0.51759999999999995</v>
          </cell>
          <cell r="D329">
            <v>0.38600000000000001</v>
          </cell>
          <cell r="E329">
            <v>2.0400000000000001E-2</v>
          </cell>
          <cell r="F329">
            <v>0.11119999999999999</v>
          </cell>
          <cell r="G329">
            <v>0</v>
          </cell>
          <cell r="H329">
            <v>3</v>
          </cell>
          <cell r="I329">
            <v>6</v>
          </cell>
          <cell r="J329">
            <v>10</v>
          </cell>
        </row>
        <row r="330">
          <cell r="B330">
            <v>143186</v>
          </cell>
          <cell r="C330">
            <v>1.2847</v>
          </cell>
          <cell r="D330">
            <v>1.1258999999999999</v>
          </cell>
          <cell r="E330">
            <v>4.7600000000000003E-2</v>
          </cell>
          <cell r="F330">
            <v>0.11119999999999999</v>
          </cell>
          <cell r="G330">
            <v>0</v>
          </cell>
          <cell r="H330">
            <v>3</v>
          </cell>
          <cell r="I330">
            <v>6</v>
          </cell>
          <cell r="J330">
            <v>10</v>
          </cell>
        </row>
        <row r="331">
          <cell r="B331">
            <v>143180</v>
          </cell>
          <cell r="C331">
            <v>0.79810000000000003</v>
          </cell>
          <cell r="D331">
            <v>0.44940000000000002</v>
          </cell>
          <cell r="E331">
            <v>5.2999999999999999E-2</v>
          </cell>
          <cell r="F331">
            <v>0.29559999999999997</v>
          </cell>
          <cell r="G331">
            <v>0</v>
          </cell>
          <cell r="H331">
            <v>3</v>
          </cell>
          <cell r="I331">
            <v>6</v>
          </cell>
          <cell r="J331">
            <v>10</v>
          </cell>
        </row>
        <row r="332">
          <cell r="B332">
            <v>143326</v>
          </cell>
          <cell r="C332">
            <v>0.18360000000000001</v>
          </cell>
          <cell r="D332">
            <v>0.17469999999999999</v>
          </cell>
          <cell r="E332">
            <v>8.8000000000000005E-3</v>
          </cell>
          <cell r="F332">
            <v>0</v>
          </cell>
          <cell r="G332">
            <v>0</v>
          </cell>
          <cell r="H332">
            <v>3</v>
          </cell>
          <cell r="I332">
            <v>6</v>
          </cell>
          <cell r="J332">
            <v>10</v>
          </cell>
        </row>
        <row r="333">
          <cell r="B333">
            <v>143286</v>
          </cell>
          <cell r="C333">
            <v>0.2082</v>
          </cell>
          <cell r="D333">
            <v>0.2041</v>
          </cell>
          <cell r="E333">
            <v>4.1000000000000003E-3</v>
          </cell>
          <cell r="F333">
            <v>0</v>
          </cell>
          <cell r="G333">
            <v>0</v>
          </cell>
          <cell r="H333">
            <v>3</v>
          </cell>
          <cell r="I333">
            <v>6</v>
          </cell>
          <cell r="J333">
            <v>10</v>
          </cell>
        </row>
        <row r="334">
          <cell r="B334">
            <v>143264</v>
          </cell>
          <cell r="C334">
            <v>1.1895</v>
          </cell>
          <cell r="D334">
            <v>0.82799999999999996</v>
          </cell>
          <cell r="E334">
            <v>6.59E-2</v>
          </cell>
          <cell r="F334">
            <v>0.2954</v>
          </cell>
          <cell r="G334">
            <v>0</v>
          </cell>
          <cell r="H334">
            <v>3</v>
          </cell>
          <cell r="I334">
            <v>6</v>
          </cell>
          <cell r="J334">
            <v>10</v>
          </cell>
        </row>
        <row r="335">
          <cell r="B335">
            <v>143286</v>
          </cell>
          <cell r="C335">
            <v>0.29260000000000003</v>
          </cell>
          <cell r="D335">
            <v>0.26029999999999998</v>
          </cell>
          <cell r="E335">
            <v>3.2300000000000002E-2</v>
          </cell>
          <cell r="F335">
            <v>0</v>
          </cell>
          <cell r="G335">
            <v>0</v>
          </cell>
          <cell r="H335">
            <v>3</v>
          </cell>
          <cell r="I335">
            <v>6</v>
          </cell>
          <cell r="J335">
            <v>10</v>
          </cell>
        </row>
        <row r="336">
          <cell r="B336">
            <v>143286</v>
          </cell>
          <cell r="C336">
            <v>0.46110000000000001</v>
          </cell>
          <cell r="D336">
            <v>0.32150000000000001</v>
          </cell>
          <cell r="E336">
            <v>2.8500000000000001E-2</v>
          </cell>
          <cell r="F336">
            <v>0.11119999999999999</v>
          </cell>
          <cell r="G336">
            <v>0</v>
          </cell>
          <cell r="H336">
            <v>3</v>
          </cell>
          <cell r="I336">
            <v>6</v>
          </cell>
          <cell r="J336">
            <v>10</v>
          </cell>
        </row>
        <row r="337">
          <cell r="B337">
            <v>143286</v>
          </cell>
          <cell r="C337">
            <v>1.6464000000000001</v>
          </cell>
          <cell r="D337">
            <v>0.64149999999999996</v>
          </cell>
          <cell r="E337">
            <v>4.7999999999999996E-3</v>
          </cell>
          <cell r="F337">
            <v>0</v>
          </cell>
          <cell r="G337">
            <v>1</v>
          </cell>
          <cell r="H337">
            <v>3</v>
          </cell>
          <cell r="I337">
            <v>6</v>
          </cell>
          <cell r="J337">
            <v>10</v>
          </cell>
        </row>
        <row r="338">
          <cell r="B338">
            <v>143286</v>
          </cell>
          <cell r="C338">
            <v>2.4001000000000001</v>
          </cell>
          <cell r="D338">
            <v>1.2233000000000001</v>
          </cell>
          <cell r="E338">
            <v>6.5600000000000006E-2</v>
          </cell>
          <cell r="F338">
            <v>0.11119999999999999</v>
          </cell>
          <cell r="G338">
            <v>1</v>
          </cell>
          <cell r="I338">
            <v>6</v>
          </cell>
          <cell r="J338">
            <v>10</v>
          </cell>
        </row>
        <row r="339">
          <cell r="B339">
            <v>143250</v>
          </cell>
          <cell r="C339">
            <v>6.4522000000000004</v>
          </cell>
          <cell r="D339">
            <v>4.6703000000000001</v>
          </cell>
          <cell r="E339">
            <v>0.2636</v>
          </cell>
          <cell r="F339">
            <v>0.51780000000000004</v>
          </cell>
          <cell r="G339">
            <v>1.0003</v>
          </cell>
          <cell r="J339">
            <v>10</v>
          </cell>
        </row>
        <row r="341">
          <cell r="B341" t="str">
            <v>Evolução FEC Conjunto Itapecerica da Serra</v>
          </cell>
        </row>
        <row r="342">
          <cell r="B342" t="str">
            <v>CONSUM</v>
          </cell>
          <cell r="C342" t="str">
            <v>TOTAL</v>
          </cell>
          <cell r="D342" t="str">
            <v>NPROG</v>
          </cell>
          <cell r="E342" t="str">
            <v>PROG</v>
          </cell>
          <cell r="F342" t="str">
            <v>SUBT INT</v>
          </cell>
          <cell r="G342" t="str">
            <v>SUBT EXT</v>
          </cell>
          <cell r="H342" t="str">
            <v>Padrão Mensal = 6,6</v>
          </cell>
          <cell r="I342" t="str">
            <v>Padrão Trimestral = 13,2</v>
          </cell>
          <cell r="J342" t="str">
            <v>Padrão Anual = 22</v>
          </cell>
        </row>
        <row r="343">
          <cell r="B343">
            <v>9844</v>
          </cell>
          <cell r="C343">
            <v>0.56820000000000004</v>
          </cell>
          <cell r="D343">
            <v>0.54769999999999996</v>
          </cell>
          <cell r="E343">
            <v>2.0400000000000001E-2</v>
          </cell>
          <cell r="F343">
            <v>0</v>
          </cell>
          <cell r="G343">
            <v>0</v>
          </cell>
          <cell r="H343">
            <v>6.6</v>
          </cell>
          <cell r="I343">
            <v>13.2</v>
          </cell>
          <cell r="J343">
            <v>22</v>
          </cell>
        </row>
        <row r="344">
          <cell r="B344">
            <v>9844</v>
          </cell>
          <cell r="C344">
            <v>2.2726999999999999</v>
          </cell>
          <cell r="D344">
            <v>2.2671000000000001</v>
          </cell>
          <cell r="E344">
            <v>5.5999999999999999E-3</v>
          </cell>
          <cell r="F344">
            <v>0</v>
          </cell>
          <cell r="G344">
            <v>0</v>
          </cell>
          <cell r="H344">
            <v>6.6</v>
          </cell>
          <cell r="I344">
            <v>13.2</v>
          </cell>
          <cell r="J344">
            <v>22</v>
          </cell>
        </row>
        <row r="345">
          <cell r="B345">
            <v>9845</v>
          </cell>
          <cell r="C345">
            <v>1.5381</v>
          </cell>
          <cell r="D345">
            <v>1.1701999999999999</v>
          </cell>
          <cell r="E345">
            <v>0.3679</v>
          </cell>
          <cell r="F345">
            <v>0</v>
          </cell>
          <cell r="G345">
            <v>0</v>
          </cell>
          <cell r="H345">
            <v>6.6</v>
          </cell>
          <cell r="I345">
            <v>13.2</v>
          </cell>
          <cell r="J345">
            <v>22</v>
          </cell>
        </row>
        <row r="346">
          <cell r="B346">
            <v>9844</v>
          </cell>
          <cell r="C346">
            <v>4.3792</v>
          </cell>
          <cell r="D346">
            <v>3.9851000000000001</v>
          </cell>
          <cell r="E346">
            <v>0.39389999999999997</v>
          </cell>
          <cell r="F346">
            <v>0</v>
          </cell>
          <cell r="G346">
            <v>0</v>
          </cell>
          <cell r="H346">
            <v>6.6</v>
          </cell>
          <cell r="I346">
            <v>13.2</v>
          </cell>
          <cell r="J346">
            <v>22</v>
          </cell>
        </row>
        <row r="347">
          <cell r="B347">
            <v>9845</v>
          </cell>
          <cell r="C347">
            <v>1.3768</v>
          </cell>
          <cell r="D347">
            <v>0.57089999999999996</v>
          </cell>
          <cell r="E347">
            <v>6.1000000000000004E-3</v>
          </cell>
          <cell r="F347">
            <v>0.79979999999999996</v>
          </cell>
          <cell r="G347">
            <v>0</v>
          </cell>
          <cell r="H347">
            <v>6.6</v>
          </cell>
          <cell r="I347">
            <v>13.2</v>
          </cell>
          <cell r="J347">
            <v>22</v>
          </cell>
        </row>
        <row r="348">
          <cell r="B348">
            <v>9845</v>
          </cell>
          <cell r="C348">
            <v>1.0285</v>
          </cell>
          <cell r="D348">
            <v>1.0239</v>
          </cell>
          <cell r="E348">
            <v>4.7000000000000002E-3</v>
          </cell>
          <cell r="F348">
            <v>0</v>
          </cell>
          <cell r="G348">
            <v>0</v>
          </cell>
          <cell r="H348">
            <v>6.6</v>
          </cell>
          <cell r="I348">
            <v>13.2</v>
          </cell>
          <cell r="J348">
            <v>22</v>
          </cell>
        </row>
        <row r="349">
          <cell r="B349">
            <v>9845</v>
          </cell>
          <cell r="C349">
            <v>1.5604</v>
          </cell>
          <cell r="D349">
            <v>1.5565</v>
          </cell>
          <cell r="E349">
            <v>3.8999999999999998E-3</v>
          </cell>
          <cell r="F349">
            <v>0</v>
          </cell>
          <cell r="G349">
            <v>0</v>
          </cell>
          <cell r="H349">
            <v>6.6</v>
          </cell>
          <cell r="I349">
            <v>13.2</v>
          </cell>
          <cell r="J349">
            <v>22</v>
          </cell>
        </row>
        <row r="350">
          <cell r="B350">
            <v>9845</v>
          </cell>
          <cell r="C350">
            <v>3.9657</v>
          </cell>
          <cell r="D350">
            <v>3.1513</v>
          </cell>
          <cell r="E350">
            <v>1.47E-2</v>
          </cell>
          <cell r="F350">
            <v>0.79979999999999996</v>
          </cell>
          <cell r="G350">
            <v>0</v>
          </cell>
          <cell r="H350">
            <v>6.6</v>
          </cell>
          <cell r="I350">
            <v>13.2</v>
          </cell>
          <cell r="J350">
            <v>22</v>
          </cell>
        </row>
        <row r="351">
          <cell r="B351">
            <v>9845</v>
          </cell>
          <cell r="C351">
            <v>1.6363000000000001</v>
          </cell>
          <cell r="D351">
            <v>1.6363000000000001</v>
          </cell>
          <cell r="E351">
            <v>0</v>
          </cell>
          <cell r="F351">
            <v>0</v>
          </cell>
          <cell r="G351">
            <v>0</v>
          </cell>
          <cell r="H351">
            <v>6.6</v>
          </cell>
          <cell r="I351">
            <v>13.2</v>
          </cell>
          <cell r="J351">
            <v>22</v>
          </cell>
        </row>
        <row r="352">
          <cell r="B352">
            <v>9846</v>
          </cell>
          <cell r="C352">
            <v>1.4224000000000001</v>
          </cell>
          <cell r="D352">
            <v>1.0545</v>
          </cell>
          <cell r="E352">
            <v>0.3679</v>
          </cell>
          <cell r="F352">
            <v>0</v>
          </cell>
          <cell r="G352">
            <v>0</v>
          </cell>
          <cell r="H352">
            <v>6.6</v>
          </cell>
          <cell r="I352">
            <v>13.2</v>
          </cell>
          <cell r="J352">
            <v>22</v>
          </cell>
        </row>
        <row r="353">
          <cell r="B353">
            <v>9847</v>
          </cell>
          <cell r="C353">
            <v>2.5312000000000001</v>
          </cell>
          <cell r="D353">
            <v>2.5308000000000002</v>
          </cell>
          <cell r="E353">
            <v>4.0000000000000002E-4</v>
          </cell>
          <cell r="F353">
            <v>0</v>
          </cell>
          <cell r="G353">
            <v>0</v>
          </cell>
          <cell r="H353">
            <v>6.6</v>
          </cell>
          <cell r="I353">
            <v>13.2</v>
          </cell>
          <cell r="J353">
            <v>22</v>
          </cell>
        </row>
        <row r="354">
          <cell r="B354">
            <v>9846</v>
          </cell>
          <cell r="C354">
            <v>5.59</v>
          </cell>
          <cell r="D354">
            <v>5.2217000000000002</v>
          </cell>
          <cell r="E354">
            <v>0.36830000000000002</v>
          </cell>
          <cell r="F354">
            <v>0</v>
          </cell>
          <cell r="G354">
            <v>0</v>
          </cell>
          <cell r="H354">
            <v>6.6</v>
          </cell>
          <cell r="I354">
            <v>13.2</v>
          </cell>
          <cell r="J354">
            <v>22</v>
          </cell>
        </row>
        <row r="355">
          <cell r="B355">
            <v>9848</v>
          </cell>
          <cell r="C355">
            <v>2.1156000000000001</v>
          </cell>
          <cell r="D355">
            <v>2.0924</v>
          </cell>
          <cell r="E355">
            <v>2.3199999999999998E-2</v>
          </cell>
          <cell r="F355">
            <v>0</v>
          </cell>
          <cell r="G355">
            <v>0</v>
          </cell>
          <cell r="H355">
            <v>6.6</v>
          </cell>
          <cell r="I355">
            <v>13.2</v>
          </cell>
          <cell r="J355">
            <v>22</v>
          </cell>
        </row>
        <row r="356">
          <cell r="B356">
            <v>9848</v>
          </cell>
          <cell r="C356">
            <v>3.0992000000000002</v>
          </cell>
          <cell r="D356">
            <v>3.0992000000000002</v>
          </cell>
          <cell r="E356">
            <v>0</v>
          </cell>
          <cell r="F356">
            <v>0</v>
          </cell>
          <cell r="G356">
            <v>0</v>
          </cell>
          <cell r="H356">
            <v>6.6</v>
          </cell>
          <cell r="I356">
            <v>13.2</v>
          </cell>
          <cell r="J356">
            <v>22</v>
          </cell>
        </row>
        <row r="357">
          <cell r="B357">
            <v>9848</v>
          </cell>
          <cell r="C357">
            <v>2.4161999999999999</v>
          </cell>
          <cell r="D357">
            <v>2.4161999999999999</v>
          </cell>
          <cell r="E357">
            <v>0</v>
          </cell>
          <cell r="F357">
            <v>0</v>
          </cell>
          <cell r="G357">
            <v>0</v>
          </cell>
          <cell r="H357">
            <v>6.6</v>
          </cell>
          <cell r="I357">
            <v>13.2</v>
          </cell>
          <cell r="J357">
            <v>22</v>
          </cell>
        </row>
        <row r="358">
          <cell r="B358">
            <v>9848</v>
          </cell>
          <cell r="C358">
            <v>7.6310000000000002</v>
          </cell>
          <cell r="D358">
            <v>7.6078000000000001</v>
          </cell>
          <cell r="E358">
            <v>2.3199999999999998E-2</v>
          </cell>
          <cell r="F358">
            <v>0</v>
          </cell>
          <cell r="G358">
            <v>0</v>
          </cell>
          <cell r="I358">
            <v>13.2</v>
          </cell>
          <cell r="J358">
            <v>22</v>
          </cell>
        </row>
        <row r="359">
          <cell r="B359">
            <v>9846</v>
          </cell>
          <cell r="C359">
            <v>21.566099999999999</v>
          </cell>
          <cell r="D359">
            <v>19.9663</v>
          </cell>
          <cell r="E359">
            <v>0.80010000000000003</v>
          </cell>
          <cell r="F359">
            <v>0.79969999999999997</v>
          </cell>
          <cell r="G359">
            <v>0</v>
          </cell>
          <cell r="J359">
            <v>22</v>
          </cell>
        </row>
        <row r="361">
          <cell r="B361" t="str">
            <v>Evolução FEC Conjunto Itapecerica da Serra - Centro</v>
          </cell>
        </row>
        <row r="362">
          <cell r="B362" t="str">
            <v>CONSUM</v>
          </cell>
          <cell r="C362" t="str">
            <v>TOTAL</v>
          </cell>
          <cell r="D362" t="str">
            <v>NPROG</v>
          </cell>
          <cell r="E362" t="str">
            <v>PROG</v>
          </cell>
          <cell r="F362" t="str">
            <v>SUBT INT</v>
          </cell>
          <cell r="G362" t="str">
            <v>SUBT EXT</v>
          </cell>
          <cell r="H362" t="str">
            <v>Padrão Mensal = 6,6</v>
          </cell>
          <cell r="I362" t="str">
            <v>Padrão Trimestral = 13,2</v>
          </cell>
          <cell r="J362" t="str">
            <v>Padrão Anual = 22</v>
          </cell>
        </row>
        <row r="363">
          <cell r="B363">
            <v>23771</v>
          </cell>
          <cell r="C363">
            <v>0.6472</v>
          </cell>
          <cell r="D363">
            <v>0.64459999999999995</v>
          </cell>
          <cell r="E363">
            <v>2.7000000000000001E-3</v>
          </cell>
          <cell r="F363">
            <v>0</v>
          </cell>
          <cell r="G363">
            <v>0</v>
          </cell>
          <cell r="H363">
            <v>6.6</v>
          </cell>
          <cell r="I363">
            <v>13.2</v>
          </cell>
          <cell r="J363">
            <v>22</v>
          </cell>
        </row>
        <row r="364">
          <cell r="B364">
            <v>23730</v>
          </cell>
          <cell r="C364">
            <v>1.0317000000000001</v>
          </cell>
          <cell r="D364">
            <v>1.0317000000000001</v>
          </cell>
          <cell r="E364">
            <v>0</v>
          </cell>
          <cell r="F364">
            <v>0</v>
          </cell>
          <cell r="G364">
            <v>0</v>
          </cell>
          <cell r="H364">
            <v>6.6</v>
          </cell>
          <cell r="I364">
            <v>13.2</v>
          </cell>
          <cell r="J364">
            <v>22</v>
          </cell>
        </row>
        <row r="365">
          <cell r="B365">
            <v>23730</v>
          </cell>
          <cell r="C365">
            <v>1.7802</v>
          </cell>
          <cell r="D365">
            <v>1.7777000000000001</v>
          </cell>
          <cell r="E365">
            <v>2.3999999999999998E-3</v>
          </cell>
          <cell r="F365">
            <v>0</v>
          </cell>
          <cell r="G365">
            <v>0</v>
          </cell>
          <cell r="H365">
            <v>6.6</v>
          </cell>
          <cell r="I365">
            <v>13.2</v>
          </cell>
          <cell r="J365">
            <v>22</v>
          </cell>
        </row>
        <row r="366">
          <cell r="B366">
            <v>23744</v>
          </cell>
          <cell r="C366">
            <v>3.4582000000000002</v>
          </cell>
          <cell r="D366">
            <v>3.4531000000000001</v>
          </cell>
          <cell r="E366">
            <v>5.1000000000000004E-3</v>
          </cell>
          <cell r="F366">
            <v>0</v>
          </cell>
          <cell r="G366">
            <v>0</v>
          </cell>
          <cell r="H366">
            <v>6.6</v>
          </cell>
          <cell r="I366">
            <v>13.2</v>
          </cell>
          <cell r="J366">
            <v>22</v>
          </cell>
        </row>
        <row r="367">
          <cell r="B367">
            <v>23730</v>
          </cell>
          <cell r="C367">
            <v>1.3507</v>
          </cell>
          <cell r="D367">
            <v>0.68569999999999998</v>
          </cell>
          <cell r="E367">
            <v>9.1000000000000004E-3</v>
          </cell>
          <cell r="F367">
            <v>0.65590000000000004</v>
          </cell>
          <cell r="G367">
            <v>0</v>
          </cell>
          <cell r="H367">
            <v>6.6</v>
          </cell>
          <cell r="I367">
            <v>13.2</v>
          </cell>
          <cell r="J367">
            <v>22</v>
          </cell>
        </row>
        <row r="368">
          <cell r="B368">
            <v>23730</v>
          </cell>
          <cell r="C368">
            <v>0.85919999999999996</v>
          </cell>
          <cell r="D368">
            <v>0.8357</v>
          </cell>
          <cell r="E368">
            <v>2.35E-2</v>
          </cell>
          <cell r="F368">
            <v>0</v>
          </cell>
          <cell r="G368">
            <v>0</v>
          </cell>
          <cell r="H368">
            <v>6.6</v>
          </cell>
          <cell r="I368">
            <v>13.2</v>
          </cell>
          <cell r="J368">
            <v>22</v>
          </cell>
        </row>
        <row r="369">
          <cell r="B369">
            <v>23730</v>
          </cell>
          <cell r="C369">
            <v>0.68269999999999997</v>
          </cell>
          <cell r="D369">
            <v>0.67830000000000001</v>
          </cell>
          <cell r="E369">
            <v>4.4000000000000003E-3</v>
          </cell>
          <cell r="F369">
            <v>0</v>
          </cell>
          <cell r="G369">
            <v>0</v>
          </cell>
          <cell r="H369">
            <v>6.6</v>
          </cell>
          <cell r="I369">
            <v>13.2</v>
          </cell>
          <cell r="J369">
            <v>22</v>
          </cell>
        </row>
        <row r="370">
          <cell r="B370">
            <v>23730</v>
          </cell>
          <cell r="C370">
            <v>2.8925999999999998</v>
          </cell>
          <cell r="D370">
            <v>2.1997</v>
          </cell>
          <cell r="E370">
            <v>3.6999999999999998E-2</v>
          </cell>
          <cell r="F370">
            <v>0.65590000000000004</v>
          </cell>
          <cell r="G370">
            <v>0</v>
          </cell>
          <cell r="H370">
            <v>6.6</v>
          </cell>
          <cell r="I370">
            <v>13.2</v>
          </cell>
          <cell r="J370">
            <v>22</v>
          </cell>
        </row>
        <row r="371">
          <cell r="B371">
            <v>23744</v>
          </cell>
          <cell r="C371">
            <v>1.4404999999999999</v>
          </cell>
          <cell r="D371">
            <v>1.4398</v>
          </cell>
          <cell r="E371">
            <v>8.0000000000000004E-4</v>
          </cell>
          <cell r="F371">
            <v>0</v>
          </cell>
          <cell r="G371">
            <v>0</v>
          </cell>
          <cell r="H371">
            <v>6.6</v>
          </cell>
          <cell r="I371">
            <v>13.2</v>
          </cell>
          <cell r="J371">
            <v>22</v>
          </cell>
        </row>
        <row r="372">
          <cell r="B372">
            <v>23767</v>
          </cell>
          <cell r="C372">
            <v>0.59319999999999995</v>
          </cell>
          <cell r="D372">
            <v>0.58950000000000002</v>
          </cell>
          <cell r="E372">
            <v>3.7000000000000002E-3</v>
          </cell>
          <cell r="F372">
            <v>0</v>
          </cell>
          <cell r="G372">
            <v>0</v>
          </cell>
          <cell r="H372">
            <v>6.6</v>
          </cell>
          <cell r="I372">
            <v>13.2</v>
          </cell>
          <cell r="J372">
            <v>22</v>
          </cell>
        </row>
        <row r="373">
          <cell r="B373">
            <v>23754</v>
          </cell>
          <cell r="C373">
            <v>1.5636000000000001</v>
          </cell>
          <cell r="D373">
            <v>1.5636000000000001</v>
          </cell>
          <cell r="E373">
            <v>0</v>
          </cell>
          <cell r="F373">
            <v>0</v>
          </cell>
          <cell r="G373">
            <v>0</v>
          </cell>
          <cell r="H373">
            <v>6.6</v>
          </cell>
          <cell r="I373">
            <v>13.2</v>
          </cell>
          <cell r="J373">
            <v>22</v>
          </cell>
        </row>
        <row r="374">
          <cell r="B374">
            <v>23755</v>
          </cell>
          <cell r="C374">
            <v>3.5969000000000002</v>
          </cell>
          <cell r="D374">
            <v>3.5924999999999998</v>
          </cell>
          <cell r="E374">
            <v>4.4999999999999997E-3</v>
          </cell>
          <cell r="F374">
            <v>0</v>
          </cell>
          <cell r="G374">
            <v>0</v>
          </cell>
          <cell r="H374">
            <v>6.6</v>
          </cell>
          <cell r="I374">
            <v>13.2</v>
          </cell>
          <cell r="J374">
            <v>22</v>
          </cell>
        </row>
        <row r="375">
          <cell r="B375">
            <v>23752</v>
          </cell>
          <cell r="C375">
            <v>1.1377999999999999</v>
          </cell>
          <cell r="D375">
            <v>1.133</v>
          </cell>
          <cell r="E375">
            <v>4.8999999999999998E-3</v>
          </cell>
          <cell r="F375">
            <v>0</v>
          </cell>
          <cell r="G375">
            <v>0</v>
          </cell>
          <cell r="H375">
            <v>6.6</v>
          </cell>
          <cell r="I375">
            <v>13.2</v>
          </cell>
          <cell r="J375">
            <v>22</v>
          </cell>
        </row>
        <row r="376">
          <cell r="B376">
            <v>23752</v>
          </cell>
          <cell r="C376">
            <v>1.6153</v>
          </cell>
          <cell r="D376">
            <v>1.6105</v>
          </cell>
          <cell r="E376">
            <v>4.7999999999999996E-3</v>
          </cell>
          <cell r="F376">
            <v>0</v>
          </cell>
          <cell r="G376">
            <v>0</v>
          </cell>
          <cell r="H376">
            <v>6.6</v>
          </cell>
          <cell r="I376">
            <v>13.2</v>
          </cell>
          <cell r="J376">
            <v>22</v>
          </cell>
        </row>
        <row r="377">
          <cell r="B377">
            <v>23752</v>
          </cell>
          <cell r="C377">
            <v>1.4705999999999999</v>
          </cell>
          <cell r="D377">
            <v>1.4419</v>
          </cell>
          <cell r="E377">
            <v>2.87E-2</v>
          </cell>
          <cell r="F377">
            <v>0</v>
          </cell>
          <cell r="G377">
            <v>0</v>
          </cell>
          <cell r="H377">
            <v>6.6</v>
          </cell>
          <cell r="I377">
            <v>13.2</v>
          </cell>
          <cell r="J377">
            <v>22</v>
          </cell>
        </row>
        <row r="378">
          <cell r="B378">
            <v>23752</v>
          </cell>
          <cell r="C378">
            <v>4.2237</v>
          </cell>
          <cell r="D378">
            <v>4.1853999999999996</v>
          </cell>
          <cell r="E378">
            <v>3.8399999999999997E-2</v>
          </cell>
          <cell r="F378">
            <v>0</v>
          </cell>
          <cell r="G378">
            <v>0</v>
          </cell>
          <cell r="I378">
            <v>13.2</v>
          </cell>
          <cell r="J378">
            <v>22</v>
          </cell>
        </row>
        <row r="379">
          <cell r="B379">
            <v>23745</v>
          </cell>
          <cell r="C379">
            <v>14.1721</v>
          </cell>
          <cell r="D379">
            <v>13.431900000000001</v>
          </cell>
          <cell r="E379">
            <v>8.5000000000000006E-2</v>
          </cell>
          <cell r="F379">
            <v>0.65549999999999997</v>
          </cell>
          <cell r="G379">
            <v>0</v>
          </cell>
          <cell r="J379">
            <v>22</v>
          </cell>
        </row>
        <row r="381">
          <cell r="B381" t="str">
            <v>Evolução FEC Conjunto Itapevi</v>
          </cell>
        </row>
        <row r="382">
          <cell r="B382" t="str">
            <v>CONSUM</v>
          </cell>
          <cell r="C382" t="str">
            <v>TOTAL</v>
          </cell>
          <cell r="D382" t="str">
            <v>NPROG</v>
          </cell>
          <cell r="E382" t="str">
            <v>PROG</v>
          </cell>
          <cell r="F382" t="str">
            <v>SUBT INT</v>
          </cell>
          <cell r="G382" t="str">
            <v>SUBT EXT</v>
          </cell>
          <cell r="H382" t="str">
            <v>Padrão Mensal = 4,5</v>
          </cell>
          <cell r="I382" t="str">
            <v>Padrão Trimestral = 9</v>
          </cell>
          <cell r="J382" t="str">
            <v>Padrão Anual = 15</v>
          </cell>
        </row>
        <row r="383">
          <cell r="B383">
            <v>47768</v>
          </cell>
          <cell r="C383">
            <v>0.36520000000000002</v>
          </cell>
          <cell r="D383">
            <v>0.30359999999999998</v>
          </cell>
          <cell r="E383">
            <v>1.54E-2</v>
          </cell>
          <cell r="F383">
            <v>4.6199999999999998E-2</v>
          </cell>
          <cell r="G383">
            <v>0</v>
          </cell>
          <cell r="H383">
            <v>4.5</v>
          </cell>
          <cell r="I383">
            <v>9</v>
          </cell>
          <cell r="J383">
            <v>15</v>
          </cell>
        </row>
        <row r="384">
          <cell r="B384">
            <v>47646</v>
          </cell>
          <cell r="C384">
            <v>0.35299999999999998</v>
          </cell>
          <cell r="D384">
            <v>0.3342</v>
          </cell>
          <cell r="E384">
            <v>1.8800000000000001E-2</v>
          </cell>
          <cell r="F384">
            <v>0</v>
          </cell>
          <cell r="G384">
            <v>0</v>
          </cell>
          <cell r="H384">
            <v>4.5</v>
          </cell>
          <cell r="I384">
            <v>9</v>
          </cell>
          <cell r="J384">
            <v>15</v>
          </cell>
        </row>
        <row r="385">
          <cell r="B385">
            <v>47454</v>
          </cell>
          <cell r="C385">
            <v>0.89470000000000005</v>
          </cell>
          <cell r="D385">
            <v>0.72330000000000005</v>
          </cell>
          <cell r="E385">
            <v>1.95E-2</v>
          </cell>
          <cell r="F385">
            <v>0.15190000000000001</v>
          </cell>
          <cell r="G385">
            <v>0</v>
          </cell>
          <cell r="H385">
            <v>4.5</v>
          </cell>
          <cell r="I385">
            <v>9</v>
          </cell>
          <cell r="J385">
            <v>15</v>
          </cell>
        </row>
        <row r="386">
          <cell r="B386">
            <v>47623</v>
          </cell>
          <cell r="C386">
            <v>1.611</v>
          </cell>
          <cell r="D386">
            <v>1.3595999999999999</v>
          </cell>
          <cell r="E386">
            <v>5.3699999999999998E-2</v>
          </cell>
          <cell r="F386">
            <v>0.19769999999999999</v>
          </cell>
          <cell r="G386">
            <v>0</v>
          </cell>
          <cell r="H386">
            <v>4.5</v>
          </cell>
          <cell r="I386">
            <v>9</v>
          </cell>
          <cell r="J386">
            <v>15</v>
          </cell>
        </row>
        <row r="387">
          <cell r="B387">
            <v>47453</v>
          </cell>
          <cell r="C387">
            <v>0.4199</v>
          </cell>
          <cell r="D387">
            <v>0.37240000000000001</v>
          </cell>
          <cell r="E387">
            <v>4.7500000000000001E-2</v>
          </cell>
          <cell r="F387">
            <v>0</v>
          </cell>
          <cell r="G387">
            <v>0</v>
          </cell>
          <cell r="H387">
            <v>4.5</v>
          </cell>
          <cell r="I387">
            <v>9</v>
          </cell>
          <cell r="J387">
            <v>15</v>
          </cell>
        </row>
        <row r="388">
          <cell r="B388">
            <v>47453</v>
          </cell>
          <cell r="C388">
            <v>0.64500000000000002</v>
          </cell>
          <cell r="D388">
            <v>0.50129999999999997</v>
          </cell>
          <cell r="E388">
            <v>0.14369999999999999</v>
          </cell>
          <cell r="F388">
            <v>0</v>
          </cell>
          <cell r="G388">
            <v>0</v>
          </cell>
          <cell r="H388">
            <v>4.5</v>
          </cell>
          <cell r="I388">
            <v>9</v>
          </cell>
          <cell r="J388">
            <v>15</v>
          </cell>
        </row>
        <row r="389">
          <cell r="B389">
            <v>47453</v>
          </cell>
          <cell r="C389">
            <v>0.87619999999999998</v>
          </cell>
          <cell r="D389">
            <v>0.87239999999999995</v>
          </cell>
          <cell r="E389">
            <v>3.8999999999999998E-3</v>
          </cell>
          <cell r="F389">
            <v>0</v>
          </cell>
          <cell r="G389">
            <v>0</v>
          </cell>
          <cell r="H389">
            <v>4.5</v>
          </cell>
          <cell r="I389">
            <v>9</v>
          </cell>
          <cell r="J389">
            <v>15</v>
          </cell>
        </row>
        <row r="390">
          <cell r="B390">
            <v>47453</v>
          </cell>
          <cell r="C390">
            <v>1.9411</v>
          </cell>
          <cell r="D390">
            <v>1.7461</v>
          </cell>
          <cell r="E390">
            <v>0.1951</v>
          </cell>
          <cell r="F390">
            <v>0</v>
          </cell>
          <cell r="G390">
            <v>0</v>
          </cell>
          <cell r="H390">
            <v>4.5</v>
          </cell>
          <cell r="I390">
            <v>9</v>
          </cell>
          <cell r="J390">
            <v>15</v>
          </cell>
        </row>
        <row r="391">
          <cell r="B391">
            <v>47498</v>
          </cell>
          <cell r="C391">
            <v>1.1379999999999999</v>
          </cell>
          <cell r="D391">
            <v>1.1322000000000001</v>
          </cell>
          <cell r="E391">
            <v>5.7999999999999996E-3</v>
          </cell>
          <cell r="F391">
            <v>0</v>
          </cell>
          <cell r="G391">
            <v>0</v>
          </cell>
          <cell r="H391">
            <v>4.5</v>
          </cell>
          <cell r="I391">
            <v>9</v>
          </cell>
          <cell r="J391">
            <v>15</v>
          </cell>
        </row>
        <row r="392">
          <cell r="B392">
            <v>47492</v>
          </cell>
          <cell r="C392">
            <v>1.3</v>
          </cell>
          <cell r="D392">
            <v>0.1988</v>
          </cell>
          <cell r="E392">
            <v>3.6999999999999998E-2</v>
          </cell>
          <cell r="F392">
            <v>6.4199999999999993E-2</v>
          </cell>
          <cell r="G392">
            <v>1</v>
          </cell>
          <cell r="H392">
            <v>4.5</v>
          </cell>
          <cell r="I392">
            <v>9</v>
          </cell>
          <cell r="J392">
            <v>15</v>
          </cell>
        </row>
        <row r="393">
          <cell r="B393">
            <v>47492</v>
          </cell>
          <cell r="C393">
            <v>0.94389999999999996</v>
          </cell>
          <cell r="D393">
            <v>0.90100000000000002</v>
          </cell>
          <cell r="E393">
            <v>4.2900000000000001E-2</v>
          </cell>
          <cell r="F393">
            <v>0</v>
          </cell>
          <cell r="G393">
            <v>0</v>
          </cell>
          <cell r="H393">
            <v>4.5</v>
          </cell>
          <cell r="I393">
            <v>9</v>
          </cell>
          <cell r="J393">
            <v>15</v>
          </cell>
        </row>
        <row r="394">
          <cell r="B394">
            <v>47494</v>
          </cell>
          <cell r="C394">
            <v>3.3818999999999999</v>
          </cell>
          <cell r="D394">
            <v>2.2320000000000002</v>
          </cell>
          <cell r="E394">
            <v>8.5699999999999998E-2</v>
          </cell>
          <cell r="F394">
            <v>6.4199999999999993E-2</v>
          </cell>
          <cell r="G394">
            <v>1</v>
          </cell>
          <cell r="H394">
            <v>4.5</v>
          </cell>
          <cell r="I394">
            <v>9</v>
          </cell>
          <cell r="J394">
            <v>15</v>
          </cell>
        </row>
        <row r="395">
          <cell r="B395">
            <v>47500</v>
          </cell>
          <cell r="C395">
            <v>1.48</v>
          </cell>
          <cell r="D395">
            <v>0.44729999999999998</v>
          </cell>
          <cell r="E395">
            <v>3.27E-2</v>
          </cell>
          <cell r="F395">
            <v>0</v>
          </cell>
          <cell r="G395">
            <v>1</v>
          </cell>
          <cell r="H395">
            <v>4.5</v>
          </cell>
          <cell r="I395">
            <v>9</v>
          </cell>
          <cell r="J395">
            <v>15</v>
          </cell>
        </row>
        <row r="396">
          <cell r="B396">
            <v>47566</v>
          </cell>
          <cell r="C396">
            <v>0.96030000000000004</v>
          </cell>
          <cell r="D396">
            <v>0.91290000000000004</v>
          </cell>
          <cell r="E396">
            <v>3.0499999999999999E-2</v>
          </cell>
          <cell r="F396">
            <v>1.7000000000000001E-2</v>
          </cell>
          <cell r="G396">
            <v>0</v>
          </cell>
          <cell r="H396">
            <v>4.5</v>
          </cell>
          <cell r="I396">
            <v>9</v>
          </cell>
          <cell r="J396">
            <v>15</v>
          </cell>
        </row>
        <row r="397">
          <cell r="B397">
            <v>47567</v>
          </cell>
          <cell r="C397">
            <v>0.94</v>
          </cell>
          <cell r="D397">
            <v>0.8508</v>
          </cell>
          <cell r="E397">
            <v>8.0999999999999996E-3</v>
          </cell>
          <cell r="F397">
            <v>8.1100000000000005E-2</v>
          </cell>
          <cell r="G397">
            <v>0</v>
          </cell>
          <cell r="H397">
            <v>4.5</v>
          </cell>
          <cell r="I397">
            <v>9</v>
          </cell>
          <cell r="J397">
            <v>15</v>
          </cell>
        </row>
        <row r="398">
          <cell r="B398">
            <v>47544</v>
          </cell>
          <cell r="C398">
            <v>3.3797999999999999</v>
          </cell>
          <cell r="D398">
            <v>2.2113999999999998</v>
          </cell>
          <cell r="E398">
            <v>7.1300000000000002E-2</v>
          </cell>
          <cell r="F398">
            <v>9.8100000000000007E-2</v>
          </cell>
          <cell r="G398">
            <v>0.99909999999999999</v>
          </cell>
          <cell r="I398">
            <v>9</v>
          </cell>
          <cell r="J398">
            <v>15</v>
          </cell>
        </row>
        <row r="399">
          <cell r="B399">
            <v>47529</v>
          </cell>
          <cell r="C399">
            <v>10.3125</v>
          </cell>
          <cell r="D399">
            <v>7.5480999999999998</v>
          </cell>
          <cell r="E399">
            <v>0.40550000000000003</v>
          </cell>
          <cell r="F399">
            <v>0.3604</v>
          </cell>
          <cell r="G399">
            <v>1.9985999999999999</v>
          </cell>
          <cell r="J399">
            <v>15</v>
          </cell>
        </row>
        <row r="401">
          <cell r="B401" t="str">
            <v>Evolução FEC Conjunto Itaquera - Iguatemi</v>
          </cell>
        </row>
        <row r="402">
          <cell r="B402" t="str">
            <v>CONSUM</v>
          </cell>
          <cell r="C402" t="str">
            <v>TOTAL</v>
          </cell>
          <cell r="D402" t="str">
            <v>NPROG</v>
          </cell>
          <cell r="E402" t="str">
            <v>PROG</v>
          </cell>
          <cell r="F402" t="str">
            <v>SUBT INT</v>
          </cell>
          <cell r="G402" t="str">
            <v>SUBT EXT</v>
          </cell>
          <cell r="H402" t="str">
            <v>Padrão Mensal = 3</v>
          </cell>
          <cell r="I402" t="str">
            <v>Padrão Trimestral = 6</v>
          </cell>
          <cell r="J402" t="str">
            <v>Padrão Anual = 10</v>
          </cell>
        </row>
        <row r="403">
          <cell r="B403">
            <v>242274</v>
          </cell>
          <cell r="C403">
            <v>0.51049999999999995</v>
          </cell>
          <cell r="D403">
            <v>0.44490000000000002</v>
          </cell>
          <cell r="E403">
            <v>6.5600000000000006E-2</v>
          </cell>
          <cell r="F403">
            <v>0</v>
          </cell>
          <cell r="G403">
            <v>0</v>
          </cell>
          <cell r="H403">
            <v>3</v>
          </cell>
          <cell r="I403">
            <v>6</v>
          </cell>
          <cell r="J403">
            <v>10</v>
          </cell>
        </row>
        <row r="404">
          <cell r="B404">
            <v>242262</v>
          </cell>
          <cell r="C404">
            <v>0.4199</v>
          </cell>
          <cell r="D404">
            <v>0.38700000000000001</v>
          </cell>
          <cell r="E404">
            <v>3.2899999999999999E-2</v>
          </cell>
          <cell r="F404">
            <v>0</v>
          </cell>
          <cell r="G404">
            <v>0</v>
          </cell>
          <cell r="H404">
            <v>3</v>
          </cell>
          <cell r="I404">
            <v>6</v>
          </cell>
          <cell r="J404">
            <v>10</v>
          </cell>
        </row>
        <row r="405">
          <cell r="B405">
            <v>242250</v>
          </cell>
          <cell r="C405">
            <v>0.71630000000000005</v>
          </cell>
          <cell r="D405">
            <v>0.7</v>
          </cell>
          <cell r="E405">
            <v>1.6199999999999999E-2</v>
          </cell>
          <cell r="F405">
            <v>0</v>
          </cell>
          <cell r="G405">
            <v>0</v>
          </cell>
          <cell r="H405">
            <v>3</v>
          </cell>
          <cell r="I405">
            <v>6</v>
          </cell>
          <cell r="J405">
            <v>10</v>
          </cell>
        </row>
        <row r="406">
          <cell r="B406">
            <v>242262</v>
          </cell>
          <cell r="C406">
            <v>1.6467000000000001</v>
          </cell>
          <cell r="D406">
            <v>1.5319</v>
          </cell>
          <cell r="E406">
            <v>0.1147</v>
          </cell>
          <cell r="F406">
            <v>0</v>
          </cell>
          <cell r="G406">
            <v>0</v>
          </cell>
          <cell r="H406">
            <v>3</v>
          </cell>
          <cell r="I406">
            <v>6</v>
          </cell>
          <cell r="J406">
            <v>10</v>
          </cell>
        </row>
        <row r="407">
          <cell r="B407">
            <v>242231</v>
          </cell>
          <cell r="C407">
            <v>0.51090000000000002</v>
          </cell>
          <cell r="D407">
            <v>0.43580000000000002</v>
          </cell>
          <cell r="E407">
            <v>1.3599999999999999E-2</v>
          </cell>
          <cell r="F407">
            <v>6.1499999999999999E-2</v>
          </cell>
          <cell r="G407">
            <v>0</v>
          </cell>
          <cell r="H407">
            <v>3</v>
          </cell>
          <cell r="I407">
            <v>6</v>
          </cell>
          <cell r="J407">
            <v>10</v>
          </cell>
        </row>
        <row r="408">
          <cell r="B408">
            <v>242224</v>
          </cell>
          <cell r="C408">
            <v>0.65629999999999999</v>
          </cell>
          <cell r="D408">
            <v>0.63290000000000002</v>
          </cell>
          <cell r="E408">
            <v>2.3400000000000001E-2</v>
          </cell>
          <cell r="F408">
            <v>0</v>
          </cell>
          <cell r="G408">
            <v>0</v>
          </cell>
          <cell r="H408">
            <v>3</v>
          </cell>
          <cell r="I408">
            <v>6</v>
          </cell>
          <cell r="J408">
            <v>10</v>
          </cell>
        </row>
        <row r="409">
          <cell r="B409">
            <v>242224</v>
          </cell>
          <cell r="C409">
            <v>0.64380000000000004</v>
          </cell>
          <cell r="D409">
            <v>0.54579999999999995</v>
          </cell>
          <cell r="E409">
            <v>7.0499999999999993E-2</v>
          </cell>
          <cell r="F409">
            <v>2.75E-2</v>
          </cell>
          <cell r="G409">
            <v>0</v>
          </cell>
          <cell r="H409">
            <v>3</v>
          </cell>
          <cell r="I409">
            <v>6</v>
          </cell>
          <cell r="J409">
            <v>10</v>
          </cell>
        </row>
        <row r="410">
          <cell r="B410">
            <v>242226</v>
          </cell>
          <cell r="C410">
            <v>1.8109999999999999</v>
          </cell>
          <cell r="D410">
            <v>1.6145</v>
          </cell>
          <cell r="E410">
            <v>0.1075</v>
          </cell>
          <cell r="F410">
            <v>8.8999999999999996E-2</v>
          </cell>
          <cell r="G410">
            <v>0</v>
          </cell>
          <cell r="H410">
            <v>3</v>
          </cell>
          <cell r="I410">
            <v>6</v>
          </cell>
          <cell r="J410">
            <v>10</v>
          </cell>
        </row>
        <row r="411">
          <cell r="B411">
            <v>242168</v>
          </cell>
          <cell r="C411">
            <v>0.84860000000000002</v>
          </cell>
          <cell r="D411">
            <v>0.73529999999999995</v>
          </cell>
          <cell r="E411">
            <v>2.4400000000000002E-2</v>
          </cell>
          <cell r="F411">
            <v>8.8800000000000004E-2</v>
          </cell>
          <cell r="G411">
            <v>0</v>
          </cell>
          <cell r="H411">
            <v>3</v>
          </cell>
          <cell r="I411">
            <v>6</v>
          </cell>
          <cell r="J411">
            <v>10</v>
          </cell>
        </row>
        <row r="412">
          <cell r="B412">
            <v>242124</v>
          </cell>
          <cell r="C412">
            <v>0.72799999999999998</v>
          </cell>
          <cell r="D412">
            <v>0.64059999999999995</v>
          </cell>
          <cell r="E412">
            <v>8.7499999999999994E-2</v>
          </cell>
          <cell r="F412">
            <v>0</v>
          </cell>
          <cell r="G412">
            <v>0</v>
          </cell>
          <cell r="H412">
            <v>3</v>
          </cell>
          <cell r="I412">
            <v>6</v>
          </cell>
          <cell r="J412">
            <v>10</v>
          </cell>
        </row>
        <row r="413">
          <cell r="B413">
            <v>242028</v>
          </cell>
          <cell r="C413">
            <v>0.38500000000000001</v>
          </cell>
          <cell r="D413">
            <v>0.3478</v>
          </cell>
          <cell r="E413">
            <v>3.7199999999999997E-2</v>
          </cell>
          <cell r="F413">
            <v>0</v>
          </cell>
          <cell r="G413">
            <v>0</v>
          </cell>
          <cell r="H413">
            <v>3</v>
          </cell>
          <cell r="I413">
            <v>6</v>
          </cell>
          <cell r="J413">
            <v>10</v>
          </cell>
        </row>
        <row r="414">
          <cell r="B414">
            <v>242107</v>
          </cell>
          <cell r="C414">
            <v>1.9617</v>
          </cell>
          <cell r="D414">
            <v>1.7238</v>
          </cell>
          <cell r="E414">
            <v>0.14910000000000001</v>
          </cell>
          <cell r="F414">
            <v>8.8800000000000004E-2</v>
          </cell>
          <cell r="G414">
            <v>0</v>
          </cell>
          <cell r="H414">
            <v>3</v>
          </cell>
          <cell r="I414">
            <v>6</v>
          </cell>
          <cell r="J414">
            <v>10</v>
          </cell>
        </row>
        <row r="415">
          <cell r="B415">
            <v>242028</v>
          </cell>
          <cell r="C415">
            <v>0.22869999999999999</v>
          </cell>
          <cell r="D415">
            <v>0.18859999999999999</v>
          </cell>
          <cell r="E415">
            <v>4.0099999999999997E-2</v>
          </cell>
          <cell r="F415">
            <v>0</v>
          </cell>
          <cell r="G415">
            <v>0</v>
          </cell>
          <cell r="H415">
            <v>3</v>
          </cell>
          <cell r="I415">
            <v>6</v>
          </cell>
          <cell r="J415">
            <v>10</v>
          </cell>
        </row>
        <row r="416">
          <cell r="B416">
            <v>244205</v>
          </cell>
          <cell r="C416">
            <v>0.77949999999999997</v>
          </cell>
          <cell r="D416">
            <v>0.59560000000000002</v>
          </cell>
          <cell r="E416">
            <v>8.5000000000000006E-2</v>
          </cell>
          <cell r="F416">
            <v>9.8799999999999999E-2</v>
          </cell>
          <cell r="G416">
            <v>0</v>
          </cell>
          <cell r="H416">
            <v>3</v>
          </cell>
          <cell r="I416">
            <v>6</v>
          </cell>
          <cell r="J416">
            <v>10</v>
          </cell>
        </row>
        <row r="417">
          <cell r="B417">
            <v>244138</v>
          </cell>
          <cell r="C417">
            <v>1.5906</v>
          </cell>
          <cell r="D417">
            <v>1.0313000000000001</v>
          </cell>
          <cell r="E417">
            <v>9.0300000000000005E-2</v>
          </cell>
          <cell r="F417">
            <v>0.13719999999999999</v>
          </cell>
          <cell r="G417">
            <v>0.33179999999999998</v>
          </cell>
          <cell r="H417">
            <v>3</v>
          </cell>
          <cell r="I417">
            <v>6</v>
          </cell>
          <cell r="J417">
            <v>10</v>
          </cell>
        </row>
        <row r="418">
          <cell r="B418">
            <v>243457</v>
          </cell>
          <cell r="C418">
            <v>2.6042999999999998</v>
          </cell>
          <cell r="D418">
            <v>1.8190999999999999</v>
          </cell>
          <cell r="E418">
            <v>0.2157</v>
          </cell>
          <cell r="F418">
            <v>0.23669999999999999</v>
          </cell>
          <cell r="G418">
            <v>0.3327</v>
          </cell>
          <cell r="I418">
            <v>6</v>
          </cell>
          <cell r="J418">
            <v>10</v>
          </cell>
        </row>
        <row r="419">
          <cell r="B419">
            <v>242513</v>
          </cell>
          <cell r="C419">
            <v>8.0266999999999999</v>
          </cell>
          <cell r="D419">
            <v>6.69</v>
          </cell>
          <cell r="E419">
            <v>0.58730000000000004</v>
          </cell>
          <cell r="F419">
            <v>0.41520000000000001</v>
          </cell>
          <cell r="G419">
            <v>0.33400000000000002</v>
          </cell>
          <cell r="J419">
            <v>10</v>
          </cell>
        </row>
        <row r="421">
          <cell r="B421" t="str">
            <v>Evolução FEC Conjunto Jabaquara</v>
          </cell>
        </row>
        <row r="422">
          <cell r="B422" t="str">
            <v>CONSUM</v>
          </cell>
          <cell r="C422" t="str">
            <v>TOTAL</v>
          </cell>
          <cell r="D422" t="str">
            <v>NPROG</v>
          </cell>
          <cell r="E422" t="str">
            <v>PROG</v>
          </cell>
          <cell r="F422" t="str">
            <v>SUBT INT</v>
          </cell>
          <cell r="G422" t="str">
            <v>SUBT EXT</v>
          </cell>
          <cell r="H422" t="str">
            <v>Padrão Mensal = 2</v>
          </cell>
          <cell r="I422" t="str">
            <v>Padrão Trimestral = 3,6</v>
          </cell>
          <cell r="J422" t="str">
            <v>Padrão Anual = 6</v>
          </cell>
        </row>
        <row r="423">
          <cell r="B423">
            <v>121396</v>
          </cell>
          <cell r="C423">
            <v>0.34089999999999998</v>
          </cell>
          <cell r="D423">
            <v>0.30980000000000002</v>
          </cell>
          <cell r="E423">
            <v>1.9E-3</v>
          </cell>
          <cell r="F423">
            <v>2.92E-2</v>
          </cell>
          <cell r="G423">
            <v>0</v>
          </cell>
          <cell r="H423">
            <v>2</v>
          </cell>
          <cell r="I423">
            <v>3.6</v>
          </cell>
          <cell r="J423">
            <v>6</v>
          </cell>
        </row>
        <row r="424">
          <cell r="B424">
            <v>121366</v>
          </cell>
          <cell r="C424">
            <v>0.35260000000000002</v>
          </cell>
          <cell r="D424">
            <v>0.33119999999999999</v>
          </cell>
          <cell r="E424">
            <v>2.8999999999999998E-3</v>
          </cell>
          <cell r="F424">
            <v>1.84E-2</v>
          </cell>
          <cell r="G424">
            <v>0</v>
          </cell>
          <cell r="H424">
            <v>2</v>
          </cell>
          <cell r="I424">
            <v>3.6</v>
          </cell>
          <cell r="J424">
            <v>6</v>
          </cell>
        </row>
        <row r="425">
          <cell r="B425">
            <v>121378</v>
          </cell>
          <cell r="C425">
            <v>0.23530000000000001</v>
          </cell>
          <cell r="D425">
            <v>0.22489999999999999</v>
          </cell>
          <cell r="E425">
            <v>1.04E-2</v>
          </cell>
          <cell r="F425">
            <v>0</v>
          </cell>
          <cell r="G425">
            <v>0</v>
          </cell>
          <cell r="H425">
            <v>2</v>
          </cell>
          <cell r="I425">
            <v>3.6</v>
          </cell>
          <cell r="J425">
            <v>6</v>
          </cell>
        </row>
        <row r="426">
          <cell r="B426">
            <v>121380</v>
          </cell>
          <cell r="C426">
            <v>0.92879999999999996</v>
          </cell>
          <cell r="D426">
            <v>0.8659</v>
          </cell>
          <cell r="E426">
            <v>1.52E-2</v>
          </cell>
          <cell r="F426">
            <v>4.7600000000000003E-2</v>
          </cell>
          <cell r="G426">
            <v>0</v>
          </cell>
          <cell r="H426">
            <v>2</v>
          </cell>
          <cell r="I426">
            <v>3.6</v>
          </cell>
          <cell r="J426">
            <v>6</v>
          </cell>
        </row>
        <row r="427">
          <cell r="B427">
            <v>121411</v>
          </cell>
          <cell r="C427">
            <v>0.1134</v>
          </cell>
          <cell r="D427">
            <v>0.10929999999999999</v>
          </cell>
          <cell r="E427">
            <v>4.1000000000000003E-3</v>
          </cell>
          <cell r="F427">
            <v>0</v>
          </cell>
          <cell r="G427">
            <v>0</v>
          </cell>
          <cell r="H427">
            <v>2</v>
          </cell>
          <cell r="I427">
            <v>3.6</v>
          </cell>
          <cell r="J427">
            <v>6</v>
          </cell>
        </row>
        <row r="428">
          <cell r="B428">
            <v>121405</v>
          </cell>
          <cell r="C428">
            <v>0.19470000000000001</v>
          </cell>
          <cell r="D428">
            <v>0.17580000000000001</v>
          </cell>
          <cell r="E428">
            <v>1.89E-2</v>
          </cell>
          <cell r="F428">
            <v>0</v>
          </cell>
          <cell r="G428">
            <v>0</v>
          </cell>
          <cell r="H428">
            <v>2</v>
          </cell>
          <cell r="I428">
            <v>3.6</v>
          </cell>
          <cell r="J428">
            <v>6</v>
          </cell>
        </row>
        <row r="429">
          <cell r="B429">
            <v>121405</v>
          </cell>
          <cell r="C429">
            <v>0.2102</v>
          </cell>
          <cell r="D429">
            <v>0.155</v>
          </cell>
          <cell r="E429">
            <v>6.4000000000000003E-3</v>
          </cell>
          <cell r="F429">
            <v>4.87E-2</v>
          </cell>
          <cell r="G429">
            <v>0</v>
          </cell>
          <cell r="H429">
            <v>2</v>
          </cell>
          <cell r="I429">
            <v>3.6</v>
          </cell>
          <cell r="J429">
            <v>6</v>
          </cell>
        </row>
        <row r="430">
          <cell r="B430">
            <v>121407</v>
          </cell>
          <cell r="C430">
            <v>0.51829999999999998</v>
          </cell>
          <cell r="D430">
            <v>0.44009999999999999</v>
          </cell>
          <cell r="E430">
            <v>2.9399999999999999E-2</v>
          </cell>
          <cell r="F430">
            <v>4.87E-2</v>
          </cell>
          <cell r="G430">
            <v>0</v>
          </cell>
          <cell r="H430">
            <v>2</v>
          </cell>
          <cell r="I430">
            <v>3.6</v>
          </cell>
          <cell r="J430">
            <v>6</v>
          </cell>
        </row>
        <row r="431">
          <cell r="B431">
            <v>121242</v>
          </cell>
          <cell r="C431">
            <v>0.26269999999999999</v>
          </cell>
          <cell r="D431">
            <v>0.23580000000000001</v>
          </cell>
          <cell r="E431">
            <v>5.5999999999999999E-3</v>
          </cell>
          <cell r="F431">
            <v>2.1299999999999999E-2</v>
          </cell>
          <cell r="G431">
            <v>0</v>
          </cell>
          <cell r="H431">
            <v>2</v>
          </cell>
          <cell r="I431">
            <v>3.6</v>
          </cell>
          <cell r="J431">
            <v>6</v>
          </cell>
        </row>
        <row r="432">
          <cell r="B432">
            <v>121163</v>
          </cell>
          <cell r="C432">
            <v>0.38579999999999998</v>
          </cell>
          <cell r="D432">
            <v>0.3745</v>
          </cell>
          <cell r="E432">
            <v>1.14E-2</v>
          </cell>
          <cell r="F432">
            <v>0</v>
          </cell>
          <cell r="G432">
            <v>0</v>
          </cell>
          <cell r="H432">
            <v>2</v>
          </cell>
          <cell r="I432">
            <v>3.6</v>
          </cell>
          <cell r="J432">
            <v>6</v>
          </cell>
        </row>
        <row r="433">
          <cell r="B433">
            <v>121159</v>
          </cell>
          <cell r="C433">
            <v>0.27660000000000001</v>
          </cell>
          <cell r="D433">
            <v>0.2636</v>
          </cell>
          <cell r="E433">
            <v>1.2999999999999999E-2</v>
          </cell>
          <cell r="F433">
            <v>0</v>
          </cell>
          <cell r="G433">
            <v>0</v>
          </cell>
          <cell r="H433">
            <v>2</v>
          </cell>
          <cell r="I433">
            <v>3.6</v>
          </cell>
          <cell r="J433">
            <v>6</v>
          </cell>
        </row>
        <row r="434">
          <cell r="B434">
            <v>121188</v>
          </cell>
          <cell r="C434">
            <v>0.92510000000000003</v>
          </cell>
          <cell r="D434">
            <v>0.87390000000000001</v>
          </cell>
          <cell r="E434">
            <v>0.03</v>
          </cell>
          <cell r="F434">
            <v>2.1299999999999999E-2</v>
          </cell>
          <cell r="G434">
            <v>0</v>
          </cell>
          <cell r="H434">
            <v>2</v>
          </cell>
          <cell r="I434">
            <v>3.6</v>
          </cell>
          <cell r="J434">
            <v>6</v>
          </cell>
        </row>
        <row r="435">
          <cell r="B435">
            <v>121142</v>
          </cell>
          <cell r="C435">
            <v>9.4500000000000001E-2</v>
          </cell>
          <cell r="D435">
            <v>8.3900000000000002E-2</v>
          </cell>
          <cell r="E435">
            <v>1.06E-2</v>
          </cell>
          <cell r="F435">
            <v>0</v>
          </cell>
          <cell r="G435">
            <v>0</v>
          </cell>
          <cell r="H435">
            <v>2</v>
          </cell>
          <cell r="I435">
            <v>3.6</v>
          </cell>
          <cell r="J435">
            <v>6</v>
          </cell>
        </row>
        <row r="436">
          <cell r="B436">
            <v>121072</v>
          </cell>
          <cell r="C436">
            <v>0.31730000000000003</v>
          </cell>
          <cell r="D436">
            <v>0.30209999999999998</v>
          </cell>
          <cell r="E436">
            <v>1.52E-2</v>
          </cell>
          <cell r="F436">
            <v>0</v>
          </cell>
          <cell r="G436">
            <v>0</v>
          </cell>
          <cell r="H436">
            <v>2</v>
          </cell>
          <cell r="I436">
            <v>3.6</v>
          </cell>
          <cell r="J436">
            <v>6</v>
          </cell>
        </row>
        <row r="437">
          <cell r="B437">
            <v>121053</v>
          </cell>
          <cell r="C437">
            <v>0.38819999999999999</v>
          </cell>
          <cell r="D437">
            <v>0.29980000000000001</v>
          </cell>
          <cell r="E437">
            <v>8.8300000000000003E-2</v>
          </cell>
          <cell r="F437">
            <v>0</v>
          </cell>
          <cell r="G437">
            <v>0</v>
          </cell>
          <cell r="H437">
            <v>2</v>
          </cell>
          <cell r="I437">
            <v>3.6</v>
          </cell>
          <cell r="J437">
            <v>6</v>
          </cell>
        </row>
        <row r="438">
          <cell r="B438">
            <v>121089</v>
          </cell>
          <cell r="C438">
            <v>0.79990000000000006</v>
          </cell>
          <cell r="D438">
            <v>0.68569999999999998</v>
          </cell>
          <cell r="E438">
            <v>0.11409999999999999</v>
          </cell>
          <cell r="F438">
            <v>0</v>
          </cell>
          <cell r="G438">
            <v>0</v>
          </cell>
          <cell r="I438">
            <v>3.6</v>
          </cell>
          <cell r="J438">
            <v>6</v>
          </cell>
        </row>
        <row r="439">
          <cell r="B439">
            <v>121266</v>
          </cell>
          <cell r="C439">
            <v>3.1718000000000002</v>
          </cell>
          <cell r="D439">
            <v>2.8653</v>
          </cell>
          <cell r="E439">
            <v>0.1885</v>
          </cell>
          <cell r="F439">
            <v>0.1177</v>
          </cell>
          <cell r="G439">
            <v>0</v>
          </cell>
          <cell r="J439">
            <v>6</v>
          </cell>
        </row>
        <row r="441">
          <cell r="B441" t="str">
            <v>Evolução FEC Conjunto Jaçanã</v>
          </cell>
        </row>
        <row r="442">
          <cell r="B442" t="str">
            <v>CONSUM</v>
          </cell>
          <cell r="C442" t="str">
            <v>TOTAL</v>
          </cell>
          <cell r="D442" t="str">
            <v>NPROG</v>
          </cell>
          <cell r="E442" t="str">
            <v>PROG</v>
          </cell>
          <cell r="F442" t="str">
            <v>SUBT INT</v>
          </cell>
          <cell r="G442" t="str">
            <v>SUBT EXT</v>
          </cell>
          <cell r="H442" t="str">
            <v>Padrão Mensal = 3,6</v>
          </cell>
          <cell r="I442" t="str">
            <v>Padrão Trimestral = 7,2</v>
          </cell>
          <cell r="J442" t="str">
            <v>Padrão Anual = 12</v>
          </cell>
        </row>
        <row r="443">
          <cell r="B443">
            <v>72597</v>
          </cell>
          <cell r="C443">
            <v>0.65480000000000005</v>
          </cell>
          <cell r="D443">
            <v>0.49969999999999998</v>
          </cell>
          <cell r="E443">
            <v>5.57E-2</v>
          </cell>
          <cell r="F443">
            <v>9.9400000000000002E-2</v>
          </cell>
          <cell r="G443">
            <v>0</v>
          </cell>
          <cell r="H443">
            <v>3.6</v>
          </cell>
          <cell r="I443">
            <v>7.2</v>
          </cell>
          <cell r="J443">
            <v>12</v>
          </cell>
        </row>
        <row r="444">
          <cell r="B444">
            <v>72597</v>
          </cell>
          <cell r="C444">
            <v>0.43030000000000002</v>
          </cell>
          <cell r="D444">
            <v>0.40479999999999999</v>
          </cell>
          <cell r="E444">
            <v>2.5600000000000001E-2</v>
          </cell>
          <cell r="F444">
            <v>0</v>
          </cell>
          <cell r="G444">
            <v>0</v>
          </cell>
          <cell r="H444">
            <v>3.6</v>
          </cell>
          <cell r="I444">
            <v>7.2</v>
          </cell>
          <cell r="J444">
            <v>12</v>
          </cell>
        </row>
        <row r="445">
          <cell r="B445">
            <v>72582</v>
          </cell>
          <cell r="C445">
            <v>0.28010000000000002</v>
          </cell>
          <cell r="D445">
            <v>0.27389999999999998</v>
          </cell>
          <cell r="E445">
            <v>6.1999999999999998E-3</v>
          </cell>
          <cell r="F445">
            <v>0</v>
          </cell>
          <cell r="G445">
            <v>0</v>
          </cell>
          <cell r="H445">
            <v>3.6</v>
          </cell>
          <cell r="I445">
            <v>7.2</v>
          </cell>
          <cell r="J445">
            <v>12</v>
          </cell>
        </row>
        <row r="446">
          <cell r="B446">
            <v>72592</v>
          </cell>
          <cell r="C446">
            <v>1.3652</v>
          </cell>
          <cell r="D446">
            <v>1.1783999999999999</v>
          </cell>
          <cell r="E446">
            <v>8.7499999999999994E-2</v>
          </cell>
          <cell r="F446">
            <v>9.9400000000000002E-2</v>
          </cell>
          <cell r="G446">
            <v>0</v>
          </cell>
          <cell r="H446">
            <v>3.6</v>
          </cell>
          <cell r="I446">
            <v>7.2</v>
          </cell>
          <cell r="J446">
            <v>12</v>
          </cell>
        </row>
        <row r="447">
          <cell r="B447">
            <v>72539</v>
          </cell>
          <cell r="C447">
            <v>5.9299999999999999E-2</v>
          </cell>
          <cell r="D447">
            <v>5.1400000000000001E-2</v>
          </cell>
          <cell r="E447">
            <v>7.9000000000000008E-3</v>
          </cell>
          <cell r="F447">
            <v>0</v>
          </cell>
          <cell r="G447">
            <v>0</v>
          </cell>
          <cell r="H447">
            <v>3.6</v>
          </cell>
          <cell r="I447">
            <v>7.2</v>
          </cell>
          <cell r="J447">
            <v>12</v>
          </cell>
        </row>
        <row r="448">
          <cell r="B448">
            <v>72539</v>
          </cell>
          <cell r="C448">
            <v>0.26090000000000002</v>
          </cell>
          <cell r="D448">
            <v>0.25240000000000001</v>
          </cell>
          <cell r="E448">
            <v>8.5000000000000006E-3</v>
          </cell>
          <cell r="F448">
            <v>0</v>
          </cell>
          <cell r="G448">
            <v>0</v>
          </cell>
          <cell r="H448">
            <v>3.6</v>
          </cell>
          <cell r="I448">
            <v>7.2</v>
          </cell>
          <cell r="J448">
            <v>12</v>
          </cell>
        </row>
        <row r="449">
          <cell r="B449">
            <v>72539</v>
          </cell>
          <cell r="C449">
            <v>0.28899999999999998</v>
          </cell>
          <cell r="D449">
            <v>0.26840000000000003</v>
          </cell>
          <cell r="E449">
            <v>2.06E-2</v>
          </cell>
          <cell r="F449">
            <v>0</v>
          </cell>
          <cell r="G449">
            <v>0</v>
          </cell>
          <cell r="H449">
            <v>3.6</v>
          </cell>
          <cell r="I449">
            <v>7.2</v>
          </cell>
          <cell r="J449">
            <v>12</v>
          </cell>
        </row>
        <row r="450">
          <cell r="B450">
            <v>72539</v>
          </cell>
          <cell r="C450">
            <v>0.60919999999999996</v>
          </cell>
          <cell r="D450">
            <v>0.57220000000000004</v>
          </cell>
          <cell r="E450">
            <v>3.6999999999999998E-2</v>
          </cell>
          <cell r="F450">
            <v>0</v>
          </cell>
          <cell r="G450">
            <v>0</v>
          </cell>
          <cell r="H450">
            <v>3.6</v>
          </cell>
          <cell r="I450">
            <v>7.2</v>
          </cell>
          <cell r="J450">
            <v>12</v>
          </cell>
        </row>
        <row r="451">
          <cell r="B451">
            <v>72539</v>
          </cell>
          <cell r="C451">
            <v>0.84330000000000005</v>
          </cell>
          <cell r="D451">
            <v>0.73829999999999996</v>
          </cell>
          <cell r="E451">
            <v>6.5299999999999997E-2</v>
          </cell>
          <cell r="F451">
            <v>3.9699999999999999E-2</v>
          </cell>
          <cell r="G451">
            <v>0</v>
          </cell>
          <cell r="H451">
            <v>3.6</v>
          </cell>
          <cell r="I451">
            <v>7.2</v>
          </cell>
          <cell r="J451">
            <v>12</v>
          </cell>
        </row>
        <row r="452">
          <cell r="B452">
            <v>72532</v>
          </cell>
          <cell r="C452">
            <v>0.1239</v>
          </cell>
          <cell r="D452">
            <v>0.1037</v>
          </cell>
          <cell r="E452">
            <v>2.01E-2</v>
          </cell>
          <cell r="F452">
            <v>0</v>
          </cell>
          <cell r="G452">
            <v>0</v>
          </cell>
          <cell r="H452">
            <v>3.6</v>
          </cell>
          <cell r="I452">
            <v>7.2</v>
          </cell>
          <cell r="J452">
            <v>12</v>
          </cell>
        </row>
        <row r="453">
          <cell r="B453">
            <v>72530</v>
          </cell>
          <cell r="C453">
            <v>5.6599999999999998E-2</v>
          </cell>
          <cell r="D453">
            <v>5.0799999999999998E-2</v>
          </cell>
          <cell r="E453">
            <v>5.7000000000000002E-3</v>
          </cell>
          <cell r="F453">
            <v>0</v>
          </cell>
          <cell r="G453">
            <v>0</v>
          </cell>
          <cell r="H453">
            <v>3.6</v>
          </cell>
          <cell r="I453">
            <v>7.2</v>
          </cell>
          <cell r="J453">
            <v>12</v>
          </cell>
        </row>
        <row r="454">
          <cell r="B454">
            <v>72534</v>
          </cell>
          <cell r="C454">
            <v>1.0239</v>
          </cell>
          <cell r="D454">
            <v>0.89280000000000004</v>
          </cell>
          <cell r="E454">
            <v>9.11E-2</v>
          </cell>
          <cell r="F454">
            <v>3.9699999999999999E-2</v>
          </cell>
          <cell r="G454">
            <v>0</v>
          </cell>
          <cell r="H454">
            <v>3.6</v>
          </cell>
          <cell r="I454">
            <v>7.2</v>
          </cell>
          <cell r="J454">
            <v>12</v>
          </cell>
        </row>
        <row r="455">
          <cell r="B455">
            <v>72534</v>
          </cell>
          <cell r="C455">
            <v>0.31190000000000001</v>
          </cell>
          <cell r="D455">
            <v>0.2707</v>
          </cell>
          <cell r="E455">
            <v>4.1200000000000001E-2</v>
          </cell>
          <cell r="F455">
            <v>0</v>
          </cell>
          <cell r="G455">
            <v>0</v>
          </cell>
          <cell r="H455">
            <v>3.6</v>
          </cell>
          <cell r="I455">
            <v>7.2</v>
          </cell>
          <cell r="J455">
            <v>12</v>
          </cell>
        </row>
        <row r="456">
          <cell r="B456">
            <v>72531</v>
          </cell>
          <cell r="C456">
            <v>0.4521</v>
          </cell>
          <cell r="D456">
            <v>0.44940000000000002</v>
          </cell>
          <cell r="E456">
            <v>2.7000000000000001E-3</v>
          </cell>
          <cell r="F456">
            <v>0</v>
          </cell>
          <cell r="G456">
            <v>0</v>
          </cell>
          <cell r="H456">
            <v>3.6</v>
          </cell>
          <cell r="I456">
            <v>7.2</v>
          </cell>
          <cell r="J456">
            <v>12</v>
          </cell>
        </row>
        <row r="457">
          <cell r="B457">
            <v>72523</v>
          </cell>
          <cell r="C457">
            <v>0.75660000000000005</v>
          </cell>
          <cell r="D457">
            <v>0.72389999999999999</v>
          </cell>
          <cell r="E457">
            <v>3.27E-2</v>
          </cell>
          <cell r="F457">
            <v>0</v>
          </cell>
          <cell r="G457">
            <v>0</v>
          </cell>
          <cell r="H457">
            <v>3.6</v>
          </cell>
          <cell r="I457">
            <v>7.2</v>
          </cell>
          <cell r="J457">
            <v>12</v>
          </cell>
        </row>
        <row r="458">
          <cell r="B458">
            <v>72529</v>
          </cell>
          <cell r="C458">
            <v>1.5206</v>
          </cell>
          <cell r="D458">
            <v>1.444</v>
          </cell>
          <cell r="E458">
            <v>7.6600000000000001E-2</v>
          </cell>
          <cell r="F458">
            <v>0</v>
          </cell>
          <cell r="G458">
            <v>0</v>
          </cell>
          <cell r="I458">
            <v>7.2</v>
          </cell>
          <cell r="J458">
            <v>12</v>
          </cell>
        </row>
        <row r="459">
          <cell r="B459">
            <v>72549</v>
          </cell>
          <cell r="C459">
            <v>4.5190000000000001</v>
          </cell>
          <cell r="D459">
            <v>4.0875000000000004</v>
          </cell>
          <cell r="E459">
            <v>0.29220000000000002</v>
          </cell>
          <cell r="F459">
            <v>0.13919999999999999</v>
          </cell>
          <cell r="G459">
            <v>0</v>
          </cell>
          <cell r="J459">
            <v>12</v>
          </cell>
        </row>
        <row r="461">
          <cell r="B461" t="str">
            <v>Evolução FEC Conjunto Jaguaré</v>
          </cell>
        </row>
        <row r="462">
          <cell r="B462" t="str">
            <v>CONSUM</v>
          </cell>
          <cell r="C462" t="str">
            <v>TOTAL</v>
          </cell>
          <cell r="D462" t="str">
            <v>NPROG</v>
          </cell>
          <cell r="E462" t="str">
            <v>PROG</v>
          </cell>
          <cell r="F462" t="str">
            <v>SUBT INT</v>
          </cell>
          <cell r="G462" t="str">
            <v>SUBT EXT</v>
          </cell>
          <cell r="H462" t="str">
            <v>Padrão Mensal = 2,7</v>
          </cell>
          <cell r="I462" t="str">
            <v>Padrão Trimestral = 5,4</v>
          </cell>
          <cell r="J462" t="str">
            <v>Padrão Anual = 9</v>
          </cell>
        </row>
        <row r="463">
          <cell r="B463">
            <v>84505</v>
          </cell>
          <cell r="C463">
            <v>0.63680000000000003</v>
          </cell>
          <cell r="D463">
            <v>0.62929999999999997</v>
          </cell>
          <cell r="E463">
            <v>7.4000000000000003E-3</v>
          </cell>
          <cell r="F463">
            <v>0</v>
          </cell>
          <cell r="G463">
            <v>0</v>
          </cell>
          <cell r="H463">
            <v>2.7</v>
          </cell>
          <cell r="I463">
            <v>5.4</v>
          </cell>
          <cell r="J463">
            <v>9</v>
          </cell>
        </row>
        <row r="464">
          <cell r="B464">
            <v>84470</v>
          </cell>
          <cell r="C464">
            <v>0.32029999999999997</v>
          </cell>
          <cell r="D464">
            <v>0.2707</v>
          </cell>
          <cell r="E464">
            <v>4.9599999999999998E-2</v>
          </cell>
          <cell r="F464">
            <v>0</v>
          </cell>
          <cell r="G464">
            <v>0</v>
          </cell>
          <cell r="H464">
            <v>2.7</v>
          </cell>
          <cell r="I464">
            <v>5.4</v>
          </cell>
          <cell r="J464">
            <v>9</v>
          </cell>
        </row>
        <row r="465">
          <cell r="B465">
            <v>84480</v>
          </cell>
          <cell r="C465">
            <v>0.22750000000000001</v>
          </cell>
          <cell r="D465">
            <v>0.21679999999999999</v>
          </cell>
          <cell r="E465">
            <v>1.0699999999999999E-2</v>
          </cell>
          <cell r="F465">
            <v>0</v>
          </cell>
          <cell r="G465">
            <v>0</v>
          </cell>
          <cell r="H465">
            <v>2.7</v>
          </cell>
          <cell r="I465">
            <v>5.4</v>
          </cell>
          <cell r="J465">
            <v>9</v>
          </cell>
        </row>
        <row r="466">
          <cell r="B466">
            <v>84485</v>
          </cell>
          <cell r="C466">
            <v>1.1847000000000001</v>
          </cell>
          <cell r="D466">
            <v>1.1169</v>
          </cell>
          <cell r="E466">
            <v>6.7699999999999996E-2</v>
          </cell>
          <cell r="F466">
            <v>0</v>
          </cell>
          <cell r="G466">
            <v>0</v>
          </cell>
          <cell r="H466">
            <v>2.7</v>
          </cell>
          <cell r="I466">
            <v>5.4</v>
          </cell>
          <cell r="J466">
            <v>9</v>
          </cell>
        </row>
        <row r="467">
          <cell r="B467">
            <v>84470</v>
          </cell>
          <cell r="C467">
            <v>0.29310000000000003</v>
          </cell>
          <cell r="D467">
            <v>0.25440000000000002</v>
          </cell>
          <cell r="E467">
            <v>3.8699999999999998E-2</v>
          </cell>
          <cell r="F467">
            <v>0</v>
          </cell>
          <cell r="G467">
            <v>0</v>
          </cell>
          <cell r="H467">
            <v>2.7</v>
          </cell>
          <cell r="I467">
            <v>5.4</v>
          </cell>
          <cell r="J467">
            <v>9</v>
          </cell>
        </row>
        <row r="468">
          <cell r="B468">
            <v>84470</v>
          </cell>
          <cell r="C468">
            <v>8.1000000000000003E-2</v>
          </cell>
          <cell r="D468">
            <v>7.4300000000000005E-2</v>
          </cell>
          <cell r="E468">
            <v>6.7000000000000002E-3</v>
          </cell>
          <cell r="F468">
            <v>0</v>
          </cell>
          <cell r="G468">
            <v>0</v>
          </cell>
          <cell r="H468">
            <v>2.7</v>
          </cell>
          <cell r="I468">
            <v>5.4</v>
          </cell>
          <cell r="J468">
            <v>9</v>
          </cell>
        </row>
        <row r="469">
          <cell r="B469">
            <v>84470</v>
          </cell>
          <cell r="C469">
            <v>0.27229999999999999</v>
          </cell>
          <cell r="D469">
            <v>0.25509999999999999</v>
          </cell>
          <cell r="E469">
            <v>1.6299999999999999E-2</v>
          </cell>
          <cell r="F469">
            <v>8.9999999999999998E-4</v>
          </cell>
          <cell r="G469">
            <v>0</v>
          </cell>
          <cell r="H469">
            <v>2.7</v>
          </cell>
          <cell r="I469">
            <v>5.4</v>
          </cell>
          <cell r="J469">
            <v>9</v>
          </cell>
        </row>
        <row r="470">
          <cell r="B470">
            <v>84470</v>
          </cell>
          <cell r="C470">
            <v>0.64639999999999997</v>
          </cell>
          <cell r="D470">
            <v>0.58379999999999999</v>
          </cell>
          <cell r="E470">
            <v>6.1699999999999998E-2</v>
          </cell>
          <cell r="F470">
            <v>8.9999999999999998E-4</v>
          </cell>
          <cell r="G470">
            <v>0</v>
          </cell>
          <cell r="H470">
            <v>2.7</v>
          </cell>
          <cell r="I470">
            <v>5.4</v>
          </cell>
          <cell r="J470">
            <v>9</v>
          </cell>
        </row>
        <row r="471">
          <cell r="B471">
            <v>84454</v>
          </cell>
          <cell r="C471">
            <v>0.32350000000000001</v>
          </cell>
          <cell r="D471">
            <v>0.29909999999999998</v>
          </cell>
          <cell r="E471">
            <v>2.4400000000000002E-2</v>
          </cell>
          <cell r="F471">
            <v>0</v>
          </cell>
          <cell r="G471">
            <v>0</v>
          </cell>
          <cell r="H471">
            <v>2.7</v>
          </cell>
          <cell r="I471">
            <v>5.4</v>
          </cell>
          <cell r="J471">
            <v>9</v>
          </cell>
        </row>
        <row r="472">
          <cell r="B472">
            <v>84411</v>
          </cell>
          <cell r="C472">
            <v>0.34610000000000002</v>
          </cell>
          <cell r="D472">
            <v>0.3397</v>
          </cell>
          <cell r="E472">
            <v>6.4999999999999997E-3</v>
          </cell>
          <cell r="F472">
            <v>0</v>
          </cell>
          <cell r="G472">
            <v>0</v>
          </cell>
          <cell r="H472">
            <v>2.7</v>
          </cell>
          <cell r="I472">
            <v>5.4</v>
          </cell>
          <cell r="J472">
            <v>9</v>
          </cell>
        </row>
        <row r="473">
          <cell r="B473">
            <v>84472</v>
          </cell>
          <cell r="C473">
            <v>0.4047</v>
          </cell>
          <cell r="D473">
            <v>0.3553</v>
          </cell>
          <cell r="E473">
            <v>4.3200000000000002E-2</v>
          </cell>
          <cell r="F473">
            <v>6.1999999999999998E-3</v>
          </cell>
          <cell r="G473">
            <v>0</v>
          </cell>
          <cell r="H473">
            <v>2.7</v>
          </cell>
          <cell r="I473">
            <v>5.4</v>
          </cell>
          <cell r="J473">
            <v>9</v>
          </cell>
        </row>
        <row r="474">
          <cell r="B474">
            <v>84446</v>
          </cell>
          <cell r="C474">
            <v>1.0743</v>
          </cell>
          <cell r="D474">
            <v>0.99409999999999998</v>
          </cell>
          <cell r="E474">
            <v>7.4099999999999999E-2</v>
          </cell>
          <cell r="F474">
            <v>6.1999999999999998E-3</v>
          </cell>
          <cell r="G474">
            <v>0</v>
          </cell>
          <cell r="H474">
            <v>2.7</v>
          </cell>
          <cell r="I474">
            <v>5.4</v>
          </cell>
          <cell r="J474">
            <v>9</v>
          </cell>
        </row>
        <row r="475">
          <cell r="B475">
            <v>84467</v>
          </cell>
          <cell r="C475">
            <v>6.1199999999999997E-2</v>
          </cell>
          <cell r="D475">
            <v>5.6500000000000002E-2</v>
          </cell>
          <cell r="E475">
            <v>4.7000000000000002E-3</v>
          </cell>
          <cell r="F475">
            <v>0</v>
          </cell>
          <cell r="G475">
            <v>0</v>
          </cell>
          <cell r="H475">
            <v>2.7</v>
          </cell>
          <cell r="I475">
            <v>5.4</v>
          </cell>
          <cell r="J475">
            <v>9</v>
          </cell>
        </row>
        <row r="476">
          <cell r="B476">
            <v>84408</v>
          </cell>
          <cell r="C476">
            <v>1.1337999999999999</v>
          </cell>
          <cell r="D476">
            <v>0.73260000000000003</v>
          </cell>
          <cell r="E476">
            <v>1.72E-2</v>
          </cell>
          <cell r="F476">
            <v>0.38400000000000001</v>
          </cell>
          <cell r="G476">
            <v>0</v>
          </cell>
          <cell r="H476">
            <v>2.7</v>
          </cell>
          <cell r="I476">
            <v>5.4</v>
          </cell>
          <cell r="J476">
            <v>9</v>
          </cell>
        </row>
        <row r="477">
          <cell r="B477">
            <v>84398</v>
          </cell>
          <cell r="C477">
            <v>0.53059999999999996</v>
          </cell>
          <cell r="D477">
            <v>0.52380000000000004</v>
          </cell>
          <cell r="E477">
            <v>6.7999999999999996E-3</v>
          </cell>
          <cell r="F477">
            <v>0</v>
          </cell>
          <cell r="G477">
            <v>0</v>
          </cell>
          <cell r="H477">
            <v>2.7</v>
          </cell>
          <cell r="I477">
            <v>5.4</v>
          </cell>
          <cell r="J477">
            <v>9</v>
          </cell>
        </row>
        <row r="478">
          <cell r="B478">
            <v>84424</v>
          </cell>
          <cell r="C478">
            <v>1.7253000000000001</v>
          </cell>
          <cell r="D478">
            <v>1.3126</v>
          </cell>
          <cell r="E478">
            <v>2.87E-2</v>
          </cell>
          <cell r="F478">
            <v>0.38390000000000002</v>
          </cell>
          <cell r="G478">
            <v>0</v>
          </cell>
          <cell r="I478">
            <v>5.4</v>
          </cell>
          <cell r="J478">
            <v>9</v>
          </cell>
        </row>
        <row r="479">
          <cell r="B479">
            <v>84456</v>
          </cell>
          <cell r="C479">
            <v>4.6303999999999998</v>
          </cell>
          <cell r="D479">
            <v>4.0072999999999999</v>
          </cell>
          <cell r="E479">
            <v>0.23219999999999999</v>
          </cell>
          <cell r="F479">
            <v>0.39090000000000003</v>
          </cell>
          <cell r="G479">
            <v>0</v>
          </cell>
          <cell r="J479">
            <v>9</v>
          </cell>
        </row>
        <row r="481">
          <cell r="B481" t="str">
            <v>Evolução FEC Conjunto Jandira</v>
          </cell>
        </row>
        <row r="482">
          <cell r="B482" t="str">
            <v>CONSUM</v>
          </cell>
          <cell r="C482" t="str">
            <v>TOTAL</v>
          </cell>
          <cell r="D482" t="str">
            <v>NPROG</v>
          </cell>
          <cell r="E482" t="str">
            <v>PROG</v>
          </cell>
          <cell r="F482" t="str">
            <v>SUBT INT</v>
          </cell>
          <cell r="G482" t="str">
            <v>SUBT EXT</v>
          </cell>
          <cell r="H482" t="str">
            <v>Padrão Mensal = 2,1</v>
          </cell>
          <cell r="I482" t="str">
            <v>Padrão Trimestral = 4,2</v>
          </cell>
          <cell r="J482" t="str">
            <v>Padrão Anual = 7</v>
          </cell>
        </row>
        <row r="483">
          <cell r="B483">
            <v>29549</v>
          </cell>
          <cell r="C483">
            <v>0.20760000000000001</v>
          </cell>
          <cell r="D483">
            <v>0.14510000000000001</v>
          </cell>
          <cell r="E483">
            <v>6.25E-2</v>
          </cell>
          <cell r="F483">
            <v>0</v>
          </cell>
          <cell r="G483">
            <v>0</v>
          </cell>
          <cell r="H483">
            <v>2.1</v>
          </cell>
          <cell r="I483">
            <v>4.2</v>
          </cell>
          <cell r="J483">
            <v>7</v>
          </cell>
        </row>
        <row r="484">
          <cell r="B484">
            <v>29549</v>
          </cell>
          <cell r="C484">
            <v>0.30990000000000001</v>
          </cell>
          <cell r="D484">
            <v>0.29680000000000001</v>
          </cell>
          <cell r="E484">
            <v>1.3100000000000001E-2</v>
          </cell>
          <cell r="F484">
            <v>0</v>
          </cell>
          <cell r="G484">
            <v>0</v>
          </cell>
          <cell r="H484">
            <v>2.1</v>
          </cell>
          <cell r="I484">
            <v>4.2</v>
          </cell>
          <cell r="J484">
            <v>7</v>
          </cell>
        </row>
        <row r="485">
          <cell r="B485">
            <v>29549</v>
          </cell>
          <cell r="C485">
            <v>0.63049999999999995</v>
          </cell>
          <cell r="D485">
            <v>0.45379999999999998</v>
          </cell>
          <cell r="E485">
            <v>2E-3</v>
          </cell>
          <cell r="F485">
            <v>0.1658</v>
          </cell>
          <cell r="G485">
            <v>8.8999999999999999E-3</v>
          </cell>
          <cell r="H485">
            <v>2.1</v>
          </cell>
          <cell r="I485">
            <v>4.2</v>
          </cell>
          <cell r="J485">
            <v>7</v>
          </cell>
        </row>
        <row r="486">
          <cell r="B486">
            <v>29549</v>
          </cell>
          <cell r="C486">
            <v>1.1479999999999999</v>
          </cell>
          <cell r="D486">
            <v>0.89570000000000005</v>
          </cell>
          <cell r="E486">
            <v>7.7600000000000002E-2</v>
          </cell>
          <cell r="F486">
            <v>0.1658</v>
          </cell>
          <cell r="G486">
            <v>8.8999999999999999E-3</v>
          </cell>
          <cell r="H486">
            <v>2.1</v>
          </cell>
          <cell r="I486">
            <v>4.2</v>
          </cell>
          <cell r="J486">
            <v>7</v>
          </cell>
        </row>
        <row r="487">
          <cell r="B487">
            <v>29549</v>
          </cell>
          <cell r="C487">
            <v>6.0900000000000003E-2</v>
          </cell>
          <cell r="D487">
            <v>5.4399999999999997E-2</v>
          </cell>
          <cell r="E487">
            <v>6.4999999999999997E-3</v>
          </cell>
          <cell r="F487">
            <v>0</v>
          </cell>
          <cell r="G487">
            <v>0</v>
          </cell>
          <cell r="H487">
            <v>2.1</v>
          </cell>
          <cell r="I487">
            <v>4.2</v>
          </cell>
          <cell r="J487">
            <v>7</v>
          </cell>
        </row>
        <row r="488">
          <cell r="B488">
            <v>29549</v>
          </cell>
          <cell r="C488">
            <v>7.1300000000000002E-2</v>
          </cell>
          <cell r="D488">
            <v>5.3800000000000001E-2</v>
          </cell>
          <cell r="E488">
            <v>1.7500000000000002E-2</v>
          </cell>
          <cell r="F488">
            <v>0</v>
          </cell>
          <cell r="G488">
            <v>0</v>
          </cell>
          <cell r="H488">
            <v>2.1</v>
          </cell>
          <cell r="I488">
            <v>4.2</v>
          </cell>
          <cell r="J488">
            <v>7</v>
          </cell>
        </row>
        <row r="489">
          <cell r="B489">
            <v>29549</v>
          </cell>
          <cell r="C489">
            <v>0.21460000000000001</v>
          </cell>
          <cell r="D489">
            <v>0.12609999999999999</v>
          </cell>
          <cell r="E489">
            <v>8.8400000000000006E-2</v>
          </cell>
          <cell r="F489">
            <v>0</v>
          </cell>
          <cell r="G489">
            <v>0</v>
          </cell>
          <cell r="H489">
            <v>2.1</v>
          </cell>
          <cell r="I489">
            <v>4.2</v>
          </cell>
          <cell r="J489">
            <v>7</v>
          </cell>
        </row>
        <row r="490">
          <cell r="B490">
            <v>29549</v>
          </cell>
          <cell r="C490">
            <v>0.3468</v>
          </cell>
          <cell r="D490">
            <v>0.23430000000000001</v>
          </cell>
          <cell r="E490">
            <v>0.1124</v>
          </cell>
          <cell r="F490">
            <v>0</v>
          </cell>
          <cell r="G490">
            <v>0</v>
          </cell>
          <cell r="H490">
            <v>2.1</v>
          </cell>
          <cell r="I490">
            <v>4.2</v>
          </cell>
          <cell r="J490">
            <v>7</v>
          </cell>
        </row>
        <row r="491">
          <cell r="B491">
            <v>29549</v>
          </cell>
          <cell r="C491">
            <v>0.39689999999999998</v>
          </cell>
          <cell r="D491">
            <v>0.3952</v>
          </cell>
          <cell r="E491">
            <v>1.6999999999999999E-3</v>
          </cell>
          <cell r="F491">
            <v>0</v>
          </cell>
          <cell r="G491">
            <v>0</v>
          </cell>
          <cell r="H491">
            <v>2.1</v>
          </cell>
          <cell r="I491">
            <v>4.2</v>
          </cell>
          <cell r="J491">
            <v>7</v>
          </cell>
        </row>
        <row r="492">
          <cell r="B492">
            <v>29549</v>
          </cell>
          <cell r="C492">
            <v>2.1762999999999999</v>
          </cell>
          <cell r="D492">
            <v>0.80210000000000004</v>
          </cell>
          <cell r="E492">
            <v>2.4500000000000001E-2</v>
          </cell>
          <cell r="F492">
            <v>0.36220000000000002</v>
          </cell>
          <cell r="G492">
            <v>0.98750000000000004</v>
          </cell>
          <cell r="H492">
            <v>2.1</v>
          </cell>
          <cell r="I492">
            <v>4.2</v>
          </cell>
          <cell r="J492">
            <v>7</v>
          </cell>
        </row>
        <row r="493">
          <cell r="B493">
            <v>29549</v>
          </cell>
          <cell r="C493">
            <v>0.12509999999999999</v>
          </cell>
          <cell r="D493">
            <v>0.108</v>
          </cell>
          <cell r="E493">
            <v>1.7100000000000001E-2</v>
          </cell>
          <cell r="F493">
            <v>0</v>
          </cell>
          <cell r="G493">
            <v>0</v>
          </cell>
          <cell r="H493">
            <v>2.1</v>
          </cell>
          <cell r="I493">
            <v>4.2</v>
          </cell>
          <cell r="J493">
            <v>7</v>
          </cell>
        </row>
        <row r="494">
          <cell r="B494">
            <v>29549</v>
          </cell>
          <cell r="C494">
            <v>2.6983000000000001</v>
          </cell>
          <cell r="D494">
            <v>1.3052999999999999</v>
          </cell>
          <cell r="E494">
            <v>4.3299999999999998E-2</v>
          </cell>
          <cell r="F494">
            <v>0.36220000000000002</v>
          </cell>
          <cell r="G494">
            <v>0.98750000000000004</v>
          </cell>
          <cell r="H494">
            <v>2.1</v>
          </cell>
          <cell r="I494">
            <v>4.2</v>
          </cell>
          <cell r="J494">
            <v>7</v>
          </cell>
        </row>
        <row r="495">
          <cell r="B495">
            <v>29549</v>
          </cell>
          <cell r="C495">
            <v>1.1145</v>
          </cell>
          <cell r="D495">
            <v>0.1132</v>
          </cell>
          <cell r="E495">
            <v>1.37E-2</v>
          </cell>
          <cell r="F495">
            <v>0</v>
          </cell>
          <cell r="G495">
            <v>0.98750000000000004</v>
          </cell>
          <cell r="H495">
            <v>2.1</v>
          </cell>
          <cell r="I495">
            <v>4.2</v>
          </cell>
          <cell r="J495">
            <v>7</v>
          </cell>
        </row>
        <row r="496">
          <cell r="B496">
            <v>29549</v>
          </cell>
          <cell r="C496">
            <v>0.16400000000000001</v>
          </cell>
          <cell r="D496">
            <v>0.15679999999999999</v>
          </cell>
          <cell r="E496">
            <v>7.1000000000000004E-3</v>
          </cell>
          <cell r="F496">
            <v>0</v>
          </cell>
          <cell r="G496">
            <v>0</v>
          </cell>
          <cell r="H496">
            <v>2.1</v>
          </cell>
          <cell r="I496">
            <v>4.2</v>
          </cell>
          <cell r="J496">
            <v>7</v>
          </cell>
        </row>
        <row r="497">
          <cell r="B497">
            <v>29549</v>
          </cell>
          <cell r="C497">
            <v>0.94040000000000001</v>
          </cell>
          <cell r="D497">
            <v>0.55869999999999997</v>
          </cell>
          <cell r="E497">
            <v>1.95E-2</v>
          </cell>
          <cell r="F497">
            <v>0.36220000000000002</v>
          </cell>
          <cell r="G497">
            <v>0</v>
          </cell>
          <cell r="H497">
            <v>2.1</v>
          </cell>
          <cell r="I497">
            <v>4.2</v>
          </cell>
          <cell r="J497">
            <v>7</v>
          </cell>
        </row>
        <row r="498">
          <cell r="B498">
            <v>29549</v>
          </cell>
          <cell r="C498">
            <v>2.2189000000000001</v>
          </cell>
          <cell r="D498">
            <v>0.82869999999999999</v>
          </cell>
          <cell r="E498">
            <v>4.0300000000000002E-2</v>
          </cell>
          <cell r="F498">
            <v>0.36220000000000002</v>
          </cell>
          <cell r="G498">
            <v>0.98750000000000004</v>
          </cell>
          <cell r="I498">
            <v>4.2</v>
          </cell>
          <cell r="J498">
            <v>7</v>
          </cell>
        </row>
        <row r="499">
          <cell r="B499">
            <v>29549</v>
          </cell>
          <cell r="C499">
            <v>6.4119999999999999</v>
          </cell>
          <cell r="D499">
            <v>3.2639999999999998</v>
          </cell>
          <cell r="E499">
            <v>0.27360000000000001</v>
          </cell>
          <cell r="F499">
            <v>0.89019999999999999</v>
          </cell>
          <cell r="G499">
            <v>1.9839</v>
          </cell>
          <cell r="J499">
            <v>7</v>
          </cell>
        </row>
        <row r="501">
          <cell r="B501" t="str">
            <v>Evolução FEC Conjunto Jaraguá</v>
          </cell>
        </row>
        <row r="502">
          <cell r="B502" t="str">
            <v>CONSUM</v>
          </cell>
          <cell r="C502" t="str">
            <v>TOTAL</v>
          </cell>
          <cell r="D502" t="str">
            <v>NPROG</v>
          </cell>
          <cell r="E502" t="str">
            <v>PROG</v>
          </cell>
          <cell r="F502" t="str">
            <v>SUBT INT</v>
          </cell>
          <cell r="G502" t="str">
            <v>SUBT EXT</v>
          </cell>
          <cell r="H502" t="str">
            <v>Padrão Mensal = 4,2</v>
          </cell>
          <cell r="I502" t="str">
            <v>Padrão Trimestral = 8,4</v>
          </cell>
          <cell r="J502" t="str">
            <v>Padrão Anual = 14</v>
          </cell>
        </row>
        <row r="503">
          <cell r="B503">
            <v>160921</v>
          </cell>
          <cell r="C503">
            <v>0.92269999999999996</v>
          </cell>
          <cell r="D503">
            <v>0.85150000000000003</v>
          </cell>
          <cell r="E503">
            <v>7.1300000000000002E-2</v>
          </cell>
          <cell r="F503">
            <v>0</v>
          </cell>
          <cell r="G503">
            <v>0</v>
          </cell>
          <cell r="H503">
            <v>4.2</v>
          </cell>
          <cell r="I503">
            <v>8.4</v>
          </cell>
          <cell r="J503">
            <v>14</v>
          </cell>
        </row>
        <row r="504">
          <cell r="B504">
            <v>160725</v>
          </cell>
          <cell r="C504">
            <v>0.96989999999999998</v>
          </cell>
          <cell r="D504">
            <v>0.49109999999999998</v>
          </cell>
          <cell r="E504">
            <v>4.2200000000000001E-2</v>
          </cell>
          <cell r="F504">
            <v>0.43659999999999999</v>
          </cell>
          <cell r="G504">
            <v>0</v>
          </cell>
          <cell r="H504">
            <v>4.2</v>
          </cell>
          <cell r="I504">
            <v>8.4</v>
          </cell>
          <cell r="J504">
            <v>14</v>
          </cell>
        </row>
        <row r="505">
          <cell r="B505">
            <v>160701</v>
          </cell>
          <cell r="C505">
            <v>1.1335999999999999</v>
          </cell>
          <cell r="D505">
            <v>0.64739999999999998</v>
          </cell>
          <cell r="E505">
            <v>5.67E-2</v>
          </cell>
          <cell r="F505">
            <v>0.18240000000000001</v>
          </cell>
          <cell r="G505">
            <v>0.247</v>
          </cell>
          <cell r="H505">
            <v>4.2</v>
          </cell>
          <cell r="I505">
            <v>8.4</v>
          </cell>
          <cell r="J505">
            <v>14</v>
          </cell>
        </row>
        <row r="506">
          <cell r="B506">
            <v>160782</v>
          </cell>
          <cell r="C506">
            <v>3.0261</v>
          </cell>
          <cell r="D506">
            <v>1.9902</v>
          </cell>
          <cell r="E506">
            <v>0.17019999999999999</v>
          </cell>
          <cell r="F506">
            <v>0.61880000000000002</v>
          </cell>
          <cell r="G506">
            <v>0.24690000000000001</v>
          </cell>
          <cell r="H506">
            <v>4.2</v>
          </cell>
          <cell r="I506">
            <v>8.4</v>
          </cell>
          <cell r="J506">
            <v>14</v>
          </cell>
        </row>
        <row r="507">
          <cell r="B507">
            <v>160692</v>
          </cell>
          <cell r="C507">
            <v>0.15379999999999999</v>
          </cell>
          <cell r="D507">
            <v>8.5900000000000004E-2</v>
          </cell>
          <cell r="E507">
            <v>6.7900000000000002E-2</v>
          </cell>
          <cell r="F507">
            <v>0</v>
          </cell>
          <cell r="G507">
            <v>0</v>
          </cell>
          <cell r="H507">
            <v>4.2</v>
          </cell>
          <cell r="I507">
            <v>8.4</v>
          </cell>
          <cell r="J507">
            <v>14</v>
          </cell>
        </row>
        <row r="508">
          <cell r="B508">
            <v>160692</v>
          </cell>
          <cell r="C508">
            <v>0.1789</v>
          </cell>
          <cell r="D508">
            <v>0.1585</v>
          </cell>
          <cell r="E508">
            <v>2.0500000000000001E-2</v>
          </cell>
          <cell r="F508">
            <v>0</v>
          </cell>
          <cell r="G508">
            <v>0</v>
          </cell>
          <cell r="H508">
            <v>4.2</v>
          </cell>
          <cell r="I508">
            <v>8.4</v>
          </cell>
          <cell r="J508">
            <v>14</v>
          </cell>
        </row>
        <row r="509">
          <cell r="B509">
            <v>160692</v>
          </cell>
          <cell r="C509">
            <v>0.3755</v>
          </cell>
          <cell r="D509">
            <v>0.32119999999999999</v>
          </cell>
          <cell r="E509">
            <v>5.4300000000000001E-2</v>
          </cell>
          <cell r="F509">
            <v>0</v>
          </cell>
          <cell r="G509">
            <v>0</v>
          </cell>
          <cell r="H509">
            <v>4.2</v>
          </cell>
          <cell r="I509">
            <v>8.4</v>
          </cell>
          <cell r="J509">
            <v>14</v>
          </cell>
        </row>
        <row r="510">
          <cell r="B510">
            <v>160692</v>
          </cell>
          <cell r="C510">
            <v>0.70820000000000005</v>
          </cell>
          <cell r="D510">
            <v>0.56559999999999999</v>
          </cell>
          <cell r="E510">
            <v>0.14269999999999999</v>
          </cell>
          <cell r="F510">
            <v>0</v>
          </cell>
          <cell r="G510">
            <v>0</v>
          </cell>
          <cell r="H510">
            <v>4.2</v>
          </cell>
          <cell r="I510">
            <v>8.4</v>
          </cell>
          <cell r="J510">
            <v>14</v>
          </cell>
        </row>
        <row r="511">
          <cell r="B511">
            <v>160729</v>
          </cell>
          <cell r="C511">
            <v>1.0452999999999999</v>
          </cell>
          <cell r="D511">
            <v>0.9073</v>
          </cell>
          <cell r="E511">
            <v>8.1699999999999995E-2</v>
          </cell>
          <cell r="F511">
            <v>5.6399999999999999E-2</v>
          </cell>
          <cell r="G511">
            <v>0</v>
          </cell>
          <cell r="H511">
            <v>4.2</v>
          </cell>
          <cell r="I511">
            <v>8.4</v>
          </cell>
          <cell r="J511">
            <v>14</v>
          </cell>
        </row>
        <row r="512">
          <cell r="B512">
            <v>160303</v>
          </cell>
          <cell r="C512">
            <v>0.66420000000000001</v>
          </cell>
          <cell r="D512">
            <v>0.2233</v>
          </cell>
          <cell r="E512">
            <v>0.18229999999999999</v>
          </cell>
          <cell r="F512">
            <v>0.25869999999999999</v>
          </cell>
          <cell r="G512">
            <v>0</v>
          </cell>
          <cell r="H512">
            <v>4.2</v>
          </cell>
          <cell r="I512">
            <v>8.4</v>
          </cell>
          <cell r="J512">
            <v>14</v>
          </cell>
        </row>
        <row r="513">
          <cell r="B513">
            <v>160282</v>
          </cell>
          <cell r="C513">
            <v>0.6099</v>
          </cell>
          <cell r="D513">
            <v>0.22450000000000001</v>
          </cell>
          <cell r="E513">
            <v>0.12559999999999999</v>
          </cell>
          <cell r="F513">
            <v>1.2699999999999999E-2</v>
          </cell>
          <cell r="G513">
            <v>0.24709999999999999</v>
          </cell>
          <cell r="H513">
            <v>4.2</v>
          </cell>
          <cell r="I513">
            <v>8.4</v>
          </cell>
          <cell r="J513">
            <v>14</v>
          </cell>
        </row>
        <row r="514">
          <cell r="B514">
            <v>160438</v>
          </cell>
          <cell r="C514">
            <v>2.3201000000000001</v>
          </cell>
          <cell r="D514">
            <v>1.3563000000000001</v>
          </cell>
          <cell r="E514">
            <v>0.38950000000000001</v>
          </cell>
          <cell r="F514">
            <v>0.32769999999999999</v>
          </cell>
          <cell r="G514">
            <v>0.24690000000000001</v>
          </cell>
          <cell r="H514">
            <v>4.2</v>
          </cell>
          <cell r="I514">
            <v>8.4</v>
          </cell>
          <cell r="J514">
            <v>14</v>
          </cell>
        </row>
        <row r="515">
          <cell r="B515">
            <v>160271</v>
          </cell>
          <cell r="C515">
            <v>0.43759999999999999</v>
          </cell>
          <cell r="D515">
            <v>0.34110000000000001</v>
          </cell>
          <cell r="E515">
            <v>9.6500000000000002E-2</v>
          </cell>
          <cell r="F515">
            <v>0</v>
          </cell>
          <cell r="G515">
            <v>0</v>
          </cell>
          <cell r="H515">
            <v>4.2</v>
          </cell>
          <cell r="I515">
            <v>8.4</v>
          </cell>
          <cell r="J515">
            <v>14</v>
          </cell>
        </row>
        <row r="516">
          <cell r="B516">
            <v>160272</v>
          </cell>
          <cell r="C516">
            <v>1.4401999999999999</v>
          </cell>
          <cell r="D516">
            <v>0.57540000000000002</v>
          </cell>
          <cell r="E516">
            <v>0.18149999999999999</v>
          </cell>
          <cell r="F516">
            <v>0.43630000000000002</v>
          </cell>
          <cell r="G516">
            <v>0.24709999999999999</v>
          </cell>
          <cell r="H516">
            <v>4.2</v>
          </cell>
          <cell r="I516">
            <v>8.4</v>
          </cell>
          <cell r="J516">
            <v>14</v>
          </cell>
        </row>
        <row r="517">
          <cell r="B517">
            <v>160303</v>
          </cell>
          <cell r="C517">
            <v>0.97819999999999996</v>
          </cell>
          <cell r="D517">
            <v>0.75170000000000003</v>
          </cell>
          <cell r="E517">
            <v>8.3199999999999996E-2</v>
          </cell>
          <cell r="F517">
            <v>0.14330000000000001</v>
          </cell>
          <cell r="G517">
            <v>0</v>
          </cell>
          <cell r="H517">
            <v>4.2</v>
          </cell>
          <cell r="I517">
            <v>8.4</v>
          </cell>
          <cell r="J517">
            <v>14</v>
          </cell>
        </row>
        <row r="518">
          <cell r="B518">
            <v>160282</v>
          </cell>
          <cell r="C518">
            <v>2.8559999999999999</v>
          </cell>
          <cell r="D518">
            <v>1.6681999999999999</v>
          </cell>
          <cell r="E518">
            <v>0.36120000000000002</v>
          </cell>
          <cell r="F518">
            <v>0.5796</v>
          </cell>
          <cell r="G518">
            <v>0.24709999999999999</v>
          </cell>
          <cell r="I518">
            <v>8.4</v>
          </cell>
          <cell r="J518">
            <v>14</v>
          </cell>
        </row>
        <row r="519">
          <cell r="B519">
            <v>160549</v>
          </cell>
          <cell r="C519">
            <v>8.9091000000000005</v>
          </cell>
          <cell r="D519">
            <v>5.5800999999999998</v>
          </cell>
          <cell r="E519">
            <v>1.0630999999999999</v>
          </cell>
          <cell r="F519">
            <v>1.5257000000000001</v>
          </cell>
          <cell r="G519">
            <v>0.74060000000000004</v>
          </cell>
          <cell r="J519">
            <v>14</v>
          </cell>
        </row>
        <row r="521">
          <cell r="B521" t="str">
            <v>Evolução FEC Conjunto Jardim São Luís</v>
          </cell>
        </row>
        <row r="522">
          <cell r="B522" t="str">
            <v>CONSUM</v>
          </cell>
          <cell r="C522" t="str">
            <v>TOTAL</v>
          </cell>
          <cell r="D522" t="str">
            <v>NPROG</v>
          </cell>
          <cell r="E522" t="str">
            <v>PROG</v>
          </cell>
          <cell r="F522" t="str">
            <v>SUBT INT</v>
          </cell>
          <cell r="G522" t="str">
            <v>SUBT EXT</v>
          </cell>
          <cell r="H522" t="str">
            <v>Padrão Mensal = 4,8</v>
          </cell>
          <cell r="I522" t="str">
            <v>Padrão Trimestral = 9,6</v>
          </cell>
          <cell r="J522" t="str">
            <v>Padrão Anual = 16</v>
          </cell>
        </row>
        <row r="523">
          <cell r="B523">
            <v>73808</v>
          </cell>
          <cell r="C523">
            <v>1.8153999999999999</v>
          </cell>
          <cell r="D523">
            <v>1.8077000000000001</v>
          </cell>
          <cell r="E523">
            <v>7.7000000000000002E-3</v>
          </cell>
          <cell r="F523">
            <v>0</v>
          </cell>
          <cell r="G523">
            <v>0</v>
          </cell>
          <cell r="H523">
            <v>4.8</v>
          </cell>
          <cell r="I523">
            <v>9.6</v>
          </cell>
          <cell r="J523">
            <v>16</v>
          </cell>
        </row>
        <row r="524">
          <cell r="B524">
            <v>73808</v>
          </cell>
          <cell r="C524">
            <v>0.75490000000000002</v>
          </cell>
          <cell r="D524">
            <v>0.66559999999999997</v>
          </cell>
          <cell r="E524">
            <v>8.9200000000000002E-2</v>
          </cell>
          <cell r="F524">
            <v>0</v>
          </cell>
          <cell r="G524">
            <v>0</v>
          </cell>
          <cell r="H524">
            <v>4.8</v>
          </cell>
          <cell r="I524">
            <v>9.6</v>
          </cell>
          <cell r="J524">
            <v>16</v>
          </cell>
        </row>
        <row r="525">
          <cell r="B525">
            <v>73799</v>
          </cell>
          <cell r="C525">
            <v>1.1534</v>
          </cell>
          <cell r="D525">
            <v>1.1204000000000001</v>
          </cell>
          <cell r="E525">
            <v>3.2899999999999999E-2</v>
          </cell>
          <cell r="F525">
            <v>1E-4</v>
          </cell>
          <cell r="G525">
            <v>0</v>
          </cell>
          <cell r="H525">
            <v>4.8</v>
          </cell>
          <cell r="I525">
            <v>9.6</v>
          </cell>
          <cell r="J525">
            <v>16</v>
          </cell>
        </row>
        <row r="526">
          <cell r="B526">
            <v>73805</v>
          </cell>
          <cell r="C526">
            <v>3.7237</v>
          </cell>
          <cell r="D526">
            <v>3.5937000000000001</v>
          </cell>
          <cell r="E526">
            <v>0.1298</v>
          </cell>
          <cell r="F526">
            <v>1E-4</v>
          </cell>
          <cell r="G526">
            <v>0</v>
          </cell>
          <cell r="H526">
            <v>4.8</v>
          </cell>
          <cell r="I526">
            <v>9.6</v>
          </cell>
          <cell r="J526">
            <v>16</v>
          </cell>
        </row>
        <row r="527">
          <cell r="B527">
            <v>73798</v>
          </cell>
          <cell r="C527">
            <v>0.2266</v>
          </cell>
          <cell r="D527">
            <v>0.17560000000000001</v>
          </cell>
          <cell r="E527">
            <v>2.1999999999999999E-2</v>
          </cell>
          <cell r="F527">
            <v>2.9000000000000001E-2</v>
          </cell>
          <cell r="G527">
            <v>0</v>
          </cell>
          <cell r="H527">
            <v>4.8</v>
          </cell>
          <cell r="I527">
            <v>9.6</v>
          </cell>
          <cell r="J527">
            <v>16</v>
          </cell>
        </row>
        <row r="528">
          <cell r="B528">
            <v>73798</v>
          </cell>
          <cell r="C528">
            <v>0.67469999999999997</v>
          </cell>
          <cell r="D528">
            <v>0.66100000000000003</v>
          </cell>
          <cell r="E528">
            <v>1.37E-2</v>
          </cell>
          <cell r="F528">
            <v>0</v>
          </cell>
          <cell r="G528">
            <v>0</v>
          </cell>
          <cell r="H528">
            <v>4.8</v>
          </cell>
          <cell r="I528">
            <v>9.6</v>
          </cell>
          <cell r="J528">
            <v>16</v>
          </cell>
        </row>
        <row r="529">
          <cell r="B529">
            <v>73798</v>
          </cell>
          <cell r="C529">
            <v>0.50119999999999998</v>
          </cell>
          <cell r="D529">
            <v>0.50029999999999997</v>
          </cell>
          <cell r="E529">
            <v>8.9999999999999998E-4</v>
          </cell>
          <cell r="F529">
            <v>0</v>
          </cell>
          <cell r="G529">
            <v>0</v>
          </cell>
          <cell r="H529">
            <v>4.8</v>
          </cell>
          <cell r="I529">
            <v>9.6</v>
          </cell>
          <cell r="J529">
            <v>16</v>
          </cell>
        </row>
        <row r="530">
          <cell r="B530">
            <v>73798</v>
          </cell>
          <cell r="C530">
            <v>1.4025000000000001</v>
          </cell>
          <cell r="D530">
            <v>1.3369</v>
          </cell>
          <cell r="E530">
            <v>3.6600000000000001E-2</v>
          </cell>
          <cell r="F530">
            <v>2.9000000000000001E-2</v>
          </cell>
          <cell r="G530">
            <v>0</v>
          </cell>
          <cell r="H530">
            <v>4.8</v>
          </cell>
          <cell r="I530">
            <v>9.6</v>
          </cell>
          <cell r="J530">
            <v>16</v>
          </cell>
        </row>
        <row r="531">
          <cell r="B531">
            <v>73853</v>
          </cell>
          <cell r="C531">
            <v>0.44719999999999999</v>
          </cell>
          <cell r="D531">
            <v>0.43390000000000001</v>
          </cell>
          <cell r="E531">
            <v>1.3299999999999999E-2</v>
          </cell>
          <cell r="F531">
            <v>0</v>
          </cell>
          <cell r="G531">
            <v>0</v>
          </cell>
          <cell r="H531">
            <v>4.8</v>
          </cell>
          <cell r="I531">
            <v>9.6</v>
          </cell>
          <cell r="J531">
            <v>16</v>
          </cell>
        </row>
        <row r="532">
          <cell r="B532">
            <v>73764</v>
          </cell>
          <cell r="C532">
            <v>0.3034</v>
          </cell>
          <cell r="D532">
            <v>0.27089999999999997</v>
          </cell>
          <cell r="E532">
            <v>3.2599999999999997E-2</v>
          </cell>
          <cell r="F532">
            <v>0</v>
          </cell>
          <cell r="G532">
            <v>0</v>
          </cell>
          <cell r="H532">
            <v>4.8</v>
          </cell>
          <cell r="I532">
            <v>9.6</v>
          </cell>
          <cell r="J532">
            <v>16</v>
          </cell>
        </row>
        <row r="533">
          <cell r="B533">
            <v>73676</v>
          </cell>
          <cell r="C533">
            <v>1.2048000000000001</v>
          </cell>
          <cell r="D533">
            <v>1.1942999999999999</v>
          </cell>
          <cell r="E533">
            <v>1.0200000000000001E-2</v>
          </cell>
          <cell r="F533">
            <v>4.0000000000000002E-4</v>
          </cell>
          <cell r="G533">
            <v>0</v>
          </cell>
          <cell r="H533">
            <v>4.8</v>
          </cell>
          <cell r="I533">
            <v>9.6</v>
          </cell>
          <cell r="J533">
            <v>16</v>
          </cell>
        </row>
        <row r="534">
          <cell r="B534">
            <v>73764</v>
          </cell>
          <cell r="C534">
            <v>1.9544999999999999</v>
          </cell>
          <cell r="D534">
            <v>1.8982000000000001</v>
          </cell>
          <cell r="E534">
            <v>5.6099999999999997E-2</v>
          </cell>
          <cell r="F534">
            <v>4.0000000000000002E-4</v>
          </cell>
          <cell r="G534">
            <v>0</v>
          </cell>
          <cell r="H534">
            <v>4.8</v>
          </cell>
          <cell r="I534">
            <v>9.6</v>
          </cell>
          <cell r="J534">
            <v>16</v>
          </cell>
        </row>
        <row r="535">
          <cell r="B535">
            <v>73676</v>
          </cell>
          <cell r="C535">
            <v>0.54369999999999996</v>
          </cell>
          <cell r="D535">
            <v>0.46739999999999998</v>
          </cell>
          <cell r="E535">
            <v>7.6200000000000004E-2</v>
          </cell>
          <cell r="F535">
            <v>0</v>
          </cell>
          <cell r="G535">
            <v>0</v>
          </cell>
          <cell r="H535">
            <v>4.8</v>
          </cell>
          <cell r="I535">
            <v>9.6</v>
          </cell>
          <cell r="J535">
            <v>16</v>
          </cell>
        </row>
        <row r="536">
          <cell r="B536">
            <v>73676</v>
          </cell>
          <cell r="C536">
            <v>0.46660000000000001</v>
          </cell>
          <cell r="D536">
            <v>0.43559999999999999</v>
          </cell>
          <cell r="E536">
            <v>3.1E-2</v>
          </cell>
          <cell r="F536">
            <v>0</v>
          </cell>
          <cell r="G536">
            <v>0</v>
          </cell>
          <cell r="H536">
            <v>4.8</v>
          </cell>
          <cell r="I536">
            <v>9.6</v>
          </cell>
          <cell r="J536">
            <v>16</v>
          </cell>
        </row>
        <row r="537">
          <cell r="B537">
            <v>73710</v>
          </cell>
          <cell r="C537">
            <v>1.2579</v>
          </cell>
          <cell r="D537">
            <v>1.2144999999999999</v>
          </cell>
          <cell r="E537">
            <v>4.3499999999999997E-2</v>
          </cell>
          <cell r="F537">
            <v>0</v>
          </cell>
          <cell r="G537">
            <v>0</v>
          </cell>
          <cell r="H537">
            <v>4.8</v>
          </cell>
          <cell r="I537">
            <v>9.6</v>
          </cell>
          <cell r="J537">
            <v>16</v>
          </cell>
        </row>
        <row r="538">
          <cell r="B538">
            <v>73687</v>
          </cell>
          <cell r="C538">
            <v>2.2684000000000002</v>
          </cell>
          <cell r="D538">
            <v>2.1177000000000001</v>
          </cell>
          <cell r="E538">
            <v>0.1507</v>
          </cell>
          <cell r="F538">
            <v>0</v>
          </cell>
          <cell r="G538">
            <v>0</v>
          </cell>
          <cell r="I538">
            <v>9.6</v>
          </cell>
          <cell r="J538">
            <v>16</v>
          </cell>
        </row>
        <row r="539">
          <cell r="B539">
            <v>73764</v>
          </cell>
          <cell r="C539">
            <v>9.3495000000000008</v>
          </cell>
          <cell r="D539">
            <v>8.9469999999999992</v>
          </cell>
          <cell r="E539">
            <v>0.37309999999999999</v>
          </cell>
          <cell r="F539">
            <v>2.9499999999999998E-2</v>
          </cell>
          <cell r="G539">
            <v>0</v>
          </cell>
          <cell r="J539">
            <v>16</v>
          </cell>
        </row>
        <row r="541">
          <cell r="B541" t="str">
            <v>Evolução FEC Conjunto Juquitiba</v>
          </cell>
        </row>
        <row r="542">
          <cell r="B542" t="str">
            <v>CONSUM</v>
          </cell>
          <cell r="C542" t="str">
            <v>TOTAL</v>
          </cell>
          <cell r="D542" t="str">
            <v>NPROG</v>
          </cell>
          <cell r="E542" t="str">
            <v>PROG</v>
          </cell>
          <cell r="F542" t="str">
            <v>SUBT INT</v>
          </cell>
          <cell r="G542" t="str">
            <v>SUBT EXT</v>
          </cell>
          <cell r="H542" t="str">
            <v>Padrão Mensal = 9</v>
          </cell>
          <cell r="I542" t="str">
            <v>Padrão Trimestral = 18</v>
          </cell>
          <cell r="J542" t="str">
            <v>Padrão Anual = 30</v>
          </cell>
        </row>
        <row r="543">
          <cell r="B543">
            <v>12896</v>
          </cell>
          <cell r="C543">
            <v>1.2257</v>
          </cell>
          <cell r="D543">
            <v>1.0565</v>
          </cell>
          <cell r="E543">
            <v>0.16930000000000001</v>
          </cell>
          <cell r="F543">
            <v>0</v>
          </cell>
          <cell r="G543">
            <v>0</v>
          </cell>
          <cell r="H543">
            <v>9</v>
          </cell>
          <cell r="I543">
            <v>18</v>
          </cell>
          <cell r="J543">
            <v>30</v>
          </cell>
        </row>
        <row r="544">
          <cell r="B544">
            <v>12896</v>
          </cell>
          <cell r="C544">
            <v>2.5539999999999998</v>
          </cell>
          <cell r="D544">
            <v>1.6203000000000001</v>
          </cell>
          <cell r="E544">
            <v>8.0000000000000004E-4</v>
          </cell>
          <cell r="F544">
            <v>0.93289999999999995</v>
          </cell>
          <cell r="G544">
            <v>0</v>
          </cell>
          <cell r="H544">
            <v>9</v>
          </cell>
          <cell r="I544">
            <v>18</v>
          </cell>
          <cell r="J544">
            <v>30</v>
          </cell>
        </row>
        <row r="545">
          <cell r="B545">
            <v>12900</v>
          </cell>
          <cell r="C545">
            <v>1.8406</v>
          </cell>
          <cell r="D545">
            <v>0.89470000000000005</v>
          </cell>
          <cell r="E545">
            <v>1.29E-2</v>
          </cell>
          <cell r="F545">
            <v>0.93289999999999995</v>
          </cell>
          <cell r="G545">
            <v>0</v>
          </cell>
          <cell r="H545">
            <v>9</v>
          </cell>
          <cell r="I545">
            <v>18</v>
          </cell>
          <cell r="J545">
            <v>30</v>
          </cell>
        </row>
        <row r="546">
          <cell r="B546">
            <v>12897</v>
          </cell>
          <cell r="C546">
            <v>5.6204000000000001</v>
          </cell>
          <cell r="D546">
            <v>3.5714999999999999</v>
          </cell>
          <cell r="E546">
            <v>0.183</v>
          </cell>
          <cell r="F546">
            <v>1.8658999999999999</v>
          </cell>
          <cell r="G546">
            <v>0</v>
          </cell>
          <cell r="H546">
            <v>9</v>
          </cell>
          <cell r="I546">
            <v>18</v>
          </cell>
          <cell r="J546">
            <v>30</v>
          </cell>
        </row>
        <row r="547">
          <cell r="B547">
            <v>12900</v>
          </cell>
          <cell r="C547">
            <v>1.2149000000000001</v>
          </cell>
          <cell r="D547">
            <v>0.53710000000000002</v>
          </cell>
          <cell r="E547">
            <v>0.67779999999999996</v>
          </cell>
          <cell r="F547">
            <v>0</v>
          </cell>
          <cell r="G547">
            <v>0</v>
          </cell>
          <cell r="H547">
            <v>9</v>
          </cell>
          <cell r="I547">
            <v>18</v>
          </cell>
          <cell r="J547">
            <v>30</v>
          </cell>
        </row>
        <row r="548">
          <cell r="B548">
            <v>12900</v>
          </cell>
          <cell r="C548">
            <v>0.97230000000000005</v>
          </cell>
          <cell r="D548">
            <v>0.96730000000000005</v>
          </cell>
          <cell r="E548">
            <v>5.0000000000000001E-3</v>
          </cell>
          <cell r="F548">
            <v>0</v>
          </cell>
          <cell r="G548">
            <v>0</v>
          </cell>
          <cell r="H548">
            <v>9</v>
          </cell>
          <cell r="I548">
            <v>18</v>
          </cell>
          <cell r="J548">
            <v>30</v>
          </cell>
        </row>
        <row r="549">
          <cell r="B549">
            <v>12900</v>
          </cell>
          <cell r="C549">
            <v>0.51019999999999999</v>
          </cell>
          <cell r="D549">
            <v>0.51019999999999999</v>
          </cell>
          <cell r="E549">
            <v>0</v>
          </cell>
          <cell r="F549">
            <v>0</v>
          </cell>
          <cell r="G549">
            <v>0</v>
          </cell>
          <cell r="H549">
            <v>9</v>
          </cell>
          <cell r="I549">
            <v>18</v>
          </cell>
          <cell r="J549">
            <v>30</v>
          </cell>
        </row>
        <row r="550">
          <cell r="B550">
            <v>12900</v>
          </cell>
          <cell r="C550">
            <v>2.6974</v>
          </cell>
          <cell r="D550">
            <v>2.0146000000000002</v>
          </cell>
          <cell r="E550">
            <v>0.68279999999999996</v>
          </cell>
          <cell r="F550">
            <v>0</v>
          </cell>
          <cell r="G550">
            <v>0</v>
          </cell>
          <cell r="H550">
            <v>9</v>
          </cell>
          <cell r="I550">
            <v>18</v>
          </cell>
          <cell r="J550">
            <v>30</v>
          </cell>
        </row>
        <row r="551">
          <cell r="B551">
            <v>12902</v>
          </cell>
          <cell r="C551">
            <v>1.5872999999999999</v>
          </cell>
          <cell r="D551">
            <v>0.95399999999999996</v>
          </cell>
          <cell r="E551">
            <v>8.3000000000000001E-3</v>
          </cell>
          <cell r="F551">
            <v>0.625</v>
          </cell>
          <cell r="G551">
            <v>0</v>
          </cell>
          <cell r="H551">
            <v>9</v>
          </cell>
          <cell r="I551">
            <v>18</v>
          </cell>
          <cell r="J551">
            <v>30</v>
          </cell>
        </row>
        <row r="552">
          <cell r="B552">
            <v>12903</v>
          </cell>
          <cell r="C552">
            <v>2.0918000000000001</v>
          </cell>
          <cell r="D552">
            <v>1.1588000000000001</v>
          </cell>
          <cell r="E552">
            <v>0</v>
          </cell>
          <cell r="F552">
            <v>0.93300000000000005</v>
          </cell>
          <cell r="G552">
            <v>0</v>
          </cell>
          <cell r="H552">
            <v>9</v>
          </cell>
          <cell r="I552">
            <v>18</v>
          </cell>
          <cell r="J552">
            <v>30</v>
          </cell>
        </row>
        <row r="553">
          <cell r="B553">
            <v>12907</v>
          </cell>
          <cell r="C553">
            <v>2.4213</v>
          </cell>
          <cell r="D553">
            <v>0.86809999999999998</v>
          </cell>
          <cell r="E553">
            <v>0</v>
          </cell>
          <cell r="F553">
            <v>1.5532999999999999</v>
          </cell>
          <cell r="G553">
            <v>0</v>
          </cell>
          <cell r="H553">
            <v>9</v>
          </cell>
          <cell r="I553">
            <v>18</v>
          </cell>
          <cell r="J553">
            <v>30</v>
          </cell>
        </row>
        <row r="554">
          <cell r="B554">
            <v>12904</v>
          </cell>
          <cell r="C554">
            <v>6.1006</v>
          </cell>
          <cell r="D554">
            <v>2.9809000000000001</v>
          </cell>
          <cell r="E554">
            <v>8.3000000000000001E-3</v>
          </cell>
          <cell r="F554">
            <v>3.1114999999999999</v>
          </cell>
          <cell r="G554">
            <v>0</v>
          </cell>
          <cell r="H554">
            <v>9</v>
          </cell>
          <cell r="I554">
            <v>18</v>
          </cell>
          <cell r="J554">
            <v>30</v>
          </cell>
        </row>
        <row r="555">
          <cell r="B555">
            <v>12907</v>
          </cell>
          <cell r="C555">
            <v>0.94040000000000001</v>
          </cell>
          <cell r="D555">
            <v>0.93459999999999999</v>
          </cell>
          <cell r="E555">
            <v>5.7999999999999996E-3</v>
          </cell>
          <cell r="F555">
            <v>0</v>
          </cell>
          <cell r="G555">
            <v>0</v>
          </cell>
          <cell r="H555">
            <v>9</v>
          </cell>
          <cell r="I555">
            <v>18</v>
          </cell>
          <cell r="J555">
            <v>30</v>
          </cell>
        </row>
        <row r="556">
          <cell r="B556">
            <v>12907</v>
          </cell>
          <cell r="C556">
            <v>1.5253000000000001</v>
          </cell>
          <cell r="D556">
            <v>1.5253000000000001</v>
          </cell>
          <cell r="E556">
            <v>0</v>
          </cell>
          <cell r="F556">
            <v>0</v>
          </cell>
          <cell r="G556">
            <v>0</v>
          </cell>
          <cell r="H556">
            <v>9</v>
          </cell>
          <cell r="I556">
            <v>18</v>
          </cell>
          <cell r="J556">
            <v>30</v>
          </cell>
        </row>
        <row r="557">
          <cell r="B557">
            <v>12907</v>
          </cell>
          <cell r="C557">
            <v>1.1533</v>
          </cell>
          <cell r="D557">
            <v>1.1402000000000001</v>
          </cell>
          <cell r="E557">
            <v>1.32E-2</v>
          </cell>
          <cell r="F557">
            <v>0</v>
          </cell>
          <cell r="G557">
            <v>0</v>
          </cell>
          <cell r="H557">
            <v>9</v>
          </cell>
          <cell r="I557">
            <v>18</v>
          </cell>
          <cell r="J557">
            <v>30</v>
          </cell>
        </row>
        <row r="558">
          <cell r="B558">
            <v>12907</v>
          </cell>
          <cell r="C558">
            <v>3.6190000000000002</v>
          </cell>
          <cell r="D558">
            <v>3.6000999999999999</v>
          </cell>
          <cell r="E558">
            <v>1.9E-2</v>
          </cell>
          <cell r="F558">
            <v>0</v>
          </cell>
          <cell r="G558">
            <v>0</v>
          </cell>
          <cell r="I558">
            <v>18</v>
          </cell>
          <cell r="J558">
            <v>30</v>
          </cell>
        </row>
        <row r="559">
          <cell r="B559">
            <v>12902</v>
          </cell>
          <cell r="C559">
            <v>18.037099999999999</v>
          </cell>
          <cell r="D559">
            <v>12.167199999999999</v>
          </cell>
          <cell r="E559">
            <v>0.89290000000000003</v>
          </cell>
          <cell r="F559">
            <v>4.9771999999999998</v>
          </cell>
          <cell r="G559">
            <v>0</v>
          </cell>
          <cell r="J559">
            <v>30</v>
          </cell>
        </row>
        <row r="561">
          <cell r="B561" t="str">
            <v>Evolução FEC Conjunto Lapa</v>
          </cell>
        </row>
        <row r="562">
          <cell r="B562" t="str">
            <v>CONSUM</v>
          </cell>
          <cell r="C562" t="str">
            <v>TOTAL</v>
          </cell>
          <cell r="D562" t="str">
            <v>NPROG</v>
          </cell>
          <cell r="E562" t="str">
            <v>PROG</v>
          </cell>
          <cell r="F562" t="str">
            <v>SUBT INT</v>
          </cell>
          <cell r="G562" t="str">
            <v>SUBT EXT</v>
          </cell>
          <cell r="H562" t="str">
            <v>Padrão Mensal = 2</v>
          </cell>
          <cell r="I562" t="str">
            <v>Padrão Trimestral = 3,6</v>
          </cell>
          <cell r="J562" t="str">
            <v>Padrão Anual = 6</v>
          </cell>
        </row>
        <row r="563">
          <cell r="B563">
            <v>182781</v>
          </cell>
          <cell r="C563">
            <v>0.26640000000000003</v>
          </cell>
          <cell r="D563">
            <v>0.21210000000000001</v>
          </cell>
          <cell r="E563">
            <v>9.7999999999999997E-3</v>
          </cell>
          <cell r="F563">
            <v>4.4499999999999998E-2</v>
          </cell>
          <cell r="G563">
            <v>0</v>
          </cell>
          <cell r="H563">
            <v>2</v>
          </cell>
          <cell r="I563">
            <v>3.6</v>
          </cell>
          <cell r="J563">
            <v>6</v>
          </cell>
        </row>
        <row r="564">
          <cell r="B564">
            <v>182732</v>
          </cell>
          <cell r="C564">
            <v>0.26090000000000002</v>
          </cell>
          <cell r="D564">
            <v>0.245</v>
          </cell>
          <cell r="E564">
            <v>1.5900000000000001E-2</v>
          </cell>
          <cell r="F564">
            <v>0</v>
          </cell>
          <cell r="G564">
            <v>0</v>
          </cell>
          <cell r="H564">
            <v>2</v>
          </cell>
          <cell r="I564">
            <v>3.6</v>
          </cell>
          <cell r="J564">
            <v>6</v>
          </cell>
        </row>
        <row r="565">
          <cell r="B565">
            <v>182748</v>
          </cell>
          <cell r="C565">
            <v>0.74950000000000006</v>
          </cell>
          <cell r="D565">
            <v>0.49299999999999999</v>
          </cell>
          <cell r="E565">
            <v>3.5999999999999999E-3</v>
          </cell>
          <cell r="F565">
            <v>4.3E-3</v>
          </cell>
          <cell r="G565">
            <v>0.2485</v>
          </cell>
          <cell r="H565">
            <v>2</v>
          </cell>
          <cell r="I565">
            <v>3.6</v>
          </cell>
          <cell r="J565">
            <v>6</v>
          </cell>
        </row>
        <row r="566">
          <cell r="B566">
            <v>182754</v>
          </cell>
          <cell r="C566">
            <v>1.2767999999999999</v>
          </cell>
          <cell r="D566">
            <v>0.95009999999999994</v>
          </cell>
          <cell r="E566">
            <v>2.93E-2</v>
          </cell>
          <cell r="F566">
            <v>4.8800000000000003E-2</v>
          </cell>
          <cell r="G566">
            <v>0.2485</v>
          </cell>
          <cell r="H566">
            <v>2</v>
          </cell>
          <cell r="I566">
            <v>3.6</v>
          </cell>
          <cell r="J566">
            <v>6</v>
          </cell>
        </row>
        <row r="567">
          <cell r="B567">
            <v>182713</v>
          </cell>
          <cell r="C567">
            <v>0.28029999999999999</v>
          </cell>
          <cell r="D567">
            <v>0.23180000000000001</v>
          </cell>
          <cell r="E567">
            <v>6.7999999999999996E-3</v>
          </cell>
          <cell r="F567">
            <v>4.1599999999999998E-2</v>
          </cell>
          <cell r="G567">
            <v>0</v>
          </cell>
          <cell r="H567">
            <v>2</v>
          </cell>
          <cell r="I567">
            <v>3.6</v>
          </cell>
          <cell r="J567">
            <v>6</v>
          </cell>
        </row>
        <row r="568">
          <cell r="B568">
            <v>182723</v>
          </cell>
          <cell r="C568">
            <v>0.22370000000000001</v>
          </cell>
          <cell r="D568">
            <v>0.2054</v>
          </cell>
          <cell r="E568">
            <v>1.83E-2</v>
          </cell>
          <cell r="F568">
            <v>0</v>
          </cell>
          <cell r="G568">
            <v>0</v>
          </cell>
          <cell r="H568">
            <v>2</v>
          </cell>
          <cell r="I568">
            <v>3.6</v>
          </cell>
          <cell r="J568">
            <v>6</v>
          </cell>
        </row>
        <row r="569">
          <cell r="B569">
            <v>182723</v>
          </cell>
          <cell r="C569">
            <v>0.1996</v>
          </cell>
          <cell r="D569">
            <v>0.18179999999999999</v>
          </cell>
          <cell r="E569">
            <v>1.78E-2</v>
          </cell>
          <cell r="F569">
            <v>0</v>
          </cell>
          <cell r="G569">
            <v>0</v>
          </cell>
          <cell r="H569">
            <v>2</v>
          </cell>
          <cell r="I569">
            <v>3.6</v>
          </cell>
          <cell r="J569">
            <v>6</v>
          </cell>
        </row>
        <row r="570">
          <cell r="B570">
            <v>182720</v>
          </cell>
          <cell r="C570">
            <v>0.7036</v>
          </cell>
          <cell r="D570">
            <v>0.61899999999999999</v>
          </cell>
          <cell r="E570">
            <v>4.2900000000000001E-2</v>
          </cell>
          <cell r="F570">
            <v>4.1599999999999998E-2</v>
          </cell>
          <cell r="G570">
            <v>0</v>
          </cell>
          <cell r="H570">
            <v>2</v>
          </cell>
          <cell r="I570">
            <v>3.6</v>
          </cell>
          <cell r="J570">
            <v>6</v>
          </cell>
        </row>
        <row r="571">
          <cell r="B571">
            <v>182669</v>
          </cell>
          <cell r="C571">
            <v>0.27500000000000002</v>
          </cell>
          <cell r="D571">
            <v>0.10340000000000001</v>
          </cell>
          <cell r="E571">
            <v>1.43E-2</v>
          </cell>
          <cell r="F571">
            <v>0</v>
          </cell>
          <cell r="G571">
            <v>0.1573</v>
          </cell>
          <cell r="H571">
            <v>2</v>
          </cell>
          <cell r="I571">
            <v>3.6</v>
          </cell>
          <cell r="J571">
            <v>6</v>
          </cell>
        </row>
        <row r="572">
          <cell r="B572">
            <v>182632</v>
          </cell>
          <cell r="C572">
            <v>0.31009999999999999</v>
          </cell>
          <cell r="D572">
            <v>0.24310000000000001</v>
          </cell>
          <cell r="E572">
            <v>1.6899999999999998E-2</v>
          </cell>
          <cell r="F572">
            <v>5.0099999999999999E-2</v>
          </cell>
          <cell r="G572">
            <v>0</v>
          </cell>
          <cell r="H572">
            <v>2</v>
          </cell>
          <cell r="I572">
            <v>3.6</v>
          </cell>
          <cell r="J572">
            <v>6</v>
          </cell>
        </row>
        <row r="573">
          <cell r="B573">
            <v>182554</v>
          </cell>
          <cell r="C573">
            <v>0.41399999999999998</v>
          </cell>
          <cell r="D573">
            <v>0.14810000000000001</v>
          </cell>
          <cell r="E573">
            <v>1.72E-2</v>
          </cell>
          <cell r="F573">
            <v>0</v>
          </cell>
          <cell r="G573">
            <v>0.2487</v>
          </cell>
          <cell r="H573">
            <v>2</v>
          </cell>
          <cell r="I573">
            <v>3.6</v>
          </cell>
          <cell r="J573">
            <v>6</v>
          </cell>
        </row>
        <row r="574">
          <cell r="B574">
            <v>182618</v>
          </cell>
          <cell r="C574">
            <v>0.99909999999999999</v>
          </cell>
          <cell r="D574">
            <v>0.49459999999999998</v>
          </cell>
          <cell r="E574">
            <v>4.8399999999999999E-2</v>
          </cell>
          <cell r="F574">
            <v>5.0099999999999999E-2</v>
          </cell>
          <cell r="G574">
            <v>0.40600000000000003</v>
          </cell>
          <cell r="H574">
            <v>2</v>
          </cell>
          <cell r="I574">
            <v>3.6</v>
          </cell>
          <cell r="J574">
            <v>6</v>
          </cell>
        </row>
        <row r="575">
          <cell r="B575">
            <v>182554</v>
          </cell>
          <cell r="C575">
            <v>0.20449999999999999</v>
          </cell>
          <cell r="D575">
            <v>0.18859999999999999</v>
          </cell>
          <cell r="E575">
            <v>1.5900000000000001E-2</v>
          </cell>
          <cell r="F575">
            <v>0</v>
          </cell>
          <cell r="G575">
            <v>0</v>
          </cell>
          <cell r="H575">
            <v>2</v>
          </cell>
          <cell r="I575">
            <v>3.6</v>
          </cell>
          <cell r="J575">
            <v>6</v>
          </cell>
        </row>
        <row r="576">
          <cell r="B576">
            <v>182554</v>
          </cell>
          <cell r="C576">
            <v>0.92349999999999999</v>
          </cell>
          <cell r="D576">
            <v>0.38400000000000001</v>
          </cell>
          <cell r="E576">
            <v>2.58E-2</v>
          </cell>
          <cell r="F576">
            <v>0.40239999999999998</v>
          </cell>
          <cell r="G576">
            <v>0.11119999999999999</v>
          </cell>
          <cell r="H576">
            <v>2</v>
          </cell>
          <cell r="I576">
            <v>3.6</v>
          </cell>
          <cell r="J576">
            <v>6</v>
          </cell>
        </row>
        <row r="577">
          <cell r="B577">
            <v>182554</v>
          </cell>
          <cell r="C577">
            <v>0.58169999999999999</v>
          </cell>
          <cell r="D577">
            <v>0.44640000000000002</v>
          </cell>
          <cell r="E577">
            <v>6.3E-3</v>
          </cell>
          <cell r="F577">
            <v>0.12909999999999999</v>
          </cell>
          <cell r="G577">
            <v>0</v>
          </cell>
          <cell r="H577">
            <v>2</v>
          </cell>
          <cell r="I577">
            <v>3.6</v>
          </cell>
          <cell r="J577">
            <v>6</v>
          </cell>
        </row>
        <row r="578">
          <cell r="B578">
            <v>182554</v>
          </cell>
          <cell r="C578">
            <v>1.7097</v>
          </cell>
          <cell r="D578">
            <v>1.0189999999999999</v>
          </cell>
          <cell r="E578">
            <v>4.8000000000000001E-2</v>
          </cell>
          <cell r="F578">
            <v>0.53149999999999997</v>
          </cell>
          <cell r="G578">
            <v>0.11119999999999999</v>
          </cell>
          <cell r="I578">
            <v>3.6</v>
          </cell>
          <cell r="J578">
            <v>6</v>
          </cell>
        </row>
        <row r="579">
          <cell r="B579">
            <v>182661</v>
          </cell>
          <cell r="C579">
            <v>4.6887999999999996</v>
          </cell>
          <cell r="D579">
            <v>3.0825999999999998</v>
          </cell>
          <cell r="E579">
            <v>0.1686</v>
          </cell>
          <cell r="F579">
            <v>0.67169999999999996</v>
          </cell>
          <cell r="G579">
            <v>0.76559999999999995</v>
          </cell>
          <cell r="J579">
            <v>6</v>
          </cell>
        </row>
        <row r="581">
          <cell r="B581" t="str">
            <v>Evolução FEC Conjunto Mauá</v>
          </cell>
        </row>
        <row r="582">
          <cell r="B582" t="str">
            <v>CONSUM</v>
          </cell>
          <cell r="C582" t="str">
            <v>TOTAL</v>
          </cell>
          <cell r="D582" t="str">
            <v>NPROG</v>
          </cell>
          <cell r="E582" t="str">
            <v>PROG</v>
          </cell>
          <cell r="F582" t="str">
            <v>SUBT INT</v>
          </cell>
          <cell r="G582" t="str">
            <v>SUBT EXT</v>
          </cell>
          <cell r="H582" t="str">
            <v>Padrão Mensal = 2</v>
          </cell>
          <cell r="I582" t="str">
            <v>Padrão Trimestral = 3,6</v>
          </cell>
          <cell r="J582" t="str">
            <v>Padrão Anual = 6</v>
          </cell>
        </row>
        <row r="583">
          <cell r="B583">
            <v>120058</v>
          </cell>
          <cell r="C583">
            <v>0.4345</v>
          </cell>
          <cell r="D583">
            <v>0.42220000000000002</v>
          </cell>
          <cell r="E583">
            <v>1.23E-2</v>
          </cell>
          <cell r="F583">
            <v>0</v>
          </cell>
          <cell r="G583">
            <v>0</v>
          </cell>
          <cell r="H583">
            <v>2</v>
          </cell>
          <cell r="I583">
            <v>3.6</v>
          </cell>
          <cell r="J583">
            <v>6</v>
          </cell>
        </row>
        <row r="584">
          <cell r="B584">
            <v>119976</v>
          </cell>
          <cell r="C584">
            <v>0.64700000000000002</v>
          </cell>
          <cell r="D584">
            <v>0.58699999999999997</v>
          </cell>
          <cell r="E584">
            <v>0.06</v>
          </cell>
          <cell r="F584">
            <v>0</v>
          </cell>
          <cell r="G584">
            <v>0</v>
          </cell>
          <cell r="H584">
            <v>2</v>
          </cell>
          <cell r="I584">
            <v>3.6</v>
          </cell>
          <cell r="J584">
            <v>6</v>
          </cell>
        </row>
        <row r="585">
          <cell r="B585">
            <v>119979</v>
          </cell>
          <cell r="C585">
            <v>0.34060000000000001</v>
          </cell>
          <cell r="D585">
            <v>0.33160000000000001</v>
          </cell>
          <cell r="E585">
            <v>8.9999999999999993E-3</v>
          </cell>
          <cell r="F585">
            <v>0</v>
          </cell>
          <cell r="G585">
            <v>0</v>
          </cell>
          <cell r="H585">
            <v>2</v>
          </cell>
          <cell r="I585">
            <v>3.6</v>
          </cell>
          <cell r="J585">
            <v>6</v>
          </cell>
        </row>
        <row r="586">
          <cell r="B586">
            <v>120004</v>
          </cell>
          <cell r="C586">
            <v>1.4220999999999999</v>
          </cell>
          <cell r="D586">
            <v>1.3408</v>
          </cell>
          <cell r="E586">
            <v>8.1299999999999997E-2</v>
          </cell>
          <cell r="F586">
            <v>0</v>
          </cell>
          <cell r="G586">
            <v>0</v>
          </cell>
          <cell r="H586">
            <v>2</v>
          </cell>
          <cell r="I586">
            <v>3.6</v>
          </cell>
          <cell r="J586">
            <v>6</v>
          </cell>
        </row>
        <row r="587">
          <cell r="B587">
            <v>119963</v>
          </cell>
          <cell r="C587">
            <v>0.15210000000000001</v>
          </cell>
          <cell r="D587">
            <v>9.6199999999999994E-2</v>
          </cell>
          <cell r="E587">
            <v>5.0000000000000001E-3</v>
          </cell>
          <cell r="F587">
            <v>5.0900000000000001E-2</v>
          </cell>
          <cell r="G587">
            <v>0</v>
          </cell>
          <cell r="H587">
            <v>2</v>
          </cell>
          <cell r="I587">
            <v>3.6</v>
          </cell>
          <cell r="J587">
            <v>6</v>
          </cell>
        </row>
        <row r="588">
          <cell r="B588">
            <v>119958</v>
          </cell>
          <cell r="C588">
            <v>6.3299999999999995E-2</v>
          </cell>
          <cell r="D588">
            <v>5.74E-2</v>
          </cell>
          <cell r="E588">
            <v>4.7000000000000002E-3</v>
          </cell>
          <cell r="F588">
            <v>1.1999999999999999E-3</v>
          </cell>
          <cell r="G588">
            <v>0</v>
          </cell>
          <cell r="H588">
            <v>2</v>
          </cell>
          <cell r="I588">
            <v>3.6</v>
          </cell>
          <cell r="J588">
            <v>6</v>
          </cell>
        </row>
        <row r="589">
          <cell r="B589">
            <v>119957</v>
          </cell>
          <cell r="C589">
            <v>0.17829999999999999</v>
          </cell>
          <cell r="D589">
            <v>0.15640000000000001</v>
          </cell>
          <cell r="E589">
            <v>2.1899999999999999E-2</v>
          </cell>
          <cell r="F589">
            <v>0</v>
          </cell>
          <cell r="G589">
            <v>0</v>
          </cell>
          <cell r="H589">
            <v>2</v>
          </cell>
          <cell r="I589">
            <v>3.6</v>
          </cell>
          <cell r="J589">
            <v>6</v>
          </cell>
        </row>
        <row r="590">
          <cell r="B590">
            <v>119959</v>
          </cell>
          <cell r="C590">
            <v>0.39369999999999999</v>
          </cell>
          <cell r="D590">
            <v>0.31</v>
          </cell>
          <cell r="E590">
            <v>3.1600000000000003E-2</v>
          </cell>
          <cell r="F590">
            <v>5.21E-2</v>
          </cell>
          <cell r="G590">
            <v>0</v>
          </cell>
          <cell r="H590">
            <v>2</v>
          </cell>
          <cell r="I590">
            <v>3.6</v>
          </cell>
          <cell r="J590">
            <v>6</v>
          </cell>
        </row>
        <row r="591">
          <cell r="B591">
            <v>119866</v>
          </cell>
          <cell r="C591">
            <v>0.48170000000000002</v>
          </cell>
          <cell r="D591">
            <v>0.46479999999999999</v>
          </cell>
          <cell r="E591">
            <v>1.6899999999999998E-2</v>
          </cell>
          <cell r="F591">
            <v>0</v>
          </cell>
          <cell r="G591">
            <v>0</v>
          </cell>
          <cell r="H591">
            <v>2</v>
          </cell>
          <cell r="I591">
            <v>3.6</v>
          </cell>
          <cell r="J591">
            <v>6</v>
          </cell>
        </row>
        <row r="592">
          <cell r="B592">
            <v>119680</v>
          </cell>
          <cell r="C592">
            <v>0.43930000000000002</v>
          </cell>
          <cell r="D592">
            <v>0.42380000000000001</v>
          </cell>
          <cell r="E592">
            <v>1.55E-2</v>
          </cell>
          <cell r="F592">
            <v>0</v>
          </cell>
          <cell r="G592">
            <v>0</v>
          </cell>
          <cell r="H592">
            <v>2</v>
          </cell>
          <cell r="I592">
            <v>3.6</v>
          </cell>
          <cell r="J592">
            <v>6</v>
          </cell>
        </row>
        <row r="593">
          <cell r="B593">
            <v>119669</v>
          </cell>
          <cell r="C593">
            <v>0.3609</v>
          </cell>
          <cell r="D593">
            <v>0.35239999999999999</v>
          </cell>
          <cell r="E593">
            <v>7.1999999999999998E-3</v>
          </cell>
          <cell r="F593">
            <v>0</v>
          </cell>
          <cell r="G593">
            <v>1.1999999999999999E-3</v>
          </cell>
          <cell r="H593">
            <v>2</v>
          </cell>
          <cell r="I593">
            <v>3.6</v>
          </cell>
          <cell r="J593">
            <v>6</v>
          </cell>
        </row>
        <row r="594">
          <cell r="B594">
            <v>119738</v>
          </cell>
          <cell r="C594">
            <v>1.282</v>
          </cell>
          <cell r="D594">
            <v>1.2411000000000001</v>
          </cell>
          <cell r="E594">
            <v>3.9600000000000003E-2</v>
          </cell>
          <cell r="F594">
            <v>0</v>
          </cell>
          <cell r="G594">
            <v>1.1999999999999999E-3</v>
          </cell>
          <cell r="H594">
            <v>2</v>
          </cell>
          <cell r="I594">
            <v>3.6</v>
          </cell>
          <cell r="J594">
            <v>6</v>
          </cell>
        </row>
        <row r="595">
          <cell r="B595">
            <v>119662</v>
          </cell>
          <cell r="C595">
            <v>0.2099</v>
          </cell>
          <cell r="D595">
            <v>0.1978</v>
          </cell>
          <cell r="E595">
            <v>1.2200000000000001E-2</v>
          </cell>
          <cell r="F595">
            <v>0</v>
          </cell>
          <cell r="G595">
            <v>0</v>
          </cell>
          <cell r="H595">
            <v>2</v>
          </cell>
          <cell r="I595">
            <v>3.6</v>
          </cell>
          <cell r="J595">
            <v>6</v>
          </cell>
        </row>
        <row r="596">
          <cell r="B596">
            <v>119723</v>
          </cell>
          <cell r="C596">
            <v>0.2984</v>
          </cell>
          <cell r="D596">
            <v>0.28489999999999999</v>
          </cell>
          <cell r="E596">
            <v>1.35E-2</v>
          </cell>
          <cell r="F596">
            <v>0</v>
          </cell>
          <cell r="G596">
            <v>0</v>
          </cell>
          <cell r="H596">
            <v>2</v>
          </cell>
          <cell r="I596">
            <v>3.6</v>
          </cell>
          <cell r="J596">
            <v>6</v>
          </cell>
        </row>
        <row r="597">
          <cell r="B597">
            <v>119712</v>
          </cell>
          <cell r="C597">
            <v>0.51559999999999995</v>
          </cell>
          <cell r="D597">
            <v>0.5</v>
          </cell>
          <cell r="E597">
            <v>1.5599999999999999E-2</v>
          </cell>
          <cell r="F597">
            <v>0</v>
          </cell>
          <cell r="G597">
            <v>0</v>
          </cell>
          <cell r="H597">
            <v>2</v>
          </cell>
          <cell r="I597">
            <v>3.6</v>
          </cell>
          <cell r="J597">
            <v>6</v>
          </cell>
        </row>
        <row r="598">
          <cell r="B598">
            <v>119699</v>
          </cell>
          <cell r="C598">
            <v>1.024</v>
          </cell>
          <cell r="D598">
            <v>0.98280000000000001</v>
          </cell>
          <cell r="E598">
            <v>4.1300000000000003E-2</v>
          </cell>
          <cell r="F598">
            <v>0</v>
          </cell>
          <cell r="G598">
            <v>0</v>
          </cell>
          <cell r="I598">
            <v>3.6</v>
          </cell>
          <cell r="J598">
            <v>6</v>
          </cell>
        </row>
        <row r="599">
          <cell r="B599">
            <v>119850</v>
          </cell>
          <cell r="C599">
            <v>4.1214000000000004</v>
          </cell>
          <cell r="D599">
            <v>3.8742000000000001</v>
          </cell>
          <cell r="E599">
            <v>0.1938</v>
          </cell>
          <cell r="F599">
            <v>5.21E-2</v>
          </cell>
          <cell r="G599">
            <v>1.1999999999999999E-3</v>
          </cell>
          <cell r="J599">
            <v>6</v>
          </cell>
        </row>
        <row r="601">
          <cell r="B601" t="str">
            <v>Evolução FEC Conjunto Moóca</v>
          </cell>
        </row>
        <row r="602">
          <cell r="B602" t="str">
            <v>CONSUM</v>
          </cell>
          <cell r="C602" t="str">
            <v>TOTAL</v>
          </cell>
          <cell r="D602" t="str">
            <v>NPROG</v>
          </cell>
          <cell r="E602" t="str">
            <v>PROG</v>
          </cell>
          <cell r="F602" t="str">
            <v>SUBT INT</v>
          </cell>
          <cell r="G602" t="str">
            <v>SUBT EXT</v>
          </cell>
          <cell r="H602" t="str">
            <v>Padrão Mensal = 2</v>
          </cell>
          <cell r="I602" t="str">
            <v>Padrão Trimestral = 3</v>
          </cell>
          <cell r="J602" t="str">
            <v>Padrão Anual = 5</v>
          </cell>
        </row>
        <row r="603">
          <cell r="B603">
            <v>80506</v>
          </cell>
          <cell r="C603">
            <v>0.317</v>
          </cell>
          <cell r="D603">
            <v>0.30969999999999998</v>
          </cell>
          <cell r="E603">
            <v>7.3000000000000001E-3</v>
          </cell>
          <cell r="F603">
            <v>0</v>
          </cell>
          <cell r="G603">
            <v>0</v>
          </cell>
          <cell r="H603">
            <v>2</v>
          </cell>
          <cell r="I603">
            <v>3</v>
          </cell>
          <cell r="J603">
            <v>5</v>
          </cell>
        </row>
        <row r="604">
          <cell r="B604">
            <v>80487</v>
          </cell>
          <cell r="C604">
            <v>0.4778</v>
          </cell>
          <cell r="D604">
            <v>0.36980000000000002</v>
          </cell>
          <cell r="E604">
            <v>1.01E-2</v>
          </cell>
          <cell r="F604">
            <v>9.7900000000000001E-2</v>
          </cell>
          <cell r="G604">
            <v>0</v>
          </cell>
          <cell r="H604">
            <v>2</v>
          </cell>
          <cell r="I604">
            <v>3</v>
          </cell>
          <cell r="J604">
            <v>5</v>
          </cell>
        </row>
        <row r="605">
          <cell r="B605">
            <v>80489</v>
          </cell>
          <cell r="C605">
            <v>0.24010000000000001</v>
          </cell>
          <cell r="D605">
            <v>0.2266</v>
          </cell>
          <cell r="E605">
            <v>1.3599999999999999E-2</v>
          </cell>
          <cell r="F605">
            <v>0</v>
          </cell>
          <cell r="G605">
            <v>0</v>
          </cell>
          <cell r="H605">
            <v>2</v>
          </cell>
          <cell r="I605">
            <v>3</v>
          </cell>
          <cell r="J605">
            <v>5</v>
          </cell>
        </row>
        <row r="606">
          <cell r="B606">
            <v>80494</v>
          </cell>
          <cell r="C606">
            <v>1.0348999999999999</v>
          </cell>
          <cell r="D606">
            <v>0.90610000000000002</v>
          </cell>
          <cell r="E606">
            <v>3.1E-2</v>
          </cell>
          <cell r="F606">
            <v>9.7900000000000001E-2</v>
          </cell>
          <cell r="G606">
            <v>0</v>
          </cell>
          <cell r="H606">
            <v>2</v>
          </cell>
          <cell r="I606">
            <v>3</v>
          </cell>
          <cell r="J606">
            <v>5</v>
          </cell>
        </row>
        <row r="607">
          <cell r="B607">
            <v>80441</v>
          </cell>
          <cell r="C607">
            <v>0.1222</v>
          </cell>
          <cell r="D607">
            <v>8.8999999999999996E-2</v>
          </cell>
          <cell r="E607">
            <v>3.3300000000000003E-2</v>
          </cell>
          <cell r="F607">
            <v>0</v>
          </cell>
          <cell r="G607">
            <v>0</v>
          </cell>
          <cell r="H607">
            <v>2</v>
          </cell>
          <cell r="I607">
            <v>3</v>
          </cell>
          <cell r="J607">
            <v>5</v>
          </cell>
        </row>
        <row r="608">
          <cell r="B608">
            <v>80441</v>
          </cell>
          <cell r="C608">
            <v>0.21579999999999999</v>
          </cell>
          <cell r="D608">
            <v>6.9699999999999998E-2</v>
          </cell>
          <cell r="E608">
            <v>6.5000000000000002E-2</v>
          </cell>
          <cell r="F608">
            <v>8.1100000000000005E-2</v>
          </cell>
          <cell r="G608">
            <v>0</v>
          </cell>
          <cell r="H608">
            <v>2</v>
          </cell>
          <cell r="I608">
            <v>3</v>
          </cell>
          <cell r="J608">
            <v>5</v>
          </cell>
        </row>
        <row r="609">
          <cell r="B609">
            <v>80441</v>
          </cell>
          <cell r="C609">
            <v>0.15620000000000001</v>
          </cell>
          <cell r="D609">
            <v>0.14480000000000001</v>
          </cell>
          <cell r="E609">
            <v>1.14E-2</v>
          </cell>
          <cell r="F609">
            <v>0</v>
          </cell>
          <cell r="G609">
            <v>0</v>
          </cell>
          <cell r="H609">
            <v>2</v>
          </cell>
          <cell r="I609">
            <v>3</v>
          </cell>
          <cell r="J609">
            <v>5</v>
          </cell>
        </row>
        <row r="610">
          <cell r="B610">
            <v>80441</v>
          </cell>
          <cell r="C610">
            <v>0.49419999999999997</v>
          </cell>
          <cell r="D610">
            <v>0.30349999999999999</v>
          </cell>
          <cell r="E610">
            <v>0.10970000000000001</v>
          </cell>
          <cell r="F610">
            <v>8.1100000000000005E-2</v>
          </cell>
          <cell r="G610">
            <v>0</v>
          </cell>
          <cell r="H610">
            <v>2</v>
          </cell>
          <cell r="I610">
            <v>3</v>
          </cell>
          <cell r="J610">
            <v>5</v>
          </cell>
        </row>
        <row r="611">
          <cell r="B611">
            <v>80440</v>
          </cell>
          <cell r="C611">
            <v>0.26040000000000002</v>
          </cell>
          <cell r="D611">
            <v>0.12770000000000001</v>
          </cell>
          <cell r="E611">
            <v>1.2800000000000001E-2</v>
          </cell>
          <cell r="F611">
            <v>0.11990000000000001</v>
          </cell>
          <cell r="G611">
            <v>0</v>
          </cell>
          <cell r="H611">
            <v>2</v>
          </cell>
          <cell r="I611">
            <v>3</v>
          </cell>
          <cell r="J611">
            <v>5</v>
          </cell>
        </row>
        <row r="612">
          <cell r="B612">
            <v>80399</v>
          </cell>
          <cell r="C612">
            <v>0.10630000000000001</v>
          </cell>
          <cell r="D612">
            <v>8.9899999999999994E-2</v>
          </cell>
          <cell r="E612">
            <v>1.6400000000000001E-2</v>
          </cell>
          <cell r="F612">
            <v>0</v>
          </cell>
          <cell r="G612">
            <v>0</v>
          </cell>
          <cell r="H612">
            <v>2</v>
          </cell>
          <cell r="I612">
            <v>3</v>
          </cell>
          <cell r="J612">
            <v>5</v>
          </cell>
        </row>
        <row r="613">
          <cell r="B613">
            <v>80381</v>
          </cell>
          <cell r="C613">
            <v>0.31580000000000003</v>
          </cell>
          <cell r="D613">
            <v>0.30459999999999998</v>
          </cell>
          <cell r="E613">
            <v>6.8999999999999999E-3</v>
          </cell>
          <cell r="F613">
            <v>4.3E-3</v>
          </cell>
          <cell r="G613">
            <v>0</v>
          </cell>
          <cell r="H613">
            <v>2</v>
          </cell>
          <cell r="I613">
            <v>3</v>
          </cell>
          <cell r="J613">
            <v>5</v>
          </cell>
        </row>
        <row r="614">
          <cell r="B614">
            <v>80407</v>
          </cell>
          <cell r="C614">
            <v>0.6825</v>
          </cell>
          <cell r="D614">
            <v>0.52210000000000001</v>
          </cell>
          <cell r="E614">
            <v>3.61E-2</v>
          </cell>
          <cell r="F614">
            <v>0.1242</v>
          </cell>
          <cell r="G614">
            <v>0</v>
          </cell>
          <cell r="H614">
            <v>2</v>
          </cell>
          <cell r="I614">
            <v>3</v>
          </cell>
          <cell r="J614">
            <v>5</v>
          </cell>
        </row>
        <row r="615">
          <cell r="B615">
            <v>80335</v>
          </cell>
          <cell r="C615">
            <v>0.1915</v>
          </cell>
          <cell r="D615">
            <v>0.1643</v>
          </cell>
          <cell r="E615">
            <v>2.7099999999999999E-2</v>
          </cell>
          <cell r="F615">
            <v>0</v>
          </cell>
          <cell r="G615">
            <v>0</v>
          </cell>
          <cell r="H615">
            <v>2</v>
          </cell>
          <cell r="I615">
            <v>3</v>
          </cell>
          <cell r="J615">
            <v>5</v>
          </cell>
        </row>
        <row r="616">
          <cell r="B616">
            <v>80325</v>
          </cell>
          <cell r="C616">
            <v>0.1008</v>
          </cell>
          <cell r="D616">
            <v>9.4899999999999998E-2</v>
          </cell>
          <cell r="E616">
            <v>5.8999999999999999E-3</v>
          </cell>
          <cell r="F616">
            <v>0</v>
          </cell>
          <cell r="G616">
            <v>0</v>
          </cell>
          <cell r="H616">
            <v>2</v>
          </cell>
          <cell r="I616">
            <v>3</v>
          </cell>
          <cell r="J616">
            <v>5</v>
          </cell>
        </row>
        <row r="617">
          <cell r="B617">
            <v>80312</v>
          </cell>
          <cell r="C617">
            <v>0.25069999999999998</v>
          </cell>
          <cell r="D617">
            <v>0.2424</v>
          </cell>
          <cell r="E617">
            <v>8.3000000000000001E-3</v>
          </cell>
          <cell r="F617">
            <v>0</v>
          </cell>
          <cell r="G617">
            <v>0</v>
          </cell>
          <cell r="H617">
            <v>2</v>
          </cell>
          <cell r="I617">
            <v>3</v>
          </cell>
          <cell r="J617">
            <v>5</v>
          </cell>
        </row>
        <row r="618">
          <cell r="B618">
            <v>80324</v>
          </cell>
          <cell r="C618">
            <v>0.54300000000000004</v>
          </cell>
          <cell r="D618">
            <v>0.50160000000000005</v>
          </cell>
          <cell r="E618">
            <v>4.1300000000000003E-2</v>
          </cell>
          <cell r="F618">
            <v>0</v>
          </cell>
          <cell r="G618">
            <v>0</v>
          </cell>
          <cell r="I618">
            <v>3</v>
          </cell>
          <cell r="J618">
            <v>5</v>
          </cell>
        </row>
        <row r="619">
          <cell r="B619">
            <v>80416</v>
          </cell>
          <cell r="C619">
            <v>2.7549999999999999</v>
          </cell>
          <cell r="D619">
            <v>2.2336999999999998</v>
          </cell>
          <cell r="E619">
            <v>0.21809999999999999</v>
          </cell>
          <cell r="F619">
            <v>0.30330000000000001</v>
          </cell>
          <cell r="G619">
            <v>0</v>
          </cell>
          <cell r="J619">
            <v>5</v>
          </cell>
        </row>
        <row r="621">
          <cell r="B621" t="str">
            <v>Evolução FEC Conjunto Oeste</v>
          </cell>
        </row>
        <row r="622">
          <cell r="B622" t="str">
            <v>CONSUM</v>
          </cell>
          <cell r="C622" t="str">
            <v>TOTAL</v>
          </cell>
          <cell r="D622" t="str">
            <v>NPROG</v>
          </cell>
          <cell r="E622" t="str">
            <v>PROG</v>
          </cell>
          <cell r="F622" t="str">
            <v>SUBT INT</v>
          </cell>
          <cell r="G622" t="str">
            <v>SUBT EXT</v>
          </cell>
          <cell r="H622" t="str">
            <v>Padrão Mensal = 6,6</v>
          </cell>
          <cell r="I622" t="str">
            <v>Padrão Trimestral = 13,2</v>
          </cell>
          <cell r="J622" t="str">
            <v>Padrão Anual = 22</v>
          </cell>
        </row>
        <row r="623">
          <cell r="B623">
            <v>71507</v>
          </cell>
          <cell r="C623">
            <v>1.1639999999999999</v>
          </cell>
          <cell r="D623">
            <v>0.86639999999999995</v>
          </cell>
          <cell r="E623">
            <v>0.1042</v>
          </cell>
          <cell r="F623">
            <v>0.19350000000000001</v>
          </cell>
          <cell r="G623">
            <v>0</v>
          </cell>
          <cell r="H623">
            <v>6.6</v>
          </cell>
          <cell r="I623">
            <v>13.2</v>
          </cell>
          <cell r="J623">
            <v>22</v>
          </cell>
        </row>
        <row r="624">
          <cell r="B624">
            <v>71434</v>
          </cell>
          <cell r="C624">
            <v>1.2597</v>
          </cell>
          <cell r="D624">
            <v>1.2476</v>
          </cell>
          <cell r="E624">
            <v>1.21E-2</v>
          </cell>
          <cell r="F624">
            <v>0</v>
          </cell>
          <cell r="G624">
            <v>0</v>
          </cell>
          <cell r="H624">
            <v>6.6</v>
          </cell>
          <cell r="I624">
            <v>13.2</v>
          </cell>
          <cell r="J624">
            <v>22</v>
          </cell>
        </row>
        <row r="625">
          <cell r="B625">
            <v>71442</v>
          </cell>
          <cell r="C625">
            <v>1.1951000000000001</v>
          </cell>
          <cell r="D625">
            <v>1.1671</v>
          </cell>
          <cell r="E625">
            <v>2.8000000000000001E-2</v>
          </cell>
          <cell r="F625">
            <v>0</v>
          </cell>
          <cell r="G625">
            <v>0</v>
          </cell>
          <cell r="H625">
            <v>6.6</v>
          </cell>
          <cell r="I625">
            <v>13.2</v>
          </cell>
          <cell r="J625">
            <v>22</v>
          </cell>
        </row>
        <row r="626">
          <cell r="B626">
            <v>71461</v>
          </cell>
          <cell r="C626">
            <v>3.6187999999999998</v>
          </cell>
          <cell r="D626">
            <v>3.2808999999999999</v>
          </cell>
          <cell r="E626">
            <v>0.1444</v>
          </cell>
          <cell r="F626">
            <v>0.19359999999999999</v>
          </cell>
          <cell r="G626">
            <v>0</v>
          </cell>
          <cell r="H626">
            <v>6.6</v>
          </cell>
          <cell r="I626">
            <v>13.2</v>
          </cell>
          <cell r="J626">
            <v>22</v>
          </cell>
        </row>
        <row r="627">
          <cell r="B627">
            <v>71529</v>
          </cell>
          <cell r="C627">
            <v>1.5215000000000001</v>
          </cell>
          <cell r="D627">
            <v>1.2261</v>
          </cell>
          <cell r="E627">
            <v>0.26200000000000001</v>
          </cell>
          <cell r="F627">
            <v>3.3300000000000003E-2</v>
          </cell>
          <cell r="G627">
            <v>0</v>
          </cell>
          <cell r="H627">
            <v>6.6</v>
          </cell>
          <cell r="I627">
            <v>13.2</v>
          </cell>
          <cell r="J627">
            <v>22</v>
          </cell>
        </row>
        <row r="628">
          <cell r="B628">
            <v>71523</v>
          </cell>
          <cell r="C628">
            <v>0.83609999999999995</v>
          </cell>
          <cell r="D628">
            <v>0.74150000000000005</v>
          </cell>
          <cell r="E628">
            <v>9.4600000000000004E-2</v>
          </cell>
          <cell r="F628">
            <v>0</v>
          </cell>
          <cell r="G628">
            <v>0</v>
          </cell>
          <cell r="H628">
            <v>6.6</v>
          </cell>
          <cell r="I628">
            <v>13.2</v>
          </cell>
          <cell r="J628">
            <v>22</v>
          </cell>
        </row>
        <row r="629">
          <cell r="B629">
            <v>71523</v>
          </cell>
          <cell r="C629">
            <v>1.8111999999999999</v>
          </cell>
          <cell r="D629">
            <v>1.7658</v>
          </cell>
          <cell r="E629">
            <v>4.3200000000000002E-2</v>
          </cell>
          <cell r="F629">
            <v>2.2000000000000001E-3</v>
          </cell>
          <cell r="G629">
            <v>0</v>
          </cell>
          <cell r="H629">
            <v>6.6</v>
          </cell>
          <cell r="I629">
            <v>13.2</v>
          </cell>
          <cell r="J629">
            <v>22</v>
          </cell>
        </row>
        <row r="630">
          <cell r="B630">
            <v>71525</v>
          </cell>
          <cell r="C630">
            <v>4.1688000000000001</v>
          </cell>
          <cell r="D630">
            <v>3.7334000000000001</v>
          </cell>
          <cell r="E630">
            <v>0.39979999999999999</v>
          </cell>
          <cell r="F630">
            <v>3.5499999999999997E-2</v>
          </cell>
          <cell r="G630">
            <v>0</v>
          </cell>
          <cell r="H630">
            <v>6.6</v>
          </cell>
          <cell r="I630">
            <v>13.2</v>
          </cell>
          <cell r="J630">
            <v>22</v>
          </cell>
        </row>
        <row r="631">
          <cell r="B631">
            <v>71604</v>
          </cell>
          <cell r="C631">
            <v>2.2864</v>
          </cell>
          <cell r="D631">
            <v>2.2605</v>
          </cell>
          <cell r="E631">
            <v>2.5899999999999999E-2</v>
          </cell>
          <cell r="F631">
            <v>0</v>
          </cell>
          <cell r="G631">
            <v>0</v>
          </cell>
          <cell r="H631">
            <v>6.6</v>
          </cell>
          <cell r="I631">
            <v>13.2</v>
          </cell>
          <cell r="J631">
            <v>22</v>
          </cell>
        </row>
        <row r="632">
          <cell r="B632">
            <v>71794</v>
          </cell>
          <cell r="C632">
            <v>1.5641</v>
          </cell>
          <cell r="D632">
            <v>0.63880000000000003</v>
          </cell>
          <cell r="E632">
            <v>0.16220000000000001</v>
          </cell>
          <cell r="F632">
            <v>0.2482</v>
          </cell>
          <cell r="G632">
            <v>0.51490000000000002</v>
          </cell>
          <cell r="H632">
            <v>6.6</v>
          </cell>
          <cell r="I632">
            <v>13.2</v>
          </cell>
          <cell r="J632">
            <v>22</v>
          </cell>
        </row>
        <row r="633">
          <cell r="B633">
            <v>71820</v>
          </cell>
          <cell r="C633">
            <v>1.4617</v>
          </cell>
          <cell r="D633">
            <v>1.3980999999999999</v>
          </cell>
          <cell r="E633">
            <v>6.3600000000000004E-2</v>
          </cell>
          <cell r="F633">
            <v>0</v>
          </cell>
          <cell r="G633">
            <v>0</v>
          </cell>
          <cell r="H633">
            <v>6.6</v>
          </cell>
          <cell r="I633">
            <v>13.2</v>
          </cell>
          <cell r="J633">
            <v>22</v>
          </cell>
        </row>
        <row r="634">
          <cell r="B634">
            <v>71739</v>
          </cell>
          <cell r="C634">
            <v>5.3106999999999998</v>
          </cell>
          <cell r="D634">
            <v>4.2952000000000004</v>
          </cell>
          <cell r="E634">
            <v>0.25180000000000002</v>
          </cell>
          <cell r="F634">
            <v>0.24840000000000001</v>
          </cell>
          <cell r="G634">
            <v>0.51529999999999998</v>
          </cell>
          <cell r="H634">
            <v>6.6</v>
          </cell>
          <cell r="I634">
            <v>13.2</v>
          </cell>
          <cell r="J634">
            <v>22</v>
          </cell>
        </row>
        <row r="635">
          <cell r="B635">
            <v>71844</v>
          </cell>
          <cell r="C635">
            <v>1.4710000000000001</v>
          </cell>
          <cell r="D635">
            <v>0.80610000000000004</v>
          </cell>
          <cell r="E635">
            <v>0.14990000000000001</v>
          </cell>
          <cell r="F635">
            <v>0</v>
          </cell>
          <cell r="G635">
            <v>0.51500000000000001</v>
          </cell>
          <cell r="H635">
            <v>6.6</v>
          </cell>
          <cell r="I635">
            <v>13.2</v>
          </cell>
          <cell r="J635">
            <v>22</v>
          </cell>
        </row>
        <row r="636">
          <cell r="B636">
            <v>71998</v>
          </cell>
          <cell r="C636">
            <v>1.2508999999999999</v>
          </cell>
          <cell r="D636">
            <v>1.1145</v>
          </cell>
          <cell r="E636">
            <v>1.83E-2</v>
          </cell>
          <cell r="F636">
            <v>0.11799999999999999</v>
          </cell>
          <cell r="G636">
            <v>0</v>
          </cell>
          <cell r="H636">
            <v>6.6</v>
          </cell>
          <cell r="I636">
            <v>13.2</v>
          </cell>
          <cell r="J636">
            <v>22</v>
          </cell>
        </row>
        <row r="637">
          <cell r="B637">
            <v>72001</v>
          </cell>
          <cell r="C637">
            <v>1.7174</v>
          </cell>
          <cell r="D637">
            <v>1.343</v>
          </cell>
          <cell r="E637">
            <v>8.5000000000000006E-3</v>
          </cell>
          <cell r="F637">
            <v>0.36599999999999999</v>
          </cell>
          <cell r="G637">
            <v>0</v>
          </cell>
          <cell r="H637">
            <v>6.6</v>
          </cell>
          <cell r="I637">
            <v>13.2</v>
          </cell>
          <cell r="J637">
            <v>22</v>
          </cell>
        </row>
        <row r="638">
          <cell r="B638">
            <v>71948</v>
          </cell>
          <cell r="C638">
            <v>4.4393000000000002</v>
          </cell>
          <cell r="D638">
            <v>3.2642000000000002</v>
          </cell>
          <cell r="E638">
            <v>0.17649999999999999</v>
          </cell>
          <cell r="F638">
            <v>0.4844</v>
          </cell>
          <cell r="G638">
            <v>0.51429999999999998</v>
          </cell>
          <cell r="I638">
            <v>13.2</v>
          </cell>
          <cell r="J638">
            <v>22</v>
          </cell>
        </row>
        <row r="639">
          <cell r="B639">
            <v>71668</v>
          </cell>
          <cell r="C639">
            <v>17.541499999999999</v>
          </cell>
          <cell r="D639">
            <v>14.5738</v>
          </cell>
          <cell r="E639">
            <v>0.97219999999999995</v>
          </cell>
          <cell r="F639">
            <v>0.96340000000000003</v>
          </cell>
          <cell r="G639">
            <v>1.0321</v>
          </cell>
          <cell r="J639">
            <v>22</v>
          </cell>
        </row>
        <row r="641">
          <cell r="B641" t="str">
            <v>Evolução FEC Conjunto Osasco</v>
          </cell>
        </row>
        <row r="642">
          <cell r="B642" t="str">
            <v>CONSUM</v>
          </cell>
          <cell r="C642" t="str">
            <v>TOTAL</v>
          </cell>
          <cell r="D642" t="str">
            <v>NPROG</v>
          </cell>
          <cell r="E642" t="str">
            <v>PROG</v>
          </cell>
          <cell r="F642" t="str">
            <v>SUBT INT</v>
          </cell>
          <cell r="G642" t="str">
            <v>SUBT EXT</v>
          </cell>
          <cell r="H642" t="str">
            <v>Padrão Mensal = 2,7</v>
          </cell>
          <cell r="I642" t="str">
            <v>Padrão Trimestral = 5,4</v>
          </cell>
          <cell r="J642" t="str">
            <v>Padrão Anual = 9</v>
          </cell>
        </row>
        <row r="643">
          <cell r="B643">
            <v>215769</v>
          </cell>
          <cell r="C643">
            <v>0.72550000000000003</v>
          </cell>
          <cell r="D643">
            <v>0.58489999999999998</v>
          </cell>
          <cell r="E643">
            <v>9.7999999999999997E-3</v>
          </cell>
          <cell r="F643">
            <v>0.1308</v>
          </cell>
          <cell r="G643">
            <v>0</v>
          </cell>
          <cell r="H643">
            <v>2.7</v>
          </cell>
          <cell r="I643">
            <v>5.4</v>
          </cell>
          <cell r="J643">
            <v>9</v>
          </cell>
        </row>
        <row r="644">
          <cell r="B644">
            <v>215812</v>
          </cell>
          <cell r="C644">
            <v>0.41689999999999999</v>
          </cell>
          <cell r="D644">
            <v>0.4128</v>
          </cell>
          <cell r="E644">
            <v>4.1000000000000003E-3</v>
          </cell>
          <cell r="F644">
            <v>0</v>
          </cell>
          <cell r="G644">
            <v>0</v>
          </cell>
          <cell r="H644">
            <v>2.7</v>
          </cell>
          <cell r="I644">
            <v>5.4</v>
          </cell>
          <cell r="J644">
            <v>9</v>
          </cell>
        </row>
        <row r="645">
          <cell r="B645">
            <v>215795</v>
          </cell>
          <cell r="C645">
            <v>1.2290000000000001</v>
          </cell>
          <cell r="D645">
            <v>0.55479999999999996</v>
          </cell>
          <cell r="E645">
            <v>4.5999999999999999E-3</v>
          </cell>
          <cell r="F645">
            <v>6.6900000000000001E-2</v>
          </cell>
          <cell r="G645">
            <v>0.60270000000000001</v>
          </cell>
          <cell r="H645">
            <v>2.7</v>
          </cell>
          <cell r="I645">
            <v>5.4</v>
          </cell>
          <cell r="J645">
            <v>9</v>
          </cell>
        </row>
        <row r="646">
          <cell r="B646">
            <v>215792</v>
          </cell>
          <cell r="C646">
            <v>2.3714</v>
          </cell>
          <cell r="D646">
            <v>1.5525</v>
          </cell>
          <cell r="E646">
            <v>1.8499999999999999E-2</v>
          </cell>
          <cell r="F646">
            <v>0.19769999999999999</v>
          </cell>
          <cell r="G646">
            <v>0.60270000000000001</v>
          </cell>
          <cell r="H646">
            <v>2.7</v>
          </cell>
          <cell r="I646">
            <v>5.4</v>
          </cell>
          <cell r="J646">
            <v>9</v>
          </cell>
        </row>
        <row r="647">
          <cell r="B647">
            <v>215736</v>
          </cell>
          <cell r="C647">
            <v>0.2278</v>
          </cell>
          <cell r="D647">
            <v>0.20949999999999999</v>
          </cell>
          <cell r="E647">
            <v>1.83E-2</v>
          </cell>
          <cell r="F647">
            <v>1E-4</v>
          </cell>
          <cell r="G647">
            <v>0</v>
          </cell>
          <cell r="H647">
            <v>2.7</v>
          </cell>
          <cell r="I647">
            <v>5.4</v>
          </cell>
          <cell r="J647">
            <v>9</v>
          </cell>
        </row>
        <row r="648">
          <cell r="B648">
            <v>215736</v>
          </cell>
          <cell r="C648">
            <v>0.1711</v>
          </cell>
          <cell r="D648">
            <v>0.16339999999999999</v>
          </cell>
          <cell r="E648">
            <v>7.7000000000000002E-3</v>
          </cell>
          <cell r="F648">
            <v>0</v>
          </cell>
          <cell r="G648">
            <v>0</v>
          </cell>
          <cell r="H648">
            <v>2.7</v>
          </cell>
          <cell r="I648">
            <v>5.4</v>
          </cell>
          <cell r="J648">
            <v>9</v>
          </cell>
        </row>
        <row r="649">
          <cell r="B649">
            <v>215736</v>
          </cell>
          <cell r="C649">
            <v>0.58209999999999995</v>
          </cell>
          <cell r="D649">
            <v>0.3881</v>
          </cell>
          <cell r="E649">
            <v>5.4000000000000003E-3</v>
          </cell>
          <cell r="F649">
            <v>0.18859999999999999</v>
          </cell>
          <cell r="G649">
            <v>0</v>
          </cell>
          <cell r="H649">
            <v>2.7</v>
          </cell>
          <cell r="I649">
            <v>5.4</v>
          </cell>
          <cell r="J649">
            <v>9</v>
          </cell>
        </row>
        <row r="650">
          <cell r="B650">
            <v>215736</v>
          </cell>
          <cell r="C650">
            <v>0.98099999999999998</v>
          </cell>
          <cell r="D650">
            <v>0.76100000000000001</v>
          </cell>
          <cell r="E650">
            <v>3.1399999999999997E-2</v>
          </cell>
          <cell r="F650">
            <v>0.18870000000000001</v>
          </cell>
          <cell r="G650">
            <v>0</v>
          </cell>
          <cell r="H650">
            <v>2.7</v>
          </cell>
          <cell r="I650">
            <v>5.4</v>
          </cell>
          <cell r="J650">
            <v>9</v>
          </cell>
        </row>
        <row r="651">
          <cell r="B651">
            <v>215779</v>
          </cell>
          <cell r="C651">
            <v>0.62360000000000004</v>
          </cell>
          <cell r="D651">
            <v>0.42599999999999999</v>
          </cell>
          <cell r="E651">
            <v>9.1000000000000004E-3</v>
          </cell>
          <cell r="F651">
            <v>0.1885</v>
          </cell>
          <cell r="G651">
            <v>0</v>
          </cell>
          <cell r="H651">
            <v>2.7</v>
          </cell>
          <cell r="I651">
            <v>5.4</v>
          </cell>
          <cell r="J651">
            <v>9</v>
          </cell>
        </row>
        <row r="652">
          <cell r="B652">
            <v>215551</v>
          </cell>
          <cell r="C652">
            <v>0.34129999999999999</v>
          </cell>
          <cell r="D652">
            <v>0.23219999999999999</v>
          </cell>
          <cell r="E652">
            <v>4.2500000000000003E-2</v>
          </cell>
          <cell r="F652">
            <v>6.6600000000000006E-2</v>
          </cell>
          <cell r="G652">
            <v>0</v>
          </cell>
          <cell r="H652">
            <v>2.7</v>
          </cell>
          <cell r="I652">
            <v>5.4</v>
          </cell>
          <cell r="J652">
            <v>9</v>
          </cell>
        </row>
        <row r="653">
          <cell r="B653">
            <v>215497</v>
          </cell>
          <cell r="C653">
            <v>0.69030000000000002</v>
          </cell>
          <cell r="D653">
            <v>0.38069999999999998</v>
          </cell>
          <cell r="E653">
            <v>4.41E-2</v>
          </cell>
          <cell r="F653">
            <v>5.9200000000000003E-2</v>
          </cell>
          <cell r="G653">
            <v>0.2064</v>
          </cell>
          <cell r="H653">
            <v>2.7</v>
          </cell>
          <cell r="I653">
            <v>5.4</v>
          </cell>
          <cell r="J653">
            <v>9</v>
          </cell>
        </row>
        <row r="654">
          <cell r="B654">
            <v>215609</v>
          </cell>
          <cell r="C654">
            <v>1.6552</v>
          </cell>
          <cell r="D654">
            <v>1.0389999999999999</v>
          </cell>
          <cell r="E654">
            <v>9.5699999999999993E-2</v>
          </cell>
          <cell r="F654">
            <v>0.31440000000000001</v>
          </cell>
          <cell r="G654">
            <v>0.20630000000000001</v>
          </cell>
          <cell r="H654">
            <v>2.7</v>
          </cell>
          <cell r="I654">
            <v>5.4</v>
          </cell>
          <cell r="J654">
            <v>9</v>
          </cell>
        </row>
        <row r="655">
          <cell r="B655">
            <v>215536</v>
          </cell>
          <cell r="C655">
            <v>0.50049999999999994</v>
          </cell>
          <cell r="D655">
            <v>0.19550000000000001</v>
          </cell>
          <cell r="E655">
            <v>1.04E-2</v>
          </cell>
          <cell r="F655">
            <v>0</v>
          </cell>
          <cell r="G655">
            <v>0.29459999999999997</v>
          </cell>
          <cell r="H655">
            <v>2.7</v>
          </cell>
          <cell r="I655">
            <v>5.4</v>
          </cell>
          <cell r="J655">
            <v>9</v>
          </cell>
        </row>
        <row r="656">
          <cell r="B656">
            <v>215561</v>
          </cell>
          <cell r="C656">
            <v>0.63849999999999996</v>
          </cell>
          <cell r="D656">
            <v>0.40279999999999999</v>
          </cell>
          <cell r="E656">
            <v>2.8299999999999999E-2</v>
          </cell>
          <cell r="F656">
            <v>8.0000000000000004E-4</v>
          </cell>
          <cell r="G656">
            <v>0.20660000000000001</v>
          </cell>
          <cell r="H656">
            <v>2.7</v>
          </cell>
          <cell r="I656">
            <v>5.4</v>
          </cell>
          <cell r="J656">
            <v>9</v>
          </cell>
        </row>
        <row r="657">
          <cell r="B657">
            <v>215561</v>
          </cell>
          <cell r="C657">
            <v>0.54069999999999996</v>
          </cell>
          <cell r="D657">
            <v>0.51659999999999995</v>
          </cell>
          <cell r="E657">
            <v>2.4E-2</v>
          </cell>
          <cell r="F657">
            <v>0</v>
          </cell>
          <cell r="G657">
            <v>0</v>
          </cell>
          <cell r="H657">
            <v>2.7</v>
          </cell>
          <cell r="I657">
            <v>5.4</v>
          </cell>
          <cell r="J657">
            <v>9</v>
          </cell>
        </row>
        <row r="658">
          <cell r="B658">
            <v>215553</v>
          </cell>
          <cell r="C658">
            <v>1.6797</v>
          </cell>
          <cell r="D658">
            <v>1.1149</v>
          </cell>
          <cell r="E658">
            <v>6.2700000000000006E-2</v>
          </cell>
          <cell r="F658">
            <v>8.0000000000000004E-4</v>
          </cell>
          <cell r="G658">
            <v>0.50119999999999998</v>
          </cell>
          <cell r="I658">
            <v>5.4</v>
          </cell>
          <cell r="J658">
            <v>9</v>
          </cell>
        </row>
        <row r="659">
          <cell r="B659">
            <v>215672</v>
          </cell>
          <cell r="C659">
            <v>6.6875</v>
          </cell>
          <cell r="D659">
            <v>4.4675000000000002</v>
          </cell>
          <cell r="E659">
            <v>0.2082</v>
          </cell>
          <cell r="F659">
            <v>0.70169999999999999</v>
          </cell>
          <cell r="G659">
            <v>1.3102</v>
          </cell>
          <cell r="J659">
            <v>9</v>
          </cell>
        </row>
        <row r="661">
          <cell r="B661" t="str">
            <v>Evolução FEC Conjunto Parelheiros</v>
          </cell>
        </row>
        <row r="662">
          <cell r="B662" t="str">
            <v>CONSUM</v>
          </cell>
          <cell r="C662" t="str">
            <v>TOTAL</v>
          </cell>
          <cell r="D662" t="str">
            <v>NPROG</v>
          </cell>
          <cell r="E662" t="str">
            <v>PROG</v>
          </cell>
          <cell r="F662" t="str">
            <v>SUBT INT</v>
          </cell>
          <cell r="G662" t="str">
            <v>SUBT EXT</v>
          </cell>
          <cell r="H662" t="str">
            <v>Padrão Mensal = 7,2</v>
          </cell>
          <cell r="I662" t="str">
            <v>Padrão Trimestral = 14,4</v>
          </cell>
          <cell r="J662" t="str">
            <v>Padrão Anual = 24</v>
          </cell>
        </row>
        <row r="663">
          <cell r="B663">
            <v>20920</v>
          </cell>
          <cell r="C663">
            <v>1.1989000000000001</v>
          </cell>
          <cell r="D663">
            <v>1.1274999999999999</v>
          </cell>
          <cell r="E663">
            <v>4.3700000000000003E-2</v>
          </cell>
          <cell r="F663">
            <v>2.76E-2</v>
          </cell>
          <cell r="G663">
            <v>0</v>
          </cell>
          <cell r="H663">
            <v>7.2</v>
          </cell>
          <cell r="I663">
            <v>14.4</v>
          </cell>
          <cell r="J663">
            <v>24</v>
          </cell>
        </row>
        <row r="664">
          <cell r="B664">
            <v>20920</v>
          </cell>
          <cell r="C664">
            <v>0.36309999999999998</v>
          </cell>
          <cell r="D664">
            <v>0.30449999999999999</v>
          </cell>
          <cell r="E664">
            <v>5.8999999999999999E-3</v>
          </cell>
          <cell r="F664">
            <v>5.2699999999999997E-2</v>
          </cell>
          <cell r="G664">
            <v>0</v>
          </cell>
          <cell r="H664">
            <v>7.2</v>
          </cell>
          <cell r="I664">
            <v>14.4</v>
          </cell>
          <cell r="J664">
            <v>24</v>
          </cell>
        </row>
        <row r="665">
          <cell r="B665">
            <v>20920</v>
          </cell>
          <cell r="C665">
            <v>2.4264999999999999</v>
          </cell>
          <cell r="D665">
            <v>1.8206</v>
          </cell>
          <cell r="E665">
            <v>0</v>
          </cell>
          <cell r="F665">
            <v>0</v>
          </cell>
          <cell r="G665">
            <v>0.60589999999999999</v>
          </cell>
          <cell r="H665">
            <v>7.2</v>
          </cell>
          <cell r="I665">
            <v>14.4</v>
          </cell>
          <cell r="J665">
            <v>24</v>
          </cell>
        </row>
        <row r="666">
          <cell r="B666">
            <v>20920</v>
          </cell>
          <cell r="C666">
            <v>3.9885000000000002</v>
          </cell>
          <cell r="D666">
            <v>3.2526000000000002</v>
          </cell>
          <cell r="E666">
            <v>4.9599999999999998E-2</v>
          </cell>
          <cell r="F666">
            <v>8.0299999999999996E-2</v>
          </cell>
          <cell r="G666">
            <v>0.60589999999999999</v>
          </cell>
          <cell r="H666">
            <v>7.2</v>
          </cell>
          <cell r="I666">
            <v>14.4</v>
          </cell>
          <cell r="J666">
            <v>24</v>
          </cell>
        </row>
        <row r="667">
          <cell r="B667">
            <v>20920</v>
          </cell>
          <cell r="C667">
            <v>8.5800000000000001E-2</v>
          </cell>
          <cell r="D667">
            <v>8.5199999999999998E-2</v>
          </cell>
          <cell r="E667">
            <v>5.9999999999999995E-4</v>
          </cell>
          <cell r="F667">
            <v>0</v>
          </cell>
          <cell r="G667">
            <v>0</v>
          </cell>
          <cell r="H667">
            <v>7.2</v>
          </cell>
          <cell r="I667">
            <v>14.4</v>
          </cell>
          <cell r="J667">
            <v>24</v>
          </cell>
        </row>
        <row r="668">
          <cell r="B668">
            <v>20920</v>
          </cell>
          <cell r="C668">
            <v>0.69789999999999996</v>
          </cell>
          <cell r="D668">
            <v>0.65339999999999998</v>
          </cell>
          <cell r="E668">
            <v>4.4499999999999998E-2</v>
          </cell>
          <cell r="F668">
            <v>0</v>
          </cell>
          <cell r="G668">
            <v>0</v>
          </cell>
          <cell r="H668">
            <v>7.2</v>
          </cell>
          <cell r="I668">
            <v>14.4</v>
          </cell>
          <cell r="J668">
            <v>24</v>
          </cell>
        </row>
        <row r="669">
          <cell r="B669">
            <v>20920</v>
          </cell>
          <cell r="C669">
            <v>1.5501</v>
          </cell>
          <cell r="D669">
            <v>1.5369999999999999</v>
          </cell>
          <cell r="E669">
            <v>1.2999999999999999E-2</v>
          </cell>
          <cell r="F669">
            <v>0</v>
          </cell>
          <cell r="G669">
            <v>0</v>
          </cell>
          <cell r="H669">
            <v>7.2</v>
          </cell>
          <cell r="I669">
            <v>14.4</v>
          </cell>
          <cell r="J669">
            <v>24</v>
          </cell>
        </row>
        <row r="670">
          <cell r="B670">
            <v>20920</v>
          </cell>
          <cell r="C670">
            <v>2.3338000000000001</v>
          </cell>
          <cell r="D670">
            <v>2.2755999999999998</v>
          </cell>
          <cell r="E670">
            <v>5.8099999999999999E-2</v>
          </cell>
          <cell r="F670">
            <v>0</v>
          </cell>
          <cell r="G670">
            <v>0</v>
          </cell>
          <cell r="H670">
            <v>7.2</v>
          </cell>
          <cell r="I670">
            <v>14.4</v>
          </cell>
          <cell r="J670">
            <v>24</v>
          </cell>
        </row>
        <row r="671">
          <cell r="B671">
            <v>20920</v>
          </cell>
          <cell r="C671">
            <v>0.43809999999999999</v>
          </cell>
          <cell r="D671">
            <v>0.43099999999999999</v>
          </cell>
          <cell r="E671">
            <v>6.6E-3</v>
          </cell>
          <cell r="F671">
            <v>5.0000000000000001E-4</v>
          </cell>
          <cell r="G671">
            <v>0</v>
          </cell>
          <cell r="H671">
            <v>7.2</v>
          </cell>
          <cell r="I671">
            <v>14.4</v>
          </cell>
          <cell r="J671">
            <v>24</v>
          </cell>
        </row>
        <row r="672">
          <cell r="B672">
            <v>20907</v>
          </cell>
          <cell r="C672">
            <v>1.0517000000000001</v>
          </cell>
          <cell r="D672">
            <v>1.0424</v>
          </cell>
          <cell r="E672">
            <v>9.2999999999999992E-3</v>
          </cell>
          <cell r="F672">
            <v>0</v>
          </cell>
          <cell r="G672">
            <v>0</v>
          </cell>
          <cell r="H672">
            <v>7.2</v>
          </cell>
          <cell r="I672">
            <v>14.4</v>
          </cell>
          <cell r="J672">
            <v>24</v>
          </cell>
        </row>
        <row r="673">
          <cell r="B673">
            <v>20906</v>
          </cell>
          <cell r="C673">
            <v>1.6459999999999999</v>
          </cell>
          <cell r="D673">
            <v>1.6417999999999999</v>
          </cell>
          <cell r="E673">
            <v>4.1999999999999997E-3</v>
          </cell>
          <cell r="F673">
            <v>0</v>
          </cell>
          <cell r="G673">
            <v>0</v>
          </cell>
          <cell r="H673">
            <v>7.2</v>
          </cell>
          <cell r="I673">
            <v>14.4</v>
          </cell>
          <cell r="J673">
            <v>24</v>
          </cell>
        </row>
        <row r="674">
          <cell r="B674">
            <v>20911</v>
          </cell>
          <cell r="C674">
            <v>3.1354000000000002</v>
          </cell>
          <cell r="D674">
            <v>3.1147999999999998</v>
          </cell>
          <cell r="E674">
            <v>2.01E-2</v>
          </cell>
          <cell r="F674">
            <v>5.0000000000000001E-4</v>
          </cell>
          <cell r="G674">
            <v>0</v>
          </cell>
          <cell r="H674">
            <v>7.2</v>
          </cell>
          <cell r="I674">
            <v>14.4</v>
          </cell>
          <cell r="J674">
            <v>24</v>
          </cell>
        </row>
        <row r="675">
          <cell r="B675">
            <v>20908</v>
          </cell>
          <cell r="C675">
            <v>1.5811999999999999</v>
          </cell>
          <cell r="D675">
            <v>1.5189999999999999</v>
          </cell>
          <cell r="E675">
            <v>1.7999999999999999E-2</v>
          </cell>
          <cell r="F675">
            <v>4.41E-2</v>
          </cell>
          <cell r="G675">
            <v>0</v>
          </cell>
          <cell r="H675">
            <v>7.2</v>
          </cell>
          <cell r="I675">
            <v>14.4</v>
          </cell>
          <cell r="J675">
            <v>24</v>
          </cell>
        </row>
        <row r="676">
          <cell r="B676">
            <v>20908</v>
          </cell>
          <cell r="C676">
            <v>1.8297000000000001</v>
          </cell>
          <cell r="D676">
            <v>1.7122999999999999</v>
          </cell>
          <cell r="E676">
            <v>3.6799999999999999E-2</v>
          </cell>
          <cell r="F676">
            <v>0</v>
          </cell>
          <cell r="G676">
            <v>8.0500000000000002E-2</v>
          </cell>
          <cell r="H676">
            <v>7.2</v>
          </cell>
          <cell r="I676">
            <v>14.4</v>
          </cell>
          <cell r="J676">
            <v>24</v>
          </cell>
        </row>
        <row r="677">
          <cell r="B677">
            <v>20890</v>
          </cell>
          <cell r="C677">
            <v>2.6875</v>
          </cell>
          <cell r="D677">
            <v>2.5876000000000001</v>
          </cell>
          <cell r="E677">
            <v>9.9900000000000003E-2</v>
          </cell>
          <cell r="F677">
            <v>0</v>
          </cell>
          <cell r="G677">
            <v>0</v>
          </cell>
          <cell r="H677">
            <v>7.2</v>
          </cell>
          <cell r="I677">
            <v>14.4</v>
          </cell>
          <cell r="J677">
            <v>24</v>
          </cell>
        </row>
        <row r="678">
          <cell r="B678">
            <v>20902</v>
          </cell>
          <cell r="C678">
            <v>6.0978000000000003</v>
          </cell>
          <cell r="D678">
            <v>5.8182999999999998</v>
          </cell>
          <cell r="E678">
            <v>0.1547</v>
          </cell>
          <cell r="F678">
            <v>4.41E-2</v>
          </cell>
          <cell r="G678">
            <v>8.0500000000000002E-2</v>
          </cell>
          <cell r="I678">
            <v>14.4</v>
          </cell>
          <cell r="J678">
            <v>24</v>
          </cell>
        </row>
        <row r="679">
          <cell r="B679">
            <v>20913</v>
          </cell>
          <cell r="C679">
            <v>15.5541</v>
          </cell>
          <cell r="D679">
            <v>14.4598</v>
          </cell>
          <cell r="E679">
            <v>0.28239999999999998</v>
          </cell>
          <cell r="F679">
            <v>0.1249</v>
          </cell>
          <cell r="G679">
            <v>0.68659999999999999</v>
          </cell>
          <cell r="J679">
            <v>24</v>
          </cell>
        </row>
        <row r="681">
          <cell r="B681" t="str">
            <v>Evolução FEC Conjunto Parnaíba</v>
          </cell>
        </row>
        <row r="682">
          <cell r="B682" t="str">
            <v>CONSUM</v>
          </cell>
          <cell r="C682" t="str">
            <v>TOTAL</v>
          </cell>
          <cell r="D682" t="str">
            <v>NPROG</v>
          </cell>
          <cell r="E682" t="str">
            <v>PROG</v>
          </cell>
          <cell r="F682" t="str">
            <v>SUBT INT</v>
          </cell>
          <cell r="G682" t="str">
            <v>SUBT EXT</v>
          </cell>
          <cell r="H682" t="str">
            <v>Padrão Mensal = 4,8</v>
          </cell>
          <cell r="I682" t="str">
            <v>Padrão Trimestral = 9,6</v>
          </cell>
          <cell r="J682" t="str">
            <v>Padrão Anual = 16</v>
          </cell>
        </row>
        <row r="683">
          <cell r="B683">
            <v>126149</v>
          </cell>
          <cell r="C683">
            <v>0.91210000000000002</v>
          </cell>
          <cell r="D683">
            <v>0.81940000000000002</v>
          </cell>
          <cell r="E683">
            <v>4.3400000000000001E-2</v>
          </cell>
          <cell r="F683">
            <v>4.9399999999999999E-2</v>
          </cell>
          <cell r="G683">
            <v>0</v>
          </cell>
          <cell r="H683">
            <v>4.8</v>
          </cell>
          <cell r="I683">
            <v>9.6</v>
          </cell>
          <cell r="J683">
            <v>16</v>
          </cell>
        </row>
        <row r="684">
          <cell r="B684">
            <v>126052</v>
          </cell>
          <cell r="C684">
            <v>0.90569999999999995</v>
          </cell>
          <cell r="D684">
            <v>0.61990000000000001</v>
          </cell>
          <cell r="E684">
            <v>8.9099999999999999E-2</v>
          </cell>
          <cell r="F684">
            <v>0.16439999999999999</v>
          </cell>
          <cell r="G684">
            <v>3.2199999999999999E-2</v>
          </cell>
          <cell r="H684">
            <v>4.8</v>
          </cell>
          <cell r="I684">
            <v>9.6</v>
          </cell>
          <cell r="J684">
            <v>16</v>
          </cell>
        </row>
        <row r="685">
          <cell r="B685">
            <v>125983</v>
          </cell>
          <cell r="C685">
            <v>1.653</v>
          </cell>
          <cell r="D685">
            <v>0.62239999999999995</v>
          </cell>
          <cell r="E685">
            <v>3.8800000000000001E-2</v>
          </cell>
          <cell r="F685">
            <v>0.25790000000000002</v>
          </cell>
          <cell r="G685">
            <v>0.73399999999999999</v>
          </cell>
          <cell r="H685">
            <v>4.8</v>
          </cell>
          <cell r="I685">
            <v>9.6</v>
          </cell>
          <cell r="J685">
            <v>16</v>
          </cell>
        </row>
        <row r="686">
          <cell r="B686">
            <v>126061</v>
          </cell>
          <cell r="C686">
            <v>3.4702999999999999</v>
          </cell>
          <cell r="D686">
            <v>2.0617999999999999</v>
          </cell>
          <cell r="E686">
            <v>0.17130000000000001</v>
          </cell>
          <cell r="F686">
            <v>0.47160000000000002</v>
          </cell>
          <cell r="G686">
            <v>0.76570000000000005</v>
          </cell>
          <cell r="H686">
            <v>4.8</v>
          </cell>
          <cell r="I686">
            <v>9.6</v>
          </cell>
          <cell r="J686">
            <v>16</v>
          </cell>
        </row>
        <row r="687">
          <cell r="B687">
            <v>125921</v>
          </cell>
          <cell r="C687">
            <v>0.36609999999999998</v>
          </cell>
          <cell r="D687">
            <v>0.35499999999999998</v>
          </cell>
          <cell r="E687">
            <v>1.11E-2</v>
          </cell>
          <cell r="F687">
            <v>0</v>
          </cell>
          <cell r="G687">
            <v>0</v>
          </cell>
          <cell r="H687">
            <v>4.8</v>
          </cell>
          <cell r="I687">
            <v>9.6</v>
          </cell>
          <cell r="J687">
            <v>16</v>
          </cell>
        </row>
        <row r="688">
          <cell r="B688">
            <v>125920</v>
          </cell>
          <cell r="C688">
            <v>0.73609999999999998</v>
          </cell>
          <cell r="D688">
            <v>0.63800000000000001</v>
          </cell>
          <cell r="E688">
            <v>6.6000000000000003E-2</v>
          </cell>
          <cell r="F688">
            <v>0</v>
          </cell>
          <cell r="G688">
            <v>3.2099999999999997E-2</v>
          </cell>
          <cell r="H688">
            <v>4.8</v>
          </cell>
          <cell r="I688">
            <v>9.6</v>
          </cell>
          <cell r="J688">
            <v>16</v>
          </cell>
        </row>
        <row r="689">
          <cell r="B689">
            <v>125920</v>
          </cell>
          <cell r="C689">
            <v>0.3674</v>
          </cell>
          <cell r="D689">
            <v>0.32200000000000001</v>
          </cell>
          <cell r="E689">
            <v>4.1300000000000003E-2</v>
          </cell>
          <cell r="F689">
            <v>4.1000000000000003E-3</v>
          </cell>
          <cell r="G689">
            <v>0</v>
          </cell>
          <cell r="H689">
            <v>4.8</v>
          </cell>
          <cell r="I689">
            <v>9.6</v>
          </cell>
          <cell r="J689">
            <v>16</v>
          </cell>
        </row>
        <row r="690">
          <cell r="B690">
            <v>125920</v>
          </cell>
          <cell r="C690">
            <v>1.4696</v>
          </cell>
          <cell r="D690">
            <v>1.3149999999999999</v>
          </cell>
          <cell r="E690">
            <v>0.11840000000000001</v>
          </cell>
          <cell r="F690">
            <v>4.1000000000000003E-3</v>
          </cell>
          <cell r="G690">
            <v>3.2099999999999997E-2</v>
          </cell>
          <cell r="H690">
            <v>4.8</v>
          </cell>
          <cell r="I690">
            <v>9.6</v>
          </cell>
          <cell r="J690">
            <v>16</v>
          </cell>
        </row>
        <row r="691">
          <cell r="B691">
            <v>125897</v>
          </cell>
          <cell r="C691">
            <v>0.84940000000000004</v>
          </cell>
          <cell r="D691">
            <v>0.73509999999999998</v>
          </cell>
          <cell r="E691">
            <v>7.9799999999999996E-2</v>
          </cell>
          <cell r="F691">
            <v>2.3999999999999998E-3</v>
          </cell>
          <cell r="G691">
            <v>3.2099999999999997E-2</v>
          </cell>
          <cell r="H691">
            <v>4.8</v>
          </cell>
          <cell r="I691">
            <v>9.6</v>
          </cell>
          <cell r="J691">
            <v>16</v>
          </cell>
        </row>
        <row r="692">
          <cell r="B692">
            <v>125793</v>
          </cell>
          <cell r="C692">
            <v>1.2266999999999999</v>
          </cell>
          <cell r="D692">
            <v>0.67459999999999998</v>
          </cell>
          <cell r="E692">
            <v>9.2700000000000005E-2</v>
          </cell>
          <cell r="F692">
            <v>6.9900000000000004E-2</v>
          </cell>
          <cell r="G692">
            <v>0.38950000000000001</v>
          </cell>
          <cell r="H692">
            <v>4.8</v>
          </cell>
          <cell r="I692">
            <v>9.6</v>
          </cell>
          <cell r="J692">
            <v>16</v>
          </cell>
        </row>
        <row r="693">
          <cell r="B693">
            <v>125798</v>
          </cell>
          <cell r="C693">
            <v>0.67059999999999997</v>
          </cell>
          <cell r="D693">
            <v>0.58230000000000004</v>
          </cell>
          <cell r="E693">
            <v>6.7999999999999996E-3</v>
          </cell>
          <cell r="F693">
            <v>8.1600000000000006E-2</v>
          </cell>
          <cell r="G693">
            <v>0</v>
          </cell>
          <cell r="H693">
            <v>4.8</v>
          </cell>
          <cell r="I693">
            <v>9.6</v>
          </cell>
          <cell r="J693">
            <v>16</v>
          </cell>
        </row>
        <row r="694">
          <cell r="B694">
            <v>125829</v>
          </cell>
          <cell r="C694">
            <v>2.7465999999999999</v>
          </cell>
          <cell r="D694">
            <v>1.9921</v>
          </cell>
          <cell r="E694">
            <v>0.17929999999999999</v>
          </cell>
          <cell r="F694">
            <v>0.15390000000000001</v>
          </cell>
          <cell r="G694">
            <v>0.42149999999999999</v>
          </cell>
          <cell r="H694">
            <v>4.8</v>
          </cell>
          <cell r="I694">
            <v>9.6</v>
          </cell>
          <cell r="J694">
            <v>16</v>
          </cell>
        </row>
        <row r="695">
          <cell r="B695">
            <v>125798</v>
          </cell>
          <cell r="C695">
            <v>0.65229999999999999</v>
          </cell>
          <cell r="D695">
            <v>0.46639999999999998</v>
          </cell>
          <cell r="E695">
            <v>5.4699999999999999E-2</v>
          </cell>
          <cell r="F695">
            <v>0</v>
          </cell>
          <cell r="G695">
            <v>0.13120000000000001</v>
          </cell>
          <cell r="H695">
            <v>4.8</v>
          </cell>
          <cell r="I695">
            <v>9.6</v>
          </cell>
          <cell r="J695">
            <v>16</v>
          </cell>
        </row>
        <row r="696">
          <cell r="B696">
            <v>125798</v>
          </cell>
          <cell r="C696">
            <v>0.96540000000000004</v>
          </cell>
          <cell r="D696">
            <v>0.75229999999999997</v>
          </cell>
          <cell r="E696">
            <v>1.9699999999999999E-2</v>
          </cell>
          <cell r="F696">
            <v>0.19339999999999999</v>
          </cell>
          <cell r="G696">
            <v>0</v>
          </cell>
          <cell r="H696">
            <v>4.8</v>
          </cell>
          <cell r="I696">
            <v>9.6</v>
          </cell>
          <cell r="J696">
            <v>16</v>
          </cell>
        </row>
        <row r="697">
          <cell r="B697">
            <v>125798</v>
          </cell>
          <cell r="C697">
            <v>0.95199999999999996</v>
          </cell>
          <cell r="D697">
            <v>0.82289999999999996</v>
          </cell>
          <cell r="E697">
            <v>0.1087</v>
          </cell>
          <cell r="F697">
            <v>2.0400000000000001E-2</v>
          </cell>
          <cell r="G697">
            <v>0</v>
          </cell>
          <cell r="H697">
            <v>4.8</v>
          </cell>
          <cell r="I697">
            <v>9.6</v>
          </cell>
          <cell r="J697">
            <v>16</v>
          </cell>
        </row>
        <row r="698">
          <cell r="B698">
            <v>125798</v>
          </cell>
          <cell r="C698">
            <v>2.5697000000000001</v>
          </cell>
          <cell r="D698">
            <v>2.0415999999999999</v>
          </cell>
          <cell r="E698">
            <v>0.18310000000000001</v>
          </cell>
          <cell r="F698">
            <v>0.21379999999999999</v>
          </cell>
          <cell r="G698">
            <v>0.13120000000000001</v>
          </cell>
          <cell r="I698">
            <v>9.6</v>
          </cell>
          <cell r="J698">
            <v>16</v>
          </cell>
        </row>
        <row r="699">
          <cell r="B699">
            <v>125902</v>
          </cell>
          <cell r="C699">
            <v>10.257199999999999</v>
          </cell>
          <cell r="D699">
            <v>7.4104999999999999</v>
          </cell>
          <cell r="E699">
            <v>0.65210000000000001</v>
          </cell>
          <cell r="F699">
            <v>0.84370000000000001</v>
          </cell>
          <cell r="G699">
            <v>1.3512</v>
          </cell>
          <cell r="J699">
            <v>16</v>
          </cell>
        </row>
        <row r="701">
          <cell r="B701" t="str">
            <v>Evolução FEC Conjunto Penha</v>
          </cell>
        </row>
        <row r="702">
          <cell r="B702" t="str">
            <v>CONSUM</v>
          </cell>
          <cell r="C702" t="str">
            <v>TOTAL</v>
          </cell>
          <cell r="D702" t="str">
            <v>NPROG</v>
          </cell>
          <cell r="E702" t="str">
            <v>PROG</v>
          </cell>
          <cell r="F702" t="str">
            <v>SUBT INT</v>
          </cell>
          <cell r="G702" t="str">
            <v>SUBT EXT</v>
          </cell>
          <cell r="H702" t="str">
            <v>Padrão Mensal = 2</v>
          </cell>
          <cell r="I702" t="str">
            <v>Padrão Trimestral = 3,6</v>
          </cell>
          <cell r="J702" t="str">
            <v>Padrão Anual = 6</v>
          </cell>
        </row>
        <row r="703">
          <cell r="B703">
            <v>145178</v>
          </cell>
          <cell r="C703">
            <v>0.50270000000000004</v>
          </cell>
          <cell r="D703">
            <v>0.49130000000000001</v>
          </cell>
          <cell r="E703">
            <v>1.14E-2</v>
          </cell>
          <cell r="F703">
            <v>0</v>
          </cell>
          <cell r="G703">
            <v>0</v>
          </cell>
          <cell r="H703">
            <v>2</v>
          </cell>
          <cell r="I703">
            <v>3.6</v>
          </cell>
          <cell r="J703">
            <v>6</v>
          </cell>
        </row>
        <row r="704">
          <cell r="B704">
            <v>145009</v>
          </cell>
          <cell r="C704">
            <v>0.26119999999999999</v>
          </cell>
          <cell r="D704">
            <v>0.1976</v>
          </cell>
          <cell r="E704">
            <v>2.8000000000000001E-2</v>
          </cell>
          <cell r="F704">
            <v>3.5499999999999997E-2</v>
          </cell>
          <cell r="G704">
            <v>0</v>
          </cell>
          <cell r="H704">
            <v>2</v>
          </cell>
          <cell r="I704">
            <v>3.6</v>
          </cell>
          <cell r="J704">
            <v>6</v>
          </cell>
        </row>
        <row r="705">
          <cell r="B705">
            <v>145119</v>
          </cell>
          <cell r="C705">
            <v>0.20300000000000001</v>
          </cell>
          <cell r="D705">
            <v>0.17560000000000001</v>
          </cell>
          <cell r="E705">
            <v>2.75E-2</v>
          </cell>
          <cell r="F705">
            <v>0</v>
          </cell>
          <cell r="G705">
            <v>0</v>
          </cell>
          <cell r="H705">
            <v>2</v>
          </cell>
          <cell r="I705">
            <v>3.6</v>
          </cell>
          <cell r="J705">
            <v>6</v>
          </cell>
        </row>
        <row r="706">
          <cell r="B706">
            <v>145102</v>
          </cell>
          <cell r="C706">
            <v>0.96699999999999997</v>
          </cell>
          <cell r="D706">
            <v>0.86470000000000002</v>
          </cell>
          <cell r="E706">
            <v>6.6900000000000001E-2</v>
          </cell>
          <cell r="F706">
            <v>3.5499999999999997E-2</v>
          </cell>
          <cell r="G706">
            <v>0</v>
          </cell>
          <cell r="H706">
            <v>2</v>
          </cell>
          <cell r="I706">
            <v>3.6</v>
          </cell>
          <cell r="J706">
            <v>6</v>
          </cell>
        </row>
        <row r="707">
          <cell r="B707">
            <v>145079</v>
          </cell>
          <cell r="C707">
            <v>0.1489</v>
          </cell>
          <cell r="D707">
            <v>0.1263</v>
          </cell>
          <cell r="E707">
            <v>1.9199999999999998E-2</v>
          </cell>
          <cell r="F707">
            <v>3.3999999999999998E-3</v>
          </cell>
          <cell r="G707">
            <v>0</v>
          </cell>
          <cell r="H707">
            <v>2</v>
          </cell>
          <cell r="I707">
            <v>3.6</v>
          </cell>
          <cell r="J707">
            <v>6</v>
          </cell>
        </row>
        <row r="708">
          <cell r="B708">
            <v>145079</v>
          </cell>
          <cell r="C708">
            <v>0.25359999999999999</v>
          </cell>
          <cell r="D708">
            <v>0.14510000000000001</v>
          </cell>
          <cell r="E708">
            <v>2.0500000000000001E-2</v>
          </cell>
          <cell r="F708">
            <v>8.7999999999999995E-2</v>
          </cell>
          <cell r="G708">
            <v>0</v>
          </cell>
          <cell r="H708">
            <v>2</v>
          </cell>
          <cell r="I708">
            <v>3.6</v>
          </cell>
          <cell r="J708">
            <v>6</v>
          </cell>
        </row>
        <row r="709">
          <cell r="B709">
            <v>145079</v>
          </cell>
          <cell r="C709">
            <v>0.15620000000000001</v>
          </cell>
          <cell r="D709">
            <v>0.14660000000000001</v>
          </cell>
          <cell r="E709">
            <v>9.5999999999999992E-3</v>
          </cell>
          <cell r="F709">
            <v>0</v>
          </cell>
          <cell r="G709">
            <v>0</v>
          </cell>
          <cell r="H709">
            <v>2</v>
          </cell>
          <cell r="I709">
            <v>3.6</v>
          </cell>
          <cell r="J709">
            <v>6</v>
          </cell>
        </row>
        <row r="710">
          <cell r="B710">
            <v>145079</v>
          </cell>
          <cell r="C710">
            <v>0.55869999999999997</v>
          </cell>
          <cell r="D710">
            <v>0.41799999999999998</v>
          </cell>
          <cell r="E710">
            <v>4.9299999999999997E-2</v>
          </cell>
          <cell r="F710">
            <v>9.1399999999999995E-2</v>
          </cell>
          <cell r="G710">
            <v>0</v>
          </cell>
          <cell r="H710">
            <v>2</v>
          </cell>
          <cell r="I710">
            <v>3.6</v>
          </cell>
          <cell r="J710">
            <v>6</v>
          </cell>
        </row>
        <row r="711">
          <cell r="B711">
            <v>145038</v>
          </cell>
          <cell r="C711">
            <v>0.47549999999999998</v>
          </cell>
          <cell r="D711">
            <v>0.2152</v>
          </cell>
          <cell r="E711">
            <v>1.23E-2</v>
          </cell>
          <cell r="F711">
            <v>0.248</v>
          </cell>
          <cell r="G711">
            <v>0</v>
          </cell>
          <cell r="H711">
            <v>2</v>
          </cell>
          <cell r="I711">
            <v>3.6</v>
          </cell>
          <cell r="J711">
            <v>6</v>
          </cell>
        </row>
        <row r="712">
          <cell r="B712">
            <v>145025</v>
          </cell>
          <cell r="C712">
            <v>0.1065</v>
          </cell>
          <cell r="D712">
            <v>9.35E-2</v>
          </cell>
          <cell r="E712">
            <v>1.2999999999999999E-2</v>
          </cell>
          <cell r="F712">
            <v>0</v>
          </cell>
          <cell r="G712">
            <v>0</v>
          </cell>
          <cell r="H712">
            <v>2</v>
          </cell>
          <cell r="I712">
            <v>3.6</v>
          </cell>
          <cell r="J712">
            <v>6</v>
          </cell>
        </row>
        <row r="713">
          <cell r="B713">
            <v>145013</v>
          </cell>
          <cell r="C713">
            <v>0.3916</v>
          </cell>
          <cell r="D713">
            <v>0.2399</v>
          </cell>
          <cell r="E713">
            <v>6.3E-3</v>
          </cell>
          <cell r="F713">
            <v>0.1454</v>
          </cell>
          <cell r="G713">
            <v>0</v>
          </cell>
          <cell r="H713">
            <v>2</v>
          </cell>
          <cell r="I713">
            <v>3.6</v>
          </cell>
          <cell r="J713">
            <v>6</v>
          </cell>
        </row>
        <row r="714">
          <cell r="B714">
            <v>145025</v>
          </cell>
          <cell r="C714">
            <v>0.97360000000000002</v>
          </cell>
          <cell r="D714">
            <v>0.54859999999999998</v>
          </cell>
          <cell r="E714">
            <v>3.1600000000000003E-2</v>
          </cell>
          <cell r="F714">
            <v>0.39340000000000003</v>
          </cell>
          <cell r="G714">
            <v>0</v>
          </cell>
          <cell r="H714">
            <v>2</v>
          </cell>
          <cell r="I714">
            <v>3.6</v>
          </cell>
          <cell r="J714">
            <v>6</v>
          </cell>
        </row>
        <row r="715">
          <cell r="B715">
            <v>145011</v>
          </cell>
          <cell r="C715">
            <v>0.2752</v>
          </cell>
          <cell r="D715">
            <v>0.26529999999999998</v>
          </cell>
          <cell r="E715">
            <v>9.9000000000000008E-3</v>
          </cell>
          <cell r="F715">
            <v>0</v>
          </cell>
          <cell r="G715">
            <v>0</v>
          </cell>
          <cell r="H715">
            <v>2</v>
          </cell>
          <cell r="I715">
            <v>3.6</v>
          </cell>
          <cell r="J715">
            <v>6</v>
          </cell>
        </row>
        <row r="716">
          <cell r="B716">
            <v>145008</v>
          </cell>
          <cell r="C716">
            <v>0.23089999999999999</v>
          </cell>
          <cell r="D716">
            <v>0.18490000000000001</v>
          </cell>
          <cell r="E716">
            <v>2.1100000000000001E-2</v>
          </cell>
          <cell r="F716">
            <v>0</v>
          </cell>
          <cell r="G716">
            <v>2.4799999999999999E-2</v>
          </cell>
          <cell r="H716">
            <v>2</v>
          </cell>
          <cell r="I716">
            <v>3.6</v>
          </cell>
          <cell r="J716">
            <v>6</v>
          </cell>
        </row>
        <row r="717">
          <cell r="B717">
            <v>145000</v>
          </cell>
          <cell r="C717">
            <v>0.31559999999999999</v>
          </cell>
          <cell r="D717">
            <v>0.28970000000000001</v>
          </cell>
          <cell r="E717">
            <v>2.5999999999999999E-2</v>
          </cell>
          <cell r="F717">
            <v>0</v>
          </cell>
          <cell r="G717">
            <v>0</v>
          </cell>
          <cell r="H717">
            <v>2</v>
          </cell>
          <cell r="I717">
            <v>3.6</v>
          </cell>
          <cell r="J717">
            <v>6</v>
          </cell>
        </row>
        <row r="718">
          <cell r="B718">
            <v>145006</v>
          </cell>
          <cell r="C718">
            <v>0.82169999999999999</v>
          </cell>
          <cell r="D718">
            <v>0.7399</v>
          </cell>
          <cell r="E718">
            <v>5.7000000000000002E-2</v>
          </cell>
          <cell r="F718">
            <v>0</v>
          </cell>
          <cell r="G718">
            <v>2.4799999999999999E-2</v>
          </cell>
          <cell r="I718">
            <v>3.6</v>
          </cell>
          <cell r="J718">
            <v>6</v>
          </cell>
        </row>
        <row r="719">
          <cell r="B719">
            <v>145053</v>
          </cell>
          <cell r="C719">
            <v>3.3210000000000002</v>
          </cell>
          <cell r="D719">
            <v>2.5712000000000002</v>
          </cell>
          <cell r="E719">
            <v>0.20480000000000001</v>
          </cell>
          <cell r="F719">
            <v>0.5202</v>
          </cell>
          <cell r="G719">
            <v>2.4799999999999999E-2</v>
          </cell>
          <cell r="J719">
            <v>6</v>
          </cell>
        </row>
        <row r="721">
          <cell r="B721" t="str">
            <v>Evolução FEC Conjunto Planalto</v>
          </cell>
        </row>
        <row r="722">
          <cell r="B722" t="str">
            <v>CONSUM</v>
          </cell>
          <cell r="C722" t="str">
            <v>TOTAL</v>
          </cell>
          <cell r="D722" t="str">
            <v>NPROG</v>
          </cell>
          <cell r="E722" t="str">
            <v>PROG</v>
          </cell>
          <cell r="F722" t="str">
            <v>SUBT INT</v>
          </cell>
          <cell r="G722" t="str">
            <v>SUBT EXT</v>
          </cell>
          <cell r="H722" t="str">
            <v>Padrão Mensal = 2,4</v>
          </cell>
          <cell r="I722" t="str">
            <v>Padrão Trimestral = 4,8</v>
          </cell>
          <cell r="J722" t="str">
            <v>Padrão Anual = 8</v>
          </cell>
        </row>
        <row r="723">
          <cell r="B723">
            <v>111017</v>
          </cell>
          <cell r="C723">
            <v>0.8226</v>
          </cell>
          <cell r="D723">
            <v>0.73070000000000002</v>
          </cell>
          <cell r="E723">
            <v>4.7600000000000003E-2</v>
          </cell>
          <cell r="F723">
            <v>4.4299999999999999E-2</v>
          </cell>
          <cell r="G723">
            <v>0</v>
          </cell>
          <cell r="H723">
            <v>2.4</v>
          </cell>
          <cell r="I723">
            <v>4.8</v>
          </cell>
          <cell r="J723">
            <v>8</v>
          </cell>
        </row>
        <row r="724">
          <cell r="B724">
            <v>111017</v>
          </cell>
          <cell r="C724">
            <v>0.43969999999999998</v>
          </cell>
          <cell r="D724">
            <v>0.42470000000000002</v>
          </cell>
          <cell r="E724">
            <v>1.49E-2</v>
          </cell>
          <cell r="F724">
            <v>0</v>
          </cell>
          <cell r="G724">
            <v>0</v>
          </cell>
          <cell r="H724">
            <v>2.4</v>
          </cell>
          <cell r="I724">
            <v>4.8</v>
          </cell>
          <cell r="J724">
            <v>8</v>
          </cell>
        </row>
        <row r="725">
          <cell r="B725">
            <v>111017</v>
          </cell>
          <cell r="C725">
            <v>0.55130000000000001</v>
          </cell>
          <cell r="D725">
            <v>0.53759999999999997</v>
          </cell>
          <cell r="E725">
            <v>1.37E-2</v>
          </cell>
          <cell r="F725">
            <v>0</v>
          </cell>
          <cell r="G725">
            <v>0</v>
          </cell>
          <cell r="H725">
            <v>2.4</v>
          </cell>
          <cell r="I725">
            <v>4.8</v>
          </cell>
          <cell r="J725">
            <v>8</v>
          </cell>
        </row>
        <row r="726">
          <cell r="B726">
            <v>111017</v>
          </cell>
          <cell r="C726">
            <v>1.8136000000000001</v>
          </cell>
          <cell r="D726">
            <v>1.6930000000000001</v>
          </cell>
          <cell r="E726">
            <v>7.6200000000000004E-2</v>
          </cell>
          <cell r="F726">
            <v>4.4299999999999999E-2</v>
          </cell>
          <cell r="G726">
            <v>0</v>
          </cell>
          <cell r="H726">
            <v>2.4</v>
          </cell>
          <cell r="I726">
            <v>4.8</v>
          </cell>
          <cell r="J726">
            <v>8</v>
          </cell>
        </row>
        <row r="727">
          <cell r="B727">
            <v>111017</v>
          </cell>
          <cell r="C727">
            <v>0.10929999999999999</v>
          </cell>
          <cell r="D727">
            <v>0.1019</v>
          </cell>
          <cell r="E727">
            <v>7.4000000000000003E-3</v>
          </cell>
          <cell r="F727">
            <v>0</v>
          </cell>
          <cell r="G727">
            <v>0</v>
          </cell>
          <cell r="H727">
            <v>2.4</v>
          </cell>
          <cell r="I727">
            <v>4.8</v>
          </cell>
          <cell r="J727">
            <v>8</v>
          </cell>
        </row>
        <row r="728">
          <cell r="B728">
            <v>111017</v>
          </cell>
          <cell r="C728">
            <v>0.5292</v>
          </cell>
          <cell r="D728">
            <v>0.46479999999999999</v>
          </cell>
          <cell r="E728">
            <v>6.1899999999999997E-2</v>
          </cell>
          <cell r="F728">
            <v>2.5000000000000001E-3</v>
          </cell>
          <cell r="G728">
            <v>0</v>
          </cell>
          <cell r="H728">
            <v>2.4</v>
          </cell>
          <cell r="I728">
            <v>4.8</v>
          </cell>
          <cell r="J728">
            <v>8</v>
          </cell>
        </row>
        <row r="729">
          <cell r="B729">
            <v>111017</v>
          </cell>
          <cell r="C729">
            <v>0.58620000000000005</v>
          </cell>
          <cell r="D729">
            <v>0.58230000000000004</v>
          </cell>
          <cell r="E729">
            <v>3.8999999999999998E-3</v>
          </cell>
          <cell r="F729">
            <v>0</v>
          </cell>
          <cell r="G729">
            <v>0</v>
          </cell>
          <cell r="H729">
            <v>2.4</v>
          </cell>
          <cell r="I729">
            <v>4.8</v>
          </cell>
          <cell r="J729">
            <v>8</v>
          </cell>
        </row>
        <row r="730">
          <cell r="B730">
            <v>111017</v>
          </cell>
          <cell r="C730">
            <v>1.2246999999999999</v>
          </cell>
          <cell r="D730">
            <v>1.149</v>
          </cell>
          <cell r="E730">
            <v>7.3200000000000001E-2</v>
          </cell>
          <cell r="F730">
            <v>2.5000000000000001E-3</v>
          </cell>
          <cell r="G730">
            <v>0</v>
          </cell>
          <cell r="H730">
            <v>2.4</v>
          </cell>
          <cell r="I730">
            <v>4.8</v>
          </cell>
          <cell r="J730">
            <v>8</v>
          </cell>
        </row>
        <row r="731">
          <cell r="B731">
            <v>111017</v>
          </cell>
          <cell r="C731">
            <v>0.34860000000000002</v>
          </cell>
          <cell r="D731">
            <v>0.3422</v>
          </cell>
          <cell r="E731">
            <v>6.4000000000000003E-3</v>
          </cell>
          <cell r="F731">
            <v>0</v>
          </cell>
          <cell r="G731">
            <v>0</v>
          </cell>
          <cell r="H731">
            <v>2.4</v>
          </cell>
          <cell r="I731">
            <v>4.8</v>
          </cell>
          <cell r="J731">
            <v>8</v>
          </cell>
        </row>
        <row r="732">
          <cell r="B732">
            <v>111017</v>
          </cell>
          <cell r="C732">
            <v>0.51390000000000002</v>
          </cell>
          <cell r="D732">
            <v>0.47060000000000002</v>
          </cell>
          <cell r="E732">
            <v>4.3299999999999998E-2</v>
          </cell>
          <cell r="F732">
            <v>0</v>
          </cell>
          <cell r="G732">
            <v>0</v>
          </cell>
          <cell r="H732">
            <v>2.4</v>
          </cell>
          <cell r="I732">
            <v>4.8</v>
          </cell>
          <cell r="J732">
            <v>8</v>
          </cell>
        </row>
        <row r="733">
          <cell r="B733">
            <v>111017</v>
          </cell>
          <cell r="C733">
            <v>0.44230000000000003</v>
          </cell>
          <cell r="D733">
            <v>0.22620000000000001</v>
          </cell>
          <cell r="E733">
            <v>3.73E-2</v>
          </cell>
          <cell r="F733">
            <v>0</v>
          </cell>
          <cell r="G733">
            <v>0.17879999999999999</v>
          </cell>
          <cell r="H733">
            <v>2.4</v>
          </cell>
          <cell r="I733">
            <v>4.8</v>
          </cell>
          <cell r="J733">
            <v>8</v>
          </cell>
        </row>
        <row r="734">
          <cell r="B734">
            <v>111017</v>
          </cell>
          <cell r="C734">
            <v>1.3048</v>
          </cell>
          <cell r="D734">
            <v>1.0389999999999999</v>
          </cell>
          <cell r="E734">
            <v>8.6999999999999994E-2</v>
          </cell>
          <cell r="F734">
            <v>0</v>
          </cell>
          <cell r="G734">
            <v>0.17879999999999999</v>
          </cell>
          <cell r="H734">
            <v>2.4</v>
          </cell>
          <cell r="I734">
            <v>4.8</v>
          </cell>
          <cell r="J734">
            <v>8</v>
          </cell>
        </row>
        <row r="735">
          <cell r="B735">
            <v>111017</v>
          </cell>
          <cell r="C735">
            <v>0.89829999999999999</v>
          </cell>
          <cell r="D735">
            <v>0.87270000000000003</v>
          </cell>
          <cell r="E735">
            <v>2.5499999999999998E-2</v>
          </cell>
          <cell r="F735">
            <v>0</v>
          </cell>
          <cell r="G735">
            <v>0</v>
          </cell>
          <cell r="H735">
            <v>2.4</v>
          </cell>
          <cell r="I735">
            <v>4.8</v>
          </cell>
          <cell r="J735">
            <v>8</v>
          </cell>
        </row>
        <row r="736">
          <cell r="B736">
            <v>111017</v>
          </cell>
          <cell r="C736">
            <v>1.0628</v>
          </cell>
          <cell r="D736">
            <v>0.92479999999999996</v>
          </cell>
          <cell r="E736">
            <v>9.3700000000000006E-2</v>
          </cell>
          <cell r="F736">
            <v>0</v>
          </cell>
          <cell r="G736">
            <v>4.4299999999999999E-2</v>
          </cell>
          <cell r="H736">
            <v>2.4</v>
          </cell>
          <cell r="I736">
            <v>4.8</v>
          </cell>
          <cell r="J736">
            <v>8</v>
          </cell>
        </row>
        <row r="737">
          <cell r="B737">
            <v>111017</v>
          </cell>
          <cell r="C737">
            <v>0.52569999999999995</v>
          </cell>
          <cell r="D737">
            <v>0.48559999999999998</v>
          </cell>
          <cell r="E737">
            <v>4.0099999999999997E-2</v>
          </cell>
          <cell r="F737">
            <v>0</v>
          </cell>
          <cell r="G737">
            <v>0</v>
          </cell>
          <cell r="H737">
            <v>2.4</v>
          </cell>
          <cell r="I737">
            <v>4.8</v>
          </cell>
          <cell r="J737">
            <v>8</v>
          </cell>
        </row>
        <row r="738">
          <cell r="B738">
            <v>111017</v>
          </cell>
          <cell r="C738">
            <v>2.4868000000000001</v>
          </cell>
          <cell r="D738">
            <v>2.2831000000000001</v>
          </cell>
          <cell r="E738">
            <v>0.1593</v>
          </cell>
          <cell r="F738">
            <v>0</v>
          </cell>
          <cell r="G738">
            <v>4.4299999999999999E-2</v>
          </cell>
          <cell r="I738">
            <v>4.8</v>
          </cell>
          <cell r="J738">
            <v>8</v>
          </cell>
        </row>
        <row r="739">
          <cell r="B739">
            <v>111017</v>
          </cell>
          <cell r="C739">
            <v>6.8299000000000003</v>
          </cell>
          <cell r="D739">
            <v>6.1641000000000004</v>
          </cell>
          <cell r="E739">
            <v>0.3957</v>
          </cell>
          <cell r="F739">
            <v>4.6800000000000001E-2</v>
          </cell>
          <cell r="G739">
            <v>0.22309999999999999</v>
          </cell>
          <cell r="J739">
            <v>8</v>
          </cell>
        </row>
        <row r="741">
          <cell r="B741" t="str">
            <v>Evolução FEC Conjunto Raposo Tavares</v>
          </cell>
        </row>
        <row r="742">
          <cell r="B742" t="str">
            <v>CONSUM</v>
          </cell>
          <cell r="C742" t="str">
            <v>TOTAL</v>
          </cell>
          <cell r="D742" t="str">
            <v>NPROG</v>
          </cell>
          <cell r="E742" t="str">
            <v>PROG</v>
          </cell>
          <cell r="F742" t="str">
            <v>SUBT INT</v>
          </cell>
          <cell r="G742" t="str">
            <v>SUBT EXT</v>
          </cell>
          <cell r="H742" t="str">
            <v>Padrão Mensal = 3,6</v>
          </cell>
          <cell r="I742" t="str">
            <v>Padrão Trimestral = 7,2</v>
          </cell>
          <cell r="J742" t="str">
            <v>Padrão Anual = 12</v>
          </cell>
        </row>
        <row r="743">
          <cell r="B743">
            <v>28775</v>
          </cell>
          <cell r="C743">
            <v>0.76070000000000004</v>
          </cell>
          <cell r="D743">
            <v>0.75790000000000002</v>
          </cell>
          <cell r="E743">
            <v>2.8E-3</v>
          </cell>
          <cell r="F743">
            <v>0</v>
          </cell>
          <cell r="G743">
            <v>0</v>
          </cell>
          <cell r="H743">
            <v>3.6</v>
          </cell>
          <cell r="I743">
            <v>7.2</v>
          </cell>
          <cell r="J743">
            <v>12</v>
          </cell>
        </row>
        <row r="744">
          <cell r="B744">
            <v>28775</v>
          </cell>
          <cell r="C744">
            <v>0.443</v>
          </cell>
          <cell r="D744">
            <v>0.443</v>
          </cell>
          <cell r="E744">
            <v>0</v>
          </cell>
          <cell r="F744">
            <v>0</v>
          </cell>
          <cell r="G744">
            <v>0</v>
          </cell>
          <cell r="H744">
            <v>3.6</v>
          </cell>
          <cell r="I744">
            <v>7.2</v>
          </cell>
          <cell r="J744">
            <v>12</v>
          </cell>
        </row>
        <row r="745">
          <cell r="B745">
            <v>28775</v>
          </cell>
          <cell r="C745">
            <v>0.50390000000000001</v>
          </cell>
          <cell r="D745">
            <v>0.50390000000000001</v>
          </cell>
          <cell r="E745">
            <v>0</v>
          </cell>
          <cell r="F745">
            <v>0</v>
          </cell>
          <cell r="G745">
            <v>0</v>
          </cell>
          <cell r="H745">
            <v>3.6</v>
          </cell>
          <cell r="I745">
            <v>7.2</v>
          </cell>
          <cell r="J745">
            <v>12</v>
          </cell>
        </row>
        <row r="746">
          <cell r="B746">
            <v>28775</v>
          </cell>
          <cell r="C746">
            <v>1.7076</v>
          </cell>
          <cell r="D746">
            <v>1.7048000000000001</v>
          </cell>
          <cell r="E746">
            <v>2.8E-3</v>
          </cell>
          <cell r="F746">
            <v>0</v>
          </cell>
          <cell r="G746">
            <v>0</v>
          </cell>
          <cell r="H746">
            <v>3.6</v>
          </cell>
          <cell r="I746">
            <v>7.2</v>
          </cell>
          <cell r="J746">
            <v>12</v>
          </cell>
        </row>
        <row r="747">
          <cell r="B747">
            <v>28775</v>
          </cell>
          <cell r="C747">
            <v>9.5200000000000007E-2</v>
          </cell>
          <cell r="D747">
            <v>9.0700000000000003E-2</v>
          </cell>
          <cell r="E747">
            <v>4.4999999999999997E-3</v>
          </cell>
          <cell r="F747">
            <v>0</v>
          </cell>
          <cell r="G747">
            <v>0</v>
          </cell>
          <cell r="H747">
            <v>3.6</v>
          </cell>
          <cell r="I747">
            <v>7.2</v>
          </cell>
          <cell r="J747">
            <v>12</v>
          </cell>
        </row>
        <row r="748">
          <cell r="B748">
            <v>28775</v>
          </cell>
          <cell r="C748">
            <v>0.3392</v>
          </cell>
          <cell r="D748">
            <v>0.33660000000000001</v>
          </cell>
          <cell r="E748">
            <v>2.5999999999999999E-3</v>
          </cell>
          <cell r="F748">
            <v>0</v>
          </cell>
          <cell r="G748">
            <v>0</v>
          </cell>
          <cell r="H748">
            <v>3.6</v>
          </cell>
          <cell r="I748">
            <v>7.2</v>
          </cell>
          <cell r="J748">
            <v>12</v>
          </cell>
        </row>
        <row r="749">
          <cell r="B749">
            <v>28775</v>
          </cell>
          <cell r="C749">
            <v>0.34599999999999997</v>
          </cell>
          <cell r="D749">
            <v>0.34150000000000003</v>
          </cell>
          <cell r="E749">
            <v>4.5999999999999999E-3</v>
          </cell>
          <cell r="F749">
            <v>0</v>
          </cell>
          <cell r="G749">
            <v>0</v>
          </cell>
          <cell r="H749">
            <v>3.6</v>
          </cell>
          <cell r="I749">
            <v>7.2</v>
          </cell>
          <cell r="J749">
            <v>12</v>
          </cell>
        </row>
        <row r="750">
          <cell r="B750">
            <v>28775</v>
          </cell>
          <cell r="C750">
            <v>0.78039999999999998</v>
          </cell>
          <cell r="D750">
            <v>0.76880000000000004</v>
          </cell>
          <cell r="E750">
            <v>1.17E-2</v>
          </cell>
          <cell r="F750">
            <v>0</v>
          </cell>
          <cell r="G750">
            <v>0</v>
          </cell>
          <cell r="H750">
            <v>3.6</v>
          </cell>
          <cell r="I750">
            <v>7.2</v>
          </cell>
          <cell r="J750">
            <v>12</v>
          </cell>
        </row>
        <row r="751">
          <cell r="B751">
            <v>28775</v>
          </cell>
          <cell r="C751">
            <v>8.5500000000000007E-2</v>
          </cell>
          <cell r="D751">
            <v>7.6300000000000007E-2</v>
          </cell>
          <cell r="E751">
            <v>9.1000000000000004E-3</v>
          </cell>
          <cell r="F751">
            <v>0</v>
          </cell>
          <cell r="G751">
            <v>0</v>
          </cell>
          <cell r="H751">
            <v>3.6</v>
          </cell>
          <cell r="I751">
            <v>7.2</v>
          </cell>
          <cell r="J751">
            <v>12</v>
          </cell>
        </row>
        <row r="752">
          <cell r="B752">
            <v>28775</v>
          </cell>
          <cell r="C752">
            <v>0.35949999999999999</v>
          </cell>
          <cell r="D752">
            <v>0.35730000000000001</v>
          </cell>
          <cell r="E752">
            <v>2.2000000000000001E-3</v>
          </cell>
          <cell r="F752">
            <v>0</v>
          </cell>
          <cell r="G752">
            <v>0</v>
          </cell>
          <cell r="H752">
            <v>3.6</v>
          </cell>
          <cell r="I752">
            <v>7.2</v>
          </cell>
          <cell r="J752">
            <v>12</v>
          </cell>
        </row>
        <row r="753">
          <cell r="B753">
            <v>28775</v>
          </cell>
          <cell r="C753">
            <v>0.73250000000000004</v>
          </cell>
          <cell r="D753">
            <v>0.72789999999999999</v>
          </cell>
          <cell r="E753">
            <v>4.5999999999999999E-3</v>
          </cell>
          <cell r="F753">
            <v>0</v>
          </cell>
          <cell r="G753">
            <v>0</v>
          </cell>
          <cell r="H753">
            <v>3.6</v>
          </cell>
          <cell r="I753">
            <v>7.2</v>
          </cell>
          <cell r="J753">
            <v>12</v>
          </cell>
        </row>
        <row r="754">
          <cell r="B754">
            <v>28775</v>
          </cell>
          <cell r="C754">
            <v>1.1775</v>
          </cell>
          <cell r="D754">
            <v>1.1615</v>
          </cell>
          <cell r="E754">
            <v>1.5900000000000001E-2</v>
          </cell>
          <cell r="F754">
            <v>0</v>
          </cell>
          <cell r="G754">
            <v>0</v>
          </cell>
          <cell r="H754">
            <v>3.6</v>
          </cell>
          <cell r="I754">
            <v>7.2</v>
          </cell>
          <cell r="J754">
            <v>12</v>
          </cell>
        </row>
        <row r="755">
          <cell r="B755">
            <v>28775</v>
          </cell>
          <cell r="C755">
            <v>6.2399999999999997E-2</v>
          </cell>
          <cell r="D755">
            <v>6.0400000000000002E-2</v>
          </cell>
          <cell r="E755">
            <v>2.0999999999999999E-3</v>
          </cell>
          <cell r="F755">
            <v>0</v>
          </cell>
          <cell r="G755">
            <v>0</v>
          </cell>
          <cell r="H755">
            <v>3.6</v>
          </cell>
          <cell r="I755">
            <v>7.2</v>
          </cell>
          <cell r="J755">
            <v>12</v>
          </cell>
        </row>
        <row r="756">
          <cell r="B756">
            <v>28775</v>
          </cell>
          <cell r="C756">
            <v>1.2979000000000001</v>
          </cell>
          <cell r="D756">
            <v>1.2979000000000001</v>
          </cell>
          <cell r="E756">
            <v>0</v>
          </cell>
          <cell r="F756">
            <v>0</v>
          </cell>
          <cell r="G756">
            <v>0</v>
          </cell>
          <cell r="H756">
            <v>3.6</v>
          </cell>
          <cell r="I756">
            <v>7.2</v>
          </cell>
          <cell r="J756">
            <v>12</v>
          </cell>
        </row>
        <row r="757">
          <cell r="B757">
            <v>28775</v>
          </cell>
          <cell r="C757">
            <v>0.87560000000000004</v>
          </cell>
          <cell r="D757">
            <v>0.86819999999999997</v>
          </cell>
          <cell r="E757">
            <v>7.4000000000000003E-3</v>
          </cell>
          <cell r="F757">
            <v>0</v>
          </cell>
          <cell r="G757">
            <v>0</v>
          </cell>
          <cell r="H757">
            <v>3.6</v>
          </cell>
          <cell r="I757">
            <v>7.2</v>
          </cell>
          <cell r="J757">
            <v>12</v>
          </cell>
        </row>
        <row r="758">
          <cell r="B758">
            <v>28775</v>
          </cell>
          <cell r="C758">
            <v>2.2359</v>
          </cell>
          <cell r="D758">
            <v>2.2265000000000001</v>
          </cell>
          <cell r="E758">
            <v>9.4999999999999998E-3</v>
          </cell>
          <cell r="F758">
            <v>0</v>
          </cell>
          <cell r="G758">
            <v>0</v>
          </cell>
          <cell r="I758">
            <v>7.2</v>
          </cell>
          <cell r="J758">
            <v>12</v>
          </cell>
        </row>
        <row r="759">
          <cell r="B759">
            <v>28775</v>
          </cell>
          <cell r="C759">
            <v>5.9013999999999998</v>
          </cell>
          <cell r="D759">
            <v>5.8616000000000001</v>
          </cell>
          <cell r="E759">
            <v>3.9899999999999998E-2</v>
          </cell>
          <cell r="F759">
            <v>0</v>
          </cell>
          <cell r="G759">
            <v>0</v>
          </cell>
          <cell r="J759">
            <v>12</v>
          </cell>
        </row>
        <row r="761">
          <cell r="B761" t="str">
            <v>Evolução FEC Conjunto Rib. Pires - Rio G. da Serra</v>
          </cell>
        </row>
        <row r="762">
          <cell r="B762" t="str">
            <v>CONSUM</v>
          </cell>
          <cell r="C762" t="str">
            <v>TOTAL</v>
          </cell>
          <cell r="D762" t="str">
            <v>NPROG</v>
          </cell>
          <cell r="E762" t="str">
            <v>PROG</v>
          </cell>
          <cell r="F762" t="str">
            <v>SUBT INT</v>
          </cell>
          <cell r="G762" t="str">
            <v>SUBT EXT</v>
          </cell>
          <cell r="H762" t="str">
            <v>Padrão Mensal = 2,4</v>
          </cell>
          <cell r="I762" t="str">
            <v>Padrão Trimestral = 4,8</v>
          </cell>
          <cell r="J762" t="str">
            <v>Padrão Anual = 8</v>
          </cell>
        </row>
        <row r="763">
          <cell r="B763">
            <v>42626</v>
          </cell>
          <cell r="C763">
            <v>0.627</v>
          </cell>
          <cell r="D763">
            <v>0.56940000000000002</v>
          </cell>
          <cell r="E763">
            <v>5.7599999999999998E-2</v>
          </cell>
          <cell r="F763">
            <v>0</v>
          </cell>
          <cell r="G763">
            <v>0</v>
          </cell>
          <cell r="H763">
            <v>2.4</v>
          </cell>
          <cell r="I763">
            <v>4.8</v>
          </cell>
          <cell r="J763">
            <v>8</v>
          </cell>
        </row>
        <row r="764">
          <cell r="B764">
            <v>42621</v>
          </cell>
          <cell r="C764">
            <v>0.28310000000000002</v>
          </cell>
          <cell r="D764">
            <v>0.28310000000000002</v>
          </cell>
          <cell r="E764">
            <v>0</v>
          </cell>
          <cell r="F764">
            <v>0</v>
          </cell>
          <cell r="G764">
            <v>0</v>
          </cell>
          <cell r="H764">
            <v>2.4</v>
          </cell>
          <cell r="I764">
            <v>4.8</v>
          </cell>
          <cell r="J764">
            <v>8</v>
          </cell>
        </row>
        <row r="765">
          <cell r="B765">
            <v>42621</v>
          </cell>
          <cell r="C765">
            <v>0.52280000000000004</v>
          </cell>
          <cell r="D765">
            <v>0.41089999999999999</v>
          </cell>
          <cell r="E765">
            <v>0.1119</v>
          </cell>
          <cell r="F765">
            <v>0</v>
          </cell>
          <cell r="G765">
            <v>0</v>
          </cell>
          <cell r="H765">
            <v>2.4</v>
          </cell>
          <cell r="I765">
            <v>4.8</v>
          </cell>
          <cell r="J765">
            <v>8</v>
          </cell>
        </row>
        <row r="766">
          <cell r="B766">
            <v>42623</v>
          </cell>
          <cell r="C766">
            <v>1.4329000000000001</v>
          </cell>
          <cell r="D766">
            <v>1.2634000000000001</v>
          </cell>
          <cell r="E766">
            <v>0.16950000000000001</v>
          </cell>
          <cell r="F766">
            <v>0</v>
          </cell>
          <cell r="G766">
            <v>0</v>
          </cell>
          <cell r="H766">
            <v>2.4</v>
          </cell>
          <cell r="I766">
            <v>4.8</v>
          </cell>
          <cell r="J766">
            <v>8</v>
          </cell>
        </row>
        <row r="767">
          <cell r="B767">
            <v>42610</v>
          </cell>
          <cell r="C767">
            <v>0.2021</v>
          </cell>
          <cell r="D767">
            <v>0.19289999999999999</v>
          </cell>
          <cell r="E767">
            <v>9.1999999999999998E-3</v>
          </cell>
          <cell r="F767">
            <v>0</v>
          </cell>
          <cell r="G767">
            <v>0</v>
          </cell>
          <cell r="H767">
            <v>2.4</v>
          </cell>
          <cell r="I767">
            <v>4.8</v>
          </cell>
          <cell r="J767">
            <v>8</v>
          </cell>
        </row>
        <row r="768">
          <cell r="B768">
            <v>42610</v>
          </cell>
          <cell r="C768">
            <v>0.2944</v>
          </cell>
          <cell r="D768">
            <v>0.23330000000000001</v>
          </cell>
          <cell r="E768">
            <v>6.0699999999999997E-2</v>
          </cell>
          <cell r="F768">
            <v>4.0000000000000002E-4</v>
          </cell>
          <cell r="G768">
            <v>0</v>
          </cell>
          <cell r="H768">
            <v>2.4</v>
          </cell>
          <cell r="I768">
            <v>4.8</v>
          </cell>
          <cell r="J768">
            <v>8</v>
          </cell>
        </row>
        <row r="769">
          <cell r="B769">
            <v>42610</v>
          </cell>
          <cell r="C769">
            <v>0.56899999999999995</v>
          </cell>
          <cell r="D769">
            <v>0.50670000000000004</v>
          </cell>
          <cell r="E769">
            <v>6.2399999999999997E-2</v>
          </cell>
          <cell r="F769">
            <v>0</v>
          </cell>
          <cell r="G769">
            <v>0</v>
          </cell>
          <cell r="H769">
            <v>2.4</v>
          </cell>
          <cell r="I769">
            <v>4.8</v>
          </cell>
          <cell r="J769">
            <v>8</v>
          </cell>
        </row>
        <row r="770">
          <cell r="B770">
            <v>42610</v>
          </cell>
          <cell r="C770">
            <v>1.0654999999999999</v>
          </cell>
          <cell r="D770">
            <v>0.93289999999999995</v>
          </cell>
          <cell r="E770">
            <v>0.1323</v>
          </cell>
          <cell r="F770">
            <v>4.0000000000000002E-4</v>
          </cell>
          <cell r="G770">
            <v>0</v>
          </cell>
          <cell r="H770">
            <v>2.4</v>
          </cell>
          <cell r="I770">
            <v>4.8</v>
          </cell>
          <cell r="J770">
            <v>8</v>
          </cell>
        </row>
        <row r="771">
          <cell r="B771">
            <v>42610</v>
          </cell>
          <cell r="C771">
            <v>0.1744</v>
          </cell>
          <cell r="D771">
            <v>0.17230000000000001</v>
          </cell>
          <cell r="E771">
            <v>2E-3</v>
          </cell>
          <cell r="F771">
            <v>0</v>
          </cell>
          <cell r="G771">
            <v>0</v>
          </cell>
          <cell r="H771">
            <v>2.4</v>
          </cell>
          <cell r="I771">
            <v>4.8</v>
          </cell>
          <cell r="J771">
            <v>8</v>
          </cell>
        </row>
        <row r="772">
          <cell r="B772">
            <v>42582</v>
          </cell>
          <cell r="C772">
            <v>0.1096</v>
          </cell>
          <cell r="D772">
            <v>0.104</v>
          </cell>
          <cell r="E772">
            <v>5.5999999999999999E-3</v>
          </cell>
          <cell r="F772">
            <v>0</v>
          </cell>
          <cell r="G772">
            <v>0</v>
          </cell>
          <cell r="H772">
            <v>2.4</v>
          </cell>
          <cell r="I772">
            <v>4.8</v>
          </cell>
          <cell r="J772">
            <v>8</v>
          </cell>
        </row>
        <row r="773">
          <cell r="B773">
            <v>42581</v>
          </cell>
          <cell r="C773">
            <v>0.56159999999999999</v>
          </cell>
          <cell r="D773">
            <v>0.55720000000000003</v>
          </cell>
          <cell r="E773">
            <v>4.0000000000000001E-3</v>
          </cell>
          <cell r="F773">
            <v>0</v>
          </cell>
          <cell r="G773">
            <v>4.0000000000000002E-4</v>
          </cell>
          <cell r="H773">
            <v>2.4</v>
          </cell>
          <cell r="I773">
            <v>4.8</v>
          </cell>
          <cell r="J773">
            <v>8</v>
          </cell>
        </row>
        <row r="774">
          <cell r="B774">
            <v>42591</v>
          </cell>
          <cell r="C774">
            <v>0.84550000000000003</v>
          </cell>
          <cell r="D774">
            <v>0.83340000000000003</v>
          </cell>
          <cell r="E774">
            <v>1.1599999999999999E-2</v>
          </cell>
          <cell r="F774">
            <v>0</v>
          </cell>
          <cell r="G774">
            <v>4.0000000000000002E-4</v>
          </cell>
          <cell r="H774">
            <v>2.4</v>
          </cell>
          <cell r="I774">
            <v>4.8</v>
          </cell>
          <cell r="J774">
            <v>8</v>
          </cell>
        </row>
        <row r="775">
          <cell r="B775">
            <v>42581</v>
          </cell>
          <cell r="C775">
            <v>0.45150000000000001</v>
          </cell>
          <cell r="D775">
            <v>0.43469999999999998</v>
          </cell>
          <cell r="E775">
            <v>1.6799999999999999E-2</v>
          </cell>
          <cell r="F775">
            <v>0</v>
          </cell>
          <cell r="G775">
            <v>0</v>
          </cell>
          <cell r="H775">
            <v>2.4</v>
          </cell>
          <cell r="I775">
            <v>4.8</v>
          </cell>
          <cell r="J775">
            <v>8</v>
          </cell>
        </row>
        <row r="776">
          <cell r="B776">
            <v>42577</v>
          </cell>
          <cell r="C776">
            <v>0.77759999999999996</v>
          </cell>
          <cell r="D776">
            <v>0.71650000000000003</v>
          </cell>
          <cell r="E776">
            <v>6.1100000000000002E-2</v>
          </cell>
          <cell r="F776">
            <v>0</v>
          </cell>
          <cell r="G776">
            <v>0</v>
          </cell>
          <cell r="H776">
            <v>2.4</v>
          </cell>
          <cell r="I776">
            <v>4.8</v>
          </cell>
          <cell r="J776">
            <v>8</v>
          </cell>
        </row>
        <row r="777">
          <cell r="B777">
            <v>42576</v>
          </cell>
          <cell r="C777">
            <v>0.67969999999999997</v>
          </cell>
          <cell r="D777">
            <v>0.67600000000000005</v>
          </cell>
          <cell r="E777">
            <v>3.7000000000000002E-3</v>
          </cell>
          <cell r="F777">
            <v>0</v>
          </cell>
          <cell r="G777">
            <v>0</v>
          </cell>
          <cell r="H777">
            <v>2.4</v>
          </cell>
          <cell r="I777">
            <v>4.8</v>
          </cell>
          <cell r="J777">
            <v>8</v>
          </cell>
        </row>
        <row r="778">
          <cell r="B778">
            <v>42578</v>
          </cell>
          <cell r="C778">
            <v>1.9088000000000001</v>
          </cell>
          <cell r="D778">
            <v>1.8271999999999999</v>
          </cell>
          <cell r="E778">
            <v>8.1600000000000006E-2</v>
          </cell>
          <cell r="F778">
            <v>0</v>
          </cell>
          <cell r="G778">
            <v>0</v>
          </cell>
          <cell r="I778">
            <v>4.8</v>
          </cell>
          <cell r="J778">
            <v>8</v>
          </cell>
        </row>
        <row r="779">
          <cell r="B779">
            <v>42600</v>
          </cell>
          <cell r="C779">
            <v>5.2526000000000002</v>
          </cell>
          <cell r="D779">
            <v>4.8567</v>
          </cell>
          <cell r="E779">
            <v>0.39510000000000001</v>
          </cell>
          <cell r="F779">
            <v>4.0000000000000002E-4</v>
          </cell>
          <cell r="G779">
            <v>4.0000000000000002E-4</v>
          </cell>
          <cell r="J779">
            <v>8</v>
          </cell>
        </row>
        <row r="781">
          <cell r="B781" t="str">
            <v>Evolução FEC Conjunto Rio Bonito</v>
          </cell>
        </row>
        <row r="782">
          <cell r="B782" t="str">
            <v>CONSUM</v>
          </cell>
          <cell r="C782" t="str">
            <v>TOTAL</v>
          </cell>
          <cell r="D782" t="str">
            <v>NPROG</v>
          </cell>
          <cell r="E782" t="str">
            <v>PROG</v>
          </cell>
          <cell r="F782" t="str">
            <v>SUBT INT</v>
          </cell>
          <cell r="G782" t="str">
            <v>SUBT EXT</v>
          </cell>
          <cell r="H782" t="str">
            <v>Padrão Mensal = 4,5</v>
          </cell>
          <cell r="I782" t="str">
            <v>Padrão Trimestral = 9</v>
          </cell>
          <cell r="J782" t="str">
            <v>Padrão Anual = 15</v>
          </cell>
        </row>
        <row r="783">
          <cell r="B783">
            <v>98124</v>
          </cell>
          <cell r="C783">
            <v>1.0673999999999999</v>
          </cell>
          <cell r="D783">
            <v>0.82809999999999995</v>
          </cell>
          <cell r="E783">
            <v>1.09E-2</v>
          </cell>
          <cell r="F783">
            <v>0.22850000000000001</v>
          </cell>
          <cell r="G783">
            <v>0</v>
          </cell>
          <cell r="H783">
            <v>4.5</v>
          </cell>
          <cell r="I783">
            <v>9</v>
          </cell>
          <cell r="J783">
            <v>15</v>
          </cell>
        </row>
        <row r="784">
          <cell r="B784">
            <v>98104</v>
          </cell>
          <cell r="C784">
            <v>0.42630000000000001</v>
          </cell>
          <cell r="D784">
            <v>0.37280000000000002</v>
          </cell>
          <cell r="E784">
            <v>2.3E-3</v>
          </cell>
          <cell r="F784">
            <v>5.1200000000000002E-2</v>
          </cell>
          <cell r="G784">
            <v>0</v>
          </cell>
          <cell r="H784">
            <v>4.5</v>
          </cell>
          <cell r="I784">
            <v>9</v>
          </cell>
          <cell r="J784">
            <v>15</v>
          </cell>
        </row>
        <row r="785">
          <cell r="B785">
            <v>98106</v>
          </cell>
          <cell r="C785">
            <v>0.67090000000000005</v>
          </cell>
          <cell r="D785">
            <v>0.62739999999999996</v>
          </cell>
          <cell r="E785">
            <v>4.2200000000000001E-2</v>
          </cell>
          <cell r="F785">
            <v>0</v>
          </cell>
          <cell r="G785">
            <v>1.1999999999999999E-3</v>
          </cell>
          <cell r="H785">
            <v>4.5</v>
          </cell>
          <cell r="I785">
            <v>9</v>
          </cell>
          <cell r="J785">
            <v>15</v>
          </cell>
        </row>
        <row r="786">
          <cell r="B786">
            <v>98111</v>
          </cell>
          <cell r="C786">
            <v>2.1646999999999998</v>
          </cell>
          <cell r="D786">
            <v>1.8284</v>
          </cell>
          <cell r="E786">
            <v>5.5399999999999998E-2</v>
          </cell>
          <cell r="F786">
            <v>0.2797</v>
          </cell>
          <cell r="G786">
            <v>1.1999999999999999E-3</v>
          </cell>
          <cell r="H786">
            <v>4.5</v>
          </cell>
          <cell r="I786">
            <v>9</v>
          </cell>
          <cell r="J786">
            <v>15</v>
          </cell>
        </row>
        <row r="787">
          <cell r="B787">
            <v>98101</v>
          </cell>
          <cell r="C787">
            <v>0.113</v>
          </cell>
          <cell r="D787">
            <v>0.10829999999999999</v>
          </cell>
          <cell r="E787">
            <v>4.7000000000000002E-3</v>
          </cell>
          <cell r="F787">
            <v>0</v>
          </cell>
          <cell r="G787">
            <v>0</v>
          </cell>
          <cell r="H787">
            <v>4.5</v>
          </cell>
          <cell r="I787">
            <v>9</v>
          </cell>
          <cell r="J787">
            <v>15</v>
          </cell>
        </row>
        <row r="788">
          <cell r="B788">
            <v>98097</v>
          </cell>
          <cell r="C788">
            <v>0.39610000000000001</v>
          </cell>
          <cell r="D788">
            <v>0.39240000000000003</v>
          </cell>
          <cell r="E788">
            <v>3.7000000000000002E-3</v>
          </cell>
          <cell r="F788">
            <v>0</v>
          </cell>
          <cell r="G788">
            <v>0</v>
          </cell>
          <cell r="H788">
            <v>4.5</v>
          </cell>
          <cell r="I788">
            <v>9</v>
          </cell>
          <cell r="J788">
            <v>15</v>
          </cell>
        </row>
        <row r="789">
          <cell r="B789">
            <v>98097</v>
          </cell>
          <cell r="C789">
            <v>0.44719999999999999</v>
          </cell>
          <cell r="D789">
            <v>0.35399999999999998</v>
          </cell>
          <cell r="E789">
            <v>9.1999999999999998E-3</v>
          </cell>
          <cell r="F789">
            <v>8.4000000000000005E-2</v>
          </cell>
          <cell r="G789">
            <v>0</v>
          </cell>
          <cell r="H789">
            <v>4.5</v>
          </cell>
          <cell r="I789">
            <v>9</v>
          </cell>
          <cell r="J789">
            <v>15</v>
          </cell>
        </row>
        <row r="790">
          <cell r="B790">
            <v>98098</v>
          </cell>
          <cell r="C790">
            <v>0.95630000000000004</v>
          </cell>
          <cell r="D790">
            <v>0.85470000000000002</v>
          </cell>
          <cell r="E790">
            <v>1.7600000000000001E-2</v>
          </cell>
          <cell r="F790">
            <v>8.4000000000000005E-2</v>
          </cell>
          <cell r="G790">
            <v>0</v>
          </cell>
          <cell r="H790">
            <v>4.5</v>
          </cell>
          <cell r="I790">
            <v>9</v>
          </cell>
          <cell r="J790">
            <v>15</v>
          </cell>
        </row>
        <row r="791">
          <cell r="B791">
            <v>98070</v>
          </cell>
          <cell r="C791">
            <v>0.79139999999999999</v>
          </cell>
          <cell r="D791">
            <v>0.69040000000000001</v>
          </cell>
          <cell r="E791">
            <v>3.2500000000000001E-2</v>
          </cell>
          <cell r="F791">
            <v>6.8500000000000005E-2</v>
          </cell>
          <cell r="G791">
            <v>0</v>
          </cell>
          <cell r="H791">
            <v>4.5</v>
          </cell>
          <cell r="I791">
            <v>9</v>
          </cell>
          <cell r="J791">
            <v>15</v>
          </cell>
        </row>
        <row r="792">
          <cell r="B792">
            <v>98027</v>
          </cell>
          <cell r="C792">
            <v>0.49390000000000001</v>
          </cell>
          <cell r="D792">
            <v>0.47049999999999997</v>
          </cell>
          <cell r="E792">
            <v>2.3400000000000001E-2</v>
          </cell>
          <cell r="F792">
            <v>0</v>
          </cell>
          <cell r="G792">
            <v>0</v>
          </cell>
          <cell r="H792">
            <v>4.5</v>
          </cell>
          <cell r="I792">
            <v>9</v>
          </cell>
          <cell r="J792">
            <v>15</v>
          </cell>
        </row>
        <row r="793">
          <cell r="B793">
            <v>98078</v>
          </cell>
          <cell r="C793">
            <v>0.46889999999999998</v>
          </cell>
          <cell r="D793">
            <v>0.43759999999999999</v>
          </cell>
          <cell r="E793">
            <v>3.1199999999999999E-2</v>
          </cell>
          <cell r="F793">
            <v>0</v>
          </cell>
          <cell r="G793">
            <v>0</v>
          </cell>
          <cell r="H793">
            <v>4.5</v>
          </cell>
          <cell r="I793">
            <v>9</v>
          </cell>
          <cell r="J793">
            <v>15</v>
          </cell>
        </row>
        <row r="794">
          <cell r="B794">
            <v>98058</v>
          </cell>
          <cell r="C794">
            <v>1.7542</v>
          </cell>
          <cell r="D794">
            <v>1.5985</v>
          </cell>
          <cell r="E794">
            <v>8.7099999999999997E-2</v>
          </cell>
          <cell r="F794">
            <v>6.8500000000000005E-2</v>
          </cell>
          <cell r="G794">
            <v>0</v>
          </cell>
          <cell r="H794">
            <v>4.5</v>
          </cell>
          <cell r="I794">
            <v>9</v>
          </cell>
          <cell r="J794">
            <v>15</v>
          </cell>
        </row>
        <row r="795">
          <cell r="B795">
            <v>98039</v>
          </cell>
          <cell r="C795">
            <v>1.0731999999999999</v>
          </cell>
          <cell r="D795">
            <v>1.0165999999999999</v>
          </cell>
          <cell r="E795">
            <v>5.6500000000000002E-2</v>
          </cell>
          <cell r="F795">
            <v>0</v>
          </cell>
          <cell r="G795">
            <v>0</v>
          </cell>
          <cell r="H795">
            <v>4.5</v>
          </cell>
          <cell r="I795">
            <v>9</v>
          </cell>
          <cell r="J795">
            <v>15</v>
          </cell>
        </row>
        <row r="796">
          <cell r="B796">
            <v>97997</v>
          </cell>
          <cell r="C796">
            <v>1.6875</v>
          </cell>
          <cell r="D796">
            <v>0.65569999999999995</v>
          </cell>
          <cell r="E796">
            <v>3.3000000000000002E-2</v>
          </cell>
          <cell r="F796">
            <v>0</v>
          </cell>
          <cell r="G796">
            <v>0.99880000000000002</v>
          </cell>
          <cell r="H796">
            <v>4.5</v>
          </cell>
          <cell r="I796">
            <v>9</v>
          </cell>
          <cell r="J796">
            <v>15</v>
          </cell>
        </row>
        <row r="797">
          <cell r="B797">
            <v>98029</v>
          </cell>
          <cell r="C797">
            <v>0.60129999999999995</v>
          </cell>
          <cell r="D797">
            <v>0.55959999999999999</v>
          </cell>
          <cell r="E797">
            <v>1.9800000000000002E-2</v>
          </cell>
          <cell r="F797">
            <v>2.1899999999999999E-2</v>
          </cell>
          <cell r="G797">
            <v>0</v>
          </cell>
          <cell r="H797">
            <v>4.5</v>
          </cell>
          <cell r="I797">
            <v>9</v>
          </cell>
          <cell r="J797">
            <v>15</v>
          </cell>
        </row>
        <row r="798">
          <cell r="B798">
            <v>98022</v>
          </cell>
          <cell r="C798">
            <v>3.3618000000000001</v>
          </cell>
          <cell r="D798">
            <v>2.2319</v>
          </cell>
          <cell r="E798">
            <v>0.10929999999999999</v>
          </cell>
          <cell r="F798">
            <v>2.1899999999999999E-2</v>
          </cell>
          <cell r="G798">
            <v>0.99850000000000005</v>
          </cell>
          <cell r="I798">
            <v>9</v>
          </cell>
          <cell r="J798">
            <v>15</v>
          </cell>
        </row>
        <row r="799">
          <cell r="B799">
            <v>98072</v>
          </cell>
          <cell r="C799">
            <v>8.2362000000000002</v>
          </cell>
          <cell r="D799">
            <v>6.5130999999999997</v>
          </cell>
          <cell r="E799">
            <v>0.26939999999999997</v>
          </cell>
          <cell r="F799">
            <v>0.45419999999999999</v>
          </cell>
          <cell r="G799">
            <v>0.99919999999999998</v>
          </cell>
          <cell r="J799">
            <v>15</v>
          </cell>
        </row>
        <row r="801">
          <cell r="B801" t="str">
            <v>Evolução FEC Conjunto Santana</v>
          </cell>
        </row>
        <row r="802">
          <cell r="B802" t="str">
            <v>CONSUM</v>
          </cell>
          <cell r="C802" t="str">
            <v>TOTAL</v>
          </cell>
          <cell r="D802" t="str">
            <v>NPROG</v>
          </cell>
          <cell r="E802" t="str">
            <v>PROG</v>
          </cell>
          <cell r="F802" t="str">
            <v>SUBT INT</v>
          </cell>
          <cell r="G802" t="str">
            <v>SUBT EXT</v>
          </cell>
          <cell r="H802" t="str">
            <v>Padrão Mensal = 2,1</v>
          </cell>
          <cell r="I802" t="str">
            <v>Padrão Trimestral = 4,2</v>
          </cell>
          <cell r="J802" t="str">
            <v>Padrão Anual = 7</v>
          </cell>
        </row>
        <row r="803">
          <cell r="B803">
            <v>96602</v>
          </cell>
          <cell r="C803">
            <v>0.36630000000000001</v>
          </cell>
          <cell r="D803">
            <v>0.33660000000000001</v>
          </cell>
          <cell r="E803">
            <v>2.41E-2</v>
          </cell>
          <cell r="F803">
            <v>5.4999999999999997E-3</v>
          </cell>
          <cell r="G803">
            <v>0</v>
          </cell>
          <cell r="H803">
            <v>2.1</v>
          </cell>
          <cell r="I803">
            <v>4.2</v>
          </cell>
          <cell r="J803">
            <v>7</v>
          </cell>
        </row>
        <row r="804">
          <cell r="B804">
            <v>96602</v>
          </cell>
          <cell r="C804">
            <v>0.3105</v>
          </cell>
          <cell r="D804">
            <v>0.26479999999999998</v>
          </cell>
          <cell r="E804">
            <v>4.5600000000000002E-2</v>
          </cell>
          <cell r="F804">
            <v>0</v>
          </cell>
          <cell r="G804">
            <v>0</v>
          </cell>
          <cell r="H804">
            <v>2.1</v>
          </cell>
          <cell r="I804">
            <v>4.2</v>
          </cell>
          <cell r="J804">
            <v>7</v>
          </cell>
        </row>
        <row r="805">
          <cell r="B805">
            <v>96613</v>
          </cell>
          <cell r="C805">
            <v>0.96870000000000001</v>
          </cell>
          <cell r="D805">
            <v>0.34429999999999999</v>
          </cell>
          <cell r="E805">
            <v>1.7399999999999999E-2</v>
          </cell>
          <cell r="F805">
            <v>0.29399999999999998</v>
          </cell>
          <cell r="G805">
            <v>0.313</v>
          </cell>
          <cell r="H805">
            <v>2.1</v>
          </cell>
          <cell r="I805">
            <v>4.2</v>
          </cell>
          <cell r="J805">
            <v>7</v>
          </cell>
        </row>
        <row r="806">
          <cell r="B806">
            <v>96606</v>
          </cell>
          <cell r="C806">
            <v>1.6455</v>
          </cell>
          <cell r="D806">
            <v>0.94569999999999999</v>
          </cell>
          <cell r="E806">
            <v>8.7099999999999997E-2</v>
          </cell>
          <cell r="F806">
            <v>0.29949999999999999</v>
          </cell>
          <cell r="G806">
            <v>0.313</v>
          </cell>
          <cell r="H806">
            <v>2.1</v>
          </cell>
          <cell r="I806">
            <v>4.2</v>
          </cell>
          <cell r="J806">
            <v>7</v>
          </cell>
        </row>
        <row r="807">
          <cell r="B807">
            <v>96522</v>
          </cell>
          <cell r="C807">
            <v>0.08</v>
          </cell>
          <cell r="D807">
            <v>5.6099999999999997E-2</v>
          </cell>
          <cell r="E807">
            <v>2.3900000000000001E-2</v>
          </cell>
          <cell r="F807">
            <v>0</v>
          </cell>
          <cell r="G807">
            <v>0</v>
          </cell>
          <cell r="H807">
            <v>2.1</v>
          </cell>
          <cell r="I807">
            <v>4.2</v>
          </cell>
          <cell r="J807">
            <v>7</v>
          </cell>
        </row>
        <row r="808">
          <cell r="B808">
            <v>96522</v>
          </cell>
          <cell r="C808">
            <v>0.1205</v>
          </cell>
          <cell r="D808">
            <v>0.1079</v>
          </cell>
          <cell r="E808">
            <v>1.26E-2</v>
          </cell>
          <cell r="F808">
            <v>0</v>
          </cell>
          <cell r="G808">
            <v>0</v>
          </cell>
          <cell r="H808">
            <v>2.1</v>
          </cell>
          <cell r="I808">
            <v>4.2</v>
          </cell>
          <cell r="J808">
            <v>7</v>
          </cell>
        </row>
        <row r="809">
          <cell r="B809">
            <v>96522</v>
          </cell>
          <cell r="C809">
            <v>0.18579999999999999</v>
          </cell>
          <cell r="D809">
            <v>0.16400000000000001</v>
          </cell>
          <cell r="E809">
            <v>2.18E-2</v>
          </cell>
          <cell r="F809">
            <v>0</v>
          </cell>
          <cell r="G809">
            <v>0</v>
          </cell>
          <cell r="H809">
            <v>2.1</v>
          </cell>
          <cell r="I809">
            <v>4.2</v>
          </cell>
          <cell r="J809">
            <v>7</v>
          </cell>
        </row>
        <row r="810">
          <cell r="B810">
            <v>96522</v>
          </cell>
          <cell r="C810">
            <v>0.38629999999999998</v>
          </cell>
          <cell r="D810">
            <v>0.32800000000000001</v>
          </cell>
          <cell r="E810">
            <v>5.8299999999999998E-2</v>
          </cell>
          <cell r="F810">
            <v>0</v>
          </cell>
          <cell r="G810">
            <v>0</v>
          </cell>
          <cell r="H810">
            <v>2.1</v>
          </cell>
          <cell r="I810">
            <v>4.2</v>
          </cell>
          <cell r="J810">
            <v>7</v>
          </cell>
        </row>
        <row r="811">
          <cell r="B811">
            <v>96514</v>
          </cell>
          <cell r="C811">
            <v>0.76539999999999997</v>
          </cell>
          <cell r="D811">
            <v>0.16639999999999999</v>
          </cell>
          <cell r="E811">
            <v>1.8200000000000001E-2</v>
          </cell>
          <cell r="F811">
            <v>0.58069999999999999</v>
          </cell>
          <cell r="G811">
            <v>0</v>
          </cell>
          <cell r="H811">
            <v>2.1</v>
          </cell>
          <cell r="I811">
            <v>4.2</v>
          </cell>
          <cell r="J811">
            <v>7</v>
          </cell>
        </row>
        <row r="812">
          <cell r="B812">
            <v>96530</v>
          </cell>
          <cell r="C812">
            <v>0.2014</v>
          </cell>
          <cell r="D812">
            <v>0.1482</v>
          </cell>
          <cell r="E812">
            <v>3.8300000000000001E-2</v>
          </cell>
          <cell r="F812">
            <v>1.49E-2</v>
          </cell>
          <cell r="G812">
            <v>0</v>
          </cell>
          <cell r="H812">
            <v>2.1</v>
          </cell>
          <cell r="I812">
            <v>4.2</v>
          </cell>
          <cell r="J812">
            <v>7</v>
          </cell>
        </row>
        <row r="813">
          <cell r="B813">
            <v>96437</v>
          </cell>
          <cell r="C813">
            <v>0.63300000000000001</v>
          </cell>
          <cell r="D813">
            <v>0.17699999999999999</v>
          </cell>
          <cell r="E813">
            <v>2.3099999999999999E-2</v>
          </cell>
          <cell r="F813">
            <v>0.11940000000000001</v>
          </cell>
          <cell r="G813">
            <v>0.31340000000000001</v>
          </cell>
          <cell r="H813">
            <v>2.1</v>
          </cell>
          <cell r="I813">
            <v>4.2</v>
          </cell>
          <cell r="J813">
            <v>7</v>
          </cell>
        </row>
        <row r="814">
          <cell r="B814">
            <v>96494</v>
          </cell>
          <cell r="C814">
            <v>1.5996999999999999</v>
          </cell>
          <cell r="D814">
            <v>0.49159999999999998</v>
          </cell>
          <cell r="E814">
            <v>7.9600000000000004E-2</v>
          </cell>
          <cell r="F814">
            <v>0.71509999999999996</v>
          </cell>
          <cell r="G814">
            <v>0.31319999999999998</v>
          </cell>
          <cell r="H814">
            <v>2.1</v>
          </cell>
          <cell r="I814">
            <v>4.2</v>
          </cell>
          <cell r="J814">
            <v>7</v>
          </cell>
        </row>
        <row r="815">
          <cell r="B815">
            <v>96414</v>
          </cell>
          <cell r="C815">
            <v>0.16500000000000001</v>
          </cell>
          <cell r="D815">
            <v>0.13900000000000001</v>
          </cell>
          <cell r="E815">
            <v>2.5999999999999999E-2</v>
          </cell>
          <cell r="F815">
            <v>0</v>
          </cell>
          <cell r="G815">
            <v>0</v>
          </cell>
          <cell r="H815">
            <v>2.1</v>
          </cell>
          <cell r="I815">
            <v>4.2</v>
          </cell>
          <cell r="J815">
            <v>7</v>
          </cell>
        </row>
        <row r="816">
          <cell r="B816">
            <v>96396</v>
          </cell>
          <cell r="C816">
            <v>0.31159999999999999</v>
          </cell>
          <cell r="D816">
            <v>0.28029999999999999</v>
          </cell>
          <cell r="E816">
            <v>1.2E-2</v>
          </cell>
          <cell r="F816">
            <v>0</v>
          </cell>
          <cell r="G816">
            <v>1.9300000000000001E-2</v>
          </cell>
          <cell r="H816">
            <v>2.1</v>
          </cell>
          <cell r="I816">
            <v>4.2</v>
          </cell>
          <cell r="J816">
            <v>7</v>
          </cell>
        </row>
        <row r="817">
          <cell r="B817">
            <v>96377</v>
          </cell>
          <cell r="C817">
            <v>0.1225</v>
          </cell>
          <cell r="D817">
            <v>0.1109</v>
          </cell>
          <cell r="E817">
            <v>1.1599999999999999E-2</v>
          </cell>
          <cell r="F817">
            <v>0</v>
          </cell>
          <cell r="G817">
            <v>0</v>
          </cell>
          <cell r="H817">
            <v>2.1</v>
          </cell>
          <cell r="I817">
            <v>4.2</v>
          </cell>
          <cell r="J817">
            <v>7</v>
          </cell>
        </row>
        <row r="818">
          <cell r="B818">
            <v>96396</v>
          </cell>
          <cell r="C818">
            <v>0.59909999999999997</v>
          </cell>
          <cell r="D818">
            <v>0.5302</v>
          </cell>
          <cell r="E818">
            <v>4.9599999999999998E-2</v>
          </cell>
          <cell r="F818">
            <v>0</v>
          </cell>
          <cell r="G818">
            <v>1.9300000000000001E-2</v>
          </cell>
          <cell r="I818">
            <v>4.2</v>
          </cell>
          <cell r="J818">
            <v>7</v>
          </cell>
        </row>
        <row r="819">
          <cell r="B819">
            <v>96504</v>
          </cell>
          <cell r="C819">
            <v>4.2316000000000003</v>
          </cell>
          <cell r="D819">
            <v>2.2959000000000001</v>
          </cell>
          <cell r="E819">
            <v>0.27460000000000001</v>
          </cell>
          <cell r="F819">
            <v>1.0147999999999999</v>
          </cell>
          <cell r="G819">
            <v>0.64580000000000004</v>
          </cell>
          <cell r="J819">
            <v>7</v>
          </cell>
        </row>
        <row r="821">
          <cell r="B821" t="str">
            <v>Evolução FEC Conjunto Santo Amaro</v>
          </cell>
        </row>
        <row r="822">
          <cell r="B822" t="str">
            <v>CONSUM</v>
          </cell>
          <cell r="C822" t="str">
            <v>TOTAL</v>
          </cell>
          <cell r="D822" t="str">
            <v>NPROG</v>
          </cell>
          <cell r="E822" t="str">
            <v>PROG</v>
          </cell>
          <cell r="F822" t="str">
            <v>SUBT INT</v>
          </cell>
          <cell r="G822" t="str">
            <v>SUBT EXT</v>
          </cell>
          <cell r="H822" t="str">
            <v>Padrão Mensal = 2,1</v>
          </cell>
          <cell r="I822" t="str">
            <v>Padrão Trimestral = 4,2</v>
          </cell>
          <cell r="J822" t="str">
            <v>Padrão Anual = 7</v>
          </cell>
        </row>
        <row r="823">
          <cell r="B823">
            <v>180120</v>
          </cell>
          <cell r="C823">
            <v>0.40600000000000003</v>
          </cell>
          <cell r="D823">
            <v>0.38619999999999999</v>
          </cell>
          <cell r="E823">
            <v>1.9800000000000002E-2</v>
          </cell>
          <cell r="F823">
            <v>0</v>
          </cell>
          <cell r="G823">
            <v>0</v>
          </cell>
          <cell r="H823">
            <v>2.1</v>
          </cell>
          <cell r="I823">
            <v>4.2</v>
          </cell>
          <cell r="J823">
            <v>7</v>
          </cell>
        </row>
        <row r="824">
          <cell r="B824">
            <v>180062</v>
          </cell>
          <cell r="C824">
            <v>0.46329999999999999</v>
          </cell>
          <cell r="D824">
            <v>0.41120000000000001</v>
          </cell>
          <cell r="E824">
            <v>1.9300000000000001E-2</v>
          </cell>
          <cell r="F824">
            <v>3.27E-2</v>
          </cell>
          <cell r="G824">
            <v>0</v>
          </cell>
          <cell r="H824">
            <v>2.1</v>
          </cell>
          <cell r="I824">
            <v>4.2</v>
          </cell>
          <cell r="J824">
            <v>7</v>
          </cell>
        </row>
        <row r="825">
          <cell r="B825">
            <v>180071</v>
          </cell>
          <cell r="C825">
            <v>0.49330000000000002</v>
          </cell>
          <cell r="D825">
            <v>0.4783</v>
          </cell>
          <cell r="E825">
            <v>1.5100000000000001E-2</v>
          </cell>
          <cell r="F825">
            <v>0</v>
          </cell>
          <cell r="G825">
            <v>0</v>
          </cell>
          <cell r="H825">
            <v>2.1</v>
          </cell>
          <cell r="I825">
            <v>4.2</v>
          </cell>
          <cell r="J825">
            <v>7</v>
          </cell>
        </row>
        <row r="826">
          <cell r="B826">
            <v>180084</v>
          </cell>
          <cell r="C826">
            <v>1.3626</v>
          </cell>
          <cell r="D826">
            <v>1.2757000000000001</v>
          </cell>
          <cell r="E826">
            <v>5.4199999999999998E-2</v>
          </cell>
          <cell r="F826">
            <v>3.27E-2</v>
          </cell>
          <cell r="G826">
            <v>0</v>
          </cell>
          <cell r="H826">
            <v>2.1</v>
          </cell>
          <cell r="I826">
            <v>4.2</v>
          </cell>
          <cell r="J826">
            <v>7</v>
          </cell>
        </row>
        <row r="827">
          <cell r="B827">
            <v>180009</v>
          </cell>
          <cell r="C827">
            <v>0.1663</v>
          </cell>
          <cell r="D827">
            <v>0.15079999999999999</v>
          </cell>
          <cell r="E827">
            <v>1.54E-2</v>
          </cell>
          <cell r="F827">
            <v>0</v>
          </cell>
          <cell r="G827">
            <v>0</v>
          </cell>
          <cell r="H827">
            <v>2.1</v>
          </cell>
          <cell r="I827">
            <v>4.2</v>
          </cell>
          <cell r="J827">
            <v>7</v>
          </cell>
        </row>
        <row r="828">
          <cell r="B828">
            <v>180009</v>
          </cell>
          <cell r="C828">
            <v>0.16830000000000001</v>
          </cell>
          <cell r="D828">
            <v>0.152</v>
          </cell>
          <cell r="E828">
            <v>1.6199999999999999E-2</v>
          </cell>
          <cell r="F828">
            <v>0</v>
          </cell>
          <cell r="G828">
            <v>0</v>
          </cell>
          <cell r="H828">
            <v>2.1</v>
          </cell>
          <cell r="I828">
            <v>4.2</v>
          </cell>
          <cell r="J828">
            <v>7</v>
          </cell>
        </row>
        <row r="829">
          <cell r="B829">
            <v>180009</v>
          </cell>
          <cell r="C829">
            <v>0.38850000000000001</v>
          </cell>
          <cell r="D829">
            <v>0.2177</v>
          </cell>
          <cell r="E829">
            <v>1.6E-2</v>
          </cell>
          <cell r="F829">
            <v>0.15479999999999999</v>
          </cell>
          <cell r="G829">
            <v>0</v>
          </cell>
          <cell r="H829">
            <v>2.1</v>
          </cell>
          <cell r="I829">
            <v>4.2</v>
          </cell>
          <cell r="J829">
            <v>7</v>
          </cell>
        </row>
        <row r="830">
          <cell r="B830">
            <v>180009</v>
          </cell>
          <cell r="C830">
            <v>0.72309999999999997</v>
          </cell>
          <cell r="D830">
            <v>0.52049999999999996</v>
          </cell>
          <cell r="E830">
            <v>4.7600000000000003E-2</v>
          </cell>
          <cell r="F830">
            <v>0.15479999999999999</v>
          </cell>
          <cell r="G830">
            <v>0</v>
          </cell>
          <cell r="H830">
            <v>2.1</v>
          </cell>
          <cell r="I830">
            <v>4.2</v>
          </cell>
          <cell r="J830">
            <v>7</v>
          </cell>
        </row>
        <row r="831">
          <cell r="B831">
            <v>179991</v>
          </cell>
          <cell r="C831">
            <v>0.45829999999999999</v>
          </cell>
          <cell r="D831">
            <v>0.40939999999999999</v>
          </cell>
          <cell r="E831">
            <v>1.61E-2</v>
          </cell>
          <cell r="F831">
            <v>3.2800000000000003E-2</v>
          </cell>
          <cell r="G831">
            <v>0</v>
          </cell>
          <cell r="H831">
            <v>2.1</v>
          </cell>
          <cell r="I831">
            <v>4.2</v>
          </cell>
          <cell r="J831">
            <v>7</v>
          </cell>
        </row>
        <row r="832">
          <cell r="B832">
            <v>179868</v>
          </cell>
          <cell r="C832">
            <v>0.36849999999999999</v>
          </cell>
          <cell r="D832">
            <v>0.28179999999999999</v>
          </cell>
          <cell r="E832">
            <v>1.9699999999999999E-2</v>
          </cell>
          <cell r="F832">
            <v>6.7000000000000004E-2</v>
          </cell>
          <cell r="G832">
            <v>0</v>
          </cell>
          <cell r="H832">
            <v>2.1</v>
          </cell>
          <cell r="I832">
            <v>4.2</v>
          </cell>
          <cell r="J832">
            <v>7</v>
          </cell>
        </row>
        <row r="833">
          <cell r="B833">
            <v>179858</v>
          </cell>
          <cell r="C833">
            <v>0.57150000000000001</v>
          </cell>
          <cell r="D833">
            <v>0.55679999999999996</v>
          </cell>
          <cell r="E833">
            <v>1.4800000000000001E-2</v>
          </cell>
          <cell r="F833">
            <v>0</v>
          </cell>
          <cell r="G833">
            <v>0</v>
          </cell>
          <cell r="H833">
            <v>2.1</v>
          </cell>
          <cell r="I833">
            <v>4.2</v>
          </cell>
          <cell r="J833">
            <v>7</v>
          </cell>
        </row>
        <row r="834">
          <cell r="B834">
            <v>179906</v>
          </cell>
          <cell r="C834">
            <v>1.3983000000000001</v>
          </cell>
          <cell r="D834">
            <v>1.248</v>
          </cell>
          <cell r="E834">
            <v>5.0599999999999999E-2</v>
          </cell>
          <cell r="F834">
            <v>9.98E-2</v>
          </cell>
          <cell r="G834">
            <v>0</v>
          </cell>
          <cell r="H834">
            <v>2.1</v>
          </cell>
          <cell r="I834">
            <v>4.2</v>
          </cell>
          <cell r="J834">
            <v>7</v>
          </cell>
        </row>
        <row r="835">
          <cell r="B835">
            <v>179799</v>
          </cell>
          <cell r="C835">
            <v>0.26590000000000003</v>
          </cell>
          <cell r="D835">
            <v>0.25580000000000003</v>
          </cell>
          <cell r="E835">
            <v>1.01E-2</v>
          </cell>
          <cell r="F835">
            <v>0</v>
          </cell>
          <cell r="G835">
            <v>0</v>
          </cell>
          <cell r="H835">
            <v>2.1</v>
          </cell>
          <cell r="I835">
            <v>4.2</v>
          </cell>
          <cell r="J835">
            <v>7</v>
          </cell>
        </row>
        <row r="836">
          <cell r="B836">
            <v>179754</v>
          </cell>
          <cell r="C836">
            <v>0.24030000000000001</v>
          </cell>
          <cell r="D836">
            <v>0.2339</v>
          </cell>
          <cell r="E836">
            <v>5.8999999999999999E-3</v>
          </cell>
          <cell r="F836">
            <v>5.9999999999999995E-4</v>
          </cell>
          <cell r="G836">
            <v>0</v>
          </cell>
          <cell r="H836">
            <v>2.1</v>
          </cell>
          <cell r="I836">
            <v>4.2</v>
          </cell>
          <cell r="J836">
            <v>7</v>
          </cell>
        </row>
        <row r="837">
          <cell r="B837">
            <v>179747</v>
          </cell>
          <cell r="C837">
            <v>0.78249999999999997</v>
          </cell>
          <cell r="D837">
            <v>0.751</v>
          </cell>
          <cell r="E837">
            <v>1.61E-2</v>
          </cell>
          <cell r="F837">
            <v>1.54E-2</v>
          </cell>
          <cell r="G837">
            <v>0</v>
          </cell>
          <cell r="H837">
            <v>2.1</v>
          </cell>
          <cell r="I837">
            <v>4.2</v>
          </cell>
          <cell r="J837">
            <v>7</v>
          </cell>
        </row>
        <row r="838">
          <cell r="B838">
            <v>179767</v>
          </cell>
          <cell r="C838">
            <v>1.2886</v>
          </cell>
          <cell r="D838">
            <v>1.2405999999999999</v>
          </cell>
          <cell r="E838">
            <v>3.2099999999999997E-2</v>
          </cell>
          <cell r="F838">
            <v>1.6E-2</v>
          </cell>
          <cell r="G838">
            <v>0</v>
          </cell>
          <cell r="I838">
            <v>4.2</v>
          </cell>
          <cell r="J838">
            <v>7</v>
          </cell>
        </row>
        <row r="839">
          <cell r="B839">
            <v>179941</v>
          </cell>
          <cell r="C839">
            <v>4.7725</v>
          </cell>
          <cell r="D839">
            <v>4.2846000000000002</v>
          </cell>
          <cell r="E839">
            <v>0.1845</v>
          </cell>
          <cell r="F839">
            <v>0.30330000000000001</v>
          </cell>
          <cell r="G839">
            <v>0</v>
          </cell>
          <cell r="J839">
            <v>7</v>
          </cell>
        </row>
        <row r="841">
          <cell r="B841" t="str">
            <v>Evolução FEC Conjunto Santo André</v>
          </cell>
        </row>
        <row r="842">
          <cell r="B842" t="str">
            <v>CONSUM</v>
          </cell>
          <cell r="C842" t="str">
            <v>TOTAL</v>
          </cell>
          <cell r="D842" t="str">
            <v>NPROG</v>
          </cell>
          <cell r="E842" t="str">
            <v>PROG</v>
          </cell>
          <cell r="F842" t="str">
            <v>SUBT INT</v>
          </cell>
          <cell r="G842" t="str">
            <v>SUBT EXT</v>
          </cell>
          <cell r="H842" t="str">
            <v>Padrão Mensal = 2</v>
          </cell>
          <cell r="I842" t="str">
            <v>Padrão Trimestral = 3,6</v>
          </cell>
          <cell r="J842" t="str">
            <v>Padrão Anual = 6</v>
          </cell>
        </row>
        <row r="843">
          <cell r="B843">
            <v>227779</v>
          </cell>
          <cell r="C843">
            <v>0.25009999999999999</v>
          </cell>
          <cell r="D843">
            <v>0.23599999999999999</v>
          </cell>
          <cell r="E843">
            <v>1.41E-2</v>
          </cell>
          <cell r="F843">
            <v>0</v>
          </cell>
          <cell r="G843">
            <v>0</v>
          </cell>
          <cell r="H843">
            <v>2</v>
          </cell>
          <cell r="I843">
            <v>3.6</v>
          </cell>
          <cell r="J843">
            <v>6</v>
          </cell>
        </row>
        <row r="844">
          <cell r="B844">
            <v>227840</v>
          </cell>
          <cell r="C844">
            <v>0.2586</v>
          </cell>
          <cell r="D844">
            <v>0.24510000000000001</v>
          </cell>
          <cell r="E844">
            <v>1.35E-2</v>
          </cell>
          <cell r="F844">
            <v>0</v>
          </cell>
          <cell r="G844">
            <v>0</v>
          </cell>
          <cell r="H844">
            <v>2</v>
          </cell>
          <cell r="I844">
            <v>3.6</v>
          </cell>
          <cell r="J844">
            <v>6</v>
          </cell>
        </row>
        <row r="845">
          <cell r="B845">
            <v>227845</v>
          </cell>
          <cell r="C845">
            <v>0.36549999999999999</v>
          </cell>
          <cell r="D845">
            <v>0.34870000000000001</v>
          </cell>
          <cell r="E845">
            <v>1.11E-2</v>
          </cell>
          <cell r="F845">
            <v>5.7000000000000002E-3</v>
          </cell>
          <cell r="G845">
            <v>0</v>
          </cell>
          <cell r="H845">
            <v>2</v>
          </cell>
          <cell r="I845">
            <v>3.6</v>
          </cell>
          <cell r="J845">
            <v>6</v>
          </cell>
        </row>
        <row r="846">
          <cell r="B846">
            <v>227821</v>
          </cell>
          <cell r="C846">
            <v>0.87419999999999998</v>
          </cell>
          <cell r="D846">
            <v>0.82979999999999998</v>
          </cell>
          <cell r="E846">
            <v>3.8699999999999998E-2</v>
          </cell>
          <cell r="F846">
            <v>5.7000000000000002E-3</v>
          </cell>
          <cell r="G846">
            <v>0</v>
          </cell>
          <cell r="H846">
            <v>2</v>
          </cell>
          <cell r="I846">
            <v>3.6</v>
          </cell>
          <cell r="J846">
            <v>6</v>
          </cell>
        </row>
        <row r="847">
          <cell r="B847">
            <v>227819</v>
          </cell>
          <cell r="C847">
            <v>0.23380000000000001</v>
          </cell>
          <cell r="D847">
            <v>8.7599999999999997E-2</v>
          </cell>
          <cell r="E847">
            <v>1.5900000000000001E-2</v>
          </cell>
          <cell r="F847">
            <v>0.1303</v>
          </cell>
          <cell r="G847">
            <v>0</v>
          </cell>
          <cell r="H847">
            <v>2</v>
          </cell>
          <cell r="I847">
            <v>3.6</v>
          </cell>
          <cell r="J847">
            <v>6</v>
          </cell>
        </row>
        <row r="848">
          <cell r="B848">
            <v>227819</v>
          </cell>
          <cell r="C848">
            <v>0.50729999999999997</v>
          </cell>
          <cell r="D848">
            <v>0.21809999999999999</v>
          </cell>
          <cell r="E848">
            <v>8.6999999999999994E-3</v>
          </cell>
          <cell r="F848">
            <v>0.28060000000000002</v>
          </cell>
          <cell r="G848">
            <v>0</v>
          </cell>
          <cell r="H848">
            <v>2</v>
          </cell>
          <cell r="I848">
            <v>3.6</v>
          </cell>
          <cell r="J848">
            <v>6</v>
          </cell>
        </row>
        <row r="849">
          <cell r="B849">
            <v>227819</v>
          </cell>
          <cell r="C849">
            <v>9.2200000000000004E-2</v>
          </cell>
          <cell r="D849">
            <v>8.4199999999999997E-2</v>
          </cell>
          <cell r="E849">
            <v>8.0000000000000002E-3</v>
          </cell>
          <cell r="F849">
            <v>0</v>
          </cell>
          <cell r="G849">
            <v>0</v>
          </cell>
          <cell r="H849">
            <v>2</v>
          </cell>
          <cell r="I849">
            <v>3.6</v>
          </cell>
          <cell r="J849">
            <v>6</v>
          </cell>
        </row>
        <row r="850">
          <cell r="B850">
            <v>227819</v>
          </cell>
          <cell r="C850">
            <v>0.83330000000000004</v>
          </cell>
          <cell r="D850">
            <v>0.38990000000000002</v>
          </cell>
          <cell r="E850">
            <v>3.2599999999999997E-2</v>
          </cell>
          <cell r="F850">
            <v>0.41089999999999999</v>
          </cell>
          <cell r="G850">
            <v>0</v>
          </cell>
          <cell r="H850">
            <v>2</v>
          </cell>
          <cell r="I850">
            <v>3.6</v>
          </cell>
          <cell r="J850">
            <v>6</v>
          </cell>
        </row>
        <row r="851">
          <cell r="B851">
            <v>227845</v>
          </cell>
          <cell r="C851">
            <v>0.3291</v>
          </cell>
          <cell r="D851">
            <v>0.31659999999999999</v>
          </cell>
          <cell r="E851">
            <v>1.26E-2</v>
          </cell>
          <cell r="F851">
            <v>0</v>
          </cell>
          <cell r="G851">
            <v>0</v>
          </cell>
          <cell r="H851">
            <v>2</v>
          </cell>
          <cell r="I851">
            <v>3.6</v>
          </cell>
          <cell r="J851">
            <v>6</v>
          </cell>
        </row>
        <row r="852">
          <cell r="B852">
            <v>227639</v>
          </cell>
          <cell r="C852">
            <v>0.2928</v>
          </cell>
          <cell r="D852">
            <v>0.26519999999999999</v>
          </cell>
          <cell r="E852">
            <v>2.7699999999999999E-2</v>
          </cell>
          <cell r="F852">
            <v>0</v>
          </cell>
          <cell r="G852">
            <v>0</v>
          </cell>
          <cell r="H852">
            <v>2</v>
          </cell>
          <cell r="I852">
            <v>3.6</v>
          </cell>
          <cell r="J852">
            <v>6</v>
          </cell>
        </row>
        <row r="853">
          <cell r="B853">
            <v>227494</v>
          </cell>
          <cell r="C853">
            <v>0.37509999999999999</v>
          </cell>
          <cell r="D853">
            <v>0.26619999999999999</v>
          </cell>
          <cell r="E853">
            <v>5.1999999999999998E-3</v>
          </cell>
          <cell r="F853">
            <v>0.1037</v>
          </cell>
          <cell r="G853">
            <v>0</v>
          </cell>
          <cell r="H853">
            <v>2</v>
          </cell>
          <cell r="I853">
            <v>3.6</v>
          </cell>
          <cell r="J853">
            <v>6</v>
          </cell>
        </row>
        <row r="854">
          <cell r="B854">
            <v>227659</v>
          </cell>
          <cell r="C854">
            <v>0.997</v>
          </cell>
          <cell r="D854">
            <v>0.84799999999999998</v>
          </cell>
          <cell r="E854">
            <v>4.5499999999999999E-2</v>
          </cell>
          <cell r="F854">
            <v>0.1036</v>
          </cell>
          <cell r="G854">
            <v>0</v>
          </cell>
          <cell r="H854">
            <v>2</v>
          </cell>
          <cell r="I854">
            <v>3.6</v>
          </cell>
          <cell r="J854">
            <v>6</v>
          </cell>
        </row>
        <row r="855">
          <cell r="B855">
            <v>227419</v>
          </cell>
          <cell r="C855">
            <v>0.2167</v>
          </cell>
          <cell r="D855">
            <v>0.2094</v>
          </cell>
          <cell r="E855">
            <v>7.3000000000000001E-3</v>
          </cell>
          <cell r="F855">
            <v>0</v>
          </cell>
          <cell r="G855">
            <v>0</v>
          </cell>
          <cell r="H855">
            <v>2</v>
          </cell>
          <cell r="I855">
            <v>3.6</v>
          </cell>
          <cell r="J855">
            <v>6</v>
          </cell>
        </row>
        <row r="856">
          <cell r="B856">
            <v>227305</v>
          </cell>
          <cell r="C856">
            <v>0.4748</v>
          </cell>
          <cell r="D856">
            <v>0.4405</v>
          </cell>
          <cell r="E856">
            <v>7.3000000000000001E-3</v>
          </cell>
          <cell r="F856">
            <v>0</v>
          </cell>
          <cell r="G856">
            <v>2.69E-2</v>
          </cell>
          <cell r="H856">
            <v>2</v>
          </cell>
          <cell r="I856">
            <v>3.6</v>
          </cell>
          <cell r="J856">
            <v>6</v>
          </cell>
        </row>
        <row r="857">
          <cell r="B857">
            <v>227552</v>
          </cell>
          <cell r="C857">
            <v>0.50719999999999998</v>
          </cell>
          <cell r="D857">
            <v>0.48459999999999998</v>
          </cell>
          <cell r="E857">
            <v>1.7299999999999999E-2</v>
          </cell>
          <cell r="F857">
            <v>5.4000000000000003E-3</v>
          </cell>
          <cell r="G857">
            <v>0</v>
          </cell>
          <cell r="H857">
            <v>2</v>
          </cell>
          <cell r="I857">
            <v>3.6</v>
          </cell>
          <cell r="J857">
            <v>6</v>
          </cell>
        </row>
        <row r="858">
          <cell r="B858">
            <v>227425</v>
          </cell>
          <cell r="C858">
            <v>1.1987000000000001</v>
          </cell>
          <cell r="D858">
            <v>1.1345000000000001</v>
          </cell>
          <cell r="E858">
            <v>3.1899999999999998E-2</v>
          </cell>
          <cell r="F858">
            <v>5.4000000000000003E-3</v>
          </cell>
          <cell r="G858">
            <v>2.69E-2</v>
          </cell>
          <cell r="I858">
            <v>3.6</v>
          </cell>
          <cell r="J858">
            <v>6</v>
          </cell>
        </row>
        <row r="859">
          <cell r="B859">
            <v>227681</v>
          </cell>
          <cell r="C859">
            <v>3.9028</v>
          </cell>
          <cell r="D859">
            <v>3.2017000000000002</v>
          </cell>
          <cell r="E859">
            <v>0.1487</v>
          </cell>
          <cell r="F859">
            <v>0.52590000000000003</v>
          </cell>
          <cell r="G859">
            <v>2.69E-2</v>
          </cell>
          <cell r="J859">
            <v>6</v>
          </cell>
        </row>
        <row r="861">
          <cell r="B861" t="str">
            <v>Evolução FEC Conjunto Santo André - Represa</v>
          </cell>
        </row>
        <row r="862">
          <cell r="B862" t="str">
            <v>CONSUM</v>
          </cell>
          <cell r="C862" t="str">
            <v>TOTAL</v>
          </cell>
          <cell r="D862" t="str">
            <v>NPROG</v>
          </cell>
          <cell r="E862" t="str">
            <v>PROG</v>
          </cell>
          <cell r="F862" t="str">
            <v>SUBT INT</v>
          </cell>
          <cell r="G862" t="str">
            <v>SUBT EXT</v>
          </cell>
          <cell r="H862" t="str">
            <v>Padrão Mensal = 3</v>
          </cell>
          <cell r="I862" t="str">
            <v>Padrão Trimestral = 6</v>
          </cell>
          <cell r="J862" t="str">
            <v>Padrão Anual = 10</v>
          </cell>
        </row>
        <row r="863">
          <cell r="B863">
            <v>7218</v>
          </cell>
          <cell r="C863">
            <v>1.9608000000000001</v>
          </cell>
          <cell r="D863">
            <v>1.9159999999999999</v>
          </cell>
          <cell r="E863">
            <v>4.4699999999999997E-2</v>
          </cell>
          <cell r="F863">
            <v>0</v>
          </cell>
          <cell r="G863">
            <v>0</v>
          </cell>
          <cell r="H863">
            <v>3</v>
          </cell>
          <cell r="I863">
            <v>6</v>
          </cell>
          <cell r="J863">
            <v>10</v>
          </cell>
        </row>
        <row r="864">
          <cell r="B864">
            <v>7218</v>
          </cell>
          <cell r="C864">
            <v>0.25009999999999999</v>
          </cell>
          <cell r="D864">
            <v>0.2046</v>
          </cell>
          <cell r="E864">
            <v>4.5400000000000003E-2</v>
          </cell>
          <cell r="F864">
            <v>0</v>
          </cell>
          <cell r="G864">
            <v>0</v>
          </cell>
          <cell r="H864">
            <v>3</v>
          </cell>
          <cell r="I864">
            <v>6</v>
          </cell>
          <cell r="J864">
            <v>10</v>
          </cell>
        </row>
        <row r="865">
          <cell r="B865">
            <v>7218</v>
          </cell>
          <cell r="C865">
            <v>2.4281000000000001</v>
          </cell>
          <cell r="D865">
            <v>2.3170999999999999</v>
          </cell>
          <cell r="E865">
            <v>0.111</v>
          </cell>
          <cell r="F865">
            <v>0</v>
          </cell>
          <cell r="G865">
            <v>0</v>
          </cell>
          <cell r="H865">
            <v>3</v>
          </cell>
          <cell r="I865">
            <v>6</v>
          </cell>
          <cell r="J865">
            <v>10</v>
          </cell>
        </row>
        <row r="866">
          <cell r="B866">
            <v>7218</v>
          </cell>
          <cell r="C866">
            <v>4.6390000000000002</v>
          </cell>
          <cell r="D866">
            <v>4.4377000000000004</v>
          </cell>
          <cell r="E866">
            <v>0.2011</v>
          </cell>
          <cell r="F866">
            <v>0</v>
          </cell>
          <cell r="G866">
            <v>0</v>
          </cell>
          <cell r="H866">
            <v>3</v>
          </cell>
          <cell r="I866">
            <v>6</v>
          </cell>
          <cell r="J866">
            <v>10</v>
          </cell>
        </row>
        <row r="867">
          <cell r="B867">
            <v>7217</v>
          </cell>
          <cell r="C867">
            <v>0.1797</v>
          </cell>
          <cell r="D867">
            <v>0.1598</v>
          </cell>
          <cell r="E867">
            <v>0.02</v>
          </cell>
          <cell r="F867">
            <v>0</v>
          </cell>
          <cell r="G867">
            <v>0</v>
          </cell>
          <cell r="H867">
            <v>3</v>
          </cell>
          <cell r="I867">
            <v>6</v>
          </cell>
          <cell r="J867">
            <v>10</v>
          </cell>
        </row>
        <row r="868">
          <cell r="B868">
            <v>7217</v>
          </cell>
          <cell r="C868">
            <v>2.6743999999999999</v>
          </cell>
          <cell r="D868">
            <v>1.9403999999999999</v>
          </cell>
          <cell r="E868">
            <v>4.2299999999999997E-2</v>
          </cell>
          <cell r="F868">
            <v>0.69169999999999998</v>
          </cell>
          <cell r="G868">
            <v>0</v>
          </cell>
          <cell r="H868">
            <v>3</v>
          </cell>
          <cell r="I868">
            <v>6</v>
          </cell>
          <cell r="J868">
            <v>10</v>
          </cell>
        </row>
        <row r="869">
          <cell r="B869">
            <v>7217</v>
          </cell>
          <cell r="C869">
            <v>0.90759999999999996</v>
          </cell>
          <cell r="D869">
            <v>0.73470000000000002</v>
          </cell>
          <cell r="E869">
            <v>0.1729</v>
          </cell>
          <cell r="F869">
            <v>0</v>
          </cell>
          <cell r="G869">
            <v>0</v>
          </cell>
          <cell r="H869">
            <v>3</v>
          </cell>
          <cell r="I869">
            <v>6</v>
          </cell>
          <cell r="J869">
            <v>10</v>
          </cell>
        </row>
        <row r="870">
          <cell r="B870">
            <v>7217</v>
          </cell>
          <cell r="C870">
            <v>3.7616999999999998</v>
          </cell>
          <cell r="D870">
            <v>2.8349000000000002</v>
          </cell>
          <cell r="E870">
            <v>0.23519999999999999</v>
          </cell>
          <cell r="F870">
            <v>0.69169999999999998</v>
          </cell>
          <cell r="G870">
            <v>0</v>
          </cell>
          <cell r="H870">
            <v>3</v>
          </cell>
          <cell r="I870">
            <v>6</v>
          </cell>
          <cell r="J870">
            <v>10</v>
          </cell>
        </row>
        <row r="871">
          <cell r="B871">
            <v>7217</v>
          </cell>
          <cell r="C871">
            <v>0.1804</v>
          </cell>
          <cell r="D871">
            <v>0.17499999999999999</v>
          </cell>
          <cell r="E871">
            <v>5.4000000000000003E-3</v>
          </cell>
          <cell r="F871">
            <v>0</v>
          </cell>
          <cell r="G871">
            <v>0</v>
          </cell>
          <cell r="H871">
            <v>3</v>
          </cell>
          <cell r="I871">
            <v>6</v>
          </cell>
          <cell r="J871">
            <v>10</v>
          </cell>
        </row>
        <row r="872">
          <cell r="B872">
            <v>7221</v>
          </cell>
          <cell r="C872">
            <v>0.16689999999999999</v>
          </cell>
          <cell r="D872">
            <v>0.16689999999999999</v>
          </cell>
          <cell r="E872">
            <v>0</v>
          </cell>
          <cell r="F872">
            <v>0</v>
          </cell>
          <cell r="G872">
            <v>0</v>
          </cell>
          <cell r="H872">
            <v>3</v>
          </cell>
          <cell r="I872">
            <v>6</v>
          </cell>
          <cell r="J872">
            <v>10</v>
          </cell>
        </row>
        <row r="873">
          <cell r="B873">
            <v>7219</v>
          </cell>
          <cell r="C873">
            <v>1.2528999999999999</v>
          </cell>
          <cell r="D873">
            <v>0.55489999999999995</v>
          </cell>
          <cell r="E873">
            <v>6.1999999999999998E-3</v>
          </cell>
          <cell r="F873">
            <v>0</v>
          </cell>
          <cell r="G873">
            <v>0.69179999999999997</v>
          </cell>
          <cell r="H873">
            <v>3</v>
          </cell>
          <cell r="I873">
            <v>6</v>
          </cell>
          <cell r="J873">
            <v>10</v>
          </cell>
        </row>
        <row r="874">
          <cell r="B874">
            <v>7219</v>
          </cell>
          <cell r="C874">
            <v>1.6002000000000001</v>
          </cell>
          <cell r="D874">
            <v>0.89680000000000004</v>
          </cell>
          <cell r="E874">
            <v>1.1599999999999999E-2</v>
          </cell>
          <cell r="F874">
            <v>0</v>
          </cell>
          <cell r="G874">
            <v>0.69179999999999997</v>
          </cell>
          <cell r="H874">
            <v>3</v>
          </cell>
          <cell r="I874">
            <v>6</v>
          </cell>
          <cell r="J874">
            <v>10</v>
          </cell>
        </row>
        <row r="875">
          <cell r="B875">
            <v>7219</v>
          </cell>
          <cell r="C875">
            <v>0.21759999999999999</v>
          </cell>
          <cell r="D875">
            <v>0.192</v>
          </cell>
          <cell r="E875">
            <v>2.5600000000000001E-2</v>
          </cell>
          <cell r="F875">
            <v>0</v>
          </cell>
          <cell r="G875">
            <v>0</v>
          </cell>
          <cell r="H875">
            <v>3</v>
          </cell>
          <cell r="I875">
            <v>6</v>
          </cell>
          <cell r="J875">
            <v>10</v>
          </cell>
        </row>
        <row r="876">
          <cell r="B876">
            <v>7219</v>
          </cell>
          <cell r="C876">
            <v>1.1000000000000001</v>
          </cell>
          <cell r="D876">
            <v>1.0548999999999999</v>
          </cell>
          <cell r="E876">
            <v>4.5199999999999997E-2</v>
          </cell>
          <cell r="F876">
            <v>0</v>
          </cell>
          <cell r="G876">
            <v>0</v>
          </cell>
          <cell r="H876">
            <v>3</v>
          </cell>
          <cell r="I876">
            <v>6</v>
          </cell>
          <cell r="J876">
            <v>10</v>
          </cell>
        </row>
        <row r="877">
          <cell r="B877">
            <v>7219</v>
          </cell>
          <cell r="C877">
            <v>0.80900000000000005</v>
          </cell>
          <cell r="D877">
            <v>0.80859999999999999</v>
          </cell>
          <cell r="E877">
            <v>4.0000000000000002E-4</v>
          </cell>
          <cell r="F877">
            <v>0</v>
          </cell>
          <cell r="G877">
            <v>0</v>
          </cell>
          <cell r="H877">
            <v>3</v>
          </cell>
          <cell r="I877">
            <v>6</v>
          </cell>
          <cell r="J877">
            <v>10</v>
          </cell>
        </row>
        <row r="878">
          <cell r="B878">
            <v>7219</v>
          </cell>
          <cell r="C878">
            <v>2.1265999999999998</v>
          </cell>
          <cell r="D878">
            <v>2.0554999999999999</v>
          </cell>
          <cell r="E878">
            <v>7.1199999999999999E-2</v>
          </cell>
          <cell r="F878">
            <v>0</v>
          </cell>
          <cell r="G878">
            <v>0</v>
          </cell>
          <cell r="I878">
            <v>6</v>
          </cell>
          <cell r="J878">
            <v>10</v>
          </cell>
        </row>
        <row r="879">
          <cell r="B879">
            <v>7218</v>
          </cell>
          <cell r="C879">
            <v>12.1275</v>
          </cell>
          <cell r="D879">
            <v>10.2249</v>
          </cell>
          <cell r="E879">
            <v>0.51910000000000001</v>
          </cell>
          <cell r="F879">
            <v>0.69159999999999999</v>
          </cell>
          <cell r="G879">
            <v>0.69189999999999996</v>
          </cell>
          <cell r="J879">
            <v>10</v>
          </cell>
        </row>
        <row r="881">
          <cell r="B881" t="str">
            <v>Evolução FEC Conjunto São Bernardo do Campo</v>
          </cell>
        </row>
        <row r="882">
          <cell r="B882" t="str">
            <v>CONSUM</v>
          </cell>
          <cell r="C882" t="str">
            <v>TOTAL</v>
          </cell>
          <cell r="D882" t="str">
            <v>NPROG</v>
          </cell>
          <cell r="E882" t="str">
            <v>PROG</v>
          </cell>
          <cell r="F882" t="str">
            <v>SUBT INT</v>
          </cell>
          <cell r="G882" t="str">
            <v>SUBT EXT</v>
          </cell>
          <cell r="H882" t="str">
            <v>Padrão Mensal = 2</v>
          </cell>
          <cell r="I882" t="str">
            <v>Padrão Trimestral = 3,6</v>
          </cell>
          <cell r="J882" t="str">
            <v>Padrão Anual = 6</v>
          </cell>
        </row>
        <row r="883">
          <cell r="B883">
            <v>118359</v>
          </cell>
          <cell r="C883">
            <v>0.29770000000000002</v>
          </cell>
          <cell r="D883">
            <v>0.2893</v>
          </cell>
          <cell r="E883">
            <v>8.3999999999999995E-3</v>
          </cell>
          <cell r="F883">
            <v>0</v>
          </cell>
          <cell r="G883">
            <v>0</v>
          </cell>
          <cell r="H883">
            <v>2</v>
          </cell>
          <cell r="I883">
            <v>3.6</v>
          </cell>
          <cell r="J883">
            <v>6</v>
          </cell>
        </row>
        <row r="884">
          <cell r="B884">
            <v>118531</v>
          </cell>
          <cell r="C884">
            <v>0.1341</v>
          </cell>
          <cell r="D884">
            <v>0.12920000000000001</v>
          </cell>
          <cell r="E884">
            <v>4.8999999999999998E-3</v>
          </cell>
          <cell r="F884">
            <v>0</v>
          </cell>
          <cell r="G884">
            <v>0</v>
          </cell>
          <cell r="H884">
            <v>2</v>
          </cell>
          <cell r="I884">
            <v>3.6</v>
          </cell>
          <cell r="J884">
            <v>6</v>
          </cell>
        </row>
        <row r="885">
          <cell r="B885">
            <v>118525</v>
          </cell>
          <cell r="C885">
            <v>0.69220000000000004</v>
          </cell>
          <cell r="D885">
            <v>0.54500000000000004</v>
          </cell>
          <cell r="E885">
            <v>2.1499999999999998E-2</v>
          </cell>
          <cell r="F885">
            <v>0.12559999999999999</v>
          </cell>
          <cell r="G885">
            <v>0</v>
          </cell>
          <cell r="H885">
            <v>2</v>
          </cell>
          <cell r="I885">
            <v>3.6</v>
          </cell>
          <cell r="J885">
            <v>6</v>
          </cell>
        </row>
        <row r="886">
          <cell r="B886">
            <v>118472</v>
          </cell>
          <cell r="C886">
            <v>1.1241000000000001</v>
          </cell>
          <cell r="D886">
            <v>0.96350000000000002</v>
          </cell>
          <cell r="E886">
            <v>3.4799999999999998E-2</v>
          </cell>
          <cell r="F886">
            <v>0.12570000000000001</v>
          </cell>
          <cell r="G886">
            <v>0</v>
          </cell>
          <cell r="H886">
            <v>2</v>
          </cell>
          <cell r="I886">
            <v>3.6</v>
          </cell>
          <cell r="J886">
            <v>6</v>
          </cell>
        </row>
        <row r="887">
          <cell r="B887">
            <v>118483</v>
          </cell>
          <cell r="C887">
            <v>0.122</v>
          </cell>
          <cell r="D887">
            <v>0.1162</v>
          </cell>
          <cell r="E887">
            <v>5.7999999999999996E-3</v>
          </cell>
          <cell r="F887">
            <v>0</v>
          </cell>
          <cell r="G887">
            <v>0</v>
          </cell>
          <cell r="H887">
            <v>2</v>
          </cell>
          <cell r="I887">
            <v>3.6</v>
          </cell>
          <cell r="J887">
            <v>6</v>
          </cell>
        </row>
        <row r="888">
          <cell r="B888">
            <v>118482</v>
          </cell>
          <cell r="C888">
            <v>6.0600000000000001E-2</v>
          </cell>
          <cell r="D888">
            <v>5.45E-2</v>
          </cell>
          <cell r="E888">
            <v>3.5999999999999999E-3</v>
          </cell>
          <cell r="F888">
            <v>2.5000000000000001E-3</v>
          </cell>
          <cell r="G888">
            <v>0</v>
          </cell>
          <cell r="H888">
            <v>2</v>
          </cell>
          <cell r="I888">
            <v>3.6</v>
          </cell>
          <cell r="J888">
            <v>6</v>
          </cell>
        </row>
        <row r="889">
          <cell r="B889">
            <v>118482</v>
          </cell>
          <cell r="C889">
            <v>9.4299999999999995E-2</v>
          </cell>
          <cell r="D889">
            <v>9.0499999999999997E-2</v>
          </cell>
          <cell r="E889">
            <v>3.8E-3</v>
          </cell>
          <cell r="F889">
            <v>0</v>
          </cell>
          <cell r="G889">
            <v>0</v>
          </cell>
          <cell r="H889">
            <v>2</v>
          </cell>
          <cell r="I889">
            <v>3.6</v>
          </cell>
          <cell r="J889">
            <v>6</v>
          </cell>
        </row>
        <row r="890">
          <cell r="B890">
            <v>118482</v>
          </cell>
          <cell r="C890">
            <v>0.27689999999999998</v>
          </cell>
          <cell r="D890">
            <v>0.26119999999999999</v>
          </cell>
          <cell r="E890">
            <v>1.32E-2</v>
          </cell>
          <cell r="F890">
            <v>2.5000000000000001E-3</v>
          </cell>
          <cell r="G890">
            <v>0</v>
          </cell>
          <cell r="H890">
            <v>2</v>
          </cell>
          <cell r="I890">
            <v>3.6</v>
          </cell>
          <cell r="J890">
            <v>6</v>
          </cell>
        </row>
        <row r="891">
          <cell r="B891">
            <v>118500</v>
          </cell>
          <cell r="C891">
            <v>0.18490000000000001</v>
          </cell>
          <cell r="D891">
            <v>0.17680000000000001</v>
          </cell>
          <cell r="E891">
            <v>8.0999999999999996E-3</v>
          </cell>
          <cell r="F891">
            <v>0</v>
          </cell>
          <cell r="G891">
            <v>0</v>
          </cell>
          <cell r="H891">
            <v>2</v>
          </cell>
          <cell r="I891">
            <v>3.6</v>
          </cell>
          <cell r="J891">
            <v>6</v>
          </cell>
        </row>
        <row r="892">
          <cell r="B892">
            <v>118221</v>
          </cell>
          <cell r="C892">
            <v>0.1331</v>
          </cell>
          <cell r="D892">
            <v>8.6699999999999999E-2</v>
          </cell>
          <cell r="E892">
            <v>1.9900000000000001E-2</v>
          </cell>
          <cell r="F892">
            <v>2.6499999999999999E-2</v>
          </cell>
          <cell r="G892">
            <v>0</v>
          </cell>
          <cell r="H892">
            <v>2</v>
          </cell>
          <cell r="I892">
            <v>3.6</v>
          </cell>
          <cell r="J892">
            <v>6</v>
          </cell>
        </row>
        <row r="893">
          <cell r="B893">
            <v>118216</v>
          </cell>
          <cell r="C893">
            <v>0.30549999999999999</v>
          </cell>
          <cell r="D893">
            <v>0.28420000000000001</v>
          </cell>
          <cell r="E893">
            <v>1.8700000000000001E-2</v>
          </cell>
          <cell r="F893">
            <v>2.5999999999999999E-3</v>
          </cell>
          <cell r="G893">
            <v>0</v>
          </cell>
          <cell r="H893">
            <v>2</v>
          </cell>
          <cell r="I893">
            <v>3.6</v>
          </cell>
          <cell r="J893">
            <v>6</v>
          </cell>
        </row>
        <row r="894">
          <cell r="B894">
            <v>118312</v>
          </cell>
          <cell r="C894">
            <v>0.62339999999999995</v>
          </cell>
          <cell r="D894">
            <v>0.54769999999999996</v>
          </cell>
          <cell r="E894">
            <v>4.6699999999999998E-2</v>
          </cell>
          <cell r="F894">
            <v>2.9100000000000001E-2</v>
          </cell>
          <cell r="G894">
            <v>0</v>
          </cell>
          <cell r="H894">
            <v>2</v>
          </cell>
          <cell r="I894">
            <v>3.6</v>
          </cell>
          <cell r="J894">
            <v>6</v>
          </cell>
        </row>
        <row r="895">
          <cell r="B895">
            <v>118308</v>
          </cell>
          <cell r="C895">
            <v>0.1638</v>
          </cell>
          <cell r="D895">
            <v>0.1502</v>
          </cell>
          <cell r="E895">
            <v>1.3599999999999999E-2</v>
          </cell>
          <cell r="F895">
            <v>0</v>
          </cell>
          <cell r="G895">
            <v>0</v>
          </cell>
          <cell r="H895">
            <v>2</v>
          </cell>
          <cell r="I895">
            <v>3.6</v>
          </cell>
          <cell r="J895">
            <v>6</v>
          </cell>
        </row>
        <row r="896">
          <cell r="B896">
            <v>118269</v>
          </cell>
          <cell r="C896">
            <v>0.21199999999999999</v>
          </cell>
          <cell r="D896">
            <v>0.1991</v>
          </cell>
          <cell r="E896">
            <v>1.29E-2</v>
          </cell>
          <cell r="F896">
            <v>0</v>
          </cell>
          <cell r="G896">
            <v>0</v>
          </cell>
          <cell r="H896">
            <v>2</v>
          </cell>
          <cell r="I896">
            <v>3.6</v>
          </cell>
          <cell r="J896">
            <v>6</v>
          </cell>
        </row>
        <row r="897">
          <cell r="B897">
            <v>118201</v>
          </cell>
          <cell r="C897">
            <v>0.22159999999999999</v>
          </cell>
          <cell r="D897">
            <v>0.1069</v>
          </cell>
          <cell r="E897">
            <v>5.3499999999999999E-2</v>
          </cell>
          <cell r="F897">
            <v>6.1199999999999997E-2</v>
          </cell>
          <cell r="G897">
            <v>0</v>
          </cell>
          <cell r="H897">
            <v>2</v>
          </cell>
          <cell r="I897">
            <v>3.6</v>
          </cell>
          <cell r="J897">
            <v>6</v>
          </cell>
        </row>
        <row r="898">
          <cell r="B898">
            <v>118259</v>
          </cell>
          <cell r="C898">
            <v>0.59740000000000004</v>
          </cell>
          <cell r="D898">
            <v>0.45619999999999999</v>
          </cell>
          <cell r="E898">
            <v>0.08</v>
          </cell>
          <cell r="F898">
            <v>6.1199999999999997E-2</v>
          </cell>
          <cell r="G898">
            <v>0</v>
          </cell>
          <cell r="I898">
            <v>3.6</v>
          </cell>
          <cell r="J898">
            <v>6</v>
          </cell>
        </row>
        <row r="899">
          <cell r="B899">
            <v>118381</v>
          </cell>
          <cell r="C899">
            <v>2.6219000000000001</v>
          </cell>
          <cell r="D899">
            <v>2.2288000000000001</v>
          </cell>
          <cell r="E899">
            <v>0.17460000000000001</v>
          </cell>
          <cell r="F899">
            <v>0.21840000000000001</v>
          </cell>
          <cell r="G899">
            <v>0</v>
          </cell>
          <cell r="J899">
            <v>6</v>
          </cell>
        </row>
        <row r="901">
          <cell r="B901" t="str">
            <v>Evolução FEC Conjunto São Bernardo do Campo - Represa</v>
          </cell>
        </row>
        <row r="902">
          <cell r="B902" t="str">
            <v>CONSUM</v>
          </cell>
          <cell r="C902" t="str">
            <v>TOTAL</v>
          </cell>
          <cell r="D902" t="str">
            <v>NPROG</v>
          </cell>
          <cell r="E902" t="str">
            <v>PROG</v>
          </cell>
          <cell r="F902" t="str">
            <v>SUBT INT</v>
          </cell>
          <cell r="G902" t="str">
            <v>SUBT EXT</v>
          </cell>
          <cell r="H902" t="str">
            <v>Padrão Mensal = 4,2</v>
          </cell>
          <cell r="I902" t="str">
            <v>Padrão Trimestral = 8,4</v>
          </cell>
          <cell r="J902" t="str">
            <v>Padrão Anual = 14</v>
          </cell>
        </row>
        <row r="903">
          <cell r="B903">
            <v>8110</v>
          </cell>
          <cell r="C903">
            <v>0.65920000000000001</v>
          </cell>
          <cell r="D903">
            <v>0.60360000000000003</v>
          </cell>
          <cell r="E903">
            <v>5.45E-2</v>
          </cell>
          <cell r="F903">
            <v>1.1000000000000001E-3</v>
          </cell>
          <cell r="G903">
            <v>0</v>
          </cell>
          <cell r="H903">
            <v>4.2</v>
          </cell>
          <cell r="I903">
            <v>8.4</v>
          </cell>
          <cell r="J903">
            <v>14</v>
          </cell>
        </row>
        <row r="904">
          <cell r="B904">
            <v>8110</v>
          </cell>
          <cell r="C904">
            <v>1.0212000000000001</v>
          </cell>
          <cell r="D904">
            <v>0.71660000000000001</v>
          </cell>
          <cell r="E904">
            <v>8.3999999999999995E-3</v>
          </cell>
          <cell r="F904">
            <v>0.29620000000000002</v>
          </cell>
          <cell r="G904">
            <v>0</v>
          </cell>
          <cell r="H904">
            <v>4.2</v>
          </cell>
          <cell r="I904">
            <v>8.4</v>
          </cell>
          <cell r="J904">
            <v>14</v>
          </cell>
        </row>
        <row r="905">
          <cell r="B905">
            <v>8110</v>
          </cell>
          <cell r="C905">
            <v>1.4651000000000001</v>
          </cell>
          <cell r="D905">
            <v>1.4643999999999999</v>
          </cell>
          <cell r="E905">
            <v>6.9999999999999999E-4</v>
          </cell>
          <cell r="F905">
            <v>0</v>
          </cell>
          <cell r="G905">
            <v>0</v>
          </cell>
          <cell r="H905">
            <v>4.2</v>
          </cell>
          <cell r="I905">
            <v>8.4</v>
          </cell>
          <cell r="J905">
            <v>14</v>
          </cell>
        </row>
        <row r="906">
          <cell r="B906">
            <v>8110</v>
          </cell>
          <cell r="C906">
            <v>3.1455000000000002</v>
          </cell>
          <cell r="D906">
            <v>2.7846000000000002</v>
          </cell>
          <cell r="E906">
            <v>6.3600000000000004E-2</v>
          </cell>
          <cell r="F906">
            <v>0.29730000000000001</v>
          </cell>
          <cell r="G906">
            <v>0</v>
          </cell>
          <cell r="H906">
            <v>4.2</v>
          </cell>
          <cell r="I906">
            <v>8.4</v>
          </cell>
          <cell r="J906">
            <v>14</v>
          </cell>
        </row>
        <row r="907">
          <cell r="B907">
            <v>8110</v>
          </cell>
          <cell r="C907">
            <v>0.16550000000000001</v>
          </cell>
          <cell r="D907">
            <v>0.16550000000000001</v>
          </cell>
          <cell r="E907">
            <v>0</v>
          </cell>
          <cell r="F907">
            <v>0</v>
          </cell>
          <cell r="G907">
            <v>0</v>
          </cell>
          <cell r="H907">
            <v>4.2</v>
          </cell>
          <cell r="I907">
            <v>8.4</v>
          </cell>
          <cell r="J907">
            <v>14</v>
          </cell>
        </row>
        <row r="908">
          <cell r="B908">
            <v>8110</v>
          </cell>
          <cell r="C908">
            <v>0.52659999999999996</v>
          </cell>
          <cell r="D908">
            <v>0.51449999999999996</v>
          </cell>
          <cell r="E908">
            <v>1.21E-2</v>
          </cell>
          <cell r="F908">
            <v>0</v>
          </cell>
          <cell r="G908">
            <v>0</v>
          </cell>
          <cell r="H908">
            <v>4.2</v>
          </cell>
          <cell r="I908">
            <v>8.4</v>
          </cell>
          <cell r="J908">
            <v>14</v>
          </cell>
        </row>
        <row r="909">
          <cell r="B909">
            <v>8110</v>
          </cell>
          <cell r="C909">
            <v>0.25540000000000002</v>
          </cell>
          <cell r="D909">
            <v>0.20749999999999999</v>
          </cell>
          <cell r="E909">
            <v>4.7800000000000002E-2</v>
          </cell>
          <cell r="F909">
            <v>0</v>
          </cell>
          <cell r="G909">
            <v>0</v>
          </cell>
          <cell r="H909">
            <v>4.2</v>
          </cell>
          <cell r="I909">
            <v>8.4</v>
          </cell>
          <cell r="J909">
            <v>14</v>
          </cell>
        </row>
        <row r="910">
          <cell r="B910">
            <v>8110</v>
          </cell>
          <cell r="C910">
            <v>0.94750000000000001</v>
          </cell>
          <cell r="D910">
            <v>0.88749999999999996</v>
          </cell>
          <cell r="E910">
            <v>5.9900000000000002E-2</v>
          </cell>
          <cell r="F910">
            <v>0</v>
          </cell>
          <cell r="G910">
            <v>0</v>
          </cell>
          <cell r="H910">
            <v>4.2</v>
          </cell>
          <cell r="I910">
            <v>8.4</v>
          </cell>
          <cell r="J910">
            <v>14</v>
          </cell>
        </row>
        <row r="911">
          <cell r="B911">
            <v>8110</v>
          </cell>
          <cell r="C911">
            <v>0.629</v>
          </cell>
          <cell r="D911">
            <v>0.628</v>
          </cell>
          <cell r="E911">
            <v>1E-3</v>
          </cell>
          <cell r="F911">
            <v>0</v>
          </cell>
          <cell r="G911">
            <v>0</v>
          </cell>
          <cell r="H911">
            <v>4.2</v>
          </cell>
          <cell r="I911">
            <v>8.4</v>
          </cell>
          <cell r="J911">
            <v>14</v>
          </cell>
        </row>
        <row r="912">
          <cell r="B912">
            <v>8110</v>
          </cell>
          <cell r="C912">
            <v>0.106</v>
          </cell>
          <cell r="D912">
            <v>0.1032</v>
          </cell>
          <cell r="E912">
            <v>2.8E-3</v>
          </cell>
          <cell r="F912">
            <v>0</v>
          </cell>
          <cell r="G912">
            <v>0</v>
          </cell>
          <cell r="H912">
            <v>4.2</v>
          </cell>
          <cell r="I912">
            <v>8.4</v>
          </cell>
          <cell r="J912">
            <v>14</v>
          </cell>
        </row>
        <row r="913">
          <cell r="B913">
            <v>8110</v>
          </cell>
          <cell r="C913">
            <v>0.75829999999999997</v>
          </cell>
          <cell r="D913">
            <v>0.31950000000000001</v>
          </cell>
          <cell r="E913">
            <v>0</v>
          </cell>
          <cell r="F913">
            <v>0</v>
          </cell>
          <cell r="G913">
            <v>0.43880000000000002</v>
          </cell>
          <cell r="H913">
            <v>4.2</v>
          </cell>
          <cell r="I913">
            <v>8.4</v>
          </cell>
          <cell r="J913">
            <v>14</v>
          </cell>
        </row>
        <row r="914">
          <cell r="B914">
            <v>8110</v>
          </cell>
          <cell r="C914">
            <v>1.4933000000000001</v>
          </cell>
          <cell r="D914">
            <v>1.0507</v>
          </cell>
          <cell r="E914">
            <v>3.8E-3</v>
          </cell>
          <cell r="F914">
            <v>0</v>
          </cell>
          <cell r="G914">
            <v>0.43880000000000002</v>
          </cell>
          <cell r="H914">
            <v>4.2</v>
          </cell>
          <cell r="I914">
            <v>8.4</v>
          </cell>
          <cell r="J914">
            <v>14</v>
          </cell>
        </row>
        <row r="915">
          <cell r="B915">
            <v>8110</v>
          </cell>
          <cell r="C915">
            <v>0.88039999999999996</v>
          </cell>
          <cell r="D915">
            <v>0.51900000000000002</v>
          </cell>
          <cell r="E915">
            <v>6.5199999999999994E-2</v>
          </cell>
          <cell r="F915">
            <v>0.29620000000000002</v>
          </cell>
          <cell r="G915">
            <v>0</v>
          </cell>
          <cell r="H915">
            <v>4.2</v>
          </cell>
          <cell r="I915">
            <v>8.4</v>
          </cell>
          <cell r="J915">
            <v>14</v>
          </cell>
        </row>
        <row r="916">
          <cell r="B916">
            <v>8110</v>
          </cell>
          <cell r="C916">
            <v>0.85670000000000002</v>
          </cell>
          <cell r="D916">
            <v>0.55400000000000005</v>
          </cell>
          <cell r="E916">
            <v>5.4000000000000003E-3</v>
          </cell>
          <cell r="F916">
            <v>0</v>
          </cell>
          <cell r="G916">
            <v>0.29730000000000001</v>
          </cell>
          <cell r="H916">
            <v>4.2</v>
          </cell>
          <cell r="I916">
            <v>8.4</v>
          </cell>
          <cell r="J916">
            <v>14</v>
          </cell>
        </row>
        <row r="917">
          <cell r="B917">
            <v>8110</v>
          </cell>
          <cell r="C917">
            <v>1.2613000000000001</v>
          </cell>
          <cell r="D917">
            <v>1.2591000000000001</v>
          </cell>
          <cell r="E917">
            <v>2.2000000000000001E-3</v>
          </cell>
          <cell r="F917">
            <v>0</v>
          </cell>
          <cell r="G917">
            <v>0</v>
          </cell>
          <cell r="H917">
            <v>4.2</v>
          </cell>
          <cell r="I917">
            <v>8.4</v>
          </cell>
          <cell r="J917">
            <v>14</v>
          </cell>
        </row>
        <row r="918">
          <cell r="B918">
            <v>8110</v>
          </cell>
          <cell r="C918">
            <v>2.9984000000000002</v>
          </cell>
          <cell r="D918">
            <v>2.3321000000000001</v>
          </cell>
          <cell r="E918">
            <v>7.2800000000000004E-2</v>
          </cell>
          <cell r="F918">
            <v>0.29620000000000002</v>
          </cell>
          <cell r="G918">
            <v>0.29730000000000001</v>
          </cell>
          <cell r="I918">
            <v>8.4</v>
          </cell>
          <cell r="J918">
            <v>14</v>
          </cell>
        </row>
        <row r="919">
          <cell r="B919">
            <v>8110</v>
          </cell>
          <cell r="C919">
            <v>8.5846999999999998</v>
          </cell>
          <cell r="D919">
            <v>7.0548999999999999</v>
          </cell>
          <cell r="E919">
            <v>0.2001</v>
          </cell>
          <cell r="F919">
            <v>0.59350000000000003</v>
          </cell>
          <cell r="G919">
            <v>0.73609999999999998</v>
          </cell>
          <cell r="J919">
            <v>14</v>
          </cell>
        </row>
        <row r="921">
          <cell r="B921" t="str">
            <v>Evolução FEC Conjunto São Caetano do Sul</v>
          </cell>
        </row>
        <row r="922">
          <cell r="B922" t="str">
            <v>CONSUM</v>
          </cell>
          <cell r="C922" t="str">
            <v>TOTAL</v>
          </cell>
          <cell r="D922" t="str">
            <v>NPROG</v>
          </cell>
          <cell r="E922" t="str">
            <v>PROG</v>
          </cell>
          <cell r="F922" t="str">
            <v>SUBT INT</v>
          </cell>
          <cell r="G922" t="str">
            <v>SUBT EXT</v>
          </cell>
          <cell r="H922" t="str">
            <v>Padrão Mensal = 2</v>
          </cell>
          <cell r="I922" t="str">
            <v>Padrão Trimestral = 2,4</v>
          </cell>
          <cell r="J922" t="str">
            <v>Padrão Anual = 4</v>
          </cell>
        </row>
        <row r="923">
          <cell r="B923">
            <v>67102</v>
          </cell>
          <cell r="C923">
            <v>0.4304</v>
          </cell>
          <cell r="D923">
            <v>0.27050000000000002</v>
          </cell>
          <cell r="E923">
            <v>0.01</v>
          </cell>
          <cell r="F923">
            <v>0.14979999999999999</v>
          </cell>
          <cell r="G923">
            <v>0</v>
          </cell>
          <cell r="H923">
            <v>2</v>
          </cell>
          <cell r="I923">
            <v>2.4</v>
          </cell>
          <cell r="J923">
            <v>4</v>
          </cell>
        </row>
        <row r="924">
          <cell r="B924">
            <v>67100</v>
          </cell>
          <cell r="C924">
            <v>0.12920000000000001</v>
          </cell>
          <cell r="D924">
            <v>0.08</v>
          </cell>
          <cell r="E924">
            <v>4.9200000000000001E-2</v>
          </cell>
          <cell r="F924">
            <v>0</v>
          </cell>
          <cell r="G924">
            <v>0</v>
          </cell>
          <cell r="H924">
            <v>2</v>
          </cell>
          <cell r="I924">
            <v>2.4</v>
          </cell>
          <cell r="J924">
            <v>4</v>
          </cell>
        </row>
        <row r="925">
          <cell r="B925">
            <v>67106</v>
          </cell>
          <cell r="C925">
            <v>8.77E-2</v>
          </cell>
          <cell r="D925">
            <v>6.3700000000000007E-2</v>
          </cell>
          <cell r="E925">
            <v>6.1999999999999998E-3</v>
          </cell>
          <cell r="F925">
            <v>1.7899999999999999E-2</v>
          </cell>
          <cell r="G925">
            <v>0</v>
          </cell>
          <cell r="H925">
            <v>2</v>
          </cell>
          <cell r="I925">
            <v>2.4</v>
          </cell>
          <cell r="J925">
            <v>4</v>
          </cell>
        </row>
        <row r="926">
          <cell r="B926">
            <v>67103</v>
          </cell>
          <cell r="C926">
            <v>0.64729999999999999</v>
          </cell>
          <cell r="D926">
            <v>0.41420000000000001</v>
          </cell>
          <cell r="E926">
            <v>6.54E-2</v>
          </cell>
          <cell r="F926">
            <v>0.16769999999999999</v>
          </cell>
          <cell r="G926">
            <v>0</v>
          </cell>
          <cell r="H926">
            <v>2</v>
          </cell>
          <cell r="I926">
            <v>2.4</v>
          </cell>
          <cell r="J926">
            <v>4</v>
          </cell>
        </row>
        <row r="927">
          <cell r="B927">
            <v>67086</v>
          </cell>
          <cell r="C927">
            <v>0.23139999999999999</v>
          </cell>
          <cell r="D927">
            <v>0.18759999999999999</v>
          </cell>
          <cell r="E927">
            <v>1.7600000000000001E-2</v>
          </cell>
          <cell r="F927">
            <v>2.6200000000000001E-2</v>
          </cell>
          <cell r="G927">
            <v>0</v>
          </cell>
          <cell r="H927">
            <v>2</v>
          </cell>
          <cell r="I927">
            <v>2.4</v>
          </cell>
          <cell r="J927">
            <v>4</v>
          </cell>
        </row>
        <row r="928">
          <cell r="B928">
            <v>67072</v>
          </cell>
          <cell r="C928">
            <v>0.72040000000000004</v>
          </cell>
          <cell r="D928">
            <v>9.5500000000000002E-2</v>
          </cell>
          <cell r="E928">
            <v>2.0000000000000001E-4</v>
          </cell>
          <cell r="F928">
            <v>0.62480000000000002</v>
          </cell>
          <cell r="G928">
            <v>0</v>
          </cell>
          <cell r="H928">
            <v>2</v>
          </cell>
          <cell r="I928">
            <v>2.4</v>
          </cell>
          <cell r="J928">
            <v>4</v>
          </cell>
        </row>
        <row r="929">
          <cell r="B929">
            <v>67072</v>
          </cell>
          <cell r="C929">
            <v>0.25340000000000001</v>
          </cell>
          <cell r="D929">
            <v>0.1971</v>
          </cell>
          <cell r="E929">
            <v>6.0000000000000001E-3</v>
          </cell>
          <cell r="F929">
            <v>5.0299999999999997E-2</v>
          </cell>
          <cell r="G929">
            <v>0</v>
          </cell>
          <cell r="H929">
            <v>2</v>
          </cell>
          <cell r="I929">
            <v>2.4</v>
          </cell>
          <cell r="J929">
            <v>4</v>
          </cell>
        </row>
        <row r="930">
          <cell r="B930">
            <v>67077</v>
          </cell>
          <cell r="C930">
            <v>1.2052</v>
          </cell>
          <cell r="D930">
            <v>0.48020000000000002</v>
          </cell>
          <cell r="E930">
            <v>2.3800000000000002E-2</v>
          </cell>
          <cell r="F930">
            <v>0.70130000000000003</v>
          </cell>
          <cell r="G930">
            <v>0</v>
          </cell>
          <cell r="H930">
            <v>2</v>
          </cell>
          <cell r="I930">
            <v>2.4</v>
          </cell>
          <cell r="J930">
            <v>4</v>
          </cell>
        </row>
        <row r="931">
          <cell r="B931">
            <v>67072</v>
          </cell>
          <cell r="C931">
            <v>0.37490000000000001</v>
          </cell>
          <cell r="D931">
            <v>0.33829999999999999</v>
          </cell>
          <cell r="E931">
            <v>3.6600000000000001E-2</v>
          </cell>
          <cell r="F931">
            <v>0</v>
          </cell>
          <cell r="G931">
            <v>0</v>
          </cell>
          <cell r="H931">
            <v>2</v>
          </cell>
          <cell r="I931">
            <v>2.4</v>
          </cell>
          <cell r="J931">
            <v>4</v>
          </cell>
        </row>
        <row r="932">
          <cell r="B932">
            <v>67059</v>
          </cell>
          <cell r="C932">
            <v>0.24529999999999999</v>
          </cell>
          <cell r="D932">
            <v>0.18679999999999999</v>
          </cell>
          <cell r="E932">
            <v>1E-3</v>
          </cell>
          <cell r="F932">
            <v>5.7500000000000002E-2</v>
          </cell>
          <cell r="G932">
            <v>0</v>
          </cell>
          <cell r="H932">
            <v>2</v>
          </cell>
          <cell r="I932">
            <v>2.4</v>
          </cell>
          <cell r="J932">
            <v>4</v>
          </cell>
        </row>
        <row r="933">
          <cell r="B933">
            <v>67056</v>
          </cell>
          <cell r="C933">
            <v>0.75209999999999999</v>
          </cell>
          <cell r="D933">
            <v>0.1124</v>
          </cell>
          <cell r="E933">
            <v>1.4999999999999999E-2</v>
          </cell>
          <cell r="F933">
            <v>0.62470000000000003</v>
          </cell>
          <cell r="G933">
            <v>0</v>
          </cell>
          <cell r="H933">
            <v>2</v>
          </cell>
          <cell r="I933">
            <v>2.4</v>
          </cell>
          <cell r="J933">
            <v>4</v>
          </cell>
        </row>
        <row r="934">
          <cell r="B934">
            <v>67062</v>
          </cell>
          <cell r="C934">
            <v>1.3723000000000001</v>
          </cell>
          <cell r="D934">
            <v>0.63749999999999996</v>
          </cell>
          <cell r="E934">
            <v>5.2600000000000001E-2</v>
          </cell>
          <cell r="F934">
            <v>0.68210000000000004</v>
          </cell>
          <cell r="G934">
            <v>0</v>
          </cell>
          <cell r="H934">
            <v>2</v>
          </cell>
          <cell r="I934">
            <v>2.4</v>
          </cell>
          <cell r="J934">
            <v>4</v>
          </cell>
        </row>
        <row r="935">
          <cell r="B935">
            <v>67055</v>
          </cell>
          <cell r="C935">
            <v>8.5199999999999998E-2</v>
          </cell>
          <cell r="D935">
            <v>8.1100000000000005E-2</v>
          </cell>
          <cell r="E935">
            <v>4.1000000000000003E-3</v>
          </cell>
          <cell r="F935">
            <v>0</v>
          </cell>
          <cell r="G935">
            <v>0</v>
          </cell>
          <cell r="H935">
            <v>2</v>
          </cell>
          <cell r="I935">
            <v>2.4</v>
          </cell>
          <cell r="J935">
            <v>4</v>
          </cell>
        </row>
        <row r="936">
          <cell r="B936">
            <v>67042</v>
          </cell>
          <cell r="C936">
            <v>0.24510000000000001</v>
          </cell>
          <cell r="D936">
            <v>7.9799999999999996E-2</v>
          </cell>
          <cell r="E936">
            <v>4.8300000000000003E-2</v>
          </cell>
          <cell r="F936">
            <v>0</v>
          </cell>
          <cell r="G936">
            <v>0.11700000000000001</v>
          </cell>
          <cell r="H936">
            <v>2</v>
          </cell>
          <cell r="I936">
            <v>2.4</v>
          </cell>
          <cell r="J936">
            <v>4</v>
          </cell>
        </row>
        <row r="937">
          <cell r="B937">
            <v>67041</v>
          </cell>
          <cell r="C937">
            <v>0.35020000000000001</v>
          </cell>
          <cell r="D937">
            <v>0.23930000000000001</v>
          </cell>
          <cell r="E937">
            <v>8.8000000000000005E-3</v>
          </cell>
          <cell r="F937">
            <v>0.10199999999999999</v>
          </cell>
          <cell r="G937">
            <v>0</v>
          </cell>
          <cell r="H937">
            <v>2</v>
          </cell>
          <cell r="I937">
            <v>2.4</v>
          </cell>
          <cell r="J937">
            <v>4</v>
          </cell>
        </row>
        <row r="938">
          <cell r="B938">
            <v>67046</v>
          </cell>
          <cell r="C938">
            <v>0.68049999999999999</v>
          </cell>
          <cell r="D938">
            <v>0.4002</v>
          </cell>
          <cell r="E938">
            <v>6.1199999999999997E-2</v>
          </cell>
          <cell r="F938">
            <v>0.10199999999999999</v>
          </cell>
          <cell r="G938">
            <v>0.11700000000000001</v>
          </cell>
          <cell r="I938">
            <v>2.4</v>
          </cell>
          <cell r="J938">
            <v>4</v>
          </cell>
        </row>
        <row r="939">
          <cell r="B939">
            <v>67072</v>
          </cell>
          <cell r="C939">
            <v>3.9051</v>
          </cell>
          <cell r="D939">
            <v>1.9320999999999999</v>
          </cell>
          <cell r="E939">
            <v>0.20300000000000001</v>
          </cell>
          <cell r="F939">
            <v>1.6531</v>
          </cell>
          <cell r="G939">
            <v>0.1169</v>
          </cell>
          <cell r="J939">
            <v>4</v>
          </cell>
        </row>
        <row r="941">
          <cell r="B941" t="str">
            <v>Evolução FEC Conjunto São Mateus</v>
          </cell>
        </row>
        <row r="942">
          <cell r="B942" t="str">
            <v>CONSUM</v>
          </cell>
          <cell r="C942" t="str">
            <v>TOTAL</v>
          </cell>
          <cell r="D942" t="str">
            <v>NPROG</v>
          </cell>
          <cell r="E942" t="str">
            <v>PROG</v>
          </cell>
          <cell r="F942" t="str">
            <v>SUBT INT</v>
          </cell>
          <cell r="G942" t="str">
            <v>SUBT EXT</v>
          </cell>
          <cell r="H942" t="str">
            <v>Padrão Mensal = 2,4</v>
          </cell>
          <cell r="I942" t="str">
            <v>Padrão Trimestral = 4,8</v>
          </cell>
          <cell r="J942" t="str">
            <v>Padrão Anual = 8</v>
          </cell>
        </row>
        <row r="943">
          <cell r="B943">
            <v>53340</v>
          </cell>
          <cell r="C943">
            <v>0.44169999999999998</v>
          </cell>
          <cell r="D943">
            <v>0.41370000000000001</v>
          </cell>
          <cell r="E943">
            <v>2.8000000000000001E-2</v>
          </cell>
          <cell r="F943">
            <v>0</v>
          </cell>
          <cell r="G943">
            <v>0</v>
          </cell>
          <cell r="H943">
            <v>2.4</v>
          </cell>
          <cell r="I943">
            <v>4.8</v>
          </cell>
          <cell r="J943">
            <v>8</v>
          </cell>
        </row>
        <row r="944">
          <cell r="B944">
            <v>53340</v>
          </cell>
          <cell r="C944">
            <v>0.37130000000000002</v>
          </cell>
          <cell r="D944">
            <v>0.35060000000000002</v>
          </cell>
          <cell r="E944">
            <v>2.0799999999999999E-2</v>
          </cell>
          <cell r="F944">
            <v>0</v>
          </cell>
          <cell r="G944">
            <v>0</v>
          </cell>
          <cell r="H944">
            <v>2.4</v>
          </cell>
          <cell r="I944">
            <v>4.8</v>
          </cell>
          <cell r="J944">
            <v>8</v>
          </cell>
        </row>
        <row r="945">
          <cell r="B945">
            <v>53325</v>
          </cell>
          <cell r="C945">
            <v>0.25879999999999997</v>
          </cell>
          <cell r="D945">
            <v>0.23549999999999999</v>
          </cell>
          <cell r="E945">
            <v>2.3300000000000001E-2</v>
          </cell>
          <cell r="F945">
            <v>0</v>
          </cell>
          <cell r="G945">
            <v>0</v>
          </cell>
          <cell r="H945">
            <v>2.4</v>
          </cell>
          <cell r="I945">
            <v>4.8</v>
          </cell>
          <cell r="J945">
            <v>8</v>
          </cell>
        </row>
        <row r="946">
          <cell r="B946">
            <v>53335</v>
          </cell>
          <cell r="C946">
            <v>1.0718000000000001</v>
          </cell>
          <cell r="D946">
            <v>0.99980000000000002</v>
          </cell>
          <cell r="E946">
            <v>7.2099999999999997E-2</v>
          </cell>
          <cell r="F946">
            <v>0</v>
          </cell>
          <cell r="G946">
            <v>0</v>
          </cell>
          <cell r="H946">
            <v>2.4</v>
          </cell>
          <cell r="I946">
            <v>4.8</v>
          </cell>
          <cell r="J946">
            <v>8</v>
          </cell>
        </row>
        <row r="947">
          <cell r="B947">
            <v>53316</v>
          </cell>
          <cell r="C947">
            <v>0.73509999999999998</v>
          </cell>
          <cell r="D947">
            <v>0.1217</v>
          </cell>
          <cell r="E947">
            <v>3.8300000000000001E-2</v>
          </cell>
          <cell r="F947">
            <v>0.57509999999999994</v>
          </cell>
          <cell r="G947">
            <v>0</v>
          </cell>
          <cell r="H947">
            <v>2.4</v>
          </cell>
          <cell r="I947">
            <v>4.8</v>
          </cell>
          <cell r="J947">
            <v>8</v>
          </cell>
        </row>
        <row r="948">
          <cell r="B948">
            <v>53316</v>
          </cell>
          <cell r="C948">
            <v>0.51570000000000005</v>
          </cell>
          <cell r="D948">
            <v>0.41889999999999999</v>
          </cell>
          <cell r="E948">
            <v>9.6799999999999997E-2</v>
          </cell>
          <cell r="F948">
            <v>0</v>
          </cell>
          <cell r="G948">
            <v>0</v>
          </cell>
          <cell r="H948">
            <v>2.4</v>
          </cell>
          <cell r="I948">
            <v>4.8</v>
          </cell>
          <cell r="J948">
            <v>8</v>
          </cell>
        </row>
        <row r="949">
          <cell r="B949">
            <v>53316</v>
          </cell>
          <cell r="C949">
            <v>0.49370000000000003</v>
          </cell>
          <cell r="D949">
            <v>0.46739999999999998</v>
          </cell>
          <cell r="E949">
            <v>1.29E-2</v>
          </cell>
          <cell r="F949">
            <v>1.34E-2</v>
          </cell>
          <cell r="G949">
            <v>0</v>
          </cell>
          <cell r="H949">
            <v>2.4</v>
          </cell>
          <cell r="I949">
            <v>4.8</v>
          </cell>
          <cell r="J949">
            <v>8</v>
          </cell>
        </row>
        <row r="950">
          <cell r="B950">
            <v>53316</v>
          </cell>
          <cell r="C950">
            <v>1.7444999999999999</v>
          </cell>
          <cell r="D950">
            <v>1.008</v>
          </cell>
          <cell r="E950">
            <v>0.14799999999999999</v>
          </cell>
          <cell r="F950">
            <v>0.58850000000000002</v>
          </cell>
          <cell r="G950">
            <v>0</v>
          </cell>
          <cell r="H950">
            <v>2.4</v>
          </cell>
          <cell r="I950">
            <v>4.8</v>
          </cell>
          <cell r="J950">
            <v>8</v>
          </cell>
        </row>
        <row r="951">
          <cell r="B951">
            <v>53316</v>
          </cell>
          <cell r="C951">
            <v>0.42499999999999999</v>
          </cell>
          <cell r="D951">
            <v>0.40100000000000002</v>
          </cell>
          <cell r="E951">
            <v>2.3900000000000001E-2</v>
          </cell>
          <cell r="F951">
            <v>0</v>
          </cell>
          <cell r="G951">
            <v>0</v>
          </cell>
          <cell r="H951">
            <v>2.4</v>
          </cell>
          <cell r="I951">
            <v>4.8</v>
          </cell>
          <cell r="J951">
            <v>8</v>
          </cell>
        </row>
        <row r="952">
          <cell r="B952">
            <v>53289</v>
          </cell>
          <cell r="C952">
            <v>0.43240000000000001</v>
          </cell>
          <cell r="D952">
            <v>0.41520000000000001</v>
          </cell>
          <cell r="E952">
            <v>1.72E-2</v>
          </cell>
          <cell r="F952">
            <v>0</v>
          </cell>
          <cell r="G952">
            <v>0</v>
          </cell>
          <cell r="H952">
            <v>2.4</v>
          </cell>
          <cell r="I952">
            <v>4.8</v>
          </cell>
          <cell r="J952">
            <v>8</v>
          </cell>
        </row>
        <row r="953">
          <cell r="B953">
            <v>53263</v>
          </cell>
          <cell r="C953">
            <v>0.501</v>
          </cell>
          <cell r="D953">
            <v>0.49209999999999998</v>
          </cell>
          <cell r="E953">
            <v>8.8999999999999999E-3</v>
          </cell>
          <cell r="F953">
            <v>0</v>
          </cell>
          <cell r="G953">
            <v>0</v>
          </cell>
          <cell r="H953">
            <v>2.4</v>
          </cell>
          <cell r="I953">
            <v>4.8</v>
          </cell>
          <cell r="J953">
            <v>8</v>
          </cell>
        </row>
        <row r="954">
          <cell r="B954">
            <v>53289</v>
          </cell>
          <cell r="C954">
            <v>1.3584000000000001</v>
          </cell>
          <cell r="D954">
            <v>1.3083</v>
          </cell>
          <cell r="E954">
            <v>0.05</v>
          </cell>
          <cell r="F954">
            <v>0</v>
          </cell>
          <cell r="G954">
            <v>0</v>
          </cell>
          <cell r="H954">
            <v>2.4</v>
          </cell>
          <cell r="I954">
            <v>4.8</v>
          </cell>
          <cell r="J954">
            <v>8</v>
          </cell>
        </row>
        <row r="955">
          <cell r="B955">
            <v>53264</v>
          </cell>
          <cell r="C955">
            <v>0.4103</v>
          </cell>
          <cell r="D955">
            <v>0.37130000000000002</v>
          </cell>
          <cell r="E955">
            <v>2.6800000000000001E-2</v>
          </cell>
          <cell r="F955">
            <v>1.21E-2</v>
          </cell>
          <cell r="G955">
            <v>0</v>
          </cell>
          <cell r="H955">
            <v>2.4</v>
          </cell>
          <cell r="I955">
            <v>4.8</v>
          </cell>
          <cell r="J955">
            <v>8</v>
          </cell>
        </row>
        <row r="956">
          <cell r="B956">
            <v>53259</v>
          </cell>
          <cell r="C956">
            <v>0.74070000000000003</v>
          </cell>
          <cell r="D956">
            <v>0.25919999999999999</v>
          </cell>
          <cell r="E956">
            <v>8.9999999999999993E-3</v>
          </cell>
          <cell r="F956">
            <v>0.47249999999999998</v>
          </cell>
          <cell r="G956">
            <v>0</v>
          </cell>
          <cell r="H956">
            <v>2.4</v>
          </cell>
          <cell r="I956">
            <v>4.8</v>
          </cell>
          <cell r="J956">
            <v>8</v>
          </cell>
        </row>
        <row r="957">
          <cell r="B957">
            <v>53246</v>
          </cell>
          <cell r="C957">
            <v>0.94699999999999995</v>
          </cell>
          <cell r="D957">
            <v>0.49070000000000003</v>
          </cell>
          <cell r="E957">
            <v>1.7600000000000001E-2</v>
          </cell>
          <cell r="F957">
            <v>0.43880000000000002</v>
          </cell>
          <cell r="G957">
            <v>0</v>
          </cell>
          <cell r="H957">
            <v>2.4</v>
          </cell>
          <cell r="I957">
            <v>4.8</v>
          </cell>
          <cell r="J957">
            <v>8</v>
          </cell>
        </row>
        <row r="958">
          <cell r="B958">
            <v>53256</v>
          </cell>
          <cell r="C958">
            <v>2.0979000000000001</v>
          </cell>
          <cell r="D958">
            <v>1.1212</v>
          </cell>
          <cell r="E958">
            <v>5.3400000000000003E-2</v>
          </cell>
          <cell r="F958">
            <v>0.92330000000000001</v>
          </cell>
          <cell r="G958">
            <v>0</v>
          </cell>
          <cell r="I958">
            <v>4.8</v>
          </cell>
          <cell r="J958">
            <v>8</v>
          </cell>
        </row>
        <row r="959">
          <cell r="B959">
            <v>53299</v>
          </cell>
          <cell r="C959">
            <v>6.2720000000000002</v>
          </cell>
          <cell r="D959">
            <v>4.4371</v>
          </cell>
          <cell r="E959">
            <v>0.3236</v>
          </cell>
          <cell r="F959">
            <v>1.5113000000000001</v>
          </cell>
          <cell r="G959">
            <v>0</v>
          </cell>
          <cell r="J959">
            <v>8</v>
          </cell>
        </row>
        <row r="961">
          <cell r="B961" t="str">
            <v>Evolução FEC Conjunto São Miguel Paulista</v>
          </cell>
        </row>
        <row r="962">
          <cell r="B962" t="str">
            <v>CONSUM</v>
          </cell>
          <cell r="C962" t="str">
            <v>TOTAL</v>
          </cell>
          <cell r="D962" t="str">
            <v>NPROG</v>
          </cell>
          <cell r="E962" t="str">
            <v>PROG</v>
          </cell>
          <cell r="F962" t="str">
            <v>SUBT INT</v>
          </cell>
          <cell r="G962" t="str">
            <v>SUBT EXT</v>
          </cell>
          <cell r="H962" t="str">
            <v>Padrão Mensal = 3,3</v>
          </cell>
          <cell r="I962" t="str">
            <v>Padrão Trimestral = 6,6</v>
          </cell>
          <cell r="J962" t="str">
            <v>Padrão Anual = 11</v>
          </cell>
        </row>
        <row r="963">
          <cell r="B963">
            <v>92284</v>
          </cell>
          <cell r="C963">
            <v>0.81979999999999997</v>
          </cell>
          <cell r="D963">
            <v>0.73560000000000003</v>
          </cell>
          <cell r="E963">
            <v>8.4199999999999997E-2</v>
          </cell>
          <cell r="F963">
            <v>0</v>
          </cell>
          <cell r="G963">
            <v>0</v>
          </cell>
          <cell r="H963">
            <v>3.3</v>
          </cell>
          <cell r="I963">
            <v>6.6</v>
          </cell>
          <cell r="J963">
            <v>11</v>
          </cell>
        </row>
        <row r="964">
          <cell r="B964">
            <v>92273</v>
          </cell>
          <cell r="C964">
            <v>0.4239</v>
          </cell>
          <cell r="D964">
            <v>0.39329999999999998</v>
          </cell>
          <cell r="E964">
            <v>1.6199999999999999E-2</v>
          </cell>
          <cell r="F964">
            <v>1.44E-2</v>
          </cell>
          <cell r="G964">
            <v>0</v>
          </cell>
          <cell r="H964">
            <v>3.3</v>
          </cell>
          <cell r="I964">
            <v>6.6</v>
          </cell>
          <cell r="J964">
            <v>11</v>
          </cell>
        </row>
        <row r="965">
          <cell r="B965">
            <v>92260</v>
          </cell>
          <cell r="C965">
            <v>0.40789999999999998</v>
          </cell>
          <cell r="D965">
            <v>0.39179999999999998</v>
          </cell>
          <cell r="E965">
            <v>1.61E-2</v>
          </cell>
          <cell r="F965">
            <v>0</v>
          </cell>
          <cell r="G965">
            <v>0</v>
          </cell>
          <cell r="H965">
            <v>3.3</v>
          </cell>
          <cell r="I965">
            <v>6.6</v>
          </cell>
          <cell r="J965">
            <v>11</v>
          </cell>
        </row>
        <row r="966">
          <cell r="B966">
            <v>92272</v>
          </cell>
          <cell r="C966">
            <v>1.6516999999999999</v>
          </cell>
          <cell r="D966">
            <v>1.5206999999999999</v>
          </cell>
          <cell r="E966">
            <v>0.11650000000000001</v>
          </cell>
          <cell r="F966">
            <v>1.44E-2</v>
          </cell>
          <cell r="G966">
            <v>0</v>
          </cell>
          <cell r="H966">
            <v>3.3</v>
          </cell>
          <cell r="I966">
            <v>6.6</v>
          </cell>
          <cell r="J966">
            <v>11</v>
          </cell>
        </row>
        <row r="967">
          <cell r="B967">
            <v>92249</v>
          </cell>
          <cell r="C967">
            <v>0.43280000000000002</v>
          </cell>
          <cell r="D967">
            <v>0.34839999999999999</v>
          </cell>
          <cell r="E967">
            <v>8.4400000000000003E-2</v>
          </cell>
          <cell r="F967">
            <v>0</v>
          </cell>
          <cell r="G967">
            <v>0</v>
          </cell>
          <cell r="H967">
            <v>3.3</v>
          </cell>
          <cell r="I967">
            <v>6.6</v>
          </cell>
          <cell r="J967">
            <v>11</v>
          </cell>
        </row>
        <row r="968">
          <cell r="B968">
            <v>92250</v>
          </cell>
          <cell r="C968">
            <v>0.67359999999999998</v>
          </cell>
          <cell r="D968">
            <v>0.20030000000000001</v>
          </cell>
          <cell r="E968">
            <v>2.63E-2</v>
          </cell>
          <cell r="F968">
            <v>0.44700000000000001</v>
          </cell>
          <cell r="G968">
            <v>0</v>
          </cell>
          <cell r="H968">
            <v>3.3</v>
          </cell>
          <cell r="I968">
            <v>6.6</v>
          </cell>
          <cell r="J968">
            <v>11</v>
          </cell>
        </row>
        <row r="969">
          <cell r="B969">
            <v>92131</v>
          </cell>
          <cell r="C969">
            <v>0.96340000000000003</v>
          </cell>
          <cell r="D969">
            <v>0.55269999999999997</v>
          </cell>
          <cell r="E969">
            <v>3.7199999999999997E-2</v>
          </cell>
          <cell r="F969">
            <v>0.3735</v>
          </cell>
          <cell r="G969">
            <v>0</v>
          </cell>
          <cell r="H969">
            <v>3.3</v>
          </cell>
          <cell r="I969">
            <v>6.6</v>
          </cell>
          <cell r="J969">
            <v>11</v>
          </cell>
        </row>
        <row r="970">
          <cell r="B970">
            <v>92210</v>
          </cell>
          <cell r="C970">
            <v>2.0693999999999999</v>
          </cell>
          <cell r="D970">
            <v>1.1012</v>
          </cell>
          <cell r="E970">
            <v>0.1479</v>
          </cell>
          <cell r="F970">
            <v>0.82040000000000002</v>
          </cell>
          <cell r="G970">
            <v>0</v>
          </cell>
          <cell r="H970">
            <v>3.3</v>
          </cell>
          <cell r="I970">
            <v>6.6</v>
          </cell>
          <cell r="J970">
            <v>11</v>
          </cell>
        </row>
        <row r="971">
          <cell r="B971">
            <v>92113</v>
          </cell>
          <cell r="C971">
            <v>0.58330000000000004</v>
          </cell>
          <cell r="D971">
            <v>0.33239999999999997</v>
          </cell>
          <cell r="E971">
            <v>4.5999999999999999E-3</v>
          </cell>
          <cell r="F971">
            <v>0.2462</v>
          </cell>
          <cell r="G971">
            <v>0</v>
          </cell>
          <cell r="H971">
            <v>3.3</v>
          </cell>
          <cell r="I971">
            <v>6.6</v>
          </cell>
          <cell r="J971">
            <v>11</v>
          </cell>
        </row>
        <row r="972">
          <cell r="B972">
            <v>92114</v>
          </cell>
          <cell r="C972">
            <v>0.22570000000000001</v>
          </cell>
          <cell r="D972">
            <v>0.21149999999999999</v>
          </cell>
          <cell r="E972">
            <v>1.4200000000000001E-2</v>
          </cell>
          <cell r="F972">
            <v>0</v>
          </cell>
          <cell r="G972">
            <v>0</v>
          </cell>
          <cell r="H972">
            <v>3.3</v>
          </cell>
          <cell r="I972">
            <v>6.6</v>
          </cell>
          <cell r="J972">
            <v>11</v>
          </cell>
        </row>
        <row r="973">
          <cell r="B973">
            <v>92089</v>
          </cell>
          <cell r="C973">
            <v>0.19420000000000001</v>
          </cell>
          <cell r="D973">
            <v>0.17530000000000001</v>
          </cell>
          <cell r="E973">
            <v>1.89E-2</v>
          </cell>
          <cell r="F973">
            <v>0</v>
          </cell>
          <cell r="G973">
            <v>0</v>
          </cell>
          <cell r="H973">
            <v>3.3</v>
          </cell>
          <cell r="I973">
            <v>6.6</v>
          </cell>
          <cell r="J973">
            <v>11</v>
          </cell>
        </row>
        <row r="974">
          <cell r="B974">
            <v>92105</v>
          </cell>
          <cell r="C974">
            <v>1.0032000000000001</v>
          </cell>
          <cell r="D974">
            <v>0.71919999999999995</v>
          </cell>
          <cell r="E974">
            <v>3.7699999999999997E-2</v>
          </cell>
          <cell r="F974">
            <v>0.2462</v>
          </cell>
          <cell r="G974">
            <v>0</v>
          </cell>
          <cell r="H974">
            <v>3.3</v>
          </cell>
          <cell r="I974">
            <v>6.6</v>
          </cell>
          <cell r="J974">
            <v>11</v>
          </cell>
        </row>
        <row r="975">
          <cell r="B975">
            <v>91858</v>
          </cell>
          <cell r="C975">
            <v>0.49149999999999999</v>
          </cell>
          <cell r="D975">
            <v>0.45250000000000001</v>
          </cell>
          <cell r="E975">
            <v>3.9E-2</v>
          </cell>
          <cell r="F975">
            <v>0</v>
          </cell>
          <cell r="G975">
            <v>0</v>
          </cell>
          <cell r="H975">
            <v>3.3</v>
          </cell>
          <cell r="I975">
            <v>6.6</v>
          </cell>
          <cell r="J975">
            <v>11</v>
          </cell>
        </row>
        <row r="976">
          <cell r="B976">
            <v>91893</v>
          </cell>
          <cell r="C976">
            <v>0.84060000000000001</v>
          </cell>
          <cell r="D976">
            <v>0.37380000000000002</v>
          </cell>
          <cell r="E976">
            <v>8.3599999999999994E-2</v>
          </cell>
          <cell r="F976">
            <v>0.36859999999999998</v>
          </cell>
          <cell r="G976">
            <v>1.4500000000000001E-2</v>
          </cell>
          <cell r="H976">
            <v>3.3</v>
          </cell>
          <cell r="I976">
            <v>6.6</v>
          </cell>
          <cell r="J976">
            <v>11</v>
          </cell>
        </row>
        <row r="977">
          <cell r="B977">
            <v>91875</v>
          </cell>
          <cell r="C977">
            <v>1.1797</v>
          </cell>
          <cell r="D977">
            <v>0.55320000000000003</v>
          </cell>
          <cell r="E977">
            <v>6.7000000000000002E-3</v>
          </cell>
          <cell r="F977">
            <v>0</v>
          </cell>
          <cell r="G977">
            <v>0.61980000000000002</v>
          </cell>
          <cell r="H977">
            <v>3.3</v>
          </cell>
          <cell r="I977">
            <v>6.6</v>
          </cell>
          <cell r="J977">
            <v>11</v>
          </cell>
        </row>
        <row r="978">
          <cell r="B978">
            <v>91875</v>
          </cell>
          <cell r="C978">
            <v>2.5118999999999998</v>
          </cell>
          <cell r="D978">
            <v>1.3794999999999999</v>
          </cell>
          <cell r="E978">
            <v>0.1293</v>
          </cell>
          <cell r="F978">
            <v>0.36870000000000003</v>
          </cell>
          <cell r="G978">
            <v>0.63429999999999997</v>
          </cell>
          <cell r="I978">
            <v>6.6</v>
          </cell>
          <cell r="J978">
            <v>11</v>
          </cell>
        </row>
        <row r="979">
          <cell r="B979">
            <v>92116</v>
          </cell>
          <cell r="C979">
            <v>7.2343999999999999</v>
          </cell>
          <cell r="D979">
            <v>4.7206000000000001</v>
          </cell>
          <cell r="E979">
            <v>0.43140000000000001</v>
          </cell>
          <cell r="F979">
            <v>1.4495</v>
          </cell>
          <cell r="G979">
            <v>0.63260000000000005</v>
          </cell>
          <cell r="J979">
            <v>11</v>
          </cell>
        </row>
        <row r="981">
          <cell r="B981" t="str">
            <v>Evolução FEC Conjunto São Paulo - Centro</v>
          </cell>
        </row>
        <row r="982">
          <cell r="B982" t="str">
            <v>CONSUM</v>
          </cell>
          <cell r="C982" t="str">
            <v>TOTAL</v>
          </cell>
          <cell r="D982" t="str">
            <v>NPROG</v>
          </cell>
          <cell r="E982" t="str">
            <v>PROG</v>
          </cell>
          <cell r="F982" t="str">
            <v>SUBT INT</v>
          </cell>
          <cell r="G982" t="str">
            <v>SUBT EXT</v>
          </cell>
          <cell r="H982" t="str">
            <v>Padrão Mensal = 2</v>
          </cell>
          <cell r="I982" t="str">
            <v>Padrão Trimestral = 3,6</v>
          </cell>
          <cell r="J982" t="str">
            <v>Padrão Anual = 6</v>
          </cell>
        </row>
        <row r="983">
          <cell r="B983">
            <v>104898</v>
          </cell>
          <cell r="C983">
            <v>0.47299999999999998</v>
          </cell>
          <cell r="D983">
            <v>0.23669999999999999</v>
          </cell>
          <cell r="E983">
            <v>0.17449999999999999</v>
          </cell>
          <cell r="F983">
            <v>6.1800000000000001E-2</v>
          </cell>
          <cell r="G983">
            <v>0</v>
          </cell>
          <cell r="H983">
            <v>2</v>
          </cell>
          <cell r="I983">
            <v>3.6</v>
          </cell>
          <cell r="J983">
            <v>6</v>
          </cell>
        </row>
        <row r="984">
          <cell r="B984">
            <v>104874</v>
          </cell>
          <cell r="C984">
            <v>0.1777</v>
          </cell>
          <cell r="D984">
            <v>8.48E-2</v>
          </cell>
          <cell r="E984">
            <v>9.2899999999999996E-2</v>
          </cell>
          <cell r="F984">
            <v>0</v>
          </cell>
          <cell r="G984">
            <v>0</v>
          </cell>
          <cell r="H984">
            <v>2</v>
          </cell>
          <cell r="I984">
            <v>3.6</v>
          </cell>
          <cell r="J984">
            <v>6</v>
          </cell>
        </row>
        <row r="985">
          <cell r="B985">
            <v>104876</v>
          </cell>
          <cell r="C985">
            <v>0.65459999999999996</v>
          </cell>
          <cell r="D985">
            <v>0.34129999999999999</v>
          </cell>
          <cell r="E985">
            <v>3.8899999999999997E-2</v>
          </cell>
          <cell r="F985">
            <v>0</v>
          </cell>
          <cell r="G985">
            <v>0.27439999999999998</v>
          </cell>
          <cell r="H985">
            <v>2</v>
          </cell>
          <cell r="I985">
            <v>3.6</v>
          </cell>
          <cell r="J985">
            <v>6</v>
          </cell>
        </row>
        <row r="986">
          <cell r="B986">
            <v>104883</v>
          </cell>
          <cell r="C986">
            <v>1.3052999999999999</v>
          </cell>
          <cell r="D986">
            <v>0.66279999999999994</v>
          </cell>
          <cell r="E986">
            <v>0.30630000000000002</v>
          </cell>
          <cell r="F986">
            <v>6.1800000000000001E-2</v>
          </cell>
          <cell r="G986">
            <v>0.27439999999999998</v>
          </cell>
          <cell r="H986">
            <v>2</v>
          </cell>
          <cell r="I986">
            <v>3.6</v>
          </cell>
          <cell r="J986">
            <v>6</v>
          </cell>
        </row>
        <row r="987">
          <cell r="B987">
            <v>104839</v>
          </cell>
          <cell r="C987">
            <v>0.25469999999999998</v>
          </cell>
          <cell r="D987">
            <v>3.5400000000000001E-2</v>
          </cell>
          <cell r="E987">
            <v>0.1192</v>
          </cell>
          <cell r="F987">
            <v>5.33E-2</v>
          </cell>
          <cell r="G987">
            <v>4.6800000000000001E-2</v>
          </cell>
          <cell r="H987">
            <v>2</v>
          </cell>
          <cell r="I987">
            <v>3.6</v>
          </cell>
          <cell r="J987">
            <v>6</v>
          </cell>
        </row>
        <row r="988">
          <cell r="B988">
            <v>104839</v>
          </cell>
          <cell r="C988">
            <v>0.3246</v>
          </cell>
          <cell r="D988">
            <v>5.3600000000000002E-2</v>
          </cell>
          <cell r="E988">
            <v>1.95E-2</v>
          </cell>
          <cell r="F988">
            <v>0.2515</v>
          </cell>
          <cell r="G988">
            <v>0</v>
          </cell>
          <cell r="H988">
            <v>2</v>
          </cell>
          <cell r="I988">
            <v>3.6</v>
          </cell>
          <cell r="J988">
            <v>6</v>
          </cell>
        </row>
        <row r="989">
          <cell r="B989">
            <v>104839</v>
          </cell>
          <cell r="C989">
            <v>0.22500000000000001</v>
          </cell>
          <cell r="D989">
            <v>0.12139999999999999</v>
          </cell>
          <cell r="E989">
            <v>1.9199999999999998E-2</v>
          </cell>
          <cell r="F989">
            <v>8.4400000000000003E-2</v>
          </cell>
          <cell r="G989">
            <v>0</v>
          </cell>
          <cell r="H989">
            <v>2</v>
          </cell>
          <cell r="I989">
            <v>3.6</v>
          </cell>
          <cell r="J989">
            <v>6</v>
          </cell>
        </row>
        <row r="990">
          <cell r="B990">
            <v>104839</v>
          </cell>
          <cell r="C990">
            <v>0.80430000000000001</v>
          </cell>
          <cell r="D990">
            <v>0.2104</v>
          </cell>
          <cell r="E990">
            <v>0.15790000000000001</v>
          </cell>
          <cell r="F990">
            <v>0.38919999999999999</v>
          </cell>
          <cell r="G990">
            <v>4.6800000000000001E-2</v>
          </cell>
          <cell r="H990">
            <v>2</v>
          </cell>
          <cell r="I990">
            <v>3.6</v>
          </cell>
          <cell r="J990">
            <v>6</v>
          </cell>
        </row>
        <row r="991">
          <cell r="B991">
            <v>104839</v>
          </cell>
          <cell r="C991">
            <v>0.70520000000000005</v>
          </cell>
          <cell r="D991">
            <v>0.28639999999999999</v>
          </cell>
          <cell r="E991">
            <v>0.1525</v>
          </cell>
          <cell r="F991">
            <v>0.125</v>
          </cell>
          <cell r="G991">
            <v>0.14130000000000001</v>
          </cell>
          <cell r="H991">
            <v>2</v>
          </cell>
          <cell r="I991">
            <v>3.6</v>
          </cell>
          <cell r="J991">
            <v>6</v>
          </cell>
        </row>
        <row r="992">
          <cell r="B992">
            <v>104839</v>
          </cell>
          <cell r="C992">
            <v>0.21809999999999999</v>
          </cell>
          <cell r="D992">
            <v>0.1956</v>
          </cell>
          <cell r="E992">
            <v>2.2499999999999999E-2</v>
          </cell>
          <cell r="F992">
            <v>0</v>
          </cell>
          <cell r="G992">
            <v>0</v>
          </cell>
          <cell r="H992">
            <v>2</v>
          </cell>
          <cell r="I992">
            <v>3.6</v>
          </cell>
          <cell r="J992">
            <v>6</v>
          </cell>
        </row>
        <row r="993">
          <cell r="B993">
            <v>104839</v>
          </cell>
          <cell r="C993">
            <v>0.4249</v>
          </cell>
          <cell r="D993">
            <v>0.13789999999999999</v>
          </cell>
          <cell r="E993">
            <v>1.2800000000000001E-2</v>
          </cell>
          <cell r="F993">
            <v>0</v>
          </cell>
          <cell r="G993">
            <v>0.2742</v>
          </cell>
          <cell r="H993">
            <v>2</v>
          </cell>
          <cell r="I993">
            <v>3.6</v>
          </cell>
          <cell r="J993">
            <v>6</v>
          </cell>
        </row>
        <row r="994">
          <cell r="B994">
            <v>104839</v>
          </cell>
          <cell r="C994">
            <v>1.3482000000000001</v>
          </cell>
          <cell r="D994">
            <v>0.61990000000000001</v>
          </cell>
          <cell r="E994">
            <v>0.18779999999999999</v>
          </cell>
          <cell r="F994">
            <v>0.125</v>
          </cell>
          <cell r="G994">
            <v>0.41549999999999998</v>
          </cell>
          <cell r="H994">
            <v>2</v>
          </cell>
          <cell r="I994">
            <v>3.6</v>
          </cell>
          <cell r="J994">
            <v>6</v>
          </cell>
        </row>
        <row r="995">
          <cell r="B995">
            <v>104839</v>
          </cell>
          <cell r="C995">
            <v>0.47389999999999999</v>
          </cell>
          <cell r="D995">
            <v>0.30640000000000001</v>
          </cell>
          <cell r="E995">
            <v>0.16750000000000001</v>
          </cell>
          <cell r="F995">
            <v>0</v>
          </cell>
          <cell r="G995">
            <v>0</v>
          </cell>
          <cell r="H995">
            <v>2</v>
          </cell>
          <cell r="I995">
            <v>3.6</v>
          </cell>
          <cell r="J995">
            <v>6</v>
          </cell>
        </row>
        <row r="996">
          <cell r="B996">
            <v>104839</v>
          </cell>
          <cell r="C996">
            <v>0.49020000000000002</v>
          </cell>
          <cell r="D996">
            <v>0.28089999999999998</v>
          </cell>
          <cell r="E996">
            <v>3.2099999999999997E-2</v>
          </cell>
          <cell r="F996">
            <v>0.1772</v>
          </cell>
          <cell r="G996">
            <v>0</v>
          </cell>
          <cell r="H996">
            <v>2</v>
          </cell>
          <cell r="I996">
            <v>3.6</v>
          </cell>
          <cell r="J996">
            <v>6</v>
          </cell>
        </row>
        <row r="997">
          <cell r="B997">
            <v>104839</v>
          </cell>
          <cell r="C997">
            <v>0.29220000000000002</v>
          </cell>
          <cell r="D997">
            <v>0.17660000000000001</v>
          </cell>
          <cell r="E997">
            <v>8.3299999999999999E-2</v>
          </cell>
          <cell r="F997">
            <v>3.2300000000000002E-2</v>
          </cell>
          <cell r="G997">
            <v>0</v>
          </cell>
          <cell r="H997">
            <v>2</v>
          </cell>
          <cell r="I997">
            <v>3.6</v>
          </cell>
          <cell r="J997">
            <v>6</v>
          </cell>
        </row>
        <row r="998">
          <cell r="B998">
            <v>104839</v>
          </cell>
          <cell r="C998">
            <v>1.2563</v>
          </cell>
          <cell r="D998">
            <v>0.76390000000000002</v>
          </cell>
          <cell r="E998">
            <v>0.28289999999999998</v>
          </cell>
          <cell r="F998">
            <v>0.20949999999999999</v>
          </cell>
          <cell r="G998">
            <v>0</v>
          </cell>
          <cell r="I998">
            <v>3.6</v>
          </cell>
          <cell r="J998">
            <v>6</v>
          </cell>
        </row>
        <row r="999">
          <cell r="B999">
            <v>104850</v>
          </cell>
          <cell r="C999">
            <v>4.7141999999999999</v>
          </cell>
          <cell r="D999">
            <v>2.2570000000000001</v>
          </cell>
          <cell r="E999">
            <v>0.93489999999999995</v>
          </cell>
          <cell r="F999">
            <v>0.78549999999999998</v>
          </cell>
          <cell r="G999">
            <v>0.73670000000000002</v>
          </cell>
          <cell r="J999">
            <v>6</v>
          </cell>
        </row>
        <row r="1001">
          <cell r="B1001" t="str">
            <v>Evolução FEC Conjunto São Paulo Represa Sul</v>
          </cell>
        </row>
        <row r="1002">
          <cell r="B1002" t="str">
            <v>CONSUM</v>
          </cell>
          <cell r="C1002" t="str">
            <v>TOTAL</v>
          </cell>
          <cell r="D1002" t="str">
            <v>NPROG</v>
          </cell>
          <cell r="E1002" t="str">
            <v>PROG</v>
          </cell>
          <cell r="F1002" t="str">
            <v>SUBT INT</v>
          </cell>
          <cell r="G1002" t="str">
            <v>SUBT EXT</v>
          </cell>
          <cell r="H1002" t="str">
            <v>Padrão Mensal = 7,5</v>
          </cell>
          <cell r="I1002" t="str">
            <v>Padrão Trimestral = 15</v>
          </cell>
          <cell r="J1002" t="str">
            <v>Padrão Anual = 25</v>
          </cell>
        </row>
        <row r="1003">
          <cell r="B1003">
            <v>1408</v>
          </cell>
          <cell r="C1003">
            <v>1.2713000000000001</v>
          </cell>
          <cell r="D1003">
            <v>1.2713000000000001</v>
          </cell>
          <cell r="E1003">
            <v>0</v>
          </cell>
          <cell r="F1003">
            <v>0</v>
          </cell>
          <cell r="G1003">
            <v>0</v>
          </cell>
          <cell r="H1003">
            <v>7.5</v>
          </cell>
          <cell r="I1003">
            <v>15</v>
          </cell>
          <cell r="J1003">
            <v>25</v>
          </cell>
        </row>
        <row r="1004">
          <cell r="B1004">
            <v>1408</v>
          </cell>
          <cell r="C1004">
            <v>1.9843999999999999</v>
          </cell>
          <cell r="D1004">
            <v>1.9303999999999999</v>
          </cell>
          <cell r="E1004">
            <v>0</v>
          </cell>
          <cell r="F1004">
            <v>5.3999999999999999E-2</v>
          </cell>
          <cell r="G1004">
            <v>0</v>
          </cell>
          <cell r="H1004">
            <v>7.5</v>
          </cell>
          <cell r="I1004">
            <v>15</v>
          </cell>
          <cell r="J1004">
            <v>25</v>
          </cell>
        </row>
        <row r="1005">
          <cell r="B1005">
            <v>1408</v>
          </cell>
          <cell r="C1005">
            <v>1.429</v>
          </cell>
          <cell r="D1005">
            <v>0.78690000000000004</v>
          </cell>
          <cell r="E1005">
            <v>0</v>
          </cell>
          <cell r="F1005">
            <v>0</v>
          </cell>
          <cell r="G1005">
            <v>0.64200000000000002</v>
          </cell>
          <cell r="H1005">
            <v>7.5</v>
          </cell>
          <cell r="I1005">
            <v>15</v>
          </cell>
          <cell r="J1005">
            <v>25</v>
          </cell>
        </row>
        <row r="1006">
          <cell r="B1006">
            <v>1408</v>
          </cell>
          <cell r="C1006">
            <v>4.6847000000000003</v>
          </cell>
          <cell r="D1006">
            <v>3.9885999999999999</v>
          </cell>
          <cell r="E1006">
            <v>0</v>
          </cell>
          <cell r="F1006">
            <v>5.3999999999999999E-2</v>
          </cell>
          <cell r="G1006">
            <v>0.64200000000000002</v>
          </cell>
          <cell r="H1006">
            <v>7.5</v>
          </cell>
          <cell r="I1006">
            <v>15</v>
          </cell>
          <cell r="J1006">
            <v>25</v>
          </cell>
        </row>
        <row r="1007">
          <cell r="B1007">
            <v>1408</v>
          </cell>
          <cell r="C1007">
            <v>9.0899999999999995E-2</v>
          </cell>
          <cell r="D1007">
            <v>9.0899999999999995E-2</v>
          </cell>
          <cell r="E1007">
            <v>0</v>
          </cell>
          <cell r="F1007">
            <v>0</v>
          </cell>
          <cell r="G1007">
            <v>0</v>
          </cell>
          <cell r="H1007">
            <v>7.5</v>
          </cell>
          <cell r="I1007">
            <v>15</v>
          </cell>
          <cell r="J1007">
            <v>25</v>
          </cell>
        </row>
        <row r="1008">
          <cell r="B1008">
            <v>1408</v>
          </cell>
          <cell r="C1008">
            <v>0.13919999999999999</v>
          </cell>
          <cell r="D1008">
            <v>8.5199999999999998E-2</v>
          </cell>
          <cell r="E1008">
            <v>5.3999999999999999E-2</v>
          </cell>
          <cell r="F1008">
            <v>0</v>
          </cell>
          <cell r="G1008">
            <v>0</v>
          </cell>
          <cell r="H1008">
            <v>7.5</v>
          </cell>
          <cell r="I1008">
            <v>15</v>
          </cell>
          <cell r="J1008">
            <v>25</v>
          </cell>
        </row>
        <row r="1009">
          <cell r="B1009">
            <v>1408</v>
          </cell>
          <cell r="C1009">
            <v>0.19320000000000001</v>
          </cell>
          <cell r="D1009">
            <v>0.1797</v>
          </cell>
          <cell r="E1009">
            <v>1.35E-2</v>
          </cell>
          <cell r="F1009">
            <v>0</v>
          </cell>
          <cell r="G1009">
            <v>0</v>
          </cell>
          <cell r="H1009">
            <v>7.5</v>
          </cell>
          <cell r="I1009">
            <v>15</v>
          </cell>
          <cell r="J1009">
            <v>25</v>
          </cell>
        </row>
        <row r="1010">
          <cell r="B1010">
            <v>1408</v>
          </cell>
          <cell r="C1010">
            <v>0.42330000000000001</v>
          </cell>
          <cell r="D1010">
            <v>0.35580000000000001</v>
          </cell>
          <cell r="E1010">
            <v>6.7500000000000004E-2</v>
          </cell>
          <cell r="F1010">
            <v>0</v>
          </cell>
          <cell r="G1010">
            <v>0</v>
          </cell>
          <cell r="H1010">
            <v>7.5</v>
          </cell>
          <cell r="I1010">
            <v>15</v>
          </cell>
          <cell r="J1010">
            <v>25</v>
          </cell>
        </row>
        <row r="1011">
          <cell r="B1011">
            <v>1408</v>
          </cell>
          <cell r="C1011">
            <v>0.6875</v>
          </cell>
          <cell r="D1011">
            <v>0.6875</v>
          </cell>
          <cell r="E1011">
            <v>0</v>
          </cell>
          <cell r="F1011">
            <v>0</v>
          </cell>
          <cell r="G1011">
            <v>0</v>
          </cell>
          <cell r="H1011">
            <v>7.5</v>
          </cell>
          <cell r="I1011">
            <v>15</v>
          </cell>
          <cell r="J1011">
            <v>25</v>
          </cell>
        </row>
        <row r="1012">
          <cell r="B1012">
            <v>1408</v>
          </cell>
          <cell r="C1012">
            <v>0.14349999999999999</v>
          </cell>
          <cell r="D1012">
            <v>0.14349999999999999</v>
          </cell>
          <cell r="E1012">
            <v>0</v>
          </cell>
          <cell r="F1012">
            <v>0</v>
          </cell>
          <cell r="G1012">
            <v>0</v>
          </cell>
          <cell r="H1012">
            <v>7.5</v>
          </cell>
          <cell r="I1012">
            <v>15</v>
          </cell>
          <cell r="J1012">
            <v>25</v>
          </cell>
        </row>
        <row r="1013">
          <cell r="B1013">
            <v>1408</v>
          </cell>
          <cell r="C1013">
            <v>1.0447</v>
          </cell>
          <cell r="D1013">
            <v>1.0447</v>
          </cell>
          <cell r="E1013">
            <v>0</v>
          </cell>
          <cell r="F1013">
            <v>0</v>
          </cell>
          <cell r="G1013">
            <v>0</v>
          </cell>
          <cell r="H1013">
            <v>7.5</v>
          </cell>
          <cell r="I1013">
            <v>15</v>
          </cell>
          <cell r="J1013">
            <v>25</v>
          </cell>
        </row>
        <row r="1014">
          <cell r="B1014">
            <v>1408</v>
          </cell>
          <cell r="C1014">
            <v>1.8756999999999999</v>
          </cell>
          <cell r="D1014">
            <v>1.8756999999999999</v>
          </cell>
          <cell r="E1014">
            <v>0</v>
          </cell>
          <cell r="F1014">
            <v>0</v>
          </cell>
          <cell r="G1014">
            <v>0</v>
          </cell>
          <cell r="H1014">
            <v>7.5</v>
          </cell>
          <cell r="I1014">
            <v>15</v>
          </cell>
          <cell r="J1014">
            <v>25</v>
          </cell>
        </row>
        <row r="1015">
          <cell r="B1015">
            <v>1408</v>
          </cell>
          <cell r="C1015">
            <v>0.2195</v>
          </cell>
          <cell r="D1015">
            <v>0.16550000000000001</v>
          </cell>
          <cell r="E1015">
            <v>0</v>
          </cell>
          <cell r="F1015">
            <v>5.3999999999999999E-2</v>
          </cell>
          <cell r="G1015">
            <v>0</v>
          </cell>
          <cell r="H1015">
            <v>7.5</v>
          </cell>
          <cell r="I1015">
            <v>15</v>
          </cell>
          <cell r="J1015">
            <v>25</v>
          </cell>
        </row>
        <row r="1016">
          <cell r="B1016">
            <v>1408</v>
          </cell>
          <cell r="C1016">
            <v>0.94389999999999996</v>
          </cell>
          <cell r="D1016">
            <v>0.88990000000000002</v>
          </cell>
          <cell r="E1016">
            <v>0</v>
          </cell>
          <cell r="F1016">
            <v>0</v>
          </cell>
          <cell r="G1016">
            <v>5.3999999999999999E-2</v>
          </cell>
          <cell r="H1016">
            <v>7.5</v>
          </cell>
          <cell r="I1016">
            <v>15</v>
          </cell>
          <cell r="J1016">
            <v>25</v>
          </cell>
        </row>
        <row r="1017">
          <cell r="B1017">
            <v>1408</v>
          </cell>
          <cell r="C1017">
            <v>0.30180000000000001</v>
          </cell>
          <cell r="D1017">
            <v>0.30180000000000001</v>
          </cell>
          <cell r="E1017">
            <v>0</v>
          </cell>
          <cell r="F1017">
            <v>0</v>
          </cell>
          <cell r="G1017">
            <v>0</v>
          </cell>
          <cell r="H1017">
            <v>7.5</v>
          </cell>
          <cell r="I1017">
            <v>15</v>
          </cell>
          <cell r="J1017">
            <v>25</v>
          </cell>
        </row>
        <row r="1018">
          <cell r="B1018">
            <v>1408</v>
          </cell>
          <cell r="C1018">
            <v>1.4652000000000001</v>
          </cell>
          <cell r="D1018">
            <v>1.3572</v>
          </cell>
          <cell r="E1018">
            <v>0</v>
          </cell>
          <cell r="F1018">
            <v>5.3999999999999999E-2</v>
          </cell>
          <cell r="G1018">
            <v>5.3999999999999999E-2</v>
          </cell>
          <cell r="I1018">
            <v>15</v>
          </cell>
          <cell r="J1018">
            <v>25</v>
          </cell>
        </row>
        <row r="1019">
          <cell r="B1019">
            <v>1408</v>
          </cell>
          <cell r="C1019">
            <v>8.4489000000000001</v>
          </cell>
          <cell r="D1019">
            <v>7.5773000000000001</v>
          </cell>
          <cell r="E1019">
            <v>6.7500000000000004E-2</v>
          </cell>
          <cell r="F1019">
            <v>0.108</v>
          </cell>
          <cell r="G1019">
            <v>0.69599999999999995</v>
          </cell>
          <cell r="J1019">
            <v>25</v>
          </cell>
        </row>
        <row r="1021">
          <cell r="B1021" t="str">
            <v>Evolução FEC Conjunto Sapopemba</v>
          </cell>
        </row>
        <row r="1022">
          <cell r="B1022" t="str">
            <v>CONSUM</v>
          </cell>
          <cell r="C1022" t="str">
            <v>TOTAL</v>
          </cell>
          <cell r="D1022" t="str">
            <v>NPROG</v>
          </cell>
          <cell r="E1022" t="str">
            <v>PROG</v>
          </cell>
          <cell r="F1022" t="str">
            <v>SUBT INT</v>
          </cell>
          <cell r="G1022" t="str">
            <v>SUBT EXT</v>
          </cell>
          <cell r="H1022" t="str">
            <v>Padrão Mensal = 2,4</v>
          </cell>
          <cell r="I1022" t="str">
            <v>Padrão Trimestral = 4,8</v>
          </cell>
          <cell r="J1022" t="str">
            <v>Padrão Anual = 8</v>
          </cell>
        </row>
        <row r="1023">
          <cell r="B1023">
            <v>98741</v>
          </cell>
          <cell r="C1023">
            <v>0.5171</v>
          </cell>
          <cell r="D1023">
            <v>0.50170000000000003</v>
          </cell>
          <cell r="E1023">
            <v>1.54E-2</v>
          </cell>
          <cell r="F1023">
            <v>0</v>
          </cell>
          <cell r="G1023">
            <v>0</v>
          </cell>
          <cell r="H1023">
            <v>2.4</v>
          </cell>
          <cell r="I1023">
            <v>4.8</v>
          </cell>
          <cell r="J1023">
            <v>8</v>
          </cell>
        </row>
        <row r="1024">
          <cell r="B1024">
            <v>98727</v>
          </cell>
          <cell r="C1024">
            <v>0.27110000000000001</v>
          </cell>
          <cell r="D1024">
            <v>0.26860000000000001</v>
          </cell>
          <cell r="E1024">
            <v>2.5000000000000001E-3</v>
          </cell>
          <cell r="F1024">
            <v>0</v>
          </cell>
          <cell r="G1024">
            <v>0</v>
          </cell>
          <cell r="H1024">
            <v>2.4</v>
          </cell>
          <cell r="I1024">
            <v>4.8</v>
          </cell>
          <cell r="J1024">
            <v>8</v>
          </cell>
        </row>
        <row r="1025">
          <cell r="B1025">
            <v>98727</v>
          </cell>
          <cell r="C1025">
            <v>0.28999999999999998</v>
          </cell>
          <cell r="D1025">
            <v>0.25840000000000002</v>
          </cell>
          <cell r="E1025">
            <v>3.1600000000000003E-2</v>
          </cell>
          <cell r="F1025">
            <v>0</v>
          </cell>
          <cell r="G1025">
            <v>0</v>
          </cell>
          <cell r="H1025">
            <v>2.4</v>
          </cell>
          <cell r="I1025">
            <v>4.8</v>
          </cell>
          <cell r="J1025">
            <v>8</v>
          </cell>
        </row>
        <row r="1026">
          <cell r="B1026">
            <v>98732</v>
          </cell>
          <cell r="C1026">
            <v>1.0782</v>
          </cell>
          <cell r="D1026">
            <v>1.0286999999999999</v>
          </cell>
          <cell r="E1026">
            <v>4.9500000000000002E-2</v>
          </cell>
          <cell r="F1026">
            <v>0</v>
          </cell>
          <cell r="G1026">
            <v>0</v>
          </cell>
          <cell r="H1026">
            <v>2.4</v>
          </cell>
          <cell r="I1026">
            <v>4.8</v>
          </cell>
          <cell r="J1026">
            <v>8</v>
          </cell>
        </row>
        <row r="1027">
          <cell r="B1027">
            <v>98719</v>
          </cell>
          <cell r="C1027">
            <v>0.60619999999999996</v>
          </cell>
          <cell r="D1027">
            <v>8.8400000000000006E-2</v>
          </cell>
          <cell r="E1027">
            <v>6.5799999999999997E-2</v>
          </cell>
          <cell r="F1027">
            <v>0.45200000000000001</v>
          </cell>
          <cell r="G1027">
            <v>0</v>
          </cell>
          <cell r="H1027">
            <v>2.4</v>
          </cell>
          <cell r="I1027">
            <v>4.8</v>
          </cell>
          <cell r="J1027">
            <v>8</v>
          </cell>
        </row>
        <row r="1028">
          <cell r="B1028">
            <v>98719</v>
          </cell>
          <cell r="C1028">
            <v>0.29380000000000001</v>
          </cell>
          <cell r="D1028">
            <v>0.17460000000000001</v>
          </cell>
          <cell r="E1028">
            <v>2.53E-2</v>
          </cell>
          <cell r="F1028">
            <v>9.3899999999999997E-2</v>
          </cell>
          <cell r="G1028">
            <v>0</v>
          </cell>
          <cell r="H1028">
            <v>2.4</v>
          </cell>
          <cell r="I1028">
            <v>4.8</v>
          </cell>
          <cell r="J1028">
            <v>8</v>
          </cell>
        </row>
        <row r="1029">
          <cell r="B1029">
            <v>98719</v>
          </cell>
          <cell r="C1029">
            <v>0.55289999999999995</v>
          </cell>
          <cell r="D1029">
            <v>0.4229</v>
          </cell>
          <cell r="E1029">
            <v>2.8299999999999999E-2</v>
          </cell>
          <cell r="F1029">
            <v>0.1017</v>
          </cell>
          <cell r="G1029">
            <v>0</v>
          </cell>
          <cell r="H1029">
            <v>2.4</v>
          </cell>
          <cell r="I1029">
            <v>4.8</v>
          </cell>
          <cell r="J1029">
            <v>8</v>
          </cell>
        </row>
        <row r="1030">
          <cell r="B1030">
            <v>98719</v>
          </cell>
          <cell r="C1030">
            <v>1.4529000000000001</v>
          </cell>
          <cell r="D1030">
            <v>0.68589999999999995</v>
          </cell>
          <cell r="E1030">
            <v>0.11940000000000001</v>
          </cell>
          <cell r="F1030">
            <v>0.64759999999999995</v>
          </cell>
          <cell r="G1030">
            <v>0</v>
          </cell>
          <cell r="H1030">
            <v>2.4</v>
          </cell>
          <cell r="I1030">
            <v>4.8</v>
          </cell>
          <cell r="J1030">
            <v>8</v>
          </cell>
        </row>
        <row r="1031">
          <cell r="B1031">
            <v>98712</v>
          </cell>
          <cell r="C1031">
            <v>0.59830000000000005</v>
          </cell>
          <cell r="D1031">
            <v>0.57399999999999995</v>
          </cell>
          <cell r="E1031">
            <v>2.4199999999999999E-2</v>
          </cell>
          <cell r="F1031">
            <v>0</v>
          </cell>
          <cell r="G1031">
            <v>0</v>
          </cell>
          <cell r="H1031">
            <v>2.4</v>
          </cell>
          <cell r="I1031">
            <v>4.8</v>
          </cell>
          <cell r="J1031">
            <v>8</v>
          </cell>
        </row>
        <row r="1032">
          <cell r="B1032">
            <v>98667</v>
          </cell>
          <cell r="C1032">
            <v>0.2777</v>
          </cell>
          <cell r="D1032">
            <v>0.25530000000000003</v>
          </cell>
          <cell r="E1032">
            <v>2.24E-2</v>
          </cell>
          <cell r="F1032">
            <v>0</v>
          </cell>
          <cell r="G1032">
            <v>0</v>
          </cell>
          <cell r="H1032">
            <v>2.4</v>
          </cell>
          <cell r="I1032">
            <v>4.8</v>
          </cell>
          <cell r="J1032">
            <v>8</v>
          </cell>
        </row>
        <row r="1033">
          <cell r="B1033">
            <v>98667</v>
          </cell>
          <cell r="C1033">
            <v>0.495</v>
          </cell>
          <cell r="D1033">
            <v>0.48370000000000002</v>
          </cell>
          <cell r="E1033">
            <v>1.1299999999999999E-2</v>
          </cell>
          <cell r="F1033">
            <v>0</v>
          </cell>
          <cell r="G1033">
            <v>0</v>
          </cell>
          <cell r="H1033">
            <v>2.4</v>
          </cell>
          <cell r="I1033">
            <v>4.8</v>
          </cell>
          <cell r="J1033">
            <v>8</v>
          </cell>
        </row>
        <row r="1034">
          <cell r="B1034">
            <v>98682</v>
          </cell>
          <cell r="C1034">
            <v>1.3711</v>
          </cell>
          <cell r="D1034">
            <v>1.3130999999999999</v>
          </cell>
          <cell r="E1034">
            <v>5.79E-2</v>
          </cell>
          <cell r="F1034">
            <v>0</v>
          </cell>
          <cell r="G1034">
            <v>0</v>
          </cell>
          <cell r="H1034">
            <v>2.4</v>
          </cell>
          <cell r="I1034">
            <v>4.8</v>
          </cell>
          <cell r="J1034">
            <v>8</v>
          </cell>
        </row>
        <row r="1035">
          <cell r="B1035">
            <v>98553</v>
          </cell>
          <cell r="C1035">
            <v>0.46960000000000002</v>
          </cell>
          <cell r="D1035">
            <v>0.30840000000000001</v>
          </cell>
          <cell r="E1035">
            <v>0.1047</v>
          </cell>
          <cell r="F1035">
            <v>5.6500000000000002E-2</v>
          </cell>
          <cell r="G1035">
            <v>0</v>
          </cell>
          <cell r="H1035">
            <v>2.4</v>
          </cell>
          <cell r="I1035">
            <v>4.8</v>
          </cell>
          <cell r="J1035">
            <v>8</v>
          </cell>
        </row>
        <row r="1036">
          <cell r="B1036">
            <v>98547</v>
          </cell>
          <cell r="C1036">
            <v>0.50619999999999998</v>
          </cell>
          <cell r="D1036">
            <v>0.49780000000000002</v>
          </cell>
          <cell r="E1036">
            <v>8.5000000000000006E-3</v>
          </cell>
          <cell r="F1036">
            <v>0</v>
          </cell>
          <cell r="G1036">
            <v>0</v>
          </cell>
          <cell r="H1036">
            <v>2.4</v>
          </cell>
          <cell r="I1036">
            <v>4.8</v>
          </cell>
          <cell r="J1036">
            <v>8</v>
          </cell>
        </row>
        <row r="1037">
          <cell r="B1037">
            <v>98634</v>
          </cell>
          <cell r="C1037">
            <v>0.7732</v>
          </cell>
          <cell r="D1037">
            <v>0.47539999999999999</v>
          </cell>
          <cell r="E1037">
            <v>2.3599999999999999E-2</v>
          </cell>
          <cell r="F1037">
            <v>0.2742</v>
          </cell>
          <cell r="G1037">
            <v>0</v>
          </cell>
          <cell r="H1037">
            <v>2.4</v>
          </cell>
          <cell r="I1037">
            <v>4.8</v>
          </cell>
          <cell r="J1037">
            <v>8</v>
          </cell>
        </row>
        <row r="1038">
          <cell r="B1038">
            <v>98578</v>
          </cell>
          <cell r="C1038">
            <v>1.7492000000000001</v>
          </cell>
          <cell r="D1038">
            <v>1.2816000000000001</v>
          </cell>
          <cell r="E1038">
            <v>0.1368</v>
          </cell>
          <cell r="F1038">
            <v>0.33079999999999998</v>
          </cell>
          <cell r="G1038">
            <v>0</v>
          </cell>
          <cell r="I1038">
            <v>4.8</v>
          </cell>
          <cell r="J1038">
            <v>8</v>
          </cell>
        </row>
        <row r="1039">
          <cell r="B1039">
            <v>98678</v>
          </cell>
          <cell r="C1039">
            <v>5.6508000000000003</v>
          </cell>
          <cell r="D1039">
            <v>4.3089000000000004</v>
          </cell>
          <cell r="E1039">
            <v>0.36349999999999999</v>
          </cell>
          <cell r="F1039">
            <v>0.97840000000000005</v>
          </cell>
          <cell r="G1039">
            <v>0</v>
          </cell>
          <cell r="J1039">
            <v>8</v>
          </cell>
        </row>
        <row r="1041">
          <cell r="B1041" t="str">
            <v>Evolução FEC Conjunto Saúde</v>
          </cell>
        </row>
        <row r="1042">
          <cell r="B1042" t="str">
            <v>CONSUM</v>
          </cell>
          <cell r="C1042" t="str">
            <v>TOTAL</v>
          </cell>
          <cell r="D1042" t="str">
            <v>NPROG</v>
          </cell>
          <cell r="E1042" t="str">
            <v>PROG</v>
          </cell>
          <cell r="F1042" t="str">
            <v>SUBT INT</v>
          </cell>
          <cell r="G1042" t="str">
            <v>SUBT EXT</v>
          </cell>
          <cell r="H1042" t="str">
            <v>Padrão Mensal = 2</v>
          </cell>
          <cell r="I1042" t="str">
            <v>Padrão Trimestral = 3</v>
          </cell>
          <cell r="J1042" t="str">
            <v>Padrão Anual = 5</v>
          </cell>
        </row>
        <row r="1043">
          <cell r="B1043">
            <v>108604</v>
          </cell>
          <cell r="C1043">
            <v>0.37180000000000002</v>
          </cell>
          <cell r="D1043">
            <v>0.36330000000000001</v>
          </cell>
          <cell r="E1043">
            <v>8.5000000000000006E-3</v>
          </cell>
          <cell r="F1043">
            <v>0</v>
          </cell>
          <cell r="G1043">
            <v>0</v>
          </cell>
          <cell r="H1043">
            <v>2</v>
          </cell>
          <cell r="I1043">
            <v>3</v>
          </cell>
          <cell r="J1043">
            <v>5</v>
          </cell>
        </row>
        <row r="1044">
          <cell r="B1044">
            <v>108465</v>
          </cell>
          <cell r="C1044">
            <v>0.1469</v>
          </cell>
          <cell r="D1044">
            <v>0.1361</v>
          </cell>
          <cell r="E1044">
            <v>1.0800000000000001E-2</v>
          </cell>
          <cell r="F1044">
            <v>0</v>
          </cell>
          <cell r="G1044">
            <v>0</v>
          </cell>
          <cell r="H1044">
            <v>2</v>
          </cell>
          <cell r="I1044">
            <v>3</v>
          </cell>
          <cell r="J1044">
            <v>5</v>
          </cell>
        </row>
        <row r="1045">
          <cell r="B1045">
            <v>108619</v>
          </cell>
          <cell r="C1045">
            <v>0.2374</v>
          </cell>
          <cell r="D1045">
            <v>0.2228</v>
          </cell>
          <cell r="E1045">
            <v>1.46E-2</v>
          </cell>
          <cell r="F1045">
            <v>0</v>
          </cell>
          <cell r="G1045">
            <v>0</v>
          </cell>
          <cell r="H1045">
            <v>2</v>
          </cell>
          <cell r="I1045">
            <v>3</v>
          </cell>
          <cell r="J1045">
            <v>5</v>
          </cell>
        </row>
        <row r="1046">
          <cell r="B1046">
            <v>108563</v>
          </cell>
          <cell r="C1046">
            <v>0.75619999999999998</v>
          </cell>
          <cell r="D1046">
            <v>0.72230000000000005</v>
          </cell>
          <cell r="E1046">
            <v>3.39E-2</v>
          </cell>
          <cell r="F1046">
            <v>0</v>
          </cell>
          <cell r="G1046">
            <v>0</v>
          </cell>
          <cell r="H1046">
            <v>2</v>
          </cell>
          <cell r="I1046">
            <v>3</v>
          </cell>
          <cell r="J1046">
            <v>5</v>
          </cell>
        </row>
        <row r="1047">
          <cell r="B1047">
            <v>108425</v>
          </cell>
          <cell r="C1047">
            <v>5.1900000000000002E-2</v>
          </cell>
          <cell r="D1047">
            <v>2.7400000000000001E-2</v>
          </cell>
          <cell r="E1047">
            <v>2.4400000000000002E-2</v>
          </cell>
          <cell r="F1047">
            <v>0</v>
          </cell>
          <cell r="G1047">
            <v>0</v>
          </cell>
          <cell r="H1047">
            <v>2</v>
          </cell>
          <cell r="I1047">
            <v>3</v>
          </cell>
          <cell r="J1047">
            <v>5</v>
          </cell>
        </row>
        <row r="1048">
          <cell r="B1048">
            <v>108425</v>
          </cell>
          <cell r="C1048">
            <v>0.15909999999999999</v>
          </cell>
          <cell r="D1048">
            <v>0.1313</v>
          </cell>
          <cell r="E1048">
            <v>2.7799999999999998E-2</v>
          </cell>
          <cell r="F1048">
            <v>0</v>
          </cell>
          <cell r="G1048">
            <v>0</v>
          </cell>
          <cell r="H1048">
            <v>2</v>
          </cell>
          <cell r="I1048">
            <v>3</v>
          </cell>
          <cell r="J1048">
            <v>5</v>
          </cell>
        </row>
        <row r="1049">
          <cell r="B1049">
            <v>108425</v>
          </cell>
          <cell r="C1049">
            <v>5.3499999999999999E-2</v>
          </cell>
          <cell r="D1049">
            <v>4.5100000000000001E-2</v>
          </cell>
          <cell r="E1049">
            <v>8.5000000000000006E-3</v>
          </cell>
          <cell r="F1049">
            <v>0</v>
          </cell>
          <cell r="G1049">
            <v>0</v>
          </cell>
          <cell r="H1049">
            <v>2</v>
          </cell>
          <cell r="I1049">
            <v>3</v>
          </cell>
          <cell r="J1049">
            <v>5</v>
          </cell>
        </row>
        <row r="1050">
          <cell r="B1050">
            <v>108425</v>
          </cell>
          <cell r="C1050">
            <v>0.26450000000000001</v>
          </cell>
          <cell r="D1050">
            <v>0.20380000000000001</v>
          </cell>
          <cell r="E1050">
            <v>6.0699999999999997E-2</v>
          </cell>
          <cell r="F1050">
            <v>0</v>
          </cell>
          <cell r="G1050">
            <v>0</v>
          </cell>
          <cell r="H1050">
            <v>2</v>
          </cell>
          <cell r="I1050">
            <v>3</v>
          </cell>
          <cell r="J1050">
            <v>5</v>
          </cell>
        </row>
        <row r="1051">
          <cell r="B1051">
            <v>108374</v>
          </cell>
          <cell r="C1051">
            <v>0.10979999999999999</v>
          </cell>
          <cell r="D1051">
            <v>5.16E-2</v>
          </cell>
          <cell r="E1051">
            <v>5.5500000000000001E-2</v>
          </cell>
          <cell r="F1051">
            <v>2.5999999999999999E-3</v>
          </cell>
          <cell r="G1051">
            <v>0</v>
          </cell>
          <cell r="H1051">
            <v>2</v>
          </cell>
          <cell r="I1051">
            <v>3</v>
          </cell>
          <cell r="J1051">
            <v>5</v>
          </cell>
        </row>
        <row r="1052">
          <cell r="B1052">
            <v>108374</v>
          </cell>
          <cell r="C1052">
            <v>6.3399999999999998E-2</v>
          </cell>
          <cell r="D1052">
            <v>3.2500000000000001E-2</v>
          </cell>
          <cell r="E1052">
            <v>8.2000000000000007E-3</v>
          </cell>
          <cell r="F1052">
            <v>2.2800000000000001E-2</v>
          </cell>
          <cell r="G1052">
            <v>0</v>
          </cell>
          <cell r="H1052">
            <v>2</v>
          </cell>
          <cell r="I1052">
            <v>3</v>
          </cell>
          <cell r="J1052">
            <v>5</v>
          </cell>
        </row>
        <row r="1053">
          <cell r="B1053">
            <v>108374</v>
          </cell>
          <cell r="C1053">
            <v>0.29899999999999999</v>
          </cell>
          <cell r="D1053">
            <v>0.28289999999999998</v>
          </cell>
          <cell r="E1053">
            <v>1.61E-2</v>
          </cell>
          <cell r="F1053">
            <v>0</v>
          </cell>
          <cell r="G1053">
            <v>0</v>
          </cell>
          <cell r="H1053">
            <v>2</v>
          </cell>
          <cell r="I1053">
            <v>3</v>
          </cell>
          <cell r="J1053">
            <v>5</v>
          </cell>
        </row>
        <row r="1054">
          <cell r="B1054">
            <v>108374</v>
          </cell>
          <cell r="C1054">
            <v>0.47220000000000001</v>
          </cell>
          <cell r="D1054">
            <v>0.36699999999999999</v>
          </cell>
          <cell r="E1054">
            <v>7.9799999999999996E-2</v>
          </cell>
          <cell r="F1054">
            <v>2.5399999999999999E-2</v>
          </cell>
          <cell r="G1054">
            <v>0</v>
          </cell>
          <cell r="H1054">
            <v>2</v>
          </cell>
          <cell r="I1054">
            <v>3</v>
          </cell>
          <cell r="J1054">
            <v>5</v>
          </cell>
        </row>
        <row r="1055">
          <cell r="B1055">
            <v>108374</v>
          </cell>
          <cell r="C1055">
            <v>0.12989999999999999</v>
          </cell>
          <cell r="D1055">
            <v>8.0100000000000005E-2</v>
          </cell>
          <cell r="E1055">
            <v>4.9799999999999997E-2</v>
          </cell>
          <cell r="F1055">
            <v>0</v>
          </cell>
          <cell r="G1055">
            <v>0</v>
          </cell>
          <cell r="H1055">
            <v>2</v>
          </cell>
          <cell r="I1055">
            <v>3</v>
          </cell>
          <cell r="J1055">
            <v>5</v>
          </cell>
        </row>
        <row r="1056">
          <cell r="B1056">
            <v>108374</v>
          </cell>
          <cell r="C1056">
            <v>0.32579999999999998</v>
          </cell>
          <cell r="D1056">
            <v>0.18440000000000001</v>
          </cell>
          <cell r="E1056">
            <v>1.0699999999999999E-2</v>
          </cell>
          <cell r="F1056">
            <v>0.13070000000000001</v>
          </cell>
          <cell r="G1056">
            <v>0</v>
          </cell>
          <cell r="H1056">
            <v>2</v>
          </cell>
          <cell r="I1056">
            <v>3</v>
          </cell>
          <cell r="J1056">
            <v>5</v>
          </cell>
        </row>
        <row r="1057">
          <cell r="B1057">
            <v>108374</v>
          </cell>
          <cell r="C1057">
            <v>0.15079999999999999</v>
          </cell>
          <cell r="D1057">
            <v>0.14729999999999999</v>
          </cell>
          <cell r="E1057">
            <v>3.3999999999999998E-3</v>
          </cell>
          <cell r="F1057">
            <v>1E-4</v>
          </cell>
          <cell r="G1057">
            <v>0</v>
          </cell>
          <cell r="H1057">
            <v>2</v>
          </cell>
          <cell r="I1057">
            <v>3</v>
          </cell>
          <cell r="J1057">
            <v>5</v>
          </cell>
        </row>
        <row r="1058">
          <cell r="B1058">
            <v>108374</v>
          </cell>
          <cell r="C1058">
            <v>0.60650000000000004</v>
          </cell>
          <cell r="D1058">
            <v>0.4118</v>
          </cell>
          <cell r="E1058">
            <v>6.3899999999999998E-2</v>
          </cell>
          <cell r="F1058">
            <v>0.1308</v>
          </cell>
          <cell r="G1058">
            <v>0</v>
          </cell>
          <cell r="I1058">
            <v>3</v>
          </cell>
          <cell r="J1058">
            <v>5</v>
          </cell>
        </row>
        <row r="1059">
          <cell r="B1059">
            <v>108434</v>
          </cell>
          <cell r="C1059">
            <v>2.0996999999999999</v>
          </cell>
          <cell r="D1059">
            <v>1.7053</v>
          </cell>
          <cell r="E1059">
            <v>0.23830000000000001</v>
          </cell>
          <cell r="F1059">
            <v>0.15609999999999999</v>
          </cell>
          <cell r="G1059">
            <v>0</v>
          </cell>
          <cell r="J1059">
            <v>5</v>
          </cell>
        </row>
        <row r="1061">
          <cell r="B1061" t="str">
            <v>Evolução FEC Conjunto Taboão da Serra</v>
          </cell>
        </row>
        <row r="1062">
          <cell r="B1062" t="str">
            <v>CONSUM</v>
          </cell>
          <cell r="C1062" t="str">
            <v>TOTAL</v>
          </cell>
          <cell r="D1062" t="str">
            <v>NPROG</v>
          </cell>
          <cell r="E1062" t="str">
            <v>PROG</v>
          </cell>
          <cell r="F1062" t="str">
            <v>SUBT INT</v>
          </cell>
          <cell r="G1062" t="str">
            <v>SUBT EXT</v>
          </cell>
          <cell r="H1062" t="str">
            <v>Padrão Mensal = 3,3</v>
          </cell>
          <cell r="I1062" t="str">
            <v>Padrão Trimestral = 6,6</v>
          </cell>
          <cell r="J1062" t="str">
            <v>Padrão Anual = 11</v>
          </cell>
        </row>
        <row r="1063">
          <cell r="B1063">
            <v>66239</v>
          </cell>
          <cell r="C1063">
            <v>0.50370000000000004</v>
          </cell>
          <cell r="D1063">
            <v>0.501</v>
          </cell>
          <cell r="E1063">
            <v>2.7000000000000001E-3</v>
          </cell>
          <cell r="F1063">
            <v>0</v>
          </cell>
          <cell r="G1063">
            <v>0</v>
          </cell>
          <cell r="H1063">
            <v>3.3</v>
          </cell>
          <cell r="I1063">
            <v>6.6</v>
          </cell>
          <cell r="J1063">
            <v>11</v>
          </cell>
        </row>
        <row r="1064">
          <cell r="B1064">
            <v>66237</v>
          </cell>
          <cell r="C1064">
            <v>0.27250000000000002</v>
          </cell>
          <cell r="D1064">
            <v>0.26950000000000002</v>
          </cell>
          <cell r="E1064">
            <v>3.0000000000000001E-3</v>
          </cell>
          <cell r="F1064">
            <v>0</v>
          </cell>
          <cell r="G1064">
            <v>0</v>
          </cell>
          <cell r="H1064">
            <v>3.3</v>
          </cell>
          <cell r="I1064">
            <v>6.6</v>
          </cell>
          <cell r="J1064">
            <v>11</v>
          </cell>
        </row>
        <row r="1065">
          <cell r="B1065">
            <v>66242</v>
          </cell>
          <cell r="C1065">
            <v>0.43020000000000003</v>
          </cell>
          <cell r="D1065">
            <v>0.42880000000000001</v>
          </cell>
          <cell r="E1065">
            <v>1.2999999999999999E-3</v>
          </cell>
          <cell r="F1065">
            <v>0</v>
          </cell>
          <cell r="G1065">
            <v>0</v>
          </cell>
          <cell r="H1065">
            <v>3.3</v>
          </cell>
          <cell r="I1065">
            <v>6.6</v>
          </cell>
          <cell r="J1065">
            <v>11</v>
          </cell>
        </row>
        <row r="1066">
          <cell r="B1066">
            <v>66239</v>
          </cell>
          <cell r="C1066">
            <v>1.2063999999999999</v>
          </cell>
          <cell r="D1066">
            <v>1.1993</v>
          </cell>
          <cell r="E1066">
            <v>7.0000000000000001E-3</v>
          </cell>
          <cell r="F1066">
            <v>0</v>
          </cell>
          <cell r="G1066">
            <v>0</v>
          </cell>
          <cell r="H1066">
            <v>3.3</v>
          </cell>
          <cell r="I1066">
            <v>6.6</v>
          </cell>
          <cell r="J1066">
            <v>11</v>
          </cell>
        </row>
        <row r="1067">
          <cell r="B1067">
            <v>66242</v>
          </cell>
          <cell r="C1067">
            <v>0.15090000000000001</v>
          </cell>
          <cell r="D1067">
            <v>0.15090000000000001</v>
          </cell>
          <cell r="E1067">
            <v>0</v>
          </cell>
          <cell r="F1067">
            <v>0</v>
          </cell>
          <cell r="G1067">
            <v>0</v>
          </cell>
          <cell r="H1067">
            <v>3.3</v>
          </cell>
          <cell r="I1067">
            <v>6.6</v>
          </cell>
          <cell r="J1067">
            <v>11</v>
          </cell>
        </row>
        <row r="1068">
          <cell r="B1068">
            <v>66242</v>
          </cell>
          <cell r="C1068">
            <v>1.3794999999999999</v>
          </cell>
          <cell r="D1068">
            <v>0.32640000000000002</v>
          </cell>
          <cell r="E1068">
            <v>1.18E-2</v>
          </cell>
          <cell r="F1068">
            <v>1.0412999999999999</v>
          </cell>
          <cell r="G1068">
            <v>0</v>
          </cell>
          <cell r="H1068">
            <v>3.3</v>
          </cell>
          <cell r="I1068">
            <v>6.6</v>
          </cell>
          <cell r="J1068">
            <v>11</v>
          </cell>
        </row>
        <row r="1069">
          <cell r="B1069">
            <v>66242</v>
          </cell>
          <cell r="C1069">
            <v>0.1477</v>
          </cell>
          <cell r="D1069">
            <v>0.14419999999999999</v>
          </cell>
          <cell r="E1069">
            <v>3.5000000000000001E-3</v>
          </cell>
          <cell r="F1069">
            <v>0</v>
          </cell>
          <cell r="G1069">
            <v>0</v>
          </cell>
          <cell r="H1069">
            <v>3.3</v>
          </cell>
          <cell r="I1069">
            <v>6.6</v>
          </cell>
          <cell r="J1069">
            <v>11</v>
          </cell>
        </row>
        <row r="1070">
          <cell r="B1070">
            <v>66242</v>
          </cell>
          <cell r="C1070">
            <v>1.6780999999999999</v>
          </cell>
          <cell r="D1070">
            <v>0.62150000000000005</v>
          </cell>
          <cell r="E1070">
            <v>1.5299999999999999E-2</v>
          </cell>
          <cell r="F1070">
            <v>1.0412999999999999</v>
          </cell>
          <cell r="G1070">
            <v>0</v>
          </cell>
          <cell r="H1070">
            <v>3.3</v>
          </cell>
          <cell r="I1070">
            <v>6.6</v>
          </cell>
          <cell r="J1070">
            <v>11</v>
          </cell>
        </row>
        <row r="1071">
          <cell r="B1071">
            <v>66242</v>
          </cell>
          <cell r="C1071">
            <v>0.52700000000000002</v>
          </cell>
          <cell r="D1071">
            <v>0.52170000000000005</v>
          </cell>
          <cell r="E1071">
            <v>5.3E-3</v>
          </cell>
          <cell r="F1071">
            <v>0</v>
          </cell>
          <cell r="G1071">
            <v>0</v>
          </cell>
          <cell r="H1071">
            <v>3.3</v>
          </cell>
          <cell r="I1071">
            <v>6.6</v>
          </cell>
          <cell r="J1071">
            <v>11</v>
          </cell>
        </row>
        <row r="1072">
          <cell r="B1072">
            <v>66237</v>
          </cell>
          <cell r="C1072">
            <v>8.3500000000000005E-2</v>
          </cell>
          <cell r="D1072">
            <v>8.14E-2</v>
          </cell>
          <cell r="E1072">
            <v>2.0999999999999999E-3</v>
          </cell>
          <cell r="F1072">
            <v>0</v>
          </cell>
          <cell r="G1072">
            <v>0</v>
          </cell>
          <cell r="H1072">
            <v>3.3</v>
          </cell>
          <cell r="I1072">
            <v>6.6</v>
          </cell>
          <cell r="J1072">
            <v>11</v>
          </cell>
        </row>
        <row r="1073">
          <cell r="B1073">
            <v>66250</v>
          </cell>
          <cell r="C1073">
            <v>0.22800000000000001</v>
          </cell>
          <cell r="D1073">
            <v>0.21110000000000001</v>
          </cell>
          <cell r="E1073">
            <v>1.6899999999999998E-2</v>
          </cell>
          <cell r="F1073">
            <v>0</v>
          </cell>
          <cell r="G1073">
            <v>0</v>
          </cell>
          <cell r="H1073">
            <v>3.3</v>
          </cell>
          <cell r="I1073">
            <v>6.6</v>
          </cell>
          <cell r="J1073">
            <v>11</v>
          </cell>
        </row>
        <row r="1074">
          <cell r="B1074">
            <v>66243</v>
          </cell>
          <cell r="C1074">
            <v>0.83850000000000002</v>
          </cell>
          <cell r="D1074">
            <v>0.81420000000000003</v>
          </cell>
          <cell r="E1074">
            <v>2.4299999999999999E-2</v>
          </cell>
          <cell r="F1074">
            <v>0</v>
          </cell>
          <cell r="G1074">
            <v>0</v>
          </cell>
          <cell r="H1074">
            <v>3.3</v>
          </cell>
          <cell r="I1074">
            <v>6.6</v>
          </cell>
          <cell r="J1074">
            <v>11</v>
          </cell>
        </row>
        <row r="1075">
          <cell r="B1075">
            <v>66194</v>
          </cell>
          <cell r="C1075">
            <v>0.27850000000000003</v>
          </cell>
          <cell r="D1075">
            <v>0.26319999999999999</v>
          </cell>
          <cell r="E1075">
            <v>1.5299999999999999E-2</v>
          </cell>
          <cell r="F1075">
            <v>0</v>
          </cell>
          <cell r="G1075">
            <v>0</v>
          </cell>
          <cell r="H1075">
            <v>3.3</v>
          </cell>
          <cell r="I1075">
            <v>6.6</v>
          </cell>
          <cell r="J1075">
            <v>11</v>
          </cell>
        </row>
        <row r="1076">
          <cell r="B1076">
            <v>66180</v>
          </cell>
          <cell r="C1076">
            <v>0.59660000000000002</v>
          </cell>
          <cell r="D1076">
            <v>0.58840000000000003</v>
          </cell>
          <cell r="E1076">
            <v>8.2000000000000007E-3</v>
          </cell>
          <cell r="F1076">
            <v>0</v>
          </cell>
          <cell r="G1076">
            <v>0</v>
          </cell>
          <cell r="H1076">
            <v>3.3</v>
          </cell>
          <cell r="I1076">
            <v>6.6</v>
          </cell>
          <cell r="J1076">
            <v>11</v>
          </cell>
        </row>
        <row r="1077">
          <cell r="B1077">
            <v>66182</v>
          </cell>
          <cell r="C1077">
            <v>0.49959999999999999</v>
          </cell>
          <cell r="D1077">
            <v>0.49530000000000002</v>
          </cell>
          <cell r="E1077">
            <v>4.4000000000000003E-3</v>
          </cell>
          <cell r="F1077">
            <v>0</v>
          </cell>
          <cell r="G1077">
            <v>0</v>
          </cell>
          <cell r="H1077">
            <v>3.3</v>
          </cell>
          <cell r="I1077">
            <v>6.6</v>
          </cell>
          <cell r="J1077">
            <v>11</v>
          </cell>
        </row>
        <row r="1078">
          <cell r="B1078">
            <v>66185</v>
          </cell>
          <cell r="C1078">
            <v>1.3747</v>
          </cell>
          <cell r="D1078">
            <v>1.3469</v>
          </cell>
          <cell r="E1078">
            <v>2.7900000000000001E-2</v>
          </cell>
          <cell r="F1078">
            <v>0</v>
          </cell>
          <cell r="G1078">
            <v>0</v>
          </cell>
          <cell r="I1078">
            <v>6.6</v>
          </cell>
          <cell r="J1078">
            <v>11</v>
          </cell>
        </row>
        <row r="1079">
          <cell r="B1079">
            <v>66227</v>
          </cell>
          <cell r="C1079">
            <v>5.0975999999999999</v>
          </cell>
          <cell r="D1079">
            <v>3.9815999999999998</v>
          </cell>
          <cell r="E1079">
            <v>7.4499999999999997E-2</v>
          </cell>
          <cell r="F1079">
            <v>1.0415000000000001</v>
          </cell>
          <cell r="G1079">
            <v>0</v>
          </cell>
          <cell r="J1079">
            <v>11</v>
          </cell>
        </row>
        <row r="1081">
          <cell r="B1081" t="str">
            <v>Evolução FEC Conjunto Tatuapé</v>
          </cell>
        </row>
        <row r="1082">
          <cell r="B1082" t="str">
            <v>CONSUM</v>
          </cell>
          <cell r="C1082" t="str">
            <v>TOTAL</v>
          </cell>
          <cell r="D1082" t="str">
            <v>NPROG</v>
          </cell>
          <cell r="E1082" t="str">
            <v>PROG</v>
          </cell>
          <cell r="F1082" t="str">
            <v>SUBT INT</v>
          </cell>
          <cell r="G1082" t="str">
            <v>SUBT EXT</v>
          </cell>
          <cell r="H1082" t="str">
            <v>Padrão Mensal = 2</v>
          </cell>
          <cell r="I1082" t="str">
            <v>Padrão Trimestral = 3,6</v>
          </cell>
          <cell r="J1082" t="str">
            <v>Padrão Anual = 6</v>
          </cell>
        </row>
        <row r="1083">
          <cell r="B1083">
            <v>49083</v>
          </cell>
          <cell r="C1083">
            <v>6.6799999999999998E-2</v>
          </cell>
          <cell r="D1083">
            <v>0.06</v>
          </cell>
          <cell r="E1083">
            <v>6.7999999999999996E-3</v>
          </cell>
          <cell r="F1083">
            <v>0</v>
          </cell>
          <cell r="G1083">
            <v>0</v>
          </cell>
          <cell r="H1083">
            <v>2</v>
          </cell>
          <cell r="I1083">
            <v>3.6</v>
          </cell>
          <cell r="J1083">
            <v>6</v>
          </cell>
        </row>
        <row r="1084">
          <cell r="B1084">
            <v>49037</v>
          </cell>
          <cell r="C1084">
            <v>0.1008</v>
          </cell>
          <cell r="D1084">
            <v>9.0800000000000006E-2</v>
          </cell>
          <cell r="E1084">
            <v>0.01</v>
          </cell>
          <cell r="F1084">
            <v>0</v>
          </cell>
          <cell r="G1084">
            <v>0</v>
          </cell>
          <cell r="H1084">
            <v>2</v>
          </cell>
          <cell r="I1084">
            <v>3.6</v>
          </cell>
          <cell r="J1084">
            <v>6</v>
          </cell>
        </row>
        <row r="1085">
          <cell r="B1085">
            <v>49039</v>
          </cell>
          <cell r="C1085">
            <v>0.32179999999999997</v>
          </cell>
          <cell r="D1085">
            <v>0.31140000000000001</v>
          </cell>
          <cell r="E1085">
            <v>1.04E-2</v>
          </cell>
          <cell r="F1085">
            <v>0</v>
          </cell>
          <cell r="G1085">
            <v>0</v>
          </cell>
          <cell r="H1085">
            <v>2</v>
          </cell>
          <cell r="I1085">
            <v>3.6</v>
          </cell>
          <cell r="J1085">
            <v>6</v>
          </cell>
        </row>
        <row r="1086">
          <cell r="B1086">
            <v>49053</v>
          </cell>
          <cell r="C1086">
            <v>0.48930000000000001</v>
          </cell>
          <cell r="D1086">
            <v>0.46210000000000001</v>
          </cell>
          <cell r="E1086">
            <v>2.7199999999999998E-2</v>
          </cell>
          <cell r="F1086">
            <v>0</v>
          </cell>
          <cell r="G1086">
            <v>0</v>
          </cell>
          <cell r="H1086">
            <v>2</v>
          </cell>
          <cell r="I1086">
            <v>3.6</v>
          </cell>
          <cell r="J1086">
            <v>6</v>
          </cell>
        </row>
        <row r="1087">
          <cell r="B1087">
            <v>49031</v>
          </cell>
          <cell r="C1087">
            <v>3.44E-2</v>
          </cell>
          <cell r="D1087">
            <v>2.7699999999999999E-2</v>
          </cell>
          <cell r="E1087">
            <v>6.6E-3</v>
          </cell>
          <cell r="F1087">
            <v>0</v>
          </cell>
          <cell r="G1087">
            <v>0</v>
          </cell>
          <cell r="H1087">
            <v>2</v>
          </cell>
          <cell r="I1087">
            <v>3.6</v>
          </cell>
          <cell r="J1087">
            <v>6</v>
          </cell>
        </row>
        <row r="1088">
          <cell r="B1088">
            <v>49031</v>
          </cell>
          <cell r="C1088">
            <v>9.8299999999999998E-2</v>
          </cell>
          <cell r="D1088">
            <v>8.8499999999999995E-2</v>
          </cell>
          <cell r="E1088">
            <v>9.7999999999999997E-3</v>
          </cell>
          <cell r="F1088">
            <v>0</v>
          </cell>
          <cell r="G1088">
            <v>0</v>
          </cell>
          <cell r="H1088">
            <v>2</v>
          </cell>
          <cell r="I1088">
            <v>3.6</v>
          </cell>
          <cell r="J1088">
            <v>6</v>
          </cell>
        </row>
        <row r="1089">
          <cell r="B1089">
            <v>49031</v>
          </cell>
          <cell r="C1089">
            <v>0.42330000000000001</v>
          </cell>
          <cell r="D1089">
            <v>9.9000000000000008E-3</v>
          </cell>
          <cell r="E1089">
            <v>4.7000000000000002E-3</v>
          </cell>
          <cell r="F1089">
            <v>0.40860000000000002</v>
          </cell>
          <cell r="G1089">
            <v>0</v>
          </cell>
          <cell r="H1089">
            <v>2</v>
          </cell>
          <cell r="I1089">
            <v>3.6</v>
          </cell>
          <cell r="J1089">
            <v>6</v>
          </cell>
        </row>
        <row r="1090">
          <cell r="B1090">
            <v>49031</v>
          </cell>
          <cell r="C1090">
            <v>0.55600000000000005</v>
          </cell>
          <cell r="D1090">
            <v>0.12609999999999999</v>
          </cell>
          <cell r="E1090">
            <v>2.1100000000000001E-2</v>
          </cell>
          <cell r="F1090">
            <v>0.40860000000000002</v>
          </cell>
          <cell r="G1090">
            <v>0</v>
          </cell>
          <cell r="H1090">
            <v>2</v>
          </cell>
          <cell r="I1090">
            <v>3.6</v>
          </cell>
          <cell r="J1090">
            <v>6</v>
          </cell>
        </row>
        <row r="1091">
          <cell r="B1091">
            <v>49031</v>
          </cell>
          <cell r="C1091">
            <v>8.5800000000000001E-2</v>
          </cell>
          <cell r="D1091">
            <v>4.65E-2</v>
          </cell>
          <cell r="E1091">
            <v>3.9300000000000002E-2</v>
          </cell>
          <cell r="F1091">
            <v>0</v>
          </cell>
          <cell r="G1091">
            <v>0</v>
          </cell>
          <cell r="H1091">
            <v>2</v>
          </cell>
          <cell r="I1091">
            <v>3.6</v>
          </cell>
          <cell r="J1091">
            <v>6</v>
          </cell>
        </row>
        <row r="1092">
          <cell r="B1092">
            <v>49029</v>
          </cell>
          <cell r="C1092">
            <v>0.10489999999999999</v>
          </cell>
          <cell r="D1092">
            <v>9.5200000000000007E-2</v>
          </cell>
          <cell r="E1092">
            <v>9.7000000000000003E-3</v>
          </cell>
          <cell r="F1092">
            <v>0</v>
          </cell>
          <cell r="G1092">
            <v>0</v>
          </cell>
          <cell r="H1092">
            <v>2</v>
          </cell>
          <cell r="I1092">
            <v>3.6</v>
          </cell>
          <cell r="J1092">
            <v>6</v>
          </cell>
        </row>
        <row r="1093">
          <cell r="B1093">
            <v>49022</v>
          </cell>
          <cell r="C1093">
            <v>5.2200000000000003E-2</v>
          </cell>
          <cell r="D1093">
            <v>5.0299999999999997E-2</v>
          </cell>
          <cell r="E1093">
            <v>1.9E-3</v>
          </cell>
          <cell r="F1093">
            <v>0</v>
          </cell>
          <cell r="G1093">
            <v>0</v>
          </cell>
          <cell r="H1093">
            <v>2</v>
          </cell>
          <cell r="I1093">
            <v>3.6</v>
          </cell>
          <cell r="J1093">
            <v>6</v>
          </cell>
        </row>
        <row r="1094">
          <cell r="B1094">
            <v>49027</v>
          </cell>
          <cell r="C1094">
            <v>0.2429</v>
          </cell>
          <cell r="D1094">
            <v>0.192</v>
          </cell>
          <cell r="E1094">
            <v>5.0900000000000001E-2</v>
          </cell>
          <cell r="F1094">
            <v>0</v>
          </cell>
          <cell r="G1094">
            <v>0</v>
          </cell>
          <cell r="H1094">
            <v>2</v>
          </cell>
          <cell r="I1094">
            <v>3.6</v>
          </cell>
          <cell r="J1094">
            <v>6</v>
          </cell>
        </row>
        <row r="1095">
          <cell r="B1095">
            <v>48901</v>
          </cell>
          <cell r="C1095">
            <v>4.5199999999999997E-2</v>
          </cell>
          <cell r="D1095">
            <v>3.8199999999999998E-2</v>
          </cell>
          <cell r="E1095">
            <v>7.0000000000000001E-3</v>
          </cell>
          <cell r="F1095">
            <v>0</v>
          </cell>
          <cell r="G1095">
            <v>0</v>
          </cell>
          <cell r="H1095">
            <v>2</v>
          </cell>
          <cell r="I1095">
            <v>3.6</v>
          </cell>
          <cell r="J1095">
            <v>6</v>
          </cell>
        </row>
        <row r="1096">
          <cell r="B1096">
            <v>49079</v>
          </cell>
          <cell r="C1096">
            <v>8.6499999999999994E-2</v>
          </cell>
          <cell r="D1096">
            <v>4.6699999999999998E-2</v>
          </cell>
          <cell r="E1096">
            <v>3.9699999999999999E-2</v>
          </cell>
          <cell r="F1096">
            <v>0</v>
          </cell>
          <cell r="G1096">
            <v>0</v>
          </cell>
          <cell r="H1096">
            <v>2</v>
          </cell>
          <cell r="I1096">
            <v>3.6</v>
          </cell>
          <cell r="J1096">
            <v>6</v>
          </cell>
        </row>
        <row r="1097">
          <cell r="B1097">
            <v>49023</v>
          </cell>
          <cell r="C1097">
            <v>0.27260000000000001</v>
          </cell>
          <cell r="D1097">
            <v>0.26140000000000002</v>
          </cell>
          <cell r="E1097">
            <v>1.12E-2</v>
          </cell>
          <cell r="F1097">
            <v>0</v>
          </cell>
          <cell r="G1097">
            <v>0</v>
          </cell>
          <cell r="H1097">
            <v>2</v>
          </cell>
          <cell r="I1097">
            <v>3.6</v>
          </cell>
          <cell r="J1097">
            <v>6</v>
          </cell>
        </row>
        <row r="1098">
          <cell r="B1098">
            <v>49001</v>
          </cell>
          <cell r="C1098">
            <v>0.40450000000000003</v>
          </cell>
          <cell r="D1098">
            <v>0.34639999999999999</v>
          </cell>
          <cell r="E1098">
            <v>5.8000000000000003E-2</v>
          </cell>
          <cell r="F1098">
            <v>0</v>
          </cell>
          <cell r="G1098">
            <v>0</v>
          </cell>
          <cell r="I1098">
            <v>3.6</v>
          </cell>
          <cell r="J1098">
            <v>6</v>
          </cell>
        </row>
        <row r="1099">
          <cell r="B1099">
            <v>49028</v>
          </cell>
          <cell r="C1099">
            <v>1.6927000000000001</v>
          </cell>
          <cell r="D1099">
            <v>1.1267</v>
          </cell>
          <cell r="E1099">
            <v>0.15709999999999999</v>
          </cell>
          <cell r="F1099">
            <v>0.40860000000000002</v>
          </cell>
          <cell r="G1099">
            <v>0</v>
          </cell>
          <cell r="J1099">
            <v>6</v>
          </cell>
        </row>
        <row r="1101">
          <cell r="B1101" t="str">
            <v>Evolução FEC Conjunto Tucuruvi</v>
          </cell>
        </row>
        <row r="1102">
          <cell r="B1102" t="str">
            <v>CONSUM</v>
          </cell>
          <cell r="C1102" t="str">
            <v>TOTAL</v>
          </cell>
          <cell r="D1102" t="str">
            <v>NPROG</v>
          </cell>
          <cell r="E1102" t="str">
            <v>PROG</v>
          </cell>
          <cell r="F1102" t="str">
            <v>SUBT INT</v>
          </cell>
          <cell r="G1102" t="str">
            <v>SUBT EXT</v>
          </cell>
          <cell r="H1102" t="str">
            <v>Padrão Mensal = 2,7</v>
          </cell>
          <cell r="I1102" t="str">
            <v>Padrão Trimestral = 5,4</v>
          </cell>
          <cell r="J1102" t="str">
            <v>Padrão Anual = 9</v>
          </cell>
        </row>
        <row r="1103">
          <cell r="B1103">
            <v>203504</v>
          </cell>
          <cell r="C1103">
            <v>0.78259999999999996</v>
          </cell>
          <cell r="D1103">
            <v>0.40600000000000003</v>
          </cell>
          <cell r="E1103">
            <v>3.6200000000000003E-2</v>
          </cell>
          <cell r="F1103">
            <v>0.34050000000000002</v>
          </cell>
          <cell r="G1103">
            <v>0</v>
          </cell>
          <cell r="H1103">
            <v>2.7</v>
          </cell>
          <cell r="I1103">
            <v>5.4</v>
          </cell>
          <cell r="J1103">
            <v>9</v>
          </cell>
        </row>
        <row r="1104">
          <cell r="B1104">
            <v>203500</v>
          </cell>
          <cell r="C1104">
            <v>0.33560000000000001</v>
          </cell>
          <cell r="D1104">
            <v>0.313</v>
          </cell>
          <cell r="E1104">
            <v>2.2599999999999999E-2</v>
          </cell>
          <cell r="F1104">
            <v>0</v>
          </cell>
          <cell r="G1104">
            <v>0</v>
          </cell>
          <cell r="H1104">
            <v>2.7</v>
          </cell>
          <cell r="I1104">
            <v>5.4</v>
          </cell>
          <cell r="J1104">
            <v>9</v>
          </cell>
        </row>
        <row r="1105">
          <cell r="B1105">
            <v>203506</v>
          </cell>
          <cell r="C1105">
            <v>0.4178</v>
          </cell>
          <cell r="D1105">
            <v>0.21240000000000001</v>
          </cell>
          <cell r="E1105">
            <v>2.0799999999999999E-2</v>
          </cell>
          <cell r="F1105">
            <v>0.17499999999999999</v>
          </cell>
          <cell r="G1105">
            <v>9.5999999999999992E-3</v>
          </cell>
          <cell r="H1105">
            <v>2.7</v>
          </cell>
          <cell r="I1105">
            <v>5.4</v>
          </cell>
          <cell r="J1105">
            <v>9</v>
          </cell>
        </row>
        <row r="1106">
          <cell r="B1106">
            <v>203503</v>
          </cell>
          <cell r="C1106">
            <v>1.536</v>
          </cell>
          <cell r="D1106">
            <v>0.93140000000000001</v>
          </cell>
          <cell r="E1106">
            <v>7.9600000000000004E-2</v>
          </cell>
          <cell r="F1106">
            <v>0.51549999999999996</v>
          </cell>
          <cell r="G1106">
            <v>9.5999999999999992E-3</v>
          </cell>
          <cell r="H1106">
            <v>2.7</v>
          </cell>
          <cell r="I1106">
            <v>5.4</v>
          </cell>
          <cell r="J1106">
            <v>9</v>
          </cell>
        </row>
        <row r="1107">
          <cell r="B1107">
            <v>203476</v>
          </cell>
          <cell r="C1107">
            <v>4.6600000000000003E-2</v>
          </cell>
          <cell r="D1107">
            <v>3.7100000000000001E-2</v>
          </cell>
          <cell r="E1107">
            <v>9.4999999999999998E-3</v>
          </cell>
          <cell r="F1107">
            <v>0</v>
          </cell>
          <cell r="G1107">
            <v>0</v>
          </cell>
          <cell r="H1107">
            <v>2.7</v>
          </cell>
          <cell r="I1107">
            <v>5.4</v>
          </cell>
          <cell r="J1107">
            <v>9</v>
          </cell>
        </row>
        <row r="1108">
          <cell r="B1108">
            <v>203476</v>
          </cell>
          <cell r="C1108">
            <v>0.14149999999999999</v>
          </cell>
          <cell r="D1108">
            <v>0.12770000000000001</v>
          </cell>
          <cell r="E1108">
            <v>1.38E-2</v>
          </cell>
          <cell r="F1108">
            <v>0</v>
          </cell>
          <cell r="G1108">
            <v>0</v>
          </cell>
          <cell r="H1108">
            <v>2.7</v>
          </cell>
          <cell r="I1108">
            <v>5.4</v>
          </cell>
          <cell r="J1108">
            <v>9</v>
          </cell>
        </row>
        <row r="1109">
          <cell r="B1109">
            <v>202992</v>
          </cell>
          <cell r="C1109">
            <v>0.1663</v>
          </cell>
          <cell r="D1109">
            <v>0.1457</v>
          </cell>
          <cell r="E1109">
            <v>2.0500000000000001E-2</v>
          </cell>
          <cell r="F1109">
            <v>0</v>
          </cell>
          <cell r="G1109">
            <v>0</v>
          </cell>
          <cell r="H1109">
            <v>2.7</v>
          </cell>
          <cell r="I1109">
            <v>5.4</v>
          </cell>
          <cell r="J1109">
            <v>9</v>
          </cell>
        </row>
        <row r="1110">
          <cell r="B1110">
            <v>203315</v>
          </cell>
          <cell r="C1110">
            <v>0.3543</v>
          </cell>
          <cell r="D1110">
            <v>0.31040000000000001</v>
          </cell>
          <cell r="E1110">
            <v>4.3799999999999999E-2</v>
          </cell>
          <cell r="F1110">
            <v>0</v>
          </cell>
          <cell r="G1110">
            <v>0</v>
          </cell>
          <cell r="H1110">
            <v>2.7</v>
          </cell>
          <cell r="I1110">
            <v>5.4</v>
          </cell>
          <cell r="J1110">
            <v>9</v>
          </cell>
        </row>
        <row r="1111">
          <cell r="B1111">
            <v>202940</v>
          </cell>
          <cell r="C1111">
            <v>1.2232000000000001</v>
          </cell>
          <cell r="D1111">
            <v>0.55320000000000003</v>
          </cell>
          <cell r="E1111">
            <v>6.7000000000000002E-3</v>
          </cell>
          <cell r="F1111">
            <v>0.6633</v>
          </cell>
          <cell r="G1111">
            <v>0</v>
          </cell>
          <cell r="H1111">
            <v>2.7</v>
          </cell>
          <cell r="I1111">
            <v>5.4</v>
          </cell>
          <cell r="J1111">
            <v>9</v>
          </cell>
        </row>
        <row r="1112">
          <cell r="B1112">
            <v>203127</v>
          </cell>
          <cell r="C1112">
            <v>0.20619999999999999</v>
          </cell>
          <cell r="D1112">
            <v>0.20030000000000001</v>
          </cell>
          <cell r="E1112">
            <v>6.0000000000000001E-3</v>
          </cell>
          <cell r="F1112">
            <v>0</v>
          </cell>
          <cell r="G1112">
            <v>0</v>
          </cell>
          <cell r="H1112">
            <v>2.7</v>
          </cell>
          <cell r="I1112">
            <v>5.4</v>
          </cell>
          <cell r="J1112">
            <v>9</v>
          </cell>
        </row>
        <row r="1113">
          <cell r="B1113">
            <v>203229</v>
          </cell>
          <cell r="C1113">
            <v>0.28549999999999998</v>
          </cell>
          <cell r="D1113">
            <v>0.25419999999999998</v>
          </cell>
          <cell r="E1113">
            <v>1.2500000000000001E-2</v>
          </cell>
          <cell r="F1113">
            <v>9.1999999999999998E-3</v>
          </cell>
          <cell r="G1113">
            <v>9.5999999999999992E-3</v>
          </cell>
          <cell r="H1113">
            <v>2.7</v>
          </cell>
          <cell r="I1113">
            <v>5.4</v>
          </cell>
          <cell r="J1113">
            <v>9</v>
          </cell>
        </row>
        <row r="1114">
          <cell r="B1114">
            <v>203099</v>
          </cell>
          <cell r="C1114">
            <v>1.7141999999999999</v>
          </cell>
          <cell r="D1114">
            <v>1.0075000000000001</v>
          </cell>
          <cell r="E1114">
            <v>2.52E-2</v>
          </cell>
          <cell r="F1114">
            <v>0.67200000000000004</v>
          </cell>
          <cell r="G1114">
            <v>9.5999999999999992E-3</v>
          </cell>
          <cell r="H1114">
            <v>2.7</v>
          </cell>
          <cell r="I1114">
            <v>5.4</v>
          </cell>
          <cell r="J1114">
            <v>9</v>
          </cell>
        </row>
        <row r="1115">
          <cell r="B1115">
            <v>203072</v>
          </cell>
          <cell r="C1115">
            <v>0.13930000000000001</v>
          </cell>
          <cell r="D1115">
            <v>0.13189999999999999</v>
          </cell>
          <cell r="E1115">
            <v>7.3000000000000001E-3</v>
          </cell>
          <cell r="F1115">
            <v>0</v>
          </cell>
          <cell r="G1115">
            <v>0</v>
          </cell>
          <cell r="H1115">
            <v>2.7</v>
          </cell>
          <cell r="I1115">
            <v>5.4</v>
          </cell>
          <cell r="J1115">
            <v>9</v>
          </cell>
        </row>
        <row r="1116">
          <cell r="B1116">
            <v>203121</v>
          </cell>
          <cell r="C1116">
            <v>0.36170000000000002</v>
          </cell>
          <cell r="D1116">
            <v>0.34100000000000003</v>
          </cell>
          <cell r="E1116">
            <v>1.14E-2</v>
          </cell>
          <cell r="F1116">
            <v>0</v>
          </cell>
          <cell r="G1116">
            <v>9.1999999999999998E-3</v>
          </cell>
          <cell r="H1116">
            <v>2.7</v>
          </cell>
          <cell r="I1116">
            <v>5.4</v>
          </cell>
          <cell r="J1116">
            <v>9</v>
          </cell>
        </row>
        <row r="1117">
          <cell r="B1117">
            <v>202944</v>
          </cell>
          <cell r="C1117">
            <v>0.4012</v>
          </cell>
          <cell r="D1117">
            <v>0.3886</v>
          </cell>
          <cell r="E1117">
            <v>1.26E-2</v>
          </cell>
          <cell r="F1117">
            <v>0</v>
          </cell>
          <cell r="G1117">
            <v>0</v>
          </cell>
          <cell r="H1117">
            <v>2.7</v>
          </cell>
          <cell r="I1117">
            <v>5.4</v>
          </cell>
          <cell r="J1117">
            <v>9</v>
          </cell>
        </row>
        <row r="1118">
          <cell r="B1118">
            <v>203046</v>
          </cell>
          <cell r="C1118">
            <v>0.90210000000000001</v>
          </cell>
          <cell r="D1118">
            <v>0.86140000000000005</v>
          </cell>
          <cell r="E1118">
            <v>3.1300000000000001E-2</v>
          </cell>
          <cell r="F1118">
            <v>0</v>
          </cell>
          <cell r="G1118">
            <v>9.1999999999999998E-3</v>
          </cell>
          <cell r="I1118">
            <v>5.4</v>
          </cell>
          <cell r="J1118">
            <v>9</v>
          </cell>
        </row>
        <row r="1119">
          <cell r="B1119">
            <v>203241</v>
          </cell>
          <cell r="C1119">
            <v>4.5065999999999997</v>
          </cell>
          <cell r="D1119">
            <v>3.1105</v>
          </cell>
          <cell r="E1119">
            <v>0.18</v>
          </cell>
          <cell r="F1119">
            <v>1.1877</v>
          </cell>
          <cell r="G1119">
            <v>2.8400000000000002E-2</v>
          </cell>
          <cell r="J1119">
            <v>9</v>
          </cell>
        </row>
        <row r="1121">
          <cell r="B1121" t="str">
            <v>Evolução FEC Conjunto Vila Mariana</v>
          </cell>
        </row>
        <row r="1122">
          <cell r="B1122" t="str">
            <v>CONSUM</v>
          </cell>
          <cell r="C1122" t="str">
            <v>TOTAL</v>
          </cell>
          <cell r="D1122" t="str">
            <v>NPROG</v>
          </cell>
          <cell r="E1122" t="str">
            <v>PROG</v>
          </cell>
          <cell r="F1122" t="str">
            <v>SUBT INT</v>
          </cell>
          <cell r="G1122" t="str">
            <v>SUBT EXT</v>
          </cell>
          <cell r="H1122" t="str">
            <v>Padrão Mensal = 2</v>
          </cell>
          <cell r="I1122" t="str">
            <v>Padrão Trimestral = 3,6</v>
          </cell>
          <cell r="J1122" t="str">
            <v>Padrão Anual = 6</v>
          </cell>
        </row>
        <row r="1123">
          <cell r="B1123">
            <v>83777</v>
          </cell>
          <cell r="C1123">
            <v>0.25069999999999998</v>
          </cell>
          <cell r="D1123">
            <v>0.18310000000000001</v>
          </cell>
          <cell r="E1123">
            <v>6.7599999999999993E-2</v>
          </cell>
          <cell r="F1123">
            <v>0</v>
          </cell>
          <cell r="G1123">
            <v>0</v>
          </cell>
          <cell r="H1123">
            <v>2</v>
          </cell>
          <cell r="I1123">
            <v>3.6</v>
          </cell>
          <cell r="J1123">
            <v>6</v>
          </cell>
        </row>
        <row r="1124">
          <cell r="B1124">
            <v>83693</v>
          </cell>
          <cell r="C1124">
            <v>0.18659999999999999</v>
          </cell>
          <cell r="D1124">
            <v>0.17979999999999999</v>
          </cell>
          <cell r="E1124">
            <v>6.7999999999999996E-3</v>
          </cell>
          <cell r="F1124">
            <v>0</v>
          </cell>
          <cell r="G1124">
            <v>0</v>
          </cell>
          <cell r="H1124">
            <v>2</v>
          </cell>
          <cell r="I1124">
            <v>3.6</v>
          </cell>
          <cell r="J1124">
            <v>6</v>
          </cell>
        </row>
        <row r="1125">
          <cell r="B1125">
            <v>83699</v>
          </cell>
          <cell r="C1125">
            <v>0.37690000000000001</v>
          </cell>
          <cell r="D1125">
            <v>0.3236</v>
          </cell>
          <cell r="E1125">
            <v>5.33E-2</v>
          </cell>
          <cell r="F1125">
            <v>0</v>
          </cell>
          <cell r="G1125">
            <v>0</v>
          </cell>
          <cell r="H1125">
            <v>2</v>
          </cell>
          <cell r="I1125">
            <v>3.6</v>
          </cell>
          <cell r="J1125">
            <v>6</v>
          </cell>
        </row>
        <row r="1126">
          <cell r="B1126">
            <v>83723</v>
          </cell>
          <cell r="C1126">
            <v>0.81420000000000003</v>
          </cell>
          <cell r="D1126">
            <v>0.6865</v>
          </cell>
          <cell r="E1126">
            <v>0.12770000000000001</v>
          </cell>
          <cell r="F1126">
            <v>0</v>
          </cell>
          <cell r="G1126">
            <v>0</v>
          </cell>
          <cell r="H1126">
            <v>2</v>
          </cell>
          <cell r="I1126">
            <v>3.6</v>
          </cell>
          <cell r="J1126">
            <v>6</v>
          </cell>
        </row>
        <row r="1127">
          <cell r="B1127">
            <v>83699</v>
          </cell>
          <cell r="C1127">
            <v>0.13320000000000001</v>
          </cell>
          <cell r="D1127">
            <v>0.1217</v>
          </cell>
          <cell r="E1127">
            <v>1.1599999999999999E-2</v>
          </cell>
          <cell r="F1127">
            <v>0</v>
          </cell>
          <cell r="G1127">
            <v>0</v>
          </cell>
          <cell r="H1127">
            <v>2</v>
          </cell>
          <cell r="I1127">
            <v>3.6</v>
          </cell>
          <cell r="J1127">
            <v>6</v>
          </cell>
        </row>
        <row r="1128">
          <cell r="B1128">
            <v>83699</v>
          </cell>
          <cell r="C1128">
            <v>0.15670000000000001</v>
          </cell>
          <cell r="D1128">
            <v>7.8899999999999998E-2</v>
          </cell>
          <cell r="E1128">
            <v>6.6000000000000003E-2</v>
          </cell>
          <cell r="F1128">
            <v>1.17E-2</v>
          </cell>
          <cell r="G1128">
            <v>0</v>
          </cell>
          <cell r="H1128">
            <v>2</v>
          </cell>
          <cell r="I1128">
            <v>3.6</v>
          </cell>
          <cell r="J1128">
            <v>6</v>
          </cell>
        </row>
        <row r="1129">
          <cell r="B1129">
            <v>83699</v>
          </cell>
          <cell r="C1129">
            <v>3.6400000000000002E-2</v>
          </cell>
          <cell r="D1129">
            <v>1.3899999999999999E-2</v>
          </cell>
          <cell r="E1129">
            <v>2.2499999999999999E-2</v>
          </cell>
          <cell r="F1129">
            <v>0</v>
          </cell>
          <cell r="G1129">
            <v>0</v>
          </cell>
          <cell r="H1129">
            <v>2</v>
          </cell>
          <cell r="I1129">
            <v>3.6</v>
          </cell>
          <cell r="J1129">
            <v>6</v>
          </cell>
        </row>
        <row r="1130">
          <cell r="B1130">
            <v>83699</v>
          </cell>
          <cell r="C1130">
            <v>0.32629999999999998</v>
          </cell>
          <cell r="D1130">
            <v>0.2145</v>
          </cell>
          <cell r="E1130">
            <v>0.10009999999999999</v>
          </cell>
          <cell r="F1130">
            <v>1.17E-2</v>
          </cell>
          <cell r="G1130">
            <v>0</v>
          </cell>
          <cell r="H1130">
            <v>2</v>
          </cell>
          <cell r="I1130">
            <v>3.6</v>
          </cell>
          <cell r="J1130">
            <v>6</v>
          </cell>
        </row>
        <row r="1131">
          <cell r="B1131">
            <v>83699</v>
          </cell>
          <cell r="C1131">
            <v>0.1255</v>
          </cell>
          <cell r="D1131">
            <v>5.5300000000000002E-2</v>
          </cell>
          <cell r="E1131">
            <v>2.5499999999999998E-2</v>
          </cell>
          <cell r="F1131">
            <v>4.4699999999999997E-2</v>
          </cell>
          <cell r="G1131">
            <v>0</v>
          </cell>
          <cell r="H1131">
            <v>2</v>
          </cell>
          <cell r="I1131">
            <v>3.6</v>
          </cell>
          <cell r="J1131">
            <v>6</v>
          </cell>
        </row>
        <row r="1132">
          <cell r="B1132">
            <v>83699</v>
          </cell>
          <cell r="C1132">
            <v>9.3299999999999994E-2</v>
          </cell>
          <cell r="D1132">
            <v>6.8500000000000005E-2</v>
          </cell>
          <cell r="E1132">
            <v>2.4799999999999999E-2</v>
          </cell>
          <cell r="F1132">
            <v>0</v>
          </cell>
          <cell r="G1132">
            <v>0</v>
          </cell>
          <cell r="H1132">
            <v>2</v>
          </cell>
          <cell r="I1132">
            <v>3.6</v>
          </cell>
          <cell r="J1132">
            <v>6</v>
          </cell>
        </row>
        <row r="1133">
          <cell r="B1133">
            <v>83699</v>
          </cell>
          <cell r="C1133">
            <v>0.2092</v>
          </cell>
          <cell r="D1133">
            <v>0.1489</v>
          </cell>
          <cell r="E1133">
            <v>6.0299999999999999E-2</v>
          </cell>
          <cell r="F1133">
            <v>0</v>
          </cell>
          <cell r="G1133">
            <v>0</v>
          </cell>
          <cell r="H1133">
            <v>2</v>
          </cell>
          <cell r="I1133">
            <v>3.6</v>
          </cell>
          <cell r="J1133">
            <v>6</v>
          </cell>
        </row>
        <row r="1134">
          <cell r="B1134">
            <v>83699</v>
          </cell>
          <cell r="C1134">
            <v>0.42799999999999999</v>
          </cell>
          <cell r="D1134">
            <v>0.2727</v>
          </cell>
          <cell r="E1134">
            <v>0.1106</v>
          </cell>
          <cell r="F1134">
            <v>4.4699999999999997E-2</v>
          </cell>
          <cell r="G1134">
            <v>0</v>
          </cell>
          <cell r="H1134">
            <v>2</v>
          </cell>
          <cell r="I1134">
            <v>3.6</v>
          </cell>
          <cell r="J1134">
            <v>6</v>
          </cell>
        </row>
        <row r="1135">
          <cell r="B1135">
            <v>83699</v>
          </cell>
          <cell r="C1135">
            <v>0.13089999999999999</v>
          </cell>
          <cell r="D1135">
            <v>0.1258</v>
          </cell>
          <cell r="E1135">
            <v>5.1000000000000004E-3</v>
          </cell>
          <cell r="F1135">
            <v>0</v>
          </cell>
          <cell r="G1135">
            <v>0</v>
          </cell>
          <cell r="H1135">
            <v>2</v>
          </cell>
          <cell r="I1135">
            <v>3.6</v>
          </cell>
          <cell r="J1135">
            <v>6</v>
          </cell>
        </row>
        <row r="1136">
          <cell r="B1136">
            <v>83699</v>
          </cell>
          <cell r="C1136">
            <v>0.64159999999999995</v>
          </cell>
          <cell r="D1136">
            <v>0.24390000000000001</v>
          </cell>
          <cell r="E1136">
            <v>0.1333</v>
          </cell>
          <cell r="F1136">
            <v>0.26440000000000002</v>
          </cell>
          <cell r="G1136">
            <v>0</v>
          </cell>
          <cell r="H1136">
            <v>2</v>
          </cell>
          <cell r="I1136">
            <v>3.6</v>
          </cell>
          <cell r="J1136">
            <v>6</v>
          </cell>
        </row>
        <row r="1137">
          <cell r="B1137">
            <v>83699</v>
          </cell>
          <cell r="C1137">
            <v>0.19450000000000001</v>
          </cell>
          <cell r="D1137">
            <v>0.1883</v>
          </cell>
          <cell r="E1137">
            <v>6.1999999999999998E-3</v>
          </cell>
          <cell r="F1137">
            <v>0</v>
          </cell>
          <cell r="G1137">
            <v>0</v>
          </cell>
          <cell r="H1137">
            <v>2</v>
          </cell>
          <cell r="I1137">
            <v>3.6</v>
          </cell>
          <cell r="J1137">
            <v>6</v>
          </cell>
        </row>
        <row r="1138">
          <cell r="B1138">
            <v>83699</v>
          </cell>
          <cell r="C1138">
            <v>0.96699999999999997</v>
          </cell>
          <cell r="D1138">
            <v>0.55800000000000005</v>
          </cell>
          <cell r="E1138">
            <v>0.14460000000000001</v>
          </cell>
          <cell r="F1138">
            <v>0.26440000000000002</v>
          </cell>
          <cell r="G1138">
            <v>0</v>
          </cell>
          <cell r="I1138">
            <v>3.6</v>
          </cell>
          <cell r="J1138">
            <v>6</v>
          </cell>
        </row>
        <row r="1139">
          <cell r="B1139">
            <v>83705</v>
          </cell>
          <cell r="C1139">
            <v>2.5354999999999999</v>
          </cell>
          <cell r="D1139">
            <v>1.7317</v>
          </cell>
          <cell r="E1139">
            <v>0.48299999999999998</v>
          </cell>
          <cell r="F1139">
            <v>0.32079999999999997</v>
          </cell>
          <cell r="G1139">
            <v>0</v>
          </cell>
          <cell r="J1139">
            <v>6</v>
          </cell>
        </row>
        <row r="1141">
          <cell r="B1141" t="str">
            <v>Evolução FEC Conjunto Vila Matilde</v>
          </cell>
        </row>
        <row r="1142">
          <cell r="B1142" t="str">
            <v>CONSUM</v>
          </cell>
          <cell r="C1142" t="str">
            <v>TOTAL</v>
          </cell>
          <cell r="D1142" t="str">
            <v>NPROG</v>
          </cell>
          <cell r="E1142" t="str">
            <v>PROG</v>
          </cell>
          <cell r="F1142" t="str">
            <v>SUBT INT</v>
          </cell>
          <cell r="G1142" t="str">
            <v>SUBT EXT</v>
          </cell>
          <cell r="H1142" t="str">
            <v>Padrão Mensal = 2,1</v>
          </cell>
          <cell r="I1142" t="str">
            <v>Padrão Trimestral = 4,2</v>
          </cell>
          <cell r="J1142" t="str">
            <v>Padrão Anual = 7</v>
          </cell>
        </row>
        <row r="1143">
          <cell r="B1143">
            <v>89404</v>
          </cell>
          <cell r="C1143">
            <v>0.2354</v>
          </cell>
          <cell r="D1143">
            <v>0.2213</v>
          </cell>
          <cell r="E1143">
            <v>1.41E-2</v>
          </cell>
          <cell r="F1143">
            <v>0</v>
          </cell>
          <cell r="G1143">
            <v>0</v>
          </cell>
          <cell r="H1143">
            <v>2.1</v>
          </cell>
          <cell r="I1143">
            <v>4.2</v>
          </cell>
          <cell r="J1143">
            <v>7</v>
          </cell>
        </row>
        <row r="1144">
          <cell r="B1144">
            <v>89322</v>
          </cell>
          <cell r="C1144">
            <v>0.49730000000000002</v>
          </cell>
          <cell r="D1144">
            <v>0.4955</v>
          </cell>
          <cell r="E1144">
            <v>1.8E-3</v>
          </cell>
          <cell r="F1144">
            <v>0</v>
          </cell>
          <cell r="G1144">
            <v>0</v>
          </cell>
          <cell r="H1144">
            <v>2.1</v>
          </cell>
          <cell r="I1144">
            <v>4.2</v>
          </cell>
          <cell r="J1144">
            <v>7</v>
          </cell>
        </row>
        <row r="1145">
          <cell r="B1145">
            <v>89322</v>
          </cell>
          <cell r="C1145">
            <v>0.32800000000000001</v>
          </cell>
          <cell r="D1145">
            <v>0.31630000000000003</v>
          </cell>
          <cell r="E1145">
            <v>1.17E-2</v>
          </cell>
          <cell r="F1145">
            <v>0</v>
          </cell>
          <cell r="G1145">
            <v>0</v>
          </cell>
          <cell r="H1145">
            <v>2.1</v>
          </cell>
          <cell r="I1145">
            <v>4.2</v>
          </cell>
          <cell r="J1145">
            <v>7</v>
          </cell>
        </row>
        <row r="1146">
          <cell r="B1146">
            <v>89349</v>
          </cell>
          <cell r="C1146">
            <v>1.0606</v>
          </cell>
          <cell r="D1146">
            <v>1.0329999999999999</v>
          </cell>
          <cell r="E1146">
            <v>2.76E-2</v>
          </cell>
          <cell r="F1146">
            <v>0</v>
          </cell>
          <cell r="G1146">
            <v>0</v>
          </cell>
          <cell r="H1146">
            <v>2.1</v>
          </cell>
          <cell r="I1146">
            <v>4.2</v>
          </cell>
          <cell r="J1146">
            <v>7</v>
          </cell>
        </row>
        <row r="1147">
          <cell r="B1147">
            <v>89311</v>
          </cell>
          <cell r="C1147">
            <v>0.1487</v>
          </cell>
          <cell r="D1147">
            <v>0.14130000000000001</v>
          </cell>
          <cell r="E1147">
            <v>7.4000000000000003E-3</v>
          </cell>
          <cell r="F1147">
            <v>0</v>
          </cell>
          <cell r="G1147">
            <v>0</v>
          </cell>
          <cell r="H1147">
            <v>2.1</v>
          </cell>
          <cell r="I1147">
            <v>4.2</v>
          </cell>
          <cell r="J1147">
            <v>7</v>
          </cell>
        </row>
        <row r="1148">
          <cell r="B1148">
            <v>89311</v>
          </cell>
          <cell r="C1148">
            <v>0.48180000000000001</v>
          </cell>
          <cell r="D1148">
            <v>0.29570000000000002</v>
          </cell>
          <cell r="E1148">
            <v>2.9600000000000001E-2</v>
          </cell>
          <cell r="F1148">
            <v>0.15640000000000001</v>
          </cell>
          <cell r="G1148">
            <v>0</v>
          </cell>
          <cell r="H1148">
            <v>2.1</v>
          </cell>
          <cell r="I1148">
            <v>4.2</v>
          </cell>
          <cell r="J1148">
            <v>7</v>
          </cell>
        </row>
        <row r="1149">
          <cell r="B1149">
            <v>89311</v>
          </cell>
          <cell r="C1149">
            <v>0.19489999999999999</v>
          </cell>
          <cell r="D1149">
            <v>0.15759999999999999</v>
          </cell>
          <cell r="E1149">
            <v>3.73E-2</v>
          </cell>
          <cell r="F1149">
            <v>0</v>
          </cell>
          <cell r="G1149">
            <v>0</v>
          </cell>
          <cell r="H1149">
            <v>2.1</v>
          </cell>
          <cell r="I1149">
            <v>4.2</v>
          </cell>
          <cell r="J1149">
            <v>7</v>
          </cell>
        </row>
        <row r="1150">
          <cell r="B1150">
            <v>89311</v>
          </cell>
          <cell r="C1150">
            <v>0.82540000000000002</v>
          </cell>
          <cell r="D1150">
            <v>0.59460000000000002</v>
          </cell>
          <cell r="E1150">
            <v>7.4300000000000005E-2</v>
          </cell>
          <cell r="F1150">
            <v>0.15640000000000001</v>
          </cell>
          <cell r="G1150">
            <v>0</v>
          </cell>
          <cell r="H1150">
            <v>2.1</v>
          </cell>
          <cell r="I1150">
            <v>4.2</v>
          </cell>
          <cell r="J1150">
            <v>7</v>
          </cell>
        </row>
        <row r="1151">
          <cell r="B1151">
            <v>89311</v>
          </cell>
          <cell r="C1151">
            <v>0.29730000000000001</v>
          </cell>
          <cell r="D1151">
            <v>0.28420000000000001</v>
          </cell>
          <cell r="E1151">
            <v>1.3100000000000001E-2</v>
          </cell>
          <cell r="F1151">
            <v>0</v>
          </cell>
          <cell r="G1151">
            <v>0</v>
          </cell>
          <cell r="H1151">
            <v>2.1</v>
          </cell>
          <cell r="I1151">
            <v>4.2</v>
          </cell>
          <cell r="J1151">
            <v>7</v>
          </cell>
        </row>
        <row r="1152">
          <cell r="B1152">
            <v>89293</v>
          </cell>
          <cell r="C1152">
            <v>0.14940000000000001</v>
          </cell>
          <cell r="D1152">
            <v>0.13370000000000001</v>
          </cell>
          <cell r="E1152">
            <v>1.5699999999999999E-2</v>
          </cell>
          <cell r="F1152">
            <v>0</v>
          </cell>
          <cell r="G1152">
            <v>0</v>
          </cell>
          <cell r="H1152">
            <v>2.1</v>
          </cell>
          <cell r="I1152">
            <v>4.2</v>
          </cell>
          <cell r="J1152">
            <v>7</v>
          </cell>
        </row>
        <row r="1153">
          <cell r="B1153">
            <v>89288</v>
          </cell>
          <cell r="C1153">
            <v>0.28039999999999998</v>
          </cell>
          <cell r="D1153">
            <v>0.2646</v>
          </cell>
          <cell r="E1153">
            <v>1.5800000000000002E-2</v>
          </cell>
          <cell r="F1153">
            <v>0</v>
          </cell>
          <cell r="G1153">
            <v>0</v>
          </cell>
          <cell r="H1153">
            <v>2.1</v>
          </cell>
          <cell r="I1153">
            <v>4.2</v>
          </cell>
          <cell r="J1153">
            <v>7</v>
          </cell>
        </row>
        <row r="1154">
          <cell r="B1154">
            <v>89297</v>
          </cell>
          <cell r="C1154">
            <v>0.72709999999999997</v>
          </cell>
          <cell r="D1154">
            <v>0.6825</v>
          </cell>
          <cell r="E1154">
            <v>4.4600000000000001E-2</v>
          </cell>
          <cell r="F1154">
            <v>0</v>
          </cell>
          <cell r="G1154">
            <v>0</v>
          </cell>
          <cell r="H1154">
            <v>2.1</v>
          </cell>
          <cell r="I1154">
            <v>4.2</v>
          </cell>
          <cell r="J1154">
            <v>7</v>
          </cell>
        </row>
        <row r="1155">
          <cell r="B1155">
            <v>89266</v>
          </cell>
          <cell r="C1155">
            <v>0.224</v>
          </cell>
          <cell r="D1155">
            <v>0.19670000000000001</v>
          </cell>
          <cell r="E1155">
            <v>2.7199999999999998E-2</v>
          </cell>
          <cell r="F1155">
            <v>0</v>
          </cell>
          <cell r="G1155">
            <v>0</v>
          </cell>
          <cell r="H1155">
            <v>2.1</v>
          </cell>
          <cell r="I1155">
            <v>4.2</v>
          </cell>
          <cell r="J1155">
            <v>7</v>
          </cell>
        </row>
        <row r="1156">
          <cell r="B1156">
            <v>89272</v>
          </cell>
          <cell r="C1156">
            <v>8.3900000000000002E-2</v>
          </cell>
          <cell r="D1156">
            <v>7.0900000000000005E-2</v>
          </cell>
          <cell r="E1156">
            <v>1.2999999999999999E-2</v>
          </cell>
          <cell r="F1156">
            <v>0</v>
          </cell>
          <cell r="G1156">
            <v>0</v>
          </cell>
          <cell r="H1156">
            <v>2.1</v>
          </cell>
          <cell r="I1156">
            <v>4.2</v>
          </cell>
          <cell r="J1156">
            <v>7</v>
          </cell>
        </row>
        <row r="1157">
          <cell r="B1157">
            <v>89275</v>
          </cell>
          <cell r="C1157">
            <v>0.3982</v>
          </cell>
          <cell r="D1157">
            <v>0.36509999999999998</v>
          </cell>
          <cell r="E1157">
            <v>1.6199999999999999E-2</v>
          </cell>
          <cell r="F1157">
            <v>1.6899999999999998E-2</v>
          </cell>
          <cell r="G1157">
            <v>0</v>
          </cell>
          <cell r="H1157">
            <v>2.1</v>
          </cell>
          <cell r="I1157">
            <v>4.2</v>
          </cell>
          <cell r="J1157">
            <v>7</v>
          </cell>
        </row>
        <row r="1158">
          <cell r="B1158">
            <v>89271</v>
          </cell>
          <cell r="C1158">
            <v>0.70609999999999995</v>
          </cell>
          <cell r="D1158">
            <v>0.63270000000000004</v>
          </cell>
          <cell r="E1158">
            <v>5.6399999999999999E-2</v>
          </cell>
          <cell r="F1158">
            <v>1.6899999999999998E-2</v>
          </cell>
          <cell r="G1158">
            <v>0</v>
          </cell>
          <cell r="I1158">
            <v>4.2</v>
          </cell>
          <cell r="J1158">
            <v>7</v>
          </cell>
        </row>
        <row r="1159">
          <cell r="B1159">
            <v>89307</v>
          </cell>
          <cell r="C1159">
            <v>3.3193999999999999</v>
          </cell>
          <cell r="D1159">
            <v>2.9430000000000001</v>
          </cell>
          <cell r="E1159">
            <v>0.2029</v>
          </cell>
          <cell r="F1159">
            <v>0.17330000000000001</v>
          </cell>
          <cell r="G1159">
            <v>0</v>
          </cell>
          <cell r="J1159">
            <v>7</v>
          </cell>
        </row>
        <row r="1161">
          <cell r="B1161" t="str">
            <v>Evolução FEC Conjunto Vila Prudente</v>
          </cell>
        </row>
        <row r="1162">
          <cell r="B1162" t="str">
            <v>CONSUM</v>
          </cell>
          <cell r="C1162" t="str">
            <v>TOTAL</v>
          </cell>
          <cell r="D1162" t="str">
            <v>NPROG</v>
          </cell>
          <cell r="E1162" t="str">
            <v>PROG</v>
          </cell>
          <cell r="F1162" t="str">
            <v>SUBT INT</v>
          </cell>
          <cell r="G1162" t="str">
            <v>SUBT EXT</v>
          </cell>
          <cell r="H1162" t="str">
            <v>Padrão Mensal = 2</v>
          </cell>
          <cell r="I1162" t="str">
            <v>Padrão Trimestral = 3,6</v>
          </cell>
          <cell r="J1162" t="str">
            <v>Padrão Anual = 6</v>
          </cell>
        </row>
        <row r="1163">
          <cell r="B1163">
            <v>126527</v>
          </cell>
          <cell r="C1163">
            <v>0.28060000000000002</v>
          </cell>
          <cell r="D1163">
            <v>0.26979999999999998</v>
          </cell>
          <cell r="E1163">
            <v>1.0800000000000001E-2</v>
          </cell>
          <cell r="F1163">
            <v>0</v>
          </cell>
          <cell r="G1163">
            <v>0</v>
          </cell>
          <cell r="H1163">
            <v>2</v>
          </cell>
          <cell r="I1163">
            <v>3.6</v>
          </cell>
          <cell r="J1163">
            <v>6</v>
          </cell>
        </row>
        <row r="1164">
          <cell r="B1164">
            <v>126521</v>
          </cell>
          <cell r="C1164">
            <v>0.1875</v>
          </cell>
          <cell r="D1164">
            <v>0.18429999999999999</v>
          </cell>
          <cell r="E1164">
            <v>3.2000000000000002E-3</v>
          </cell>
          <cell r="F1164">
            <v>0</v>
          </cell>
          <cell r="G1164">
            <v>0</v>
          </cell>
          <cell r="H1164">
            <v>2</v>
          </cell>
          <cell r="I1164">
            <v>3.6</v>
          </cell>
          <cell r="J1164">
            <v>6</v>
          </cell>
        </row>
        <row r="1165">
          <cell r="B1165">
            <v>126520</v>
          </cell>
          <cell r="C1165">
            <v>0.21640000000000001</v>
          </cell>
          <cell r="D1165">
            <v>0.2077</v>
          </cell>
          <cell r="E1165">
            <v>8.6999999999999994E-3</v>
          </cell>
          <cell r="F1165">
            <v>0</v>
          </cell>
          <cell r="G1165">
            <v>0</v>
          </cell>
          <cell r="H1165">
            <v>2</v>
          </cell>
          <cell r="I1165">
            <v>3.6</v>
          </cell>
          <cell r="J1165">
            <v>6</v>
          </cell>
        </row>
        <row r="1166">
          <cell r="B1166">
            <v>126523</v>
          </cell>
          <cell r="C1166">
            <v>0.6845</v>
          </cell>
          <cell r="D1166">
            <v>0.66180000000000005</v>
          </cell>
          <cell r="E1166">
            <v>2.2700000000000001E-2</v>
          </cell>
          <cell r="F1166">
            <v>0</v>
          </cell>
          <cell r="G1166">
            <v>0</v>
          </cell>
          <cell r="H1166">
            <v>2</v>
          </cell>
          <cell r="I1166">
            <v>3.6</v>
          </cell>
          <cell r="J1166">
            <v>6</v>
          </cell>
        </row>
        <row r="1167">
          <cell r="B1167">
            <v>126502</v>
          </cell>
          <cell r="C1167">
            <v>0.26979999999999998</v>
          </cell>
          <cell r="D1167">
            <v>0.18840000000000001</v>
          </cell>
          <cell r="E1167">
            <v>3.2199999999999999E-2</v>
          </cell>
          <cell r="F1167">
            <v>4.9299999999999997E-2</v>
          </cell>
          <cell r="G1167">
            <v>0</v>
          </cell>
          <cell r="H1167">
            <v>2</v>
          </cell>
          <cell r="I1167">
            <v>3.6</v>
          </cell>
          <cell r="J1167">
            <v>6</v>
          </cell>
        </row>
        <row r="1168">
          <cell r="B1168">
            <v>126502</v>
          </cell>
          <cell r="C1168">
            <v>0.15479999999999999</v>
          </cell>
          <cell r="D1168">
            <v>0.1351</v>
          </cell>
          <cell r="E1168">
            <v>1.9699999999999999E-2</v>
          </cell>
          <cell r="F1168">
            <v>0</v>
          </cell>
          <cell r="G1168">
            <v>0</v>
          </cell>
          <cell r="H1168">
            <v>2</v>
          </cell>
          <cell r="I1168">
            <v>3.6</v>
          </cell>
          <cell r="J1168">
            <v>6</v>
          </cell>
        </row>
        <row r="1169">
          <cell r="B1169">
            <v>126502</v>
          </cell>
          <cell r="C1169">
            <v>0.25719999999999998</v>
          </cell>
          <cell r="D1169">
            <v>0.20910000000000001</v>
          </cell>
          <cell r="E1169">
            <v>2.1700000000000001E-2</v>
          </cell>
          <cell r="F1169">
            <v>2.64E-2</v>
          </cell>
          <cell r="G1169">
            <v>0</v>
          </cell>
          <cell r="H1169">
            <v>2</v>
          </cell>
          <cell r="I1169">
            <v>3.6</v>
          </cell>
          <cell r="J1169">
            <v>6</v>
          </cell>
        </row>
        <row r="1170">
          <cell r="B1170">
            <v>126502</v>
          </cell>
          <cell r="C1170">
            <v>0.68179999999999996</v>
          </cell>
          <cell r="D1170">
            <v>0.53259999999999996</v>
          </cell>
          <cell r="E1170">
            <v>7.3599999999999999E-2</v>
          </cell>
          <cell r="F1170">
            <v>7.5700000000000003E-2</v>
          </cell>
          <cell r="G1170">
            <v>0</v>
          </cell>
          <cell r="H1170">
            <v>2</v>
          </cell>
          <cell r="I1170">
            <v>3.6</v>
          </cell>
          <cell r="J1170">
            <v>6</v>
          </cell>
        </row>
        <row r="1171">
          <cell r="B1171">
            <v>126501</v>
          </cell>
          <cell r="C1171">
            <v>0.48659999999999998</v>
          </cell>
          <cell r="D1171">
            <v>0.26140000000000002</v>
          </cell>
          <cell r="E1171">
            <v>6.2899999999999998E-2</v>
          </cell>
          <cell r="F1171">
            <v>0.1623</v>
          </cell>
          <cell r="G1171">
            <v>0</v>
          </cell>
          <cell r="H1171">
            <v>2</v>
          </cell>
          <cell r="I1171">
            <v>3.6</v>
          </cell>
          <cell r="J1171">
            <v>6</v>
          </cell>
        </row>
        <row r="1172">
          <cell r="B1172">
            <v>126366</v>
          </cell>
          <cell r="C1172">
            <v>0.1055</v>
          </cell>
          <cell r="D1172">
            <v>5.96E-2</v>
          </cell>
          <cell r="E1172">
            <v>4.5900000000000003E-2</v>
          </cell>
          <cell r="F1172">
            <v>0</v>
          </cell>
          <cell r="G1172">
            <v>0</v>
          </cell>
          <cell r="H1172">
            <v>2</v>
          </cell>
          <cell r="I1172">
            <v>3.6</v>
          </cell>
          <cell r="J1172">
            <v>6</v>
          </cell>
        </row>
        <row r="1173">
          <cell r="B1173">
            <v>126360</v>
          </cell>
          <cell r="C1173">
            <v>0.30459999999999998</v>
          </cell>
          <cell r="D1173">
            <v>0.29799999999999999</v>
          </cell>
          <cell r="E1173">
            <v>6.6E-3</v>
          </cell>
          <cell r="F1173">
            <v>0</v>
          </cell>
          <cell r="G1173">
            <v>0</v>
          </cell>
          <cell r="H1173">
            <v>2</v>
          </cell>
          <cell r="I1173">
            <v>3.6</v>
          </cell>
          <cell r="J1173">
            <v>6</v>
          </cell>
        </row>
        <row r="1174">
          <cell r="B1174">
            <v>126409</v>
          </cell>
          <cell r="C1174">
            <v>0.89690000000000003</v>
          </cell>
          <cell r="D1174">
            <v>0.61909999999999998</v>
          </cell>
          <cell r="E1174">
            <v>0.1154</v>
          </cell>
          <cell r="F1174">
            <v>0.16239999999999999</v>
          </cell>
          <cell r="G1174">
            <v>0</v>
          </cell>
          <cell r="H1174">
            <v>2</v>
          </cell>
          <cell r="I1174">
            <v>3.6</v>
          </cell>
          <cell r="J1174">
            <v>6</v>
          </cell>
        </row>
        <row r="1175">
          <cell r="B1175">
            <v>126354</v>
          </cell>
          <cell r="C1175">
            <v>0.1008</v>
          </cell>
          <cell r="D1175">
            <v>6.6500000000000004E-2</v>
          </cell>
          <cell r="E1175">
            <v>3.44E-2</v>
          </cell>
          <cell r="F1175">
            <v>0</v>
          </cell>
          <cell r="G1175">
            <v>0</v>
          </cell>
          <cell r="H1175">
            <v>2</v>
          </cell>
          <cell r="I1175">
            <v>3.6</v>
          </cell>
          <cell r="J1175">
            <v>6</v>
          </cell>
        </row>
        <row r="1176">
          <cell r="B1176">
            <v>126335</v>
          </cell>
          <cell r="C1176">
            <v>0.13059999999999999</v>
          </cell>
          <cell r="D1176">
            <v>0.1072</v>
          </cell>
          <cell r="E1176">
            <v>2.3400000000000001E-2</v>
          </cell>
          <cell r="F1176">
            <v>0</v>
          </cell>
          <cell r="G1176">
            <v>0</v>
          </cell>
          <cell r="H1176">
            <v>2</v>
          </cell>
          <cell r="I1176">
            <v>3.6</v>
          </cell>
          <cell r="J1176">
            <v>6</v>
          </cell>
        </row>
        <row r="1177">
          <cell r="B1177">
            <v>126285</v>
          </cell>
          <cell r="C1177">
            <v>0.32250000000000001</v>
          </cell>
          <cell r="D1177">
            <v>0.309</v>
          </cell>
          <cell r="E1177">
            <v>1.35E-2</v>
          </cell>
          <cell r="F1177">
            <v>0</v>
          </cell>
          <cell r="G1177">
            <v>0</v>
          </cell>
          <cell r="H1177">
            <v>2</v>
          </cell>
          <cell r="I1177">
            <v>3.6</v>
          </cell>
          <cell r="J1177">
            <v>6</v>
          </cell>
        </row>
        <row r="1178">
          <cell r="B1178">
            <v>126325</v>
          </cell>
          <cell r="C1178">
            <v>0.55379999999999996</v>
          </cell>
          <cell r="D1178">
            <v>0.48259999999999997</v>
          </cell>
          <cell r="E1178">
            <v>7.1300000000000002E-2</v>
          </cell>
          <cell r="F1178">
            <v>0</v>
          </cell>
          <cell r="G1178">
            <v>0</v>
          </cell>
          <cell r="I1178">
            <v>3.6</v>
          </cell>
          <cell r="J1178">
            <v>6</v>
          </cell>
        </row>
        <row r="1179">
          <cell r="B1179">
            <v>126440</v>
          </cell>
          <cell r="C1179">
            <v>2.8170999999999999</v>
          </cell>
          <cell r="D1179">
            <v>2.2961999999999998</v>
          </cell>
          <cell r="E1179">
            <v>0.28299999999999997</v>
          </cell>
          <cell r="F1179">
            <v>0.23810000000000001</v>
          </cell>
          <cell r="G1179">
            <v>0</v>
          </cell>
          <cell r="J1179">
            <v>6</v>
          </cell>
        </row>
        <row r="1181">
          <cell r="B1181" t="str">
            <v>Evolução FEC Total da Eletropaulo</v>
          </cell>
        </row>
        <row r="1182">
          <cell r="B1182" t="str">
            <v>CONSUM</v>
          </cell>
          <cell r="C1182" t="str">
            <v>TOTAL</v>
          </cell>
          <cell r="D1182" t="str">
            <v>NPROG</v>
          </cell>
          <cell r="E1182" t="str">
            <v>PROG</v>
          </cell>
          <cell r="F1182" t="str">
            <v>SUBT INT</v>
          </cell>
          <cell r="G1182" t="str">
            <v>SUBT EXT</v>
          </cell>
        </row>
        <row r="1183">
          <cell r="B1183">
            <v>5594385</v>
          </cell>
          <cell r="C1183">
            <v>0.54620000000000002</v>
          </cell>
          <cell r="D1183">
            <v>0.47510000000000002</v>
          </cell>
          <cell r="E1183">
            <v>2.9499999999999998E-2</v>
          </cell>
          <cell r="F1183">
            <v>4.1599999999999998E-2</v>
          </cell>
          <cell r="G1183">
            <v>0</v>
          </cell>
          <cell r="H1183" t="e">
            <v>#N/A</v>
          </cell>
          <cell r="I1183" t="e">
            <v>#N/A</v>
          </cell>
          <cell r="J1183" t="e">
            <v>#N/A</v>
          </cell>
        </row>
        <row r="1184">
          <cell r="B1184">
            <v>5592431</v>
          </cell>
          <cell r="C1184">
            <v>0.38740000000000002</v>
          </cell>
          <cell r="D1184">
            <v>0.33710000000000001</v>
          </cell>
          <cell r="E1184">
            <v>2.3099999999999999E-2</v>
          </cell>
          <cell r="F1184">
            <v>2.6499999999999999E-2</v>
          </cell>
          <cell r="G1184">
            <v>6.9999999999999999E-4</v>
          </cell>
          <cell r="H1184" t="e">
            <v>#N/A</v>
          </cell>
          <cell r="I1184" t="e">
            <v>#N/A</v>
          </cell>
          <cell r="J1184" t="e">
            <v>#N/A</v>
          </cell>
        </row>
        <row r="1185">
          <cell r="B1185">
            <v>5592531</v>
          </cell>
          <cell r="C1185">
            <v>0.61609999999999998</v>
          </cell>
          <cell r="D1185">
            <v>0.43190000000000001</v>
          </cell>
          <cell r="E1185">
            <v>2.1899999999999999E-2</v>
          </cell>
          <cell r="F1185">
            <v>4.6199999999999998E-2</v>
          </cell>
          <cell r="G1185">
            <v>0.11609999999999999</v>
          </cell>
          <cell r="H1185" t="e">
            <v>#N/A</v>
          </cell>
          <cell r="I1185" t="e">
            <v>#N/A</v>
          </cell>
          <cell r="J1185" t="e">
            <v>#N/A</v>
          </cell>
        </row>
        <row r="1186">
          <cell r="B1186">
            <v>5593116</v>
          </cell>
          <cell r="C1186">
            <v>1.5497000000000001</v>
          </cell>
          <cell r="D1186">
            <v>1.2441</v>
          </cell>
          <cell r="E1186">
            <v>7.4499999999999997E-2</v>
          </cell>
          <cell r="F1186">
            <v>0.1143</v>
          </cell>
          <cell r="G1186">
            <v>0.1168</v>
          </cell>
          <cell r="H1186" t="e">
            <v>#N/A</v>
          </cell>
          <cell r="I1186" t="e">
            <v>#N/A</v>
          </cell>
          <cell r="J1186" t="e">
            <v>#N/A</v>
          </cell>
        </row>
        <row r="1187">
          <cell r="B1187">
            <v>5591476</v>
          </cell>
          <cell r="C1187">
            <v>0.2475</v>
          </cell>
          <cell r="D1187">
            <v>0.18890000000000001</v>
          </cell>
          <cell r="E1187">
            <v>2.5899999999999999E-2</v>
          </cell>
          <cell r="F1187">
            <v>3.1699999999999999E-2</v>
          </cell>
          <cell r="G1187">
            <v>1.1000000000000001E-3</v>
          </cell>
          <cell r="H1187" t="e">
            <v>#N/A</v>
          </cell>
          <cell r="I1187" t="e">
            <v>#N/A</v>
          </cell>
          <cell r="J1187" t="e">
            <v>#N/A</v>
          </cell>
        </row>
        <row r="1188">
          <cell r="B1188">
            <v>5591340</v>
          </cell>
          <cell r="C1188">
            <v>0.36880000000000002</v>
          </cell>
          <cell r="D1188">
            <v>0.251</v>
          </cell>
          <cell r="E1188">
            <v>2.35E-2</v>
          </cell>
          <cell r="F1188">
            <v>9.3700000000000006E-2</v>
          </cell>
          <cell r="G1188">
            <v>6.9999999999999999E-4</v>
          </cell>
          <cell r="H1188" t="e">
            <v>#N/A</v>
          </cell>
          <cell r="I1188" t="e">
            <v>#N/A</v>
          </cell>
          <cell r="J1188" t="e">
            <v>#N/A</v>
          </cell>
        </row>
        <row r="1189">
          <cell r="B1189">
            <v>5590720</v>
          </cell>
          <cell r="C1189">
            <v>0.3488</v>
          </cell>
          <cell r="D1189">
            <v>0.2843</v>
          </cell>
          <cell r="E1189">
            <v>2.0899999999999998E-2</v>
          </cell>
          <cell r="F1189">
            <v>4.36E-2</v>
          </cell>
          <cell r="G1189">
            <v>0</v>
          </cell>
          <cell r="H1189" t="e">
            <v>#N/A</v>
          </cell>
          <cell r="I1189" t="e">
            <v>#N/A</v>
          </cell>
          <cell r="J1189" t="e">
            <v>#N/A</v>
          </cell>
        </row>
        <row r="1190">
          <cell r="B1190">
            <v>5591179</v>
          </cell>
          <cell r="C1190">
            <v>0.96509999999999996</v>
          </cell>
          <cell r="D1190">
            <v>0.72419999999999995</v>
          </cell>
          <cell r="E1190">
            <v>7.0300000000000001E-2</v>
          </cell>
          <cell r="F1190">
            <v>0.16900000000000001</v>
          </cell>
          <cell r="G1190">
            <v>1.8E-3</v>
          </cell>
          <cell r="H1190" t="e">
            <v>#N/A</v>
          </cell>
          <cell r="I1190" t="e">
            <v>#N/A</v>
          </cell>
          <cell r="J1190" t="e">
            <v>#N/A</v>
          </cell>
        </row>
        <row r="1191">
          <cell r="B1191">
            <v>5591122</v>
          </cell>
          <cell r="C1191">
            <v>0.57110000000000005</v>
          </cell>
          <cell r="D1191">
            <v>0.45050000000000001</v>
          </cell>
          <cell r="E1191">
            <v>2.7400000000000001E-2</v>
          </cell>
          <cell r="F1191">
            <v>8.3900000000000002E-2</v>
          </cell>
          <cell r="G1191">
            <v>9.1999999999999998E-3</v>
          </cell>
          <cell r="H1191" t="e">
            <v>#N/A</v>
          </cell>
          <cell r="I1191" t="e">
            <v>#N/A</v>
          </cell>
          <cell r="J1191" t="e">
            <v>#N/A</v>
          </cell>
        </row>
        <row r="1192">
          <cell r="B1192">
            <v>5589068</v>
          </cell>
          <cell r="C1192">
            <v>0.3634</v>
          </cell>
          <cell r="D1192">
            <v>0.26129999999999998</v>
          </cell>
          <cell r="E1192">
            <v>3.4099999999999998E-2</v>
          </cell>
          <cell r="F1192">
            <v>3.8899999999999997E-2</v>
          </cell>
          <cell r="G1192">
            <v>2.9100000000000001E-2</v>
          </cell>
          <cell r="H1192" t="e">
            <v>#N/A</v>
          </cell>
          <cell r="I1192" t="e">
            <v>#N/A</v>
          </cell>
          <cell r="J1192" t="e">
            <v>#N/A</v>
          </cell>
        </row>
        <row r="1193">
          <cell r="B1193">
            <v>5588008</v>
          </cell>
          <cell r="C1193">
            <v>0.47149999999999997</v>
          </cell>
          <cell r="D1193">
            <v>0.33079999999999998</v>
          </cell>
          <cell r="E1193">
            <v>3.0700000000000002E-2</v>
          </cell>
          <cell r="F1193">
            <v>3.5099999999999999E-2</v>
          </cell>
          <cell r="G1193">
            <v>7.4800000000000005E-2</v>
          </cell>
          <cell r="H1193" t="e">
            <v>#N/A</v>
          </cell>
          <cell r="I1193" t="e">
            <v>#N/A</v>
          </cell>
          <cell r="J1193" t="e">
            <v>#N/A</v>
          </cell>
        </row>
        <row r="1194">
          <cell r="B1194">
            <v>5589399</v>
          </cell>
          <cell r="C1194">
            <v>1.4059999999999999</v>
          </cell>
          <cell r="D1194">
            <v>1.0426</v>
          </cell>
          <cell r="E1194">
            <v>9.2200000000000004E-2</v>
          </cell>
          <cell r="F1194">
            <v>0.15790000000000001</v>
          </cell>
          <cell r="G1194">
            <v>0.11310000000000001</v>
          </cell>
          <cell r="H1194" t="e">
            <v>#N/A</v>
          </cell>
          <cell r="I1194" t="e">
            <v>#N/A</v>
          </cell>
          <cell r="J1194" t="e">
            <v>#N/A</v>
          </cell>
        </row>
        <row r="1195">
          <cell r="B1195">
            <v>5586434</v>
          </cell>
          <cell r="C1195">
            <v>0.33679999999999999</v>
          </cell>
          <cell r="D1195">
            <v>0.26500000000000001</v>
          </cell>
          <cell r="E1195">
            <v>3.0300000000000001E-2</v>
          </cell>
          <cell r="F1195">
            <v>2.5999999999999999E-3</v>
          </cell>
          <cell r="G1195">
            <v>3.8899999999999997E-2</v>
          </cell>
          <cell r="H1195" t="e">
            <v>#N/A</v>
          </cell>
          <cell r="I1195" t="e">
            <v>#N/A</v>
          </cell>
          <cell r="J1195" t="e">
            <v>#N/A</v>
          </cell>
        </row>
        <row r="1196">
          <cell r="B1196">
            <v>5589441</v>
          </cell>
          <cell r="C1196">
            <v>0.59930000000000005</v>
          </cell>
          <cell r="D1196">
            <v>0.41920000000000002</v>
          </cell>
          <cell r="E1196">
            <v>3.1800000000000002E-2</v>
          </cell>
          <cell r="F1196">
            <v>7.5800000000000006E-2</v>
          </cell>
          <cell r="G1196">
            <v>7.2499999999999995E-2</v>
          </cell>
          <cell r="H1196" t="e">
            <v>#N/A</v>
          </cell>
          <cell r="I1196" t="e">
            <v>#N/A</v>
          </cell>
          <cell r="J1196" t="e">
            <v>#N/A</v>
          </cell>
        </row>
        <row r="1197">
          <cell r="B1197">
            <v>5589664</v>
          </cell>
          <cell r="C1197">
            <v>0.66579999999999995</v>
          </cell>
          <cell r="D1197">
            <v>0.53300000000000003</v>
          </cell>
          <cell r="E1197">
            <v>2.9499999999999998E-2</v>
          </cell>
          <cell r="F1197">
            <v>4.2799999999999998E-2</v>
          </cell>
          <cell r="G1197">
            <v>6.0600000000000001E-2</v>
          </cell>
          <cell r="H1197" t="e">
            <v>#N/A</v>
          </cell>
          <cell r="I1197" t="e">
            <v>#N/A</v>
          </cell>
          <cell r="J1197" t="e">
            <v>#N/A</v>
          </cell>
        </row>
        <row r="1198">
          <cell r="B1198">
            <v>5588513</v>
          </cell>
          <cell r="C1198">
            <v>1.6020000000000001</v>
          </cell>
          <cell r="D1198">
            <v>1.2173</v>
          </cell>
          <cell r="E1198">
            <v>9.1600000000000001E-2</v>
          </cell>
          <cell r="F1198">
            <v>0.1212</v>
          </cell>
          <cell r="G1198">
            <v>0.17199999999999999</v>
          </cell>
          <cell r="H1198" t="e">
            <v>#N/A</v>
          </cell>
          <cell r="I1198" t="e">
            <v>#N/A</v>
          </cell>
          <cell r="J1198" t="e">
            <v>#N/A</v>
          </cell>
        </row>
        <row r="1199">
          <cell r="B1199">
            <v>5590552</v>
          </cell>
          <cell r="C1199">
            <v>5.5228000000000002</v>
          </cell>
          <cell r="D1199">
            <v>4.2282000000000002</v>
          </cell>
          <cell r="E1199">
            <v>0.3286</v>
          </cell>
          <cell r="F1199">
            <v>0.56240000000000001</v>
          </cell>
          <cell r="G1199">
            <v>0.40360000000000001</v>
          </cell>
          <cell r="I1199" t="e">
            <v>#N/A</v>
          </cell>
          <cell r="J1199" t="e">
            <v>#N/A</v>
          </cell>
        </row>
        <row r="1201">
          <cell r="B1201" t="str">
            <v>Evolução FEC Unidade Oeste</v>
          </cell>
        </row>
        <row r="1202">
          <cell r="B1202" t="str">
            <v>CONSUM</v>
          </cell>
          <cell r="C1202" t="str">
            <v>TOTAL</v>
          </cell>
          <cell r="D1202" t="str">
            <v>NPROG</v>
          </cell>
          <cell r="E1202" t="str">
            <v>PROG</v>
          </cell>
          <cell r="F1202" t="str">
            <v>SUBT INT</v>
          </cell>
          <cell r="G1202" t="str">
            <v>SUBT EXT</v>
          </cell>
        </row>
        <row r="1203">
          <cell r="B1203">
            <v>780304</v>
          </cell>
          <cell r="C1203">
            <v>0.76990000000000003</v>
          </cell>
          <cell r="D1203">
            <v>0.66239999999999999</v>
          </cell>
          <cell r="E1203">
            <v>2.76E-2</v>
          </cell>
          <cell r="F1203">
            <v>0.08</v>
          </cell>
          <cell r="G1203">
            <v>0</v>
          </cell>
          <cell r="H1203" t="e">
            <v>#N/A</v>
          </cell>
          <cell r="I1203" t="e">
            <v>#N/A</v>
          </cell>
          <cell r="J1203" t="e">
            <v>#N/A</v>
          </cell>
        </row>
        <row r="1204">
          <cell r="B1204">
            <v>779857</v>
          </cell>
          <cell r="C1204">
            <v>0.67669999999999997</v>
          </cell>
          <cell r="D1204">
            <v>0.60519999999999996</v>
          </cell>
          <cell r="E1204">
            <v>2.4299999999999999E-2</v>
          </cell>
          <cell r="F1204">
            <v>4.2000000000000003E-2</v>
          </cell>
          <cell r="G1204">
            <v>5.1999999999999998E-3</v>
          </cell>
          <cell r="H1204" t="e">
            <v>#N/A</v>
          </cell>
          <cell r="I1204" t="e">
            <v>#N/A</v>
          </cell>
          <cell r="J1204" t="e">
            <v>#N/A</v>
          </cell>
        </row>
        <row r="1205">
          <cell r="B1205">
            <v>779604</v>
          </cell>
          <cell r="C1205">
            <v>1.2503</v>
          </cell>
          <cell r="D1205">
            <v>0.74170000000000003</v>
          </cell>
          <cell r="E1205">
            <v>2.01E-2</v>
          </cell>
          <cell r="F1205">
            <v>9.1200000000000003E-2</v>
          </cell>
          <cell r="G1205">
            <v>0.39729999999999999</v>
          </cell>
          <cell r="H1205" t="e">
            <v>#N/A</v>
          </cell>
          <cell r="I1205" t="e">
            <v>#N/A</v>
          </cell>
          <cell r="J1205" t="e">
            <v>#N/A</v>
          </cell>
        </row>
        <row r="1206">
          <cell r="B1206">
            <v>779922</v>
          </cell>
          <cell r="C1206">
            <v>2.6966999999999999</v>
          </cell>
          <cell r="D1206">
            <v>2.0093000000000001</v>
          </cell>
          <cell r="E1206">
            <v>7.1999999999999995E-2</v>
          </cell>
          <cell r="F1206">
            <v>0.2132</v>
          </cell>
          <cell r="G1206">
            <v>0.40229999999999999</v>
          </cell>
          <cell r="H1206" t="e">
            <v>#N/A</v>
          </cell>
          <cell r="I1206" t="e">
            <v>#N/A</v>
          </cell>
          <cell r="J1206" t="e">
            <v>#N/A</v>
          </cell>
        </row>
        <row r="1207">
          <cell r="B1207">
            <v>779573</v>
          </cell>
          <cell r="C1207">
            <v>0.49509999999999998</v>
          </cell>
          <cell r="D1207">
            <v>0.41360000000000002</v>
          </cell>
          <cell r="E1207">
            <v>4.6800000000000001E-2</v>
          </cell>
          <cell r="F1207">
            <v>3.4700000000000002E-2</v>
          </cell>
          <cell r="G1207">
            <v>0</v>
          </cell>
          <cell r="H1207" t="e">
            <v>#N/A</v>
          </cell>
          <cell r="I1207" t="e">
            <v>#N/A</v>
          </cell>
          <cell r="J1207" t="e">
            <v>#N/A</v>
          </cell>
        </row>
        <row r="1208">
          <cell r="B1208">
            <v>779567</v>
          </cell>
          <cell r="C1208">
            <v>0.60029999999999994</v>
          </cell>
          <cell r="D1208">
            <v>0.43099999999999999</v>
          </cell>
          <cell r="E1208">
            <v>4.1099999999999998E-2</v>
          </cell>
          <cell r="F1208">
            <v>0.1231</v>
          </cell>
          <cell r="G1208">
            <v>5.1999999999999998E-3</v>
          </cell>
          <cell r="H1208" t="e">
            <v>#N/A</v>
          </cell>
          <cell r="I1208" t="e">
            <v>#N/A</v>
          </cell>
          <cell r="J1208" t="e">
            <v>#N/A</v>
          </cell>
        </row>
        <row r="1209">
          <cell r="B1209">
            <v>779567</v>
          </cell>
          <cell r="C1209">
            <v>0.61939999999999995</v>
          </cell>
          <cell r="D1209">
            <v>0.52470000000000006</v>
          </cell>
          <cell r="E1209">
            <v>2.4299999999999999E-2</v>
          </cell>
          <cell r="F1209">
            <v>7.0499999999999993E-2</v>
          </cell>
          <cell r="G1209">
            <v>0</v>
          </cell>
          <cell r="H1209" t="e">
            <v>#N/A</v>
          </cell>
          <cell r="I1209" t="e">
            <v>#N/A</v>
          </cell>
          <cell r="J1209" t="e">
            <v>#N/A</v>
          </cell>
        </row>
        <row r="1210">
          <cell r="B1210">
            <v>779569</v>
          </cell>
          <cell r="C1210">
            <v>1.7148000000000001</v>
          </cell>
          <cell r="D1210">
            <v>1.3693</v>
          </cell>
          <cell r="E1210">
            <v>0.11219999999999999</v>
          </cell>
          <cell r="F1210">
            <v>0.2283</v>
          </cell>
          <cell r="G1210">
            <v>5.1999999999999998E-3</v>
          </cell>
          <cell r="H1210" t="e">
            <v>#N/A</v>
          </cell>
          <cell r="I1210" t="e">
            <v>#N/A</v>
          </cell>
          <cell r="J1210" t="e">
            <v>#N/A</v>
          </cell>
        </row>
        <row r="1211">
          <cell r="B1211">
            <v>779731</v>
          </cell>
          <cell r="C1211">
            <v>0.99819999999999998</v>
          </cell>
          <cell r="D1211">
            <v>0.90780000000000005</v>
          </cell>
          <cell r="E1211">
            <v>2.23E-2</v>
          </cell>
          <cell r="F1211">
            <v>6.2899999999999998E-2</v>
          </cell>
          <cell r="G1211">
            <v>5.1999999999999998E-3</v>
          </cell>
          <cell r="H1211" t="e">
            <v>#N/A</v>
          </cell>
          <cell r="I1211" t="e">
            <v>#N/A</v>
          </cell>
          <cell r="J1211" t="e">
            <v>#N/A</v>
          </cell>
        </row>
        <row r="1212">
          <cell r="B1212">
            <v>779623</v>
          </cell>
          <cell r="C1212">
            <v>0.76229999999999998</v>
          </cell>
          <cell r="D1212">
            <v>0.39860000000000001</v>
          </cell>
          <cell r="E1212">
            <v>6.9400000000000003E-2</v>
          </cell>
          <cell r="F1212">
            <v>8.5699999999999998E-2</v>
          </cell>
          <cell r="G1212">
            <v>0.20860000000000001</v>
          </cell>
          <cell r="H1212" t="e">
            <v>#N/A</v>
          </cell>
          <cell r="I1212" t="e">
            <v>#N/A</v>
          </cell>
          <cell r="J1212" t="e">
            <v>#N/A</v>
          </cell>
        </row>
        <row r="1213">
          <cell r="B1213">
            <v>779702</v>
          </cell>
          <cell r="C1213">
            <v>0.7903</v>
          </cell>
          <cell r="D1213">
            <v>0.64429999999999998</v>
          </cell>
          <cell r="E1213">
            <v>3.3799999999999997E-2</v>
          </cell>
          <cell r="F1213">
            <v>5.5199999999999999E-2</v>
          </cell>
          <cell r="G1213">
            <v>5.7000000000000002E-2</v>
          </cell>
          <cell r="H1213" t="e">
            <v>#N/A</v>
          </cell>
          <cell r="I1213" t="e">
            <v>#N/A</v>
          </cell>
          <cell r="J1213" t="e">
            <v>#N/A</v>
          </cell>
        </row>
        <row r="1214">
          <cell r="B1214">
            <v>779685</v>
          </cell>
          <cell r="C1214">
            <v>2.5508000000000002</v>
          </cell>
          <cell r="D1214">
            <v>1.9507000000000001</v>
          </cell>
          <cell r="E1214">
            <v>0.1255</v>
          </cell>
          <cell r="F1214">
            <v>0.20380000000000001</v>
          </cell>
          <cell r="G1214">
            <v>0.27079999999999999</v>
          </cell>
          <cell r="H1214" t="e">
            <v>#N/A</v>
          </cell>
          <cell r="I1214" t="e">
            <v>#N/A</v>
          </cell>
          <cell r="J1214" t="e">
            <v>#N/A</v>
          </cell>
        </row>
        <row r="1215">
          <cell r="B1215">
            <v>779593</v>
          </cell>
          <cell r="C1215">
            <v>0.76459999999999995</v>
          </cell>
          <cell r="D1215">
            <v>0.45329999999999998</v>
          </cell>
          <cell r="E1215">
            <v>3.2399999999999998E-2</v>
          </cell>
          <cell r="F1215">
            <v>0</v>
          </cell>
          <cell r="G1215">
            <v>0.27889999999999998</v>
          </cell>
          <cell r="H1215" t="e">
            <v>#N/A</v>
          </cell>
          <cell r="I1215" t="e">
            <v>#N/A</v>
          </cell>
          <cell r="J1215" t="e">
            <v>#N/A</v>
          </cell>
        </row>
        <row r="1216">
          <cell r="B1216">
            <v>779928</v>
          </cell>
          <cell r="C1216">
            <v>0.81299999999999994</v>
          </cell>
          <cell r="D1216">
            <v>0.69159999999999999</v>
          </cell>
          <cell r="E1216">
            <v>2.1000000000000001E-2</v>
          </cell>
          <cell r="F1216">
            <v>4.3299999999999998E-2</v>
          </cell>
          <cell r="G1216">
            <v>5.7099999999999998E-2</v>
          </cell>
          <cell r="H1216" t="e">
            <v>#N/A</v>
          </cell>
          <cell r="I1216" t="e">
            <v>#N/A</v>
          </cell>
          <cell r="J1216" t="e">
            <v>#N/A</v>
          </cell>
        </row>
        <row r="1217">
          <cell r="B1217">
            <v>779792</v>
          </cell>
          <cell r="C1217">
            <v>0.92249999999999999</v>
          </cell>
          <cell r="D1217">
            <v>0.83150000000000002</v>
          </cell>
          <cell r="E1217">
            <v>3.5200000000000002E-2</v>
          </cell>
          <cell r="F1217">
            <v>5.5800000000000002E-2</v>
          </cell>
          <cell r="G1217">
            <v>0</v>
          </cell>
          <cell r="H1217" t="e">
            <v>#N/A</v>
          </cell>
          <cell r="I1217" t="e">
            <v>#N/A</v>
          </cell>
          <cell r="J1217" t="e">
            <v>#N/A</v>
          </cell>
        </row>
        <row r="1218">
          <cell r="B1218">
            <v>779771</v>
          </cell>
          <cell r="C1218">
            <v>2.5001000000000002</v>
          </cell>
          <cell r="D1218">
            <v>1.9764999999999999</v>
          </cell>
          <cell r="E1218">
            <v>8.8599999999999998E-2</v>
          </cell>
          <cell r="F1218">
            <v>9.9099999999999994E-2</v>
          </cell>
          <cell r="G1218">
            <v>0.33589999999999998</v>
          </cell>
          <cell r="H1218" t="e">
            <v>#N/A</v>
          </cell>
          <cell r="I1218" t="e">
            <v>#N/A</v>
          </cell>
          <cell r="J1218" t="e">
            <v>#N/A</v>
          </cell>
        </row>
        <row r="1219">
          <cell r="B1219">
            <v>779737</v>
          </cell>
          <cell r="C1219">
            <v>9.4626000000000001</v>
          </cell>
          <cell r="D1219">
            <v>7.3059000000000003</v>
          </cell>
          <cell r="E1219">
            <v>0.39829999999999999</v>
          </cell>
          <cell r="F1219">
            <v>0.74439999999999995</v>
          </cell>
          <cell r="G1219">
            <v>1.0144</v>
          </cell>
          <cell r="I1219" t="e">
            <v>#N/A</v>
          </cell>
          <cell r="J1219" t="e">
            <v>#N/A</v>
          </cell>
        </row>
        <row r="1221">
          <cell r="B1221" t="str">
            <v>Evolução FEC Unidade São Paulo Sul</v>
          </cell>
        </row>
        <row r="1222">
          <cell r="B1222" t="str">
            <v>CONSUM</v>
          </cell>
          <cell r="C1222" t="str">
            <v>TOTAL</v>
          </cell>
          <cell r="D1222" t="str">
            <v>NPROG</v>
          </cell>
          <cell r="E1222" t="str">
            <v>PROG</v>
          </cell>
          <cell r="F1222" t="str">
            <v>SUBT INT</v>
          </cell>
          <cell r="G1222" t="str">
            <v>SUBT EXT</v>
          </cell>
        </row>
        <row r="1223">
          <cell r="B1223">
            <v>993879</v>
          </cell>
          <cell r="C1223">
            <v>0.60650000000000004</v>
          </cell>
          <cell r="D1223">
            <v>0.55369999999999997</v>
          </cell>
          <cell r="E1223">
            <v>2.1399999999999999E-2</v>
          </cell>
          <cell r="F1223">
            <v>3.1300000000000001E-2</v>
          </cell>
          <cell r="G1223">
            <v>0</v>
          </cell>
          <cell r="H1223" t="e">
            <v>#N/A</v>
          </cell>
          <cell r="I1223" t="e">
            <v>#N/A</v>
          </cell>
          <cell r="J1223" t="e">
            <v>#N/A</v>
          </cell>
        </row>
        <row r="1224">
          <cell r="B1224">
            <v>993360</v>
          </cell>
          <cell r="C1224">
            <v>0.42620000000000002</v>
          </cell>
          <cell r="D1224">
            <v>0.3896</v>
          </cell>
          <cell r="E1224">
            <v>2.4400000000000002E-2</v>
          </cell>
          <cell r="F1224">
            <v>1.2200000000000001E-2</v>
          </cell>
          <cell r="G1224">
            <v>0</v>
          </cell>
          <cell r="H1224" t="e">
            <v>#N/A</v>
          </cell>
          <cell r="I1224" t="e">
            <v>#N/A</v>
          </cell>
          <cell r="J1224" t="e">
            <v>#N/A</v>
          </cell>
        </row>
        <row r="1225">
          <cell r="B1225">
            <v>993453</v>
          </cell>
          <cell r="C1225">
            <v>0.65800000000000003</v>
          </cell>
          <cell r="D1225">
            <v>0.5655</v>
          </cell>
          <cell r="E1225">
            <v>2.9100000000000001E-2</v>
          </cell>
          <cell r="F1225">
            <v>3.8999999999999998E-3</v>
          </cell>
          <cell r="G1225">
            <v>5.9499999999999997E-2</v>
          </cell>
          <cell r="H1225" t="e">
            <v>#N/A</v>
          </cell>
          <cell r="I1225" t="e">
            <v>#N/A</v>
          </cell>
          <cell r="J1225" t="e">
            <v>#N/A</v>
          </cell>
        </row>
        <row r="1226">
          <cell r="B1226">
            <v>993564</v>
          </cell>
          <cell r="C1226">
            <v>1.6907000000000001</v>
          </cell>
          <cell r="D1226">
            <v>1.5087999999999999</v>
          </cell>
          <cell r="E1226">
            <v>7.4899999999999994E-2</v>
          </cell>
          <cell r="F1226">
            <v>4.7399999999999998E-2</v>
          </cell>
          <cell r="G1226">
            <v>5.9499999999999997E-2</v>
          </cell>
          <cell r="H1226" t="e">
            <v>#N/A</v>
          </cell>
          <cell r="I1226" t="e">
            <v>#N/A</v>
          </cell>
          <cell r="J1226" t="e">
            <v>#N/A</v>
          </cell>
        </row>
        <row r="1227">
          <cell r="B1227">
            <v>993244</v>
          </cell>
          <cell r="C1227">
            <v>0.23910000000000001</v>
          </cell>
          <cell r="D1227">
            <v>0.21029999999999999</v>
          </cell>
          <cell r="E1227">
            <v>1.89E-2</v>
          </cell>
          <cell r="F1227">
            <v>9.7999999999999997E-3</v>
          </cell>
          <cell r="G1227">
            <v>0</v>
          </cell>
          <cell r="H1227" t="e">
            <v>#N/A</v>
          </cell>
          <cell r="I1227" t="e">
            <v>#N/A</v>
          </cell>
          <cell r="J1227" t="e">
            <v>#N/A</v>
          </cell>
        </row>
        <row r="1228">
          <cell r="B1228">
            <v>993249</v>
          </cell>
          <cell r="C1228">
            <v>0.39810000000000001</v>
          </cell>
          <cell r="D1228">
            <v>0.28089999999999998</v>
          </cell>
          <cell r="E1228">
            <v>1.4500000000000001E-2</v>
          </cell>
          <cell r="F1228">
            <v>0.1026</v>
          </cell>
          <cell r="G1228">
            <v>0</v>
          </cell>
          <cell r="H1228" t="e">
            <v>#N/A</v>
          </cell>
          <cell r="I1228" t="e">
            <v>#N/A</v>
          </cell>
          <cell r="J1228" t="e">
            <v>#N/A</v>
          </cell>
        </row>
        <row r="1229">
          <cell r="B1229">
            <v>993249</v>
          </cell>
          <cell r="C1229">
            <v>0.36030000000000001</v>
          </cell>
          <cell r="D1229">
            <v>0.29809999999999998</v>
          </cell>
          <cell r="E1229">
            <v>1.52E-2</v>
          </cell>
          <cell r="F1229">
            <v>4.6899999999999997E-2</v>
          </cell>
          <cell r="G1229">
            <v>0</v>
          </cell>
          <cell r="H1229" t="e">
            <v>#N/A</v>
          </cell>
          <cell r="I1229" t="e">
            <v>#N/A</v>
          </cell>
          <cell r="J1229" t="e">
            <v>#N/A</v>
          </cell>
        </row>
        <row r="1230">
          <cell r="B1230">
            <v>993247</v>
          </cell>
          <cell r="C1230">
            <v>0.99750000000000005</v>
          </cell>
          <cell r="D1230">
            <v>0.7893</v>
          </cell>
          <cell r="E1230">
            <v>4.8599999999999997E-2</v>
          </cell>
          <cell r="F1230">
            <v>0.1593</v>
          </cell>
          <cell r="G1230">
            <v>0</v>
          </cell>
          <cell r="H1230" t="e">
            <v>#N/A</v>
          </cell>
          <cell r="I1230" t="e">
            <v>#N/A</v>
          </cell>
          <cell r="J1230" t="e">
            <v>#N/A</v>
          </cell>
        </row>
        <row r="1231">
          <cell r="B1231">
            <v>993148</v>
          </cell>
          <cell r="C1231">
            <v>0.45429999999999998</v>
          </cell>
          <cell r="D1231">
            <v>0.3896</v>
          </cell>
          <cell r="E1231">
            <v>2.1000000000000001E-2</v>
          </cell>
          <cell r="F1231">
            <v>1.4800000000000001E-2</v>
          </cell>
          <cell r="G1231">
            <v>2.8899999999999999E-2</v>
          </cell>
          <cell r="H1231" t="e">
            <v>#N/A</v>
          </cell>
          <cell r="I1231" t="e">
            <v>#N/A</v>
          </cell>
          <cell r="J1231" t="e">
            <v>#N/A</v>
          </cell>
        </row>
        <row r="1232">
          <cell r="B1232">
            <v>992632</v>
          </cell>
          <cell r="C1232">
            <v>0.34379999999999999</v>
          </cell>
          <cell r="D1232">
            <v>0.30499999999999999</v>
          </cell>
          <cell r="E1232">
            <v>1.7399999999999999E-2</v>
          </cell>
          <cell r="F1232">
            <v>2.1399999999999999E-2</v>
          </cell>
          <cell r="G1232">
            <v>0</v>
          </cell>
          <cell r="H1232" t="e">
            <v>#N/A</v>
          </cell>
          <cell r="I1232" t="e">
            <v>#N/A</v>
          </cell>
          <cell r="J1232" t="e">
            <v>#N/A</v>
          </cell>
        </row>
        <row r="1233">
          <cell r="B1233">
            <v>992289</v>
          </cell>
          <cell r="C1233">
            <v>0.4889</v>
          </cell>
          <cell r="D1233">
            <v>0.40570000000000001</v>
          </cell>
          <cell r="E1233">
            <v>3.0800000000000001E-2</v>
          </cell>
          <cell r="F1233">
            <v>6.7000000000000002E-3</v>
          </cell>
          <cell r="G1233">
            <v>4.58E-2</v>
          </cell>
          <cell r="H1233" t="e">
            <v>#N/A</v>
          </cell>
          <cell r="I1233" t="e">
            <v>#N/A</v>
          </cell>
          <cell r="J1233" t="e">
            <v>#N/A</v>
          </cell>
        </row>
        <row r="1234">
          <cell r="B1234">
            <v>992690</v>
          </cell>
          <cell r="C1234">
            <v>1.2869999999999999</v>
          </cell>
          <cell r="D1234">
            <v>1.1003000000000001</v>
          </cell>
          <cell r="E1234">
            <v>6.9199999999999998E-2</v>
          </cell>
          <cell r="F1234">
            <v>4.2900000000000001E-2</v>
          </cell>
          <cell r="G1234">
            <v>7.4700000000000003E-2</v>
          </cell>
          <cell r="H1234" t="e">
            <v>#N/A</v>
          </cell>
          <cell r="I1234" t="e">
            <v>#N/A</v>
          </cell>
          <cell r="J1234" t="e">
            <v>#N/A</v>
          </cell>
        </row>
        <row r="1235">
          <cell r="B1235">
            <v>992059</v>
          </cell>
          <cell r="C1235">
            <v>0.37419999999999998</v>
          </cell>
          <cell r="D1235">
            <v>0.35110000000000002</v>
          </cell>
          <cell r="E1235">
            <v>2.2100000000000002E-2</v>
          </cell>
          <cell r="F1235">
            <v>1E-3</v>
          </cell>
          <cell r="G1235">
            <v>0</v>
          </cell>
          <cell r="H1235" t="e">
            <v>#N/A</v>
          </cell>
          <cell r="I1235" t="e">
            <v>#N/A</v>
          </cell>
          <cell r="J1235" t="e">
            <v>#N/A</v>
          </cell>
        </row>
        <row r="1236">
          <cell r="B1236">
            <v>992506</v>
          </cell>
          <cell r="C1236">
            <v>0.86860000000000004</v>
          </cell>
          <cell r="D1236">
            <v>0.5696</v>
          </cell>
          <cell r="E1236">
            <v>1.7899999999999999E-2</v>
          </cell>
          <cell r="F1236">
            <v>0.12889999999999999</v>
          </cell>
          <cell r="G1236">
            <v>0.1522</v>
          </cell>
          <cell r="H1236" t="e">
            <v>#N/A</v>
          </cell>
          <cell r="I1236" t="e">
            <v>#N/A</v>
          </cell>
          <cell r="J1236" t="e">
            <v>#N/A</v>
          </cell>
        </row>
        <row r="1237">
          <cell r="B1237">
            <v>992549</v>
          </cell>
          <cell r="C1237">
            <v>0.76670000000000005</v>
          </cell>
          <cell r="D1237">
            <v>0.71279999999999999</v>
          </cell>
          <cell r="E1237">
            <v>1.83E-2</v>
          </cell>
          <cell r="F1237">
            <v>3.56E-2</v>
          </cell>
          <cell r="G1237">
            <v>0</v>
          </cell>
          <cell r="H1237" t="e">
            <v>#N/A</v>
          </cell>
          <cell r="I1237" t="e">
            <v>#N/A</v>
          </cell>
          <cell r="J1237" t="e">
            <v>#N/A</v>
          </cell>
        </row>
        <row r="1238">
          <cell r="B1238">
            <v>992371</v>
          </cell>
          <cell r="C1238">
            <v>2.0095999999999998</v>
          </cell>
          <cell r="D1238">
            <v>1.6335999999999999</v>
          </cell>
          <cell r="E1238">
            <v>5.8299999999999998E-2</v>
          </cell>
          <cell r="F1238">
            <v>0.16550000000000001</v>
          </cell>
          <cell r="G1238">
            <v>0.1522</v>
          </cell>
          <cell r="H1238" t="e">
            <v>#N/A</v>
          </cell>
          <cell r="I1238" t="e">
            <v>#N/A</v>
          </cell>
          <cell r="J1238" t="e">
            <v>#N/A</v>
          </cell>
        </row>
        <row r="1239">
          <cell r="B1239">
            <v>992968</v>
          </cell>
          <cell r="C1239">
            <v>5.9846000000000004</v>
          </cell>
          <cell r="D1239">
            <v>5.0319000000000003</v>
          </cell>
          <cell r="E1239">
            <v>0.251</v>
          </cell>
          <cell r="F1239">
            <v>0.41510000000000002</v>
          </cell>
          <cell r="G1239">
            <v>0.2863</v>
          </cell>
          <cell r="I1239" t="e">
            <v>#N/A</v>
          </cell>
          <cell r="J1239" t="e">
            <v>#N/A</v>
          </cell>
        </row>
        <row r="1241">
          <cell r="B1241" t="str">
            <v>Evolução FEC Unidade Anhembi</v>
          </cell>
        </row>
        <row r="1242">
          <cell r="B1242" t="str">
            <v>CONSUM</v>
          </cell>
          <cell r="C1242" t="str">
            <v>TOTAL</v>
          </cell>
          <cell r="D1242" t="str">
            <v>NPROG</v>
          </cell>
          <cell r="E1242" t="str">
            <v>PROG</v>
          </cell>
          <cell r="F1242" t="str">
            <v>SUBT INT</v>
          </cell>
          <cell r="G1242" t="str">
            <v>SUBT EXT</v>
          </cell>
        </row>
        <row r="1243">
          <cell r="B1243">
            <v>787342</v>
          </cell>
          <cell r="C1243">
            <v>0.67820000000000003</v>
          </cell>
          <cell r="D1243">
            <v>0.52249999999999996</v>
          </cell>
          <cell r="E1243">
            <v>4.3900000000000002E-2</v>
          </cell>
          <cell r="F1243">
            <v>0.1118</v>
          </cell>
          <cell r="G1243">
            <v>0</v>
          </cell>
          <cell r="H1243" t="e">
            <v>#N/A</v>
          </cell>
          <cell r="I1243" t="e">
            <v>#N/A</v>
          </cell>
          <cell r="J1243" t="e">
            <v>#N/A</v>
          </cell>
        </row>
        <row r="1244">
          <cell r="B1244">
            <v>787030</v>
          </cell>
          <cell r="C1244">
            <v>0.44919999999999999</v>
          </cell>
          <cell r="D1244">
            <v>0.32829999999999998</v>
          </cell>
          <cell r="E1244">
            <v>3.1699999999999999E-2</v>
          </cell>
          <cell r="F1244">
            <v>8.9200000000000002E-2</v>
          </cell>
          <cell r="G1244">
            <v>0</v>
          </cell>
          <cell r="H1244" t="e">
            <v>#N/A</v>
          </cell>
          <cell r="I1244" t="e">
            <v>#N/A</v>
          </cell>
          <cell r="J1244" t="e">
            <v>#N/A</v>
          </cell>
        </row>
        <row r="1245">
          <cell r="B1245">
            <v>786989</v>
          </cell>
          <cell r="C1245">
            <v>0.84330000000000005</v>
          </cell>
          <cell r="D1245">
            <v>0.29780000000000001</v>
          </cell>
          <cell r="E1245">
            <v>2.4E-2</v>
          </cell>
          <cell r="F1245">
            <v>0.2029</v>
          </cell>
          <cell r="G1245">
            <v>0.31859999999999999</v>
          </cell>
          <cell r="H1245" t="e">
            <v>#N/A</v>
          </cell>
          <cell r="I1245" t="e">
            <v>#N/A</v>
          </cell>
          <cell r="J1245" t="e">
            <v>#N/A</v>
          </cell>
        </row>
        <row r="1246">
          <cell r="B1246">
            <v>787120</v>
          </cell>
          <cell r="C1246">
            <v>1.9706999999999999</v>
          </cell>
          <cell r="D1246">
            <v>1.1487000000000001</v>
          </cell>
          <cell r="E1246">
            <v>9.9599999999999994E-2</v>
          </cell>
          <cell r="F1246">
            <v>0.40389999999999998</v>
          </cell>
          <cell r="G1246">
            <v>0.31850000000000001</v>
          </cell>
          <cell r="H1246" t="e">
            <v>#N/A</v>
          </cell>
          <cell r="I1246" t="e">
            <v>#N/A</v>
          </cell>
          <cell r="J1246" t="e">
            <v>#N/A</v>
          </cell>
        </row>
        <row r="1247">
          <cell r="B1247">
            <v>786787</v>
          </cell>
          <cell r="C1247">
            <v>9.4500000000000001E-2</v>
          </cell>
          <cell r="D1247">
            <v>6.9900000000000004E-2</v>
          </cell>
          <cell r="E1247">
            <v>2.46E-2</v>
          </cell>
          <cell r="F1247">
            <v>0</v>
          </cell>
          <cell r="G1247">
            <v>0</v>
          </cell>
          <cell r="H1247" t="e">
            <v>#N/A</v>
          </cell>
          <cell r="I1247" t="e">
            <v>#N/A</v>
          </cell>
          <cell r="J1247" t="e">
            <v>#N/A</v>
          </cell>
        </row>
        <row r="1248">
          <cell r="B1248">
            <v>786787</v>
          </cell>
          <cell r="C1248">
            <v>0.15870000000000001</v>
          </cell>
          <cell r="D1248">
            <v>0.1361</v>
          </cell>
          <cell r="E1248">
            <v>2.2599999999999999E-2</v>
          </cell>
          <cell r="F1248">
            <v>0</v>
          </cell>
          <cell r="G1248">
            <v>0</v>
          </cell>
          <cell r="H1248" t="e">
            <v>#N/A</v>
          </cell>
          <cell r="I1248" t="e">
            <v>#N/A</v>
          </cell>
          <cell r="J1248" t="e">
            <v>#N/A</v>
          </cell>
        </row>
        <row r="1249">
          <cell r="B1249">
            <v>786325</v>
          </cell>
          <cell r="C1249">
            <v>0.2515</v>
          </cell>
          <cell r="D1249">
            <v>0.22559999999999999</v>
          </cell>
          <cell r="E1249">
            <v>2.5899999999999999E-2</v>
          </cell>
          <cell r="F1249">
            <v>0</v>
          </cell>
          <cell r="G1249">
            <v>0</v>
          </cell>
          <cell r="H1249" t="e">
            <v>#N/A</v>
          </cell>
          <cell r="I1249" t="e">
            <v>#N/A</v>
          </cell>
          <cell r="J1249" t="e">
            <v>#N/A</v>
          </cell>
        </row>
        <row r="1250">
          <cell r="B1250">
            <v>786633</v>
          </cell>
          <cell r="C1250">
            <v>0.50470000000000004</v>
          </cell>
          <cell r="D1250">
            <v>0.43159999999999998</v>
          </cell>
          <cell r="E1250">
            <v>7.3099999999999998E-2</v>
          </cell>
          <cell r="F1250">
            <v>0</v>
          </cell>
          <cell r="G1250">
            <v>0</v>
          </cell>
          <cell r="H1250" t="e">
            <v>#N/A</v>
          </cell>
          <cell r="I1250" t="e">
            <v>#N/A</v>
          </cell>
          <cell r="J1250" t="e">
            <v>#N/A</v>
          </cell>
        </row>
        <row r="1251">
          <cell r="B1251">
            <v>786301</v>
          </cell>
          <cell r="C1251">
            <v>0.88249999999999995</v>
          </cell>
          <cell r="D1251">
            <v>0.58560000000000001</v>
          </cell>
          <cell r="E1251">
            <v>3.3099999999999997E-2</v>
          </cell>
          <cell r="F1251">
            <v>0.26379999999999998</v>
          </cell>
          <cell r="G1251">
            <v>0</v>
          </cell>
          <cell r="H1251" t="e">
            <v>#N/A</v>
          </cell>
          <cell r="I1251" t="e">
            <v>#N/A</v>
          </cell>
          <cell r="J1251" t="e">
            <v>#N/A</v>
          </cell>
        </row>
        <row r="1252">
          <cell r="B1252">
            <v>785791</v>
          </cell>
          <cell r="C1252">
            <v>0.37009999999999998</v>
          </cell>
          <cell r="D1252">
            <v>0.19320000000000001</v>
          </cell>
          <cell r="E1252">
            <v>5.0500000000000003E-2</v>
          </cell>
          <cell r="F1252">
            <v>0.1265</v>
          </cell>
          <cell r="G1252">
            <v>0</v>
          </cell>
          <cell r="H1252" t="e">
            <v>#N/A</v>
          </cell>
          <cell r="I1252" t="e">
            <v>#N/A</v>
          </cell>
          <cell r="J1252" t="e">
            <v>#N/A</v>
          </cell>
        </row>
        <row r="1253">
          <cell r="B1253">
            <v>785678</v>
          </cell>
          <cell r="C1253">
            <v>0.64349999999999996</v>
          </cell>
          <cell r="D1253">
            <v>0.2074</v>
          </cell>
          <cell r="E1253">
            <v>4.1700000000000001E-2</v>
          </cell>
          <cell r="F1253">
            <v>7.5700000000000003E-2</v>
          </cell>
          <cell r="G1253">
            <v>0.31859999999999999</v>
          </cell>
          <cell r="H1253" t="e">
            <v>#N/A</v>
          </cell>
          <cell r="I1253" t="e">
            <v>#N/A</v>
          </cell>
          <cell r="J1253" t="e">
            <v>#N/A</v>
          </cell>
        </row>
        <row r="1254">
          <cell r="B1254">
            <v>785923</v>
          </cell>
          <cell r="C1254">
            <v>1.8963000000000001</v>
          </cell>
          <cell r="D1254">
            <v>0.98640000000000005</v>
          </cell>
          <cell r="E1254">
            <v>0.12529999999999999</v>
          </cell>
          <cell r="F1254">
            <v>0.46610000000000001</v>
          </cell>
          <cell r="G1254">
            <v>0.31850000000000001</v>
          </cell>
          <cell r="H1254" t="e">
            <v>#N/A</v>
          </cell>
          <cell r="I1254" t="e">
            <v>#N/A</v>
          </cell>
          <cell r="J1254" t="e">
            <v>#N/A</v>
          </cell>
        </row>
        <row r="1255">
          <cell r="B1255">
            <v>785465</v>
          </cell>
          <cell r="C1255">
            <v>0.22850000000000001</v>
          </cell>
          <cell r="D1255">
            <v>0.19700000000000001</v>
          </cell>
          <cell r="E1255">
            <v>3.15E-2</v>
          </cell>
          <cell r="F1255">
            <v>0</v>
          </cell>
          <cell r="G1255">
            <v>0</v>
          </cell>
          <cell r="H1255" t="e">
            <v>#N/A</v>
          </cell>
          <cell r="I1255" t="e">
            <v>#N/A</v>
          </cell>
          <cell r="J1255" t="e">
            <v>#N/A</v>
          </cell>
        </row>
        <row r="1256">
          <cell r="B1256">
            <v>785527</v>
          </cell>
          <cell r="C1256">
            <v>0.75480000000000003</v>
          </cell>
          <cell r="D1256">
            <v>0.40679999999999999</v>
          </cell>
          <cell r="E1256">
            <v>4.3200000000000002E-2</v>
          </cell>
          <cell r="F1256">
            <v>8.8999999999999996E-2</v>
          </cell>
          <cell r="G1256">
            <v>0.2157</v>
          </cell>
          <cell r="H1256" t="e">
            <v>#N/A</v>
          </cell>
          <cell r="I1256" t="e">
            <v>#N/A</v>
          </cell>
          <cell r="J1256" t="e">
            <v>#N/A</v>
          </cell>
        </row>
        <row r="1257">
          <cell r="B1257">
            <v>785338</v>
          </cell>
          <cell r="C1257">
            <v>0.52939999999999998</v>
          </cell>
          <cell r="D1257">
            <v>0.46949999999999997</v>
          </cell>
          <cell r="E1257">
            <v>3.0599999999999999E-2</v>
          </cell>
          <cell r="F1257">
            <v>2.93E-2</v>
          </cell>
          <cell r="G1257">
            <v>0</v>
          </cell>
          <cell r="H1257" t="e">
            <v>#N/A</v>
          </cell>
          <cell r="I1257" t="e">
            <v>#N/A</v>
          </cell>
          <cell r="J1257" t="e">
            <v>#N/A</v>
          </cell>
        </row>
        <row r="1258">
          <cell r="B1258">
            <v>785443</v>
          </cell>
          <cell r="C1258">
            <v>1.5126999999999999</v>
          </cell>
          <cell r="D1258">
            <v>1.0732999999999999</v>
          </cell>
          <cell r="E1258">
            <v>0.1053</v>
          </cell>
          <cell r="F1258">
            <v>0.1183</v>
          </cell>
          <cell r="G1258">
            <v>0.2157</v>
          </cell>
          <cell r="H1258" t="e">
            <v>#N/A</v>
          </cell>
          <cell r="I1258" t="e">
            <v>#N/A</v>
          </cell>
          <cell r="J1258" t="e">
            <v>#N/A</v>
          </cell>
        </row>
        <row r="1259">
          <cell r="B1259">
            <v>786280</v>
          </cell>
          <cell r="C1259">
            <v>5.8841999999999999</v>
          </cell>
          <cell r="D1259">
            <v>3.6396999999999999</v>
          </cell>
          <cell r="E1259">
            <v>0.40329999999999999</v>
          </cell>
          <cell r="F1259">
            <v>0.98839999999999995</v>
          </cell>
          <cell r="G1259">
            <v>0.85270000000000001</v>
          </cell>
          <cell r="I1259" t="e">
            <v>#N/A</v>
          </cell>
          <cell r="J1259" t="e">
            <v>#N/A</v>
          </cell>
        </row>
        <row r="1261">
          <cell r="B1261" t="str">
            <v>Evolução FEC Unidade Centro</v>
          </cell>
        </row>
        <row r="1262">
          <cell r="B1262" t="str">
            <v>CONSUM</v>
          </cell>
          <cell r="C1262" t="str">
            <v>TOTAL</v>
          </cell>
          <cell r="D1262" t="str">
            <v>NPROG</v>
          </cell>
          <cell r="E1262" t="str">
            <v>PROG</v>
          </cell>
          <cell r="F1262" t="str">
            <v>SUBT INT</v>
          </cell>
          <cell r="G1262" t="str">
            <v>SUBT EXT</v>
          </cell>
        </row>
        <row r="1263">
          <cell r="B1263">
            <v>694757</v>
          </cell>
          <cell r="C1263">
            <v>0.36249999999999999</v>
          </cell>
          <cell r="D1263">
            <v>0.28000000000000003</v>
          </cell>
          <cell r="E1263">
            <v>4.07E-2</v>
          </cell>
          <cell r="F1263">
            <v>4.1799999999999997E-2</v>
          </cell>
          <cell r="G1263">
            <v>0</v>
          </cell>
          <cell r="H1263" t="e">
            <v>#N/A</v>
          </cell>
          <cell r="I1263" t="e">
            <v>#N/A</v>
          </cell>
          <cell r="J1263" t="e">
            <v>#N/A</v>
          </cell>
        </row>
        <row r="1264">
          <cell r="B1264">
            <v>694475</v>
          </cell>
          <cell r="C1264">
            <v>0.18540000000000001</v>
          </cell>
          <cell r="D1264">
            <v>0.15840000000000001</v>
          </cell>
          <cell r="E1264">
            <v>2.3800000000000002E-2</v>
          </cell>
          <cell r="F1264">
            <v>3.2000000000000002E-3</v>
          </cell>
          <cell r="G1264">
            <v>0</v>
          </cell>
          <cell r="H1264" t="e">
            <v>#N/A</v>
          </cell>
          <cell r="I1264" t="e">
            <v>#N/A</v>
          </cell>
          <cell r="J1264" t="e">
            <v>#N/A</v>
          </cell>
        </row>
        <row r="1265">
          <cell r="B1265">
            <v>694687</v>
          </cell>
          <cell r="C1265">
            <v>0.36749999999999999</v>
          </cell>
          <cell r="D1265">
            <v>0.29120000000000001</v>
          </cell>
          <cell r="E1265">
            <v>2.6499999999999999E-2</v>
          </cell>
          <cell r="F1265">
            <v>8.3000000000000001E-3</v>
          </cell>
          <cell r="G1265">
            <v>4.1399999999999999E-2</v>
          </cell>
          <cell r="H1265" t="e">
            <v>#N/A</v>
          </cell>
          <cell r="I1265" t="e">
            <v>#N/A</v>
          </cell>
          <cell r="J1265" t="e">
            <v>#N/A</v>
          </cell>
        </row>
        <row r="1266">
          <cell r="B1266">
            <v>694640</v>
          </cell>
          <cell r="C1266">
            <v>0.91539999999999999</v>
          </cell>
          <cell r="D1266">
            <v>0.72960000000000003</v>
          </cell>
          <cell r="E1266">
            <v>9.0999999999999998E-2</v>
          </cell>
          <cell r="F1266">
            <v>5.33E-2</v>
          </cell>
          <cell r="G1266">
            <v>4.1399999999999999E-2</v>
          </cell>
          <cell r="H1266" t="e">
            <v>#N/A</v>
          </cell>
          <cell r="I1266" t="e">
            <v>#N/A</v>
          </cell>
          <cell r="J1266" t="e">
            <v>#N/A</v>
          </cell>
        </row>
        <row r="1267">
          <cell r="B1267">
            <v>694544</v>
          </cell>
          <cell r="C1267">
            <v>0.18890000000000001</v>
          </cell>
          <cell r="D1267">
            <v>0.1363</v>
          </cell>
          <cell r="E1267">
            <v>3.7199999999999997E-2</v>
          </cell>
          <cell r="F1267">
            <v>8.3000000000000001E-3</v>
          </cell>
          <cell r="G1267">
            <v>7.1000000000000004E-3</v>
          </cell>
          <cell r="H1267" t="e">
            <v>#N/A</v>
          </cell>
          <cell r="I1267" t="e">
            <v>#N/A</v>
          </cell>
          <cell r="J1267" t="e">
            <v>#N/A</v>
          </cell>
        </row>
        <row r="1268">
          <cell r="B1268">
            <v>694489</v>
          </cell>
          <cell r="C1268">
            <v>0.20830000000000001</v>
          </cell>
          <cell r="D1268">
            <v>0.1447</v>
          </cell>
          <cell r="E1268">
            <v>2.4199999999999999E-2</v>
          </cell>
          <cell r="F1268">
            <v>3.9399999999999998E-2</v>
          </cell>
          <cell r="G1268">
            <v>0</v>
          </cell>
          <cell r="H1268" t="e">
            <v>#N/A</v>
          </cell>
          <cell r="I1268" t="e">
            <v>#N/A</v>
          </cell>
          <cell r="J1268" t="e">
            <v>#N/A</v>
          </cell>
        </row>
        <row r="1269">
          <cell r="B1269">
            <v>694488</v>
          </cell>
          <cell r="C1269">
            <v>0.1646</v>
          </cell>
          <cell r="D1269">
            <v>0.13</v>
          </cell>
          <cell r="E1269">
            <v>1.23E-2</v>
          </cell>
          <cell r="F1269">
            <v>2.2200000000000001E-2</v>
          </cell>
          <cell r="G1269">
            <v>0</v>
          </cell>
          <cell r="H1269" t="e">
            <v>#N/A</v>
          </cell>
          <cell r="I1269" t="e">
            <v>#N/A</v>
          </cell>
          <cell r="J1269" t="e">
            <v>#N/A</v>
          </cell>
        </row>
        <row r="1270">
          <cell r="B1270">
            <v>694507</v>
          </cell>
          <cell r="C1270">
            <v>0.56179999999999997</v>
          </cell>
          <cell r="D1270">
            <v>0.41099999999999998</v>
          </cell>
          <cell r="E1270">
            <v>7.3700000000000002E-2</v>
          </cell>
          <cell r="F1270">
            <v>6.9900000000000004E-2</v>
          </cell>
          <cell r="G1270">
            <v>7.1000000000000004E-3</v>
          </cell>
          <cell r="H1270" t="e">
            <v>#N/A</v>
          </cell>
          <cell r="I1270" t="e">
            <v>#N/A</v>
          </cell>
          <cell r="J1270" t="e">
            <v>#N/A</v>
          </cell>
        </row>
        <row r="1271">
          <cell r="B1271">
            <v>695130</v>
          </cell>
          <cell r="C1271">
            <v>0.36</v>
          </cell>
          <cell r="D1271">
            <v>0.24179999999999999</v>
          </cell>
          <cell r="E1271">
            <v>4.8099999999999997E-2</v>
          </cell>
          <cell r="F1271">
            <v>4.87E-2</v>
          </cell>
          <cell r="G1271">
            <v>2.1299999999999999E-2</v>
          </cell>
          <cell r="H1271" t="e">
            <v>#N/A</v>
          </cell>
          <cell r="I1271" t="e">
            <v>#N/A</v>
          </cell>
          <cell r="J1271" t="e">
            <v>#N/A</v>
          </cell>
        </row>
        <row r="1272">
          <cell r="B1272">
            <v>695326</v>
          </cell>
          <cell r="C1272">
            <v>0.21279999999999999</v>
          </cell>
          <cell r="D1272">
            <v>0.15459999999999999</v>
          </cell>
          <cell r="E1272">
            <v>2.52E-2</v>
          </cell>
          <cell r="F1272">
            <v>3.3000000000000002E-2</v>
          </cell>
          <cell r="G1272">
            <v>0</v>
          </cell>
          <cell r="H1272" t="e">
            <v>#N/A</v>
          </cell>
          <cell r="I1272" t="e">
            <v>#N/A</v>
          </cell>
          <cell r="J1272" t="e">
            <v>#N/A</v>
          </cell>
        </row>
        <row r="1273">
          <cell r="B1273">
            <v>695147</v>
          </cell>
          <cell r="C1273">
            <v>0.33019999999999999</v>
          </cell>
          <cell r="D1273">
            <v>0.2429</v>
          </cell>
          <cell r="E1273">
            <v>4.5900000000000003E-2</v>
          </cell>
          <cell r="F1273">
            <v>0</v>
          </cell>
          <cell r="G1273">
            <v>4.1399999999999999E-2</v>
          </cell>
          <cell r="H1273" t="e">
            <v>#N/A</v>
          </cell>
          <cell r="I1273" t="e">
            <v>#N/A</v>
          </cell>
          <cell r="J1273" t="e">
            <v>#N/A</v>
          </cell>
        </row>
        <row r="1274">
          <cell r="B1274">
            <v>695201</v>
          </cell>
          <cell r="C1274">
            <v>0.90300000000000002</v>
          </cell>
          <cell r="D1274">
            <v>0.63929999999999998</v>
          </cell>
          <cell r="E1274">
            <v>0.1192</v>
          </cell>
          <cell r="F1274">
            <v>8.1699999999999995E-2</v>
          </cell>
          <cell r="G1274">
            <v>6.2700000000000006E-2</v>
          </cell>
          <cell r="H1274" t="e">
            <v>#N/A</v>
          </cell>
          <cell r="I1274" t="e">
            <v>#N/A</v>
          </cell>
          <cell r="J1274" t="e">
            <v>#N/A</v>
          </cell>
        </row>
        <row r="1275">
          <cell r="B1275">
            <v>694861</v>
          </cell>
          <cell r="C1275">
            <v>0.19189999999999999</v>
          </cell>
          <cell r="D1275">
            <v>0.1361</v>
          </cell>
          <cell r="E1275">
            <v>5.5899999999999998E-2</v>
          </cell>
          <cell r="F1275">
            <v>0</v>
          </cell>
          <cell r="G1275">
            <v>0</v>
          </cell>
          <cell r="H1275" t="e">
            <v>#N/A</v>
          </cell>
          <cell r="I1275" t="e">
            <v>#N/A</v>
          </cell>
          <cell r="J1275" t="e">
            <v>#N/A</v>
          </cell>
        </row>
        <row r="1276">
          <cell r="B1276">
            <v>694840</v>
          </cell>
          <cell r="C1276">
            <v>0.35909999999999997</v>
          </cell>
          <cell r="D1276">
            <v>0.24160000000000001</v>
          </cell>
          <cell r="E1276">
            <v>3.8399999999999997E-2</v>
          </cell>
          <cell r="F1276">
            <v>7.9000000000000001E-2</v>
          </cell>
          <cell r="G1276">
            <v>0</v>
          </cell>
          <cell r="H1276" t="e">
            <v>#N/A</v>
          </cell>
          <cell r="I1276" t="e">
            <v>#N/A</v>
          </cell>
          <cell r="J1276" t="e">
            <v>#N/A</v>
          </cell>
        </row>
        <row r="1277">
          <cell r="B1277">
            <v>695440</v>
          </cell>
          <cell r="C1277">
            <v>0.30049999999999999</v>
          </cell>
          <cell r="D1277">
            <v>0.223</v>
          </cell>
          <cell r="E1277">
            <v>4.82E-2</v>
          </cell>
          <cell r="F1277">
            <v>2.93E-2</v>
          </cell>
          <cell r="G1277">
            <v>0</v>
          </cell>
          <cell r="H1277" t="e">
            <v>#N/A</v>
          </cell>
          <cell r="I1277" t="e">
            <v>#N/A</v>
          </cell>
          <cell r="J1277" t="e">
            <v>#N/A</v>
          </cell>
        </row>
        <row r="1278">
          <cell r="B1278">
            <v>695047</v>
          </cell>
          <cell r="C1278">
            <v>0.85150000000000003</v>
          </cell>
          <cell r="D1278">
            <v>0.60070000000000001</v>
          </cell>
          <cell r="E1278">
            <v>0.14249999999999999</v>
          </cell>
          <cell r="F1278">
            <v>0.10829999999999999</v>
          </cell>
          <cell r="G1278">
            <v>0</v>
          </cell>
          <cell r="H1278" t="e">
            <v>#N/A</v>
          </cell>
          <cell r="I1278" t="e">
            <v>#N/A</v>
          </cell>
          <cell r="J1278" t="e">
            <v>#N/A</v>
          </cell>
        </row>
        <row r="1279">
          <cell r="B1279">
            <v>694849</v>
          </cell>
          <cell r="C1279">
            <v>3.2319</v>
          </cell>
          <cell r="D1279">
            <v>2.3807</v>
          </cell>
          <cell r="E1279">
            <v>0.4264</v>
          </cell>
          <cell r="F1279">
            <v>0.31319999999999998</v>
          </cell>
          <cell r="G1279">
            <v>0.11119999999999999</v>
          </cell>
          <cell r="I1279" t="e">
            <v>#N/A</v>
          </cell>
          <cell r="J1279" t="e">
            <v>#N/A</v>
          </cell>
        </row>
        <row r="1281">
          <cell r="B1281" t="str">
            <v>Evolução FEC Unidade Leste</v>
          </cell>
        </row>
        <row r="1282">
          <cell r="B1282" t="str">
            <v>CONSUM</v>
          </cell>
          <cell r="C1282" t="str">
            <v>TOTAL</v>
          </cell>
          <cell r="D1282" t="str">
            <v>NPROG</v>
          </cell>
          <cell r="E1282" t="str">
            <v>PROG</v>
          </cell>
          <cell r="F1282" t="str">
            <v>SUBT INT</v>
          </cell>
          <cell r="G1282" t="str">
            <v>SUBT EXT</v>
          </cell>
        </row>
        <row r="1283">
          <cell r="B1283">
            <v>1341131</v>
          </cell>
          <cell r="C1283">
            <v>0.49299999999999999</v>
          </cell>
          <cell r="D1283">
            <v>0.4622</v>
          </cell>
          <cell r="E1283">
            <v>3.09E-2</v>
          </cell>
          <cell r="F1283">
            <v>0</v>
          </cell>
          <cell r="G1283">
            <v>0</v>
          </cell>
          <cell r="H1283" t="e">
            <v>#N/A</v>
          </cell>
          <cell r="I1283" t="e">
            <v>#N/A</v>
          </cell>
          <cell r="J1283" t="e">
            <v>#N/A</v>
          </cell>
        </row>
        <row r="1284">
          <cell r="B1284">
            <v>1340683</v>
          </cell>
          <cell r="C1284">
            <v>0.34179999999999999</v>
          </cell>
          <cell r="D1284">
            <v>0.30309999999999998</v>
          </cell>
          <cell r="E1284">
            <v>1.7299999999999999E-2</v>
          </cell>
          <cell r="F1284">
            <v>2.1399999999999999E-2</v>
          </cell>
          <cell r="G1284">
            <v>0</v>
          </cell>
          <cell r="H1284" t="e">
            <v>#N/A</v>
          </cell>
          <cell r="I1284" t="e">
            <v>#N/A</v>
          </cell>
          <cell r="J1284" t="e">
            <v>#N/A</v>
          </cell>
        </row>
        <row r="1285">
          <cell r="B1285">
            <v>1340748</v>
          </cell>
          <cell r="C1285">
            <v>0.38540000000000002</v>
          </cell>
          <cell r="D1285">
            <v>0.36820000000000003</v>
          </cell>
          <cell r="E1285">
            <v>1.72E-2</v>
          </cell>
          <cell r="F1285">
            <v>0</v>
          </cell>
          <cell r="G1285">
            <v>0</v>
          </cell>
          <cell r="H1285" t="e">
            <v>#N/A</v>
          </cell>
          <cell r="I1285" t="e">
            <v>#N/A</v>
          </cell>
          <cell r="J1285" t="e">
            <v>#N/A</v>
          </cell>
        </row>
        <row r="1286">
          <cell r="B1286">
            <v>1340854</v>
          </cell>
          <cell r="C1286">
            <v>1.2202</v>
          </cell>
          <cell r="D1286">
            <v>1.1335</v>
          </cell>
          <cell r="E1286">
            <v>6.54E-2</v>
          </cell>
          <cell r="F1286">
            <v>2.1399999999999999E-2</v>
          </cell>
          <cell r="G1286">
            <v>0</v>
          </cell>
          <cell r="H1286" t="e">
            <v>#N/A</v>
          </cell>
          <cell r="I1286" t="e">
            <v>#N/A</v>
          </cell>
          <cell r="J1286" t="e">
            <v>#N/A</v>
          </cell>
        </row>
        <row r="1287">
          <cell r="B1287">
            <v>1340526</v>
          </cell>
          <cell r="C1287">
            <v>0.3054</v>
          </cell>
          <cell r="D1287">
            <v>0.20699999999999999</v>
          </cell>
          <cell r="E1287">
            <v>2.6100000000000002E-2</v>
          </cell>
          <cell r="F1287">
            <v>7.2300000000000003E-2</v>
          </cell>
          <cell r="G1287">
            <v>0</v>
          </cell>
          <cell r="H1287" t="e">
            <v>#N/A</v>
          </cell>
          <cell r="I1287" t="e">
            <v>#N/A</v>
          </cell>
          <cell r="J1287" t="e">
            <v>#N/A</v>
          </cell>
        </row>
        <row r="1288">
          <cell r="B1288">
            <v>1340520</v>
          </cell>
          <cell r="C1288">
            <v>0.46460000000000001</v>
          </cell>
          <cell r="D1288">
            <v>0.3</v>
          </cell>
          <cell r="E1288">
            <v>2.5999999999999999E-2</v>
          </cell>
          <cell r="F1288">
            <v>0.13850000000000001</v>
          </cell>
          <cell r="G1288">
            <v>0</v>
          </cell>
          <cell r="H1288" t="e">
            <v>#N/A</v>
          </cell>
          <cell r="I1288" t="e">
            <v>#N/A</v>
          </cell>
          <cell r="J1288" t="e">
            <v>#N/A</v>
          </cell>
        </row>
        <row r="1289">
          <cell r="B1289">
            <v>1340316</v>
          </cell>
          <cell r="C1289">
            <v>0.43980000000000002</v>
          </cell>
          <cell r="D1289">
            <v>0.3301</v>
          </cell>
          <cell r="E1289">
            <v>2.9499999999999998E-2</v>
          </cell>
          <cell r="F1289">
            <v>8.0100000000000005E-2</v>
          </cell>
          <cell r="G1289">
            <v>0</v>
          </cell>
          <cell r="H1289" t="e">
            <v>#N/A</v>
          </cell>
          <cell r="I1289" t="e">
            <v>#N/A</v>
          </cell>
          <cell r="J1289" t="e">
            <v>#N/A</v>
          </cell>
        </row>
        <row r="1290">
          <cell r="B1290">
            <v>1340454</v>
          </cell>
          <cell r="C1290">
            <v>1.2098</v>
          </cell>
          <cell r="D1290">
            <v>0.83709999999999996</v>
          </cell>
          <cell r="E1290">
            <v>8.1600000000000006E-2</v>
          </cell>
          <cell r="F1290">
            <v>0.29089999999999999</v>
          </cell>
          <cell r="G1290">
            <v>0</v>
          </cell>
          <cell r="H1290" t="e">
            <v>#N/A</v>
          </cell>
          <cell r="I1290" t="e">
            <v>#N/A</v>
          </cell>
          <cell r="J1290" t="e">
            <v>#N/A</v>
          </cell>
        </row>
        <row r="1291">
          <cell r="B1291">
            <v>1340147</v>
          </cell>
          <cell r="C1291">
            <v>0.53900000000000003</v>
          </cell>
          <cell r="D1291">
            <v>0.38919999999999999</v>
          </cell>
          <cell r="E1291">
            <v>2.7400000000000001E-2</v>
          </cell>
          <cell r="F1291">
            <v>0.12230000000000001</v>
          </cell>
          <cell r="G1291">
            <v>0</v>
          </cell>
          <cell r="H1291" t="e">
            <v>#N/A</v>
          </cell>
          <cell r="I1291" t="e">
            <v>#N/A</v>
          </cell>
          <cell r="J1291" t="e">
            <v>#N/A</v>
          </cell>
        </row>
        <row r="1292">
          <cell r="B1292">
            <v>1339906</v>
          </cell>
          <cell r="C1292">
            <v>0.30580000000000002</v>
          </cell>
          <cell r="D1292">
            <v>0.27350000000000002</v>
          </cell>
          <cell r="E1292">
            <v>3.2300000000000002E-2</v>
          </cell>
          <cell r="F1292">
            <v>0</v>
          </cell>
          <cell r="G1292">
            <v>0</v>
          </cell>
          <cell r="H1292" t="e">
            <v>#N/A</v>
          </cell>
          <cell r="I1292" t="e">
            <v>#N/A</v>
          </cell>
          <cell r="J1292" t="e">
            <v>#N/A</v>
          </cell>
        </row>
        <row r="1293">
          <cell r="B1293">
            <v>1339537</v>
          </cell>
          <cell r="C1293">
            <v>0.31180000000000002</v>
          </cell>
          <cell r="D1293">
            <v>0.27589999999999998</v>
          </cell>
          <cell r="E1293">
            <v>1.9900000000000001E-2</v>
          </cell>
          <cell r="F1293">
            <v>1.6E-2</v>
          </cell>
          <cell r="G1293">
            <v>0</v>
          </cell>
          <cell r="H1293" t="e">
            <v>#N/A</v>
          </cell>
          <cell r="I1293" t="e">
            <v>#N/A</v>
          </cell>
          <cell r="J1293" t="e">
            <v>#N/A</v>
          </cell>
        </row>
        <row r="1294">
          <cell r="B1294">
            <v>1339863</v>
          </cell>
          <cell r="C1294">
            <v>1.1566000000000001</v>
          </cell>
          <cell r="D1294">
            <v>0.93859999999999999</v>
          </cell>
          <cell r="E1294">
            <v>7.9600000000000004E-2</v>
          </cell>
          <cell r="F1294">
            <v>0.13830000000000001</v>
          </cell>
          <cell r="G1294">
            <v>0</v>
          </cell>
          <cell r="H1294" t="e">
            <v>#N/A</v>
          </cell>
          <cell r="I1294" t="e">
            <v>#N/A</v>
          </cell>
          <cell r="J1294" t="e">
            <v>#N/A</v>
          </cell>
        </row>
        <row r="1295">
          <cell r="B1295">
            <v>1338967</v>
          </cell>
          <cell r="C1295">
            <v>0.25819999999999999</v>
          </cell>
          <cell r="D1295">
            <v>0.2175</v>
          </cell>
          <cell r="E1295">
            <v>3.2500000000000001E-2</v>
          </cell>
          <cell r="F1295">
            <v>8.2000000000000007E-3</v>
          </cell>
          <cell r="G1295">
            <v>0</v>
          </cell>
          <cell r="H1295" t="e">
            <v>#N/A</v>
          </cell>
          <cell r="I1295" t="e">
            <v>#N/A</v>
          </cell>
          <cell r="J1295" t="e">
            <v>#N/A</v>
          </cell>
        </row>
        <row r="1296">
          <cell r="B1296">
            <v>1341291</v>
          </cell>
          <cell r="C1296">
            <v>0.44750000000000001</v>
          </cell>
          <cell r="D1296">
            <v>0.30320000000000003</v>
          </cell>
          <cell r="E1296">
            <v>4.4999999999999998E-2</v>
          </cell>
          <cell r="F1296">
            <v>8.4900000000000003E-2</v>
          </cell>
          <cell r="G1296">
            <v>1.43E-2</v>
          </cell>
          <cell r="H1296" t="e">
            <v>#N/A</v>
          </cell>
          <cell r="I1296" t="e">
            <v>#N/A</v>
          </cell>
          <cell r="J1296" t="e">
            <v>#N/A</v>
          </cell>
        </row>
        <row r="1297">
          <cell r="B1297">
            <v>1341135</v>
          </cell>
          <cell r="C1297">
            <v>0.87350000000000005</v>
          </cell>
          <cell r="D1297">
            <v>0.5161</v>
          </cell>
          <cell r="E1297">
            <v>2.9700000000000001E-2</v>
          </cell>
          <cell r="F1297">
            <v>7.5300000000000006E-2</v>
          </cell>
          <cell r="G1297">
            <v>0.25240000000000001</v>
          </cell>
          <cell r="H1297" t="e">
            <v>#N/A</v>
          </cell>
          <cell r="I1297" t="e">
            <v>#N/A</v>
          </cell>
          <cell r="J1297" t="e">
            <v>#N/A</v>
          </cell>
        </row>
        <row r="1298">
          <cell r="B1298">
            <v>1340464</v>
          </cell>
          <cell r="C1298">
            <v>1.5795999999999999</v>
          </cell>
          <cell r="D1298">
            <v>1.0369999999999999</v>
          </cell>
          <cell r="E1298">
            <v>0.1072</v>
          </cell>
          <cell r="F1298">
            <v>0.16850000000000001</v>
          </cell>
          <cell r="G1298">
            <v>0.26679999999999998</v>
          </cell>
          <cell r="H1298" t="e">
            <v>#N/A</v>
          </cell>
          <cell r="I1298" t="e">
            <v>#N/A</v>
          </cell>
          <cell r="J1298" t="e">
            <v>#N/A</v>
          </cell>
        </row>
        <row r="1299">
          <cell r="B1299">
            <v>1340409</v>
          </cell>
          <cell r="C1299">
            <v>5.1662999999999997</v>
          </cell>
          <cell r="D1299">
            <v>3.9462999999999999</v>
          </cell>
          <cell r="E1299">
            <v>0.33379999999999999</v>
          </cell>
          <cell r="F1299">
            <v>0.61909999999999998</v>
          </cell>
          <cell r="G1299">
            <v>0.26679999999999998</v>
          </cell>
          <cell r="I1299" t="e">
            <v>#N/A</v>
          </cell>
          <cell r="J1299" t="e">
            <v>#N/A</v>
          </cell>
        </row>
        <row r="1301">
          <cell r="B1301" t="str">
            <v>Evolução Unidade Grande ABC</v>
          </cell>
        </row>
        <row r="1302">
          <cell r="B1302" t="str">
            <v>CONSUM</v>
          </cell>
          <cell r="C1302" t="str">
            <v>TOTAL</v>
          </cell>
          <cell r="D1302" t="str">
            <v>NPROG</v>
          </cell>
          <cell r="E1302" t="str">
            <v>PROG</v>
          </cell>
          <cell r="F1302" t="str">
            <v>SUBT INT</v>
          </cell>
          <cell r="G1302" t="str">
            <v>SUBT EXT</v>
          </cell>
        </row>
        <row r="1303">
          <cell r="B1303">
            <v>821297</v>
          </cell>
          <cell r="C1303">
            <v>0.4778</v>
          </cell>
          <cell r="D1303">
            <v>0.44040000000000001</v>
          </cell>
          <cell r="E1303">
            <v>1.9199999999999998E-2</v>
          </cell>
          <cell r="F1303">
            <v>1.8200000000000001E-2</v>
          </cell>
          <cell r="G1303">
            <v>0</v>
          </cell>
          <cell r="H1303" t="e">
            <v>#N/A</v>
          </cell>
          <cell r="I1303" t="e">
            <v>#N/A</v>
          </cell>
          <cell r="J1303" t="e">
            <v>#N/A</v>
          </cell>
        </row>
        <row r="1304">
          <cell r="B1304">
            <v>821351</v>
          </cell>
          <cell r="C1304">
            <v>0.3332</v>
          </cell>
          <cell r="D1304">
            <v>0.3044</v>
          </cell>
          <cell r="E1304">
            <v>2.58E-2</v>
          </cell>
          <cell r="F1304">
            <v>2.8999999999999998E-3</v>
          </cell>
          <cell r="G1304">
            <v>0</v>
          </cell>
          <cell r="H1304" t="e">
            <v>#N/A</v>
          </cell>
          <cell r="I1304" t="e">
            <v>#N/A</v>
          </cell>
          <cell r="J1304" t="e">
            <v>#N/A</v>
          </cell>
        </row>
        <row r="1305">
          <cell r="B1305">
            <v>821373</v>
          </cell>
          <cell r="C1305">
            <v>0.45750000000000002</v>
          </cell>
          <cell r="D1305">
            <v>0.41589999999999999</v>
          </cell>
          <cell r="E1305">
            <v>0.02</v>
          </cell>
          <cell r="F1305">
            <v>2.1700000000000001E-2</v>
          </cell>
          <cell r="G1305">
            <v>0</v>
          </cell>
          <cell r="H1305" t="e">
            <v>#N/A</v>
          </cell>
          <cell r="I1305" t="e">
            <v>#N/A</v>
          </cell>
          <cell r="J1305" t="e">
            <v>#N/A</v>
          </cell>
        </row>
        <row r="1306">
          <cell r="B1306">
            <v>821340</v>
          </cell>
          <cell r="C1306">
            <v>1.2685</v>
          </cell>
          <cell r="D1306">
            <v>1.1607000000000001</v>
          </cell>
          <cell r="E1306">
            <v>6.5000000000000002E-2</v>
          </cell>
          <cell r="F1306">
            <v>4.2799999999999998E-2</v>
          </cell>
          <cell r="G1306">
            <v>0</v>
          </cell>
          <cell r="H1306" t="e">
            <v>#N/A</v>
          </cell>
          <cell r="I1306" t="e">
            <v>#N/A</v>
          </cell>
          <cell r="J1306" t="e">
            <v>#N/A</v>
          </cell>
        </row>
        <row r="1307">
          <cell r="B1307">
            <v>821159</v>
          </cell>
          <cell r="C1307">
            <v>0.17319999999999999</v>
          </cell>
          <cell r="D1307">
            <v>0.1172</v>
          </cell>
          <cell r="E1307">
            <v>1.03E-2</v>
          </cell>
          <cell r="F1307">
            <v>4.5699999999999998E-2</v>
          </cell>
          <cell r="G1307">
            <v>0</v>
          </cell>
          <cell r="H1307" t="e">
            <v>#N/A</v>
          </cell>
          <cell r="I1307" t="e">
            <v>#N/A</v>
          </cell>
          <cell r="J1307" t="e">
            <v>#N/A</v>
          </cell>
        </row>
        <row r="1308">
          <cell r="B1308">
            <v>821133</v>
          </cell>
          <cell r="C1308">
            <v>0.37159999999999999</v>
          </cell>
          <cell r="D1308">
            <v>0.2172</v>
          </cell>
          <cell r="E1308">
            <v>1.8599999999999998E-2</v>
          </cell>
          <cell r="F1308">
            <v>0.13589999999999999</v>
          </cell>
          <cell r="G1308">
            <v>0</v>
          </cell>
          <cell r="H1308" t="e">
            <v>#N/A</v>
          </cell>
          <cell r="I1308" t="e">
            <v>#N/A</v>
          </cell>
          <cell r="J1308" t="e">
            <v>#N/A</v>
          </cell>
        </row>
        <row r="1309">
          <cell r="B1309">
            <v>821132</v>
          </cell>
          <cell r="C1309">
            <v>0.24929999999999999</v>
          </cell>
          <cell r="D1309">
            <v>0.2104</v>
          </cell>
          <cell r="E1309">
            <v>1.7100000000000001E-2</v>
          </cell>
          <cell r="F1309">
            <v>2.18E-2</v>
          </cell>
          <cell r="G1309">
            <v>0</v>
          </cell>
          <cell r="H1309" t="e">
            <v>#N/A</v>
          </cell>
          <cell r="I1309" t="e">
            <v>#N/A</v>
          </cell>
          <cell r="J1309" t="e">
            <v>#N/A</v>
          </cell>
        </row>
        <row r="1310">
          <cell r="B1310">
            <v>821141</v>
          </cell>
          <cell r="C1310">
            <v>0.79410000000000003</v>
          </cell>
          <cell r="D1310">
            <v>0.54479999999999995</v>
          </cell>
          <cell r="E1310">
            <v>4.5999999999999999E-2</v>
          </cell>
          <cell r="F1310">
            <v>0.2034</v>
          </cell>
          <cell r="G1310">
            <v>0</v>
          </cell>
          <cell r="H1310" t="e">
            <v>#N/A</v>
          </cell>
          <cell r="I1310" t="e">
            <v>#N/A</v>
          </cell>
          <cell r="J1310" t="e">
            <v>#N/A</v>
          </cell>
        </row>
        <row r="1311">
          <cell r="B1311">
            <v>820973</v>
          </cell>
          <cell r="C1311">
            <v>0.35110000000000002</v>
          </cell>
          <cell r="D1311">
            <v>0.32979999999999998</v>
          </cell>
          <cell r="E1311">
            <v>2.1299999999999999E-2</v>
          </cell>
          <cell r="F1311">
            <v>0</v>
          </cell>
          <cell r="G1311">
            <v>0</v>
          </cell>
          <cell r="H1311" t="e">
            <v>#N/A</v>
          </cell>
          <cell r="I1311" t="e">
            <v>#N/A</v>
          </cell>
          <cell r="J1311" t="e">
            <v>#N/A</v>
          </cell>
        </row>
        <row r="1312">
          <cell r="B1312">
            <v>820101</v>
          </cell>
          <cell r="C1312">
            <v>0.2969</v>
          </cell>
          <cell r="D1312">
            <v>0.26679999999999998</v>
          </cell>
          <cell r="E1312">
            <v>2.1600000000000001E-2</v>
          </cell>
          <cell r="F1312">
            <v>8.5000000000000006E-3</v>
          </cell>
          <cell r="G1312">
            <v>0</v>
          </cell>
          <cell r="H1312" t="e">
            <v>#N/A</v>
          </cell>
          <cell r="I1312" t="e">
            <v>#N/A</v>
          </cell>
          <cell r="J1312" t="e">
            <v>#N/A</v>
          </cell>
        </row>
        <row r="1313">
          <cell r="B1313">
            <v>819966</v>
          </cell>
          <cell r="C1313">
            <v>0.45839999999999997</v>
          </cell>
          <cell r="D1313">
            <v>0.29210000000000003</v>
          </cell>
          <cell r="E1313">
            <v>2.7699999999999999E-2</v>
          </cell>
          <cell r="F1313">
            <v>8.0199999999999994E-2</v>
          </cell>
          <cell r="G1313">
            <v>5.8400000000000001E-2</v>
          </cell>
          <cell r="H1313" t="e">
            <v>#N/A</v>
          </cell>
          <cell r="I1313" t="e">
            <v>#N/A</v>
          </cell>
          <cell r="J1313" t="e">
            <v>#N/A</v>
          </cell>
        </row>
        <row r="1314">
          <cell r="B1314">
            <v>820347</v>
          </cell>
          <cell r="C1314">
            <v>1.1064000000000001</v>
          </cell>
          <cell r="D1314">
            <v>0.88870000000000005</v>
          </cell>
          <cell r="E1314">
            <v>7.0599999999999996E-2</v>
          </cell>
          <cell r="F1314">
            <v>8.8700000000000001E-2</v>
          </cell>
          <cell r="G1314">
            <v>5.8400000000000001E-2</v>
          </cell>
          <cell r="H1314" t="e">
            <v>#N/A</v>
          </cell>
          <cell r="I1314" t="e">
            <v>#N/A</v>
          </cell>
          <cell r="J1314" t="e">
            <v>#N/A</v>
          </cell>
        </row>
        <row r="1315">
          <cell r="B1315">
            <v>819848</v>
          </cell>
          <cell r="C1315">
            <v>0.3049</v>
          </cell>
          <cell r="D1315">
            <v>0.28689999999999999</v>
          </cell>
          <cell r="E1315">
            <v>1.5100000000000001E-2</v>
          </cell>
          <cell r="F1315">
            <v>2.8999999999999998E-3</v>
          </cell>
          <cell r="G1315">
            <v>0</v>
          </cell>
          <cell r="H1315" t="e">
            <v>#N/A</v>
          </cell>
          <cell r="I1315" t="e">
            <v>#N/A</v>
          </cell>
          <cell r="J1315" t="e">
            <v>#N/A</v>
          </cell>
        </row>
        <row r="1316">
          <cell r="B1316">
            <v>819813</v>
          </cell>
          <cell r="C1316">
            <v>0.4803</v>
          </cell>
          <cell r="D1316">
            <v>0.41699999999999998</v>
          </cell>
          <cell r="E1316">
            <v>2.6800000000000001E-2</v>
          </cell>
          <cell r="F1316">
            <v>1.04E-2</v>
          </cell>
          <cell r="G1316">
            <v>2.5999999999999999E-2</v>
          </cell>
          <cell r="H1316" t="e">
            <v>#N/A</v>
          </cell>
          <cell r="I1316" t="e">
            <v>#N/A</v>
          </cell>
          <cell r="J1316" t="e">
            <v>#N/A</v>
          </cell>
        </row>
        <row r="1317">
          <cell r="B1317">
            <v>819878</v>
          </cell>
          <cell r="C1317">
            <v>0.48430000000000001</v>
          </cell>
          <cell r="D1317">
            <v>0.44030000000000002</v>
          </cell>
          <cell r="E1317">
            <v>2.5399999999999999E-2</v>
          </cell>
          <cell r="F1317">
            <v>1.8700000000000001E-2</v>
          </cell>
          <cell r="G1317">
            <v>0</v>
          </cell>
          <cell r="H1317" t="e">
            <v>#N/A</v>
          </cell>
          <cell r="I1317" t="e">
            <v>#N/A</v>
          </cell>
          <cell r="J1317" t="e">
            <v>#N/A</v>
          </cell>
        </row>
        <row r="1318">
          <cell r="B1318">
            <v>819846</v>
          </cell>
          <cell r="C1318">
            <v>1.2695000000000001</v>
          </cell>
          <cell r="D1318">
            <v>1.1442000000000001</v>
          </cell>
          <cell r="E1318">
            <v>6.7299999999999999E-2</v>
          </cell>
          <cell r="F1318">
            <v>3.2000000000000001E-2</v>
          </cell>
          <cell r="G1318">
            <v>2.5999999999999999E-2</v>
          </cell>
          <cell r="H1318" t="e">
            <v>#N/A</v>
          </cell>
          <cell r="I1318" t="e">
            <v>#N/A</v>
          </cell>
          <cell r="J1318" t="e">
            <v>#N/A</v>
          </cell>
        </row>
        <row r="1319">
          <cell r="B1319">
            <v>820669</v>
          </cell>
          <cell r="C1319">
            <v>4.4382000000000001</v>
          </cell>
          <cell r="D1319">
            <v>3.7382</v>
          </cell>
          <cell r="E1319">
            <v>0.24890000000000001</v>
          </cell>
          <cell r="F1319">
            <v>0.3669</v>
          </cell>
          <cell r="G1319">
            <v>8.43E-2</v>
          </cell>
          <cell r="I1319" t="e">
            <v>#N/A</v>
          </cell>
          <cell r="J1319" t="e">
            <v>#N/A</v>
          </cell>
        </row>
        <row r="1321">
          <cell r="B1321" t="str">
            <v>Evolução Unidade Centro (com subterrâneo)</v>
          </cell>
        </row>
        <row r="1322">
          <cell r="B1322" t="str">
            <v>CONSUM</v>
          </cell>
          <cell r="C1322" t="str">
            <v>TOTAL</v>
          </cell>
          <cell r="D1322" t="str">
            <v>NPROG</v>
          </cell>
          <cell r="E1322" t="str">
            <v>PROG</v>
          </cell>
          <cell r="F1322" t="str">
            <v>SUBT INT</v>
          </cell>
          <cell r="G1322" t="str">
            <v>SUBT EXT</v>
          </cell>
        </row>
        <row r="1323">
          <cell r="B1323">
            <v>870432</v>
          </cell>
          <cell r="C1323">
            <v>0.3039</v>
          </cell>
          <cell r="D1323">
            <v>0.2271</v>
          </cell>
          <cell r="E1323">
            <v>3.5000000000000003E-2</v>
          </cell>
          <cell r="F1323">
            <v>4.1799999999999997E-2</v>
          </cell>
          <cell r="G1323">
            <v>0</v>
          </cell>
          <cell r="H1323" t="e">
            <v>#N/A</v>
          </cell>
          <cell r="I1323" t="e">
            <v>#N/A</v>
          </cell>
          <cell r="J1323" t="e">
            <v>#N/A</v>
          </cell>
        </row>
        <row r="1324">
          <cell r="B1324">
            <v>870150</v>
          </cell>
          <cell r="C1324">
            <v>0.14940000000000001</v>
          </cell>
          <cell r="D1324">
            <v>0.12759999999999999</v>
          </cell>
          <cell r="E1324">
            <v>1.9199999999999998E-2</v>
          </cell>
          <cell r="F1324">
            <v>2.5999999999999999E-3</v>
          </cell>
          <cell r="G1324">
            <v>0</v>
          </cell>
          <cell r="H1324" t="e">
            <v>#N/A</v>
          </cell>
          <cell r="I1324" t="e">
            <v>#N/A</v>
          </cell>
          <cell r="J1324" t="e">
            <v>#N/A</v>
          </cell>
        </row>
        <row r="1325">
          <cell r="B1325">
            <v>870364</v>
          </cell>
          <cell r="C1325">
            <v>0.29980000000000001</v>
          </cell>
          <cell r="D1325">
            <v>0.23630000000000001</v>
          </cell>
          <cell r="E1325">
            <v>2.2599999999999999E-2</v>
          </cell>
          <cell r="F1325">
            <v>6.6E-3</v>
          </cell>
          <cell r="G1325">
            <v>3.4299999999999997E-2</v>
          </cell>
          <cell r="H1325" t="e">
            <v>#N/A</v>
          </cell>
          <cell r="I1325" t="e">
            <v>#N/A</v>
          </cell>
          <cell r="J1325" t="e">
            <v>#N/A</v>
          </cell>
        </row>
        <row r="1326">
          <cell r="B1326">
            <v>870315</v>
          </cell>
          <cell r="C1326">
            <v>0.75309999999999999</v>
          </cell>
          <cell r="D1326">
            <v>0.59099999999999997</v>
          </cell>
          <cell r="E1326">
            <v>7.6799999999999993E-2</v>
          </cell>
          <cell r="F1326">
            <v>5.0999999999999997E-2</v>
          </cell>
          <cell r="G1326">
            <v>3.4299999999999997E-2</v>
          </cell>
          <cell r="H1326" t="e">
            <v>#N/A</v>
          </cell>
          <cell r="I1326" t="e">
            <v>#N/A</v>
          </cell>
          <cell r="J1326" t="e">
            <v>#N/A</v>
          </cell>
        </row>
        <row r="1327">
          <cell r="B1327">
            <v>870187</v>
          </cell>
          <cell r="C1327">
            <v>0.15490000000000001</v>
          </cell>
          <cell r="D1327">
            <v>0.1105</v>
          </cell>
          <cell r="E1327">
            <v>3.0499999999999999E-2</v>
          </cell>
          <cell r="F1327">
            <v>7.1000000000000004E-3</v>
          </cell>
          <cell r="G1327">
            <v>6.7999999999999996E-3</v>
          </cell>
          <cell r="H1327" t="e">
            <v>#N/A</v>
          </cell>
          <cell r="I1327" t="e">
            <v>#N/A</v>
          </cell>
          <cell r="J1327" t="e">
            <v>#N/A</v>
          </cell>
        </row>
        <row r="1328">
          <cell r="B1328">
            <v>870084</v>
          </cell>
          <cell r="C1328">
            <v>0.1681</v>
          </cell>
          <cell r="D1328">
            <v>0.11600000000000001</v>
          </cell>
          <cell r="E1328">
            <v>1.9300000000000001E-2</v>
          </cell>
          <cell r="F1328">
            <v>3.2800000000000003E-2</v>
          </cell>
          <cell r="G1328">
            <v>0</v>
          </cell>
          <cell r="H1328" t="e">
            <v>#N/A</v>
          </cell>
          <cell r="I1328" t="e">
            <v>#N/A</v>
          </cell>
          <cell r="J1328" t="e">
            <v>#N/A</v>
          </cell>
        </row>
        <row r="1329">
          <cell r="B1329">
            <v>870131</v>
          </cell>
          <cell r="C1329">
            <v>0.1351</v>
          </cell>
          <cell r="D1329">
            <v>0.1053</v>
          </cell>
          <cell r="E1329">
            <v>0.01</v>
          </cell>
          <cell r="F1329">
            <v>1.9699999999999999E-2</v>
          </cell>
          <cell r="G1329">
            <v>0</v>
          </cell>
          <cell r="H1329" t="e">
            <v>#N/A</v>
          </cell>
          <cell r="I1329" t="e">
            <v>#N/A</v>
          </cell>
          <cell r="J1329" t="e">
            <v>#N/A</v>
          </cell>
        </row>
        <row r="1330">
          <cell r="B1330">
            <v>870134</v>
          </cell>
          <cell r="C1330">
            <v>0.45810000000000001</v>
          </cell>
          <cell r="D1330">
            <v>0.33179999999999998</v>
          </cell>
          <cell r="E1330">
            <v>5.9799999999999999E-2</v>
          </cell>
          <cell r="F1330">
            <v>5.96E-2</v>
          </cell>
          <cell r="G1330">
            <v>6.7999999999999996E-3</v>
          </cell>
          <cell r="H1330" t="e">
            <v>#N/A</v>
          </cell>
          <cell r="I1330" t="e">
            <v>#N/A</v>
          </cell>
          <cell r="J1330" t="e">
            <v>#N/A</v>
          </cell>
        </row>
        <row r="1331">
          <cell r="B1331">
            <v>870822</v>
          </cell>
          <cell r="C1331">
            <v>0.29770000000000002</v>
          </cell>
          <cell r="D1331">
            <v>0.19689999999999999</v>
          </cell>
          <cell r="E1331">
            <v>4.0099999999999997E-2</v>
          </cell>
          <cell r="F1331">
            <v>3.9100000000000003E-2</v>
          </cell>
          <cell r="G1331">
            <v>2.1600000000000001E-2</v>
          </cell>
          <cell r="H1331" t="e">
            <v>#N/A</v>
          </cell>
          <cell r="I1331" t="e">
            <v>#N/A</v>
          </cell>
          <cell r="J1331" t="e">
            <v>#N/A</v>
          </cell>
        </row>
        <row r="1332">
          <cell r="B1332">
            <v>871015</v>
          </cell>
          <cell r="C1332">
            <v>0.17369999999999999</v>
          </cell>
          <cell r="D1332">
            <v>0.12620000000000001</v>
          </cell>
          <cell r="E1332">
            <v>2.12E-2</v>
          </cell>
          <cell r="F1332">
            <v>2.64E-2</v>
          </cell>
          <cell r="G1332">
            <v>0</v>
          </cell>
          <cell r="H1332" t="e">
            <v>#N/A</v>
          </cell>
          <cell r="I1332" t="e">
            <v>#N/A</v>
          </cell>
          <cell r="J1332" t="e">
            <v>#N/A</v>
          </cell>
        </row>
        <row r="1333">
          <cell r="B1333">
            <v>870836</v>
          </cell>
          <cell r="C1333">
            <v>0.26900000000000002</v>
          </cell>
          <cell r="D1333">
            <v>0.19719999999999999</v>
          </cell>
          <cell r="E1333">
            <v>3.7499999999999999E-2</v>
          </cell>
          <cell r="F1333">
            <v>0</v>
          </cell>
          <cell r="G1333">
            <v>3.4299999999999997E-2</v>
          </cell>
          <cell r="H1333" t="e">
            <v>#N/A</v>
          </cell>
          <cell r="I1333" t="e">
            <v>#N/A</v>
          </cell>
          <cell r="J1333" t="e">
            <v>#N/A</v>
          </cell>
        </row>
        <row r="1334">
          <cell r="B1334">
            <v>870891</v>
          </cell>
          <cell r="C1334">
            <v>0.74039999999999995</v>
          </cell>
          <cell r="D1334">
            <v>0.52029999999999998</v>
          </cell>
          <cell r="E1334">
            <v>9.8799999999999999E-2</v>
          </cell>
          <cell r="F1334">
            <v>6.5500000000000003E-2</v>
          </cell>
          <cell r="G1334">
            <v>5.5899999999999998E-2</v>
          </cell>
          <cell r="H1334" t="e">
            <v>#N/A</v>
          </cell>
          <cell r="I1334" t="e">
            <v>#N/A</v>
          </cell>
          <cell r="J1334" t="e">
            <v>#N/A</v>
          </cell>
        </row>
        <row r="1335">
          <cell r="B1335">
            <v>870502</v>
          </cell>
          <cell r="C1335">
            <v>0.15970000000000001</v>
          </cell>
          <cell r="D1335">
            <v>0.1119</v>
          </cell>
          <cell r="E1335">
            <v>4.7800000000000002E-2</v>
          </cell>
          <cell r="F1335">
            <v>0</v>
          </cell>
          <cell r="G1335">
            <v>0</v>
          </cell>
          <cell r="H1335" t="e">
            <v>#N/A</v>
          </cell>
          <cell r="I1335" t="e">
            <v>#N/A</v>
          </cell>
          <cell r="J1335" t="e">
            <v>#N/A</v>
          </cell>
        </row>
        <row r="1336">
          <cell r="B1336">
            <v>870376</v>
          </cell>
          <cell r="C1336">
            <v>0.30669999999999997</v>
          </cell>
          <cell r="D1336">
            <v>0.19550000000000001</v>
          </cell>
          <cell r="E1336">
            <v>3.15E-2</v>
          </cell>
          <cell r="F1336">
            <v>7.9699999999999993E-2</v>
          </cell>
          <cell r="G1336">
            <v>0</v>
          </cell>
          <cell r="H1336" t="e">
            <v>#N/A</v>
          </cell>
          <cell r="I1336" t="e">
            <v>#N/A</v>
          </cell>
          <cell r="J1336" t="e">
            <v>#N/A</v>
          </cell>
        </row>
        <row r="1337">
          <cell r="B1337">
            <v>870972</v>
          </cell>
          <cell r="C1337">
            <v>0.2949</v>
          </cell>
          <cell r="D1337">
            <v>0.23119999999999999</v>
          </cell>
          <cell r="E1337">
            <v>3.9800000000000002E-2</v>
          </cell>
          <cell r="F1337">
            <v>2.3900000000000001E-2</v>
          </cell>
          <cell r="G1337">
            <v>0</v>
          </cell>
          <cell r="H1337" t="e">
            <v>#N/A</v>
          </cell>
          <cell r="I1337" t="e">
            <v>#N/A</v>
          </cell>
          <cell r="J1337" t="e">
            <v>#N/A</v>
          </cell>
        </row>
        <row r="1338">
          <cell r="B1338">
            <v>870617</v>
          </cell>
          <cell r="C1338">
            <v>0.76129999999999998</v>
          </cell>
          <cell r="D1338">
            <v>0.53859999999999997</v>
          </cell>
          <cell r="E1338">
            <v>0.1191</v>
          </cell>
          <cell r="F1338">
            <v>0.1036</v>
          </cell>
          <cell r="G1338">
            <v>0</v>
          </cell>
          <cell r="H1338" t="e">
            <v>#N/A</v>
          </cell>
          <cell r="I1338" t="e">
            <v>#N/A</v>
          </cell>
          <cell r="J1338" t="e">
            <v>#N/A</v>
          </cell>
        </row>
        <row r="1339">
          <cell r="B1339">
            <v>870489</v>
          </cell>
          <cell r="C1339">
            <v>2.7130000000000001</v>
          </cell>
          <cell r="D1339">
            <v>1.9818</v>
          </cell>
          <cell r="E1339">
            <v>0.35449999999999998</v>
          </cell>
          <cell r="F1339">
            <v>0.2797</v>
          </cell>
          <cell r="G1339">
            <v>9.7000000000000003E-2</v>
          </cell>
          <cell r="I1339" t="e">
            <v>#N/A</v>
          </cell>
          <cell r="J1339" t="e">
            <v>#N/A</v>
          </cell>
        </row>
      </sheetData>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row r="24">
          <cell r="C24">
            <v>0</v>
          </cell>
          <cell r="D24">
            <v>18</v>
          </cell>
          <cell r="H24">
            <v>0</v>
          </cell>
          <cell r="I24">
            <v>71</v>
          </cell>
        </row>
        <row r="25">
          <cell r="C25">
            <v>0</v>
          </cell>
          <cell r="D25">
            <v>96</v>
          </cell>
          <cell r="H25">
            <v>0</v>
          </cell>
          <cell r="I25">
            <v>13</v>
          </cell>
        </row>
        <row r="26">
          <cell r="C26">
            <v>0</v>
          </cell>
          <cell r="D26">
            <v>64</v>
          </cell>
          <cell r="H26">
            <v>0</v>
          </cell>
          <cell r="I26">
            <v>194</v>
          </cell>
        </row>
        <row r="27">
          <cell r="C27">
            <v>0</v>
          </cell>
          <cell r="D27">
            <v>39</v>
          </cell>
          <cell r="H27">
            <v>0</v>
          </cell>
          <cell r="I27">
            <v>68</v>
          </cell>
        </row>
        <row r="28">
          <cell r="C28">
            <v>1</v>
          </cell>
          <cell r="D28">
            <v>122</v>
          </cell>
          <cell r="H28">
            <v>670</v>
          </cell>
          <cell r="I28">
            <v>837</v>
          </cell>
        </row>
        <row r="29">
          <cell r="C29">
            <v>0</v>
          </cell>
          <cell r="D29">
            <v>24</v>
          </cell>
          <cell r="H29">
            <v>2</v>
          </cell>
          <cell r="I29">
            <v>78</v>
          </cell>
        </row>
        <row r="30">
          <cell r="C30">
            <v>1</v>
          </cell>
          <cell r="D30">
            <v>363</v>
          </cell>
          <cell r="H30">
            <v>672</v>
          </cell>
          <cell r="I30">
            <v>1261</v>
          </cell>
        </row>
        <row r="35">
          <cell r="C35">
            <v>0</v>
          </cell>
          <cell r="D35">
            <v>1617</v>
          </cell>
        </row>
        <row r="36">
          <cell r="C36">
            <v>0</v>
          </cell>
          <cell r="D36">
            <v>978</v>
          </cell>
        </row>
        <row r="37">
          <cell r="C37">
            <v>0</v>
          </cell>
          <cell r="D37">
            <v>2524</v>
          </cell>
        </row>
        <row r="38">
          <cell r="C38">
            <v>0</v>
          </cell>
          <cell r="D38">
            <v>1987</v>
          </cell>
        </row>
        <row r="39">
          <cell r="C39">
            <v>0</v>
          </cell>
          <cell r="D39">
            <v>197</v>
          </cell>
        </row>
        <row r="40">
          <cell r="C40">
            <v>0</v>
          </cell>
          <cell r="D40">
            <v>3930</v>
          </cell>
        </row>
        <row r="41">
          <cell r="C41">
            <v>0</v>
          </cell>
          <cell r="D41">
            <v>11233</v>
          </cell>
        </row>
      </sheetData>
      <sheetData sheetId="80" refreshError="1"/>
      <sheetData sheetId="81" refreshError="1"/>
      <sheetData sheetId="82" refreshError="1"/>
      <sheetData sheetId="83" refreshError="1">
        <row r="5">
          <cell r="AC5">
            <v>0.57999999999999996</v>
          </cell>
          <cell r="AD5">
            <v>0.62</v>
          </cell>
          <cell r="AE5">
            <v>0.65</v>
          </cell>
          <cell r="AF5">
            <v>0.64</v>
          </cell>
          <cell r="AG5">
            <v>0.65</v>
          </cell>
          <cell r="AH5">
            <v>0.65</v>
          </cell>
          <cell r="AI5">
            <v>0.65</v>
          </cell>
          <cell r="AJ5">
            <v>0.66</v>
          </cell>
          <cell r="AK5">
            <v>0.66</v>
          </cell>
          <cell r="AL5">
            <v>0.67</v>
          </cell>
          <cell r="AM5">
            <v>0.68</v>
          </cell>
          <cell r="AN5">
            <v>0.7</v>
          </cell>
        </row>
        <row r="6">
          <cell r="AC6">
            <v>0.52</v>
          </cell>
          <cell r="AD6">
            <v>0.55000000000000004</v>
          </cell>
          <cell r="AE6">
            <v>0.62</v>
          </cell>
          <cell r="AF6">
            <v>0.63</v>
          </cell>
          <cell r="AG6">
            <v>0.63</v>
          </cell>
          <cell r="AH6">
            <v>0.63</v>
          </cell>
          <cell r="AI6">
            <v>0.63</v>
          </cell>
          <cell r="AJ6">
            <v>0.62</v>
          </cell>
          <cell r="AK6">
            <v>0.63</v>
          </cell>
          <cell r="AL6">
            <v>0.64</v>
          </cell>
          <cell r="AM6">
            <v>0.64</v>
          </cell>
          <cell r="AN6">
            <v>0.67</v>
          </cell>
        </row>
        <row r="7">
          <cell r="AC7">
            <v>0.36</v>
          </cell>
          <cell r="AD7">
            <v>0.36</v>
          </cell>
          <cell r="AE7">
            <v>0.36</v>
          </cell>
          <cell r="AF7">
            <v>0.36</v>
          </cell>
          <cell r="AG7">
            <v>0.36</v>
          </cell>
          <cell r="AH7">
            <v>0.36</v>
          </cell>
          <cell r="AI7">
            <v>0.36</v>
          </cell>
          <cell r="AJ7">
            <v>0.36</v>
          </cell>
          <cell r="AK7">
            <v>0.36</v>
          </cell>
          <cell r="AL7">
            <v>0.36</v>
          </cell>
          <cell r="AM7">
            <v>0.36</v>
          </cell>
          <cell r="AN7">
            <v>0.36</v>
          </cell>
        </row>
        <row r="8">
          <cell r="AC8">
            <v>1.1000000000000001</v>
          </cell>
          <cell r="AD8">
            <v>1.1000000000000001</v>
          </cell>
          <cell r="AE8">
            <v>1.1000000000000001</v>
          </cell>
          <cell r="AF8">
            <v>1.1000000000000001</v>
          </cell>
          <cell r="AG8">
            <v>1.1000000000000001</v>
          </cell>
          <cell r="AH8">
            <v>1.1000000000000001</v>
          </cell>
          <cell r="AI8">
            <v>1.1000000000000001</v>
          </cell>
          <cell r="AJ8">
            <v>1.1000000000000001</v>
          </cell>
          <cell r="AK8">
            <v>1.1000000000000001</v>
          </cell>
          <cell r="AL8">
            <v>1.1000000000000001</v>
          </cell>
          <cell r="AM8">
            <v>1.1000000000000001</v>
          </cell>
          <cell r="AN8">
            <v>1.1000000000000001</v>
          </cell>
        </row>
      </sheetData>
      <sheetData sheetId="84" refreshError="1"/>
      <sheetData sheetId="85" refreshError="1"/>
      <sheetData sheetId="86" refreshError="1"/>
      <sheetData sheetId="87" refreshError="1">
        <row r="27">
          <cell r="B27" t="str">
            <v>Tempo Médio de Espera</v>
          </cell>
          <cell r="C27">
            <v>0.24984653161448742</v>
          </cell>
          <cell r="D27">
            <v>0.26405048313942026</v>
          </cell>
          <cell r="E27">
            <v>0.30494766888677449</v>
          </cell>
          <cell r="F27">
            <v>0.24722128662849444</v>
          </cell>
          <cell r="G27">
            <v>0.25615875912408759</v>
          </cell>
          <cell r="H27">
            <v>0.24313372354795137</v>
          </cell>
          <cell r="I27">
            <v>0.19629286376274327</v>
          </cell>
          <cell r="J27">
            <v>0.13734194242668818</v>
          </cell>
          <cell r="K27">
            <v>0.14136043784206412</v>
          </cell>
          <cell r="L27">
            <v>0.12980490631639946</v>
          </cell>
          <cell r="M27">
            <v>0.13936499016577691</v>
          </cell>
          <cell r="N27">
            <v>0.20736995458051247</v>
          </cell>
          <cell r="Q27" t="str">
            <v>T90</v>
          </cell>
          <cell r="AF27" t="str">
            <v>TMA</v>
          </cell>
          <cell r="AG27" t="str">
            <v>TMA</v>
          </cell>
        </row>
        <row r="28">
          <cell r="B28" t="str">
            <v>Preferencial</v>
          </cell>
          <cell r="C28" t="str">
            <v>Jan</v>
          </cell>
          <cell r="D28" t="str">
            <v>Fev</v>
          </cell>
          <cell r="E28" t="str">
            <v>Mar</v>
          </cell>
          <cell r="F28" t="str">
            <v>Abr</v>
          </cell>
          <cell r="G28" t="str">
            <v>Mai</v>
          </cell>
          <cell r="H28" t="str">
            <v>Jun</v>
          </cell>
          <cell r="I28" t="str">
            <v>Jul</v>
          </cell>
          <cell r="J28" t="str">
            <v>Ago</v>
          </cell>
          <cell r="K28" t="str">
            <v>Set</v>
          </cell>
          <cell r="L28" t="str">
            <v>Out</v>
          </cell>
          <cell r="M28" t="str">
            <v>Nov</v>
          </cell>
          <cell r="N28" t="str">
            <v>Dez</v>
          </cell>
          <cell r="O28" t="str">
            <v>Média</v>
          </cell>
          <cell r="Q28" t="str">
            <v>Preferencial</v>
          </cell>
          <cell r="R28" t="str">
            <v>Jan</v>
          </cell>
          <cell r="S28" t="str">
            <v>Fev</v>
          </cell>
          <cell r="T28" t="str">
            <v>Mar</v>
          </cell>
          <cell r="U28" t="str">
            <v>Abr</v>
          </cell>
          <cell r="V28" t="str">
            <v>Mai</v>
          </cell>
          <cell r="W28" t="str">
            <v>Jun</v>
          </cell>
          <cell r="X28" t="str">
            <v>Jul</v>
          </cell>
          <cell r="Y28" t="str">
            <v>Ago</v>
          </cell>
          <cell r="Z28" t="str">
            <v>Set</v>
          </cell>
          <cell r="AA28" t="str">
            <v>Out</v>
          </cell>
          <cell r="AB28" t="str">
            <v>Nov</v>
          </cell>
          <cell r="AC28" t="str">
            <v>Dez</v>
          </cell>
          <cell r="AD28" t="str">
            <v>Média</v>
          </cell>
          <cell r="AF28" t="str">
            <v>Preferencial</v>
          </cell>
          <cell r="AG28" t="str">
            <v>Jan</v>
          </cell>
          <cell r="AH28" t="str">
            <v>Fev</v>
          </cell>
          <cell r="AI28" t="str">
            <v>Mar</v>
          </cell>
          <cell r="AJ28" t="str">
            <v>Abr</v>
          </cell>
          <cell r="AK28" t="str">
            <v>Mai</v>
          </cell>
          <cell r="AL28" t="str">
            <v>Jun</v>
          </cell>
          <cell r="AM28" t="str">
            <v>Jul</v>
          </cell>
          <cell r="AN28" t="str">
            <v>Ago</v>
          </cell>
          <cell r="AO28" t="str">
            <v>Set</v>
          </cell>
          <cell r="AP28" t="str">
            <v>Out</v>
          </cell>
          <cell r="AQ28" t="str">
            <v>Nov</v>
          </cell>
          <cell r="AR28" t="str">
            <v>Dez</v>
          </cell>
          <cell r="AS28" t="str">
            <v>Média</v>
          </cell>
        </row>
        <row r="29">
          <cell r="B29" t="str">
            <v>Anhembi</v>
          </cell>
          <cell r="C29">
            <v>2.627314814814815E-3</v>
          </cell>
          <cell r="D29">
            <v>2.5231481481481481E-3</v>
          </cell>
          <cell r="E29">
            <v>3.2754629629629631E-3</v>
          </cell>
          <cell r="F29">
            <v>2.8124999999999999E-3</v>
          </cell>
          <cell r="G29">
            <v>3.0439814814814821E-3</v>
          </cell>
          <cell r="H29">
            <v>2.8356481481481479E-3</v>
          </cell>
          <cell r="I29">
            <v>3.7962962962962963E-3</v>
          </cell>
          <cell r="J29">
            <v>2.0601851851851853E-3</v>
          </cell>
          <cell r="K29">
            <v>2.4652777777777776E-3</v>
          </cell>
          <cell r="L29">
            <v>1.6550925925925926E-3</v>
          </cell>
          <cell r="M29">
            <v>2.5347222222222221E-3</v>
          </cell>
          <cell r="N29">
            <v>1.6666666666666668E-3</v>
          </cell>
          <cell r="O29">
            <v>2.6080246913580251E-3</v>
          </cell>
          <cell r="Q29" t="str">
            <v>Anhembi</v>
          </cell>
          <cell r="R29">
            <v>7.1180555555555554E-3</v>
          </cell>
          <cell r="S29">
            <v>6.0185185185185177E-3</v>
          </cell>
          <cell r="T29">
            <v>7.8703703703703713E-3</v>
          </cell>
          <cell r="U29">
            <v>8.1481481481481474E-3</v>
          </cell>
          <cell r="V29">
            <v>6.9328703703703696E-3</v>
          </cell>
          <cell r="W29">
            <v>6.6898148148148142E-3</v>
          </cell>
          <cell r="X29">
            <v>1.1423611111111112E-2</v>
          </cell>
          <cell r="Y29">
            <v>7.8703703703703713E-3</v>
          </cell>
          <cell r="Z29">
            <v>1.1921296296296298E-2</v>
          </cell>
          <cell r="AA29">
            <v>4.9537037037037041E-3</v>
          </cell>
          <cell r="AB29">
            <v>6.6087962962962966E-3</v>
          </cell>
          <cell r="AC29">
            <v>5.4861111111111117E-3</v>
          </cell>
          <cell r="AD29">
            <v>1.1921296296296298E-2</v>
          </cell>
          <cell r="AF29" t="str">
            <v>Anhembi</v>
          </cell>
        </row>
        <row r="30">
          <cell r="B30" t="str">
            <v>Centro</v>
          </cell>
          <cell r="C30">
            <v>2.8356481481481479E-3</v>
          </cell>
          <cell r="D30">
            <v>4.9768518518518521E-3</v>
          </cell>
          <cell r="E30">
            <v>5.3125000000000004E-3</v>
          </cell>
          <cell r="F30">
            <v>5.9953703703703697E-3</v>
          </cell>
          <cell r="G30">
            <v>4.3750000000000004E-3</v>
          </cell>
          <cell r="H30">
            <v>3.6226851851851854E-3</v>
          </cell>
          <cell r="I30">
            <v>4.0972222222222226E-3</v>
          </cell>
          <cell r="J30">
            <v>3.7037037037037034E-3</v>
          </cell>
          <cell r="K30">
            <v>3.5069444444444445E-3</v>
          </cell>
          <cell r="L30">
            <v>2.1759259259259258E-3</v>
          </cell>
          <cell r="M30">
            <v>2.1412037037037038E-3</v>
          </cell>
          <cell r="N30">
            <v>2.5925925925925925E-3</v>
          </cell>
          <cell r="O30">
            <v>3.7779706790123453E-3</v>
          </cell>
          <cell r="Q30" t="str">
            <v>Centro</v>
          </cell>
          <cell r="R30">
            <v>9.0393518518518522E-3</v>
          </cell>
          <cell r="S30">
            <v>1.2291666666666666E-2</v>
          </cell>
          <cell r="T30">
            <v>1.252314814814815E-2</v>
          </cell>
          <cell r="U30">
            <v>1.3032407407407407E-2</v>
          </cell>
          <cell r="V30">
            <v>1.0092592592592592E-2</v>
          </cell>
          <cell r="W30">
            <v>9.5949074074074079E-3</v>
          </cell>
          <cell r="X30">
            <v>1.1655092592592594E-2</v>
          </cell>
          <cell r="Y30">
            <v>1.2407407407407409E-2</v>
          </cell>
          <cell r="Z30">
            <v>1.0381944444444444E-2</v>
          </cell>
          <cell r="AA30">
            <v>6.782407407407408E-3</v>
          </cell>
          <cell r="AB30">
            <v>8.6805555555555559E-3</v>
          </cell>
          <cell r="AC30" t="str">
            <v>0;10;46</v>
          </cell>
          <cell r="AD30">
            <v>1.3032407407407407E-2</v>
          </cell>
          <cell r="AF30" t="str">
            <v>Centro</v>
          </cell>
        </row>
        <row r="31">
          <cell r="B31" t="str">
            <v>Grande ABC</v>
          </cell>
          <cell r="C31">
            <v>2.1875000000000002E-3</v>
          </cell>
          <cell r="D31">
            <v>2.0717592592592593E-3</v>
          </cell>
          <cell r="E31">
            <v>1.9444444444444442E-3</v>
          </cell>
          <cell r="F31">
            <v>1.7592592592592592E-3</v>
          </cell>
          <cell r="G31">
            <v>1.6666666666666668E-3</v>
          </cell>
          <cell r="H31">
            <v>1.7476851851851852E-3</v>
          </cell>
          <cell r="I31">
            <v>1.8981481481481482E-3</v>
          </cell>
          <cell r="J31">
            <v>2.0023148148148148E-3</v>
          </cell>
          <cell r="K31">
            <v>1.7824074074074072E-3</v>
          </cell>
          <cell r="L31">
            <v>2.685185185185185E-3</v>
          </cell>
          <cell r="M31">
            <v>1.6666666666666668E-3</v>
          </cell>
          <cell r="N31">
            <v>1.9675925925925928E-3</v>
          </cell>
          <cell r="O31">
            <v>1.9483024691358028E-3</v>
          </cell>
          <cell r="Q31" t="str">
            <v>Grande ABC</v>
          </cell>
          <cell r="R31">
            <v>5.5555555555555558E-3</v>
          </cell>
          <cell r="S31">
            <v>1.0416666666666666E-2</v>
          </cell>
          <cell r="T31">
            <v>6.3888888888888884E-3</v>
          </cell>
          <cell r="U31">
            <v>8.8541666666666664E-3</v>
          </cell>
          <cell r="V31">
            <v>4.4328703703703709E-3</v>
          </cell>
          <cell r="W31">
            <v>5.2314814814814819E-3</v>
          </cell>
          <cell r="X31">
            <v>5.208333333333333E-3</v>
          </cell>
          <cell r="Y31">
            <v>5.1736111111111115E-3</v>
          </cell>
          <cell r="Z31">
            <v>5.2314814814814819E-3</v>
          </cell>
          <cell r="AA31">
            <v>4.9074074074074072E-3</v>
          </cell>
          <cell r="AB31">
            <v>4.7916666666666672E-3</v>
          </cell>
          <cell r="AC31">
            <v>5.0925925925925921E-3</v>
          </cell>
          <cell r="AD31">
            <v>1.0416666666666666E-2</v>
          </cell>
          <cell r="AF31" t="str">
            <v>Grande ABC</v>
          </cell>
        </row>
        <row r="32">
          <cell r="B32" t="str">
            <v>Leste</v>
          </cell>
          <cell r="C32">
            <v>4.4212962962962956E-3</v>
          </cell>
          <cell r="D32">
            <v>4.2476851851851851E-3</v>
          </cell>
          <cell r="E32">
            <v>4.8148148148148152E-3</v>
          </cell>
          <cell r="F32">
            <v>3.8310185185185183E-3</v>
          </cell>
          <cell r="G32">
            <v>3.5532407407407405E-3</v>
          </cell>
          <cell r="H32">
            <v>3.2638888888888891E-3</v>
          </cell>
          <cell r="I32">
            <v>2.5694444444444445E-3</v>
          </cell>
          <cell r="J32">
            <v>1.9560185185185184E-3</v>
          </cell>
          <cell r="K32">
            <v>2.8124999999999999E-3</v>
          </cell>
          <cell r="L32">
            <v>2.4421296296296296E-3</v>
          </cell>
          <cell r="M32">
            <v>2.1296296296296298E-3</v>
          </cell>
          <cell r="N32">
            <v>2.6967592592592594E-3</v>
          </cell>
          <cell r="O32">
            <v>3.2282021604938273E-3</v>
          </cell>
          <cell r="Q32" t="str">
            <v>Leste</v>
          </cell>
          <cell r="R32">
            <v>1.1689814814814814E-2</v>
          </cell>
          <cell r="S32">
            <v>1.1944444444444445E-2</v>
          </cell>
          <cell r="T32">
            <v>1.2708333333333334E-2</v>
          </cell>
          <cell r="U32">
            <v>1.0347222222222223E-2</v>
          </cell>
          <cell r="V32">
            <v>1.0393518518518519E-2</v>
          </cell>
          <cell r="W32">
            <v>7.7777777777777767E-3</v>
          </cell>
          <cell r="X32">
            <v>7.7546296296296287E-3</v>
          </cell>
          <cell r="Y32">
            <v>6.6550925925925935E-3</v>
          </cell>
          <cell r="Z32">
            <v>1.0358796296296295E-2</v>
          </cell>
          <cell r="AA32">
            <v>7.905092592592592E-3</v>
          </cell>
          <cell r="AB32">
            <v>6.168981481481481E-3</v>
          </cell>
          <cell r="AC32">
            <v>9.571759259259259E-3</v>
          </cell>
          <cell r="AD32">
            <v>1.2708333333333334E-2</v>
          </cell>
          <cell r="AF32" t="str">
            <v>Leste</v>
          </cell>
        </row>
        <row r="33">
          <cell r="B33" t="str">
            <v>Oeste</v>
          </cell>
          <cell r="C33">
            <v>2.3495370370370371E-3</v>
          </cell>
          <cell r="D33">
            <v>3.0902777777777782E-3</v>
          </cell>
          <cell r="E33">
            <v>2.7314814814814819E-3</v>
          </cell>
          <cell r="F33">
            <v>2.488425925925926E-3</v>
          </cell>
          <cell r="G33">
            <v>2.4189814814814816E-3</v>
          </cell>
          <cell r="H33">
            <v>2.3842592592592591E-3</v>
          </cell>
          <cell r="I33">
            <v>2.4537037037037036E-3</v>
          </cell>
          <cell r="J33">
            <v>2.0370370370370373E-3</v>
          </cell>
          <cell r="K33">
            <v>1.9212962962962962E-3</v>
          </cell>
          <cell r="L33">
            <v>1.9444444444444442E-3</v>
          </cell>
          <cell r="M33">
            <v>1.8171296296296297E-3</v>
          </cell>
          <cell r="N33">
            <v>1.6782407407407406E-3</v>
          </cell>
          <cell r="O33">
            <v>2.2762345679012345E-3</v>
          </cell>
          <cell r="Q33" t="str">
            <v>Oeste</v>
          </cell>
          <cell r="R33">
            <v>5.3240740740740748E-3</v>
          </cell>
          <cell r="S33">
            <v>7.2337962962962963E-3</v>
          </cell>
          <cell r="T33">
            <v>5.7060185185185191E-3</v>
          </cell>
          <cell r="U33">
            <v>6.1342592592592594E-3</v>
          </cell>
          <cell r="V33">
            <v>5.8796296296296296E-3</v>
          </cell>
          <cell r="W33">
            <v>6.5624999999999998E-3</v>
          </cell>
          <cell r="X33">
            <v>6.5856481481481469E-3</v>
          </cell>
          <cell r="Y33">
            <v>6.5972222222222222E-3</v>
          </cell>
          <cell r="Z33">
            <v>5.5092592592592589E-3</v>
          </cell>
          <cell r="AA33">
            <v>4.9537037037037041E-3</v>
          </cell>
          <cell r="AB33">
            <v>4.9189814814814816E-3</v>
          </cell>
          <cell r="AC33">
            <v>4.1666666666666666E-3</v>
          </cell>
          <cell r="AD33">
            <v>7.2337962962962963E-3</v>
          </cell>
          <cell r="AF33" t="str">
            <v>Oeste</v>
          </cell>
        </row>
        <row r="34">
          <cell r="B34" t="str">
            <v>SP Sul</v>
          </cell>
          <cell r="C34">
            <v>2.685185185185185E-3</v>
          </cell>
          <cell r="D34">
            <v>2.9513888888888888E-3</v>
          </cell>
          <cell r="E34">
            <v>2.685185185185185E-3</v>
          </cell>
          <cell r="F34">
            <v>1.9212962962962962E-3</v>
          </cell>
          <cell r="G34">
            <v>1.6435185185185183E-3</v>
          </cell>
          <cell r="H34">
            <v>1.6087962962962963E-3</v>
          </cell>
          <cell r="I34">
            <v>2.4421296296296296E-3</v>
          </cell>
          <cell r="J34">
            <v>1.8518518518518517E-3</v>
          </cell>
          <cell r="K34">
            <v>2.6620370370370374E-3</v>
          </cell>
          <cell r="L34">
            <v>2.3842592592592591E-3</v>
          </cell>
          <cell r="M34">
            <v>3.0324074074074073E-3</v>
          </cell>
          <cell r="N34">
            <v>2.5925925925925925E-3</v>
          </cell>
          <cell r="O34">
            <v>2.3717206790123454E-3</v>
          </cell>
          <cell r="Q34" t="str">
            <v>SP Sul</v>
          </cell>
          <cell r="R34">
            <v>6.053240740740741E-3</v>
          </cell>
          <cell r="S34">
            <v>7.8356481481481489E-3</v>
          </cell>
          <cell r="T34">
            <v>6.7939814814814816E-3</v>
          </cell>
          <cell r="U34">
            <v>5.2777777777777771E-3</v>
          </cell>
          <cell r="V34">
            <v>4.5138888888888893E-3</v>
          </cell>
          <cell r="W34">
            <v>4.5138888888888893E-3</v>
          </cell>
          <cell r="X34">
            <v>6.2037037037037043E-3</v>
          </cell>
          <cell r="Y34">
            <v>4.7800925925925919E-3</v>
          </cell>
          <cell r="Z34">
            <v>7.083333333333333E-3</v>
          </cell>
          <cell r="AA34">
            <v>6.5393518518518517E-3</v>
          </cell>
          <cell r="AB34">
            <v>8.1018518518518514E-3</v>
          </cell>
          <cell r="AC34">
            <v>6.4120370370370364E-3</v>
          </cell>
          <cell r="AD34">
            <v>8.1018518518518514E-3</v>
          </cell>
          <cell r="AF34" t="str">
            <v>SP Sul</v>
          </cell>
        </row>
        <row r="35">
          <cell r="B35" t="str">
            <v>Eletropaulo</v>
          </cell>
          <cell r="C35">
            <v>2.7314814814814819E-3</v>
          </cell>
          <cell r="D35">
            <v>3.1250000000000002E-3</v>
          </cell>
          <cell r="E35">
            <v>3.2060185185185191E-3</v>
          </cell>
          <cell r="F35">
            <v>2.9050925925925928E-3</v>
          </cell>
          <cell r="G35">
            <v>2.615740740740741E-3</v>
          </cell>
          <cell r="H35">
            <v>2.4537037037037036E-3</v>
          </cell>
          <cell r="I35">
            <v>2.7199074074074074E-3</v>
          </cell>
          <cell r="J35">
            <v>2.2222222222222222E-3</v>
          </cell>
          <cell r="K35">
            <v>2.3842592592592591E-3</v>
          </cell>
          <cell r="L35">
            <v>2.2569444444444447E-3</v>
          </cell>
          <cell r="M35">
            <v>2.1180555555555553E-3</v>
          </cell>
          <cell r="N35">
            <v>2.1296296296296298E-3</v>
          </cell>
          <cell r="O35">
            <v>2.5723379629629629E-3</v>
          </cell>
          <cell r="Q35" t="str">
            <v>Eletropaulo</v>
          </cell>
          <cell r="R35">
            <v>1.1689814814814814E-2</v>
          </cell>
          <cell r="S35">
            <v>1.2291666666666666E-2</v>
          </cell>
          <cell r="T35">
            <v>1.2708333333333334E-2</v>
          </cell>
          <cell r="U35">
            <v>1.3032407407407407E-2</v>
          </cell>
          <cell r="V35">
            <v>1.0393518518518519E-2</v>
          </cell>
          <cell r="W35">
            <v>9.5949074074074079E-3</v>
          </cell>
          <cell r="X35">
            <v>1.1655092592592594E-2</v>
          </cell>
          <cell r="Y35">
            <v>1.2407407407407409E-2</v>
          </cell>
          <cell r="Z35">
            <v>1.1921296296296298E-2</v>
          </cell>
          <cell r="AA35">
            <v>7.905092592592592E-3</v>
          </cell>
          <cell r="AB35">
            <v>8.6805555555555559E-3</v>
          </cell>
          <cell r="AC35">
            <v>9.571759259259259E-3</v>
          </cell>
          <cell r="AD35">
            <v>1.3032407407407407E-2</v>
          </cell>
          <cell r="AF35" t="str">
            <v>Eletropaulo</v>
          </cell>
        </row>
        <row r="36">
          <cell r="B36">
            <v>9.1999999999999998E-2</v>
          </cell>
          <cell r="C36">
            <v>8.5999999999999993E-2</v>
          </cell>
          <cell r="D36">
            <v>8.1000000000000003E-2</v>
          </cell>
          <cell r="E36">
            <v>7.3999999999999996E-2</v>
          </cell>
          <cell r="F36">
            <v>7.1999999999999995E-2</v>
          </cell>
          <cell r="G36">
            <v>6.7000000000000004E-2</v>
          </cell>
          <cell r="H36">
            <v>7.0999999999999994E-2</v>
          </cell>
          <cell r="I36">
            <v>6.945252440405858E-2</v>
          </cell>
          <cell r="J36">
            <v>6.7574022676776591E-2</v>
          </cell>
          <cell r="K36">
            <v>6.5681513307305317E-2</v>
          </cell>
          <cell r="L36">
            <v>7.1007369778340212E-2</v>
          </cell>
          <cell r="M36">
            <v>6.7475975125311005E-2</v>
          </cell>
          <cell r="N36">
            <v>6.7574022676776591E-2</v>
          </cell>
        </row>
        <row r="37">
          <cell r="B37" t="str">
            <v>Tempo Médio de Espera</v>
          </cell>
          <cell r="C37">
            <v>0</v>
          </cell>
          <cell r="D37">
            <v>0</v>
          </cell>
          <cell r="E37">
            <v>0</v>
          </cell>
          <cell r="F37">
            <v>0</v>
          </cell>
          <cell r="G37">
            <v>0</v>
          </cell>
          <cell r="H37">
            <v>0</v>
          </cell>
          <cell r="I37">
            <v>0</v>
          </cell>
          <cell r="J37">
            <v>0</v>
          </cell>
          <cell r="K37">
            <v>0</v>
          </cell>
          <cell r="L37">
            <v>0</v>
          </cell>
          <cell r="M37">
            <v>0</v>
          </cell>
          <cell r="N37">
            <v>0</v>
          </cell>
          <cell r="Q37" t="str">
            <v>T90</v>
          </cell>
          <cell r="AF37" t="str">
            <v>TMA</v>
          </cell>
        </row>
        <row r="38">
          <cell r="B38" t="str">
            <v>Atendimento Geral</v>
          </cell>
          <cell r="C38" t="str">
            <v>Jan</v>
          </cell>
          <cell r="D38" t="str">
            <v>Fev</v>
          </cell>
          <cell r="E38" t="str">
            <v>Mar</v>
          </cell>
          <cell r="F38" t="str">
            <v>Abr</v>
          </cell>
          <cell r="G38" t="str">
            <v>Mai</v>
          </cell>
          <cell r="H38" t="str">
            <v>Jun</v>
          </cell>
          <cell r="I38" t="str">
            <v>Jul</v>
          </cell>
          <cell r="J38" t="str">
            <v>Ago</v>
          </cell>
          <cell r="K38" t="str">
            <v>Set</v>
          </cell>
          <cell r="L38" t="str">
            <v>Out</v>
          </cell>
          <cell r="M38" t="str">
            <v>Nov</v>
          </cell>
          <cell r="N38" t="str">
            <v>Dez</v>
          </cell>
          <cell r="O38" t="str">
            <v>Média</v>
          </cell>
          <cell r="Q38" t="str">
            <v>Atendimento Geral</v>
          </cell>
          <cell r="R38" t="str">
            <v>Jan</v>
          </cell>
          <cell r="S38" t="str">
            <v>Fev</v>
          </cell>
          <cell r="T38" t="str">
            <v>Mar</v>
          </cell>
          <cell r="U38" t="str">
            <v>Abr</v>
          </cell>
          <cell r="V38" t="str">
            <v>Mai</v>
          </cell>
          <cell r="W38" t="str">
            <v>Jun</v>
          </cell>
          <cell r="X38" t="str">
            <v>Jul</v>
          </cell>
          <cell r="Y38" t="str">
            <v>Ago</v>
          </cell>
          <cell r="Z38" t="str">
            <v>Set</v>
          </cell>
          <cell r="AA38" t="str">
            <v>Out</v>
          </cell>
          <cell r="AB38" t="str">
            <v>Nov</v>
          </cell>
          <cell r="AC38" t="str">
            <v>Dez</v>
          </cell>
          <cell r="AD38" t="str">
            <v>Média</v>
          </cell>
          <cell r="AF38" t="str">
            <v>Atendimento Geral</v>
          </cell>
          <cell r="AG38" t="str">
            <v>Jan</v>
          </cell>
          <cell r="AH38" t="str">
            <v>Fev</v>
          </cell>
          <cell r="AI38" t="str">
            <v>Mar</v>
          </cell>
          <cell r="AJ38" t="str">
            <v>Abr</v>
          </cell>
          <cell r="AK38" t="str">
            <v>Mai</v>
          </cell>
          <cell r="AL38" t="str">
            <v>Jun</v>
          </cell>
          <cell r="AM38" t="str">
            <v>Jul</v>
          </cell>
          <cell r="AN38" t="str">
            <v>Ago</v>
          </cell>
          <cell r="AO38" t="str">
            <v>Set</v>
          </cell>
          <cell r="AP38" t="str">
            <v>Out</v>
          </cell>
          <cell r="AQ38" t="str">
            <v>Nov</v>
          </cell>
          <cell r="AR38" t="str">
            <v>Dez</v>
          </cell>
          <cell r="AS38" t="str">
            <v>Média</v>
          </cell>
        </row>
        <row r="39">
          <cell r="B39" t="str">
            <v>Anhembi</v>
          </cell>
          <cell r="C39">
            <v>3.9699074074074072E-3</v>
          </cell>
          <cell r="D39">
            <v>3.8541666666666668E-3</v>
          </cell>
          <cell r="E39">
            <v>4.8032407407407407E-3</v>
          </cell>
          <cell r="F39">
            <v>4.0972222222222226E-3</v>
          </cell>
          <cell r="G39">
            <v>4.7569444444444447E-3</v>
          </cell>
          <cell r="H39">
            <v>4.3518518518518515E-3</v>
          </cell>
          <cell r="I39">
            <v>4.340277777777778E-3</v>
          </cell>
          <cell r="J39">
            <v>3.1481481481481482E-3</v>
          </cell>
          <cell r="K39">
            <v>4.5254629629629629E-3</v>
          </cell>
          <cell r="L39">
            <v>3.1134259259259257E-3</v>
          </cell>
          <cell r="M39">
            <v>4.2476851851851851E-3</v>
          </cell>
          <cell r="N39">
            <v>3.414351851851852E-3</v>
          </cell>
          <cell r="O39">
            <v>4.0518904320987655E-3</v>
          </cell>
          <cell r="Q39" t="str">
            <v>Anhembi</v>
          </cell>
          <cell r="R39">
            <v>1.1180555555555556E-2</v>
          </cell>
          <cell r="S39">
            <v>8.3333333333333332E-3</v>
          </cell>
          <cell r="T39">
            <v>1.1145833333333334E-2</v>
          </cell>
          <cell r="U39">
            <v>1.1331018518518518E-2</v>
          </cell>
          <cell r="V39">
            <v>1.0185185185185184E-2</v>
          </cell>
          <cell r="W39">
            <v>1.0277777777777778E-2</v>
          </cell>
          <cell r="X39">
            <v>1.1296296296296296E-2</v>
          </cell>
          <cell r="Y39">
            <v>1.0092592592592592E-2</v>
          </cell>
          <cell r="Z39">
            <v>1.1990740740740739E-2</v>
          </cell>
          <cell r="AA39">
            <v>7.905092592592592E-3</v>
          </cell>
          <cell r="AB39">
            <v>1.1064814814814814E-2</v>
          </cell>
          <cell r="AC39">
            <v>1.1307870370370371E-2</v>
          </cell>
          <cell r="AD39">
            <v>1.1990740740740739E-2</v>
          </cell>
          <cell r="AF39" t="str">
            <v>Anhembi</v>
          </cell>
          <cell r="AG39">
            <v>6.7129629629629622E-3</v>
          </cell>
          <cell r="AH39">
            <v>8.4606481481481494E-3</v>
          </cell>
          <cell r="AI39">
            <v>6.5972222222222222E-3</v>
          </cell>
          <cell r="AJ39">
            <v>7.0486111111111105E-3</v>
          </cell>
          <cell r="AK39">
            <v>7.0254629629629634E-3</v>
          </cell>
          <cell r="AL39">
            <v>7.1180555555555554E-3</v>
          </cell>
          <cell r="AM39">
            <v>6.5972222222222222E-3</v>
          </cell>
          <cell r="AN39">
            <v>6.9907407407407409E-3</v>
          </cell>
          <cell r="AO39">
            <v>7.2453703703703708E-3</v>
          </cell>
          <cell r="AP39">
            <v>7.4652777777777781E-3</v>
          </cell>
          <cell r="AQ39">
            <v>7.858796296296296E-3</v>
          </cell>
          <cell r="AR39">
            <v>8.0671296296296307E-3</v>
          </cell>
          <cell r="AS39">
            <v>7.2656250000000004E-3</v>
          </cell>
        </row>
        <row r="40">
          <cell r="B40" t="str">
            <v>Centro</v>
          </cell>
          <cell r="C40">
            <v>3.3101851851851851E-3</v>
          </cell>
          <cell r="D40">
            <v>5.3356481481481484E-3</v>
          </cell>
          <cell r="E40">
            <v>4.7453703703703703E-3</v>
          </cell>
          <cell r="F40">
            <v>4.8611111111111112E-3</v>
          </cell>
          <cell r="G40">
            <v>6.5046296296296302E-3</v>
          </cell>
          <cell r="H40">
            <v>3.6921296296296298E-3</v>
          </cell>
          <cell r="I40">
            <v>3.8773148148148143E-3</v>
          </cell>
          <cell r="J40">
            <v>3.37962962962963E-3</v>
          </cell>
          <cell r="K40">
            <v>3.1597222222222222E-3</v>
          </cell>
          <cell r="L40">
            <v>2.685185185185185E-3</v>
          </cell>
          <cell r="M40">
            <v>2.7430555555555559E-3</v>
          </cell>
          <cell r="N40">
            <v>2.6041666666666665E-3</v>
          </cell>
          <cell r="O40">
            <v>3.9081790123456786E-3</v>
          </cell>
          <cell r="Q40" t="str">
            <v>Centro</v>
          </cell>
          <cell r="R40">
            <v>8.7500000000000008E-3</v>
          </cell>
          <cell r="S40">
            <v>1.5243055555555557E-2</v>
          </cell>
          <cell r="T40">
            <v>1.7372685185185185E-2</v>
          </cell>
          <cell r="U40">
            <v>1.7025462962962961E-2</v>
          </cell>
          <cell r="V40">
            <v>1.1898148148148149E-2</v>
          </cell>
          <cell r="W40">
            <v>1.0023148148148147E-2</v>
          </cell>
          <cell r="X40">
            <v>1.3715277777777778E-2</v>
          </cell>
          <cell r="Y40">
            <v>1.2604166666666666E-2</v>
          </cell>
          <cell r="Z40">
            <v>1.1307870370370371E-2</v>
          </cell>
          <cell r="AA40">
            <v>8.3333333333333332E-3</v>
          </cell>
          <cell r="AB40">
            <v>1.1527777777777777E-2</v>
          </cell>
          <cell r="AC40">
            <v>9.9074074074074082E-3</v>
          </cell>
          <cell r="AD40">
            <v>1.7372685185185185E-2</v>
          </cell>
          <cell r="AF40" t="str">
            <v>Centro</v>
          </cell>
          <cell r="AG40">
            <v>5.7175925925925927E-3</v>
          </cell>
          <cell r="AH40">
            <v>6.122685185185185E-3</v>
          </cell>
          <cell r="AI40">
            <v>6.1574074074074074E-3</v>
          </cell>
          <cell r="AJ40">
            <v>6.145833333333333E-3</v>
          </cell>
          <cell r="AK40">
            <v>7.3379629629629628E-3</v>
          </cell>
          <cell r="AL40">
            <v>6.7013888888888887E-3</v>
          </cell>
          <cell r="AM40">
            <v>5.2430555555555555E-3</v>
          </cell>
          <cell r="AN40">
            <v>5.5208333333333333E-3</v>
          </cell>
          <cell r="AO40">
            <v>5.2199074074074066E-3</v>
          </cell>
          <cell r="AP40">
            <v>5.9375000000000001E-3</v>
          </cell>
          <cell r="AQ40">
            <v>7.3032407407407412E-3</v>
          </cell>
          <cell r="AR40">
            <v>5.5671296296296302E-3</v>
          </cell>
          <cell r="AS40">
            <v>6.0812114197530869E-3</v>
          </cell>
        </row>
        <row r="41">
          <cell r="B41" t="str">
            <v>Grande ABC</v>
          </cell>
          <cell r="C41">
            <v>5.5324074074074069E-3</v>
          </cell>
          <cell r="D41">
            <v>6.5624999999999998E-3</v>
          </cell>
          <cell r="E41">
            <v>5.5324074074074069E-3</v>
          </cell>
          <cell r="F41">
            <v>5.208333333333333E-3</v>
          </cell>
          <cell r="G41">
            <v>4.6874999999999998E-3</v>
          </cell>
          <cell r="H41">
            <v>5.1273148148148146E-3</v>
          </cell>
          <cell r="I41">
            <v>5.8564814814814825E-3</v>
          </cell>
          <cell r="J41">
            <v>6.4467592592592597E-3</v>
          </cell>
          <cell r="K41">
            <v>5.2662037037037035E-3</v>
          </cell>
          <cell r="L41">
            <v>5.8796296296296296E-3</v>
          </cell>
          <cell r="M41">
            <v>6.5046296296296302E-3</v>
          </cell>
          <cell r="N41">
            <v>7.3495370370370372E-3</v>
          </cell>
          <cell r="O41">
            <v>5.8294753086419763E-3</v>
          </cell>
          <cell r="Q41" t="str">
            <v>Grande ABC</v>
          </cell>
          <cell r="R41">
            <v>1.3483796296296298E-2</v>
          </cell>
          <cell r="S41">
            <v>1.5613425925925926E-2</v>
          </cell>
          <cell r="T41">
            <v>1.4641203703703703E-2</v>
          </cell>
          <cell r="U41">
            <v>1.5625E-2</v>
          </cell>
          <cell r="V41">
            <v>1.2546296296296297E-2</v>
          </cell>
          <cell r="W41">
            <v>1.5960648148148151E-2</v>
          </cell>
          <cell r="X41">
            <v>1.4444444444444446E-2</v>
          </cell>
          <cell r="Y41">
            <v>1.6481481481481482E-2</v>
          </cell>
          <cell r="Z41">
            <v>1.3344907407407408E-2</v>
          </cell>
          <cell r="AA41">
            <v>1.7650462962962962E-2</v>
          </cell>
          <cell r="AB41">
            <v>2.0937500000000001E-2</v>
          </cell>
          <cell r="AC41">
            <v>2.1423611111111112E-2</v>
          </cell>
          <cell r="AD41">
            <v>2.1423611111111112E-2</v>
          </cell>
          <cell r="AF41" t="str">
            <v>Grande ABC</v>
          </cell>
          <cell r="AG41">
            <v>5.1967592592592595E-3</v>
          </cell>
          <cell r="AH41">
            <v>6.7013888888888887E-3</v>
          </cell>
          <cell r="AI41">
            <v>6.9791666666666674E-3</v>
          </cell>
          <cell r="AJ41">
            <v>7.0717592592592594E-3</v>
          </cell>
          <cell r="AK41">
            <v>6.7939814814814816E-3</v>
          </cell>
          <cell r="AL41">
            <v>6.6435185185185182E-3</v>
          </cell>
          <cell r="AM41">
            <v>6.828703703703704E-3</v>
          </cell>
          <cell r="AN41">
            <v>7.2337962962962963E-3</v>
          </cell>
          <cell r="AO41">
            <v>7.1412037037037043E-3</v>
          </cell>
          <cell r="AP41">
            <v>6.7939814814814816E-3</v>
          </cell>
          <cell r="AQ41">
            <v>6.4004629629629628E-3</v>
          </cell>
          <cell r="AR41">
            <v>6.6087962962962966E-3</v>
          </cell>
          <cell r="AS41">
            <v>6.6994598765432109E-3</v>
          </cell>
        </row>
        <row r="42">
          <cell r="B42" t="str">
            <v>Leste</v>
          </cell>
          <cell r="C42">
            <v>7.4189814814814813E-3</v>
          </cell>
          <cell r="D42">
            <v>6.4583333333333333E-3</v>
          </cell>
          <cell r="E42">
            <v>7.905092592592592E-3</v>
          </cell>
          <cell r="F42">
            <v>5.9837962962962961E-3</v>
          </cell>
          <cell r="G42">
            <v>7.4537037037037028E-3</v>
          </cell>
          <cell r="H42">
            <v>5.5092592592592589E-3</v>
          </cell>
          <cell r="I42">
            <v>4.1203703703703706E-3</v>
          </cell>
          <cell r="J42">
            <v>2.5578703703703705E-3</v>
          </cell>
          <cell r="K42">
            <v>3.425925925925926E-3</v>
          </cell>
          <cell r="L42">
            <v>3.3449074074074071E-3</v>
          </cell>
          <cell r="M42">
            <v>3.0555555555555557E-3</v>
          </cell>
          <cell r="N42">
            <v>4.0509259259259257E-3</v>
          </cell>
          <cell r="O42">
            <v>5.1070601851851841E-3</v>
          </cell>
          <cell r="Q42" t="str">
            <v>Leste</v>
          </cell>
          <cell r="R42">
            <v>1.8587962962962962E-2</v>
          </cell>
          <cell r="S42">
            <v>1.6793981481481483E-2</v>
          </cell>
          <cell r="T42">
            <v>1.5046296296296295E-2</v>
          </cell>
          <cell r="U42">
            <v>1.5046296296296295E-2</v>
          </cell>
          <cell r="V42">
            <v>2.0081018518518519E-2</v>
          </cell>
          <cell r="W42">
            <v>1.3761574074074074E-2</v>
          </cell>
          <cell r="X42">
            <v>1.0462962962962964E-2</v>
          </cell>
          <cell r="Y42">
            <v>7.7662037037037031E-3</v>
          </cell>
          <cell r="Z42">
            <v>1.1932870370370371E-2</v>
          </cell>
          <cell r="AA42">
            <v>9.2708333333333341E-3</v>
          </cell>
          <cell r="AB42">
            <v>1.0717592592592593E-2</v>
          </cell>
          <cell r="AC42">
            <v>1.2638888888888889E-2</v>
          </cell>
          <cell r="AD42">
            <v>2.0613425925925927E-2</v>
          </cell>
          <cell r="AF42" t="str">
            <v>Leste</v>
          </cell>
          <cell r="AG42">
            <v>7.858796296296296E-3</v>
          </cell>
          <cell r="AH42">
            <v>8.1597222222222227E-3</v>
          </cell>
          <cell r="AI42">
            <v>8.0671296296296307E-3</v>
          </cell>
          <cell r="AJ42">
            <v>8.0439814814814818E-3</v>
          </cell>
          <cell r="AK42">
            <v>8.4143518518518517E-3</v>
          </cell>
          <cell r="AL42">
            <v>8.6921296296296312E-3</v>
          </cell>
          <cell r="AM42">
            <v>7.7083333333333335E-3</v>
          </cell>
          <cell r="AN42">
            <v>7.8935185185185185E-3</v>
          </cell>
          <cell r="AO42">
            <v>7.2685185185185188E-3</v>
          </cell>
          <cell r="AP42">
            <v>7.789351851851852E-3</v>
          </cell>
          <cell r="AQ42">
            <v>7.719907407407408E-3</v>
          </cell>
          <cell r="AR42">
            <v>8.3333333333333332E-3</v>
          </cell>
          <cell r="AS42">
            <v>7.995756172839508E-3</v>
          </cell>
        </row>
        <row r="43">
          <cell r="B43" t="str">
            <v>Oeste</v>
          </cell>
          <cell r="C43">
            <v>4.2824074074074075E-3</v>
          </cell>
          <cell r="D43">
            <v>6.3657407407407404E-3</v>
          </cell>
          <cell r="E43">
            <v>4.9305555555555552E-3</v>
          </cell>
          <cell r="F43">
            <v>5.0000000000000001E-3</v>
          </cell>
          <cell r="G43">
            <v>4.3518518518518515E-3</v>
          </cell>
          <cell r="H43">
            <v>4.1435185185185186E-3</v>
          </cell>
          <cell r="I43">
            <v>4.5486111111111109E-3</v>
          </cell>
          <cell r="J43">
            <v>3.3217592592592591E-3</v>
          </cell>
          <cell r="K43">
            <v>3.0902777777777782E-3</v>
          </cell>
          <cell r="L43">
            <v>2.5694444444444445E-3</v>
          </cell>
          <cell r="M43">
            <v>2.4768518518518516E-3</v>
          </cell>
          <cell r="N43">
            <v>2.1180555555555553E-3</v>
          </cell>
          <cell r="O43">
            <v>3.9332561728395062E-3</v>
          </cell>
          <cell r="Q43" t="str">
            <v>Oeste</v>
          </cell>
          <cell r="R43">
            <v>1.1516203703703702E-2</v>
          </cell>
          <cell r="S43">
            <v>1.5902777777777776E-2</v>
          </cell>
          <cell r="T43">
            <v>1.9421296296296294E-2</v>
          </cell>
          <cell r="U43">
            <v>1.7939814814814815E-2</v>
          </cell>
          <cell r="V43">
            <v>1.3993055555555555E-2</v>
          </cell>
          <cell r="W43">
            <v>1.1145833333333334E-2</v>
          </cell>
          <cell r="X43">
            <v>1.082175925925926E-2</v>
          </cell>
          <cell r="Y43">
            <v>9.9768518518518531E-3</v>
          </cell>
          <cell r="Z43">
            <v>8.3564814814814804E-3</v>
          </cell>
          <cell r="AA43">
            <v>7.3263888888888892E-3</v>
          </cell>
          <cell r="AB43">
            <v>7.3842592592592597E-3</v>
          </cell>
          <cell r="AC43">
            <v>7.2453703703703708E-3</v>
          </cell>
          <cell r="AD43">
            <v>1.9421296296296294E-2</v>
          </cell>
          <cell r="AF43" t="str">
            <v>Oeste</v>
          </cell>
          <cell r="AG43">
            <v>6.238425925925925E-3</v>
          </cell>
          <cell r="AH43">
            <v>6.782407407407408E-3</v>
          </cell>
          <cell r="AI43">
            <v>6.4814814814814813E-3</v>
          </cell>
          <cell r="AJ43">
            <v>6.8981481481481489E-3</v>
          </cell>
          <cell r="AK43">
            <v>4.3518518518518515E-3</v>
          </cell>
          <cell r="AL43">
            <v>6.3541666666666668E-3</v>
          </cell>
          <cell r="AM43">
            <v>6.5162037037037037E-3</v>
          </cell>
          <cell r="AN43">
            <v>6.2847222222222228E-3</v>
          </cell>
          <cell r="AO43">
            <v>6.7592592592592591E-3</v>
          </cell>
          <cell r="AP43">
            <v>6.6550925925925935E-3</v>
          </cell>
          <cell r="AQ43">
            <v>6.6203703703703702E-3</v>
          </cell>
          <cell r="AR43">
            <v>6.1805555555555563E-3</v>
          </cell>
          <cell r="AS43">
            <v>6.5268132716049384E-3</v>
          </cell>
        </row>
        <row r="44">
          <cell r="B44" t="str">
            <v>SP Sul</v>
          </cell>
          <cell r="C44">
            <v>8.7847222222222233E-3</v>
          </cell>
          <cell r="D44">
            <v>9.2939814814814812E-3</v>
          </cell>
          <cell r="E44">
            <v>8.8541666666666664E-3</v>
          </cell>
          <cell r="F44">
            <v>4.5717592592592589E-3</v>
          </cell>
          <cell r="G44">
            <v>3.6111111111111114E-3</v>
          </cell>
          <cell r="H44">
            <v>4.2245370370370371E-3</v>
          </cell>
          <cell r="I44">
            <v>5.4398148148148149E-3</v>
          </cell>
          <cell r="J44">
            <v>3.9351851851851857E-3</v>
          </cell>
          <cell r="K44">
            <v>6.1574074074074074E-3</v>
          </cell>
          <cell r="L44">
            <v>4.8263888888888887E-3</v>
          </cell>
          <cell r="M44">
            <v>5.8912037037037032E-3</v>
          </cell>
          <cell r="N44">
            <v>4.8379629629629632E-3</v>
          </cell>
          <cell r="O44">
            <v>5.8690200617283949E-3</v>
          </cell>
          <cell r="Q44" t="str">
            <v>SP Sul</v>
          </cell>
          <cell r="R44">
            <v>2.1331018518518517E-2</v>
          </cell>
          <cell r="S44">
            <v>2.2268518518518521E-2</v>
          </cell>
          <cell r="T44">
            <v>2.1388888888888888E-2</v>
          </cell>
          <cell r="U44">
            <v>1.5046296296296295E-2</v>
          </cell>
          <cell r="V44">
            <v>1.2280092592592592E-2</v>
          </cell>
          <cell r="W44">
            <v>1.0335648148148148E-2</v>
          </cell>
          <cell r="X44">
            <v>1.4328703703703703E-2</v>
          </cell>
          <cell r="Y44">
            <v>1.1064814814814814E-2</v>
          </cell>
          <cell r="Z44">
            <v>1.818287037037037E-2</v>
          </cell>
          <cell r="AA44">
            <v>1.5613425925925926E-2</v>
          </cell>
          <cell r="AB44">
            <v>1.7939814814814815E-2</v>
          </cell>
          <cell r="AC44">
            <v>1.4571759259259258E-2</v>
          </cell>
          <cell r="AD44">
            <v>2.2268518518518521E-2</v>
          </cell>
          <cell r="AF44" t="str">
            <v>SP Sul</v>
          </cell>
          <cell r="AG44">
            <v>7.1875000000000003E-3</v>
          </cell>
          <cell r="AH44">
            <v>6.7708333333333336E-3</v>
          </cell>
          <cell r="AI44">
            <v>6.782407407407408E-3</v>
          </cell>
          <cell r="AJ44">
            <v>6.9675925925925921E-3</v>
          </cell>
          <cell r="AK44">
            <v>6.7361111111111103E-3</v>
          </cell>
          <cell r="AL44">
            <v>6.7476851851851856E-3</v>
          </cell>
          <cell r="AM44">
            <v>7.1643518518518514E-3</v>
          </cell>
          <cell r="AN44">
            <v>6.9675925925925921E-3</v>
          </cell>
          <cell r="AO44">
            <v>6.8055555555555569E-3</v>
          </cell>
          <cell r="AP44">
            <v>7.3495370370370372E-3</v>
          </cell>
          <cell r="AQ44">
            <v>7.0601851851851841E-3</v>
          </cell>
          <cell r="AR44">
            <v>7.0486111111111105E-3</v>
          </cell>
          <cell r="AS44">
            <v>6.9656635802469143E-3</v>
          </cell>
        </row>
        <row r="45">
          <cell r="B45" t="str">
            <v>Eletropaulo</v>
          </cell>
          <cell r="C45">
            <v>5.4629629629629637E-3</v>
          </cell>
          <cell r="D45">
            <v>6.3541666666666668E-3</v>
          </cell>
          <cell r="E45">
            <v>5.9722222222222225E-3</v>
          </cell>
          <cell r="F45">
            <v>4.9884259259259265E-3</v>
          </cell>
          <cell r="G45">
            <v>5.1041666666666666E-3</v>
          </cell>
          <cell r="H45">
            <v>4.5717592592592589E-3</v>
          </cell>
          <cell r="I45">
            <v>4.8379629629629632E-3</v>
          </cell>
          <cell r="J45">
            <v>4.1203703703703706E-3</v>
          </cell>
          <cell r="K45">
            <v>4.3287037037037035E-3</v>
          </cell>
          <cell r="L45">
            <v>3.9467592592592592E-3</v>
          </cell>
          <cell r="M45">
            <v>4.3518518518518515E-3</v>
          </cell>
          <cell r="N45">
            <v>4.3750000000000004E-3</v>
          </cell>
          <cell r="O45">
            <v>4.8678626543209877E-3</v>
          </cell>
          <cell r="Q45" t="str">
            <v>Eletropaulo</v>
          </cell>
          <cell r="R45">
            <v>2.1331018518518517E-2</v>
          </cell>
          <cell r="S45">
            <v>2.2268518518518521E-2</v>
          </cell>
          <cell r="T45">
            <v>2.1388888888888888E-2</v>
          </cell>
          <cell r="U45">
            <v>1.7939814814814815E-2</v>
          </cell>
          <cell r="V45">
            <v>2.0081018518518519E-2</v>
          </cell>
          <cell r="W45">
            <v>1.5960648148148151E-2</v>
          </cell>
          <cell r="X45">
            <v>1.4444444444444446E-2</v>
          </cell>
          <cell r="Y45">
            <v>1.6481481481481482E-2</v>
          </cell>
          <cell r="Z45">
            <v>1.818287037037037E-2</v>
          </cell>
          <cell r="AA45">
            <v>1.7650462962962962E-2</v>
          </cell>
          <cell r="AB45">
            <v>2.0937500000000001E-2</v>
          </cell>
          <cell r="AC45">
            <v>2.1423611111111112E-2</v>
          </cell>
          <cell r="AD45">
            <v>2.2268518518518521E-2</v>
          </cell>
          <cell r="AF45" t="str">
            <v>Eletropaulo</v>
          </cell>
          <cell r="AG45">
            <v>6.2962962962962964E-3</v>
          </cell>
          <cell r="AH45">
            <v>7.0717592592592594E-3</v>
          </cell>
          <cell r="AI45">
            <v>6.8402777777777776E-3</v>
          </cell>
          <cell r="AJ45">
            <v>7.0254629629629634E-3</v>
          </cell>
          <cell r="AK45">
            <v>7.0601851851851841E-3</v>
          </cell>
          <cell r="AL45">
            <v>6.9444444444444441E-3</v>
          </cell>
          <cell r="AM45">
            <v>6.6898148148148142E-3</v>
          </cell>
          <cell r="AN45">
            <v>6.8402777777777776E-3</v>
          </cell>
          <cell r="AO45">
            <v>6.7939814814814816E-3</v>
          </cell>
          <cell r="AP45">
            <v>6.9444444444444441E-3</v>
          </cell>
          <cell r="AQ45">
            <v>7.0254629629629634E-3</v>
          </cell>
          <cell r="AR45">
            <v>6.8634259259259256E-3</v>
          </cell>
          <cell r="AS45">
            <v>6.8663194444444457E-3</v>
          </cell>
        </row>
        <row r="46">
          <cell r="B46">
            <v>3735.8429999999998</v>
          </cell>
          <cell r="C46">
            <v>3865.8820000000001</v>
          </cell>
          <cell r="D46">
            <v>5316.067</v>
          </cell>
          <cell r="E46">
            <v>4168.4690000000001</v>
          </cell>
          <cell r="F46">
            <v>4671.9949999999999</v>
          </cell>
          <cell r="G46">
            <v>4431.3999999999996</v>
          </cell>
          <cell r="H46">
            <v>3672.8510000000001</v>
          </cell>
          <cell r="I46">
            <v>5305.3389999999999</v>
          </cell>
          <cell r="J46">
            <v>4003.4659999999999</v>
          </cell>
          <cell r="K46">
            <v>3367.3820000000001</v>
          </cell>
          <cell r="L46">
            <v>1635.451</v>
          </cell>
          <cell r="M46">
            <v>2346.625</v>
          </cell>
          <cell r="N46">
            <v>46520.77</v>
          </cell>
        </row>
        <row r="47">
          <cell r="B47" t="str">
            <v>Tempo Médio de Espera</v>
          </cell>
          <cell r="C47">
            <v>261.072</v>
          </cell>
          <cell r="D47">
            <v>807.55650000000003</v>
          </cell>
          <cell r="E47">
            <v>1327.5282999999999</v>
          </cell>
          <cell r="F47">
            <v>1644.9655</v>
          </cell>
          <cell r="G47">
            <v>1977.8285000000001</v>
          </cell>
          <cell r="H47">
            <v>2085.8285000000001</v>
          </cell>
          <cell r="I47">
            <v>2538.5990000000002</v>
          </cell>
          <cell r="J47">
            <v>4242.0214999999998</v>
          </cell>
          <cell r="K47">
            <v>4109.8905000000004</v>
          </cell>
          <cell r="L47">
            <v>4103.0029999999997</v>
          </cell>
          <cell r="M47">
            <v>5473.9754999999996</v>
          </cell>
          <cell r="N47">
            <v>28612.869300000002</v>
          </cell>
          <cell r="Q47" t="str">
            <v>T90</v>
          </cell>
          <cell r="AF47" t="str">
            <v>TMA</v>
          </cell>
        </row>
        <row r="48">
          <cell r="B48" t="str">
            <v>TOI</v>
          </cell>
          <cell r="C48" t="str">
            <v>Jan</v>
          </cell>
          <cell r="D48" t="str">
            <v>Fev</v>
          </cell>
          <cell r="E48" t="str">
            <v>Mar</v>
          </cell>
          <cell r="F48" t="str">
            <v>Abr</v>
          </cell>
          <cell r="G48" t="str">
            <v>Mai</v>
          </cell>
          <cell r="H48" t="str">
            <v>Jun</v>
          </cell>
          <cell r="I48" t="str">
            <v>Jul</v>
          </cell>
          <cell r="J48" t="str">
            <v>Ago</v>
          </cell>
          <cell r="K48" t="str">
            <v>Set</v>
          </cell>
          <cell r="L48" t="str">
            <v>Out</v>
          </cell>
          <cell r="M48" t="str">
            <v>Nov</v>
          </cell>
          <cell r="N48" t="str">
            <v>Dez</v>
          </cell>
          <cell r="O48" t="str">
            <v>Média</v>
          </cell>
          <cell r="Q48" t="str">
            <v>TOI</v>
          </cell>
          <cell r="R48" t="str">
            <v>Jan</v>
          </cell>
          <cell r="S48" t="str">
            <v>Fev</v>
          </cell>
          <cell r="T48" t="str">
            <v>Mar</v>
          </cell>
          <cell r="U48" t="str">
            <v>Abr</v>
          </cell>
          <cell r="V48" t="str">
            <v>Mai</v>
          </cell>
          <cell r="W48" t="str">
            <v>Jun</v>
          </cell>
          <cell r="X48" t="str">
            <v>Jul</v>
          </cell>
          <cell r="Y48" t="str">
            <v>Ago</v>
          </cell>
          <cell r="Z48" t="str">
            <v>Set</v>
          </cell>
          <cell r="AA48" t="str">
            <v>Out</v>
          </cell>
          <cell r="AB48" t="str">
            <v>Nov</v>
          </cell>
          <cell r="AC48" t="str">
            <v>Dez</v>
          </cell>
          <cell r="AD48" t="str">
            <v>Média</v>
          </cell>
          <cell r="AF48" t="str">
            <v>TOI</v>
          </cell>
          <cell r="AG48" t="str">
            <v>Jan</v>
          </cell>
          <cell r="AH48" t="str">
            <v>Fev</v>
          </cell>
          <cell r="AI48" t="str">
            <v>Mar</v>
          </cell>
          <cell r="AJ48" t="str">
            <v>Abr</v>
          </cell>
          <cell r="AK48" t="str">
            <v>Mai</v>
          </cell>
          <cell r="AL48" t="str">
            <v>Jun</v>
          </cell>
          <cell r="AM48" t="str">
            <v>Jul</v>
          </cell>
          <cell r="AN48" t="str">
            <v>Ago</v>
          </cell>
          <cell r="AO48" t="str">
            <v>Set</v>
          </cell>
          <cell r="AP48" t="str">
            <v>Out</v>
          </cell>
          <cell r="AQ48" t="str">
            <v>Nov</v>
          </cell>
          <cell r="AR48" t="str">
            <v>Dez</v>
          </cell>
          <cell r="AS48" t="str">
            <v>Média</v>
          </cell>
        </row>
        <row r="49">
          <cell r="B49" t="str">
            <v>Anhembi</v>
          </cell>
          <cell r="C49">
            <v>1.3877314814814815E-2</v>
          </cell>
          <cell r="D49">
            <v>1.2870370370370372E-2</v>
          </cell>
          <cell r="E49">
            <v>1.0844907407407407E-2</v>
          </cell>
          <cell r="F49">
            <v>1.7060185185185185E-2</v>
          </cell>
          <cell r="G49">
            <v>1.3125E-2</v>
          </cell>
          <cell r="H49">
            <v>9.8611111111111104E-3</v>
          </cell>
          <cell r="I49">
            <v>8.3333333333333332E-3</v>
          </cell>
          <cell r="J49">
            <v>5.7407407407407416E-3</v>
          </cell>
          <cell r="K49">
            <v>6.4583333333333333E-3</v>
          </cell>
          <cell r="L49">
            <v>4.5949074074074078E-3</v>
          </cell>
          <cell r="M49">
            <v>6.2615740740740748E-3</v>
          </cell>
          <cell r="N49">
            <v>4.409722222222222E-3</v>
          </cell>
          <cell r="O49">
            <v>9.4531249999999997E-3</v>
          </cell>
          <cell r="Q49" t="str">
            <v>Anhembi</v>
          </cell>
          <cell r="R49">
            <v>2.7893518518518515E-2</v>
          </cell>
          <cell r="S49">
            <v>3.0023148148148149E-2</v>
          </cell>
          <cell r="T49">
            <v>2.5150462962962961E-2</v>
          </cell>
          <cell r="U49">
            <v>3.6180555555555556E-2</v>
          </cell>
          <cell r="V49">
            <v>3.8518518518518521E-2</v>
          </cell>
          <cell r="W49">
            <v>2.3958333333333331E-2</v>
          </cell>
          <cell r="X49">
            <v>2.3043981481481481E-2</v>
          </cell>
          <cell r="Y49">
            <v>1.8414351851851852E-2</v>
          </cell>
          <cell r="Z49">
            <v>1.7141203703703704E-2</v>
          </cell>
          <cell r="AA49">
            <v>1.3287037037037036E-2</v>
          </cell>
          <cell r="AB49">
            <v>1.758101851851852E-2</v>
          </cell>
          <cell r="AC49">
            <v>1.2025462962962962E-2</v>
          </cell>
          <cell r="AD49">
            <v>3.8518518518518521E-2</v>
          </cell>
          <cell r="AF49" t="str">
            <v>Anhembi</v>
          </cell>
        </row>
        <row r="50">
          <cell r="B50" t="str">
            <v>Centro</v>
          </cell>
          <cell r="C50">
            <v>8.3912037037037045E-3</v>
          </cell>
          <cell r="D50">
            <v>1.3622685185185184E-2</v>
          </cell>
          <cell r="E50">
            <v>9.1319444444444443E-3</v>
          </cell>
          <cell r="F50">
            <v>1.6261574074074074E-2</v>
          </cell>
          <cell r="G50">
            <v>1.3587962962962963E-2</v>
          </cell>
          <cell r="H50">
            <v>1.1817129629629629E-2</v>
          </cell>
          <cell r="I50">
            <v>1.0798611111111111E-2</v>
          </cell>
          <cell r="J50">
            <v>6.076388888888889E-3</v>
          </cell>
          <cell r="K50">
            <v>5.0925925925925921E-3</v>
          </cell>
          <cell r="L50">
            <v>2.1412037037037038E-3</v>
          </cell>
          <cell r="M50">
            <v>2.2106481481481478E-3</v>
          </cell>
          <cell r="N50">
            <v>3.8541666666666668E-3</v>
          </cell>
          <cell r="O50">
            <v>8.5821759259259254E-3</v>
          </cell>
          <cell r="Q50" t="str">
            <v>Centro</v>
          </cell>
          <cell r="R50">
            <v>0.05</v>
          </cell>
          <cell r="S50">
            <v>5.7638888888888885E-2</v>
          </cell>
          <cell r="T50">
            <v>0.05</v>
          </cell>
          <cell r="U50">
            <v>6.3194444444444442E-2</v>
          </cell>
          <cell r="V50">
            <v>6.805555555555555E-2</v>
          </cell>
          <cell r="W50">
            <v>3.1377314814814809E-2</v>
          </cell>
          <cell r="X50">
            <v>6.458333333333334E-2</v>
          </cell>
          <cell r="Y50">
            <v>5.486111111111111E-2</v>
          </cell>
          <cell r="Z50">
            <v>4.9305555555555554E-2</v>
          </cell>
          <cell r="AA50">
            <v>2.6388888888888889E-2</v>
          </cell>
          <cell r="AB50">
            <v>2.5694444444444447E-2</v>
          </cell>
          <cell r="AC50">
            <v>4.3969907407407409E-2</v>
          </cell>
          <cell r="AD50">
            <v>6.805555555555555E-2</v>
          </cell>
          <cell r="AF50" t="str">
            <v>Centro</v>
          </cell>
        </row>
        <row r="51">
          <cell r="B51" t="str">
            <v>Grande ABC</v>
          </cell>
          <cell r="C51">
            <v>9.6759259259259264E-3</v>
          </cell>
          <cell r="D51">
            <v>1.2488425925925925E-2</v>
          </cell>
          <cell r="E51">
            <v>1.0127314814814815E-2</v>
          </cell>
          <cell r="F51">
            <v>8.518518518518519E-3</v>
          </cell>
          <cell r="G51">
            <v>9.3055555555555548E-3</v>
          </cell>
          <cell r="H51">
            <v>7.1759259259259259E-3</v>
          </cell>
          <cell r="I51">
            <v>1.0289351851851852E-2</v>
          </cell>
          <cell r="J51">
            <v>6.4004629629629628E-3</v>
          </cell>
          <cell r="K51">
            <v>8.9351851851851866E-3</v>
          </cell>
          <cell r="L51">
            <v>6.7708333333333336E-3</v>
          </cell>
          <cell r="M51">
            <v>5.0231481481481481E-3</v>
          </cell>
          <cell r="N51">
            <v>4.7453703703703703E-3</v>
          </cell>
          <cell r="O51">
            <v>8.2880015432098778E-3</v>
          </cell>
          <cell r="Q51" t="str">
            <v>Grande ABC</v>
          </cell>
          <cell r="R51">
            <v>2.1284722222222222E-2</v>
          </cell>
          <cell r="S51">
            <v>2.5509259259259259E-2</v>
          </cell>
          <cell r="T51">
            <v>2.269675925925926E-2</v>
          </cell>
          <cell r="U51">
            <v>2.0729166666666667E-2</v>
          </cell>
          <cell r="V51">
            <v>2.462962962962963E-2</v>
          </cell>
          <cell r="W51">
            <v>1.6412037037037037E-2</v>
          </cell>
          <cell r="X51">
            <v>2.6921296296296294E-2</v>
          </cell>
          <cell r="Y51">
            <v>1.4594907407407405E-2</v>
          </cell>
          <cell r="Z51">
            <v>2.7442129629629632E-2</v>
          </cell>
          <cell r="AA51">
            <v>1.7048611111111112E-2</v>
          </cell>
          <cell r="AB51">
            <v>1.2962962962962963E-2</v>
          </cell>
          <cell r="AC51">
            <v>1.1956018518518517E-2</v>
          </cell>
          <cell r="AD51">
            <v>2.7442129629629632E-2</v>
          </cell>
          <cell r="AF51" t="str">
            <v>Grande ABC</v>
          </cell>
        </row>
        <row r="52">
          <cell r="B52" t="str">
            <v>Leste</v>
          </cell>
          <cell r="C52">
            <v>1.2997685185185183E-2</v>
          </cell>
          <cell r="D52">
            <v>2.6770833333333331E-2</v>
          </cell>
          <cell r="E52">
            <v>1.8599537037037036E-2</v>
          </cell>
          <cell r="F52">
            <v>5.7141203703703708E-2</v>
          </cell>
          <cell r="G52">
            <v>6.3495370370370369E-2</v>
          </cell>
          <cell r="H52">
            <v>2.0821759259259259E-2</v>
          </cell>
          <cell r="I52">
            <v>1.6273148148148148E-2</v>
          </cell>
          <cell r="J52">
            <v>4.4305555555555549E-2</v>
          </cell>
          <cell r="K52">
            <v>2.4282407407407409E-2</v>
          </cell>
          <cell r="L52">
            <v>2.3321759259259261E-2</v>
          </cell>
          <cell r="M52">
            <v>1.8229166666666668E-2</v>
          </cell>
          <cell r="N52">
            <v>1.6099537037037037E-2</v>
          </cell>
          <cell r="O52">
            <v>2.8528163580246915E-2</v>
          </cell>
          <cell r="Q52" t="str">
            <v>Leste</v>
          </cell>
          <cell r="R52">
            <v>4.3576388888888894E-2</v>
          </cell>
          <cell r="S52">
            <v>6.3437499999999994E-2</v>
          </cell>
          <cell r="T52">
            <v>4.925925925925926E-2</v>
          </cell>
          <cell r="U52">
            <v>0.14149305555555555</v>
          </cell>
          <cell r="V52">
            <v>0.15587962962962962</v>
          </cell>
          <cell r="W52">
            <v>5.5358796296296288E-2</v>
          </cell>
          <cell r="X52">
            <v>4.0127314814814817E-2</v>
          </cell>
          <cell r="Y52">
            <v>9.4733796296296302E-2</v>
          </cell>
          <cell r="Z52">
            <v>6.0173611111111108E-2</v>
          </cell>
          <cell r="AA52">
            <v>5.6724537037037039E-2</v>
          </cell>
          <cell r="AB52">
            <v>3.8877314814814816E-2</v>
          </cell>
          <cell r="AC52">
            <v>3.965277777777778E-2</v>
          </cell>
          <cell r="AD52">
            <v>0.15587962962962962</v>
          </cell>
          <cell r="AF52" t="str">
            <v>Leste</v>
          </cell>
        </row>
        <row r="53">
          <cell r="B53" t="str">
            <v>Oeste</v>
          </cell>
          <cell r="C53">
            <v>7.8125E-3</v>
          </cell>
          <cell r="D53">
            <v>1.0543981481481481E-2</v>
          </cell>
          <cell r="E53">
            <v>1.0081018518518519E-2</v>
          </cell>
          <cell r="F53">
            <v>1.105324074074074E-2</v>
          </cell>
          <cell r="G53">
            <v>8.4143518518518517E-3</v>
          </cell>
          <cell r="H53">
            <v>8.5879629629629622E-3</v>
          </cell>
          <cell r="I53">
            <v>7.8125E-3</v>
          </cell>
          <cell r="J53">
            <v>8.773148148148148E-3</v>
          </cell>
          <cell r="K53">
            <v>9.6990740740740735E-3</v>
          </cell>
          <cell r="L53">
            <v>7.4652777777777781E-3</v>
          </cell>
          <cell r="M53">
            <v>5.37037037037037E-3</v>
          </cell>
          <cell r="N53">
            <v>2.8703703703703708E-3</v>
          </cell>
          <cell r="O53">
            <v>8.2069830246913576E-3</v>
          </cell>
          <cell r="Q53" t="str">
            <v>Oeste</v>
          </cell>
          <cell r="R53">
            <v>1.6828703703703703E-2</v>
          </cell>
          <cell r="S53">
            <v>2.6851851851851849E-2</v>
          </cell>
          <cell r="T53">
            <v>2.9282407407407406E-2</v>
          </cell>
          <cell r="U53">
            <v>3.3391203703703708E-2</v>
          </cell>
          <cell r="V53">
            <v>2.6412037037037036E-2</v>
          </cell>
          <cell r="W53">
            <v>2.6793981481481485E-2</v>
          </cell>
          <cell r="X53">
            <v>2.5231481481481483E-2</v>
          </cell>
          <cell r="Y53">
            <v>3.1284722222222221E-2</v>
          </cell>
          <cell r="Z53">
            <v>2.9583333333333336E-2</v>
          </cell>
          <cell r="AA53">
            <v>2.4293981481481482E-2</v>
          </cell>
          <cell r="AB53">
            <v>2.2037037037037036E-2</v>
          </cell>
          <cell r="AC53">
            <v>1.2372685185185186E-2</v>
          </cell>
          <cell r="AD53">
            <v>3.3391203703703708E-2</v>
          </cell>
          <cell r="AF53" t="str">
            <v>Oeste</v>
          </cell>
        </row>
        <row r="54">
          <cell r="B54" t="str">
            <v>SP Sul</v>
          </cell>
          <cell r="C54">
            <v>9.1435185185185178E-3</v>
          </cell>
          <cell r="D54">
            <v>1.9907407407407408E-2</v>
          </cell>
          <cell r="E54">
            <v>1.1400462962962965E-2</v>
          </cell>
          <cell r="F54">
            <v>1.1111111111111112E-2</v>
          </cell>
          <cell r="G54">
            <v>1.1319444444444444E-2</v>
          </cell>
          <cell r="H54">
            <v>1.6296296296296295E-2</v>
          </cell>
          <cell r="I54">
            <v>1.329861111111111E-2</v>
          </cell>
          <cell r="J54">
            <v>1.7291666666666667E-2</v>
          </cell>
          <cell r="K54">
            <v>2.0393518518518519E-2</v>
          </cell>
          <cell r="L54">
            <v>1.087962962962963E-2</v>
          </cell>
          <cell r="M54">
            <v>1.1608796296296296E-2</v>
          </cell>
          <cell r="N54">
            <v>5.0810185185185186E-3</v>
          </cell>
          <cell r="O54">
            <v>1.3144290123456791E-2</v>
          </cell>
          <cell r="Q54" t="str">
            <v>SP Sul</v>
          </cell>
          <cell r="R54">
            <v>1.2372685185185186E-2</v>
          </cell>
          <cell r="S54">
            <v>2.375E-2</v>
          </cell>
          <cell r="T54">
            <v>2.3055555555555555E-2</v>
          </cell>
          <cell r="U54">
            <v>1.9444444444444445E-2</v>
          </cell>
          <cell r="V54">
            <v>2.5462962962962962E-2</v>
          </cell>
          <cell r="W54">
            <v>3.2916666666666664E-2</v>
          </cell>
          <cell r="X54">
            <v>2.960648148148148E-2</v>
          </cell>
          <cell r="Y54">
            <v>3.0752314814814816E-2</v>
          </cell>
          <cell r="Z54">
            <v>3.8518518518518521E-2</v>
          </cell>
          <cell r="AA54">
            <v>2.5694444444444447E-2</v>
          </cell>
          <cell r="AB54">
            <v>2.9479166666666667E-2</v>
          </cell>
          <cell r="AC54">
            <v>1.2025462962962962E-2</v>
          </cell>
          <cell r="AD54">
            <v>3.8518518518518521E-2</v>
          </cell>
          <cell r="AF54" t="str">
            <v>SP Sul</v>
          </cell>
        </row>
        <row r="55">
          <cell r="B55" t="str">
            <v>Eletropaulo</v>
          </cell>
          <cell r="C55">
            <v>9.9652777777777778E-3</v>
          </cell>
          <cell r="D55">
            <v>1.525462962962963E-2</v>
          </cell>
          <cell r="E55">
            <v>1.1481481481481483E-2</v>
          </cell>
          <cell r="F55">
            <v>1.7592592592592594E-2</v>
          </cell>
          <cell r="G55">
            <v>1.667824074074074E-2</v>
          </cell>
          <cell r="H55">
            <v>1.113425925925926E-2</v>
          </cell>
          <cell r="I55">
            <v>1.0358796296296295E-2</v>
          </cell>
          <cell r="J55">
            <v>1.2164351851851852E-2</v>
          </cell>
          <cell r="K55">
            <v>1.1099537037037038E-2</v>
          </cell>
          <cell r="L55">
            <v>8.217592592592594E-3</v>
          </cell>
          <cell r="M55">
            <v>7.2569444444444443E-3</v>
          </cell>
          <cell r="N55">
            <v>5.4513888888888884E-3</v>
          </cell>
          <cell r="O55">
            <v>1.1387924382716049E-2</v>
          </cell>
          <cell r="Q55" t="str">
            <v>Eletropaulo</v>
          </cell>
          <cell r="R55">
            <v>0.05</v>
          </cell>
          <cell r="S55">
            <v>6.3437499999999994E-2</v>
          </cell>
          <cell r="T55">
            <v>0.05</v>
          </cell>
          <cell r="U55">
            <v>0.14149305555555555</v>
          </cell>
          <cell r="V55">
            <v>0.15587962962962962</v>
          </cell>
          <cell r="W55">
            <v>5.5358796296296288E-2</v>
          </cell>
          <cell r="X55">
            <v>6.458333333333334E-2</v>
          </cell>
          <cell r="Y55">
            <v>9.4733796296296302E-2</v>
          </cell>
          <cell r="Z55">
            <v>6.0173611111111108E-2</v>
          </cell>
          <cell r="AA55">
            <v>5.6724537037037039E-2</v>
          </cell>
          <cell r="AB55">
            <v>3.8877314814814816E-2</v>
          </cell>
          <cell r="AC55">
            <v>4.3969907407407409E-2</v>
          </cell>
          <cell r="AD55">
            <v>0.15587962962962962</v>
          </cell>
          <cell r="AF55" t="str">
            <v>Eletropaulo</v>
          </cell>
        </row>
        <row r="56">
          <cell r="B56">
            <v>1259628.3899999999</v>
          </cell>
          <cell r="C56">
            <v>1153197.69</v>
          </cell>
          <cell r="D56">
            <v>1396183.61</v>
          </cell>
          <cell r="E56">
            <v>1289570.55</v>
          </cell>
          <cell r="F56">
            <v>1392745.65</v>
          </cell>
          <cell r="G56">
            <v>1324978.57</v>
          </cell>
          <cell r="H56">
            <v>1332279.57</v>
          </cell>
          <cell r="I56">
            <v>1494766.94</v>
          </cell>
          <cell r="J56">
            <v>1411784.58</v>
          </cell>
          <cell r="K56">
            <v>1481039.12</v>
          </cell>
          <cell r="L56">
            <v>1376659</v>
          </cell>
          <cell r="M56">
            <v>1269425.06</v>
          </cell>
          <cell r="N56">
            <v>16182258.730000002</v>
          </cell>
        </row>
        <row r="57">
          <cell r="B57" t="str">
            <v>Tempo Médio de Espera</v>
          </cell>
          <cell r="C57">
            <v>1009980.9504356444</v>
          </cell>
          <cell r="D57">
            <v>1006942.0448481855</v>
          </cell>
          <cell r="E57">
            <v>1027279.5740940586</v>
          </cell>
          <cell r="F57">
            <v>1082437.346673267</v>
          </cell>
          <cell r="G57">
            <v>1126203.3610858084</v>
          </cell>
          <cell r="H57">
            <v>1210928.2569983443</v>
          </cell>
          <cell r="I57">
            <v>1079567.9074108903</v>
          </cell>
          <cell r="J57">
            <v>1145774.5149900983</v>
          </cell>
          <cell r="K57">
            <v>1055439.2849026399</v>
          </cell>
          <cell r="L57">
            <v>1075327.5868151782</v>
          </cell>
          <cell r="M57">
            <v>1225955.1806221053</v>
          </cell>
          <cell r="N57">
            <v>13115862.940430675</v>
          </cell>
          <cell r="Q57" t="str">
            <v>T90</v>
          </cell>
          <cell r="AF57" t="str">
            <v>TMA</v>
          </cell>
        </row>
        <row r="58">
          <cell r="B58" t="str">
            <v>Negociação</v>
          </cell>
          <cell r="C58" t="str">
            <v>Jan</v>
          </cell>
          <cell r="D58" t="str">
            <v>Fev</v>
          </cell>
          <cell r="E58" t="str">
            <v>Mar</v>
          </cell>
          <cell r="F58" t="str">
            <v>Abr</v>
          </cell>
          <cell r="G58" t="str">
            <v>Mai</v>
          </cell>
          <cell r="H58" t="str">
            <v>Jun</v>
          </cell>
          <cell r="I58" t="str">
            <v>Jul</v>
          </cell>
          <cell r="J58" t="str">
            <v>Ago</v>
          </cell>
          <cell r="K58" t="str">
            <v>Set</v>
          </cell>
          <cell r="L58" t="str">
            <v>Out</v>
          </cell>
          <cell r="M58" t="str">
            <v>Nov</v>
          </cell>
          <cell r="N58" t="str">
            <v>Dez</v>
          </cell>
          <cell r="O58" t="str">
            <v>Média</v>
          </cell>
          <cell r="Q58" t="str">
            <v>Negociação</v>
          </cell>
          <cell r="R58" t="str">
            <v>Jan</v>
          </cell>
          <cell r="S58" t="str">
            <v>Fev</v>
          </cell>
          <cell r="T58" t="str">
            <v>Mar</v>
          </cell>
          <cell r="U58" t="str">
            <v>Abr</v>
          </cell>
          <cell r="V58" t="str">
            <v>Mai</v>
          </cell>
          <cell r="W58" t="str">
            <v>Jun</v>
          </cell>
          <cell r="X58" t="str">
            <v>Jul</v>
          </cell>
          <cell r="Y58" t="str">
            <v>Ago</v>
          </cell>
          <cell r="Z58" t="str">
            <v>Set</v>
          </cell>
          <cell r="AA58" t="str">
            <v>Out</v>
          </cell>
          <cell r="AB58" t="str">
            <v>Nov</v>
          </cell>
          <cell r="AC58" t="str">
            <v>Dez</v>
          </cell>
          <cell r="AD58" t="str">
            <v>Média</v>
          </cell>
          <cell r="AF58" t="str">
            <v>Negociação</v>
          </cell>
          <cell r="AG58" t="str">
            <v>Jan</v>
          </cell>
          <cell r="AH58" t="str">
            <v>Fev</v>
          </cell>
          <cell r="AI58" t="str">
            <v>Mar</v>
          </cell>
          <cell r="AJ58" t="str">
            <v>Abr</v>
          </cell>
          <cell r="AK58" t="str">
            <v>Mai</v>
          </cell>
          <cell r="AL58" t="str">
            <v>Jun</v>
          </cell>
          <cell r="AM58" t="str">
            <v>Jul</v>
          </cell>
          <cell r="AN58" t="str">
            <v>Ago</v>
          </cell>
          <cell r="AO58" t="str">
            <v>Set</v>
          </cell>
          <cell r="AP58" t="str">
            <v>Out</v>
          </cell>
          <cell r="AQ58" t="str">
            <v>Nov</v>
          </cell>
          <cell r="AR58" t="str">
            <v>Dez</v>
          </cell>
          <cell r="AS58" t="str">
            <v>Média</v>
          </cell>
        </row>
        <row r="59">
          <cell r="B59" t="str">
            <v>Anhembi</v>
          </cell>
          <cell r="C59">
            <v>5.4398148148148149E-3</v>
          </cell>
          <cell r="D59">
            <v>4.6759259259259263E-3</v>
          </cell>
          <cell r="E59">
            <v>6.0879629629629643E-3</v>
          </cell>
          <cell r="F59">
            <v>5.7291666666666671E-3</v>
          </cell>
          <cell r="G59">
            <v>6.7476851851851856E-3</v>
          </cell>
          <cell r="H59">
            <v>6.3773148148148148E-3</v>
          </cell>
          <cell r="I59">
            <v>6.7361111111111103E-3</v>
          </cell>
          <cell r="J59">
            <v>4.0625000000000001E-3</v>
          </cell>
          <cell r="K59">
            <v>5.138888888888889E-3</v>
          </cell>
          <cell r="L59">
            <v>3.1712962962962958E-3</v>
          </cell>
          <cell r="M59">
            <v>4.6759259259259263E-3</v>
          </cell>
          <cell r="N59">
            <v>3.1481481481481482E-3</v>
          </cell>
          <cell r="O59">
            <v>5.1658950617283952E-3</v>
          </cell>
          <cell r="Q59" t="str">
            <v>Anhembi</v>
          </cell>
          <cell r="R59">
            <v>1.7152777777777777E-2</v>
          </cell>
          <cell r="S59">
            <v>1.2222222222222223E-2</v>
          </cell>
          <cell r="T59">
            <v>1.622685185185185E-2</v>
          </cell>
          <cell r="U59">
            <v>1.6875000000000001E-2</v>
          </cell>
          <cell r="V59">
            <v>1.6469907407407405E-2</v>
          </cell>
          <cell r="W59">
            <v>1.539351851851852E-2</v>
          </cell>
          <cell r="X59">
            <v>1.7476851851851851E-2</v>
          </cell>
          <cell r="Y59">
            <v>1.4814814814814814E-2</v>
          </cell>
          <cell r="Z59">
            <v>1.5648148148148151E-2</v>
          </cell>
          <cell r="AA59">
            <v>9.0740740740740729E-3</v>
          </cell>
          <cell r="AB59">
            <v>1.2314814814814815E-2</v>
          </cell>
          <cell r="AC59">
            <v>1.1886574074074075E-2</v>
          </cell>
          <cell r="AD59">
            <v>1.7476851851851851E-2</v>
          </cell>
          <cell r="AF59" t="str">
            <v>Anhembi</v>
          </cell>
          <cell r="AG59">
            <v>8.7152777777777784E-3</v>
          </cell>
          <cell r="AH59">
            <v>1.0960648148148148E-2</v>
          </cell>
          <cell r="AI59">
            <v>7.9282407407407409E-3</v>
          </cell>
          <cell r="AJ59">
            <v>8.0439814814814818E-3</v>
          </cell>
          <cell r="AK59">
            <v>8.2407407407407412E-3</v>
          </cell>
          <cell r="AL59">
            <v>8.8310185185185176E-3</v>
          </cell>
          <cell r="AM59">
            <v>8.1018518518518514E-3</v>
          </cell>
          <cell r="AN59">
            <v>8.2638888888888883E-3</v>
          </cell>
          <cell r="AO59">
            <v>8.726851851851852E-3</v>
          </cell>
          <cell r="AP59">
            <v>8.5995370370370357E-3</v>
          </cell>
          <cell r="AQ59">
            <v>8.773148148148148E-3</v>
          </cell>
          <cell r="AR59">
            <v>8.7384259259259255E-3</v>
          </cell>
          <cell r="AS59">
            <v>8.6603009259259255E-3</v>
          </cell>
        </row>
        <row r="60">
          <cell r="B60" t="str">
            <v>Centro</v>
          </cell>
          <cell r="C60">
            <v>4.5023148148148149E-3</v>
          </cell>
          <cell r="D60">
            <v>8.7384259259259255E-3</v>
          </cell>
          <cell r="E60">
            <v>7.1875000000000003E-3</v>
          </cell>
          <cell r="F60">
            <v>8.4722222222222213E-3</v>
          </cell>
          <cell r="G60">
            <v>8.5879629629629622E-3</v>
          </cell>
          <cell r="H60">
            <v>5.8796296296296296E-3</v>
          </cell>
          <cell r="I60">
            <v>7.6851851851851847E-3</v>
          </cell>
          <cell r="J60">
            <v>6.2847222222222228E-3</v>
          </cell>
          <cell r="K60">
            <v>6.2037037037037043E-3</v>
          </cell>
          <cell r="L60">
            <v>4.9074074074074072E-3</v>
          </cell>
          <cell r="M60">
            <v>4.1435185185185186E-3</v>
          </cell>
          <cell r="N60">
            <v>5.162037037037037E-3</v>
          </cell>
          <cell r="O60">
            <v>6.4795524691358018E-3</v>
          </cell>
          <cell r="Q60" t="str">
            <v>Centro</v>
          </cell>
          <cell r="R60">
            <v>1.3854166666666666E-2</v>
          </cell>
          <cell r="S60">
            <v>2.0439814814814817E-2</v>
          </cell>
          <cell r="T60">
            <v>2.0925925925925928E-2</v>
          </cell>
          <cell r="U60">
            <v>1.1747685185185186E-2</v>
          </cell>
          <cell r="V60">
            <v>1.6273148148148148E-2</v>
          </cell>
          <cell r="W60">
            <v>1.494212962962963E-2</v>
          </cell>
          <cell r="X60">
            <v>1.8333333333333333E-2</v>
          </cell>
          <cell r="Y60">
            <v>1.8912037037037036E-2</v>
          </cell>
          <cell r="Z60">
            <v>1.6053240740740739E-2</v>
          </cell>
          <cell r="AA60">
            <v>1.3819444444444445E-2</v>
          </cell>
          <cell r="AB60">
            <v>6.9791666666666674E-3</v>
          </cell>
          <cell r="AC60">
            <v>1.375E-2</v>
          </cell>
          <cell r="AD60">
            <v>2.0925925925925928E-2</v>
          </cell>
          <cell r="AF60" t="str">
            <v>Centro</v>
          </cell>
          <cell r="AG60">
            <v>7.9282407407407409E-3</v>
          </cell>
          <cell r="AH60">
            <v>9.6527777777777775E-3</v>
          </cell>
          <cell r="AI60">
            <v>8.3564814814814804E-3</v>
          </cell>
          <cell r="AJ60">
            <v>8.8888888888888889E-3</v>
          </cell>
          <cell r="AK60">
            <v>9.4097222222222238E-3</v>
          </cell>
          <cell r="AL60">
            <v>8.4490740740740741E-3</v>
          </cell>
          <cell r="AM60">
            <v>7.3842592592592597E-3</v>
          </cell>
          <cell r="AN60">
            <v>7.2916666666666659E-3</v>
          </cell>
          <cell r="AO60">
            <v>6.9444444444444441E-3</v>
          </cell>
          <cell r="AP60">
            <v>8.611111111111111E-3</v>
          </cell>
          <cell r="AQ60">
            <v>7.5347222222222213E-3</v>
          </cell>
          <cell r="AR60">
            <v>8.5300925925925926E-3</v>
          </cell>
          <cell r="AS60">
            <v>8.2484567901234557E-3</v>
          </cell>
        </row>
        <row r="61">
          <cell r="B61" t="str">
            <v>Grande ABC</v>
          </cell>
          <cell r="C61">
            <v>8.113425925925925E-3</v>
          </cell>
          <cell r="D61">
            <v>8.9814814814814809E-3</v>
          </cell>
          <cell r="E61">
            <v>8.1250000000000003E-3</v>
          </cell>
          <cell r="F61">
            <v>7.013888888888889E-3</v>
          </cell>
          <cell r="G61">
            <v>5.138888888888889E-3</v>
          </cell>
          <cell r="H61">
            <v>5.4976851851851853E-3</v>
          </cell>
          <cell r="I61">
            <v>6.6319444444444446E-3</v>
          </cell>
          <cell r="J61">
            <v>6.2615740740740748E-3</v>
          </cell>
          <cell r="K61">
            <v>5.2777777777777771E-3</v>
          </cell>
          <cell r="L61">
            <v>5.5439814814814822E-3</v>
          </cell>
          <cell r="M61">
            <v>6.2500000000000003E-3</v>
          </cell>
          <cell r="N61">
            <v>7.083333333333333E-3</v>
          </cell>
          <cell r="O61">
            <v>6.6599151234567897E-3</v>
          </cell>
          <cell r="Q61" t="str">
            <v>Grande ABC</v>
          </cell>
          <cell r="R61">
            <v>2.1527777777777781E-2</v>
          </cell>
          <cell r="S61">
            <v>2.4293981481481482E-2</v>
          </cell>
          <cell r="T61">
            <v>2.146990740740741E-2</v>
          </cell>
          <cell r="U61">
            <v>1.4780092592592595E-2</v>
          </cell>
          <cell r="V61">
            <v>1.3368055555555557E-2</v>
          </cell>
          <cell r="W61">
            <v>1.3680555555555555E-2</v>
          </cell>
          <cell r="X61">
            <v>1.5104166666666667E-2</v>
          </cell>
          <cell r="Y61">
            <v>1.486111111111111E-2</v>
          </cell>
          <cell r="Z61">
            <v>1.3865740740740739E-2</v>
          </cell>
          <cell r="AA61">
            <v>1.15625E-2</v>
          </cell>
          <cell r="AB61">
            <v>1.252314814814815E-2</v>
          </cell>
          <cell r="AC61">
            <v>1.5335648148148147E-2</v>
          </cell>
          <cell r="AD61">
            <v>2.4293981481481482E-2</v>
          </cell>
          <cell r="AF61" t="str">
            <v>Grande ABC</v>
          </cell>
          <cell r="AG61">
            <v>8.1944444444444452E-3</v>
          </cell>
          <cell r="AH61">
            <v>7.905092592592592E-3</v>
          </cell>
          <cell r="AI61">
            <v>7.7662037037037031E-3</v>
          </cell>
          <cell r="AJ61">
            <v>7.4652777777777781E-3</v>
          </cell>
          <cell r="AK61">
            <v>7.858796296296296E-3</v>
          </cell>
          <cell r="AL61">
            <v>7.7662037037037031E-3</v>
          </cell>
          <cell r="AM61">
            <v>8.2638888888888883E-3</v>
          </cell>
          <cell r="AN61">
            <v>8.3680555555555557E-3</v>
          </cell>
          <cell r="AO61">
            <v>4.6296296296296302E-3</v>
          </cell>
          <cell r="AP61">
            <v>7.8935185185185185E-3</v>
          </cell>
          <cell r="AQ61">
            <v>7.4189814814814813E-3</v>
          </cell>
          <cell r="AR61">
            <v>7.8819444444444432E-3</v>
          </cell>
          <cell r="AS61">
            <v>7.6176697530864201E-3</v>
          </cell>
        </row>
        <row r="62">
          <cell r="B62" t="str">
            <v>Leste</v>
          </cell>
          <cell r="C62">
            <v>8.2523148148148148E-3</v>
          </cell>
          <cell r="D62">
            <v>7.4768518518518526E-3</v>
          </cell>
          <cell r="E62">
            <v>7.9629629629629634E-3</v>
          </cell>
          <cell r="F62">
            <v>7.1527777777777787E-3</v>
          </cell>
          <cell r="G62">
            <v>8.8657407407407417E-3</v>
          </cell>
          <cell r="H62">
            <v>6.2731481481481484E-3</v>
          </cell>
          <cell r="I62">
            <v>4.7569444444444447E-3</v>
          </cell>
          <cell r="J62">
            <v>3.1828703703703702E-3</v>
          </cell>
          <cell r="K62">
            <v>4.4212962962962956E-3</v>
          </cell>
          <cell r="L62">
            <v>3.6111111111111114E-3</v>
          </cell>
          <cell r="M62">
            <v>3.5879629629629629E-3</v>
          </cell>
          <cell r="N62">
            <v>4.386574074074074E-3</v>
          </cell>
          <cell r="O62">
            <v>5.8275462962962968E-3</v>
          </cell>
          <cell r="Q62" t="str">
            <v>Leste</v>
          </cell>
          <cell r="R62">
            <v>2.0347222222222221E-2</v>
          </cell>
          <cell r="S62">
            <v>1.8981481481481481E-2</v>
          </cell>
          <cell r="T62">
            <v>2.0972222222222222E-2</v>
          </cell>
          <cell r="U62">
            <v>1.6759259259259258E-2</v>
          </cell>
          <cell r="V62">
            <v>2.1435185185185186E-2</v>
          </cell>
          <cell r="W62">
            <v>1.5868055555555555E-2</v>
          </cell>
          <cell r="X62">
            <v>1.1944444444444445E-2</v>
          </cell>
          <cell r="Y62">
            <v>1.0104166666666668E-2</v>
          </cell>
          <cell r="Z62">
            <v>1.480324074074074E-2</v>
          </cell>
          <cell r="AA62">
            <v>1.2013888888888888E-2</v>
          </cell>
          <cell r="AB62">
            <v>1.2500000000000001E-2</v>
          </cell>
          <cell r="AC62">
            <v>1.3055555555555556E-2</v>
          </cell>
          <cell r="AD62">
            <v>2.1435185185185186E-2</v>
          </cell>
          <cell r="AF62" t="str">
            <v>Leste</v>
          </cell>
          <cell r="AG62">
            <v>9.4560185185185181E-3</v>
          </cell>
          <cell r="AH62">
            <v>9.7337962962962977E-3</v>
          </cell>
          <cell r="AI62">
            <v>9.1782407407407403E-3</v>
          </cell>
          <cell r="AJ62">
            <v>9.2476851851851852E-3</v>
          </cell>
          <cell r="AK62">
            <v>9.3171296296296283E-3</v>
          </cell>
          <cell r="AL62">
            <v>9.780092592592592E-3</v>
          </cell>
          <cell r="AM62">
            <v>8.773148148148148E-3</v>
          </cell>
          <cell r="AN62">
            <v>8.9583333333333338E-3</v>
          </cell>
          <cell r="AO62">
            <v>8.7384259259259255E-3</v>
          </cell>
          <cell r="AP62">
            <v>9.2129629629629627E-3</v>
          </cell>
          <cell r="AQ62">
            <v>9.2361111111111116E-3</v>
          </cell>
          <cell r="AR62">
            <v>9.386574074074075E-3</v>
          </cell>
          <cell r="AS62">
            <v>9.2515432098765425E-3</v>
          </cell>
        </row>
        <row r="63">
          <cell r="B63" t="str">
            <v>Oeste</v>
          </cell>
          <cell r="C63">
            <v>5.185185185185185E-3</v>
          </cell>
          <cell r="D63">
            <v>7.9861111111111122E-3</v>
          </cell>
          <cell r="E63">
            <v>5.7407407407407416E-3</v>
          </cell>
          <cell r="F63">
            <v>5.7175925925925927E-3</v>
          </cell>
          <cell r="G63">
            <v>5.4513888888888884E-3</v>
          </cell>
          <cell r="H63">
            <v>4.8958333333333328E-3</v>
          </cell>
          <cell r="I63">
            <v>5.0231481481481481E-3</v>
          </cell>
          <cell r="J63">
            <v>3.9120370370370368E-3</v>
          </cell>
          <cell r="K63">
            <v>3.6342592592592594E-3</v>
          </cell>
          <cell r="L63">
            <v>2.8587962962962963E-3</v>
          </cell>
          <cell r="M63">
            <v>2.8124999999999999E-3</v>
          </cell>
          <cell r="N63">
            <v>2.685185185185185E-3</v>
          </cell>
          <cell r="O63">
            <v>4.6585648148148159E-3</v>
          </cell>
          <cell r="Q63" t="str">
            <v>Oeste</v>
          </cell>
          <cell r="R63">
            <v>1.2743055555555556E-2</v>
          </cell>
          <cell r="S63">
            <v>1.9224537037037037E-2</v>
          </cell>
          <cell r="T63">
            <v>2.0763888888888887E-2</v>
          </cell>
          <cell r="U63">
            <v>1.6006944444444445E-2</v>
          </cell>
          <cell r="V63">
            <v>1.315972222222222E-2</v>
          </cell>
          <cell r="W63">
            <v>1.2766203703703703E-2</v>
          </cell>
          <cell r="X63">
            <v>1.3587962962962963E-2</v>
          </cell>
          <cell r="Y63">
            <v>1.224537037037037E-2</v>
          </cell>
          <cell r="Z63">
            <v>1.0081018518518519E-2</v>
          </cell>
          <cell r="AA63">
            <v>8.8310185185185176E-3</v>
          </cell>
          <cell r="AB63">
            <v>8.2291666666666659E-3</v>
          </cell>
          <cell r="AC63">
            <v>8.3333333333333332E-3</v>
          </cell>
          <cell r="AD63">
            <v>2.0763888888888887E-2</v>
          </cell>
          <cell r="AF63" t="str">
            <v>Oeste</v>
          </cell>
          <cell r="AG63">
            <v>7.5810185185185182E-3</v>
          </cell>
          <cell r="AH63">
            <v>7.905092592592592E-3</v>
          </cell>
          <cell r="AI63">
            <v>7.1990740740740739E-3</v>
          </cell>
          <cell r="AJ63">
            <v>7.3032407407407412E-3</v>
          </cell>
          <cell r="AK63">
            <v>7.037037037037037E-3</v>
          </cell>
          <cell r="AL63">
            <v>7.1180555555555554E-3</v>
          </cell>
          <cell r="AM63">
            <v>7.4305555555555548E-3</v>
          </cell>
          <cell r="AN63">
            <v>7.1296296296296307E-3</v>
          </cell>
          <cell r="AO63">
            <v>7.4768518518518526E-3</v>
          </cell>
          <cell r="AP63">
            <v>7.3842592592592597E-3</v>
          </cell>
          <cell r="AQ63">
            <v>7.0949074074074074E-3</v>
          </cell>
          <cell r="AR63">
            <v>7.4652777777777781E-3</v>
          </cell>
          <cell r="AS63">
            <v>7.3437499999999996E-3</v>
          </cell>
        </row>
        <row r="64">
          <cell r="B64" t="str">
            <v>SP Sul</v>
          </cell>
          <cell r="C64">
            <v>1.2997685185185183E-2</v>
          </cell>
          <cell r="D64">
            <v>1.4502314814814815E-2</v>
          </cell>
          <cell r="E64">
            <v>1.2708333333333334E-2</v>
          </cell>
          <cell r="F64">
            <v>6.8981481481481489E-3</v>
          </cell>
          <cell r="G64">
            <v>5.2546296296296299E-3</v>
          </cell>
          <cell r="H64">
            <v>3.425925925925926E-3</v>
          </cell>
          <cell r="I64">
            <v>7.8125E-3</v>
          </cell>
          <cell r="J64">
            <v>5.4050925925925924E-3</v>
          </cell>
          <cell r="K64">
            <v>7.3148148148148148E-3</v>
          </cell>
          <cell r="L64">
            <v>6.4583333333333333E-3</v>
          </cell>
          <cell r="M64">
            <v>7.5462962962962966E-3</v>
          </cell>
          <cell r="N64">
            <v>6.3310185185185197E-3</v>
          </cell>
          <cell r="O64">
            <v>8.0545910493827148E-3</v>
          </cell>
          <cell r="Q64" t="str">
            <v>SP Sul</v>
          </cell>
          <cell r="R64">
            <v>2.9062500000000002E-2</v>
          </cell>
          <cell r="S64">
            <v>3.3171296296296296E-2</v>
          </cell>
          <cell r="T64">
            <v>2.9942129629629628E-2</v>
          </cell>
          <cell r="U64">
            <v>1.9814814814814816E-2</v>
          </cell>
          <cell r="V64">
            <v>1.4618055555555556E-2</v>
          </cell>
          <cell r="W64">
            <v>1.2453703703703703E-2</v>
          </cell>
          <cell r="X64">
            <v>1.8854166666666665E-2</v>
          </cell>
          <cell r="Y64">
            <v>1.7210648148148149E-2</v>
          </cell>
          <cell r="Z64">
            <v>1.9178240740740742E-2</v>
          </cell>
          <cell r="AA64">
            <v>1.7962962962962962E-2</v>
          </cell>
          <cell r="AB64">
            <v>1.9502314814814816E-2</v>
          </cell>
          <cell r="AC64">
            <v>1.6701388888888887E-2</v>
          </cell>
          <cell r="AD64">
            <v>3.3171296296296296E-2</v>
          </cell>
          <cell r="AF64" t="str">
            <v>SP Sul</v>
          </cell>
          <cell r="AG64">
            <v>9.6527777777777775E-3</v>
          </cell>
          <cell r="AH64">
            <v>9.3287037037037036E-3</v>
          </cell>
          <cell r="AI64">
            <v>8.8425925925925911E-3</v>
          </cell>
          <cell r="AJ64">
            <v>9.0509259259259258E-3</v>
          </cell>
          <cell r="AK64">
            <v>8.6574074074074071E-3</v>
          </cell>
          <cell r="AL64">
            <v>8.5300925925925926E-3</v>
          </cell>
          <cell r="AM64">
            <v>8.8541666666666664E-3</v>
          </cell>
          <cell r="AN64">
            <v>8.1481481481481474E-3</v>
          </cell>
          <cell r="AO64">
            <v>8.518518518518519E-3</v>
          </cell>
          <cell r="AP64">
            <v>9.2824074074074076E-3</v>
          </cell>
          <cell r="AQ64">
            <v>8.6226851851851846E-3</v>
          </cell>
          <cell r="AR64">
            <v>8.6574074074074071E-3</v>
          </cell>
          <cell r="AS64">
            <v>8.8454861111111095E-3</v>
          </cell>
        </row>
        <row r="65">
          <cell r="B65" t="str">
            <v>Eletropaulo</v>
          </cell>
          <cell r="C65">
            <v>7.2453703703703708E-3</v>
          </cell>
          <cell r="D65">
            <v>8.6689814814814806E-3</v>
          </cell>
          <cell r="E65">
            <v>7.8009259259259256E-3</v>
          </cell>
          <cell r="F65">
            <v>6.7476851851851856E-3</v>
          </cell>
          <cell r="G65">
            <v>6.5740740740740733E-3</v>
          </cell>
          <cell r="H65">
            <v>5.347222222222222E-3</v>
          </cell>
          <cell r="I65">
            <v>6.3310185185185197E-3</v>
          </cell>
          <cell r="J65">
            <v>4.7800925925925919E-3</v>
          </cell>
          <cell r="K65">
            <v>5.1967592592592595E-3</v>
          </cell>
          <cell r="L65">
            <v>4.3055555555555555E-3</v>
          </cell>
          <cell r="M65">
            <v>4.6874999999999998E-3</v>
          </cell>
          <cell r="N65">
            <v>4.6412037037037038E-3</v>
          </cell>
          <cell r="O65">
            <v>6.0271990740740746E-3</v>
          </cell>
          <cell r="Q65" t="str">
            <v>Eletropaulo</v>
          </cell>
          <cell r="R65">
            <v>2.9062500000000002E-2</v>
          </cell>
          <cell r="S65">
            <v>3.3171296296296296E-2</v>
          </cell>
          <cell r="T65">
            <v>2.9942129629629628E-2</v>
          </cell>
          <cell r="U65">
            <v>1.9814814814814816E-2</v>
          </cell>
          <cell r="V65">
            <v>2.1435185185185186E-2</v>
          </cell>
          <cell r="W65">
            <v>1.5868055555555555E-2</v>
          </cell>
          <cell r="X65">
            <v>1.8854166666666665E-2</v>
          </cell>
          <cell r="Y65">
            <v>1.8912037037037036E-2</v>
          </cell>
          <cell r="Z65">
            <v>1.9178240740740742E-2</v>
          </cell>
          <cell r="AA65">
            <v>1.7962962962962962E-2</v>
          </cell>
          <cell r="AB65">
            <v>1.9502314814814816E-2</v>
          </cell>
          <cell r="AC65">
            <v>1.6701388888888887E-2</v>
          </cell>
          <cell r="AD65">
            <v>3.3171296296296296E-2</v>
          </cell>
          <cell r="AF65" t="str">
            <v>Eletropaulo</v>
          </cell>
          <cell r="AG65">
            <v>8.518518518518519E-3</v>
          </cell>
          <cell r="AH65">
            <v>9.1435185185185178E-3</v>
          </cell>
          <cell r="AI65">
            <v>8.1365740740740738E-3</v>
          </cell>
          <cell r="AJ65">
            <v>8.2523148148148148E-3</v>
          </cell>
          <cell r="AK65">
            <v>8.3101851851851861E-3</v>
          </cell>
          <cell r="AL65">
            <v>8.3101851851851861E-3</v>
          </cell>
          <cell r="AM65">
            <v>8.0787037037037043E-3</v>
          </cell>
          <cell r="AN65">
            <v>7.9629629629629634E-3</v>
          </cell>
          <cell r="AO65">
            <v>7.5115740740740742E-3</v>
          </cell>
          <cell r="AP65">
            <v>8.4143518518518517E-3</v>
          </cell>
          <cell r="AQ65">
            <v>8.0324074074074065E-3</v>
          </cell>
          <cell r="AR65">
            <v>8.3680555555555557E-3</v>
          </cell>
          <cell r="AS65">
            <v>8.2532793209876554E-3</v>
          </cell>
        </row>
        <row r="66">
          <cell r="B66">
            <v>9639</v>
          </cell>
          <cell r="C66">
            <v>8164</v>
          </cell>
          <cell r="D66">
            <v>9761</v>
          </cell>
          <cell r="E66">
            <v>8495</v>
          </cell>
          <cell r="F66">
            <v>9543</v>
          </cell>
          <cell r="G66">
            <v>9633</v>
          </cell>
          <cell r="H66">
            <v>9227</v>
          </cell>
          <cell r="I66">
            <v>10189</v>
          </cell>
          <cell r="J66">
            <v>7453</v>
          </cell>
          <cell r="K66">
            <v>8828</v>
          </cell>
          <cell r="L66">
            <v>7825</v>
          </cell>
          <cell r="M66">
            <v>4573</v>
          </cell>
          <cell r="N66">
            <v>103330</v>
          </cell>
        </row>
        <row r="67">
          <cell r="B67" t="str">
            <v>Tempo Médio de Espera</v>
          </cell>
          <cell r="C67">
            <v>0.1711170994610485</v>
          </cell>
          <cell r="D67">
            <v>0.16381518287060751</v>
          </cell>
          <cell r="E67">
            <v>0.15279576221306651</v>
          </cell>
          <cell r="F67">
            <v>0.1584407419050613</v>
          </cell>
          <cell r="G67">
            <v>0.16609571265441711</v>
          </cell>
          <cell r="H67">
            <v>0.14923593800801993</v>
          </cell>
          <cell r="I67">
            <v>0.16772990479929337</v>
          </cell>
          <cell r="J67">
            <v>0.11914665235475648</v>
          </cell>
          <cell r="K67">
            <v>8.2804712279111917E-2</v>
          </cell>
          <cell r="L67">
            <v>9.4185303514376997E-2</v>
          </cell>
          <cell r="M67">
            <v>0.10474524382243604</v>
          </cell>
          <cell r="N67">
            <v>0.14206909900319364</v>
          </cell>
          <cell r="Q67" t="str">
            <v>Tempo Médio de Espera</v>
          </cell>
          <cell r="AF67" t="str">
            <v>Tempo Médio de Espera</v>
          </cell>
        </row>
        <row r="68">
          <cell r="B68" t="str">
            <v>Média</v>
          </cell>
          <cell r="C68" t="str">
            <v>Jan</v>
          </cell>
          <cell r="D68" t="str">
            <v>Fev</v>
          </cell>
          <cell r="E68" t="str">
            <v>Mar</v>
          </cell>
          <cell r="F68" t="str">
            <v>Abr</v>
          </cell>
          <cell r="G68" t="str">
            <v>Mai</v>
          </cell>
          <cell r="H68" t="str">
            <v>Jun</v>
          </cell>
          <cell r="I68" t="str">
            <v>Jul</v>
          </cell>
          <cell r="J68" t="str">
            <v>Ago</v>
          </cell>
          <cell r="K68" t="str">
            <v>Set</v>
          </cell>
          <cell r="L68" t="str">
            <v>Out</v>
          </cell>
          <cell r="M68" t="str">
            <v>Nov</v>
          </cell>
          <cell r="N68" t="str">
            <v>Dez</v>
          </cell>
          <cell r="O68" t="str">
            <v>Média</v>
          </cell>
          <cell r="Q68" t="str">
            <v>Média</v>
          </cell>
          <cell r="R68" t="str">
            <v>Jan</v>
          </cell>
          <cell r="S68" t="str">
            <v>Fev</v>
          </cell>
          <cell r="T68" t="str">
            <v>Mar</v>
          </cell>
          <cell r="U68" t="str">
            <v>Abr</v>
          </cell>
          <cell r="V68" t="str">
            <v>Mai</v>
          </cell>
          <cell r="W68" t="str">
            <v>Jun</v>
          </cell>
          <cell r="X68" t="str">
            <v>Jul</v>
          </cell>
          <cell r="Y68" t="str">
            <v>Ago</v>
          </cell>
          <cell r="Z68" t="str">
            <v>Set</v>
          </cell>
          <cell r="AA68" t="str">
            <v>Out</v>
          </cell>
          <cell r="AB68" t="str">
            <v>Nov</v>
          </cell>
          <cell r="AC68" t="str">
            <v>Dez</v>
          </cell>
          <cell r="AD68" t="str">
            <v>Média</v>
          </cell>
          <cell r="AF68" t="str">
            <v>Média</v>
          </cell>
          <cell r="AG68" t="str">
            <v>Jan</v>
          </cell>
          <cell r="AH68" t="str">
            <v>Fev</v>
          </cell>
          <cell r="AI68" t="str">
            <v>Mar</v>
          </cell>
          <cell r="AJ68" t="str">
            <v>Abr</v>
          </cell>
          <cell r="AK68" t="str">
            <v>Mai</v>
          </cell>
          <cell r="AL68" t="str">
            <v>Jun</v>
          </cell>
          <cell r="AM68" t="str">
            <v>Jul</v>
          </cell>
          <cell r="AN68" t="str">
            <v>Ago</v>
          </cell>
          <cell r="AO68" t="str">
            <v>Set</v>
          </cell>
          <cell r="AP68" t="str">
            <v>Out</v>
          </cell>
          <cell r="AQ68" t="str">
            <v>Nov</v>
          </cell>
          <cell r="AR68" t="str">
            <v>Dez</v>
          </cell>
          <cell r="AS68" t="str">
            <v>Média</v>
          </cell>
        </row>
        <row r="69">
          <cell r="B69" t="str">
            <v>Anhembi</v>
          </cell>
          <cell r="C69">
            <v>5.4166666666666669E-3</v>
          </cell>
          <cell r="D69">
            <v>5.0000000000000001E-3</v>
          </cell>
          <cell r="E69">
            <v>5.5902777777777782E-3</v>
          </cell>
          <cell r="F69">
            <v>6.053240740740741E-3</v>
          </cell>
          <cell r="G69">
            <v>6.9212962962962969E-3</v>
          </cell>
          <cell r="H69">
            <v>5.8564814814814825E-3</v>
          </cell>
          <cell r="I69">
            <v>5.7986111111111112E-3</v>
          </cell>
          <cell r="J69">
            <v>3.7499999999999999E-3</v>
          </cell>
          <cell r="K69">
            <v>4.6412037037037038E-3</v>
          </cell>
          <cell r="L69">
            <v>3.1250000000000002E-3</v>
          </cell>
          <cell r="M69">
            <v>4.4328703703703709E-3</v>
          </cell>
          <cell r="N69">
            <v>3.1597222222222222E-3</v>
          </cell>
          <cell r="O69">
            <v>4.9787808641975316E-3</v>
          </cell>
          <cell r="Q69" t="str">
            <v>Anhembi</v>
          </cell>
          <cell r="R69">
            <v>5.4166666666666669E-3</v>
          </cell>
          <cell r="S69">
            <v>5.0000000000000001E-3</v>
          </cell>
          <cell r="T69">
            <v>5.5902777777777782E-3</v>
          </cell>
          <cell r="U69">
            <v>6.053240740740741E-3</v>
          </cell>
          <cell r="V69">
            <v>6.9212962962962969E-3</v>
          </cell>
          <cell r="W69">
            <v>5.8564814814814825E-3</v>
          </cell>
          <cell r="X69">
            <v>5.7986111111111112E-3</v>
          </cell>
          <cell r="Y69">
            <v>3.7499999999999999E-3</v>
          </cell>
          <cell r="Z69">
            <v>4.6412037037037038E-3</v>
          </cell>
          <cell r="AA69">
            <v>3.1250000000000002E-3</v>
          </cell>
          <cell r="AB69">
            <v>4.4328703703703709E-3</v>
          </cell>
          <cell r="AC69">
            <v>3.1597222222222222E-3</v>
          </cell>
          <cell r="AD69">
            <v>4.9787808641975316E-3</v>
          </cell>
          <cell r="AF69" t="str">
            <v>Anhembi</v>
          </cell>
        </row>
        <row r="70">
          <cell r="B70" t="str">
            <v>Centro</v>
          </cell>
          <cell r="C70">
            <v>4.2361111111111106E-3</v>
          </cell>
          <cell r="D70">
            <v>7.3842592592592597E-3</v>
          </cell>
          <cell r="E70">
            <v>6.238425925925925E-3</v>
          </cell>
          <cell r="F70">
            <v>6.4467592592592597E-3</v>
          </cell>
          <cell r="G70">
            <v>7.4999999999999997E-3</v>
          </cell>
          <cell r="H70">
            <v>5.4513888888888884E-3</v>
          </cell>
          <cell r="I70">
            <v>6.0185185185185177E-3</v>
          </cell>
          <cell r="J70">
            <v>4.6874999999999998E-3</v>
          </cell>
          <cell r="K70">
            <v>4.409722222222222E-3</v>
          </cell>
          <cell r="L70">
            <v>3.0902777777777782E-3</v>
          </cell>
          <cell r="M70">
            <v>2.8935185185185188E-3</v>
          </cell>
          <cell r="N70">
            <v>3.5069444444444445E-3</v>
          </cell>
          <cell r="O70">
            <v>5.1552854938271605E-3</v>
          </cell>
          <cell r="Q70" t="str">
            <v>Centro</v>
          </cell>
          <cell r="R70">
            <v>4.2361111111111106E-3</v>
          </cell>
          <cell r="S70">
            <v>7.3842592592592597E-3</v>
          </cell>
          <cell r="T70">
            <v>6.238425925925925E-3</v>
          </cell>
          <cell r="U70">
            <v>6.4467592592592597E-3</v>
          </cell>
          <cell r="V70">
            <v>7.4999999999999997E-3</v>
          </cell>
          <cell r="W70">
            <v>5.4513888888888884E-3</v>
          </cell>
          <cell r="X70">
            <v>6.0185185185185177E-3</v>
          </cell>
          <cell r="Y70">
            <v>4.6874999999999998E-3</v>
          </cell>
          <cell r="Z70">
            <v>4.409722222222222E-3</v>
          </cell>
          <cell r="AA70">
            <v>3.0902777777777782E-3</v>
          </cell>
          <cell r="AB70">
            <v>2.8935185185185188E-3</v>
          </cell>
          <cell r="AC70">
            <v>3.5069444444444445E-3</v>
          </cell>
          <cell r="AD70">
            <v>5.1552854938271605E-3</v>
          </cell>
          <cell r="AF70" t="str">
            <v>Centro</v>
          </cell>
        </row>
        <row r="71">
          <cell r="B71" t="str">
            <v>Grande ABC</v>
          </cell>
          <cell r="C71">
            <v>5.162037037037037E-3</v>
          </cell>
          <cell r="D71">
            <v>5.9027777777777776E-3</v>
          </cell>
          <cell r="E71">
            <v>5.115740740740741E-3</v>
          </cell>
          <cell r="F71">
            <v>4.9074074074074072E-3</v>
          </cell>
          <cell r="G71">
            <v>4.5254629629629629E-3</v>
          </cell>
          <cell r="H71">
            <v>4.3981481481481484E-3</v>
          </cell>
          <cell r="I71">
            <v>5.4050925925925924E-3</v>
          </cell>
          <cell r="J71">
            <v>4.9305555555555552E-3</v>
          </cell>
          <cell r="K71">
            <v>4.7222222222222223E-3</v>
          </cell>
          <cell r="L71">
            <v>4.9074074074074072E-3</v>
          </cell>
          <cell r="M71">
            <v>4.6064814814814814E-3</v>
          </cell>
          <cell r="N71">
            <v>5.0694444444444441E-3</v>
          </cell>
          <cell r="O71">
            <v>4.9710648148148153E-3</v>
          </cell>
          <cell r="Q71" t="str">
            <v>Grande ABC</v>
          </cell>
          <cell r="R71">
            <v>5.162037037037037E-3</v>
          </cell>
          <cell r="S71">
            <v>5.9027777777777776E-3</v>
          </cell>
          <cell r="T71">
            <v>5.115740740740741E-3</v>
          </cell>
          <cell r="U71">
            <v>4.9074074074074072E-3</v>
          </cell>
          <cell r="V71">
            <v>4.5254629629629629E-3</v>
          </cell>
          <cell r="W71">
            <v>4.3981481481481484E-3</v>
          </cell>
          <cell r="X71">
            <v>5.4050925925925924E-3</v>
          </cell>
          <cell r="Y71">
            <v>4.9305555555555552E-3</v>
          </cell>
          <cell r="Z71">
            <v>4.7222222222222223E-3</v>
          </cell>
          <cell r="AA71">
            <v>4.9074074074074072E-3</v>
          </cell>
          <cell r="AB71">
            <v>4.6064814814814814E-3</v>
          </cell>
          <cell r="AC71">
            <v>5.0694444444444441E-3</v>
          </cell>
          <cell r="AD71">
            <v>4.9710648148148153E-3</v>
          </cell>
          <cell r="AF71" t="str">
            <v>Grande ABC</v>
          </cell>
        </row>
        <row r="72">
          <cell r="B72" t="str">
            <v>Leste</v>
          </cell>
          <cell r="C72">
            <v>7.6041666666666662E-3</v>
          </cell>
          <cell r="D72">
            <v>9.0162037037037034E-3</v>
          </cell>
          <cell r="E72">
            <v>8.564814814814815E-3</v>
          </cell>
          <cell r="F72">
            <v>1.300925925925926E-2</v>
          </cell>
          <cell r="G72">
            <v>1.4756944444444446E-2</v>
          </cell>
          <cell r="H72">
            <v>7.2685185185185188E-3</v>
          </cell>
          <cell r="I72">
            <v>5.6018518518518518E-3</v>
          </cell>
          <cell r="J72">
            <v>8.5300925925925926E-3</v>
          </cell>
          <cell r="K72">
            <v>6.5162037037037037E-3</v>
          </cell>
          <cell r="L72">
            <v>6.0185185185185177E-3</v>
          </cell>
          <cell r="M72">
            <v>5.1041666666666666E-3</v>
          </cell>
          <cell r="N72">
            <v>5.4861111111111117E-3</v>
          </cell>
          <cell r="O72">
            <v>8.1230709876543225E-3</v>
          </cell>
          <cell r="Q72" t="str">
            <v>Leste</v>
          </cell>
          <cell r="R72">
            <v>7.6041666666666662E-3</v>
          </cell>
          <cell r="S72">
            <v>9.0162037037037034E-3</v>
          </cell>
          <cell r="T72">
            <v>8.564814814814815E-3</v>
          </cell>
          <cell r="U72">
            <v>1.300925925925926E-2</v>
          </cell>
          <cell r="V72">
            <v>1.4756944444444446E-2</v>
          </cell>
          <cell r="W72">
            <v>7.2685185185185188E-3</v>
          </cell>
          <cell r="X72">
            <v>5.6018518518518518E-3</v>
          </cell>
          <cell r="Y72">
            <v>8.5300925925925926E-3</v>
          </cell>
          <cell r="Z72">
            <v>6.5162037037037037E-3</v>
          </cell>
          <cell r="AA72">
            <v>6.0185185185185177E-3</v>
          </cell>
          <cell r="AB72">
            <v>5.1041666666666666E-3</v>
          </cell>
          <cell r="AC72">
            <v>5.4861111111111117E-3</v>
          </cell>
          <cell r="AD72">
            <v>8.1230709876543225E-3</v>
          </cell>
          <cell r="AF72" t="str">
            <v>Leste</v>
          </cell>
        </row>
        <row r="73">
          <cell r="B73" t="str">
            <v>Oeste</v>
          </cell>
          <cell r="C73">
            <v>4.6412037037037038E-3</v>
          </cell>
          <cell r="D73">
            <v>6.6782407407407415E-3</v>
          </cell>
          <cell r="E73">
            <v>5.4861111111111117E-3</v>
          </cell>
          <cell r="F73">
            <v>5.6134259259259271E-3</v>
          </cell>
          <cell r="G73">
            <v>4.8611111111111112E-3</v>
          </cell>
          <cell r="H73">
            <v>4.6759259259259263E-3</v>
          </cell>
          <cell r="I73">
            <v>4.6990740740740743E-3</v>
          </cell>
          <cell r="J73">
            <v>3.9120370370370368E-3</v>
          </cell>
          <cell r="K73">
            <v>4.1203703703703706E-3</v>
          </cell>
          <cell r="L73">
            <v>2.4537037037037036E-3</v>
          </cell>
          <cell r="M73">
            <v>2.9166666666666668E-3</v>
          </cell>
          <cell r="N73">
            <v>2.2916666666666667E-3</v>
          </cell>
          <cell r="O73">
            <v>4.3624614197530862E-3</v>
          </cell>
          <cell r="Q73" t="str">
            <v>Oeste</v>
          </cell>
          <cell r="R73">
            <v>4.6412037037037038E-3</v>
          </cell>
          <cell r="S73">
            <v>6.6782407407407415E-3</v>
          </cell>
          <cell r="T73">
            <v>5.4861111111111117E-3</v>
          </cell>
          <cell r="U73">
            <v>5.6134259259259271E-3</v>
          </cell>
          <cell r="V73">
            <v>4.8611111111111112E-3</v>
          </cell>
          <cell r="W73">
            <v>4.6759259259259263E-3</v>
          </cell>
          <cell r="X73">
            <v>4.6990740740740743E-3</v>
          </cell>
          <cell r="Y73">
            <v>3.9120370370370368E-3</v>
          </cell>
          <cell r="Z73">
            <v>4.1203703703703706E-3</v>
          </cell>
          <cell r="AA73">
            <v>2.4537037037037036E-3</v>
          </cell>
          <cell r="AB73">
            <v>2.9166666666666668E-3</v>
          </cell>
          <cell r="AC73">
            <v>2.2916666666666667E-3</v>
          </cell>
          <cell r="AD73">
            <v>4.3624614197530862E-3</v>
          </cell>
          <cell r="AF73" t="str">
            <v>Oeste</v>
          </cell>
        </row>
        <row r="74">
          <cell r="B74" t="str">
            <v>SP Sul</v>
          </cell>
          <cell r="C74">
            <v>8.2986111111111108E-3</v>
          </cell>
          <cell r="D74">
            <v>1.0486111111111111E-2</v>
          </cell>
          <cell r="E74">
            <v>8.0787037037037043E-3</v>
          </cell>
          <cell r="F74">
            <v>5.4050925925925924E-3</v>
          </cell>
          <cell r="G74">
            <v>4.6180555555555558E-3</v>
          </cell>
          <cell r="H74">
            <v>4.9768518518518521E-3</v>
          </cell>
          <cell r="I74">
            <v>6.3888888888888884E-3</v>
          </cell>
          <cell r="J74">
            <v>5.6712962962962958E-3</v>
          </cell>
          <cell r="K74">
            <v>7.5231481481481477E-3</v>
          </cell>
          <cell r="L74">
            <v>5.4629629629629637E-3</v>
          </cell>
          <cell r="M74">
            <v>6.3657407407407404E-3</v>
          </cell>
          <cell r="N74">
            <v>4.6643518518518518E-3</v>
          </cell>
          <cell r="O74">
            <v>6.4949845679012352E-3</v>
          </cell>
          <cell r="Q74" t="str">
            <v>SP Sul</v>
          </cell>
          <cell r="R74">
            <v>8.2986111111111108E-3</v>
          </cell>
          <cell r="S74">
            <v>1.0486111111111111E-2</v>
          </cell>
          <cell r="T74">
            <v>8.0787037037037043E-3</v>
          </cell>
          <cell r="U74">
            <v>5.4050925925925924E-3</v>
          </cell>
          <cell r="V74">
            <v>4.6180555555555558E-3</v>
          </cell>
          <cell r="W74">
            <v>4.9768518518518521E-3</v>
          </cell>
          <cell r="X74">
            <v>6.3888888888888884E-3</v>
          </cell>
          <cell r="Y74">
            <v>5.6712962962962958E-3</v>
          </cell>
          <cell r="Z74">
            <v>7.5231481481481477E-3</v>
          </cell>
          <cell r="AA74">
            <v>5.4629629629629637E-3</v>
          </cell>
          <cell r="AB74">
            <v>6.3657407407407404E-3</v>
          </cell>
          <cell r="AC74">
            <v>4.6643518518518518E-3</v>
          </cell>
          <cell r="AD74">
            <v>6.4949845679012352E-3</v>
          </cell>
          <cell r="AF74" t="str">
            <v>SP Sul</v>
          </cell>
        </row>
        <row r="75">
          <cell r="B75" t="str">
            <v>Eletropaulo</v>
          </cell>
          <cell r="C75">
            <v>5.7291666666666671E-3</v>
          </cell>
          <cell r="D75">
            <v>7.2337962962962963E-3</v>
          </cell>
          <cell r="E75">
            <v>6.2847222222222228E-3</v>
          </cell>
          <cell r="F75">
            <v>6.8055555555555569E-3</v>
          </cell>
          <cell r="G75">
            <v>6.7592592592592591E-3</v>
          </cell>
          <cell r="H75">
            <v>5.2893518518518515E-3</v>
          </cell>
          <cell r="I75">
            <v>5.5555555555555558E-3</v>
          </cell>
          <cell r="J75">
            <v>5.1273148148148146E-3</v>
          </cell>
          <cell r="K75">
            <v>5.162037037037037E-3</v>
          </cell>
          <cell r="L75">
            <v>4.155092592592593E-3</v>
          </cell>
          <cell r="M75">
            <v>4.2939814814814811E-3</v>
          </cell>
          <cell r="N75">
            <v>3.9814814814814817E-3</v>
          </cell>
          <cell r="O75">
            <v>5.531442901234568E-3</v>
          </cell>
          <cell r="Q75" t="str">
            <v>Eletropaulo</v>
          </cell>
          <cell r="R75">
            <v>5.7291666666666671E-3</v>
          </cell>
          <cell r="S75">
            <v>7.2337962962962963E-3</v>
          </cell>
          <cell r="T75">
            <v>6.2847222222222228E-3</v>
          </cell>
          <cell r="U75">
            <v>6.8055555555555569E-3</v>
          </cell>
          <cell r="V75">
            <v>6.7592592592592591E-3</v>
          </cell>
          <cell r="W75">
            <v>5.2893518518518515E-3</v>
          </cell>
          <cell r="X75">
            <v>5.5555555555555558E-3</v>
          </cell>
          <cell r="Y75">
            <v>5.1273148148148146E-3</v>
          </cell>
          <cell r="Z75">
            <v>5.162037037037037E-3</v>
          </cell>
          <cell r="AA75">
            <v>4.155092592592593E-3</v>
          </cell>
          <cell r="AB75">
            <v>4.2939814814814811E-3</v>
          </cell>
          <cell r="AC75">
            <v>3.9814814814814817E-3</v>
          </cell>
          <cell r="AD75">
            <v>5.531442901234568E-3</v>
          </cell>
          <cell r="AF75" t="str">
            <v>Eletropaulo</v>
          </cell>
        </row>
      </sheetData>
      <sheetData sheetId="88" refreshError="1"/>
      <sheetData sheetId="89" refreshError="1"/>
      <sheetData sheetId="90" refreshError="1"/>
      <sheetData sheetId="91" refreshError="1"/>
      <sheetData sheetId="92" refreshError="1"/>
      <sheetData sheetId="93" refreshError="1"/>
      <sheetData sheetId="94" refreshError="1">
        <row r="50">
          <cell r="C50">
            <v>0</v>
          </cell>
          <cell r="D50">
            <v>0</v>
          </cell>
          <cell r="E50">
            <v>0</v>
          </cell>
          <cell r="F50">
            <v>0</v>
          </cell>
          <cell r="G50">
            <v>0</v>
          </cell>
          <cell r="H50">
            <v>0</v>
          </cell>
          <cell r="I50">
            <v>0</v>
          </cell>
          <cell r="J50">
            <v>0</v>
          </cell>
          <cell r="K50">
            <v>0</v>
          </cell>
          <cell r="L50">
            <v>0</v>
          </cell>
          <cell r="M50">
            <v>0</v>
          </cell>
          <cell r="N50">
            <v>0</v>
          </cell>
          <cell r="O50">
            <v>0</v>
          </cell>
        </row>
        <row r="51">
          <cell r="C51">
            <v>0</v>
          </cell>
          <cell r="D51">
            <v>0</v>
          </cell>
          <cell r="E51">
            <v>0</v>
          </cell>
          <cell r="F51">
            <v>0</v>
          </cell>
          <cell r="G51">
            <v>0</v>
          </cell>
          <cell r="H51">
            <v>0</v>
          </cell>
          <cell r="I51">
            <v>0</v>
          </cell>
          <cell r="J51">
            <v>0</v>
          </cell>
          <cell r="K51">
            <v>0</v>
          </cell>
          <cell r="L51">
            <v>0</v>
          </cell>
          <cell r="M51">
            <v>0</v>
          </cell>
          <cell r="N51">
            <v>0</v>
          </cell>
          <cell r="O51">
            <v>0</v>
          </cell>
        </row>
        <row r="52">
          <cell r="C52">
            <v>0</v>
          </cell>
          <cell r="D52">
            <v>0</v>
          </cell>
          <cell r="E52">
            <v>0</v>
          </cell>
          <cell r="F52">
            <v>0</v>
          </cell>
          <cell r="G52">
            <v>0</v>
          </cell>
          <cell r="H52">
            <v>0</v>
          </cell>
          <cell r="I52">
            <v>0</v>
          </cell>
          <cell r="J52">
            <v>0</v>
          </cell>
          <cell r="K52">
            <v>0</v>
          </cell>
          <cell r="L52">
            <v>0</v>
          </cell>
          <cell r="M52">
            <v>0</v>
          </cell>
          <cell r="N52">
            <v>0</v>
          </cell>
          <cell r="O52">
            <v>0</v>
          </cell>
        </row>
        <row r="53">
          <cell r="C53">
            <v>0</v>
          </cell>
          <cell r="D53">
            <v>1</v>
          </cell>
          <cell r="E53">
            <v>0</v>
          </cell>
          <cell r="F53">
            <v>0</v>
          </cell>
          <cell r="G53">
            <v>0</v>
          </cell>
          <cell r="H53">
            <v>0</v>
          </cell>
          <cell r="I53">
            <v>0</v>
          </cell>
          <cell r="J53">
            <v>0</v>
          </cell>
          <cell r="K53">
            <v>0</v>
          </cell>
          <cell r="L53">
            <v>0</v>
          </cell>
          <cell r="M53">
            <v>0</v>
          </cell>
          <cell r="N53">
            <v>0</v>
          </cell>
          <cell r="O53">
            <v>1</v>
          </cell>
        </row>
        <row r="54">
          <cell r="C54">
            <v>0</v>
          </cell>
          <cell r="D54">
            <v>0</v>
          </cell>
          <cell r="E54">
            <v>0</v>
          </cell>
          <cell r="F54">
            <v>0</v>
          </cell>
          <cell r="G54">
            <v>0</v>
          </cell>
          <cell r="H54">
            <v>0</v>
          </cell>
          <cell r="I54">
            <v>0</v>
          </cell>
          <cell r="J54">
            <v>0</v>
          </cell>
          <cell r="K54">
            <v>0</v>
          </cell>
          <cell r="L54">
            <v>0</v>
          </cell>
          <cell r="M54">
            <v>0</v>
          </cell>
          <cell r="N54">
            <v>0</v>
          </cell>
          <cell r="O54">
            <v>0</v>
          </cell>
        </row>
        <row r="55">
          <cell r="C55">
            <v>0</v>
          </cell>
          <cell r="D55">
            <v>0</v>
          </cell>
          <cell r="E55">
            <v>0</v>
          </cell>
          <cell r="F55">
            <v>0</v>
          </cell>
          <cell r="G55">
            <v>0</v>
          </cell>
          <cell r="H55">
            <v>0</v>
          </cell>
          <cell r="I55">
            <v>0</v>
          </cell>
          <cell r="J55">
            <v>0</v>
          </cell>
          <cell r="K55">
            <v>0</v>
          </cell>
          <cell r="L55">
            <v>0</v>
          </cell>
          <cell r="M55">
            <v>0</v>
          </cell>
          <cell r="N55">
            <v>0</v>
          </cell>
          <cell r="O55">
            <v>0</v>
          </cell>
        </row>
        <row r="56">
          <cell r="C56">
            <v>0</v>
          </cell>
          <cell r="D56">
            <v>1</v>
          </cell>
          <cell r="E56">
            <v>0</v>
          </cell>
          <cell r="F56">
            <v>0</v>
          </cell>
          <cell r="G56">
            <v>0</v>
          </cell>
          <cell r="H56">
            <v>0</v>
          </cell>
          <cell r="I56">
            <v>0</v>
          </cell>
          <cell r="J56">
            <v>0</v>
          </cell>
          <cell r="K56">
            <v>0</v>
          </cell>
          <cell r="L56">
            <v>0</v>
          </cell>
          <cell r="M56">
            <v>0</v>
          </cell>
          <cell r="N56">
            <v>0</v>
          </cell>
          <cell r="O56">
            <v>1</v>
          </cell>
        </row>
        <row r="60">
          <cell r="C60">
            <v>0</v>
          </cell>
          <cell r="D60">
            <v>5</v>
          </cell>
          <cell r="E60">
            <v>5</v>
          </cell>
          <cell r="F60">
            <v>9</v>
          </cell>
          <cell r="G60">
            <v>5</v>
          </cell>
          <cell r="H60">
            <v>4</v>
          </cell>
          <cell r="I60">
            <v>0</v>
          </cell>
          <cell r="J60">
            <v>8</v>
          </cell>
          <cell r="K60">
            <v>5</v>
          </cell>
          <cell r="L60">
            <v>0</v>
          </cell>
          <cell r="M60">
            <v>1</v>
          </cell>
          <cell r="N60">
            <v>2</v>
          </cell>
          <cell r="O60">
            <v>44</v>
          </cell>
        </row>
        <row r="61">
          <cell r="C61">
            <v>0</v>
          </cell>
          <cell r="D61">
            <v>0</v>
          </cell>
          <cell r="E61">
            <v>13</v>
          </cell>
          <cell r="F61">
            <v>7</v>
          </cell>
          <cell r="G61">
            <v>4</v>
          </cell>
          <cell r="H61">
            <v>4</v>
          </cell>
          <cell r="I61">
            <v>5</v>
          </cell>
          <cell r="J61">
            <v>5</v>
          </cell>
          <cell r="K61">
            <v>4</v>
          </cell>
          <cell r="L61">
            <v>0</v>
          </cell>
          <cell r="M61">
            <v>2</v>
          </cell>
          <cell r="N61">
            <v>0</v>
          </cell>
          <cell r="O61">
            <v>44</v>
          </cell>
        </row>
        <row r="62">
          <cell r="C62">
            <v>0</v>
          </cell>
          <cell r="D62">
            <v>0</v>
          </cell>
          <cell r="E62">
            <v>0</v>
          </cell>
          <cell r="F62">
            <v>1</v>
          </cell>
          <cell r="G62">
            <v>0</v>
          </cell>
          <cell r="H62">
            <v>0</v>
          </cell>
          <cell r="I62">
            <v>0</v>
          </cell>
          <cell r="J62">
            <v>0</v>
          </cell>
          <cell r="K62">
            <v>0</v>
          </cell>
          <cell r="L62">
            <v>0</v>
          </cell>
          <cell r="M62">
            <v>0</v>
          </cell>
          <cell r="N62">
            <v>0</v>
          </cell>
          <cell r="O62">
            <v>1</v>
          </cell>
        </row>
        <row r="63">
          <cell r="C63">
            <v>6</v>
          </cell>
          <cell r="D63">
            <v>21</v>
          </cell>
          <cell r="E63">
            <v>22</v>
          </cell>
          <cell r="F63">
            <v>21</v>
          </cell>
          <cell r="G63">
            <v>8</v>
          </cell>
          <cell r="H63">
            <v>7</v>
          </cell>
          <cell r="I63">
            <v>9</v>
          </cell>
          <cell r="J63">
            <v>15</v>
          </cell>
          <cell r="K63">
            <v>12</v>
          </cell>
          <cell r="L63">
            <v>1</v>
          </cell>
          <cell r="M63">
            <v>5</v>
          </cell>
          <cell r="N63">
            <v>1</v>
          </cell>
          <cell r="O63">
            <v>128</v>
          </cell>
        </row>
        <row r="64">
          <cell r="C64">
            <v>2</v>
          </cell>
          <cell r="D64">
            <v>0</v>
          </cell>
          <cell r="E64">
            <v>4</v>
          </cell>
          <cell r="F64">
            <v>4</v>
          </cell>
          <cell r="G64">
            <v>1</v>
          </cell>
          <cell r="H64">
            <v>2</v>
          </cell>
          <cell r="I64">
            <v>3</v>
          </cell>
          <cell r="J64">
            <v>3</v>
          </cell>
          <cell r="K64">
            <v>1</v>
          </cell>
          <cell r="L64">
            <v>0</v>
          </cell>
          <cell r="M64">
            <v>0</v>
          </cell>
          <cell r="N64">
            <v>0</v>
          </cell>
          <cell r="O64">
            <v>20</v>
          </cell>
        </row>
        <row r="65">
          <cell r="C65">
            <v>0</v>
          </cell>
          <cell r="D65">
            <v>14</v>
          </cell>
          <cell r="E65">
            <v>15</v>
          </cell>
          <cell r="F65">
            <v>15</v>
          </cell>
          <cell r="G65">
            <v>3</v>
          </cell>
          <cell r="H65">
            <v>3</v>
          </cell>
          <cell r="I65">
            <v>4</v>
          </cell>
          <cell r="J65">
            <v>8</v>
          </cell>
          <cell r="K65">
            <v>4</v>
          </cell>
          <cell r="L65">
            <v>1</v>
          </cell>
          <cell r="M65">
            <v>0</v>
          </cell>
          <cell r="N65">
            <v>7</v>
          </cell>
          <cell r="O65">
            <v>74</v>
          </cell>
        </row>
        <row r="66">
          <cell r="C66">
            <v>8</v>
          </cell>
          <cell r="D66">
            <v>40</v>
          </cell>
          <cell r="E66">
            <v>59</v>
          </cell>
          <cell r="F66">
            <v>57</v>
          </cell>
          <cell r="G66">
            <v>21</v>
          </cell>
          <cell r="H66">
            <v>20</v>
          </cell>
          <cell r="I66">
            <v>21</v>
          </cell>
          <cell r="J66">
            <v>39</v>
          </cell>
          <cell r="K66">
            <v>26</v>
          </cell>
          <cell r="L66">
            <v>2</v>
          </cell>
          <cell r="M66">
            <v>8</v>
          </cell>
          <cell r="N66">
            <v>10</v>
          </cell>
          <cell r="O66">
            <v>311</v>
          </cell>
        </row>
        <row r="70">
          <cell r="C70">
            <v>0</v>
          </cell>
          <cell r="D70">
            <v>0</v>
          </cell>
          <cell r="E70">
            <v>0</v>
          </cell>
          <cell r="F70">
            <v>0</v>
          </cell>
          <cell r="G70">
            <v>0</v>
          </cell>
          <cell r="H70">
            <v>0</v>
          </cell>
          <cell r="I70">
            <v>0</v>
          </cell>
          <cell r="J70">
            <v>0</v>
          </cell>
          <cell r="K70">
            <v>0</v>
          </cell>
          <cell r="L70">
            <v>0</v>
          </cell>
          <cell r="M70">
            <v>0</v>
          </cell>
          <cell r="N70">
            <v>0</v>
          </cell>
          <cell r="O70">
            <v>0</v>
          </cell>
        </row>
        <row r="71">
          <cell r="C71">
            <v>3</v>
          </cell>
          <cell r="D71">
            <v>0</v>
          </cell>
          <cell r="E71">
            <v>0</v>
          </cell>
          <cell r="F71">
            <v>0</v>
          </cell>
          <cell r="G71">
            <v>0</v>
          </cell>
          <cell r="H71">
            <v>0</v>
          </cell>
          <cell r="I71">
            <v>0</v>
          </cell>
          <cell r="J71">
            <v>0</v>
          </cell>
          <cell r="K71">
            <v>0</v>
          </cell>
          <cell r="L71">
            <v>0</v>
          </cell>
          <cell r="M71">
            <v>0</v>
          </cell>
          <cell r="N71">
            <v>0</v>
          </cell>
          <cell r="O71">
            <v>3</v>
          </cell>
        </row>
        <row r="72">
          <cell r="C72">
            <v>0</v>
          </cell>
          <cell r="D72">
            <v>0</v>
          </cell>
          <cell r="E72">
            <v>0</v>
          </cell>
          <cell r="F72">
            <v>0</v>
          </cell>
          <cell r="G72">
            <v>0</v>
          </cell>
          <cell r="H72">
            <v>0</v>
          </cell>
          <cell r="I72">
            <v>0</v>
          </cell>
          <cell r="J72">
            <v>1</v>
          </cell>
          <cell r="K72">
            <v>1</v>
          </cell>
          <cell r="L72">
            <v>0</v>
          </cell>
          <cell r="M72">
            <v>0</v>
          </cell>
          <cell r="N72">
            <v>0</v>
          </cell>
          <cell r="O72">
            <v>2</v>
          </cell>
        </row>
        <row r="73">
          <cell r="C73">
            <v>0</v>
          </cell>
          <cell r="D73">
            <v>1</v>
          </cell>
          <cell r="E73">
            <v>2</v>
          </cell>
          <cell r="F73">
            <v>4</v>
          </cell>
          <cell r="G73">
            <v>2</v>
          </cell>
          <cell r="H73">
            <v>4</v>
          </cell>
          <cell r="I73">
            <v>1</v>
          </cell>
          <cell r="J73">
            <v>1</v>
          </cell>
          <cell r="K73">
            <v>4</v>
          </cell>
          <cell r="L73">
            <v>0</v>
          </cell>
          <cell r="M73">
            <v>0</v>
          </cell>
          <cell r="N73">
            <v>0</v>
          </cell>
          <cell r="O73">
            <v>19</v>
          </cell>
        </row>
        <row r="74">
          <cell r="C74">
            <v>0</v>
          </cell>
          <cell r="D74">
            <v>0</v>
          </cell>
          <cell r="E74">
            <v>2</v>
          </cell>
          <cell r="F74">
            <v>0</v>
          </cell>
          <cell r="G74">
            <v>0</v>
          </cell>
          <cell r="H74">
            <v>1</v>
          </cell>
          <cell r="I74">
            <v>0</v>
          </cell>
          <cell r="J74">
            <v>1</v>
          </cell>
          <cell r="K74">
            <v>0</v>
          </cell>
          <cell r="L74">
            <v>0</v>
          </cell>
          <cell r="M74">
            <v>0</v>
          </cell>
          <cell r="N74">
            <v>0</v>
          </cell>
          <cell r="O74">
            <v>4</v>
          </cell>
        </row>
        <row r="75">
          <cell r="C75">
            <v>0</v>
          </cell>
          <cell r="D75">
            <v>0</v>
          </cell>
          <cell r="E75">
            <v>2</v>
          </cell>
          <cell r="F75">
            <v>1</v>
          </cell>
          <cell r="G75">
            <v>0</v>
          </cell>
          <cell r="H75">
            <v>0</v>
          </cell>
          <cell r="I75">
            <v>0</v>
          </cell>
          <cell r="J75">
            <v>0</v>
          </cell>
          <cell r="K75">
            <v>0</v>
          </cell>
          <cell r="L75">
            <v>0</v>
          </cell>
          <cell r="M75">
            <v>0</v>
          </cell>
          <cell r="N75">
            <v>0</v>
          </cell>
          <cell r="O75">
            <v>3</v>
          </cell>
        </row>
        <row r="76">
          <cell r="C76">
            <v>3</v>
          </cell>
          <cell r="D76">
            <v>1</v>
          </cell>
          <cell r="E76">
            <v>6</v>
          </cell>
          <cell r="F76">
            <v>5</v>
          </cell>
          <cell r="G76">
            <v>2</v>
          </cell>
          <cell r="H76">
            <v>5</v>
          </cell>
          <cell r="I76">
            <v>1</v>
          </cell>
          <cell r="J76">
            <v>3</v>
          </cell>
          <cell r="K76">
            <v>5</v>
          </cell>
          <cell r="L76">
            <v>0</v>
          </cell>
          <cell r="M76">
            <v>0</v>
          </cell>
          <cell r="N76">
            <v>0</v>
          </cell>
          <cell r="O76">
            <v>31</v>
          </cell>
        </row>
      </sheetData>
      <sheetData sheetId="95" refreshError="1"/>
      <sheetData sheetId="96" refreshError="1">
        <row r="24">
          <cell r="D24">
            <v>71</v>
          </cell>
          <cell r="E24">
            <v>80</v>
          </cell>
          <cell r="F24">
            <v>77</v>
          </cell>
          <cell r="G24">
            <v>91</v>
          </cell>
          <cell r="H24">
            <v>143</v>
          </cell>
          <cell r="I24">
            <v>181</v>
          </cell>
          <cell r="J24">
            <v>110</v>
          </cell>
          <cell r="K24">
            <v>98</v>
          </cell>
          <cell r="L24">
            <v>63</v>
          </cell>
          <cell r="M24">
            <v>69</v>
          </cell>
          <cell r="N24">
            <v>80</v>
          </cell>
          <cell r="O24">
            <v>59</v>
          </cell>
          <cell r="P24">
            <v>1122</v>
          </cell>
        </row>
        <row r="25">
          <cell r="D25">
            <v>111</v>
          </cell>
          <cell r="E25">
            <v>243</v>
          </cell>
          <cell r="F25">
            <v>391</v>
          </cell>
          <cell r="G25">
            <v>219</v>
          </cell>
          <cell r="H25">
            <v>103</v>
          </cell>
          <cell r="I25">
            <v>107</v>
          </cell>
          <cell r="J25">
            <v>114</v>
          </cell>
          <cell r="K25">
            <v>91</v>
          </cell>
          <cell r="L25">
            <v>92</v>
          </cell>
          <cell r="M25">
            <v>77</v>
          </cell>
          <cell r="N25">
            <v>101</v>
          </cell>
          <cell r="O25">
            <v>76</v>
          </cell>
          <cell r="P25">
            <v>1725</v>
          </cell>
        </row>
        <row r="26">
          <cell r="D26">
            <v>144</v>
          </cell>
          <cell r="E26">
            <v>173</v>
          </cell>
          <cell r="F26">
            <v>165</v>
          </cell>
          <cell r="G26">
            <v>106</v>
          </cell>
          <cell r="H26">
            <v>104</v>
          </cell>
          <cell r="I26">
            <v>107</v>
          </cell>
          <cell r="J26">
            <v>80</v>
          </cell>
          <cell r="K26">
            <v>183</v>
          </cell>
          <cell r="L26">
            <v>155</v>
          </cell>
          <cell r="M26">
            <v>89</v>
          </cell>
          <cell r="N26">
            <v>77</v>
          </cell>
          <cell r="O26">
            <v>120</v>
          </cell>
          <cell r="P26">
            <v>1503</v>
          </cell>
        </row>
        <row r="27">
          <cell r="D27">
            <v>554</v>
          </cell>
          <cell r="E27">
            <v>793</v>
          </cell>
          <cell r="F27">
            <v>1103</v>
          </cell>
          <cell r="G27">
            <v>889</v>
          </cell>
          <cell r="H27">
            <v>596</v>
          </cell>
          <cell r="I27">
            <v>904</v>
          </cell>
          <cell r="J27">
            <v>426</v>
          </cell>
          <cell r="K27">
            <v>386</v>
          </cell>
          <cell r="L27">
            <v>459</v>
          </cell>
          <cell r="M27">
            <v>630</v>
          </cell>
          <cell r="N27">
            <v>412</v>
          </cell>
          <cell r="O27">
            <v>311</v>
          </cell>
          <cell r="P27">
            <v>7463</v>
          </cell>
        </row>
        <row r="28">
          <cell r="D28">
            <v>214</v>
          </cell>
          <cell r="E28">
            <v>282</v>
          </cell>
          <cell r="F28">
            <v>426</v>
          </cell>
          <cell r="G28">
            <v>418</v>
          </cell>
          <cell r="H28">
            <v>378</v>
          </cell>
          <cell r="I28">
            <v>340</v>
          </cell>
          <cell r="J28">
            <v>206</v>
          </cell>
          <cell r="K28">
            <v>250</v>
          </cell>
          <cell r="L28">
            <v>172</v>
          </cell>
          <cell r="M28">
            <v>225</v>
          </cell>
          <cell r="N28">
            <v>333</v>
          </cell>
          <cell r="O28">
            <v>259</v>
          </cell>
          <cell r="P28">
            <v>3503</v>
          </cell>
        </row>
        <row r="29">
          <cell r="D29">
            <v>332</v>
          </cell>
          <cell r="E29">
            <v>350</v>
          </cell>
          <cell r="F29">
            <v>302</v>
          </cell>
          <cell r="G29">
            <v>272</v>
          </cell>
          <cell r="H29">
            <v>328</v>
          </cell>
          <cell r="I29">
            <v>544</v>
          </cell>
          <cell r="J29">
            <v>300</v>
          </cell>
          <cell r="K29">
            <v>196</v>
          </cell>
          <cell r="L29">
            <v>176</v>
          </cell>
          <cell r="M29">
            <v>213</v>
          </cell>
          <cell r="N29">
            <v>168</v>
          </cell>
          <cell r="O29">
            <v>175</v>
          </cell>
          <cell r="P29">
            <v>3356</v>
          </cell>
        </row>
        <row r="30">
          <cell r="D30">
            <v>1426</v>
          </cell>
          <cell r="E30">
            <v>1921</v>
          </cell>
          <cell r="F30">
            <v>2464</v>
          </cell>
          <cell r="G30">
            <v>1995</v>
          </cell>
          <cell r="H30">
            <v>1652</v>
          </cell>
          <cell r="I30">
            <v>2183</v>
          </cell>
          <cell r="J30">
            <v>1236</v>
          </cell>
          <cell r="K30">
            <v>1204</v>
          </cell>
          <cell r="L30">
            <v>1117</v>
          </cell>
          <cell r="M30">
            <v>1303</v>
          </cell>
          <cell r="N30">
            <v>1171</v>
          </cell>
          <cell r="O30">
            <v>1000</v>
          </cell>
          <cell r="P30">
            <v>18672</v>
          </cell>
        </row>
        <row r="33">
          <cell r="D33">
            <v>132</v>
          </cell>
          <cell r="E33">
            <v>74</v>
          </cell>
          <cell r="F33">
            <v>58</v>
          </cell>
          <cell r="G33">
            <v>53</v>
          </cell>
          <cell r="H33">
            <v>106</v>
          </cell>
          <cell r="I33">
            <v>83</v>
          </cell>
          <cell r="J33">
            <v>83</v>
          </cell>
          <cell r="K33">
            <v>92</v>
          </cell>
          <cell r="L33">
            <v>37</v>
          </cell>
          <cell r="M33">
            <v>42</v>
          </cell>
          <cell r="N33">
            <v>32</v>
          </cell>
          <cell r="O33">
            <v>47</v>
          </cell>
          <cell r="P33">
            <v>839</v>
          </cell>
        </row>
        <row r="34">
          <cell r="D34">
            <v>81</v>
          </cell>
          <cell r="E34">
            <v>111</v>
          </cell>
          <cell r="F34">
            <v>85</v>
          </cell>
          <cell r="G34">
            <v>45</v>
          </cell>
          <cell r="H34">
            <v>27</v>
          </cell>
          <cell r="I34">
            <v>27</v>
          </cell>
          <cell r="J34">
            <v>19</v>
          </cell>
          <cell r="K34">
            <v>52</v>
          </cell>
          <cell r="L34">
            <v>43</v>
          </cell>
          <cell r="M34">
            <v>26</v>
          </cell>
          <cell r="N34">
            <v>23</v>
          </cell>
          <cell r="O34">
            <v>23</v>
          </cell>
          <cell r="P34">
            <v>562</v>
          </cell>
        </row>
        <row r="35">
          <cell r="D35">
            <v>97</v>
          </cell>
          <cell r="E35">
            <v>75</v>
          </cell>
          <cell r="F35">
            <v>77</v>
          </cell>
          <cell r="G35">
            <v>38</v>
          </cell>
          <cell r="H35">
            <v>35</v>
          </cell>
          <cell r="I35">
            <v>13</v>
          </cell>
          <cell r="J35">
            <v>12</v>
          </cell>
          <cell r="K35">
            <v>22</v>
          </cell>
          <cell r="L35">
            <v>21</v>
          </cell>
          <cell r="M35">
            <v>33</v>
          </cell>
          <cell r="N35">
            <v>28</v>
          </cell>
          <cell r="O35">
            <v>19</v>
          </cell>
          <cell r="P35">
            <v>470</v>
          </cell>
        </row>
        <row r="36">
          <cell r="D36">
            <v>359</v>
          </cell>
          <cell r="E36">
            <v>353</v>
          </cell>
          <cell r="F36">
            <v>404</v>
          </cell>
          <cell r="G36">
            <v>340</v>
          </cell>
          <cell r="H36">
            <v>263</v>
          </cell>
          <cell r="I36">
            <v>204</v>
          </cell>
          <cell r="J36">
            <v>206</v>
          </cell>
          <cell r="K36">
            <v>239</v>
          </cell>
          <cell r="L36">
            <v>253</v>
          </cell>
          <cell r="M36">
            <v>254</v>
          </cell>
          <cell r="N36">
            <v>239</v>
          </cell>
          <cell r="O36">
            <v>217</v>
          </cell>
          <cell r="P36">
            <v>3331</v>
          </cell>
        </row>
        <row r="37">
          <cell r="D37">
            <v>294</v>
          </cell>
          <cell r="E37">
            <v>157</v>
          </cell>
          <cell r="F37">
            <v>208</v>
          </cell>
          <cell r="G37">
            <v>134</v>
          </cell>
          <cell r="H37">
            <v>125</v>
          </cell>
          <cell r="I37">
            <v>93</v>
          </cell>
          <cell r="J37">
            <v>159</v>
          </cell>
          <cell r="K37">
            <v>97</v>
          </cell>
          <cell r="L37">
            <v>75</v>
          </cell>
          <cell r="M37">
            <v>46</v>
          </cell>
          <cell r="N37">
            <v>34</v>
          </cell>
          <cell r="O37">
            <v>27</v>
          </cell>
          <cell r="P37">
            <v>1449</v>
          </cell>
        </row>
        <row r="38">
          <cell r="D38">
            <v>166</v>
          </cell>
          <cell r="E38">
            <v>184</v>
          </cell>
          <cell r="F38">
            <v>260</v>
          </cell>
          <cell r="G38">
            <v>168</v>
          </cell>
          <cell r="H38">
            <v>153</v>
          </cell>
          <cell r="I38">
            <v>164</v>
          </cell>
          <cell r="J38">
            <v>182</v>
          </cell>
          <cell r="K38">
            <v>197</v>
          </cell>
          <cell r="L38">
            <v>130</v>
          </cell>
          <cell r="M38">
            <v>91</v>
          </cell>
          <cell r="N38">
            <v>92</v>
          </cell>
          <cell r="O38">
            <v>98</v>
          </cell>
          <cell r="P38">
            <v>1885</v>
          </cell>
        </row>
        <row r="39">
          <cell r="D39">
            <v>1129</v>
          </cell>
          <cell r="E39">
            <v>954</v>
          </cell>
          <cell r="F39">
            <v>1092</v>
          </cell>
          <cell r="G39">
            <v>778</v>
          </cell>
          <cell r="H39">
            <v>709</v>
          </cell>
          <cell r="I39">
            <v>584</v>
          </cell>
          <cell r="J39">
            <v>661</v>
          </cell>
          <cell r="K39">
            <v>699</v>
          </cell>
          <cell r="L39">
            <v>559</v>
          </cell>
          <cell r="M39">
            <v>492</v>
          </cell>
          <cell r="N39">
            <v>448</v>
          </cell>
          <cell r="O39">
            <v>431</v>
          </cell>
          <cell r="P39">
            <v>8536</v>
          </cell>
        </row>
        <row r="42">
          <cell r="D42">
            <v>0.85915492957746475</v>
          </cell>
          <cell r="E42">
            <v>-7.4999999999999997E-2</v>
          </cell>
          <cell r="F42">
            <v>-0.24675324675324672</v>
          </cell>
          <cell r="G42">
            <v>-0.41758241758241754</v>
          </cell>
          <cell r="H42">
            <v>-0.25874125874125875</v>
          </cell>
          <cell r="I42">
            <v>-0.54143646408839774</v>
          </cell>
          <cell r="J42">
            <v>-0.24545454545454548</v>
          </cell>
          <cell r="K42">
            <v>-6.1224489795918324E-2</v>
          </cell>
          <cell r="L42">
            <v>-0.41269841269841268</v>
          </cell>
          <cell r="M42">
            <v>-0.39130434782608692</v>
          </cell>
          <cell r="N42">
            <v>-0.6</v>
          </cell>
          <cell r="O42">
            <v>-0.20338983050847459</v>
          </cell>
          <cell r="P42">
            <v>-0.25222816399286985</v>
          </cell>
        </row>
        <row r="43">
          <cell r="D43">
            <v>-0.27027027027027029</v>
          </cell>
          <cell r="E43">
            <v>-0.54320987654320985</v>
          </cell>
          <cell r="F43">
            <v>-0.78260869565217395</v>
          </cell>
          <cell r="G43">
            <v>-0.79452054794520555</v>
          </cell>
          <cell r="H43">
            <v>-0.73786407766990292</v>
          </cell>
          <cell r="I43">
            <v>-0.74766355140186924</v>
          </cell>
          <cell r="J43">
            <v>-0.83333333333333337</v>
          </cell>
          <cell r="K43">
            <v>-0.4285714285714286</v>
          </cell>
          <cell r="L43">
            <v>-0.53260869565217384</v>
          </cell>
          <cell r="M43">
            <v>-0.66233766233766234</v>
          </cell>
          <cell r="N43">
            <v>-0.7722772277227723</v>
          </cell>
          <cell r="O43">
            <v>-0.69736842105263164</v>
          </cell>
          <cell r="P43">
            <v>-0.67420289855072468</v>
          </cell>
        </row>
        <row r="44">
          <cell r="D44">
            <v>-0.32638888888888884</v>
          </cell>
          <cell r="E44">
            <v>-0.56647398843930641</v>
          </cell>
          <cell r="F44">
            <v>-0.53333333333333333</v>
          </cell>
          <cell r="G44">
            <v>-0.64150943396226423</v>
          </cell>
          <cell r="H44">
            <v>-0.66346153846153844</v>
          </cell>
          <cell r="I44">
            <v>-0.87850467289719625</v>
          </cell>
          <cell r="J44">
            <v>-0.85</v>
          </cell>
          <cell r="K44">
            <v>-0.8797814207650273</v>
          </cell>
          <cell r="L44">
            <v>-0.86451612903225805</v>
          </cell>
          <cell r="M44">
            <v>-0.6292134831460674</v>
          </cell>
          <cell r="N44">
            <v>-0.63636363636363635</v>
          </cell>
          <cell r="O44">
            <v>-0.84166666666666667</v>
          </cell>
          <cell r="P44">
            <v>-0.68729208250166329</v>
          </cell>
        </row>
        <row r="45">
          <cell r="D45">
            <v>-0.35198555956678701</v>
          </cell>
          <cell r="E45">
            <v>-0.55485498108448927</v>
          </cell>
          <cell r="F45">
            <v>-0.63372620126926571</v>
          </cell>
          <cell r="G45">
            <v>-0.6175478065241844</v>
          </cell>
          <cell r="H45">
            <v>-0.5587248322147651</v>
          </cell>
          <cell r="I45">
            <v>-0.77433628318584069</v>
          </cell>
          <cell r="J45">
            <v>-0.51643192488262912</v>
          </cell>
          <cell r="K45">
            <v>-0.38082901554404147</v>
          </cell>
          <cell r="L45">
            <v>-0.44880174291939001</v>
          </cell>
          <cell r="M45">
            <v>-0.59682539682539681</v>
          </cell>
          <cell r="N45">
            <v>-0.41990291262135926</v>
          </cell>
          <cell r="O45">
            <v>-0.30225080385852088</v>
          </cell>
          <cell r="P45">
            <v>-0.55366474608066463</v>
          </cell>
        </row>
        <row r="46">
          <cell r="D46">
            <v>0.37383177570093462</v>
          </cell>
          <cell r="E46">
            <v>-0.44326241134751776</v>
          </cell>
          <cell r="F46">
            <v>-0.51173708920187799</v>
          </cell>
          <cell r="G46">
            <v>-0.67942583732057416</v>
          </cell>
          <cell r="H46">
            <v>-0.6693121693121693</v>
          </cell>
          <cell r="I46">
            <v>-0.72647058823529409</v>
          </cell>
          <cell r="J46">
            <v>-0.22815533980582525</v>
          </cell>
          <cell r="K46">
            <v>-0.61199999999999999</v>
          </cell>
          <cell r="L46">
            <v>-0.56395348837209303</v>
          </cell>
          <cell r="M46">
            <v>-0.79555555555555557</v>
          </cell>
          <cell r="N46">
            <v>-0.89789789789789787</v>
          </cell>
          <cell r="O46">
            <v>-0.89575289575289574</v>
          </cell>
          <cell r="P46">
            <v>-0.58635455324008001</v>
          </cell>
        </row>
        <row r="47">
          <cell r="D47">
            <v>-0.5</v>
          </cell>
          <cell r="E47">
            <v>-0.47428571428571431</v>
          </cell>
          <cell r="F47">
            <v>-0.13907284768211925</v>
          </cell>
          <cell r="G47">
            <v>-0.38235294117647056</v>
          </cell>
          <cell r="H47">
            <v>-0.53353658536585358</v>
          </cell>
          <cell r="I47">
            <v>-0.69852941176470584</v>
          </cell>
          <cell r="J47">
            <v>-0.39333333333333331</v>
          </cell>
          <cell r="K47">
            <v>5.1020408163264808E-3</v>
          </cell>
          <cell r="L47">
            <v>-0.26136363636363635</v>
          </cell>
          <cell r="M47">
            <v>-0.57276995305164324</v>
          </cell>
          <cell r="N47">
            <v>-0.45238095238095233</v>
          </cell>
          <cell r="O47">
            <v>-0.44</v>
          </cell>
          <cell r="P47">
            <v>-0.43831942789034561</v>
          </cell>
        </row>
        <row r="48">
          <cell r="D48">
            <v>-0.20827489481065919</v>
          </cell>
          <cell r="E48">
            <v>-0.50338365434669441</v>
          </cell>
          <cell r="F48">
            <v>-0.55681818181818188</v>
          </cell>
          <cell r="G48">
            <v>-0.61002506265664158</v>
          </cell>
          <cell r="H48">
            <v>-0.57082324455205813</v>
          </cell>
          <cell r="I48">
            <v>-0.73247824095281722</v>
          </cell>
          <cell r="J48">
            <v>-0.46521035598705507</v>
          </cell>
          <cell r="K48">
            <v>-0.41943521594684385</v>
          </cell>
          <cell r="L48">
            <v>-0.49955237242614148</v>
          </cell>
          <cell r="M48">
            <v>-0.6224098234842671</v>
          </cell>
          <cell r="N48">
            <v>-0.61742100768573871</v>
          </cell>
          <cell r="O48">
            <v>-0.56899999999999995</v>
          </cell>
          <cell r="P48">
            <v>-0.5428449014567267</v>
          </cell>
        </row>
        <row r="52">
          <cell r="D52">
            <v>18</v>
          </cell>
          <cell r="E52">
            <v>25</v>
          </cell>
          <cell r="F52">
            <v>23</v>
          </cell>
          <cell r="G52">
            <v>44</v>
          </cell>
          <cell r="H52">
            <v>78</v>
          </cell>
          <cell r="I52">
            <v>109</v>
          </cell>
          <cell r="J52">
            <v>36</v>
          </cell>
          <cell r="K52">
            <v>15</v>
          </cell>
          <cell r="L52">
            <v>11</v>
          </cell>
          <cell r="M52">
            <v>9</v>
          </cell>
          <cell r="N52">
            <v>16</v>
          </cell>
          <cell r="O52">
            <v>14</v>
          </cell>
          <cell r="P52">
            <v>398</v>
          </cell>
        </row>
        <row r="53">
          <cell r="D53">
            <v>4</v>
          </cell>
          <cell r="E53">
            <v>39</v>
          </cell>
          <cell r="F53">
            <v>101</v>
          </cell>
          <cell r="G53">
            <v>34</v>
          </cell>
          <cell r="H53">
            <v>20</v>
          </cell>
          <cell r="I53">
            <v>6</v>
          </cell>
          <cell r="J53">
            <v>19</v>
          </cell>
          <cell r="K53">
            <v>12</v>
          </cell>
          <cell r="L53">
            <v>9</v>
          </cell>
          <cell r="M53">
            <v>11</v>
          </cell>
          <cell r="N53">
            <v>7</v>
          </cell>
          <cell r="O53">
            <v>3</v>
          </cell>
          <cell r="P53">
            <v>265</v>
          </cell>
        </row>
        <row r="54">
          <cell r="D54">
            <v>28</v>
          </cell>
          <cell r="E54">
            <v>22</v>
          </cell>
          <cell r="F54">
            <v>33</v>
          </cell>
          <cell r="G54">
            <v>16</v>
          </cell>
          <cell r="H54">
            <v>14</v>
          </cell>
          <cell r="I54">
            <v>13</v>
          </cell>
          <cell r="J54">
            <v>8</v>
          </cell>
          <cell r="K54">
            <v>30</v>
          </cell>
          <cell r="L54">
            <v>19</v>
          </cell>
          <cell r="M54">
            <v>13</v>
          </cell>
          <cell r="N54">
            <v>10</v>
          </cell>
          <cell r="O54">
            <v>18</v>
          </cell>
          <cell r="P54">
            <v>224</v>
          </cell>
        </row>
        <row r="55">
          <cell r="D55">
            <v>211</v>
          </cell>
          <cell r="E55">
            <v>442</v>
          </cell>
          <cell r="F55">
            <v>959</v>
          </cell>
          <cell r="G55">
            <v>399</v>
          </cell>
          <cell r="H55">
            <v>226</v>
          </cell>
          <cell r="I55">
            <v>257</v>
          </cell>
          <cell r="J55">
            <v>137</v>
          </cell>
          <cell r="K55">
            <v>105</v>
          </cell>
          <cell r="L55">
            <v>91</v>
          </cell>
          <cell r="M55">
            <v>93</v>
          </cell>
          <cell r="N55">
            <v>58</v>
          </cell>
          <cell r="O55">
            <v>45</v>
          </cell>
          <cell r="P55">
            <v>3023</v>
          </cell>
        </row>
        <row r="56">
          <cell r="D56">
            <v>52</v>
          </cell>
          <cell r="E56">
            <v>78</v>
          </cell>
          <cell r="F56">
            <v>115</v>
          </cell>
          <cell r="G56">
            <v>158</v>
          </cell>
          <cell r="H56">
            <v>143</v>
          </cell>
          <cell r="I56">
            <v>102</v>
          </cell>
          <cell r="J56">
            <v>44</v>
          </cell>
          <cell r="K56">
            <v>43</v>
          </cell>
          <cell r="L56">
            <v>49</v>
          </cell>
          <cell r="M56">
            <v>41</v>
          </cell>
          <cell r="N56">
            <v>92</v>
          </cell>
          <cell r="O56">
            <v>65</v>
          </cell>
          <cell r="P56">
            <v>982</v>
          </cell>
        </row>
        <row r="57">
          <cell r="D57">
            <v>75</v>
          </cell>
          <cell r="E57">
            <v>121</v>
          </cell>
          <cell r="F57">
            <v>112</v>
          </cell>
          <cell r="G57">
            <v>92</v>
          </cell>
          <cell r="H57">
            <v>126</v>
          </cell>
          <cell r="I57">
            <v>241</v>
          </cell>
          <cell r="J57">
            <v>64</v>
          </cell>
          <cell r="K57">
            <v>23</v>
          </cell>
          <cell r="L57">
            <v>19</v>
          </cell>
          <cell r="M57">
            <v>34</v>
          </cell>
          <cell r="N57">
            <v>27</v>
          </cell>
          <cell r="O57">
            <v>13</v>
          </cell>
          <cell r="P57">
            <v>947</v>
          </cell>
        </row>
        <row r="58">
          <cell r="D58">
            <v>360</v>
          </cell>
          <cell r="E58">
            <v>705</v>
          </cell>
          <cell r="F58">
            <v>1310</v>
          </cell>
          <cell r="G58">
            <v>727</v>
          </cell>
          <cell r="H58">
            <v>593</v>
          </cell>
          <cell r="I58">
            <v>715</v>
          </cell>
          <cell r="J58">
            <v>300</v>
          </cell>
          <cell r="K58">
            <v>198</v>
          </cell>
          <cell r="L58">
            <v>179</v>
          </cell>
          <cell r="M58">
            <v>188</v>
          </cell>
          <cell r="N58">
            <v>200</v>
          </cell>
          <cell r="O58">
            <v>140</v>
          </cell>
          <cell r="P58">
            <v>5615</v>
          </cell>
        </row>
        <row r="61">
          <cell r="D61">
            <v>14</v>
          </cell>
          <cell r="E61">
            <v>7</v>
          </cell>
          <cell r="F61">
            <v>5</v>
          </cell>
          <cell r="G61">
            <v>3</v>
          </cell>
          <cell r="H61">
            <v>10</v>
          </cell>
          <cell r="I61">
            <v>0</v>
          </cell>
          <cell r="J61">
            <v>1</v>
          </cell>
          <cell r="K61">
            <v>9</v>
          </cell>
          <cell r="L61">
            <v>6</v>
          </cell>
          <cell r="M61">
            <v>0</v>
          </cell>
          <cell r="N61">
            <v>0</v>
          </cell>
          <cell r="O61">
            <v>17</v>
          </cell>
          <cell r="P61">
            <v>72</v>
          </cell>
        </row>
        <row r="62">
          <cell r="D62">
            <v>10</v>
          </cell>
          <cell r="E62">
            <v>7</v>
          </cell>
          <cell r="F62">
            <v>5</v>
          </cell>
          <cell r="G62">
            <v>2</v>
          </cell>
          <cell r="H62">
            <v>1</v>
          </cell>
          <cell r="I62">
            <v>0</v>
          </cell>
          <cell r="J62">
            <v>3</v>
          </cell>
          <cell r="K62">
            <v>3</v>
          </cell>
          <cell r="L62">
            <v>4</v>
          </cell>
          <cell r="M62">
            <v>2</v>
          </cell>
          <cell r="N62">
            <v>4</v>
          </cell>
          <cell r="O62">
            <v>3</v>
          </cell>
          <cell r="P62">
            <v>44</v>
          </cell>
        </row>
        <row r="63">
          <cell r="D63">
            <v>10</v>
          </cell>
          <cell r="E63">
            <v>2</v>
          </cell>
          <cell r="F63">
            <v>6</v>
          </cell>
          <cell r="G63">
            <v>5</v>
          </cell>
          <cell r="H63">
            <v>8</v>
          </cell>
          <cell r="I63">
            <v>1</v>
          </cell>
          <cell r="J63">
            <v>2</v>
          </cell>
          <cell r="K63">
            <v>0</v>
          </cell>
          <cell r="L63">
            <v>0</v>
          </cell>
          <cell r="M63">
            <v>5</v>
          </cell>
          <cell r="N63">
            <v>1</v>
          </cell>
          <cell r="O63">
            <v>1</v>
          </cell>
          <cell r="P63">
            <v>41</v>
          </cell>
        </row>
        <row r="64">
          <cell r="D64">
            <v>118</v>
          </cell>
          <cell r="E64">
            <v>108</v>
          </cell>
          <cell r="F64">
            <v>139</v>
          </cell>
          <cell r="G64">
            <v>90</v>
          </cell>
          <cell r="H64">
            <v>113</v>
          </cell>
          <cell r="I64">
            <v>104</v>
          </cell>
          <cell r="J64">
            <v>115</v>
          </cell>
          <cell r="K64">
            <v>67</v>
          </cell>
          <cell r="L64">
            <v>56</v>
          </cell>
          <cell r="M64">
            <v>79</v>
          </cell>
          <cell r="N64">
            <v>86</v>
          </cell>
          <cell r="O64">
            <v>76</v>
          </cell>
          <cell r="P64">
            <v>1151</v>
          </cell>
        </row>
        <row r="65">
          <cell r="D65">
            <v>83</v>
          </cell>
          <cell r="E65">
            <v>65</v>
          </cell>
          <cell r="F65">
            <v>53</v>
          </cell>
          <cell r="G65">
            <v>28</v>
          </cell>
          <cell r="H65">
            <v>34</v>
          </cell>
          <cell r="I65">
            <v>13</v>
          </cell>
          <cell r="J65">
            <v>20</v>
          </cell>
          <cell r="K65">
            <v>25</v>
          </cell>
          <cell r="L65">
            <v>7</v>
          </cell>
          <cell r="M65">
            <v>5</v>
          </cell>
          <cell r="N65">
            <v>3</v>
          </cell>
          <cell r="O65">
            <v>10</v>
          </cell>
          <cell r="P65">
            <v>346</v>
          </cell>
        </row>
        <row r="66">
          <cell r="D66">
            <v>23</v>
          </cell>
          <cell r="E66">
            <v>26</v>
          </cell>
          <cell r="F66">
            <v>39</v>
          </cell>
          <cell r="G66">
            <v>19</v>
          </cell>
          <cell r="H66">
            <v>16</v>
          </cell>
          <cell r="I66">
            <v>34</v>
          </cell>
          <cell r="J66">
            <v>42</v>
          </cell>
          <cell r="K66">
            <v>27</v>
          </cell>
          <cell r="L66">
            <v>37</v>
          </cell>
          <cell r="M66">
            <v>19</v>
          </cell>
          <cell r="N66">
            <v>17</v>
          </cell>
          <cell r="O66">
            <v>12</v>
          </cell>
          <cell r="P66">
            <v>311</v>
          </cell>
        </row>
        <row r="67">
          <cell r="D67">
            <v>258</v>
          </cell>
          <cell r="E67">
            <v>215</v>
          </cell>
          <cell r="F67">
            <v>247</v>
          </cell>
          <cell r="G67">
            <v>147</v>
          </cell>
          <cell r="H67">
            <v>182</v>
          </cell>
          <cell r="I67">
            <v>152</v>
          </cell>
          <cell r="J67">
            <v>183</v>
          </cell>
          <cell r="K67">
            <v>131</v>
          </cell>
          <cell r="L67">
            <v>110</v>
          </cell>
          <cell r="M67">
            <v>110</v>
          </cell>
          <cell r="N67">
            <v>111</v>
          </cell>
          <cell r="O67">
            <v>119</v>
          </cell>
          <cell r="P67">
            <v>1965</v>
          </cell>
        </row>
        <row r="70">
          <cell r="D70">
            <v>-0.22222222222222221</v>
          </cell>
          <cell r="E70">
            <v>-0.72</v>
          </cell>
          <cell r="F70">
            <v>-0.78260869565217395</v>
          </cell>
          <cell r="G70">
            <v>-0.93181818181818188</v>
          </cell>
          <cell r="H70">
            <v>-0.87179487179487181</v>
          </cell>
          <cell r="I70">
            <v>-1</v>
          </cell>
          <cell r="J70">
            <v>-0.97222222222222221</v>
          </cell>
          <cell r="K70">
            <v>-0.4</v>
          </cell>
          <cell r="L70">
            <v>-0.45454545454545459</v>
          </cell>
          <cell r="M70">
            <v>-1</v>
          </cell>
          <cell r="N70">
            <v>-1</v>
          </cell>
          <cell r="O70">
            <v>0.21428571428571419</v>
          </cell>
          <cell r="P70">
            <v>-0.81909547738693467</v>
          </cell>
        </row>
        <row r="71">
          <cell r="D71">
            <v>1.5</v>
          </cell>
          <cell r="E71">
            <v>-0.82051282051282048</v>
          </cell>
          <cell r="F71">
            <v>-0.95049504950495045</v>
          </cell>
          <cell r="G71">
            <v>-0.94117647058823528</v>
          </cell>
          <cell r="H71">
            <v>-0.95</v>
          </cell>
          <cell r="I71">
            <v>-1</v>
          </cell>
          <cell r="J71">
            <v>-0.84210526315789469</v>
          </cell>
          <cell r="K71">
            <v>-0.75</v>
          </cell>
          <cell r="L71">
            <v>-0.55555555555555558</v>
          </cell>
          <cell r="M71">
            <v>-0.81818181818181812</v>
          </cell>
          <cell r="N71">
            <v>-0.4285714285714286</v>
          </cell>
          <cell r="O71">
            <v>0</v>
          </cell>
          <cell r="P71">
            <v>-0.83396226415094343</v>
          </cell>
        </row>
        <row r="72">
          <cell r="D72">
            <v>-0.64285714285714279</v>
          </cell>
          <cell r="E72">
            <v>-0.90909090909090906</v>
          </cell>
          <cell r="F72">
            <v>-0.81818181818181812</v>
          </cell>
          <cell r="G72">
            <v>-0.6875</v>
          </cell>
          <cell r="H72">
            <v>-0.4285714285714286</v>
          </cell>
          <cell r="I72">
            <v>-0.92307692307692313</v>
          </cell>
          <cell r="J72">
            <v>-0.75</v>
          </cell>
          <cell r="K72">
            <v>-1</v>
          </cell>
          <cell r="L72">
            <v>-1</v>
          </cell>
          <cell r="M72">
            <v>-0.61538461538461542</v>
          </cell>
          <cell r="N72">
            <v>-0.9</v>
          </cell>
          <cell r="O72">
            <v>-0.94444444444444442</v>
          </cell>
          <cell r="P72">
            <v>-0.8169642857142857</v>
          </cell>
        </row>
        <row r="73">
          <cell r="D73">
            <v>-0.44075829383886256</v>
          </cell>
          <cell r="E73">
            <v>-0.75565610859728505</v>
          </cell>
          <cell r="F73">
            <v>-0.85505735140771644</v>
          </cell>
          <cell r="G73">
            <v>-0.77443609022556392</v>
          </cell>
          <cell r="H73">
            <v>-0.5</v>
          </cell>
          <cell r="I73">
            <v>-0.59533073929961089</v>
          </cell>
          <cell r="J73">
            <v>-0.16058394160583944</v>
          </cell>
          <cell r="K73">
            <v>-0.36190476190476195</v>
          </cell>
          <cell r="L73">
            <v>-0.38461538461538458</v>
          </cell>
          <cell r="M73">
            <v>-0.15053763440860213</v>
          </cell>
          <cell r="N73">
            <v>0.48275862068965525</v>
          </cell>
          <cell r="O73">
            <v>0.68888888888888888</v>
          </cell>
          <cell r="P73">
            <v>-0.61925239827985445</v>
          </cell>
        </row>
        <row r="74">
          <cell r="D74">
            <v>0.59615384615384626</v>
          </cell>
          <cell r="E74">
            <v>-0.16666666666666663</v>
          </cell>
          <cell r="F74">
            <v>-0.53913043478260869</v>
          </cell>
          <cell r="G74">
            <v>-0.82278481012658222</v>
          </cell>
          <cell r="H74">
            <v>-0.7622377622377623</v>
          </cell>
          <cell r="I74">
            <v>-0.87254901960784315</v>
          </cell>
          <cell r="J74">
            <v>-0.54545454545454541</v>
          </cell>
          <cell r="K74">
            <v>-0.41860465116279066</v>
          </cell>
          <cell r="L74">
            <v>-0.85714285714285721</v>
          </cell>
          <cell r="M74">
            <v>-0.87804878048780488</v>
          </cell>
          <cell r="N74">
            <v>-0.96739130434782605</v>
          </cell>
          <cell r="O74">
            <v>-0.84615384615384615</v>
          </cell>
          <cell r="P74">
            <v>-0.6476578411405296</v>
          </cell>
        </row>
        <row r="75">
          <cell r="D75">
            <v>-0.69333333333333336</v>
          </cell>
          <cell r="E75">
            <v>-0.78512396694214881</v>
          </cell>
          <cell r="F75">
            <v>-0.6517857142857143</v>
          </cell>
          <cell r="G75">
            <v>-0.79347826086956519</v>
          </cell>
          <cell r="H75">
            <v>-0.87301587301587302</v>
          </cell>
          <cell r="I75">
            <v>-0.8589211618257262</v>
          </cell>
          <cell r="J75">
            <v>-0.34375</v>
          </cell>
          <cell r="K75">
            <v>0.17391304347826098</v>
          </cell>
          <cell r="L75">
            <v>0.94736842105263164</v>
          </cell>
          <cell r="M75">
            <v>-0.44117647058823528</v>
          </cell>
          <cell r="N75">
            <v>-0.37037037037037035</v>
          </cell>
          <cell r="O75">
            <v>-7.6923076923076872E-2</v>
          </cell>
          <cell r="P75">
            <v>-0.67159450897571271</v>
          </cell>
        </row>
        <row r="76">
          <cell r="D76">
            <v>-0.28333333333333333</v>
          </cell>
          <cell r="E76">
            <v>-0.69503546099290781</v>
          </cell>
          <cell r="F76">
            <v>-0.81145038167938932</v>
          </cell>
          <cell r="G76">
            <v>-0.79779917469050887</v>
          </cell>
          <cell r="H76">
            <v>-0.69308600337268134</v>
          </cell>
          <cell r="I76">
            <v>-0.78741258741258746</v>
          </cell>
          <cell r="J76">
            <v>-0.39</v>
          </cell>
          <cell r="K76">
            <v>-0.33838383838383834</v>
          </cell>
          <cell r="L76">
            <v>-0.38547486033519551</v>
          </cell>
          <cell r="M76">
            <v>-0.41489361702127658</v>
          </cell>
          <cell r="N76">
            <v>-0.44500000000000001</v>
          </cell>
          <cell r="O76">
            <v>-0.15</v>
          </cell>
          <cell r="P76">
            <v>-0.65004452359750675</v>
          </cell>
        </row>
      </sheetData>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row r="19">
          <cell r="C19" t="str">
            <v>total de religas</v>
          </cell>
          <cell r="D19">
            <v>7056</v>
          </cell>
          <cell r="E19">
            <v>6154</v>
          </cell>
          <cell r="F19">
            <v>5495</v>
          </cell>
          <cell r="G19">
            <v>6514</v>
          </cell>
          <cell r="H19">
            <v>8333</v>
          </cell>
          <cell r="I19">
            <v>7647</v>
          </cell>
          <cell r="J19">
            <v>8018</v>
          </cell>
          <cell r="K19">
            <v>9842</v>
          </cell>
          <cell r="L19">
            <v>9258</v>
          </cell>
          <cell r="M19">
            <v>8590</v>
          </cell>
          <cell r="N19">
            <v>7975</v>
          </cell>
          <cell r="O19">
            <v>8689</v>
          </cell>
          <cell r="P19">
            <v>18705</v>
          </cell>
          <cell r="S19" t="str">
            <v>total de religas</v>
          </cell>
          <cell r="T19">
            <v>7056</v>
          </cell>
          <cell r="U19">
            <v>6154</v>
          </cell>
          <cell r="V19">
            <v>5495</v>
          </cell>
          <cell r="W19">
            <v>6514</v>
          </cell>
          <cell r="X19">
            <v>8333</v>
          </cell>
          <cell r="Y19">
            <v>7647</v>
          </cell>
          <cell r="Z19">
            <v>8018</v>
          </cell>
          <cell r="AA19">
            <v>9842</v>
          </cell>
          <cell r="AB19">
            <v>9258</v>
          </cell>
          <cell r="AC19">
            <v>8590</v>
          </cell>
          <cell r="AD19">
            <v>7975</v>
          </cell>
          <cell r="AE19">
            <v>8689</v>
          </cell>
          <cell r="AF19">
            <v>18705</v>
          </cell>
          <cell r="AI19" t="str">
            <v>total de religas</v>
          </cell>
          <cell r="AJ19">
            <v>7056</v>
          </cell>
          <cell r="AK19">
            <v>6154</v>
          </cell>
          <cell r="AL19">
            <v>5495</v>
          </cell>
          <cell r="AM19">
            <v>6514</v>
          </cell>
          <cell r="AN19">
            <v>8333</v>
          </cell>
          <cell r="AO19">
            <v>7647</v>
          </cell>
          <cell r="AP19">
            <v>8018</v>
          </cell>
          <cell r="AQ19">
            <v>9842</v>
          </cell>
          <cell r="AR19">
            <v>9258</v>
          </cell>
          <cell r="AS19">
            <v>8590</v>
          </cell>
          <cell r="AT19">
            <v>7975</v>
          </cell>
          <cell r="AU19">
            <v>8689</v>
          </cell>
          <cell r="AV19">
            <v>18705</v>
          </cell>
        </row>
        <row r="20">
          <cell r="C20" t="str">
            <v>total de religas de urgência</v>
          </cell>
          <cell r="D20">
            <v>3674</v>
          </cell>
          <cell r="E20">
            <v>3053</v>
          </cell>
          <cell r="F20">
            <v>2807</v>
          </cell>
          <cell r="G20">
            <v>3386</v>
          </cell>
          <cell r="H20">
            <v>4313</v>
          </cell>
          <cell r="I20">
            <v>3678</v>
          </cell>
          <cell r="J20">
            <v>3654</v>
          </cell>
          <cell r="K20">
            <v>4510</v>
          </cell>
          <cell r="L20">
            <v>4149</v>
          </cell>
          <cell r="M20">
            <v>4403</v>
          </cell>
          <cell r="N20">
            <v>3544</v>
          </cell>
          <cell r="O20">
            <v>3978</v>
          </cell>
          <cell r="P20">
            <v>9534</v>
          </cell>
          <cell r="S20" t="str">
            <v>total de segundos pedidos de religas</v>
          </cell>
          <cell r="T20">
            <v>42</v>
          </cell>
          <cell r="U20">
            <v>31</v>
          </cell>
          <cell r="V20">
            <v>28</v>
          </cell>
          <cell r="W20">
            <v>32</v>
          </cell>
          <cell r="X20">
            <v>63</v>
          </cell>
          <cell r="Y20">
            <v>60</v>
          </cell>
          <cell r="Z20">
            <v>63</v>
          </cell>
          <cell r="AA20">
            <v>60</v>
          </cell>
          <cell r="AB20">
            <v>23</v>
          </cell>
          <cell r="AC20">
            <v>27</v>
          </cell>
          <cell r="AD20">
            <v>17</v>
          </cell>
          <cell r="AE20">
            <v>23</v>
          </cell>
          <cell r="AF20">
            <v>101</v>
          </cell>
          <cell r="AI20" t="str">
            <v>total de religas rejeitadas</v>
          </cell>
          <cell r="AJ20">
            <v>438</v>
          </cell>
          <cell r="AK20">
            <v>378</v>
          </cell>
          <cell r="AL20">
            <v>479</v>
          </cell>
          <cell r="AM20">
            <v>574</v>
          </cell>
          <cell r="AN20">
            <v>741</v>
          </cell>
          <cell r="AO20">
            <v>584</v>
          </cell>
          <cell r="AP20">
            <v>776</v>
          </cell>
          <cell r="AQ20">
            <v>778</v>
          </cell>
          <cell r="AR20">
            <v>1181</v>
          </cell>
          <cell r="AS20">
            <v>731</v>
          </cell>
          <cell r="AT20">
            <v>665</v>
          </cell>
          <cell r="AU20">
            <v>715</v>
          </cell>
          <cell r="AV20">
            <v>1295</v>
          </cell>
        </row>
        <row r="21">
          <cell r="C21" t="str">
            <v>% RU</v>
          </cell>
          <cell r="D21">
            <v>0.52069160997732422</v>
          </cell>
          <cell r="E21">
            <v>0.49610009749756256</v>
          </cell>
          <cell r="F21">
            <v>0.510828025477707</v>
          </cell>
          <cell r="G21">
            <v>0.51980350015351551</v>
          </cell>
          <cell r="H21">
            <v>0.5175807032281291</v>
          </cell>
          <cell r="I21">
            <v>0.48097293056100432</v>
          </cell>
          <cell r="J21">
            <v>0.45572461960588673</v>
          </cell>
          <cell r="K21">
            <v>0.45824019508230035</v>
          </cell>
          <cell r="L21">
            <v>0.44815294880103695</v>
          </cell>
          <cell r="M21">
            <v>0.51257275902211874</v>
          </cell>
          <cell r="N21">
            <v>0.4443887147335423</v>
          </cell>
          <cell r="O21">
            <v>0.45782023247784553</v>
          </cell>
          <cell r="P21">
            <v>0.50970328789093822</v>
          </cell>
          <cell r="S21" t="str">
            <v>% segundos</v>
          </cell>
          <cell r="T21">
            <v>5.6044835868694952E-3</v>
          </cell>
          <cell r="U21">
            <v>4.7458665033680344E-3</v>
          </cell>
          <cell r="V21">
            <v>4.6869768998995644E-3</v>
          </cell>
          <cell r="W21">
            <v>4.5146726862302479E-3</v>
          </cell>
          <cell r="X21">
            <v>6.9429138197046507E-3</v>
          </cell>
          <cell r="Y21">
            <v>7.2895152472360588E-3</v>
          </cell>
          <cell r="Z21">
            <v>7.1639754377984992E-3</v>
          </cell>
          <cell r="AA21">
            <v>5.6497175141242938E-3</v>
          </cell>
          <cell r="AB21">
            <v>2.2032761758789157E-3</v>
          </cell>
          <cell r="AC21">
            <v>2.8966849050531059E-3</v>
          </cell>
          <cell r="AD21">
            <v>1.9675925925925924E-3</v>
          </cell>
          <cell r="AE21">
            <v>2.4457677584006805E-3</v>
          </cell>
          <cell r="AF21">
            <v>5.0499999999999998E-3</v>
          </cell>
          <cell r="AI21" t="str">
            <v>% rejeição</v>
          </cell>
          <cell r="AJ21">
            <v>5.844675740592474E-2</v>
          </cell>
          <cell r="AK21">
            <v>5.7868952847519903E-2</v>
          </cell>
          <cell r="AL21">
            <v>8.0180783394710409E-2</v>
          </cell>
          <cell r="AM21">
            <v>8.0981941309255082E-2</v>
          </cell>
          <cell r="AN21">
            <v>8.1661891117478513E-2</v>
          </cell>
          <cell r="AO21">
            <v>7.6369818229371E-2</v>
          </cell>
          <cell r="AP21">
            <v>9.6782239960089791E-2</v>
          </cell>
          <cell r="AQ21">
            <v>7.9048973785815893E-2</v>
          </cell>
          <cell r="AR21">
            <v>0.12756534888744869</v>
          </cell>
          <cell r="AS21">
            <v>8.509895227008149E-2</v>
          </cell>
          <cell r="AT21">
            <v>8.3385579937304069E-2</v>
          </cell>
          <cell r="AU21">
            <v>8.2287950281965699E-2</v>
          </cell>
          <cell r="AV21">
            <v>6.9232825447741245E-2</v>
          </cell>
        </row>
        <row r="22">
          <cell r="C22" t="str">
            <v>meta % RU *</v>
          </cell>
          <cell r="D22">
            <v>0.45</v>
          </cell>
          <cell r="E22">
            <v>0.45</v>
          </cell>
          <cell r="F22">
            <v>0.45</v>
          </cell>
          <cell r="G22">
            <v>0.45</v>
          </cell>
          <cell r="H22">
            <v>0.45</v>
          </cell>
          <cell r="I22">
            <v>0.45</v>
          </cell>
          <cell r="J22">
            <v>0.45</v>
          </cell>
          <cell r="K22">
            <v>0.45</v>
          </cell>
          <cell r="L22">
            <v>0.45</v>
          </cell>
          <cell r="M22">
            <v>0.45</v>
          </cell>
          <cell r="N22">
            <v>0.45</v>
          </cell>
          <cell r="O22">
            <v>0.45</v>
          </cell>
          <cell r="P22">
            <v>0.45</v>
          </cell>
          <cell r="S22" t="str">
            <v>meta % segundos</v>
          </cell>
          <cell r="T22">
            <v>7.0000000000000001E-3</v>
          </cell>
          <cell r="U22">
            <v>7.0000000000000001E-3</v>
          </cell>
          <cell r="V22">
            <v>7.0000000000000001E-3</v>
          </cell>
          <cell r="W22">
            <v>7.0000000000000001E-3</v>
          </cell>
          <cell r="X22">
            <v>7.0000000000000001E-3</v>
          </cell>
          <cell r="Y22">
            <v>7.0000000000000001E-3</v>
          </cell>
          <cell r="Z22">
            <v>7.0000000000000001E-3</v>
          </cell>
          <cell r="AA22">
            <v>7.0000000000000001E-3</v>
          </cell>
          <cell r="AB22">
            <v>7.0000000000000001E-3</v>
          </cell>
          <cell r="AC22">
            <v>7.0000000000000001E-3</v>
          </cell>
          <cell r="AD22">
            <v>7.0000000000000001E-3</v>
          </cell>
          <cell r="AE22">
            <v>7.0000000000000001E-3</v>
          </cell>
          <cell r="AF22">
            <v>7.0000000000000001E-3</v>
          </cell>
          <cell r="AI22" t="str">
            <v>meta % rejeição</v>
          </cell>
          <cell r="AJ22">
            <v>0.09</v>
          </cell>
          <cell r="AK22">
            <v>0.09</v>
          </cell>
          <cell r="AL22">
            <v>0.09</v>
          </cell>
          <cell r="AM22">
            <v>0.09</v>
          </cell>
          <cell r="AN22">
            <v>0.09</v>
          </cell>
          <cell r="AO22">
            <v>0.09</v>
          </cell>
          <cell r="AP22">
            <v>0.09</v>
          </cell>
          <cell r="AQ22">
            <v>0.09</v>
          </cell>
          <cell r="AR22">
            <v>0.09</v>
          </cell>
          <cell r="AS22">
            <v>0.09</v>
          </cell>
          <cell r="AT22">
            <v>0.09</v>
          </cell>
          <cell r="AU22">
            <v>0.09</v>
          </cell>
          <cell r="AV22">
            <v>0.09</v>
          </cell>
        </row>
        <row r="23">
          <cell r="C23" t="str">
            <v>total de religas</v>
          </cell>
          <cell r="D23">
            <v>10852</v>
          </cell>
          <cell r="E23">
            <v>11811</v>
          </cell>
          <cell r="F23">
            <v>9859</v>
          </cell>
          <cell r="G23">
            <v>11083</v>
          </cell>
          <cell r="H23">
            <v>10284</v>
          </cell>
          <cell r="I23">
            <v>10774</v>
          </cell>
          <cell r="J23">
            <v>11139</v>
          </cell>
          <cell r="K23">
            <v>12297</v>
          </cell>
          <cell r="L23">
            <v>11261</v>
          </cell>
          <cell r="M23">
            <v>11851</v>
          </cell>
          <cell r="N23">
            <v>9040</v>
          </cell>
          <cell r="O23">
            <v>7958</v>
          </cell>
          <cell r="P23">
            <v>32522</v>
          </cell>
          <cell r="S23" t="str">
            <v>total de religas</v>
          </cell>
          <cell r="T23">
            <v>10852</v>
          </cell>
          <cell r="U23">
            <v>11811</v>
          </cell>
          <cell r="V23">
            <v>9859</v>
          </cell>
          <cell r="W23">
            <v>11083</v>
          </cell>
          <cell r="X23">
            <v>10284</v>
          </cell>
          <cell r="Y23">
            <v>10774</v>
          </cell>
          <cell r="Z23">
            <v>11139</v>
          </cell>
          <cell r="AA23">
            <v>12297</v>
          </cell>
          <cell r="AB23">
            <v>11261</v>
          </cell>
          <cell r="AC23">
            <v>11851</v>
          </cell>
          <cell r="AD23">
            <v>9040</v>
          </cell>
          <cell r="AE23">
            <v>7958</v>
          </cell>
          <cell r="AF23">
            <v>32522</v>
          </cell>
          <cell r="AI23" t="str">
            <v>total de religas</v>
          </cell>
          <cell r="AJ23">
            <v>10852</v>
          </cell>
          <cell r="AK23">
            <v>11811</v>
          </cell>
          <cell r="AL23">
            <v>9859</v>
          </cell>
          <cell r="AM23">
            <v>11083</v>
          </cell>
          <cell r="AN23">
            <v>10284</v>
          </cell>
          <cell r="AO23">
            <v>10774</v>
          </cell>
          <cell r="AP23">
            <v>11139</v>
          </cell>
          <cell r="AQ23">
            <v>12297</v>
          </cell>
          <cell r="AR23">
            <v>11261</v>
          </cell>
          <cell r="AS23">
            <v>11851</v>
          </cell>
          <cell r="AT23">
            <v>9040</v>
          </cell>
          <cell r="AU23">
            <v>7958</v>
          </cell>
          <cell r="AV23">
            <v>32522</v>
          </cell>
        </row>
        <row r="24">
          <cell r="C24" t="str">
            <v>total de religas de urgência</v>
          </cell>
          <cell r="D24">
            <v>5768</v>
          </cell>
          <cell r="E24">
            <v>5633</v>
          </cell>
          <cell r="F24">
            <v>4942</v>
          </cell>
          <cell r="G24">
            <v>5767</v>
          </cell>
          <cell r="H24">
            <v>5182</v>
          </cell>
          <cell r="I24">
            <v>5188</v>
          </cell>
          <cell r="J24">
            <v>5550</v>
          </cell>
          <cell r="K24">
            <v>6185</v>
          </cell>
          <cell r="L24">
            <v>5684</v>
          </cell>
          <cell r="M24">
            <v>6671</v>
          </cell>
          <cell r="N24">
            <v>4393</v>
          </cell>
          <cell r="O24">
            <v>3968</v>
          </cell>
          <cell r="P24">
            <v>16343</v>
          </cell>
          <cell r="S24" t="str">
            <v>total de segundos pedidos de religas</v>
          </cell>
          <cell r="T24">
            <v>48</v>
          </cell>
          <cell r="U24">
            <v>72</v>
          </cell>
          <cell r="V24">
            <v>44</v>
          </cell>
          <cell r="W24">
            <v>32</v>
          </cell>
          <cell r="X24">
            <v>9</v>
          </cell>
          <cell r="Y24">
            <v>12</v>
          </cell>
          <cell r="Z24">
            <v>5</v>
          </cell>
          <cell r="AA24">
            <v>30</v>
          </cell>
          <cell r="AB24">
            <v>29</v>
          </cell>
          <cell r="AC24">
            <v>12</v>
          </cell>
          <cell r="AD24">
            <v>9</v>
          </cell>
          <cell r="AE24">
            <v>7</v>
          </cell>
          <cell r="AF24">
            <v>164</v>
          </cell>
          <cell r="AI24" t="str">
            <v>total de religas rejeitadas</v>
          </cell>
          <cell r="AJ24">
            <v>631</v>
          </cell>
          <cell r="AK24">
            <v>772</v>
          </cell>
          <cell r="AL24">
            <v>693</v>
          </cell>
          <cell r="AM24">
            <v>890</v>
          </cell>
          <cell r="AN24">
            <v>737</v>
          </cell>
          <cell r="AO24">
            <v>831</v>
          </cell>
          <cell r="AP24">
            <v>911</v>
          </cell>
          <cell r="AQ24">
            <v>969</v>
          </cell>
          <cell r="AR24">
            <v>890</v>
          </cell>
          <cell r="AS24">
            <v>1096</v>
          </cell>
          <cell r="AT24">
            <v>1033</v>
          </cell>
          <cell r="AU24">
            <v>914</v>
          </cell>
          <cell r="AV24">
            <v>2096</v>
          </cell>
        </row>
        <row r="25">
          <cell r="C25" t="str">
            <v>% RU</v>
          </cell>
          <cell r="D25">
            <v>0.53151492812384815</v>
          </cell>
          <cell r="E25">
            <v>0.47692828718990771</v>
          </cell>
          <cell r="F25">
            <v>0.50126787706663967</v>
          </cell>
          <cell r="G25">
            <v>0.52034647658576194</v>
          </cell>
          <cell r="H25">
            <v>0.50388953714507978</v>
          </cell>
          <cell r="I25">
            <v>0.48152960831631708</v>
          </cell>
          <cell r="J25">
            <v>0.49824939402100726</v>
          </cell>
          <cell r="K25">
            <v>0.50296820362690087</v>
          </cell>
          <cell r="L25">
            <v>0.50475091022111718</v>
          </cell>
          <cell r="M25">
            <v>0.56290608387477847</v>
          </cell>
          <cell r="N25">
            <v>0.48595132743362834</v>
          </cell>
          <cell r="O25">
            <v>0.49861774315154561</v>
          </cell>
          <cell r="P25">
            <v>0.55000000000000004</v>
          </cell>
          <cell r="S25" t="str">
            <v>% segundos</v>
          </cell>
          <cell r="T25">
            <v>4.1800923103718539E-3</v>
          </cell>
          <cell r="U25">
            <v>5.7220058809504884E-3</v>
          </cell>
          <cell r="V25">
            <v>4.169825625473844E-3</v>
          </cell>
          <cell r="W25">
            <v>2.6726801971101643E-3</v>
          </cell>
          <cell r="X25">
            <v>8.1662281099718719E-4</v>
          </cell>
          <cell r="Y25">
            <v>1.034037052994399E-3</v>
          </cell>
          <cell r="Z25">
            <v>4.1493775933609957E-4</v>
          </cell>
          <cell r="AA25">
            <v>2.2614201718679332E-3</v>
          </cell>
          <cell r="AB25">
            <v>2.3866348448687352E-3</v>
          </cell>
          <cell r="AC25">
            <v>9.2685564223372212E-4</v>
          </cell>
          <cell r="AD25">
            <v>8.9347761342201929E-4</v>
          </cell>
          <cell r="AE25">
            <v>7.8899909828674482E-4</v>
          </cell>
          <cell r="AF25">
            <v>4.7374198393899131E-3</v>
          </cell>
          <cell r="AI25" t="str">
            <v>% rejeição</v>
          </cell>
          <cell r="AJ25">
            <v>5.4950796830096661E-2</v>
          </cell>
          <cell r="AK25">
            <v>6.1352618612413576E-2</v>
          </cell>
          <cell r="AL25">
            <v>6.567475360121304E-2</v>
          </cell>
          <cell r="AM25">
            <v>7.4333917982126449E-2</v>
          </cell>
          <cell r="AN25">
            <v>6.6872334633880773E-2</v>
          </cell>
          <cell r="AO25">
            <v>7.7130128086133287E-2</v>
          </cell>
          <cell r="AP25">
            <v>8.1784720351916695E-2</v>
          </cell>
          <cell r="AQ25">
            <v>7.8799707245669676E-2</v>
          </cell>
          <cell r="AR25">
            <v>7.9033833584939164E-2</v>
          </cell>
          <cell r="AS25">
            <v>9.2481647118386634E-2</v>
          </cell>
          <cell r="AT25">
            <v>0.11426991150442478</v>
          </cell>
          <cell r="AU25">
            <v>0.11485297813520985</v>
          </cell>
          <cell r="AV25">
            <v>6.4448680892934013E-2</v>
          </cell>
        </row>
        <row r="26">
          <cell r="C26" t="str">
            <v>meta % RU *</v>
          </cell>
          <cell r="D26">
            <v>0.55000000000000004</v>
          </cell>
          <cell r="E26">
            <v>0.55000000000000004</v>
          </cell>
          <cell r="F26">
            <v>0.55000000000000004</v>
          </cell>
          <cell r="G26">
            <v>0.55000000000000004</v>
          </cell>
          <cell r="H26">
            <v>0.55000000000000004</v>
          </cell>
          <cell r="I26">
            <v>0.55000000000000004</v>
          </cell>
          <cell r="J26">
            <v>0.55000000000000004</v>
          </cell>
          <cell r="K26">
            <v>0.55000000000000004</v>
          </cell>
          <cell r="L26">
            <v>0.55000000000000004</v>
          </cell>
          <cell r="M26">
            <v>0.55000000000000004</v>
          </cell>
          <cell r="N26">
            <v>0.55000000000000004</v>
          </cell>
          <cell r="O26">
            <v>0.55000000000000004</v>
          </cell>
          <cell r="P26">
            <v>0.55000000000000004</v>
          </cell>
          <cell r="S26" t="str">
            <v>meta % segundos</v>
          </cell>
          <cell r="T26">
            <v>8.0000000000000002E-3</v>
          </cell>
          <cell r="U26">
            <v>8.0000000000000002E-3</v>
          </cell>
          <cell r="V26">
            <v>8.0000000000000002E-3</v>
          </cell>
          <cell r="W26">
            <v>8.0000000000000002E-3</v>
          </cell>
          <cell r="X26">
            <v>8.0000000000000002E-3</v>
          </cell>
          <cell r="Y26">
            <v>8.0000000000000002E-3</v>
          </cell>
          <cell r="Z26">
            <v>8.0000000000000002E-3</v>
          </cell>
          <cell r="AA26">
            <v>8.0000000000000002E-3</v>
          </cell>
          <cell r="AB26">
            <v>8.0000000000000002E-3</v>
          </cell>
          <cell r="AC26">
            <v>8.0000000000000002E-3</v>
          </cell>
          <cell r="AD26">
            <v>8.0000000000000002E-3</v>
          </cell>
          <cell r="AE26">
            <v>8.0000000000000002E-3</v>
          </cell>
          <cell r="AF26">
            <v>8.0000000000000002E-3</v>
          </cell>
          <cell r="AI26" t="str">
            <v>meta % rejeição</v>
          </cell>
          <cell r="AJ26">
            <v>6.3E-2</v>
          </cell>
          <cell r="AK26">
            <v>6.3E-2</v>
          </cell>
          <cell r="AL26">
            <v>6.3E-2</v>
          </cell>
          <cell r="AM26">
            <v>6.3E-2</v>
          </cell>
          <cell r="AN26">
            <v>6.3E-2</v>
          </cell>
          <cell r="AO26">
            <v>6.3E-2</v>
          </cell>
          <cell r="AP26">
            <v>6.3E-2</v>
          </cell>
          <cell r="AQ26">
            <v>6.3E-2</v>
          </cell>
          <cell r="AR26">
            <v>6.3E-2</v>
          </cell>
          <cell r="AS26">
            <v>6.3E-2</v>
          </cell>
          <cell r="AT26">
            <v>6.3E-2</v>
          </cell>
          <cell r="AU26">
            <v>6.3E-2</v>
          </cell>
          <cell r="AV26">
            <v>6.3E-2</v>
          </cell>
        </row>
        <row r="27">
          <cell r="C27" t="str">
            <v>total de religas</v>
          </cell>
          <cell r="D27">
            <v>12781</v>
          </cell>
          <cell r="E27">
            <v>11607</v>
          </cell>
          <cell r="F27">
            <v>8373</v>
          </cell>
          <cell r="G27">
            <v>9134</v>
          </cell>
          <cell r="H27">
            <v>9360</v>
          </cell>
          <cell r="I27">
            <v>9773</v>
          </cell>
          <cell r="J27">
            <v>8966</v>
          </cell>
          <cell r="K27">
            <v>10912</v>
          </cell>
          <cell r="L27">
            <v>9572</v>
          </cell>
          <cell r="M27">
            <v>9488</v>
          </cell>
          <cell r="N27">
            <v>10271</v>
          </cell>
          <cell r="O27">
            <v>10173</v>
          </cell>
          <cell r="P27">
            <v>32761</v>
          </cell>
          <cell r="S27" t="str">
            <v>total de religas</v>
          </cell>
          <cell r="T27">
            <v>12781</v>
          </cell>
          <cell r="U27">
            <v>11607</v>
          </cell>
          <cell r="V27">
            <v>8373</v>
          </cell>
          <cell r="W27">
            <v>9134</v>
          </cell>
          <cell r="X27">
            <v>9360</v>
          </cell>
          <cell r="Y27">
            <v>9773</v>
          </cell>
          <cell r="Z27">
            <v>8966</v>
          </cell>
          <cell r="AA27">
            <v>10912</v>
          </cell>
          <cell r="AB27">
            <v>9572</v>
          </cell>
          <cell r="AC27">
            <v>9488</v>
          </cell>
          <cell r="AD27">
            <v>10271</v>
          </cell>
          <cell r="AE27">
            <v>10173</v>
          </cell>
          <cell r="AF27">
            <v>32761</v>
          </cell>
          <cell r="AI27" t="str">
            <v>total de religas</v>
          </cell>
          <cell r="AJ27">
            <v>12781</v>
          </cell>
          <cell r="AK27">
            <v>11607</v>
          </cell>
          <cell r="AL27">
            <v>8373</v>
          </cell>
          <cell r="AM27">
            <v>9134</v>
          </cell>
          <cell r="AN27">
            <v>9360</v>
          </cell>
          <cell r="AO27">
            <v>9773</v>
          </cell>
          <cell r="AP27">
            <v>8966</v>
          </cell>
          <cell r="AQ27">
            <v>10912</v>
          </cell>
          <cell r="AR27">
            <v>9572</v>
          </cell>
          <cell r="AS27">
            <v>9488</v>
          </cell>
          <cell r="AT27">
            <v>10271</v>
          </cell>
          <cell r="AU27">
            <v>10173</v>
          </cell>
          <cell r="AV27">
            <v>32761</v>
          </cell>
        </row>
        <row r="28">
          <cell r="C28" t="str">
            <v>total de religas de urgência</v>
          </cell>
          <cell r="D28">
            <v>6172</v>
          </cell>
          <cell r="E28">
            <v>5320</v>
          </cell>
          <cell r="F28">
            <v>3664</v>
          </cell>
          <cell r="G28">
            <v>4389</v>
          </cell>
          <cell r="H28">
            <v>4504</v>
          </cell>
          <cell r="I28">
            <v>4366</v>
          </cell>
          <cell r="J28">
            <v>4009</v>
          </cell>
          <cell r="K28">
            <v>4707</v>
          </cell>
          <cell r="L28">
            <v>4216</v>
          </cell>
          <cell r="M28">
            <v>4535</v>
          </cell>
          <cell r="N28">
            <v>4522</v>
          </cell>
          <cell r="O28">
            <v>4735</v>
          </cell>
          <cell r="P28">
            <v>15156</v>
          </cell>
          <cell r="S28" t="str">
            <v>total de segundos pedidos de religas</v>
          </cell>
          <cell r="T28">
            <v>21</v>
          </cell>
          <cell r="U28">
            <v>14</v>
          </cell>
          <cell r="V28">
            <v>11</v>
          </cell>
          <cell r="W28">
            <v>17</v>
          </cell>
          <cell r="X28">
            <v>7</v>
          </cell>
          <cell r="Y28">
            <v>4</v>
          </cell>
          <cell r="Z28">
            <v>1</v>
          </cell>
          <cell r="AA28">
            <v>8</v>
          </cell>
          <cell r="AB28">
            <v>5</v>
          </cell>
          <cell r="AC28">
            <v>5</v>
          </cell>
          <cell r="AD28">
            <v>6</v>
          </cell>
          <cell r="AE28">
            <v>8</v>
          </cell>
          <cell r="AF28">
            <v>46</v>
          </cell>
          <cell r="AI28" t="str">
            <v>total de religas rejeitadas</v>
          </cell>
          <cell r="AJ28">
            <v>1031</v>
          </cell>
          <cell r="AK28">
            <v>1078</v>
          </cell>
          <cell r="AL28">
            <v>1033</v>
          </cell>
          <cell r="AM28">
            <v>1064</v>
          </cell>
          <cell r="AN28">
            <v>912</v>
          </cell>
          <cell r="AO28">
            <v>999</v>
          </cell>
          <cell r="AP28">
            <v>830</v>
          </cell>
          <cell r="AQ28">
            <v>967</v>
          </cell>
          <cell r="AR28">
            <v>768</v>
          </cell>
          <cell r="AS28">
            <v>855</v>
          </cell>
          <cell r="AT28">
            <v>888</v>
          </cell>
          <cell r="AU28">
            <v>875</v>
          </cell>
          <cell r="AV28">
            <v>3400</v>
          </cell>
        </row>
        <row r="29">
          <cell r="C29" t="str">
            <v>% RU</v>
          </cell>
          <cell r="D29">
            <v>0.4829043110867694</v>
          </cell>
          <cell r="E29">
            <v>0.45834410269664855</v>
          </cell>
          <cell r="F29">
            <v>0.43759703809865041</v>
          </cell>
          <cell r="G29">
            <v>0.48051237135975478</v>
          </cell>
          <cell r="H29">
            <v>0.48119658119658121</v>
          </cell>
          <cell r="I29">
            <v>0.44674102118080428</v>
          </cell>
          <cell r="J29">
            <v>0.44713361588222172</v>
          </cell>
          <cell r="K29">
            <v>0.43135997067448678</v>
          </cell>
          <cell r="L29">
            <v>0.44045131633932305</v>
          </cell>
          <cell r="M29">
            <v>0.47797217537942666</v>
          </cell>
          <cell r="N29">
            <v>0.44026871774900206</v>
          </cell>
          <cell r="O29">
            <v>0.46544775385825221</v>
          </cell>
          <cell r="P29">
            <v>0.46262324104880803</v>
          </cell>
          <cell r="S29" t="str">
            <v>% segundos</v>
          </cell>
          <cell r="T29">
            <v>1.5204170286707212E-3</v>
          </cell>
          <cell r="U29">
            <v>1.103665746945211E-3</v>
          </cell>
          <cell r="V29">
            <v>1.169466298107591E-3</v>
          </cell>
          <cell r="W29">
            <v>1.6669935281427731E-3</v>
          </cell>
          <cell r="X29">
            <v>6.8146417445482863E-4</v>
          </cell>
          <cell r="Y29">
            <v>3.713330857779428E-4</v>
          </cell>
          <cell r="Z29">
            <v>1.0208248264597796E-4</v>
          </cell>
          <cell r="AA29">
            <v>6.7345736173078543E-4</v>
          </cell>
          <cell r="AB29">
            <v>4.8355899419729207E-4</v>
          </cell>
          <cell r="AC29">
            <v>4.8341873731025815E-4</v>
          </cell>
          <cell r="AD29">
            <v>5.3768258804552378E-4</v>
          </cell>
          <cell r="AE29">
            <v>7.2411296162201298E-4</v>
          </cell>
          <cell r="AF29">
            <v>1.2720887143607754E-3</v>
          </cell>
          <cell r="AI29" t="str">
            <v>% rejeição</v>
          </cell>
          <cell r="AJ29">
            <v>7.4645236026643497E-2</v>
          </cell>
          <cell r="AK29">
            <v>8.4982262514781234E-2</v>
          </cell>
          <cell r="AL29">
            <v>0.10982351690410376</v>
          </cell>
          <cell r="AM29">
            <v>0.10433418317317121</v>
          </cell>
          <cell r="AN29">
            <v>8.8785046728971959E-2</v>
          </cell>
          <cell r="AO29">
            <v>0.10222040315153996</v>
          </cell>
          <cell r="AP29">
            <v>9.2571938434084317E-2</v>
          </cell>
          <cell r="AQ29">
            <v>8.861803519061584E-2</v>
          </cell>
          <cell r="AR29">
            <v>8.0234015879648971E-2</v>
          </cell>
          <cell r="AS29">
            <v>9.0113827993254639E-2</v>
          </cell>
          <cell r="AT29">
            <v>8.6457014896309997E-2</v>
          </cell>
          <cell r="AU29">
            <v>8.6011992529244075E-2</v>
          </cell>
          <cell r="AV29">
            <v>0.10378193583834437</v>
          </cell>
        </row>
        <row r="30">
          <cell r="C30" t="str">
            <v>meta % RU *</v>
          </cell>
          <cell r="D30">
            <v>0.47</v>
          </cell>
          <cell r="E30">
            <v>0.47</v>
          </cell>
          <cell r="F30">
            <v>0.47</v>
          </cell>
          <cell r="G30">
            <v>0.47</v>
          </cell>
          <cell r="H30">
            <v>0.47</v>
          </cell>
          <cell r="I30">
            <v>0.47</v>
          </cell>
          <cell r="J30">
            <v>0.47</v>
          </cell>
          <cell r="K30">
            <v>0.47</v>
          </cell>
          <cell r="L30">
            <v>0.47</v>
          </cell>
          <cell r="M30">
            <v>0.47</v>
          </cell>
          <cell r="N30">
            <v>0.47</v>
          </cell>
          <cell r="O30">
            <v>0.47</v>
          </cell>
          <cell r="P30">
            <v>0.47</v>
          </cell>
          <cell r="S30" t="str">
            <v>meta % segundos</v>
          </cell>
          <cell r="T30">
            <v>5.0000000000000001E-3</v>
          </cell>
          <cell r="U30">
            <v>5.0000000000000001E-3</v>
          </cell>
          <cell r="V30">
            <v>5.0000000000000001E-3</v>
          </cell>
          <cell r="W30">
            <v>5.0000000000000001E-3</v>
          </cell>
          <cell r="X30">
            <v>5.0000000000000001E-3</v>
          </cell>
          <cell r="Y30">
            <v>5.0000000000000001E-3</v>
          </cell>
          <cell r="Z30">
            <v>5.0000000000000001E-3</v>
          </cell>
          <cell r="AA30">
            <v>5.0000000000000001E-3</v>
          </cell>
          <cell r="AB30">
            <v>5.0000000000000001E-3</v>
          </cell>
          <cell r="AC30">
            <v>5.0000000000000001E-3</v>
          </cell>
          <cell r="AD30">
            <v>5.0000000000000001E-3</v>
          </cell>
          <cell r="AE30">
            <v>5.0000000000000001E-3</v>
          </cell>
          <cell r="AF30">
            <v>5.0000000000000001E-3</v>
          </cell>
          <cell r="AI30" t="str">
            <v>meta % rejeição</v>
          </cell>
          <cell r="AJ30">
            <v>8.4000000000000005E-2</v>
          </cell>
          <cell r="AK30">
            <v>8.4000000000000005E-2</v>
          </cell>
          <cell r="AL30">
            <v>8.4000000000000005E-2</v>
          </cell>
          <cell r="AM30">
            <v>8.4000000000000005E-2</v>
          </cell>
          <cell r="AN30">
            <v>8.4000000000000005E-2</v>
          </cell>
          <cell r="AO30">
            <v>8.4000000000000005E-2</v>
          </cell>
          <cell r="AP30">
            <v>8.4000000000000005E-2</v>
          </cell>
          <cell r="AQ30">
            <v>8.4000000000000005E-2</v>
          </cell>
          <cell r="AR30">
            <v>8.4000000000000005E-2</v>
          </cell>
          <cell r="AS30">
            <v>8.4000000000000005E-2</v>
          </cell>
          <cell r="AT30">
            <v>8.4000000000000005E-2</v>
          </cell>
          <cell r="AU30">
            <v>8.4000000000000005E-2</v>
          </cell>
          <cell r="AV30">
            <v>8.4000000000000005E-2</v>
          </cell>
        </row>
        <row r="31">
          <cell r="C31" t="str">
            <v>total de religas</v>
          </cell>
          <cell r="D31">
            <v>19703</v>
          </cell>
          <cell r="E31">
            <v>19149</v>
          </cell>
          <cell r="F31">
            <v>18840</v>
          </cell>
          <cell r="G31">
            <v>22490</v>
          </cell>
          <cell r="H31">
            <v>22759</v>
          </cell>
          <cell r="I31">
            <v>22980</v>
          </cell>
          <cell r="J31">
            <v>20574</v>
          </cell>
          <cell r="K31">
            <v>22245</v>
          </cell>
          <cell r="L31">
            <v>21412</v>
          </cell>
          <cell r="M31">
            <v>21269</v>
          </cell>
          <cell r="N31">
            <v>20585</v>
          </cell>
          <cell r="O31">
            <v>19657</v>
          </cell>
          <cell r="P31">
            <v>57692</v>
          </cell>
          <cell r="S31" t="str">
            <v>total de religas</v>
          </cell>
          <cell r="T31">
            <v>19703</v>
          </cell>
          <cell r="U31">
            <v>19149</v>
          </cell>
          <cell r="V31">
            <v>18840</v>
          </cell>
          <cell r="W31">
            <v>22490</v>
          </cell>
          <cell r="X31">
            <v>22759</v>
          </cell>
          <cell r="Y31">
            <v>22980</v>
          </cell>
          <cell r="Z31">
            <v>20574</v>
          </cell>
          <cell r="AA31">
            <v>22245</v>
          </cell>
          <cell r="AB31">
            <v>21412</v>
          </cell>
          <cell r="AC31">
            <v>21269</v>
          </cell>
          <cell r="AD31">
            <v>20585</v>
          </cell>
          <cell r="AE31">
            <v>19657</v>
          </cell>
          <cell r="AF31">
            <v>57692</v>
          </cell>
          <cell r="AI31" t="str">
            <v>total de religas</v>
          </cell>
          <cell r="AJ31">
            <v>19703</v>
          </cell>
          <cell r="AK31">
            <v>19149</v>
          </cell>
          <cell r="AL31">
            <v>18840</v>
          </cell>
          <cell r="AM31">
            <v>22490</v>
          </cell>
          <cell r="AN31">
            <v>22759</v>
          </cell>
          <cell r="AO31">
            <v>22980</v>
          </cell>
          <cell r="AP31">
            <v>20574</v>
          </cell>
          <cell r="AQ31">
            <v>22245</v>
          </cell>
          <cell r="AR31">
            <v>21412</v>
          </cell>
          <cell r="AS31">
            <v>21269</v>
          </cell>
          <cell r="AT31">
            <v>20585</v>
          </cell>
          <cell r="AU31">
            <v>19657</v>
          </cell>
          <cell r="AV31">
            <v>57692</v>
          </cell>
        </row>
        <row r="32">
          <cell r="C32" t="str">
            <v>total de religas de urgência</v>
          </cell>
          <cell r="D32">
            <v>8994</v>
          </cell>
          <cell r="E32">
            <v>8826</v>
          </cell>
          <cell r="F32">
            <v>8701</v>
          </cell>
          <cell r="G32">
            <v>10425</v>
          </cell>
          <cell r="H32">
            <v>10034</v>
          </cell>
          <cell r="I32">
            <v>9017</v>
          </cell>
          <cell r="J32">
            <v>8344</v>
          </cell>
          <cell r="K32">
            <v>8401</v>
          </cell>
          <cell r="L32">
            <v>8321</v>
          </cell>
          <cell r="M32">
            <v>9399</v>
          </cell>
          <cell r="N32">
            <v>7831</v>
          </cell>
          <cell r="O32">
            <v>7592</v>
          </cell>
          <cell r="P32">
            <v>26521</v>
          </cell>
          <cell r="S32" t="str">
            <v>total de segundos pedidos de religas</v>
          </cell>
          <cell r="T32">
            <v>95</v>
          </cell>
          <cell r="U32">
            <v>94</v>
          </cell>
          <cell r="V32">
            <v>120</v>
          </cell>
          <cell r="W32">
            <v>105</v>
          </cell>
          <cell r="X32">
            <v>51</v>
          </cell>
          <cell r="Y32">
            <v>58</v>
          </cell>
          <cell r="Z32">
            <v>43</v>
          </cell>
          <cell r="AA32">
            <v>69</v>
          </cell>
          <cell r="AB32">
            <v>80</v>
          </cell>
          <cell r="AC32">
            <v>71</v>
          </cell>
          <cell r="AD32">
            <v>56</v>
          </cell>
          <cell r="AE32">
            <v>35</v>
          </cell>
          <cell r="AF32">
            <v>309</v>
          </cell>
          <cell r="AI32" t="str">
            <v>total de religas rejeitadas</v>
          </cell>
          <cell r="AJ32">
            <v>1717</v>
          </cell>
          <cell r="AK32">
            <v>1632</v>
          </cell>
          <cell r="AL32">
            <v>1715</v>
          </cell>
          <cell r="AM32">
            <v>2140</v>
          </cell>
          <cell r="AN32">
            <v>2524</v>
          </cell>
          <cell r="AO32">
            <v>2336</v>
          </cell>
          <cell r="AP32">
            <v>2291</v>
          </cell>
          <cell r="AQ32">
            <v>2699</v>
          </cell>
          <cell r="AR32">
            <v>2295</v>
          </cell>
          <cell r="AS32">
            <v>1915</v>
          </cell>
          <cell r="AT32">
            <v>2049</v>
          </cell>
          <cell r="AU32">
            <v>2269</v>
          </cell>
          <cell r="AV32">
            <v>5064</v>
          </cell>
        </row>
        <row r="33">
          <cell r="C33" t="str">
            <v>% RU</v>
          </cell>
          <cell r="D33">
            <v>0.45647870882606711</v>
          </cell>
          <cell r="E33">
            <v>0.4609117969606768</v>
          </cell>
          <cell r="F33">
            <v>0.46183651804670911</v>
          </cell>
          <cell r="G33">
            <v>0.46353935082258779</v>
          </cell>
          <cell r="H33">
            <v>0.4408805307790325</v>
          </cell>
          <cell r="I33">
            <v>0.39238468233246299</v>
          </cell>
          <cell r="J33">
            <v>0.4055604160591037</v>
          </cell>
          <cell r="K33">
            <v>0.37765790065183186</v>
          </cell>
          <cell r="L33">
            <v>0.38861386138613863</v>
          </cell>
          <cell r="M33">
            <v>0.44191076214208475</v>
          </cell>
          <cell r="N33">
            <v>0.38042263784308961</v>
          </cell>
          <cell r="O33">
            <v>0.38622373709111257</v>
          </cell>
          <cell r="P33">
            <v>0.45969978506552034</v>
          </cell>
          <cell r="S33" t="str">
            <v>% segundos</v>
          </cell>
          <cell r="T33">
            <v>4.4351073762838467E-3</v>
          </cell>
          <cell r="U33">
            <v>4.5233626870699196E-3</v>
          </cell>
          <cell r="V33">
            <v>5.8379956215032841E-3</v>
          </cell>
          <cell r="W33">
            <v>4.2630937880633376E-3</v>
          </cell>
          <cell r="X33">
            <v>2.0171656844520033E-3</v>
          </cell>
          <cell r="Y33">
            <v>2.2910412387422974E-3</v>
          </cell>
          <cell r="Z33">
            <v>1.8806035425322546E-3</v>
          </cell>
          <cell r="AA33">
            <v>2.766196279666453E-3</v>
          </cell>
          <cell r="AB33">
            <v>3.374530729320454E-3</v>
          </cell>
          <cell r="AC33">
            <v>3.062456866804693E-3</v>
          </cell>
          <cell r="AD33">
            <v>2.4741539277193603E-3</v>
          </cell>
          <cell r="AE33">
            <v>1.596278390951382E-3</v>
          </cell>
          <cell r="AF33">
            <v>4.9238319841927464E-3</v>
          </cell>
          <cell r="AI33" t="str">
            <v>% rejeição</v>
          </cell>
          <cell r="AJ33">
            <v>8.0158730158730165E-2</v>
          </cell>
          <cell r="AK33">
            <v>7.8533275588277759E-2</v>
          </cell>
          <cell r="AL33">
            <v>8.3434687423984438E-2</v>
          </cell>
          <cell r="AM33">
            <v>8.6885911490052786E-2</v>
          </cell>
          <cell r="AN33">
            <v>9.9829925246212869E-2</v>
          </cell>
          <cell r="AO33">
            <v>0.10165361183637946</v>
          </cell>
          <cell r="AP33">
            <v>0.11135413628851949</v>
          </cell>
          <cell r="AQ33">
            <v>0.12133063609799954</v>
          </cell>
          <cell r="AR33">
            <v>0.10718288810013077</v>
          </cell>
          <cell r="AS33">
            <v>9.0037143260143865E-2</v>
          </cell>
          <cell r="AT33">
            <v>9.9538498906971098E-2</v>
          </cell>
          <cell r="AU33">
            <v>0.11542961794780485</v>
          </cell>
          <cell r="AV33">
            <v>8.7776468141163425E-2</v>
          </cell>
        </row>
        <row r="34">
          <cell r="C34" t="str">
            <v>meta % RU *</v>
          </cell>
          <cell r="D34">
            <v>0.45</v>
          </cell>
          <cell r="E34">
            <v>0.45</v>
          </cell>
          <cell r="F34">
            <v>0.45</v>
          </cell>
          <cell r="G34">
            <v>0.45</v>
          </cell>
          <cell r="H34">
            <v>0.45</v>
          </cell>
          <cell r="I34">
            <v>0.45</v>
          </cell>
          <cell r="J34">
            <v>0.45</v>
          </cell>
          <cell r="K34">
            <v>0.45</v>
          </cell>
          <cell r="L34">
            <v>0.45</v>
          </cell>
          <cell r="M34">
            <v>0.45</v>
          </cell>
          <cell r="N34">
            <v>0.45</v>
          </cell>
          <cell r="O34">
            <v>0.45</v>
          </cell>
          <cell r="P34">
            <v>0.45</v>
          </cell>
          <cell r="S34" t="str">
            <v>meta % segundos</v>
          </cell>
          <cell r="T34">
            <v>1.4999999999999999E-2</v>
          </cell>
          <cell r="U34">
            <v>1.4999999999999999E-2</v>
          </cell>
          <cell r="V34">
            <v>1.4999999999999999E-2</v>
          </cell>
          <cell r="W34">
            <v>1.4999999999999999E-2</v>
          </cell>
          <cell r="X34">
            <v>1.4999999999999999E-2</v>
          </cell>
          <cell r="Y34">
            <v>1.4999999999999999E-2</v>
          </cell>
          <cell r="Z34">
            <v>1.4999999999999999E-2</v>
          </cell>
          <cell r="AA34">
            <v>1.4999999999999999E-2</v>
          </cell>
          <cell r="AB34">
            <v>1.4999999999999999E-2</v>
          </cell>
          <cell r="AC34">
            <v>1.4999999999999999E-2</v>
          </cell>
          <cell r="AD34">
            <v>1.4999999999999999E-2</v>
          </cell>
          <cell r="AE34">
            <v>1.4999999999999999E-2</v>
          </cell>
          <cell r="AF34">
            <v>1.4999999999999999E-2</v>
          </cell>
          <cell r="AI34" t="str">
            <v>meta % rejeição</v>
          </cell>
          <cell r="AJ34">
            <v>7.9000000000000001E-2</v>
          </cell>
          <cell r="AK34">
            <v>7.9000000000000001E-2</v>
          </cell>
          <cell r="AL34">
            <v>7.9000000000000001E-2</v>
          </cell>
          <cell r="AM34">
            <v>7.9000000000000001E-2</v>
          </cell>
          <cell r="AN34">
            <v>7.9000000000000001E-2</v>
          </cell>
          <cell r="AO34">
            <v>7.9000000000000001E-2</v>
          </cell>
          <cell r="AP34">
            <v>7.9000000000000001E-2</v>
          </cell>
          <cell r="AQ34">
            <v>7.9000000000000001E-2</v>
          </cell>
          <cell r="AR34">
            <v>7.9000000000000001E-2</v>
          </cell>
          <cell r="AS34">
            <v>7.9000000000000001E-2</v>
          </cell>
          <cell r="AT34">
            <v>7.9000000000000001E-2</v>
          </cell>
          <cell r="AU34">
            <v>7.9000000000000001E-2</v>
          </cell>
          <cell r="AV34">
            <v>7.9000000000000001E-2</v>
          </cell>
        </row>
        <row r="35">
          <cell r="C35" t="str">
            <v>total de religas</v>
          </cell>
          <cell r="D35">
            <v>12550</v>
          </cell>
          <cell r="E35">
            <v>12218</v>
          </cell>
          <cell r="F35">
            <v>12649</v>
          </cell>
          <cell r="G35">
            <v>10581</v>
          </cell>
          <cell r="H35">
            <v>10388</v>
          </cell>
          <cell r="I35">
            <v>11556</v>
          </cell>
          <cell r="J35">
            <v>15105</v>
          </cell>
          <cell r="K35">
            <v>14381</v>
          </cell>
          <cell r="L35">
            <v>13264</v>
          </cell>
          <cell r="M35">
            <v>12582</v>
          </cell>
          <cell r="N35">
            <v>10695</v>
          </cell>
          <cell r="O35">
            <v>8124</v>
          </cell>
          <cell r="P35">
            <v>37417</v>
          </cell>
          <cell r="S35" t="str">
            <v>total de religas</v>
          </cell>
          <cell r="T35">
            <v>12550</v>
          </cell>
          <cell r="U35">
            <v>12218</v>
          </cell>
          <cell r="V35">
            <v>12649</v>
          </cell>
          <cell r="W35">
            <v>10581</v>
          </cell>
          <cell r="X35">
            <v>10388</v>
          </cell>
          <cell r="Y35">
            <v>11556</v>
          </cell>
          <cell r="Z35">
            <v>15105</v>
          </cell>
          <cell r="AA35">
            <v>14381</v>
          </cell>
          <cell r="AB35">
            <v>13264</v>
          </cell>
          <cell r="AC35">
            <v>12582</v>
          </cell>
          <cell r="AD35">
            <v>10695</v>
          </cell>
          <cell r="AE35">
            <v>8124</v>
          </cell>
          <cell r="AF35">
            <v>37417</v>
          </cell>
          <cell r="AI35" t="str">
            <v>total de religas</v>
          </cell>
          <cell r="AJ35">
            <v>12550</v>
          </cell>
          <cell r="AK35">
            <v>12218</v>
          </cell>
          <cell r="AL35">
            <v>12649</v>
          </cell>
          <cell r="AM35">
            <v>10581</v>
          </cell>
          <cell r="AN35">
            <v>10388</v>
          </cell>
          <cell r="AO35">
            <v>11556</v>
          </cell>
          <cell r="AP35">
            <v>15105</v>
          </cell>
          <cell r="AQ35">
            <v>14381</v>
          </cell>
          <cell r="AR35">
            <v>13264</v>
          </cell>
          <cell r="AS35">
            <v>12582</v>
          </cell>
          <cell r="AT35">
            <v>10695</v>
          </cell>
          <cell r="AU35">
            <v>8124</v>
          </cell>
          <cell r="AV35">
            <v>37417</v>
          </cell>
        </row>
        <row r="36">
          <cell r="C36" t="str">
            <v>total de religas de urgência</v>
          </cell>
          <cell r="D36">
            <v>5532</v>
          </cell>
          <cell r="E36">
            <v>4928</v>
          </cell>
          <cell r="F36">
            <v>5533</v>
          </cell>
          <cell r="G36">
            <v>4481</v>
          </cell>
          <cell r="H36">
            <v>4411</v>
          </cell>
          <cell r="I36">
            <v>4861</v>
          </cell>
          <cell r="J36">
            <v>6544</v>
          </cell>
          <cell r="K36">
            <v>5470</v>
          </cell>
          <cell r="L36">
            <v>5283</v>
          </cell>
          <cell r="M36">
            <v>5155</v>
          </cell>
          <cell r="N36">
            <v>3506</v>
          </cell>
          <cell r="O36">
            <v>1861</v>
          </cell>
          <cell r="P36">
            <v>15993</v>
          </cell>
          <cell r="S36" t="str">
            <v>total de segundos pedidos de religas</v>
          </cell>
          <cell r="T36">
            <v>150</v>
          </cell>
          <cell r="U36">
            <v>73</v>
          </cell>
          <cell r="V36">
            <v>103</v>
          </cell>
          <cell r="W36">
            <v>54</v>
          </cell>
          <cell r="X36">
            <v>53</v>
          </cell>
          <cell r="Y36">
            <v>41</v>
          </cell>
          <cell r="Z36">
            <v>84</v>
          </cell>
          <cell r="AA36">
            <v>23</v>
          </cell>
          <cell r="AB36">
            <v>33</v>
          </cell>
          <cell r="AC36">
            <v>13</v>
          </cell>
          <cell r="AD36">
            <v>10</v>
          </cell>
          <cell r="AE36">
            <v>5</v>
          </cell>
          <cell r="AF36">
            <v>326</v>
          </cell>
          <cell r="AI36" t="str">
            <v>total de religas rejeitadas</v>
          </cell>
          <cell r="AJ36">
            <v>829</v>
          </cell>
          <cell r="AK36">
            <v>841</v>
          </cell>
          <cell r="AL36">
            <v>910</v>
          </cell>
          <cell r="AM36">
            <v>812</v>
          </cell>
          <cell r="AN36">
            <v>849</v>
          </cell>
          <cell r="AO36">
            <v>803</v>
          </cell>
          <cell r="AP36">
            <v>918</v>
          </cell>
          <cell r="AQ36">
            <v>1179</v>
          </cell>
          <cell r="AR36">
            <v>1181</v>
          </cell>
          <cell r="AS36">
            <v>1131</v>
          </cell>
          <cell r="AT36">
            <v>1224</v>
          </cell>
          <cell r="AU36">
            <v>1207</v>
          </cell>
          <cell r="AV36">
            <v>2580</v>
          </cell>
        </row>
        <row r="37">
          <cell r="C37" t="str">
            <v>% RU</v>
          </cell>
          <cell r="D37">
            <v>0.44079681274900401</v>
          </cell>
          <cell r="E37">
            <v>0.40333933540677691</v>
          </cell>
          <cell r="F37">
            <v>0.43742588346904893</v>
          </cell>
          <cell r="G37">
            <v>0.42349494376712976</v>
          </cell>
          <cell r="H37">
            <v>0.42462456680785521</v>
          </cell>
          <cell r="I37">
            <v>0.42064728279681551</v>
          </cell>
          <cell r="J37">
            <v>0.43323402846739489</v>
          </cell>
          <cell r="K37">
            <v>0.38036297893053334</v>
          </cell>
          <cell r="L37">
            <v>0.39829613992762364</v>
          </cell>
          <cell r="M37">
            <v>0.40971228739469084</v>
          </cell>
          <cell r="N37">
            <v>0.32781673679289386</v>
          </cell>
          <cell r="O37">
            <v>0.22907434761201378</v>
          </cell>
          <cell r="P37">
            <v>0.42742603629366333</v>
          </cell>
          <cell r="S37" t="str">
            <v>% segundos</v>
          </cell>
          <cell r="T37">
            <v>1.1952191235059761E-2</v>
          </cell>
          <cell r="U37">
            <v>5.9747912915370767E-3</v>
          </cell>
          <cell r="V37">
            <v>8.1429362004901574E-3</v>
          </cell>
          <cell r="W37">
            <v>5.1034873830450812E-3</v>
          </cell>
          <cell r="X37">
            <v>5.1020408163265302E-3</v>
          </cell>
          <cell r="Y37">
            <v>3.5479404638283142E-3</v>
          </cell>
          <cell r="Z37">
            <v>5.5610724925521347E-3</v>
          </cell>
          <cell r="AA37">
            <v>1.5993324525415478E-3</v>
          </cell>
          <cell r="AB37">
            <v>2.4879372738238841E-3</v>
          </cell>
          <cell r="AC37">
            <v>1.0332220632649817E-3</v>
          </cell>
          <cell r="AD37">
            <v>9.3501636278634881E-4</v>
          </cell>
          <cell r="AE37">
            <v>6.1546036435253574E-4</v>
          </cell>
          <cell r="AF37">
            <v>8.7126172595344362E-3</v>
          </cell>
          <cell r="AI37" t="str">
            <v>% rejeição</v>
          </cell>
          <cell r="AJ37">
            <v>6.1962777487106657E-2</v>
          </cell>
          <cell r="AK37">
            <v>6.4400030630216709E-2</v>
          </cell>
          <cell r="AL37">
            <v>6.7114093959731544E-2</v>
          </cell>
          <cell r="AM37">
            <v>7.1271833582024047E-2</v>
          </cell>
          <cell r="AN37">
            <v>7.5553973480466316E-2</v>
          </cell>
          <cell r="AO37">
            <v>6.9487712011076494E-2</v>
          </cell>
          <cell r="AP37">
            <v>6.0774577954319758E-2</v>
          </cell>
          <cell r="AQ37">
            <v>8.1983172241151522E-2</v>
          </cell>
          <cell r="AR37">
            <v>8.9037997587454759E-2</v>
          </cell>
          <cell r="AS37">
            <v>8.9890319504053406E-2</v>
          </cell>
          <cell r="AT37">
            <v>0.11444600280504909</v>
          </cell>
          <cell r="AU37">
            <v>0.14857213195470212</v>
          </cell>
          <cell r="AV37">
            <v>6.8952615121468858E-2</v>
          </cell>
        </row>
        <row r="38">
          <cell r="C38" t="str">
            <v>meta % RU *</v>
          </cell>
          <cell r="D38">
            <v>0.42</v>
          </cell>
          <cell r="E38">
            <v>0.42</v>
          </cell>
          <cell r="F38">
            <v>0.42</v>
          </cell>
          <cell r="G38">
            <v>0.42</v>
          </cell>
          <cell r="H38">
            <v>0.42</v>
          </cell>
          <cell r="I38">
            <v>0.42</v>
          </cell>
          <cell r="J38">
            <v>0.42</v>
          </cell>
          <cell r="K38">
            <v>0.42</v>
          </cell>
          <cell r="L38">
            <v>0.42</v>
          </cell>
          <cell r="M38">
            <v>0.42</v>
          </cell>
          <cell r="N38">
            <v>0.42</v>
          </cell>
          <cell r="O38">
            <v>0.42</v>
          </cell>
          <cell r="P38">
            <v>0.42</v>
          </cell>
          <cell r="S38" t="str">
            <v>meta % segundos</v>
          </cell>
          <cell r="T38">
            <v>8.0000000000000002E-3</v>
          </cell>
          <cell r="U38">
            <v>8.0000000000000002E-3</v>
          </cell>
          <cell r="V38">
            <v>8.0000000000000002E-3</v>
          </cell>
          <cell r="W38">
            <v>8.0000000000000002E-3</v>
          </cell>
          <cell r="X38">
            <v>8.0000000000000002E-3</v>
          </cell>
          <cell r="Y38">
            <v>8.0000000000000002E-3</v>
          </cell>
          <cell r="Z38">
            <v>8.0000000000000002E-3</v>
          </cell>
          <cell r="AA38">
            <v>8.0000000000000002E-3</v>
          </cell>
          <cell r="AB38">
            <v>8.0000000000000002E-3</v>
          </cell>
          <cell r="AC38">
            <v>8.0000000000000002E-3</v>
          </cell>
          <cell r="AD38">
            <v>8.0000000000000002E-3</v>
          </cell>
          <cell r="AE38">
            <v>8.0000000000000002E-3</v>
          </cell>
          <cell r="AF38">
            <v>8.0000000000000002E-3</v>
          </cell>
          <cell r="AI38" t="str">
            <v>meta % rejeição</v>
          </cell>
          <cell r="AJ38">
            <v>5.8000000000000003E-2</v>
          </cell>
          <cell r="AK38">
            <v>5.8000000000000003E-2</v>
          </cell>
          <cell r="AL38">
            <v>5.8000000000000003E-2</v>
          </cell>
          <cell r="AM38">
            <v>5.8000000000000003E-2</v>
          </cell>
          <cell r="AN38">
            <v>5.8000000000000003E-2</v>
          </cell>
          <cell r="AO38">
            <v>5.8000000000000003E-2</v>
          </cell>
          <cell r="AP38">
            <v>5.8000000000000003E-2</v>
          </cell>
          <cell r="AQ38">
            <v>5.8000000000000003E-2</v>
          </cell>
          <cell r="AR38">
            <v>5.8000000000000003E-2</v>
          </cell>
          <cell r="AS38">
            <v>5.8000000000000003E-2</v>
          </cell>
          <cell r="AT38">
            <v>5.8000000000000003E-2</v>
          </cell>
          <cell r="AU38">
            <v>5.8000000000000003E-2</v>
          </cell>
          <cell r="AV38">
            <v>5.8000000000000003E-2</v>
          </cell>
        </row>
        <row r="39">
          <cell r="C39" t="str">
            <v>total de religas</v>
          </cell>
          <cell r="D39">
            <v>10518</v>
          </cell>
          <cell r="E39">
            <v>11434</v>
          </cell>
          <cell r="F39">
            <v>10372</v>
          </cell>
          <cell r="G39">
            <v>11403</v>
          </cell>
          <cell r="H39">
            <v>10872</v>
          </cell>
          <cell r="I39">
            <v>10853</v>
          </cell>
          <cell r="J39">
            <v>13634</v>
          </cell>
          <cell r="K39">
            <v>14984</v>
          </cell>
          <cell r="L39">
            <v>12710</v>
          </cell>
          <cell r="M39">
            <v>13335</v>
          </cell>
          <cell r="N39">
            <v>12127</v>
          </cell>
          <cell r="O39">
            <v>12628</v>
          </cell>
          <cell r="P39">
            <v>32324</v>
          </cell>
          <cell r="S39" t="str">
            <v>total de religas</v>
          </cell>
          <cell r="T39">
            <v>10518</v>
          </cell>
          <cell r="U39">
            <v>11434</v>
          </cell>
          <cell r="V39">
            <v>10372</v>
          </cell>
          <cell r="W39">
            <v>11403</v>
          </cell>
          <cell r="X39">
            <v>10872</v>
          </cell>
          <cell r="Y39">
            <v>10853</v>
          </cell>
          <cell r="Z39">
            <v>13634</v>
          </cell>
          <cell r="AA39">
            <v>14984</v>
          </cell>
          <cell r="AB39">
            <v>12710</v>
          </cell>
          <cell r="AC39">
            <v>13335</v>
          </cell>
          <cell r="AD39">
            <v>12127</v>
          </cell>
          <cell r="AE39">
            <v>12628</v>
          </cell>
          <cell r="AF39">
            <v>32324</v>
          </cell>
          <cell r="AI39" t="str">
            <v>total de religas</v>
          </cell>
          <cell r="AJ39">
            <v>10518</v>
          </cell>
          <cell r="AK39">
            <v>11434</v>
          </cell>
          <cell r="AL39">
            <v>10372</v>
          </cell>
          <cell r="AM39">
            <v>11403</v>
          </cell>
          <cell r="AN39">
            <v>10872</v>
          </cell>
          <cell r="AO39">
            <v>10853</v>
          </cell>
          <cell r="AP39">
            <v>13634</v>
          </cell>
          <cell r="AQ39">
            <v>14984</v>
          </cell>
          <cell r="AR39">
            <v>12710</v>
          </cell>
          <cell r="AS39">
            <v>13335</v>
          </cell>
          <cell r="AT39">
            <v>12127</v>
          </cell>
          <cell r="AU39">
            <v>12628</v>
          </cell>
          <cell r="AV39">
            <v>32324</v>
          </cell>
        </row>
        <row r="40">
          <cell r="C40" t="str">
            <v>total de religas de urgência</v>
          </cell>
          <cell r="D40">
            <v>4655</v>
          </cell>
          <cell r="E40">
            <v>5284</v>
          </cell>
          <cell r="F40">
            <v>4844</v>
          </cell>
          <cell r="G40">
            <v>5297</v>
          </cell>
          <cell r="H40">
            <v>4917</v>
          </cell>
          <cell r="I40">
            <v>4694</v>
          </cell>
          <cell r="J40">
            <v>6230</v>
          </cell>
          <cell r="K40">
            <v>6488</v>
          </cell>
          <cell r="L40">
            <v>5057</v>
          </cell>
          <cell r="M40">
            <v>6086</v>
          </cell>
          <cell r="N40">
            <v>4434</v>
          </cell>
          <cell r="O40">
            <v>5261</v>
          </cell>
          <cell r="P40">
            <v>14782</v>
          </cell>
          <cell r="S40" t="str">
            <v>total de segundos pedidos de religas</v>
          </cell>
          <cell r="T40">
            <v>47</v>
          </cell>
          <cell r="U40">
            <v>62</v>
          </cell>
          <cell r="V40">
            <v>82</v>
          </cell>
          <cell r="W40">
            <v>70</v>
          </cell>
          <cell r="X40">
            <v>41</v>
          </cell>
          <cell r="Y40">
            <v>69</v>
          </cell>
          <cell r="Z40">
            <v>68</v>
          </cell>
          <cell r="AA40">
            <v>60</v>
          </cell>
          <cell r="AB40">
            <v>40</v>
          </cell>
          <cell r="AC40">
            <v>23</v>
          </cell>
          <cell r="AD40">
            <v>19</v>
          </cell>
          <cell r="AE40">
            <v>32</v>
          </cell>
          <cell r="AF40">
            <v>191</v>
          </cell>
          <cell r="AI40" t="str">
            <v>total de religas rejeitadas</v>
          </cell>
          <cell r="AJ40">
            <v>846</v>
          </cell>
          <cell r="AK40">
            <v>877</v>
          </cell>
          <cell r="AL40">
            <v>863</v>
          </cell>
          <cell r="AM40">
            <v>940</v>
          </cell>
          <cell r="AN40">
            <v>1047</v>
          </cell>
          <cell r="AO40">
            <v>1027</v>
          </cell>
          <cell r="AP40">
            <v>1048</v>
          </cell>
          <cell r="AQ40">
            <v>1199</v>
          </cell>
          <cell r="AR40">
            <v>1211</v>
          </cell>
          <cell r="AS40">
            <v>1142</v>
          </cell>
          <cell r="AT40">
            <v>1208</v>
          </cell>
          <cell r="AU40">
            <v>1179</v>
          </cell>
          <cell r="AV40">
            <v>2586</v>
          </cell>
        </row>
        <row r="41">
          <cell r="C41" t="str">
            <v>% RU</v>
          </cell>
          <cell r="D41">
            <v>0.44257463396082908</v>
          </cell>
          <cell r="E41">
            <v>0.46213048801819134</v>
          </cell>
          <cell r="F41">
            <v>0.46702661010412649</v>
          </cell>
          <cell r="G41">
            <v>0.46452687889151978</v>
          </cell>
          <cell r="H41">
            <v>0.4522626931567329</v>
          </cell>
          <cell r="I41">
            <v>0.43250714088270525</v>
          </cell>
          <cell r="J41">
            <v>0.45694587061757369</v>
          </cell>
          <cell r="K41">
            <v>0.43299519487453286</v>
          </cell>
          <cell r="L41">
            <v>0.39787568843430371</v>
          </cell>
          <cell r="M41">
            <v>0.45639295088113985</v>
          </cell>
          <cell r="N41">
            <v>0.36563041147851899</v>
          </cell>
          <cell r="O41">
            <v>0.41661387393094712</v>
          </cell>
          <cell r="P41">
            <v>0.45730726395248111</v>
          </cell>
          <cell r="S41" t="str">
            <v>% segundos</v>
          </cell>
          <cell r="T41">
            <v>4.1358676522351284E-3</v>
          </cell>
          <cell r="U41">
            <v>5.0361465356185521E-3</v>
          </cell>
          <cell r="V41">
            <v>7.2986203827325319E-3</v>
          </cell>
          <cell r="W41">
            <v>5.6712306570525801E-3</v>
          </cell>
          <cell r="X41">
            <v>3.4398858964678246E-3</v>
          </cell>
          <cell r="Y41">
            <v>5.8080808080808082E-3</v>
          </cell>
          <cell r="Z41">
            <v>4.6315215910638875E-3</v>
          </cell>
          <cell r="AA41">
            <v>3.7075943891738245E-3</v>
          </cell>
          <cell r="AB41">
            <v>2.8733567990805258E-3</v>
          </cell>
          <cell r="AC41">
            <v>1.5887269461905091E-3</v>
          </cell>
          <cell r="AD41">
            <v>1.4248218972628421E-3</v>
          </cell>
          <cell r="AE41">
            <v>2.3176649525602955E-3</v>
          </cell>
          <cell r="AF41">
            <v>5.471211687195646E-3</v>
          </cell>
          <cell r="AI41" t="str">
            <v>% rejeição</v>
          </cell>
          <cell r="AJ41">
            <v>7.4445617740232312E-2</v>
          </cell>
          <cell r="AK41">
            <v>7.1237105028023717E-2</v>
          </cell>
          <cell r="AL41">
            <v>7.6813529149977744E-2</v>
          </cell>
          <cell r="AM41">
            <v>7.6156525966134647E-2</v>
          </cell>
          <cell r="AN41">
            <v>8.7842939843946644E-2</v>
          </cell>
          <cell r="AO41">
            <v>9.4628213397217359E-2</v>
          </cell>
          <cell r="AP41">
            <v>7.6866656887193782E-2</v>
          </cell>
          <cell r="AQ41">
            <v>8.0018686599038977E-2</v>
          </cell>
          <cell r="AR41">
            <v>9.5279307631785992E-2</v>
          </cell>
          <cell r="AS41">
            <v>8.5639295088113992E-2</v>
          </cell>
          <cell r="AT41">
            <v>9.9612435062257768E-2</v>
          </cell>
          <cell r="AU41">
            <v>9.3363953120050677E-2</v>
          </cell>
          <cell r="AV41">
            <v>8.0002474941220147E-2</v>
          </cell>
        </row>
        <row r="42">
          <cell r="C42" t="str">
            <v>meta % RU *</v>
          </cell>
          <cell r="D42">
            <v>0.45</v>
          </cell>
          <cell r="E42">
            <v>0.45</v>
          </cell>
          <cell r="F42">
            <v>0.45</v>
          </cell>
          <cell r="G42">
            <v>0.45</v>
          </cell>
          <cell r="H42">
            <v>0.45</v>
          </cell>
          <cell r="I42">
            <v>0.45</v>
          </cell>
          <cell r="J42">
            <v>0.45</v>
          </cell>
          <cell r="K42">
            <v>0.45</v>
          </cell>
          <cell r="L42">
            <v>0.45</v>
          </cell>
          <cell r="M42">
            <v>0.45</v>
          </cell>
          <cell r="N42">
            <v>0.45</v>
          </cell>
          <cell r="O42">
            <v>0.45</v>
          </cell>
          <cell r="P42">
            <v>0.45</v>
          </cell>
          <cell r="S42" t="str">
            <v>meta % segundos</v>
          </cell>
          <cell r="T42">
            <v>1.0999999999999999E-2</v>
          </cell>
          <cell r="U42">
            <v>1.0999999999999999E-2</v>
          </cell>
          <cell r="V42">
            <v>1.0999999999999999E-2</v>
          </cell>
          <cell r="W42">
            <v>1.0999999999999999E-2</v>
          </cell>
          <cell r="X42">
            <v>1.0999999999999999E-2</v>
          </cell>
          <cell r="Y42">
            <v>1.0999999999999999E-2</v>
          </cell>
          <cell r="Z42">
            <v>1.0999999999999999E-2</v>
          </cell>
          <cell r="AA42">
            <v>1.0999999999999999E-2</v>
          </cell>
          <cell r="AB42">
            <v>1.0999999999999999E-2</v>
          </cell>
          <cell r="AC42">
            <v>1.0999999999999999E-2</v>
          </cell>
          <cell r="AD42">
            <v>1.0999999999999999E-2</v>
          </cell>
          <cell r="AE42">
            <v>1.0999999999999999E-2</v>
          </cell>
          <cell r="AF42">
            <v>1.0999999999999999E-2</v>
          </cell>
          <cell r="AI42" t="str">
            <v>meta % rejeição</v>
          </cell>
          <cell r="AJ42">
            <v>7.6999999999999999E-2</v>
          </cell>
          <cell r="AK42">
            <v>7.6999999999999999E-2</v>
          </cell>
          <cell r="AL42">
            <v>7.6999999999999999E-2</v>
          </cell>
          <cell r="AM42">
            <v>7.6999999999999999E-2</v>
          </cell>
          <cell r="AN42">
            <v>7.6999999999999999E-2</v>
          </cell>
          <cell r="AO42">
            <v>7.6999999999999999E-2</v>
          </cell>
          <cell r="AP42">
            <v>7.6999999999999999E-2</v>
          </cell>
          <cell r="AQ42">
            <v>7.6999999999999999E-2</v>
          </cell>
          <cell r="AR42">
            <v>7.6999999999999999E-2</v>
          </cell>
          <cell r="AS42">
            <v>7.6999999999999999E-2</v>
          </cell>
          <cell r="AT42">
            <v>7.6999999999999999E-2</v>
          </cell>
          <cell r="AU42">
            <v>7.6999999999999999E-2</v>
          </cell>
          <cell r="AV42">
            <v>7.6999999999999999E-2</v>
          </cell>
        </row>
        <row r="43">
          <cell r="C43" t="str">
            <v>total de religas</v>
          </cell>
          <cell r="D43">
            <v>73460</v>
          </cell>
          <cell r="E43">
            <v>72373</v>
          </cell>
          <cell r="F43">
            <v>65588</v>
          </cell>
          <cell r="G43">
            <v>71205</v>
          </cell>
          <cell r="H43">
            <v>71996</v>
          </cell>
          <cell r="I43">
            <v>73583</v>
          </cell>
          <cell r="J43">
            <v>77436</v>
          </cell>
          <cell r="K43">
            <v>84661</v>
          </cell>
          <cell r="L43">
            <v>77477</v>
          </cell>
          <cell r="M43">
            <v>77115</v>
          </cell>
          <cell r="N43">
            <v>70693</v>
          </cell>
          <cell r="O43">
            <v>67229</v>
          </cell>
          <cell r="P43">
            <v>211421</v>
          </cell>
          <cell r="S43" t="str">
            <v>total de religas</v>
          </cell>
          <cell r="T43">
            <v>73460</v>
          </cell>
          <cell r="U43">
            <v>72373</v>
          </cell>
          <cell r="V43">
            <v>65588</v>
          </cell>
          <cell r="W43">
            <v>71205</v>
          </cell>
          <cell r="X43">
            <v>71996</v>
          </cell>
          <cell r="Y43">
            <v>73583</v>
          </cell>
          <cell r="Z43">
            <v>77436</v>
          </cell>
          <cell r="AA43">
            <v>84661</v>
          </cell>
          <cell r="AB43">
            <v>77477</v>
          </cell>
          <cell r="AC43">
            <v>77115</v>
          </cell>
          <cell r="AD43">
            <v>70693</v>
          </cell>
          <cell r="AE43">
            <v>67229</v>
          </cell>
          <cell r="AF43">
            <v>211421</v>
          </cell>
          <cell r="AI43" t="str">
            <v>total de religas</v>
          </cell>
          <cell r="AJ43">
            <v>73460</v>
          </cell>
          <cell r="AK43">
            <v>72373</v>
          </cell>
          <cell r="AL43">
            <v>65588</v>
          </cell>
          <cell r="AM43">
            <v>71205</v>
          </cell>
          <cell r="AN43">
            <v>71996</v>
          </cell>
          <cell r="AO43">
            <v>73583</v>
          </cell>
          <cell r="AP43">
            <v>77436</v>
          </cell>
          <cell r="AQ43">
            <v>84661</v>
          </cell>
          <cell r="AR43">
            <v>77477</v>
          </cell>
          <cell r="AS43">
            <v>77115</v>
          </cell>
          <cell r="AT43">
            <v>70693</v>
          </cell>
          <cell r="AU43">
            <v>67229</v>
          </cell>
          <cell r="AV43">
            <v>211421</v>
          </cell>
        </row>
        <row r="44">
          <cell r="C44" t="str">
            <v>total de religas de urgência</v>
          </cell>
          <cell r="D44">
            <v>34795</v>
          </cell>
          <cell r="E44">
            <v>33044</v>
          </cell>
          <cell r="F44">
            <v>30491</v>
          </cell>
          <cell r="G44">
            <v>33745</v>
          </cell>
          <cell r="H44">
            <v>33361</v>
          </cell>
          <cell r="I44">
            <v>31804</v>
          </cell>
          <cell r="J44">
            <v>34331</v>
          </cell>
          <cell r="K44">
            <v>35761</v>
          </cell>
          <cell r="L44">
            <v>32710</v>
          </cell>
          <cell r="M44">
            <v>36249</v>
          </cell>
          <cell r="N44">
            <v>28230</v>
          </cell>
          <cell r="O44">
            <v>27395</v>
          </cell>
          <cell r="P44">
            <v>98329</v>
          </cell>
          <cell r="S44" t="str">
            <v>total de segundos pedidos de religas</v>
          </cell>
          <cell r="T44">
            <v>403</v>
          </cell>
          <cell r="U44">
            <v>346</v>
          </cell>
          <cell r="V44">
            <v>388</v>
          </cell>
          <cell r="W44">
            <v>310</v>
          </cell>
          <cell r="X44">
            <v>224</v>
          </cell>
          <cell r="Y44">
            <v>244</v>
          </cell>
          <cell r="Z44">
            <v>264</v>
          </cell>
          <cell r="AA44">
            <v>250</v>
          </cell>
          <cell r="AB44">
            <v>210</v>
          </cell>
          <cell r="AC44">
            <v>151</v>
          </cell>
          <cell r="AD44">
            <v>117</v>
          </cell>
          <cell r="AE44">
            <v>110</v>
          </cell>
          <cell r="AF44">
            <v>1137</v>
          </cell>
          <cell r="AI44" t="str">
            <v>total de religas rejeitadas</v>
          </cell>
          <cell r="AJ44">
            <v>5492</v>
          </cell>
          <cell r="AK44">
            <v>5578</v>
          </cell>
          <cell r="AL44">
            <v>5693</v>
          </cell>
          <cell r="AM44">
            <v>6420</v>
          </cell>
          <cell r="AN44">
            <v>6810</v>
          </cell>
          <cell r="AO44">
            <v>6580</v>
          </cell>
          <cell r="AP44">
            <v>6774</v>
          </cell>
          <cell r="AQ44">
            <v>7791</v>
          </cell>
          <cell r="AR44">
            <v>7526</v>
          </cell>
          <cell r="AS44">
            <v>6870</v>
          </cell>
          <cell r="AT44">
            <v>7067</v>
          </cell>
          <cell r="AU44">
            <v>7159</v>
          </cell>
          <cell r="AV44">
            <v>17021</v>
          </cell>
        </row>
        <row r="45">
          <cell r="C45" t="str">
            <v>% RU</v>
          </cell>
          <cell r="D45">
            <v>0.47365913422270622</v>
          </cell>
          <cell r="E45">
            <v>0.4565791109944316</v>
          </cell>
          <cell r="F45">
            <v>0.4648868695493078</v>
          </cell>
          <cell r="G45">
            <v>0.47391334878168667</v>
          </cell>
          <cell r="H45">
            <v>0.46337296516473137</v>
          </cell>
          <cell r="I45">
            <v>0.43221939850237145</v>
          </cell>
          <cell r="J45">
            <v>0.4433467637791208</v>
          </cell>
          <cell r="K45">
            <v>0.42240228676722458</v>
          </cell>
          <cell r="L45">
            <v>0.4221898111697665</v>
          </cell>
          <cell r="M45">
            <v>0.47006418984633341</v>
          </cell>
          <cell r="N45">
            <v>0.39933232427538795</v>
          </cell>
          <cell r="O45">
            <v>0.40748784006901784</v>
          </cell>
          <cell r="P45">
            <v>0.46508624971029366</v>
          </cell>
          <cell r="S45" t="str">
            <v>% segundos</v>
          </cell>
          <cell r="T45">
            <v>5.1043672104569863E-3</v>
          </cell>
          <cell r="U45">
            <v>4.4386858411053099E-3</v>
          </cell>
          <cell r="V45">
            <v>5.4432457457106384E-3</v>
          </cell>
          <cell r="W45">
            <v>3.9935587761674718E-3</v>
          </cell>
          <cell r="X45">
            <v>2.8424231657488007E-3</v>
          </cell>
          <cell r="Y45">
            <v>3.0437982610431245E-3</v>
          </cell>
          <cell r="Z45">
            <v>3.1350195938724618E-3</v>
          </cell>
          <cell r="AA45">
            <v>2.7041059144204561E-3</v>
          </cell>
          <cell r="AB45">
            <v>2.4705010411397244E-3</v>
          </cell>
          <cell r="AC45">
            <v>1.7979401083526821E-3</v>
          </cell>
          <cell r="AD45">
            <v>1.5046296296296296E-3</v>
          </cell>
          <cell r="AE45">
            <v>1.4787331289993009E-3</v>
          </cell>
          <cell r="AF45">
            <v>4.9771933357263551E-3</v>
          </cell>
          <cell r="AI45" t="str">
            <v>% rejeição</v>
          </cell>
          <cell r="AJ45">
            <v>6.9561252406525484E-2</v>
          </cell>
          <cell r="AK45">
            <v>7.1557773473079248E-2</v>
          </cell>
          <cell r="AL45">
            <v>7.9867005232810984E-2</v>
          </cell>
          <cell r="AM45">
            <v>8.2705314009661829E-2</v>
          </cell>
          <cell r="AN45">
            <v>8.6414739994416664E-2</v>
          </cell>
          <cell r="AO45">
            <v>8.9422828642485352E-2</v>
          </cell>
          <cell r="AP45">
            <v>8.7478692081202541E-2</v>
          </cell>
          <cell r="AQ45">
            <v>9.2025844249418273E-2</v>
          </cell>
          <cell r="AR45">
            <v>9.7138505621023011E-2</v>
          </cell>
          <cell r="AS45">
            <v>8.9087726123322317E-2</v>
          </cell>
          <cell r="AT45">
            <v>9.9967464954097293E-2</v>
          </cell>
          <cell r="AU45">
            <v>0.10648678397715272</v>
          </cell>
          <cell r="AV45">
            <v>8.0507612772619558E-2</v>
          </cell>
        </row>
        <row r="46">
          <cell r="C46" t="str">
            <v>meta % RU *</v>
          </cell>
          <cell r="D46">
            <v>0.46</v>
          </cell>
          <cell r="E46">
            <v>0.46</v>
          </cell>
          <cell r="F46">
            <v>0.46</v>
          </cell>
          <cell r="G46">
            <v>0.46</v>
          </cell>
          <cell r="H46">
            <v>0.46</v>
          </cell>
          <cell r="I46">
            <v>0.46</v>
          </cell>
          <cell r="J46">
            <v>0.46</v>
          </cell>
          <cell r="K46">
            <v>0.46</v>
          </cell>
          <cell r="L46">
            <v>0.46</v>
          </cell>
          <cell r="M46">
            <v>0.46</v>
          </cell>
          <cell r="N46">
            <v>0.46</v>
          </cell>
          <cell r="O46">
            <v>0.46</v>
          </cell>
          <cell r="P46">
            <v>0.46</v>
          </cell>
          <cell r="S46" t="str">
            <v>meta % segundos</v>
          </cell>
          <cell r="T46">
            <v>0.01</v>
          </cell>
          <cell r="U46">
            <v>0.01</v>
          </cell>
          <cell r="V46">
            <v>0.01</v>
          </cell>
          <cell r="W46">
            <v>0.01</v>
          </cell>
          <cell r="X46">
            <v>0.01</v>
          </cell>
          <cell r="Y46">
            <v>0.01</v>
          </cell>
          <cell r="Z46">
            <v>0.01</v>
          </cell>
          <cell r="AA46">
            <v>0.01</v>
          </cell>
          <cell r="AB46">
            <v>0.01</v>
          </cell>
          <cell r="AC46">
            <v>0.01</v>
          </cell>
          <cell r="AD46">
            <v>0.01</v>
          </cell>
          <cell r="AE46">
            <v>0.01</v>
          </cell>
          <cell r="AF46">
            <v>0.01</v>
          </cell>
          <cell r="AI46" t="str">
            <v>meta % rejeição</v>
          </cell>
          <cell r="AJ46">
            <v>7.3999999999999996E-2</v>
          </cell>
          <cell r="AK46">
            <v>7.3999999999999996E-2</v>
          </cell>
          <cell r="AL46">
            <v>7.3999999999999996E-2</v>
          </cell>
          <cell r="AM46">
            <v>7.3999999999999996E-2</v>
          </cell>
          <cell r="AN46">
            <v>7.3999999999999996E-2</v>
          </cell>
          <cell r="AO46">
            <v>7.3999999999999996E-2</v>
          </cell>
          <cell r="AP46">
            <v>7.3999999999999996E-2</v>
          </cell>
          <cell r="AQ46">
            <v>7.3999999999999996E-2</v>
          </cell>
          <cell r="AR46">
            <v>7.3999999999999996E-2</v>
          </cell>
          <cell r="AS46">
            <v>7.3999999999999996E-2</v>
          </cell>
          <cell r="AT46">
            <v>7.3999999999999996E-2</v>
          </cell>
          <cell r="AU46">
            <v>7.3999999999999996E-2</v>
          </cell>
          <cell r="AV46">
            <v>7.3999999999999996E-2</v>
          </cell>
        </row>
      </sheetData>
      <sheetData sheetId="111" refreshError="1"/>
      <sheetData sheetId="112" refreshError="1"/>
      <sheetData sheetId="113" refreshError="1"/>
      <sheetData sheetId="114" refreshError="1"/>
      <sheetData sheetId="115" refreshError="1"/>
      <sheetData sheetId="116" refreshError="1"/>
      <sheetData sheetId="117" refreshError="1">
        <row r="32">
          <cell r="A32" t="str">
            <v>PROPRIO</v>
          </cell>
          <cell r="B32" t="str">
            <v>Limite (*)</v>
          </cell>
          <cell r="C32" t="str">
            <v>Acumulado</v>
          </cell>
          <cell r="D32" t="str">
            <v>Limite</v>
          </cell>
          <cell r="E32" t="str">
            <v>Acumulado</v>
          </cell>
          <cell r="F32" t="str">
            <v>Limite</v>
          </cell>
          <cell r="G32" t="str">
            <v>Acumulado</v>
          </cell>
          <cell r="H32" t="str">
            <v>Limite</v>
          </cell>
          <cell r="I32" t="str">
            <v>Acumulado</v>
          </cell>
          <cell r="J32" t="str">
            <v>Limite</v>
          </cell>
          <cell r="K32" t="str">
            <v>Acumulado</v>
          </cell>
          <cell r="L32" t="str">
            <v>Limite</v>
          </cell>
          <cell r="M32" t="str">
            <v>Acumulado</v>
          </cell>
          <cell r="N32" t="str">
            <v>Limite</v>
          </cell>
          <cell r="O32" t="str">
            <v>Acumulado</v>
          </cell>
          <cell r="P32" t="str">
            <v>Limite</v>
          </cell>
          <cell r="Q32" t="str">
            <v>Acumulado</v>
          </cell>
        </row>
        <row r="33">
          <cell r="A33" t="str">
            <v>Acidentes com Afastamento</v>
          </cell>
          <cell r="B33">
            <v>24</v>
          </cell>
          <cell r="C33">
            <v>26</v>
          </cell>
          <cell r="D33">
            <v>3</v>
          </cell>
          <cell r="E33">
            <v>7</v>
          </cell>
          <cell r="F33">
            <v>4</v>
          </cell>
          <cell r="G33">
            <v>5</v>
          </cell>
          <cell r="H33">
            <v>4</v>
          </cell>
          <cell r="I33">
            <v>0</v>
          </cell>
          <cell r="J33">
            <v>5</v>
          </cell>
          <cell r="K33">
            <v>6</v>
          </cell>
          <cell r="L33">
            <v>4</v>
          </cell>
          <cell r="M33">
            <v>4</v>
          </cell>
          <cell r="N33">
            <v>4</v>
          </cell>
          <cell r="O33">
            <v>4</v>
          </cell>
          <cell r="P33">
            <v>32</v>
          </cell>
          <cell r="Q33">
            <v>30</v>
          </cell>
        </row>
        <row r="34">
          <cell r="A34" t="str">
            <v>Dias Perdidos</v>
          </cell>
          <cell r="B34">
            <v>475</v>
          </cell>
          <cell r="C34">
            <v>1147</v>
          </cell>
          <cell r="D34">
            <v>63</v>
          </cell>
          <cell r="E34">
            <v>260</v>
          </cell>
          <cell r="F34">
            <v>86</v>
          </cell>
          <cell r="G34">
            <v>392</v>
          </cell>
          <cell r="H34">
            <v>74</v>
          </cell>
          <cell r="I34">
            <v>0</v>
          </cell>
          <cell r="J34">
            <v>94</v>
          </cell>
          <cell r="K34">
            <v>313</v>
          </cell>
          <cell r="L34">
            <v>78</v>
          </cell>
          <cell r="M34">
            <v>107</v>
          </cell>
          <cell r="N34">
            <v>80</v>
          </cell>
          <cell r="O34">
            <v>75</v>
          </cell>
          <cell r="P34">
            <v>629</v>
          </cell>
          <cell r="Q34">
            <v>1185</v>
          </cell>
        </row>
        <row r="35">
          <cell r="A35" t="str">
            <v>Taxa de Frequência</v>
          </cell>
          <cell r="B35">
            <v>0.6</v>
          </cell>
          <cell r="C35">
            <v>0.93</v>
          </cell>
          <cell r="D35">
            <v>0.6</v>
          </cell>
          <cell r="E35">
            <v>2.4900000000000002</v>
          </cell>
          <cell r="F35">
            <v>0.6</v>
          </cell>
          <cell r="G35">
            <v>1.01</v>
          </cell>
          <cell r="H35">
            <v>0.6</v>
          </cell>
          <cell r="I35">
            <v>0</v>
          </cell>
          <cell r="J35">
            <v>0.6</v>
          </cell>
          <cell r="K35">
            <v>1.05</v>
          </cell>
          <cell r="L35">
            <v>0.6</v>
          </cell>
          <cell r="M35">
            <v>0.88</v>
          </cell>
          <cell r="N35">
            <v>0.6</v>
          </cell>
          <cell r="O35">
            <v>0.86</v>
          </cell>
          <cell r="P35">
            <v>0.6</v>
          </cell>
          <cell r="Q35">
            <v>0.82</v>
          </cell>
        </row>
        <row r="36">
          <cell r="A36" t="str">
            <v>Taxa de Gravidade</v>
          </cell>
          <cell r="B36">
            <v>12</v>
          </cell>
          <cell r="C36">
            <v>41</v>
          </cell>
          <cell r="D36">
            <v>12</v>
          </cell>
          <cell r="E36">
            <v>72</v>
          </cell>
          <cell r="F36">
            <v>12</v>
          </cell>
          <cell r="G36">
            <v>79</v>
          </cell>
          <cell r="H36">
            <v>12</v>
          </cell>
          <cell r="I36">
            <v>0</v>
          </cell>
          <cell r="J36">
            <v>12</v>
          </cell>
          <cell r="K36">
            <v>55</v>
          </cell>
          <cell r="L36">
            <v>12</v>
          </cell>
          <cell r="M36">
            <v>23</v>
          </cell>
          <cell r="N36">
            <v>12</v>
          </cell>
          <cell r="O36">
            <v>16</v>
          </cell>
          <cell r="P36">
            <v>12</v>
          </cell>
          <cell r="Q36">
            <v>31</v>
          </cell>
        </row>
        <row r="37">
          <cell r="A37" t="str">
            <v>Acidentes sem Afastamento - acumulado</v>
          </cell>
          <cell r="B37">
            <v>0</v>
          </cell>
          <cell r="C37">
            <v>69</v>
          </cell>
          <cell r="D37">
            <v>0</v>
          </cell>
          <cell r="E37">
            <v>10</v>
          </cell>
          <cell r="F37">
            <v>0</v>
          </cell>
          <cell r="G37">
            <v>11</v>
          </cell>
          <cell r="H37">
            <v>0</v>
          </cell>
          <cell r="I37">
            <v>14</v>
          </cell>
          <cell r="J37">
            <v>0</v>
          </cell>
          <cell r="K37">
            <v>16</v>
          </cell>
          <cell r="L37">
            <v>0</v>
          </cell>
          <cell r="M37">
            <v>12</v>
          </cell>
          <cell r="N37">
            <v>0</v>
          </cell>
          <cell r="O37">
            <v>6</v>
          </cell>
          <cell r="P37">
            <v>0</v>
          </cell>
          <cell r="Q37">
            <v>78</v>
          </cell>
        </row>
        <row r="39">
          <cell r="A39" t="str">
            <v>CONTRATADOS</v>
          </cell>
          <cell r="B39" t="str">
            <v>Limite</v>
          </cell>
          <cell r="C39" t="str">
            <v>Acumulado</v>
          </cell>
          <cell r="D39" t="str">
            <v>Limite</v>
          </cell>
          <cell r="E39" t="str">
            <v>Acumulado</v>
          </cell>
          <cell r="F39" t="str">
            <v>Limite</v>
          </cell>
          <cell r="G39" t="str">
            <v>Acumulado</v>
          </cell>
          <cell r="H39" t="str">
            <v>Limite</v>
          </cell>
          <cell r="I39" t="str">
            <v>Acumulado</v>
          </cell>
          <cell r="J39" t="str">
            <v>Limite</v>
          </cell>
          <cell r="K39" t="str">
            <v>Acumulado</v>
          </cell>
          <cell r="L39" t="str">
            <v>Limite</v>
          </cell>
          <cell r="M39" t="str">
            <v>Acumulado</v>
          </cell>
          <cell r="N39" t="str">
            <v>Limite</v>
          </cell>
          <cell r="O39" t="str">
            <v>Acumulado</v>
          </cell>
          <cell r="P39" t="str">
            <v>Limite</v>
          </cell>
          <cell r="Q39" t="str">
            <v>Acumulado</v>
          </cell>
        </row>
        <row r="40">
          <cell r="A40" t="str">
            <v>LTA + FATAL</v>
          </cell>
          <cell r="B40">
            <v>21</v>
          </cell>
          <cell r="C40">
            <v>98</v>
          </cell>
          <cell r="D40">
            <v>2</v>
          </cell>
          <cell r="E40">
            <v>17</v>
          </cell>
          <cell r="F40">
            <v>3</v>
          </cell>
          <cell r="G40">
            <v>10</v>
          </cell>
          <cell r="H40">
            <v>3</v>
          </cell>
          <cell r="I40">
            <v>18</v>
          </cell>
          <cell r="J40">
            <v>5</v>
          </cell>
          <cell r="K40">
            <v>26</v>
          </cell>
          <cell r="L40">
            <v>4</v>
          </cell>
          <cell r="M40">
            <v>14</v>
          </cell>
          <cell r="N40">
            <v>4</v>
          </cell>
          <cell r="O40">
            <v>13</v>
          </cell>
          <cell r="P40">
            <v>29</v>
          </cell>
          <cell r="Q40">
            <v>102</v>
          </cell>
        </row>
        <row r="41">
          <cell r="A41" t="str">
            <v>WORK LOST DAY</v>
          </cell>
          <cell r="B41">
            <v>440</v>
          </cell>
          <cell r="C41">
            <v>1171</v>
          </cell>
          <cell r="D41">
            <v>50</v>
          </cell>
          <cell r="E41">
            <v>110</v>
          </cell>
          <cell r="F41">
            <v>70</v>
          </cell>
          <cell r="G41">
            <v>141</v>
          </cell>
          <cell r="H41">
            <v>70</v>
          </cell>
          <cell r="I41">
            <v>188</v>
          </cell>
          <cell r="J41">
            <v>100</v>
          </cell>
          <cell r="K41">
            <v>229</v>
          </cell>
          <cell r="L41">
            <v>80</v>
          </cell>
          <cell r="M41">
            <v>347</v>
          </cell>
          <cell r="N41">
            <v>72</v>
          </cell>
          <cell r="O41">
            <v>156</v>
          </cell>
          <cell r="P41">
            <v>577</v>
          </cell>
          <cell r="Q41">
            <v>1192</v>
          </cell>
        </row>
        <row r="42">
          <cell r="A42" t="str">
            <v>TF</v>
          </cell>
          <cell r="B42">
            <v>0.6</v>
          </cell>
          <cell r="C42">
            <v>2.75</v>
          </cell>
          <cell r="D42">
            <v>0.6</v>
          </cell>
          <cell r="E42">
            <v>3.74</v>
          </cell>
          <cell r="F42">
            <v>0.6</v>
          </cell>
          <cell r="G42">
            <v>2.25</v>
          </cell>
          <cell r="H42">
            <v>0.6</v>
          </cell>
          <cell r="I42">
            <v>3.51</v>
          </cell>
          <cell r="J42">
            <v>0.6</v>
          </cell>
          <cell r="K42">
            <v>2.93</v>
          </cell>
          <cell r="L42">
            <v>0.6</v>
          </cell>
          <cell r="M42">
            <v>2.23</v>
          </cell>
          <cell r="N42">
            <v>0.6</v>
          </cell>
          <cell r="O42">
            <v>2.06</v>
          </cell>
          <cell r="P42">
            <v>0.6</v>
          </cell>
          <cell r="Q42">
            <v>2.02</v>
          </cell>
        </row>
        <row r="43">
          <cell r="A43" t="str">
            <v>TG</v>
          </cell>
          <cell r="B43">
            <v>12</v>
          </cell>
          <cell r="C43">
            <v>33</v>
          </cell>
          <cell r="D43">
            <v>12</v>
          </cell>
          <cell r="E43">
            <v>24</v>
          </cell>
          <cell r="F43">
            <v>12</v>
          </cell>
          <cell r="G43">
            <v>32</v>
          </cell>
          <cell r="H43">
            <v>12</v>
          </cell>
          <cell r="I43">
            <v>37</v>
          </cell>
          <cell r="J43">
            <v>12</v>
          </cell>
          <cell r="K43">
            <v>26</v>
          </cell>
          <cell r="L43">
            <v>12</v>
          </cell>
          <cell r="M43">
            <v>55</v>
          </cell>
          <cell r="N43">
            <v>12</v>
          </cell>
          <cell r="O43">
            <v>25</v>
          </cell>
          <cell r="P43">
            <v>12</v>
          </cell>
          <cell r="Q43">
            <v>24</v>
          </cell>
        </row>
        <row r="44">
          <cell r="A44" t="str">
            <v>Acidentes sem Afastamento - acumulado</v>
          </cell>
          <cell r="B44">
            <v>0</v>
          </cell>
          <cell r="C44">
            <v>62</v>
          </cell>
          <cell r="D44">
            <v>0</v>
          </cell>
          <cell r="E44">
            <v>4</v>
          </cell>
          <cell r="F44">
            <v>0</v>
          </cell>
          <cell r="G44">
            <v>9</v>
          </cell>
          <cell r="H44">
            <v>0</v>
          </cell>
          <cell r="I44">
            <v>8</v>
          </cell>
          <cell r="J44">
            <v>0</v>
          </cell>
          <cell r="K44">
            <v>20</v>
          </cell>
          <cell r="L44">
            <v>0</v>
          </cell>
          <cell r="M44">
            <v>9</v>
          </cell>
          <cell r="N44">
            <v>0</v>
          </cell>
          <cell r="O44">
            <v>12</v>
          </cell>
          <cell r="P44">
            <v>0</v>
          </cell>
          <cell r="Q44">
            <v>67</v>
          </cell>
        </row>
        <row r="46">
          <cell r="A46" t="str">
            <v>PUBLICO</v>
          </cell>
          <cell r="B46" t="str">
            <v>YTD</v>
          </cell>
          <cell r="D46" t="str">
            <v>YTD</v>
          </cell>
          <cell r="F46" t="str">
            <v>YTD</v>
          </cell>
          <cell r="H46" t="str">
            <v>YTD</v>
          </cell>
          <cell r="J46" t="str">
            <v>YTD</v>
          </cell>
          <cell r="L46" t="str">
            <v>YTD</v>
          </cell>
          <cell r="N46" t="str">
            <v>YTD</v>
          </cell>
          <cell r="P46" t="str">
            <v>YTD</v>
          </cell>
        </row>
        <row r="47">
          <cell r="A47" t="str">
            <v>LEVE</v>
          </cell>
          <cell r="B47">
            <v>95</v>
          </cell>
          <cell r="D47">
            <v>11</v>
          </cell>
          <cell r="F47">
            <v>14</v>
          </cell>
          <cell r="H47">
            <v>10</v>
          </cell>
          <cell r="J47">
            <v>20</v>
          </cell>
          <cell r="L47">
            <v>22</v>
          </cell>
          <cell r="N47">
            <v>18</v>
          </cell>
          <cell r="P47">
            <v>95</v>
          </cell>
        </row>
        <row r="48">
          <cell r="A48" t="str">
            <v>GRAVE</v>
          </cell>
          <cell r="B48">
            <v>56</v>
          </cell>
          <cell r="D48">
            <v>6</v>
          </cell>
          <cell r="F48">
            <v>7</v>
          </cell>
          <cell r="H48">
            <v>16</v>
          </cell>
          <cell r="J48">
            <v>5</v>
          </cell>
          <cell r="L48">
            <v>10</v>
          </cell>
          <cell r="N48">
            <v>12</v>
          </cell>
          <cell r="P48">
            <v>56</v>
          </cell>
        </row>
        <row r="49">
          <cell r="A49" t="str">
            <v>FATAL</v>
          </cell>
          <cell r="B49">
            <v>33</v>
          </cell>
          <cell r="D49">
            <v>7</v>
          </cell>
          <cell r="F49">
            <v>6</v>
          </cell>
          <cell r="H49">
            <v>5</v>
          </cell>
          <cell r="J49">
            <v>5</v>
          </cell>
          <cell r="L49">
            <v>6</v>
          </cell>
          <cell r="N49">
            <v>4</v>
          </cell>
          <cell r="P49">
            <v>33</v>
          </cell>
        </row>
        <row r="53">
          <cell r="B53">
            <v>24</v>
          </cell>
          <cell r="C53">
            <v>3</v>
          </cell>
          <cell r="D53">
            <v>4</v>
          </cell>
          <cell r="E53">
            <v>4</v>
          </cell>
          <cell r="F53">
            <v>5</v>
          </cell>
          <cell r="G53">
            <v>4</v>
          </cell>
          <cell r="H53">
            <v>4</v>
          </cell>
          <cell r="I53">
            <v>32</v>
          </cell>
        </row>
        <row r="54">
          <cell r="B54">
            <v>475</v>
          </cell>
          <cell r="C54">
            <v>63</v>
          </cell>
          <cell r="D54">
            <v>86</v>
          </cell>
          <cell r="E54">
            <v>74</v>
          </cell>
          <cell r="F54">
            <v>94</v>
          </cell>
          <cell r="G54">
            <v>78</v>
          </cell>
          <cell r="H54">
            <v>80</v>
          </cell>
          <cell r="I54">
            <v>629</v>
          </cell>
        </row>
        <row r="55">
          <cell r="B55">
            <v>0.6</v>
          </cell>
          <cell r="C55">
            <v>0.6</v>
          </cell>
          <cell r="D55">
            <v>0.6</v>
          </cell>
          <cell r="E55">
            <v>0.6</v>
          </cell>
          <cell r="F55">
            <v>0.6</v>
          </cell>
          <cell r="G55">
            <v>0.6</v>
          </cell>
          <cell r="H55">
            <v>0.6</v>
          </cell>
          <cell r="I55">
            <v>0.6</v>
          </cell>
        </row>
        <row r="56">
          <cell r="B56">
            <v>12</v>
          </cell>
          <cell r="C56">
            <v>12</v>
          </cell>
          <cell r="D56">
            <v>12</v>
          </cell>
          <cell r="E56">
            <v>12</v>
          </cell>
          <cell r="F56">
            <v>12</v>
          </cell>
          <cell r="G56">
            <v>12</v>
          </cell>
          <cell r="H56">
            <v>12</v>
          </cell>
          <cell r="I56">
            <v>12</v>
          </cell>
        </row>
        <row r="57">
          <cell r="B57">
            <v>0</v>
          </cell>
          <cell r="C57">
            <v>0</v>
          </cell>
          <cell r="D57">
            <v>0</v>
          </cell>
          <cell r="E57">
            <v>0</v>
          </cell>
          <cell r="F57">
            <v>0</v>
          </cell>
          <cell r="G57">
            <v>0</v>
          </cell>
          <cell r="H57">
            <v>0</v>
          </cell>
          <cell r="I57">
            <v>0</v>
          </cell>
        </row>
        <row r="60">
          <cell r="B60">
            <v>26</v>
          </cell>
          <cell r="C60">
            <v>7</v>
          </cell>
          <cell r="D60">
            <v>5</v>
          </cell>
          <cell r="E60">
            <v>0</v>
          </cell>
          <cell r="F60">
            <v>6</v>
          </cell>
          <cell r="G60">
            <v>4</v>
          </cell>
          <cell r="H60">
            <v>4</v>
          </cell>
          <cell r="I60">
            <v>30</v>
          </cell>
        </row>
        <row r="61">
          <cell r="B61">
            <v>1147</v>
          </cell>
          <cell r="C61">
            <v>260</v>
          </cell>
          <cell r="D61">
            <v>392</v>
          </cell>
          <cell r="E61">
            <v>0</v>
          </cell>
          <cell r="F61">
            <v>313</v>
          </cell>
          <cell r="G61">
            <v>107</v>
          </cell>
          <cell r="H61">
            <v>75</v>
          </cell>
          <cell r="I61">
            <v>1185</v>
          </cell>
        </row>
        <row r="62">
          <cell r="B62">
            <v>0.93</v>
          </cell>
          <cell r="C62">
            <v>2.4900000000000002</v>
          </cell>
          <cell r="D62">
            <v>1.01</v>
          </cell>
          <cell r="E62">
            <v>0</v>
          </cell>
          <cell r="F62">
            <v>1.05</v>
          </cell>
          <cell r="G62">
            <v>0.88</v>
          </cell>
          <cell r="H62">
            <v>0.86</v>
          </cell>
          <cell r="I62">
            <v>0.82</v>
          </cell>
        </row>
        <row r="63">
          <cell r="B63">
            <v>41</v>
          </cell>
          <cell r="C63">
            <v>72</v>
          </cell>
          <cell r="D63">
            <v>79</v>
          </cell>
          <cell r="E63">
            <v>0</v>
          </cell>
          <cell r="F63">
            <v>55</v>
          </cell>
          <cell r="G63">
            <v>23</v>
          </cell>
          <cell r="H63">
            <v>16</v>
          </cell>
          <cell r="I63">
            <v>31</v>
          </cell>
        </row>
        <row r="64">
          <cell r="B64">
            <v>69</v>
          </cell>
          <cell r="C64">
            <v>10</v>
          </cell>
          <cell r="D64">
            <v>11</v>
          </cell>
          <cell r="E64">
            <v>14</v>
          </cell>
          <cell r="F64">
            <v>16</v>
          </cell>
          <cell r="G64">
            <v>12</v>
          </cell>
          <cell r="H64">
            <v>6</v>
          </cell>
          <cell r="I64">
            <v>78</v>
          </cell>
        </row>
        <row r="67">
          <cell r="B67">
            <v>21</v>
          </cell>
          <cell r="C67">
            <v>2</v>
          </cell>
          <cell r="D67">
            <v>3</v>
          </cell>
          <cell r="E67">
            <v>3</v>
          </cell>
          <cell r="F67">
            <v>5</v>
          </cell>
          <cell r="G67">
            <v>4</v>
          </cell>
          <cell r="H67">
            <v>4</v>
          </cell>
          <cell r="I67">
            <v>29</v>
          </cell>
        </row>
        <row r="68">
          <cell r="B68">
            <v>440</v>
          </cell>
          <cell r="C68">
            <v>50</v>
          </cell>
          <cell r="D68">
            <v>70</v>
          </cell>
          <cell r="E68">
            <v>70</v>
          </cell>
          <cell r="F68">
            <v>100</v>
          </cell>
          <cell r="G68">
            <v>80</v>
          </cell>
          <cell r="H68">
            <v>72</v>
          </cell>
          <cell r="I68">
            <v>577</v>
          </cell>
        </row>
        <row r="69">
          <cell r="B69">
            <v>0.6</v>
          </cell>
          <cell r="C69">
            <v>0.6</v>
          </cell>
          <cell r="D69">
            <v>0.6</v>
          </cell>
          <cell r="E69">
            <v>0.6</v>
          </cell>
          <cell r="F69">
            <v>0.6</v>
          </cell>
          <cell r="G69">
            <v>0.6</v>
          </cell>
          <cell r="H69">
            <v>0.6</v>
          </cell>
          <cell r="I69">
            <v>0.6</v>
          </cell>
        </row>
        <row r="70">
          <cell r="B70">
            <v>12</v>
          </cell>
          <cell r="C70">
            <v>12</v>
          </cell>
          <cell r="D70">
            <v>12</v>
          </cell>
          <cell r="E70">
            <v>12</v>
          </cell>
          <cell r="F70">
            <v>12</v>
          </cell>
          <cell r="G70">
            <v>12</v>
          </cell>
          <cell r="H70">
            <v>12</v>
          </cell>
          <cell r="I70">
            <v>12</v>
          </cell>
        </row>
        <row r="71">
          <cell r="B71">
            <v>0</v>
          </cell>
          <cell r="C71">
            <v>0</v>
          </cell>
          <cell r="D71">
            <v>0</v>
          </cell>
          <cell r="E71">
            <v>0</v>
          </cell>
          <cell r="F71">
            <v>0</v>
          </cell>
          <cell r="G71">
            <v>0</v>
          </cell>
          <cell r="H71">
            <v>0</v>
          </cell>
          <cell r="I71">
            <v>0</v>
          </cell>
        </row>
        <row r="74">
          <cell r="B74">
            <v>98</v>
          </cell>
          <cell r="C74">
            <v>17</v>
          </cell>
          <cell r="D74">
            <v>10</v>
          </cell>
          <cell r="E74">
            <v>18</v>
          </cell>
          <cell r="F74">
            <v>26</v>
          </cell>
          <cell r="G74">
            <v>14</v>
          </cell>
          <cell r="H74">
            <v>13</v>
          </cell>
          <cell r="I74">
            <v>102</v>
          </cell>
        </row>
        <row r="75">
          <cell r="B75">
            <v>1171</v>
          </cell>
          <cell r="C75">
            <v>110</v>
          </cell>
          <cell r="D75">
            <v>141</v>
          </cell>
          <cell r="E75">
            <v>188</v>
          </cell>
          <cell r="F75">
            <v>229</v>
          </cell>
          <cell r="G75">
            <v>347</v>
          </cell>
          <cell r="H75">
            <v>156</v>
          </cell>
          <cell r="I75">
            <v>1192</v>
          </cell>
        </row>
        <row r="76">
          <cell r="B76">
            <v>2.75</v>
          </cell>
          <cell r="C76">
            <v>3.74</v>
          </cell>
          <cell r="D76">
            <v>2.25</v>
          </cell>
          <cell r="E76">
            <v>3.51</v>
          </cell>
          <cell r="F76">
            <v>2.93</v>
          </cell>
          <cell r="G76">
            <v>2.23</v>
          </cell>
          <cell r="H76">
            <v>2.06</v>
          </cell>
          <cell r="I76">
            <v>2.02</v>
          </cell>
        </row>
        <row r="77">
          <cell r="B77">
            <v>33</v>
          </cell>
          <cell r="C77">
            <v>24</v>
          </cell>
          <cell r="D77">
            <v>32</v>
          </cell>
          <cell r="E77">
            <v>37</v>
          </cell>
          <cell r="F77">
            <v>26</v>
          </cell>
          <cell r="G77">
            <v>55</v>
          </cell>
          <cell r="H77">
            <v>25</v>
          </cell>
          <cell r="I77">
            <v>24</v>
          </cell>
        </row>
        <row r="78">
          <cell r="B78">
            <v>62</v>
          </cell>
          <cell r="C78">
            <v>4</v>
          </cell>
          <cell r="D78">
            <v>9</v>
          </cell>
          <cell r="E78">
            <v>8</v>
          </cell>
          <cell r="F78">
            <v>20</v>
          </cell>
          <cell r="G78">
            <v>9</v>
          </cell>
          <cell r="H78">
            <v>12</v>
          </cell>
          <cell r="I78">
            <v>67</v>
          </cell>
        </row>
        <row r="80">
          <cell r="B80">
            <v>95</v>
          </cell>
          <cell r="C80">
            <v>11</v>
          </cell>
          <cell r="D80">
            <v>14</v>
          </cell>
          <cell r="E80">
            <v>10</v>
          </cell>
          <cell r="F80">
            <v>20</v>
          </cell>
          <cell r="G80">
            <v>22</v>
          </cell>
          <cell r="H80">
            <v>18</v>
          </cell>
          <cell r="I80">
            <v>95</v>
          </cell>
        </row>
        <row r="81">
          <cell r="B81">
            <v>56</v>
          </cell>
          <cell r="C81">
            <v>6</v>
          </cell>
          <cell r="D81">
            <v>7</v>
          </cell>
          <cell r="E81">
            <v>16</v>
          </cell>
          <cell r="F81">
            <v>5</v>
          </cell>
          <cell r="G81">
            <v>10</v>
          </cell>
          <cell r="H81">
            <v>12</v>
          </cell>
          <cell r="I81">
            <v>56</v>
          </cell>
        </row>
        <row r="82">
          <cell r="B82">
            <v>33</v>
          </cell>
          <cell r="C82">
            <v>7</v>
          </cell>
          <cell r="D82">
            <v>6</v>
          </cell>
          <cell r="E82">
            <v>5</v>
          </cell>
          <cell r="F82">
            <v>5</v>
          </cell>
          <cell r="G82">
            <v>6</v>
          </cell>
          <cell r="H82">
            <v>4</v>
          </cell>
          <cell r="I82">
            <v>33</v>
          </cell>
        </row>
      </sheetData>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row r="34">
          <cell r="A34" t="str">
            <v>Plano de Ação</v>
          </cell>
          <cell r="B34" t="str">
            <v>Total</v>
          </cell>
          <cell r="C34" t="str">
            <v>Em andamento</v>
          </cell>
          <cell r="D34" t="str">
            <v>Adiada</v>
          </cell>
          <cell r="E34" t="str">
            <v>Realizada</v>
          </cell>
          <cell r="F34" t="str">
            <v>Indefinida</v>
          </cell>
          <cell r="G34" t="str">
            <v>Fora do Prazo</v>
          </cell>
        </row>
        <row r="35">
          <cell r="A35" t="str">
            <v>Diretoria de Recursos Humanos</v>
          </cell>
          <cell r="B35">
            <v>5</v>
          </cell>
          <cell r="C35">
            <v>0.2</v>
          </cell>
          <cell r="D35">
            <v>0</v>
          </cell>
          <cell r="E35">
            <v>0.8</v>
          </cell>
          <cell r="F35">
            <v>0</v>
          </cell>
          <cell r="G35" t="e">
            <v>#REF!</v>
          </cell>
          <cell r="H35" t="e">
            <v>#REF!</v>
          </cell>
        </row>
        <row r="36">
          <cell r="A36" t="str">
            <v>Diretoria de Negócios Jurídicos e Relações Institucionais</v>
          </cell>
          <cell r="B36">
            <v>2</v>
          </cell>
          <cell r="C36">
            <v>0.5</v>
          </cell>
          <cell r="D36">
            <v>0</v>
          </cell>
          <cell r="E36">
            <v>0</v>
          </cell>
          <cell r="F36">
            <v>0.5</v>
          </cell>
          <cell r="G36" t="e">
            <v>#REF!</v>
          </cell>
          <cell r="H36" t="e">
            <v>#REF!</v>
          </cell>
        </row>
        <row r="37">
          <cell r="A37" t="str">
            <v>Diretoria de Patrimônio</v>
          </cell>
          <cell r="B37">
            <v>5</v>
          </cell>
          <cell r="C37">
            <v>0.6</v>
          </cell>
          <cell r="D37">
            <v>0</v>
          </cell>
          <cell r="E37">
            <v>0.4</v>
          </cell>
          <cell r="F37">
            <v>0</v>
          </cell>
          <cell r="G37" t="e">
            <v>#REF!</v>
          </cell>
          <cell r="H37" t="e">
            <v>#REF!</v>
          </cell>
        </row>
        <row r="38">
          <cell r="A38" t="str">
            <v>Diretoria de Suprimentos</v>
          </cell>
          <cell r="B38">
            <v>2</v>
          </cell>
          <cell r="C38">
            <v>0.5</v>
          </cell>
          <cell r="D38">
            <v>0</v>
          </cell>
          <cell r="E38">
            <v>0.5</v>
          </cell>
          <cell r="F38">
            <v>0</v>
          </cell>
          <cell r="G38" t="e">
            <v>#REF!</v>
          </cell>
          <cell r="H38" t="e">
            <v>#REF!</v>
          </cell>
        </row>
        <row r="39">
          <cell r="A39" t="str">
            <v>Projeto Genesis</v>
          </cell>
          <cell r="B39">
            <v>9</v>
          </cell>
          <cell r="C39">
            <v>0</v>
          </cell>
          <cell r="D39">
            <v>0</v>
          </cell>
          <cell r="E39">
            <v>0</v>
          </cell>
          <cell r="F39">
            <v>1</v>
          </cell>
        </row>
        <row r="40">
          <cell r="A40" t="str">
            <v>Diretoria de Gestão Comercial</v>
          </cell>
          <cell r="B40">
            <v>25</v>
          </cell>
          <cell r="C40">
            <v>0.28000000000000003</v>
          </cell>
          <cell r="D40">
            <v>0.04</v>
          </cell>
          <cell r="E40">
            <v>0.68</v>
          </cell>
          <cell r="F40">
            <v>0</v>
          </cell>
          <cell r="G40" t="e">
            <v>#REF!</v>
          </cell>
          <cell r="H40" t="e">
            <v>#REF!</v>
          </cell>
        </row>
        <row r="41">
          <cell r="A41" t="str">
            <v>Diretoria de Clientes</v>
          </cell>
          <cell r="B41">
            <v>21</v>
          </cell>
          <cell r="C41">
            <v>0.14285714285714285</v>
          </cell>
          <cell r="D41">
            <v>0</v>
          </cell>
          <cell r="E41">
            <v>0.7142857142857143</v>
          </cell>
          <cell r="F41">
            <v>0.14285714285714285</v>
          </cell>
          <cell r="G41" t="e">
            <v>#REF!</v>
          </cell>
          <cell r="H41" t="e">
            <v>#REF!</v>
          </cell>
        </row>
        <row r="42">
          <cell r="A42" t="str">
            <v>Diretoria de Clientes Corporativos</v>
          </cell>
          <cell r="B42">
            <v>1</v>
          </cell>
          <cell r="C42">
            <v>0</v>
          </cell>
          <cell r="D42">
            <v>0</v>
          </cell>
          <cell r="E42">
            <v>1</v>
          </cell>
          <cell r="F42">
            <v>0</v>
          </cell>
        </row>
        <row r="43">
          <cell r="A43" t="str">
            <v>Diretoria Centro de Operações e Call Center</v>
          </cell>
          <cell r="B43">
            <v>16</v>
          </cell>
          <cell r="C43">
            <v>0.25</v>
          </cell>
          <cell r="D43">
            <v>6.25E-2</v>
          </cell>
          <cell r="E43">
            <v>0.5625</v>
          </cell>
          <cell r="F43">
            <v>0.125</v>
          </cell>
          <cell r="G43" t="e">
            <v>#REF!</v>
          </cell>
          <cell r="H43" t="e">
            <v>#REF!</v>
          </cell>
        </row>
        <row r="44">
          <cell r="A44" t="str">
            <v>Diretoria de Engenharia</v>
          </cell>
          <cell r="B44">
            <v>5</v>
          </cell>
          <cell r="C44">
            <v>0</v>
          </cell>
          <cell r="D44">
            <v>0.2</v>
          </cell>
          <cell r="E44">
            <v>0.8</v>
          </cell>
          <cell r="F44">
            <v>0</v>
          </cell>
          <cell r="G44" t="e">
            <v>#REF!</v>
          </cell>
          <cell r="H44" t="e">
            <v>#REF!</v>
          </cell>
        </row>
        <row r="45">
          <cell r="A45" t="str">
            <v>Diretoria de Serviços Técnicos</v>
          </cell>
          <cell r="B45">
            <v>3</v>
          </cell>
          <cell r="C45">
            <v>0</v>
          </cell>
          <cell r="D45">
            <v>0.33333333333333331</v>
          </cell>
          <cell r="E45">
            <v>0</v>
          </cell>
          <cell r="F45">
            <v>0.66666666666666663</v>
          </cell>
          <cell r="G45" t="e">
            <v>#REF!</v>
          </cell>
          <cell r="H45" t="e">
            <v>#REF!</v>
          </cell>
        </row>
        <row r="46">
          <cell r="A46" t="str">
            <v>Diretoria de Segurança, Saúde e Meio Ambiente</v>
          </cell>
          <cell r="B46">
            <v>61</v>
          </cell>
          <cell r="C46">
            <v>0.37704918032786883</v>
          </cell>
          <cell r="D46">
            <v>0.18032786885245902</v>
          </cell>
          <cell r="E46">
            <v>0.44262295081967212</v>
          </cell>
          <cell r="F46">
            <v>0</v>
          </cell>
          <cell r="G46" t="e">
            <v>#REF!</v>
          </cell>
          <cell r="H46" t="e">
            <v>#REF!</v>
          </cell>
        </row>
        <row r="47">
          <cell r="A47" t="str">
            <v>Work Management</v>
          </cell>
          <cell r="B47">
            <v>30</v>
          </cell>
          <cell r="C47">
            <v>0</v>
          </cell>
          <cell r="D47">
            <v>6.6666666666666666E-2</v>
          </cell>
          <cell r="E47">
            <v>0.93333333333333335</v>
          </cell>
          <cell r="F47">
            <v>0</v>
          </cell>
          <cell r="G47" t="e">
            <v>#REF!</v>
          </cell>
          <cell r="H47" t="e">
            <v>#REF!</v>
          </cell>
        </row>
        <row r="48">
          <cell r="A48" t="str">
            <v>Gerência de Performance, Suporte e Infraestrutura</v>
          </cell>
          <cell r="B48">
            <v>12</v>
          </cell>
          <cell r="C48">
            <v>0</v>
          </cell>
          <cell r="D48">
            <v>0</v>
          </cell>
          <cell r="E48">
            <v>1</v>
          </cell>
          <cell r="F48">
            <v>0</v>
          </cell>
          <cell r="G48" t="e">
            <v>#REF!</v>
          </cell>
          <cell r="H48" t="e">
            <v>#REF!</v>
          </cell>
        </row>
        <row r="49">
          <cell r="A49" t="str">
            <v>Gerência de Gestão da Receita</v>
          </cell>
          <cell r="B49">
            <v>17</v>
          </cell>
          <cell r="C49">
            <v>0.11764705882352941</v>
          </cell>
          <cell r="D49">
            <v>0.17647058823529413</v>
          </cell>
          <cell r="E49">
            <v>0.6470588235294118</v>
          </cell>
          <cell r="F49">
            <v>5.8823529411764705E-2</v>
          </cell>
          <cell r="G49" t="e">
            <v>#REF!</v>
          </cell>
          <cell r="H49" t="e">
            <v>#REF!</v>
          </cell>
        </row>
        <row r="50">
          <cell r="A50" t="str">
            <v>Gerência Atendimento Comercial</v>
          </cell>
          <cell r="B50">
            <v>11</v>
          </cell>
          <cell r="C50">
            <v>0</v>
          </cell>
          <cell r="D50">
            <v>9.0909090909090912E-2</v>
          </cell>
          <cell r="E50">
            <v>0.90909090909090906</v>
          </cell>
          <cell r="F50">
            <v>0</v>
          </cell>
          <cell r="G50" t="e">
            <v>#REF!</v>
          </cell>
          <cell r="H50" t="e">
            <v>#REF!</v>
          </cell>
        </row>
        <row r="51">
          <cell r="A51" t="str">
            <v>Gerências de Gestão da Distribuição e Gestão da Subtransmissão</v>
          </cell>
          <cell r="B51">
            <v>3</v>
          </cell>
          <cell r="C51">
            <v>0.33333333333333331</v>
          </cell>
          <cell r="D51">
            <v>0</v>
          </cell>
          <cell r="E51">
            <v>0.66666666666666663</v>
          </cell>
          <cell r="F51">
            <v>0</v>
          </cell>
          <cell r="G51" t="e">
            <v>#REF!</v>
          </cell>
          <cell r="H51" t="e">
            <v>#REF!</v>
          </cell>
        </row>
        <row r="52">
          <cell r="A52" t="str">
            <v>Gerências de Perdas - GEPRP &amp; GORP</v>
          </cell>
          <cell r="B52">
            <v>64</v>
          </cell>
          <cell r="C52">
            <v>1.5625E-2</v>
          </cell>
          <cell r="D52">
            <v>6.25E-2</v>
          </cell>
          <cell r="E52">
            <v>0.921875</v>
          </cell>
          <cell r="F52">
            <v>0</v>
          </cell>
          <cell r="G52" t="e">
            <v>#REF!</v>
          </cell>
          <cell r="H52" t="e">
            <v>#REF!</v>
          </cell>
        </row>
        <row r="53">
          <cell r="A53" t="str">
            <v>Planejamento da VPO</v>
          </cell>
          <cell r="B53">
            <v>292</v>
          </cell>
          <cell r="C53">
            <v>0.16095890410958905</v>
          </cell>
          <cell r="D53">
            <v>8.5616438356164379E-2</v>
          </cell>
          <cell r="E53">
            <v>0.69178082191780821</v>
          </cell>
          <cell r="F53">
            <v>6.1643835616438353E-2</v>
          </cell>
          <cell r="G53" t="e">
            <v>#REF!</v>
          </cell>
          <cell r="H53" t="e">
            <v>#REF!</v>
          </cell>
        </row>
        <row r="56">
          <cell r="A56" t="str">
            <v>Necessidades</v>
          </cell>
          <cell r="C56" t="str">
            <v>Em andamento</v>
          </cell>
          <cell r="D56" t="str">
            <v>Adiada</v>
          </cell>
          <cell r="E56" t="str">
            <v>Realizada</v>
          </cell>
          <cell r="F56" t="str">
            <v>Indefinida</v>
          </cell>
        </row>
        <row r="57">
          <cell r="A57" t="str">
            <v>Diretoria de Recursos Humanos</v>
          </cell>
          <cell r="B57">
            <v>3</v>
          </cell>
          <cell r="C57">
            <v>0</v>
          </cell>
          <cell r="D57">
            <v>0.33333333333333331</v>
          </cell>
          <cell r="E57">
            <v>0.66666666666666663</v>
          </cell>
          <cell r="F57">
            <v>0</v>
          </cell>
          <cell r="G57" t="e">
            <v>#REF!</v>
          </cell>
          <cell r="H57" t="e">
            <v>#REF!</v>
          </cell>
        </row>
        <row r="58">
          <cell r="A58" t="str">
            <v>Diretoria de Negócios Jurídicos e Relações Institucionais</v>
          </cell>
          <cell r="B58" t="str">
            <v>NA</v>
          </cell>
          <cell r="C58" t="str">
            <v>NA</v>
          </cell>
          <cell r="D58" t="str">
            <v>NA</v>
          </cell>
          <cell r="E58" t="str">
            <v>NA</v>
          </cell>
          <cell r="F58" t="str">
            <v>NA</v>
          </cell>
          <cell r="G58" t="str">
            <v>NA</v>
          </cell>
          <cell r="H58" t="e">
            <v>#REF!</v>
          </cell>
        </row>
        <row r="59">
          <cell r="A59" t="str">
            <v>Diretoria de Patrimônio</v>
          </cell>
          <cell r="B59">
            <v>1</v>
          </cell>
          <cell r="C59">
            <v>0</v>
          </cell>
          <cell r="D59">
            <v>1</v>
          </cell>
          <cell r="E59">
            <v>0</v>
          </cell>
          <cell r="F59">
            <v>0</v>
          </cell>
          <cell r="G59" t="e">
            <v>#REF!</v>
          </cell>
          <cell r="H59" t="e">
            <v>#REF!</v>
          </cell>
        </row>
        <row r="60">
          <cell r="A60" t="str">
            <v>Diretoria de Suprimentos</v>
          </cell>
          <cell r="B60">
            <v>1</v>
          </cell>
          <cell r="C60">
            <v>0</v>
          </cell>
          <cell r="D60">
            <v>0</v>
          </cell>
          <cell r="E60">
            <v>1</v>
          </cell>
          <cell r="F60">
            <v>0</v>
          </cell>
          <cell r="G60" t="e">
            <v>#REF!</v>
          </cell>
          <cell r="H60" t="e">
            <v>#REF!</v>
          </cell>
        </row>
        <row r="61">
          <cell r="A61" t="str">
            <v>Projeto Genesis</v>
          </cell>
          <cell r="B61" t="str">
            <v>NA</v>
          </cell>
          <cell r="C61" t="str">
            <v>NA</v>
          </cell>
          <cell r="D61" t="str">
            <v>NA</v>
          </cell>
          <cell r="E61" t="str">
            <v>NA</v>
          </cell>
          <cell r="F61" t="str">
            <v>NA</v>
          </cell>
        </row>
        <row r="62">
          <cell r="A62" t="str">
            <v>Diretoria de Gestão Comercial</v>
          </cell>
          <cell r="B62">
            <v>11</v>
          </cell>
          <cell r="C62">
            <v>0.27272727272727271</v>
          </cell>
          <cell r="D62">
            <v>0</v>
          </cell>
          <cell r="E62">
            <v>0.63636363636363635</v>
          </cell>
          <cell r="F62">
            <v>9.0909090909090912E-2</v>
          </cell>
          <cell r="G62" t="e">
            <v>#REF!</v>
          </cell>
          <cell r="H62" t="e">
            <v>#REF!</v>
          </cell>
        </row>
        <row r="63">
          <cell r="A63" t="str">
            <v>Diretoria de Clientes</v>
          </cell>
          <cell r="B63">
            <v>6</v>
          </cell>
          <cell r="C63">
            <v>0</v>
          </cell>
          <cell r="D63">
            <v>0.16666666666666666</v>
          </cell>
          <cell r="E63">
            <v>0.66666666666666663</v>
          </cell>
          <cell r="F63">
            <v>0.16666666666666666</v>
          </cell>
          <cell r="G63" t="e">
            <v>#REF!</v>
          </cell>
          <cell r="H63" t="e">
            <v>#REF!</v>
          </cell>
        </row>
        <row r="64">
          <cell r="A64" t="str">
            <v>Diretoria de Clientes Corporativos</v>
          </cell>
          <cell r="B64" t="str">
            <v>NA</v>
          </cell>
          <cell r="C64" t="str">
            <v>NA</v>
          </cell>
          <cell r="D64" t="str">
            <v>NA</v>
          </cell>
          <cell r="E64" t="str">
            <v>NA</v>
          </cell>
          <cell r="F64" t="str">
            <v>NA</v>
          </cell>
        </row>
        <row r="65">
          <cell r="A65" t="str">
            <v>Diretoria Centro de Operações e Call Center</v>
          </cell>
          <cell r="B65">
            <v>2</v>
          </cell>
          <cell r="C65">
            <v>0.5</v>
          </cell>
          <cell r="D65">
            <v>0.5</v>
          </cell>
          <cell r="E65">
            <v>0</v>
          </cell>
          <cell r="F65">
            <v>0</v>
          </cell>
          <cell r="G65" t="e">
            <v>#REF!</v>
          </cell>
          <cell r="H65" t="e">
            <v>#REF!</v>
          </cell>
        </row>
        <row r="66">
          <cell r="A66" t="str">
            <v>Diretoria de Engenharia</v>
          </cell>
          <cell r="B66">
            <v>6</v>
          </cell>
          <cell r="C66">
            <v>0.66666666666666663</v>
          </cell>
          <cell r="D66">
            <v>0.16666666666666666</v>
          </cell>
          <cell r="E66">
            <v>0.16666666666666666</v>
          </cell>
          <cell r="F66">
            <v>0</v>
          </cell>
          <cell r="G66" t="e">
            <v>#REF!</v>
          </cell>
          <cell r="H66" t="e">
            <v>#REF!</v>
          </cell>
        </row>
        <row r="67">
          <cell r="A67" t="str">
            <v>Diretoria de Serviços Técnicos</v>
          </cell>
          <cell r="B67">
            <v>1</v>
          </cell>
          <cell r="C67">
            <v>0</v>
          </cell>
          <cell r="D67">
            <v>0</v>
          </cell>
          <cell r="E67">
            <v>0</v>
          </cell>
          <cell r="F67">
            <v>1</v>
          </cell>
          <cell r="G67" t="str">
            <v>NA</v>
          </cell>
          <cell r="H67" t="e">
            <v>#REF!</v>
          </cell>
        </row>
        <row r="68">
          <cell r="A68" t="str">
            <v>Diretoria de Segurança, Saúde e Meio Ambiente</v>
          </cell>
          <cell r="B68" t="str">
            <v>NA</v>
          </cell>
          <cell r="C68" t="str">
            <v>NA</v>
          </cell>
          <cell r="D68" t="str">
            <v>NA</v>
          </cell>
          <cell r="E68" t="str">
            <v>NA</v>
          </cell>
          <cell r="F68" t="str">
            <v>NA</v>
          </cell>
          <cell r="G68" t="str">
            <v>NA</v>
          </cell>
          <cell r="H68" t="e">
            <v>#REF!</v>
          </cell>
        </row>
        <row r="69">
          <cell r="A69" t="str">
            <v>Work Management</v>
          </cell>
          <cell r="B69">
            <v>10</v>
          </cell>
          <cell r="C69">
            <v>0</v>
          </cell>
          <cell r="D69">
            <v>0</v>
          </cell>
          <cell r="E69">
            <v>1</v>
          </cell>
          <cell r="F69">
            <v>0</v>
          </cell>
          <cell r="H69" t="e">
            <v>#REF!</v>
          </cell>
        </row>
        <row r="70">
          <cell r="A70" t="str">
            <v>Gerência de Performance, Suporte e Infraestrutura</v>
          </cell>
          <cell r="B70">
            <v>2</v>
          </cell>
          <cell r="C70">
            <v>0</v>
          </cell>
          <cell r="D70">
            <v>0</v>
          </cell>
          <cell r="E70">
            <v>1</v>
          </cell>
          <cell r="F70">
            <v>0</v>
          </cell>
          <cell r="G70" t="e">
            <v>#REF!</v>
          </cell>
          <cell r="H70" t="e">
            <v>#REF!</v>
          </cell>
        </row>
        <row r="71">
          <cell r="A71" t="str">
            <v>Gerência de Gestão da Receita</v>
          </cell>
          <cell r="B71">
            <v>1</v>
          </cell>
          <cell r="C71">
            <v>0</v>
          </cell>
          <cell r="D71">
            <v>0</v>
          </cell>
          <cell r="E71">
            <v>1</v>
          </cell>
          <cell r="F71">
            <v>0</v>
          </cell>
          <cell r="G71" t="str">
            <v>NA</v>
          </cell>
          <cell r="H71" t="e">
            <v>#REF!</v>
          </cell>
        </row>
        <row r="72">
          <cell r="A72" t="str">
            <v>Gerência Atendimento Comercial</v>
          </cell>
          <cell r="B72">
            <v>2</v>
          </cell>
          <cell r="C72">
            <v>0</v>
          </cell>
          <cell r="D72">
            <v>0</v>
          </cell>
          <cell r="E72">
            <v>1</v>
          </cell>
          <cell r="F72">
            <v>0</v>
          </cell>
          <cell r="G72" t="str">
            <v>NA</v>
          </cell>
          <cell r="H72" t="e">
            <v>#REF!</v>
          </cell>
        </row>
        <row r="73">
          <cell r="A73" t="str">
            <v>Gerências de Gestão da Distribuição e Gestão da Subtransmissão</v>
          </cell>
          <cell r="B73">
            <v>1</v>
          </cell>
          <cell r="C73">
            <v>1</v>
          </cell>
          <cell r="D73">
            <v>0</v>
          </cell>
          <cell r="E73">
            <v>0</v>
          </cell>
          <cell r="F73">
            <v>0</v>
          </cell>
          <cell r="H73" t="e">
            <v>#REF!</v>
          </cell>
        </row>
        <row r="74">
          <cell r="A74" t="str">
            <v>Gerências de Perdas - GEPRP &amp; GORP</v>
          </cell>
          <cell r="B74">
            <v>10</v>
          </cell>
          <cell r="C74">
            <v>0.1</v>
          </cell>
          <cell r="D74">
            <v>0.2</v>
          </cell>
          <cell r="E74">
            <v>0.7</v>
          </cell>
          <cell r="F74">
            <v>0</v>
          </cell>
          <cell r="G74" t="e">
            <v>#REF!</v>
          </cell>
          <cell r="H74" t="e">
            <v>#REF!</v>
          </cell>
        </row>
        <row r="75">
          <cell r="A75" t="str">
            <v>Planejamento da VPO</v>
          </cell>
          <cell r="B75">
            <v>57</v>
          </cell>
          <cell r="C75">
            <v>0.17543859649122806</v>
          </cell>
          <cell r="D75">
            <v>0.12280701754385964</v>
          </cell>
          <cell r="E75">
            <v>0.64912280701754388</v>
          </cell>
          <cell r="F75">
            <v>5.2631578947368418E-2</v>
          </cell>
          <cell r="G75" t="e">
            <v>#REF!</v>
          </cell>
          <cell r="H75" t="e">
            <v>#REF!</v>
          </cell>
        </row>
      </sheetData>
      <sheetData sheetId="188" refreshError="1"/>
      <sheetData sheetId="189" refreshError="1"/>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row r="9">
          <cell r="A9" t="str">
            <v>Anhembi</v>
          </cell>
        </row>
      </sheetData>
      <sheetData sheetId="354"/>
      <sheetData sheetId="355"/>
      <sheetData sheetId="356"/>
      <sheetData sheetId="357"/>
      <sheetData sheetId="358"/>
      <sheetData sheetId="359"/>
      <sheetData sheetId="360"/>
      <sheetData sheetId="361"/>
      <sheetData sheetId="362"/>
      <sheetData sheetId="363"/>
      <sheetData sheetId="364"/>
      <sheetData sheetId="365">
        <row r="21">
          <cell r="A21" t="str">
            <v>PERDAS Anhembi</v>
          </cell>
        </row>
      </sheetData>
      <sheetData sheetId="366">
        <row r="26">
          <cell r="C26">
            <v>5915</v>
          </cell>
        </row>
      </sheetData>
      <sheetData sheetId="367">
        <row r="8">
          <cell r="A8" t="str">
            <v>Anhembi</v>
          </cell>
        </row>
      </sheetData>
      <sheetData sheetId="368">
        <row r="9">
          <cell r="A9" t="str">
            <v>Anhembi</v>
          </cell>
        </row>
      </sheetData>
      <sheetData sheetId="369"/>
      <sheetData sheetId="370">
        <row r="34">
          <cell r="A34" t="str">
            <v>Plano de Ação</v>
          </cell>
        </row>
      </sheetData>
      <sheetData sheetId="371">
        <row r="52">
          <cell r="U52" t="str">
            <v>Anhembi</v>
          </cell>
        </row>
      </sheetData>
      <sheetData sheetId="372">
        <row r="92">
          <cell r="X92">
            <v>0</v>
          </cell>
        </row>
      </sheetData>
      <sheetData sheetId="373"/>
      <sheetData sheetId="374"/>
      <sheetData sheetId="375"/>
      <sheetData sheetId="376"/>
      <sheetData sheetId="377"/>
      <sheetData sheetId="378"/>
      <sheetData sheetId="379"/>
      <sheetData sheetId="380">
        <row r="24">
          <cell r="D24">
            <v>4186</v>
          </cell>
        </row>
      </sheetData>
      <sheetData sheetId="381"/>
      <sheetData sheetId="382"/>
      <sheetData sheetId="383">
        <row r="21">
          <cell r="C21">
            <v>722787</v>
          </cell>
        </row>
      </sheetData>
      <sheetData sheetId="384"/>
      <sheetData sheetId="385"/>
      <sheetData sheetId="386"/>
      <sheetData sheetId="387"/>
      <sheetData sheetId="388"/>
      <sheetData sheetId="389"/>
      <sheetData sheetId="390">
        <row r="35">
          <cell r="C35" t="str">
            <v>Anhembi</v>
          </cell>
        </row>
      </sheetData>
      <sheetData sheetId="391"/>
      <sheetData sheetId="392"/>
      <sheetData sheetId="393"/>
      <sheetData sheetId="394"/>
      <sheetData sheetId="395"/>
      <sheetData sheetId="396"/>
      <sheetData sheetId="397"/>
      <sheetData sheetId="398"/>
      <sheetData sheetId="399"/>
      <sheetData sheetId="400"/>
      <sheetData sheetId="401">
        <row r="24">
          <cell r="C24">
            <v>0</v>
          </cell>
        </row>
      </sheetData>
      <sheetData sheetId="402"/>
      <sheetData sheetId="403"/>
      <sheetData sheetId="404"/>
      <sheetData sheetId="405">
        <row r="5">
          <cell r="AC5">
            <v>0.57999999999999996</v>
          </cell>
        </row>
      </sheetData>
      <sheetData sheetId="406"/>
      <sheetData sheetId="407"/>
      <sheetData sheetId="408"/>
      <sheetData sheetId="409">
        <row r="27">
          <cell r="B27" t="str">
            <v>Tempo Médio de Espera</v>
          </cell>
        </row>
      </sheetData>
      <sheetData sheetId="410"/>
      <sheetData sheetId="411"/>
      <sheetData sheetId="412"/>
      <sheetData sheetId="413"/>
      <sheetData sheetId="414"/>
      <sheetData sheetId="415"/>
      <sheetData sheetId="416">
        <row r="50">
          <cell r="C50">
            <v>0</v>
          </cell>
        </row>
      </sheetData>
      <sheetData sheetId="417"/>
      <sheetData sheetId="418">
        <row r="24">
          <cell r="D24">
            <v>71</v>
          </cell>
        </row>
      </sheetData>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row r="19">
          <cell r="C19" t="str">
            <v>total de religas</v>
          </cell>
        </row>
      </sheetData>
      <sheetData sheetId="433"/>
      <sheetData sheetId="434"/>
      <sheetData sheetId="435"/>
      <sheetData sheetId="436"/>
      <sheetData sheetId="437"/>
      <sheetData sheetId="438"/>
      <sheetData sheetId="439">
        <row r="32">
          <cell r="A32" t="str">
            <v>PROPRIO</v>
          </cell>
        </row>
      </sheetData>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row r="34">
          <cell r="A34" t="str">
            <v>Plano de Ação</v>
          </cell>
        </row>
      </sheetData>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sheetData sheetId="725"/>
      <sheetData sheetId="726"/>
      <sheetData sheetId="727"/>
      <sheetData sheetId="728"/>
      <sheetData sheetId="729"/>
      <sheetData sheetId="730"/>
      <sheetData sheetId="731"/>
      <sheetData sheetId="732"/>
      <sheetData sheetId="733"/>
      <sheetData sheetId="734"/>
      <sheetData sheetId="735"/>
      <sheetData sheetId="736"/>
      <sheetData sheetId="737"/>
      <sheetData sheetId="738"/>
      <sheetData sheetId="739"/>
      <sheetData sheetId="740"/>
      <sheetData sheetId="741"/>
      <sheetData sheetId="742"/>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sheetData sheetId="757"/>
      <sheetData sheetId="758"/>
      <sheetData sheetId="759"/>
      <sheetData sheetId="760"/>
      <sheetData sheetId="761"/>
      <sheetData sheetId="762"/>
      <sheetData sheetId="763"/>
      <sheetData sheetId="764"/>
      <sheetData sheetId="765"/>
      <sheetData sheetId="766"/>
      <sheetData sheetId="767"/>
      <sheetData sheetId="768"/>
      <sheetData sheetId="769"/>
      <sheetData sheetId="770"/>
      <sheetData sheetId="771"/>
      <sheetData sheetId="772"/>
      <sheetData sheetId="773"/>
      <sheetData sheetId="774"/>
      <sheetData sheetId="775"/>
      <sheetData sheetId="776"/>
      <sheetData sheetId="777"/>
      <sheetData sheetId="778"/>
      <sheetData sheetId="779"/>
      <sheetData sheetId="780"/>
      <sheetData sheetId="781"/>
      <sheetData sheetId="782"/>
      <sheetData sheetId="783"/>
      <sheetData sheetId="784"/>
      <sheetData sheetId="785"/>
      <sheetData sheetId="786"/>
      <sheetData sheetId="787"/>
      <sheetData sheetId="788"/>
      <sheetData sheetId="789"/>
      <sheetData sheetId="790"/>
      <sheetData sheetId="791"/>
      <sheetData sheetId="792"/>
      <sheetData sheetId="793"/>
      <sheetData sheetId="794"/>
      <sheetData sheetId="795"/>
      <sheetData sheetId="796"/>
      <sheetData sheetId="797"/>
      <sheetData sheetId="798"/>
      <sheetData sheetId="799"/>
      <sheetData sheetId="800"/>
      <sheetData sheetId="801"/>
      <sheetData sheetId="802"/>
      <sheetData sheetId="803"/>
      <sheetData sheetId="804"/>
      <sheetData sheetId="805"/>
      <sheetData sheetId="806"/>
      <sheetData sheetId="807"/>
      <sheetData sheetId="808"/>
      <sheetData sheetId="809"/>
      <sheetData sheetId="810"/>
      <sheetData sheetId="811"/>
      <sheetData sheetId="812"/>
      <sheetData sheetId="813"/>
      <sheetData sheetId="814"/>
      <sheetData sheetId="815"/>
      <sheetData sheetId="816"/>
      <sheetData sheetId="817"/>
      <sheetData sheetId="818"/>
      <sheetData sheetId="819"/>
      <sheetData sheetId="820"/>
      <sheetData sheetId="821"/>
      <sheetData sheetId="822"/>
      <sheetData sheetId="823"/>
      <sheetData sheetId="824"/>
      <sheetData sheetId="825"/>
      <sheetData sheetId="826"/>
      <sheetData sheetId="827"/>
      <sheetData sheetId="828"/>
      <sheetData sheetId="829"/>
      <sheetData sheetId="830"/>
      <sheetData sheetId="831"/>
      <sheetData sheetId="832"/>
      <sheetData sheetId="833"/>
      <sheetData sheetId="834"/>
      <sheetData sheetId="835"/>
      <sheetData sheetId="836"/>
      <sheetData sheetId="837"/>
      <sheetData sheetId="838"/>
      <sheetData sheetId="839"/>
      <sheetData sheetId="840"/>
      <sheetData sheetId="841"/>
      <sheetData sheetId="842"/>
      <sheetData sheetId="843"/>
      <sheetData sheetId="844"/>
      <sheetData sheetId="845"/>
      <sheetData sheetId="846"/>
      <sheetData sheetId="847"/>
      <sheetData sheetId="848"/>
      <sheetData sheetId="849"/>
      <sheetData sheetId="850"/>
      <sheetData sheetId="851"/>
      <sheetData sheetId="852"/>
      <sheetData sheetId="853"/>
      <sheetData sheetId="854"/>
      <sheetData sheetId="855"/>
      <sheetData sheetId="856"/>
      <sheetData sheetId="857"/>
      <sheetData sheetId="858"/>
      <sheetData sheetId="859"/>
      <sheetData sheetId="860"/>
      <sheetData sheetId="861"/>
      <sheetData sheetId="862"/>
      <sheetData sheetId="863"/>
      <sheetData sheetId="864"/>
      <sheetData sheetId="865"/>
      <sheetData sheetId="866"/>
      <sheetData sheetId="867"/>
      <sheetData sheetId="868"/>
      <sheetData sheetId="869"/>
      <sheetData sheetId="870"/>
      <sheetData sheetId="871"/>
      <sheetData sheetId="872"/>
      <sheetData sheetId="873"/>
      <sheetData sheetId="874"/>
      <sheetData sheetId="875"/>
      <sheetData sheetId="876"/>
      <sheetData sheetId="877"/>
      <sheetData sheetId="878"/>
      <sheetData sheetId="879"/>
      <sheetData sheetId="880"/>
      <sheetData sheetId="881"/>
      <sheetData sheetId="882"/>
      <sheetData sheetId="883"/>
      <sheetData sheetId="884"/>
      <sheetData sheetId="885"/>
      <sheetData sheetId="886"/>
      <sheetData sheetId="887"/>
      <sheetData sheetId="888"/>
      <sheetData sheetId="889"/>
      <sheetData sheetId="890"/>
      <sheetData sheetId="891"/>
      <sheetData sheetId="892"/>
      <sheetData sheetId="893"/>
      <sheetData sheetId="894"/>
      <sheetData sheetId="895"/>
      <sheetData sheetId="896"/>
      <sheetData sheetId="897"/>
      <sheetData sheetId="898"/>
      <sheetData sheetId="899"/>
      <sheetData sheetId="900"/>
      <sheetData sheetId="901"/>
      <sheetData sheetId="902"/>
      <sheetData sheetId="903"/>
      <sheetData sheetId="904"/>
      <sheetData sheetId="905"/>
      <sheetData sheetId="906"/>
      <sheetData sheetId="907"/>
      <sheetData sheetId="908"/>
      <sheetData sheetId="909"/>
      <sheetData sheetId="910"/>
      <sheetData sheetId="911"/>
      <sheetData sheetId="912"/>
      <sheetData sheetId="913"/>
      <sheetData sheetId="914"/>
      <sheetData sheetId="915"/>
      <sheetData sheetId="916"/>
      <sheetData sheetId="917"/>
      <sheetData sheetId="918"/>
      <sheetData sheetId="919"/>
      <sheetData sheetId="920"/>
      <sheetData sheetId="921"/>
      <sheetData sheetId="922"/>
      <sheetData sheetId="923"/>
      <sheetData sheetId="924"/>
      <sheetData sheetId="925"/>
      <sheetData sheetId="926"/>
      <sheetData sheetId="927"/>
      <sheetData sheetId="928"/>
      <sheetData sheetId="929"/>
      <sheetData sheetId="930"/>
      <sheetData sheetId="931"/>
      <sheetData sheetId="932"/>
      <sheetData sheetId="933"/>
      <sheetData sheetId="934"/>
      <sheetData sheetId="935"/>
      <sheetData sheetId="936"/>
      <sheetData sheetId="937"/>
      <sheetData sheetId="938"/>
      <sheetData sheetId="939"/>
      <sheetData sheetId="940"/>
      <sheetData sheetId="941"/>
      <sheetData sheetId="942"/>
      <sheetData sheetId="943"/>
      <sheetData sheetId="944"/>
      <sheetData sheetId="945"/>
      <sheetData sheetId="946"/>
      <sheetData sheetId="947"/>
      <sheetData sheetId="948"/>
      <sheetData sheetId="949"/>
      <sheetData sheetId="950"/>
      <sheetData sheetId="951"/>
      <sheetData sheetId="952"/>
      <sheetData sheetId="953"/>
      <sheetData sheetId="954"/>
      <sheetData sheetId="955"/>
      <sheetData sheetId="956"/>
      <sheetData sheetId="957"/>
      <sheetData sheetId="958"/>
      <sheetData sheetId="959"/>
      <sheetData sheetId="960"/>
      <sheetData sheetId="961"/>
      <sheetData sheetId="962"/>
      <sheetData sheetId="963"/>
      <sheetData sheetId="964"/>
      <sheetData sheetId="965"/>
      <sheetData sheetId="966"/>
      <sheetData sheetId="967"/>
      <sheetData sheetId="968"/>
      <sheetData sheetId="969"/>
      <sheetData sheetId="970"/>
      <sheetData sheetId="971"/>
      <sheetData sheetId="972"/>
      <sheetData sheetId="973"/>
      <sheetData sheetId="974"/>
      <sheetData sheetId="975"/>
      <sheetData sheetId="976"/>
      <sheetData sheetId="977"/>
      <sheetData sheetId="978"/>
      <sheetData sheetId="979"/>
      <sheetData sheetId="980"/>
      <sheetData sheetId="981"/>
      <sheetData sheetId="982"/>
      <sheetData sheetId="983"/>
      <sheetData sheetId="984"/>
      <sheetData sheetId="985"/>
      <sheetData sheetId="986"/>
      <sheetData sheetId="987"/>
      <sheetData sheetId="988"/>
      <sheetData sheetId="989"/>
      <sheetData sheetId="990"/>
      <sheetData sheetId="991"/>
      <sheetData sheetId="992"/>
      <sheetData sheetId="993"/>
      <sheetData sheetId="994"/>
      <sheetData sheetId="995"/>
      <sheetData sheetId="996"/>
      <sheetData sheetId="997"/>
      <sheetData sheetId="998"/>
      <sheetData sheetId="999"/>
      <sheetData sheetId="1000"/>
      <sheetData sheetId="1001"/>
      <sheetData sheetId="1002"/>
      <sheetData sheetId="1003"/>
      <sheetData sheetId="1004"/>
      <sheetData sheetId="1005"/>
      <sheetData sheetId="1006"/>
      <sheetData sheetId="1007"/>
      <sheetData sheetId="1008"/>
      <sheetData sheetId="1009"/>
      <sheetData sheetId="1010"/>
      <sheetData sheetId="1011"/>
      <sheetData sheetId="1012"/>
      <sheetData sheetId="1013"/>
      <sheetData sheetId="1014"/>
      <sheetData sheetId="1015"/>
      <sheetData sheetId="1016"/>
      <sheetData sheetId="1017"/>
      <sheetData sheetId="1018"/>
      <sheetData sheetId="1019"/>
      <sheetData sheetId="1020"/>
      <sheetData sheetId="1021"/>
      <sheetData sheetId="1022"/>
      <sheetData sheetId="1023"/>
      <sheetData sheetId="1024"/>
      <sheetData sheetId="1025"/>
      <sheetData sheetId="1026"/>
      <sheetData sheetId="1027"/>
      <sheetData sheetId="1028"/>
      <sheetData sheetId="1029"/>
      <sheetData sheetId="1030"/>
      <sheetData sheetId="1031"/>
      <sheetData sheetId="1032"/>
      <sheetData sheetId="1033"/>
      <sheetData sheetId="1034"/>
      <sheetData sheetId="1035"/>
      <sheetData sheetId="1036"/>
      <sheetData sheetId="1037"/>
      <sheetData sheetId="1038"/>
      <sheetData sheetId="1039"/>
      <sheetData sheetId="1040"/>
      <sheetData sheetId="1041"/>
      <sheetData sheetId="1042"/>
      <sheetData sheetId="1043"/>
      <sheetData sheetId="1044"/>
      <sheetData sheetId="1045"/>
      <sheetData sheetId="1046"/>
      <sheetData sheetId="1047"/>
      <sheetData sheetId="1048"/>
      <sheetData sheetId="1049"/>
      <sheetData sheetId="1050"/>
      <sheetData sheetId="1051"/>
      <sheetData sheetId="1052"/>
      <sheetData sheetId="1053"/>
      <sheetData sheetId="1054"/>
      <sheetData sheetId="1055"/>
      <sheetData sheetId="1056"/>
      <sheetData sheetId="1057"/>
      <sheetData sheetId="1058"/>
      <sheetData sheetId="1059"/>
      <sheetData sheetId="1060"/>
      <sheetData sheetId="1061"/>
      <sheetData sheetId="1062"/>
      <sheetData sheetId="1063"/>
      <sheetData sheetId="1064"/>
      <sheetData sheetId="1065"/>
      <sheetData sheetId="1066"/>
      <sheetData sheetId="1067"/>
      <sheetData sheetId="1068"/>
      <sheetData sheetId="1069"/>
      <sheetData sheetId="1070"/>
      <sheetData sheetId="1071"/>
      <sheetData sheetId="1072"/>
      <sheetData sheetId="1073"/>
      <sheetData sheetId="1074"/>
      <sheetData sheetId="1075"/>
      <sheetData sheetId="1076"/>
      <sheetData sheetId="1077"/>
      <sheetData sheetId="1078"/>
      <sheetData sheetId="1079"/>
      <sheetData sheetId="1080"/>
      <sheetData sheetId="1081"/>
      <sheetData sheetId="1082"/>
      <sheetData sheetId="1083"/>
      <sheetData sheetId="1084"/>
      <sheetData sheetId="1085"/>
      <sheetData sheetId="1086"/>
      <sheetData sheetId="1087"/>
      <sheetData sheetId="1088"/>
      <sheetData sheetId="1089"/>
      <sheetData sheetId="1090"/>
      <sheetData sheetId="1091"/>
      <sheetData sheetId="1092"/>
      <sheetData sheetId="1093"/>
      <sheetData sheetId="1094"/>
      <sheetData sheetId="1095"/>
      <sheetData sheetId="1096"/>
      <sheetData sheetId="1097"/>
      <sheetData sheetId="1098"/>
      <sheetData sheetId="1099"/>
      <sheetData sheetId="1100"/>
      <sheetData sheetId="1101"/>
      <sheetData sheetId="1102"/>
      <sheetData sheetId="1103"/>
      <sheetData sheetId="1104"/>
      <sheetData sheetId="1105"/>
      <sheetData sheetId="1106"/>
      <sheetData sheetId="1107"/>
      <sheetData sheetId="1108"/>
      <sheetData sheetId="1109"/>
      <sheetData sheetId="1110"/>
      <sheetData sheetId="1111"/>
      <sheetData sheetId="1112"/>
      <sheetData sheetId="1113"/>
      <sheetData sheetId="1114"/>
      <sheetData sheetId="1115"/>
      <sheetData sheetId="1116"/>
      <sheetData sheetId="1117"/>
      <sheetData sheetId="1118"/>
      <sheetData sheetId="1119"/>
      <sheetData sheetId="1120"/>
      <sheetData sheetId="1121"/>
      <sheetData sheetId="1122"/>
      <sheetData sheetId="1123"/>
      <sheetData sheetId="1124"/>
      <sheetData sheetId="1125"/>
      <sheetData sheetId="1126"/>
      <sheetData sheetId="1127"/>
      <sheetData sheetId="1128"/>
      <sheetData sheetId="1129"/>
      <sheetData sheetId="1130"/>
      <sheetData sheetId="1131"/>
      <sheetData sheetId="1132"/>
      <sheetData sheetId="1133"/>
      <sheetData sheetId="1134"/>
      <sheetData sheetId="1135"/>
      <sheetData sheetId="1136"/>
      <sheetData sheetId="1137"/>
      <sheetData sheetId="1138"/>
      <sheetData sheetId="1139"/>
      <sheetData sheetId="1140"/>
      <sheetData sheetId="1141"/>
      <sheetData sheetId="1142"/>
      <sheetData sheetId="1143"/>
      <sheetData sheetId="1144"/>
      <sheetData sheetId="1145"/>
      <sheetData sheetId="1146"/>
      <sheetData sheetId="1147"/>
      <sheetData sheetId="1148"/>
      <sheetData sheetId="1149"/>
      <sheetData sheetId="115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LEGIR"/>
      <sheetName val="c.u. vigentes"/>
      <sheetName val="costo SE"/>
      <sheetName val="costo TRF y COMP."/>
      <sheetName val="costo PROM SUB."/>
      <sheetName val="costo PROM LIN."/>
      <sheetName val="linSTN"/>
      <sheetName val="trfSTN"/>
      <sheetName val="trfCONX"/>
      <sheetName val="compCAP"/>
      <sheetName val="otros elem."/>
      <sheetName val="configuración subestac."/>
      <sheetName val="ISA"/>
      <sheetName val="EPM"/>
      <sheetName val="EEB"/>
      <sheetName val="TRANSCELCA"/>
      <sheetName val="EPSA"/>
      <sheetName val="TEBSA"/>
      <sheetName val="CENS"/>
      <sheetName val="CHB"/>
      <sheetName val="CHEC"/>
      <sheetName val="DISTASA"/>
      <sheetName val="ESSA"/>
      <sheetName val="TCARTAGENA"/>
      <sheetName val="EBSA"/>
      <sheetName val="OTRO (&quot;0&quot;)"/>
      <sheetName val="propietarios"/>
      <sheetName val="nom_usored"/>
      <sheetName val="TOTAL STN"/>
      <sheetName val="TOTAL STN C.U. vigentes"/>
      <sheetName val="comparación"/>
      <sheetName val="total subest"/>
      <sheetName val="RESUMEN"/>
      <sheetName val="IMPRESIÓN"/>
      <sheetName val="linSTN (2)"/>
      <sheetName val="linSTN (3)"/>
      <sheetName val="trfSTN (2)"/>
      <sheetName val="compCAP (2)"/>
      <sheetName val="Informe Octubre"/>
      <sheetName val="c_u_ vigentes"/>
    </sheetNames>
    <sheetDataSet>
      <sheetData sheetId="0" refreshError="1">
        <row r="5">
          <cell r="D5">
            <v>0.02</v>
          </cell>
        </row>
        <row r="6">
          <cell r="D6">
            <v>0.05</v>
          </cell>
        </row>
        <row r="7">
          <cell r="D7">
            <v>0.09</v>
          </cell>
        </row>
        <row r="8">
          <cell r="D8">
            <v>0.05</v>
          </cell>
          <cell r="E8">
            <v>36525</v>
          </cell>
        </row>
        <row r="19">
          <cell r="B19">
            <v>25</v>
          </cell>
        </row>
      </sheetData>
      <sheetData sheetId="1" refreshError="1">
        <row r="26">
          <cell r="B26">
            <v>1.0191906578371615</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Cadastro Trafos"/>
      <sheetName val="Cadastro Postes"/>
      <sheetName val="Grafico Trafos"/>
      <sheetName val="Grafico Postes"/>
      <sheetName val="Trafos"/>
      <sheetName val="Postes"/>
      <sheetName val="Dados Grafico"/>
      <sheetName val="Tabela"/>
      <sheetName val="Cadastro_Trafos2"/>
      <sheetName val="Cadastro_Postes2"/>
      <sheetName val="Grafico_Trafos2"/>
      <sheetName val="Grafico_Postes2"/>
      <sheetName val="Dados_Grafico2"/>
      <sheetName val="Cadastro_Trafos"/>
      <sheetName val="Cadastro_Postes"/>
      <sheetName val="Grafico_Trafos"/>
      <sheetName val="Grafico_Postes"/>
      <sheetName val="Dados_Grafico"/>
      <sheetName val="Cadastro_Trafos1"/>
      <sheetName val="Cadastro_Postes1"/>
      <sheetName val="Grafico_Trafos1"/>
      <sheetName val="Grafico_Postes1"/>
      <sheetName val="Dados_Grafico1"/>
      <sheetName val="Cadastro_Trafos3"/>
      <sheetName val="Cadastro_Postes3"/>
      <sheetName val="Grafico_Trafos3"/>
      <sheetName val="Grafico_Postes3"/>
      <sheetName val="Dados_Grafico3"/>
      <sheetName val="Cadastro_Trafos4"/>
      <sheetName val="Cadastro_Postes4"/>
      <sheetName val="Grafico_Trafos4"/>
      <sheetName val="Grafico_Postes4"/>
      <sheetName val="Dados_Grafico4"/>
      <sheetName val="Cadastro_Trafos5"/>
      <sheetName val="Cadastro_Postes5"/>
      <sheetName val="Grafico_Trafos5"/>
      <sheetName val="Grafico_Postes5"/>
      <sheetName val="Dados_Grafico5"/>
    </sheetNames>
    <sheetDataSet>
      <sheetData sheetId="0" refreshError="1"/>
      <sheetData sheetId="1" refreshError="1">
        <row r="1">
          <cell r="J1">
            <v>1</v>
          </cell>
        </row>
        <row r="3">
          <cell r="W3" t="str">
            <v>ABC</v>
          </cell>
        </row>
        <row r="4">
          <cell r="W4" t="str">
            <v>Anhembi</v>
          </cell>
        </row>
        <row r="5">
          <cell r="W5" t="str">
            <v>Centro</v>
          </cell>
        </row>
        <row r="6">
          <cell r="W6" t="str">
            <v>Leste</v>
          </cell>
        </row>
        <row r="7">
          <cell r="W7" t="str">
            <v>Oeste</v>
          </cell>
        </row>
        <row r="8">
          <cell r="W8" t="str">
            <v>Sul</v>
          </cell>
        </row>
      </sheetData>
      <sheetData sheetId="2" refreshError="1"/>
      <sheetData sheetId="3" refreshError="1"/>
      <sheetData sheetId="4" refreshError="1"/>
      <sheetData sheetId="5" refreshError="1"/>
      <sheetData sheetId="6" refreshError="1">
        <row r="1">
          <cell r="J1">
            <v>1</v>
          </cell>
        </row>
      </sheetData>
      <sheetData sheetId="7" refreshError="1"/>
      <sheetData sheetId="8" refreshError="1">
        <row r="12">
          <cell r="B12">
            <v>2006</v>
          </cell>
        </row>
      </sheetData>
      <sheetData sheetId="9"/>
      <sheetData sheetId="10"/>
      <sheetData sheetId="11"/>
      <sheetData sheetId="12"/>
      <sheetData sheetId="13"/>
      <sheetData sheetId="14">
        <row r="1">
          <cell r="J1">
            <v>1</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Name val="ESRES"/>
      <sheetName val="HESREGRF"/>
      <sheetName val="Tablas"/>
      <sheetName val="ISA"/>
      <sheetName val="10"/>
      <sheetName val="Responsables"/>
      <sheetName val="Impuestos (3)"/>
      <sheetName val="Conc. IFRS vs L.Trib"/>
      <sheetName val="Balance 2016"/>
      <sheetName val="Balances 2015"/>
      <sheetName val="Impuestos (2)"/>
      <sheetName val="Impuestos"/>
      <sheetName val="ingra8"/>
      <sheetName val="Colombia CE"/>
    </sheetNames>
    <sheetDataSet>
      <sheetData sheetId="0" refreshError="1">
        <row r="2">
          <cell r="A2" t="str">
            <v xml:space="preserve"> BALANCE GENERAL</v>
          </cell>
        </row>
        <row r="3">
          <cell r="A3" t="str">
            <v>Millones de Pesos</v>
          </cell>
        </row>
        <row r="5">
          <cell r="B5" t="str">
            <v xml:space="preserve">   A MAYO  DE 1997</v>
          </cell>
          <cell r="D5" t="str">
            <v>A DICIEMBRE DE 1.996*</v>
          </cell>
          <cell r="F5" t="str">
            <v>VARIACIÓN</v>
          </cell>
        </row>
        <row r="6">
          <cell r="B6" t="str">
            <v>VALOR</v>
          </cell>
          <cell r="C6" t="str">
            <v>%</v>
          </cell>
          <cell r="D6" t="str">
            <v>VALOR</v>
          </cell>
          <cell r="E6" t="str">
            <v>%</v>
          </cell>
          <cell r="F6" t="str">
            <v>VALOR</v>
          </cell>
          <cell r="G6" t="str">
            <v>%</v>
          </cell>
        </row>
        <row r="8">
          <cell r="A8" t="str">
            <v>ACTIVO FIJO Y VALORIZACIÓN</v>
          </cell>
          <cell r="B8">
            <v>1498902</v>
          </cell>
          <cell r="C8">
            <v>83.342850645295997</v>
          </cell>
          <cell r="D8">
            <v>1512182</v>
          </cell>
          <cell r="E8">
            <v>88.026772751774587</v>
          </cell>
          <cell r="F8">
            <v>-13280</v>
          </cell>
          <cell r="G8">
            <v>-0.87820116890691724</v>
          </cell>
        </row>
        <row r="9">
          <cell r="A9" t="str">
            <v>ACTIVO CORRIENTE</v>
          </cell>
          <cell r="B9">
            <v>218066</v>
          </cell>
          <cell r="C9">
            <v>12.125036906226768</v>
          </cell>
          <cell r="D9">
            <v>171326</v>
          </cell>
          <cell r="E9">
            <v>9.973187664229922</v>
          </cell>
          <cell r="F9">
            <v>46740</v>
          </cell>
          <cell r="G9">
            <v>27.281323325122862</v>
          </cell>
        </row>
        <row r="10">
          <cell r="A10" t="str">
            <v>OTROS ACTIVOS</v>
          </cell>
          <cell r="B10">
            <v>81509</v>
          </cell>
          <cell r="C10">
            <v>4.532112448477239</v>
          </cell>
          <cell r="D10">
            <v>34358</v>
          </cell>
          <cell r="E10">
            <v>2.0000395839954921</v>
          </cell>
          <cell r="F10">
            <v>47151</v>
          </cell>
          <cell r="G10">
            <v>137.23441411025087</v>
          </cell>
        </row>
        <row r="11">
          <cell r="A11" t="str">
            <v>TOTAL ACTIVO</v>
          </cell>
          <cell r="B11">
            <v>1798477</v>
          </cell>
          <cell r="C11">
            <v>100</v>
          </cell>
          <cell r="D11">
            <v>1717866</v>
          </cell>
          <cell r="E11">
            <v>100</v>
          </cell>
          <cell r="F11">
            <v>80611</v>
          </cell>
          <cell r="G11">
            <v>4.6925080303120268</v>
          </cell>
        </row>
        <row r="12">
          <cell r="E12">
            <v>0</v>
          </cell>
        </row>
        <row r="13">
          <cell r="A13" t="str">
            <v>PASIVO LARGO PLAZO</v>
          </cell>
          <cell r="B13">
            <v>297713</v>
          </cell>
          <cell r="C13">
            <v>16.553617310646732</v>
          </cell>
          <cell r="D13">
            <v>260535</v>
          </cell>
          <cell r="E13">
            <v>15.166200390484475</v>
          </cell>
          <cell r="F13">
            <v>37178</v>
          </cell>
          <cell r="G13">
            <v>14.269867772084366</v>
          </cell>
        </row>
        <row r="14">
          <cell r="A14" t="str">
            <v>PASIVO CORRIENTE</v>
          </cell>
          <cell r="B14">
            <v>151280</v>
          </cell>
          <cell r="C14">
            <v>8.4115615601422764</v>
          </cell>
          <cell r="D14">
            <v>76166</v>
          </cell>
          <cell r="E14">
            <v>4.4337567656615828</v>
          </cell>
          <cell r="F14">
            <v>75114</v>
          </cell>
          <cell r="G14">
            <v>98.618806291521153</v>
          </cell>
        </row>
        <row r="15">
          <cell r="A15" t="str">
            <v>TOTAL PASIVO</v>
          </cell>
          <cell r="B15">
            <v>448993</v>
          </cell>
          <cell r="C15">
            <v>24.965178870789007</v>
          </cell>
          <cell r="D15">
            <v>336701</v>
          </cell>
          <cell r="E15">
            <v>19.599957156146054</v>
          </cell>
          <cell r="F15">
            <v>112292</v>
          </cell>
          <cell r="G15">
            <v>33.350658299203154</v>
          </cell>
        </row>
        <row r="16">
          <cell r="C16">
            <v>0</v>
          </cell>
          <cell r="E16">
            <v>0</v>
          </cell>
        </row>
        <row r="17">
          <cell r="A17" t="str">
            <v>TOTAL PATRIMONIO</v>
          </cell>
          <cell r="B17">
            <v>1349484</v>
          </cell>
          <cell r="C17">
            <v>75.034821129210997</v>
          </cell>
          <cell r="D17">
            <v>1381165</v>
          </cell>
          <cell r="E17">
            <v>80.400042843853953</v>
          </cell>
          <cell r="F17">
            <v>-31681</v>
          </cell>
          <cell r="G17">
            <v>-2.2937882150213769</v>
          </cell>
        </row>
        <row r="18">
          <cell r="C18">
            <v>0</v>
          </cell>
          <cell r="E18">
            <v>0</v>
          </cell>
        </row>
        <row r="19">
          <cell r="A19" t="str">
            <v>PASIVO MÁS PATRIMONIO</v>
          </cell>
          <cell r="B19">
            <v>1798477</v>
          </cell>
          <cell r="C19">
            <v>100</v>
          </cell>
          <cell r="D19">
            <v>1717866</v>
          </cell>
          <cell r="E19">
            <v>100</v>
          </cell>
          <cell r="F19">
            <v>80611</v>
          </cell>
          <cell r="G19">
            <v>4.6925080303120268</v>
          </cell>
        </row>
      </sheetData>
      <sheetData sheetId="1" refreshError="1">
        <row r="2">
          <cell r="A2" t="str">
            <v xml:space="preserve"> ESTADO DE RESULTADOS COMPARATIVO</v>
          </cell>
        </row>
        <row r="3">
          <cell r="A3" t="str">
            <v>A MAYO 31 DE 1997</v>
          </cell>
        </row>
        <row r="4">
          <cell r="A4" t="str">
            <v>Millones de Pesos</v>
          </cell>
        </row>
        <row r="7">
          <cell r="B7">
            <v>1997</v>
          </cell>
          <cell r="D7" t="str">
            <v>1996*</v>
          </cell>
          <cell r="F7" t="str">
            <v>VARIACIÓN</v>
          </cell>
        </row>
        <row r="8">
          <cell r="B8" t="str">
            <v>VALOR</v>
          </cell>
          <cell r="C8" t="str">
            <v>%</v>
          </cell>
          <cell r="D8" t="str">
            <v>VALOR</v>
          </cell>
          <cell r="E8" t="str">
            <v>%</v>
          </cell>
          <cell r="F8" t="str">
            <v>VALOR</v>
          </cell>
          <cell r="G8" t="str">
            <v>%</v>
          </cell>
        </row>
        <row r="10">
          <cell r="A10" t="str">
            <v>INGRESOS DE OPERACION</v>
          </cell>
        </row>
        <row r="11">
          <cell r="A11" t="str">
            <v>STN</v>
          </cell>
          <cell r="B11">
            <v>107750</v>
          </cell>
          <cell r="C11">
            <v>87.019374429629394</v>
          </cell>
          <cell r="D11">
            <v>75068</v>
          </cell>
          <cell r="E11">
            <v>89.999880108861149</v>
          </cell>
          <cell r="F11">
            <v>32682</v>
          </cell>
          <cell r="G11">
            <v>43.536526882293387</v>
          </cell>
        </row>
        <row r="12">
          <cell r="A12" t="str">
            <v>CONEXION</v>
          </cell>
          <cell r="B12">
            <v>6141</v>
          </cell>
          <cell r="C12">
            <v>4.959498639186581</v>
          </cell>
          <cell r="D12">
            <v>8340</v>
          </cell>
          <cell r="E12">
            <v>9.9989209797503857</v>
          </cell>
          <cell r="F12">
            <v>-2199</v>
          </cell>
          <cell r="G12">
            <v>-26.366906474820144</v>
          </cell>
        </row>
        <row r="13">
          <cell r="A13" t="str">
            <v>CND</v>
          </cell>
          <cell r="B13">
            <v>6893</v>
          </cell>
          <cell r="C13">
            <v>5.5668171502871031</v>
          </cell>
          <cell r="D13">
            <v>0</v>
          </cell>
          <cell r="E13">
            <v>0</v>
          </cell>
          <cell r="F13">
            <v>6893</v>
          </cell>
          <cell r="G13">
            <v>100</v>
          </cell>
        </row>
        <row r="14">
          <cell r="A14" t="str">
            <v>MEM</v>
          </cell>
          <cell r="B14">
            <v>2134</v>
          </cell>
          <cell r="C14">
            <v>1.7234277961283444</v>
          </cell>
          <cell r="D14">
            <v>0</v>
          </cell>
          <cell r="E14">
            <v>0</v>
          </cell>
          <cell r="F14">
            <v>2134</v>
          </cell>
          <cell r="G14">
            <v>100</v>
          </cell>
        </row>
        <row r="15">
          <cell r="A15" t="str">
            <v>TELECOMUNICACIONES</v>
          </cell>
          <cell r="B15">
            <v>204</v>
          </cell>
          <cell r="C15">
            <v>0.16475129822407791</v>
          </cell>
          <cell r="D15">
            <v>0</v>
          </cell>
          <cell r="E15">
            <v>0</v>
          </cell>
          <cell r="F15">
            <v>204</v>
          </cell>
          <cell r="G15">
            <v>100</v>
          </cell>
        </row>
        <row r="16">
          <cell r="A16" t="str">
            <v>ACTIVIDADES CONEXAS</v>
          </cell>
          <cell r="B16">
            <v>701</v>
          </cell>
          <cell r="C16">
            <v>0.56613068654450305</v>
          </cell>
          <cell r="D16">
            <v>0</v>
          </cell>
          <cell r="E16">
            <v>0</v>
          </cell>
          <cell r="F16">
            <v>701</v>
          </cell>
          <cell r="G16">
            <v>100</v>
          </cell>
        </row>
        <row r="17">
          <cell r="A17" t="str">
            <v>TOTAL INGRESOS DE OPERACION</v>
          </cell>
          <cell r="B17">
            <v>123823</v>
          </cell>
          <cell r="C17">
            <v>100</v>
          </cell>
          <cell r="D17">
            <v>83409</v>
          </cell>
          <cell r="E17">
            <v>100</v>
          </cell>
          <cell r="F17">
            <v>40414</v>
          </cell>
          <cell r="G17">
            <v>48.4528048531933</v>
          </cell>
        </row>
        <row r="19">
          <cell r="A19" t="str">
            <v>GASTOS DE OPERACION</v>
          </cell>
        </row>
        <row r="20">
          <cell r="A20" t="str">
            <v>ADMINISTRACION</v>
          </cell>
          <cell r="B20">
            <v>29260</v>
          </cell>
          <cell r="C20">
            <v>24</v>
          </cell>
          <cell r="D20">
            <v>19971</v>
          </cell>
          <cell r="E20">
            <v>23.943459338920263</v>
          </cell>
          <cell r="F20">
            <v>9289</v>
          </cell>
          <cell r="G20">
            <v>46.512443042411498</v>
          </cell>
        </row>
        <row r="21">
          <cell r="A21" t="str">
            <v>DEPRECIACION Y AMORTIZACIONES</v>
          </cell>
          <cell r="B21">
            <v>22715</v>
          </cell>
          <cell r="C21">
            <v>18.344734015489852</v>
          </cell>
          <cell r="D21">
            <v>14523</v>
          </cell>
          <cell r="E21">
            <v>17.41179009459411</v>
          </cell>
          <cell r="F21">
            <v>8192</v>
          </cell>
          <cell r="G21">
            <v>56.407078427322176</v>
          </cell>
        </row>
        <row r="22">
          <cell r="A22" t="str">
            <v>TOTAL GASTOS DE OPERACION</v>
          </cell>
          <cell r="B22">
            <v>51975</v>
          </cell>
          <cell r="C22">
            <v>41.975238849002203</v>
          </cell>
          <cell r="D22">
            <v>34494</v>
          </cell>
          <cell r="E22">
            <v>41.355249433514366</v>
          </cell>
          <cell r="F22">
            <v>17481</v>
          </cell>
          <cell r="G22">
            <v>50.678378848495385</v>
          </cell>
        </row>
        <row r="24">
          <cell r="A24" t="str">
            <v>PRODUCTO BRUTO DE OPERACION</v>
          </cell>
          <cell r="B24">
            <v>71848</v>
          </cell>
          <cell r="C24">
            <v>58.024761150997797</v>
          </cell>
          <cell r="D24">
            <v>48915</v>
          </cell>
          <cell r="E24">
            <v>58.644750566485627</v>
          </cell>
          <cell r="F24">
            <v>22933</v>
          </cell>
          <cell r="G24">
            <v>46.883369109680054</v>
          </cell>
        </row>
        <row r="26">
          <cell r="A26" t="str">
            <v>INGRESOS NO OPERACIONALES</v>
          </cell>
        </row>
        <row r="27">
          <cell r="A27" t="str">
            <v>INTERESES Y OTROS</v>
          </cell>
          <cell r="B27">
            <v>9677</v>
          </cell>
          <cell r="C27">
            <v>7.8151878084039312</v>
          </cell>
          <cell r="D27">
            <v>7386</v>
          </cell>
          <cell r="E27">
            <v>8.8551595151602331</v>
          </cell>
          <cell r="F27">
            <v>2291</v>
          </cell>
          <cell r="G27">
            <v>31.018142431627403</v>
          </cell>
        </row>
        <row r="28">
          <cell r="A28" t="str">
            <v>DIFERENCIA EN CAMBIO</v>
          </cell>
          <cell r="B28">
            <v>437</v>
          </cell>
          <cell r="C28">
            <v>0.35292312413687277</v>
          </cell>
          <cell r="D28">
            <v>793</v>
          </cell>
          <cell r="E28">
            <v>0.95073673104820822</v>
          </cell>
          <cell r="F28">
            <v>-356</v>
          </cell>
          <cell r="G28">
            <v>-44.892812105926858</v>
          </cell>
        </row>
        <row r="29">
          <cell r="A29" t="str">
            <v>TOTAL INGRESOS NO OPERACIONALES</v>
          </cell>
          <cell r="B29">
            <v>10114</v>
          </cell>
          <cell r="C29">
            <v>8.1681109325408041</v>
          </cell>
          <cell r="D29">
            <v>8179</v>
          </cell>
          <cell r="E29">
            <v>9.8058962462084427</v>
          </cell>
          <cell r="F29">
            <v>1935</v>
          </cell>
          <cell r="G29">
            <v>23.658148917960631</v>
          </cell>
        </row>
        <row r="31">
          <cell r="A31" t="str">
            <v>GASTOS NO OPERACIONALES</v>
          </cell>
        </row>
        <row r="32">
          <cell r="A32" t="str">
            <v>INTERESES Y OTROS</v>
          </cell>
          <cell r="B32">
            <v>12465</v>
          </cell>
          <cell r="C32">
            <v>10.066788884132997</v>
          </cell>
          <cell r="D32">
            <v>8299</v>
          </cell>
          <cell r="E32">
            <v>9.9497656128235565</v>
          </cell>
          <cell r="F32">
            <v>4166</v>
          </cell>
          <cell r="G32">
            <v>50.198819134835524</v>
          </cell>
        </row>
        <row r="33">
          <cell r="A33" t="str">
            <v>DIFERENCIA EN CAMBIO</v>
          </cell>
          <cell r="B33">
            <v>9058</v>
          </cell>
          <cell r="C33">
            <v>7.3152806829102826</v>
          </cell>
          <cell r="D33">
            <v>19874</v>
          </cell>
          <cell r="E33">
            <v>23.827164934239711</v>
          </cell>
          <cell r="F33">
            <v>-10816</v>
          </cell>
          <cell r="G33">
            <v>-54.422864043473886</v>
          </cell>
        </row>
        <row r="34">
          <cell r="A34" t="str">
            <v>TOTAL GASTOS NO OPERACIONALES</v>
          </cell>
          <cell r="B34">
            <v>21523</v>
          </cell>
          <cell r="C34">
            <v>17.382069567043278</v>
          </cell>
          <cell r="D34">
            <v>28173</v>
          </cell>
          <cell r="E34">
            <v>33.776930547063266</v>
          </cell>
          <cell r="F34">
            <v>-6650</v>
          </cell>
          <cell r="G34">
            <v>-23.604160011358395</v>
          </cell>
        </row>
        <row r="36">
          <cell r="A36" t="str">
            <v>UTILIDAD ANTES DE CORRECCION MONETARIA</v>
          </cell>
          <cell r="B36">
            <v>60439</v>
          </cell>
          <cell r="C36">
            <v>48.810802516495322</v>
          </cell>
          <cell r="D36">
            <v>28922</v>
          </cell>
          <cell r="E36">
            <v>34.674915177019265</v>
          </cell>
          <cell r="F36">
            <v>31517</v>
          </cell>
          <cell r="G36">
            <v>108.97240854712675</v>
          </cell>
        </row>
        <row r="38">
          <cell r="A38" t="str">
            <v>CORRECCION MONETARIA</v>
          </cell>
          <cell r="B38">
            <v>11534</v>
          </cell>
          <cell r="C38">
            <v>9.3149091848848755</v>
          </cell>
          <cell r="D38">
            <v>26307</v>
          </cell>
          <cell r="E38">
            <v>31.539761896198254</v>
          </cell>
          <cell r="F38">
            <v>-14773</v>
          </cell>
          <cell r="G38">
            <v>-56.156156156156158</v>
          </cell>
        </row>
        <row r="40">
          <cell r="A40" t="str">
            <v>UTILIDAD NETA</v>
          </cell>
          <cell r="B40">
            <v>71974</v>
          </cell>
          <cell r="C40">
            <v>58.126519305783255</v>
          </cell>
          <cell r="D40">
            <v>55229</v>
          </cell>
          <cell r="E40">
            <v>66.214677073217516</v>
          </cell>
          <cell r="F40">
            <v>16745</v>
          </cell>
          <cell r="G40">
            <v>30.319216353727207</v>
          </cell>
        </row>
      </sheetData>
      <sheetData sheetId="2" refreshError="1">
        <row r="17">
          <cell r="A17" t="str">
            <v>ESTADO DE RESULTADOS COMPARATIVO</v>
          </cell>
        </row>
        <row r="18">
          <cell r="A18" t="str">
            <v xml:space="preserve"> A MAYO</v>
          </cell>
        </row>
        <row r="19">
          <cell r="A19" t="str">
            <v>Millones de pesos</v>
          </cell>
        </row>
      </sheetData>
      <sheetData sheetId="3" refreshError="1"/>
      <sheetData sheetId="4" refreshError="1"/>
      <sheetData sheetId="5" refreshError="1"/>
      <sheetData sheetId="6" refreshError="1"/>
      <sheetData sheetId="7"/>
      <sheetData sheetId="8"/>
      <sheetData sheetId="9">
        <row r="1">
          <cell r="C1" t="str">
            <v>Página 1 de 1</v>
          </cell>
        </row>
      </sheetData>
      <sheetData sheetId="10"/>
      <sheetData sheetId="11"/>
      <sheetData sheetId="12"/>
      <sheetData sheetId="13" refreshError="1"/>
      <sheetData sheetId="14"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nsibilidad"/>
      <sheetName val="#¡REF"/>
      <sheetName val="DEUDACOP"/>
    </sheetNames>
    <sheetDataSet>
      <sheetData sheetId="0" refreshError="1"/>
      <sheetData sheetId="1" refreshError="1"/>
      <sheetData sheetId="2"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printerSettings" Target="../printerSettings/printerSettings11.bin"/><Relationship Id="rId4" Type="http://schemas.openxmlformats.org/officeDocument/2006/relationships/comments" Target="../comments1.xm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ustomProperty" Target="../customProperty13.bin"/><Relationship Id="rId2" Type="http://schemas.openxmlformats.org/officeDocument/2006/relationships/customProperty" Target="../customProperty12.bin"/><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3" Type="http://schemas.openxmlformats.org/officeDocument/2006/relationships/hyperlink" Target="http://www2.osinerg.gob.pe/Resoluciones/pdf/2017/OSINERGMIN%20No.061-2017-OS-CD.pdf" TargetMode="External"/><Relationship Id="rId18" Type="http://schemas.openxmlformats.org/officeDocument/2006/relationships/hyperlink" Target="https://www.osinergmin.gob.pe/Resoluciones/pdf/2015/OSINERGMIN%20No.147-2015-OS-CD.pdf" TargetMode="External"/><Relationship Id="rId26" Type="http://schemas.openxmlformats.org/officeDocument/2006/relationships/hyperlink" Target="http://apolo.creg.gov.co/Publicac.nsf/Documentos-Resoluciones?openview=" TargetMode="External"/><Relationship Id="rId39" Type="http://schemas.openxmlformats.org/officeDocument/2006/relationships/hyperlink" Target="http://apolo.creg.gov.co/Publicac.nsf/Documentos-Resoluciones?openview=" TargetMode="External"/><Relationship Id="rId21" Type="http://schemas.openxmlformats.org/officeDocument/2006/relationships/hyperlink" Target="https://www.proyectosapp.pe/RepositorioAPS/0/0/JER/PALINEAOROYACARHUAMAYO/Contrato.pdf" TargetMode="External"/><Relationship Id="rId34" Type="http://schemas.openxmlformats.org/officeDocument/2006/relationships/hyperlink" Target="http://apolo.creg.gov.co/Publicac.nsf/Documentos-Resoluciones?openview=" TargetMode="External"/><Relationship Id="rId42" Type="http://schemas.openxmlformats.org/officeDocument/2006/relationships/hyperlink" Target="http://apolo.creg.gov.co/Publicac.nsf/Documentos-Resoluciones?openview=" TargetMode="External"/><Relationship Id="rId47" Type="http://schemas.openxmlformats.org/officeDocument/2006/relationships/hyperlink" Target="http://apolo.creg.gov.co/Publicac.nsf/Documentos-Resoluciones?openview=" TargetMode="External"/><Relationship Id="rId50" Type="http://schemas.openxmlformats.org/officeDocument/2006/relationships/hyperlink" Target="https://www.bcn.cl/leychile/navegar?idNorma=1063209" TargetMode="External"/><Relationship Id="rId7" Type="http://schemas.openxmlformats.org/officeDocument/2006/relationships/hyperlink" Target="https://www.osinergmin.gob.pe/seccion/centro_documental/PlantillaMarcoLegalBusqueda/Decreto%20Supremo%20N%C2%B0%20027-2007-EM%20-%20Reglamento%20de%20Transmisi%C3%B3n.pdf" TargetMode="External"/><Relationship Id="rId2" Type="http://schemas.openxmlformats.org/officeDocument/2006/relationships/hyperlink" Target="http://apolo.creg.gov.co/Publicac.nsf/Documentos-Resoluciones?openview=" TargetMode="External"/><Relationship Id="rId16" Type="http://schemas.openxmlformats.org/officeDocument/2006/relationships/hyperlink" Target="https://www.osinergmin.gob.pe/Resoluciones/pdf/2020/Osinergmin-056-2020-OS-CD.pdf" TargetMode="External"/><Relationship Id="rId29" Type="http://schemas.openxmlformats.org/officeDocument/2006/relationships/hyperlink" Target="http://apolo.creg.gov.co/Publicac.nsf/Documentos-Resoluciones?openview=" TargetMode="External"/><Relationship Id="rId11" Type="http://schemas.openxmlformats.org/officeDocument/2006/relationships/hyperlink" Target="https://www.osinergmin.gob.pe/Resoluciones/pdf/2020/Osinergmin-140-2020-OS-CD.pdf" TargetMode="External"/><Relationship Id="rId24" Type="http://schemas.openxmlformats.org/officeDocument/2006/relationships/hyperlink" Target="https://sawi.aetn.gob.bo/docfly/app/webroot/uploads/IMG-ML_RLE-admin-2010-09-23-26094.pdf" TargetMode="External"/><Relationship Id="rId32" Type="http://schemas.openxmlformats.org/officeDocument/2006/relationships/hyperlink" Target="http://apolo.creg.gov.co/Publicac.nsf/Documentos-Resoluciones?openview=" TargetMode="External"/><Relationship Id="rId37" Type="http://schemas.openxmlformats.org/officeDocument/2006/relationships/hyperlink" Target="http://apolo.creg.gov.co/Publicac.nsf/Documentos-Resoluciones?openview=" TargetMode="External"/><Relationship Id="rId40" Type="http://schemas.openxmlformats.org/officeDocument/2006/relationships/hyperlink" Target="http://apolo.creg.gov.co/Publicac.nsf/Documentos-Resoluciones?openview=" TargetMode="External"/><Relationship Id="rId45" Type="http://schemas.openxmlformats.org/officeDocument/2006/relationships/hyperlink" Target="http://apolo.creg.gov.co/Publicac.nsf/Documentos-Resoluciones?openview=" TargetMode="External"/><Relationship Id="rId53" Type="http://schemas.openxmlformats.org/officeDocument/2006/relationships/customProperty" Target="../customProperty15.bin"/><Relationship Id="rId5" Type="http://schemas.openxmlformats.org/officeDocument/2006/relationships/hyperlink" Target="https://www.osinergmin.gob.pe/cartas/documentos/electricidad/normativa/DS-009-93-EM-REGLAMENTO-LCE.pdf" TargetMode="External"/><Relationship Id="rId10" Type="http://schemas.openxmlformats.org/officeDocument/2006/relationships/hyperlink" Target="https://www.osinergmin.gob.pe/Resoluciones/pdf/2020/Osinergmin-068-2020-OS-CD.pdf" TargetMode="External"/><Relationship Id="rId19" Type="http://schemas.openxmlformats.org/officeDocument/2006/relationships/hyperlink" Target="https://www.proyectosapp.pe/RepositorioAPS/0/0/JER/PAETECENETESUR/Contrato%20Etecen%20-%20Etesur/Contrato_EtecenEtesur.pdf" TargetMode="External"/><Relationship Id="rId31" Type="http://schemas.openxmlformats.org/officeDocument/2006/relationships/hyperlink" Target="http://apolo.creg.gov.co/Publicac.nsf/Documentos-Resoluciones?openview=" TargetMode="External"/><Relationship Id="rId44" Type="http://schemas.openxmlformats.org/officeDocument/2006/relationships/hyperlink" Target="http://apolo.creg.gov.co/Publicac.nsf/Documentos-Resoluciones?openview=" TargetMode="External"/><Relationship Id="rId52" Type="http://schemas.openxmlformats.org/officeDocument/2006/relationships/customProperty" Target="../customProperty14.bin"/><Relationship Id="rId4" Type="http://schemas.openxmlformats.org/officeDocument/2006/relationships/hyperlink" Target="https://www.osinergmin.gob.pe/cartas/documentos/electricidad/normativa/LEY_CONCESIONES_ELECTRICAS.pdf" TargetMode="External"/><Relationship Id="rId9" Type="http://schemas.openxmlformats.org/officeDocument/2006/relationships/hyperlink" Target="https://www.osinergmin.gob.pe/Resoluciones/pdf/2020/Osinergmin-124-2020-OS-CD.pdf" TargetMode="External"/><Relationship Id="rId14" Type="http://schemas.openxmlformats.org/officeDocument/2006/relationships/hyperlink" Target="http://www2.osinerg.gob.pe/Resoluciones/pdf/2017/OSINERGMIN%20No.129-2017-OS-CD.pdf" TargetMode="External"/><Relationship Id="rId22" Type="http://schemas.openxmlformats.org/officeDocument/2006/relationships/hyperlink" Target="https://www.proyectosapp.pe/modulos/JER/PlantillaStandard.aspx?are=0&amp;prf=2&amp;jer=7649&amp;sec=22" TargetMode="External"/><Relationship Id="rId27" Type="http://schemas.openxmlformats.org/officeDocument/2006/relationships/hyperlink" Target="http://apolo.creg.gov.co/Publicac.nsf/Documentos-Resoluciones?openview=" TargetMode="External"/><Relationship Id="rId30" Type="http://schemas.openxmlformats.org/officeDocument/2006/relationships/hyperlink" Target="http://apolo.creg.gov.co/Publicac.nsf/Documentos-Resoluciones?openview=" TargetMode="External"/><Relationship Id="rId35" Type="http://schemas.openxmlformats.org/officeDocument/2006/relationships/hyperlink" Target="http://apolo.creg.gov.co/Publicac.nsf/Documentos-Resoluciones?openview=" TargetMode="External"/><Relationship Id="rId43" Type="http://schemas.openxmlformats.org/officeDocument/2006/relationships/hyperlink" Target="http://apolo.creg.gov.co/Publicac.nsf/Documentos-Resoluciones?openview=" TargetMode="External"/><Relationship Id="rId48" Type="http://schemas.openxmlformats.org/officeDocument/2006/relationships/hyperlink" Target="http://apolo.creg.gov.co/Publicac.nsf/Documentos-Resoluciones?openview=" TargetMode="External"/><Relationship Id="rId8" Type="http://schemas.openxmlformats.org/officeDocument/2006/relationships/hyperlink" Target="http://www2.congreso.gob.pe/sicr/cendocbib/con5_uibd.nsf/1B334AA6E22479B2052582430057C4C3/$FILE/027-2007-EM.pdf" TargetMode="External"/><Relationship Id="rId51" Type="http://schemas.openxmlformats.org/officeDocument/2006/relationships/hyperlink" Target="https://www.bcn.cl/leychile/navegar?idNorma=1134824" TargetMode="External"/><Relationship Id="rId3" Type="http://schemas.openxmlformats.org/officeDocument/2006/relationships/hyperlink" Target="http://apolo.creg.gov.co/Publicac.nsf/Documentos-Resoluciones?openview=" TargetMode="External"/><Relationship Id="rId12" Type="http://schemas.openxmlformats.org/officeDocument/2006/relationships/hyperlink" Target="https://www.osinergmin.gob.pe/Resoluciones/pdf/2020/Osinergmin-078-2020-OS-CD.pdf" TargetMode="External"/><Relationship Id="rId17" Type="http://schemas.openxmlformats.org/officeDocument/2006/relationships/hyperlink" Target="https://www.osinergmin.gob.pe/Resoluciones/pdf/2020/Osinergmin-042-2020-OS-CD.pdf" TargetMode="External"/><Relationship Id="rId25" Type="http://schemas.openxmlformats.org/officeDocument/2006/relationships/hyperlink" Target="http://apolo.creg.gov.co/Publicac.nsf/Documentos-Resoluciones?openview=" TargetMode="External"/><Relationship Id="rId33" Type="http://schemas.openxmlformats.org/officeDocument/2006/relationships/hyperlink" Target="http://apolo.creg.gov.co/Publicac.nsf/Documentos-Resoluciones?openview=" TargetMode="External"/><Relationship Id="rId38" Type="http://schemas.openxmlformats.org/officeDocument/2006/relationships/hyperlink" Target="http://apolo.creg.gov.co/Publicac.nsf/Documentos-Resoluciones?openview=" TargetMode="External"/><Relationship Id="rId46" Type="http://schemas.openxmlformats.org/officeDocument/2006/relationships/hyperlink" Target="http://apolo.creg.gov.co/Publicac.nsf/Documentos-Resoluciones?openview=" TargetMode="External"/><Relationship Id="rId20" Type="http://schemas.openxmlformats.org/officeDocument/2006/relationships/hyperlink" Target="https://www.proyectosapp.pe/RepositorioAPS/0/0/JER/PATRANSMISIONMS/Contrato.pdf" TargetMode="External"/><Relationship Id="rId41" Type="http://schemas.openxmlformats.org/officeDocument/2006/relationships/hyperlink" Target="http://apolo.creg.gov.co/Publicac.nsf/Documentos-Resoluciones?openview=" TargetMode="External"/><Relationship Id="rId1" Type="http://schemas.openxmlformats.org/officeDocument/2006/relationships/hyperlink" Target="http://apolo.creg.gov.co/Publicac.nsf/Documentos-Resoluciones?openview=" TargetMode="External"/><Relationship Id="rId6" Type="http://schemas.openxmlformats.org/officeDocument/2006/relationships/hyperlink" Target="http://www2.osinerg.gob.pe/MarcoLegal/pdf/LEY%2028832.pdf" TargetMode="External"/><Relationship Id="rId15" Type="http://schemas.openxmlformats.org/officeDocument/2006/relationships/hyperlink" Target="https://www.osinergmin.gob.pe/Resoluciones/pdf/2020/Osinergmin-055-2020-OS-CD.pdf" TargetMode="External"/><Relationship Id="rId23" Type="http://schemas.openxmlformats.org/officeDocument/2006/relationships/hyperlink" Target="https://srvdocs.aetn.gob.bo/ae/resolucion/2017/AE_R_178_17.pdf" TargetMode="External"/><Relationship Id="rId28" Type="http://schemas.openxmlformats.org/officeDocument/2006/relationships/hyperlink" Target="http://apolo.creg.gov.co/Publicac.nsf/Documentos-Resoluciones?openview=" TargetMode="External"/><Relationship Id="rId36" Type="http://schemas.openxmlformats.org/officeDocument/2006/relationships/hyperlink" Target="http://apolo.creg.gov.co/Publicac.nsf/Documentos-Resoluciones?openview=" TargetMode="External"/><Relationship Id="rId49" Type="http://schemas.openxmlformats.org/officeDocument/2006/relationships/hyperlink" Target="http://apolo.creg.gov.co/Publicac.nsf/Documentos-Resoluciones?openview=" TargetMode="External"/></Relationships>
</file>

<file path=xl/worksheets/_rels/sheet15.xml.rels><?xml version="1.0" encoding="UTF-8" standalone="yes"?>
<Relationships xmlns="http://schemas.openxmlformats.org/package/2006/relationships"><Relationship Id="rId8" Type="http://schemas.openxmlformats.org/officeDocument/2006/relationships/hyperlink" Target="https://nam02.safelinks.protection.outlook.com/?url=http%3A%2F%2Fwww.concesiones.cl%2Fproyectos%2FPaginas%2Fdefault.aspx&amp;data=04%7C01%7Cdmcardona%40ISA.com.co%7C54a52930293643d26a6f08d8925acd62%7Cc980e4100b5c48bcbd1a8b91cabc84bc%7C0%7C0%7C637420265988604787%7CUnknown%7CTWFpbGZsb3d8eyJWIjoiMC4wLjAwMDAiLCJQIjoiV2luMzIiLCJBTiI6Ik1haWwiLCJXVCI6Mn0%3D%7C1000&amp;sdata=%2BDYI%2Bx8osXwdPmsShJRIlD2v%2BuLovO9P7M8EhlscShs%3D&amp;reserved=0" TargetMode="External"/><Relationship Id="rId13" Type="http://schemas.openxmlformats.org/officeDocument/2006/relationships/hyperlink" Target="https://nam02.safelinks.protection.outlook.com/?url=http%3A%2F%2Fwww.cmfchile.cl%2Finstitucional%2Fmercados%2Fentidad.php%3Fauth%3D%26send%3D%26mercado%3DO%26rut%3D96848050%26grupo%3D%26tipoentidad%3DRGEIN%26vig%3DVI%26row%3DAAAwy2ACTAAAAWbAAD%26control%3Dsvs%26pestania%3D1&amp;data=04%7C01%7Cdmcardona%40ISA.com.co%7C54a52930293643d26a6f08d8925acd62%7Cc980e4100b5c48bcbd1a8b91cabc84bc%7C0%7C0%7C637420265988634775%7CUnknown%7CTWFpbGZsb3d8eyJWIjoiMC4wLjAwMDAiLCJQIjoiV2luMzIiLCJBTiI6Ik1haWwiLCJXVCI6Mn0%3D%7C1000&amp;sdata=fFqewTGPZAT2PEL9AWijgTIU%2FMBk1ETDfIo%2FT7l%2FgM4%3D&amp;reserved=0" TargetMode="External"/><Relationship Id="rId3" Type="http://schemas.openxmlformats.org/officeDocument/2006/relationships/hyperlink" Target="https://nam02.safelinks.protection.outlook.com/?url=http%3A%2F%2Fwww.concesiones.cl%2Fproyectos%2FPaginas%2FdetalleExplotacion.aspx%3Fitem%3D36&amp;data=04%7C01%7Cdmcardona%40ISA.com.co%7C54a52930293643d26a6f08d8925acd62%7Cc980e4100b5c48bcbd1a8b91cabc84bc%7C0%7C0%7C637420265988564806%7CUnknown%7CTWFpbGZsb3d8eyJWIjoiMC4wLjAwMDAiLCJQIjoiV2luMzIiLCJBTiI6Ik1haWwiLCJXVCI6Mn0%3D%7C1000&amp;sdata=jqTH%2Bq0NO9I6D9UmdV6sq2gZnN6yusJkv5j%2F4Wugmio%3D&amp;reserved=0" TargetMode="External"/><Relationship Id="rId7" Type="http://schemas.openxmlformats.org/officeDocument/2006/relationships/hyperlink" Target="https://nam02.safelinks.protection.outlook.com/?url=http%3A%2F%2Fwww.concesiones.cl%2Fproyectos%2FPaginas%2FdetalleConstruccion.aspx%3Fitem%3D184&amp;data=04%7C01%7Cdmcardona%40ISA.com.co%7C54a52930293643d26a6f08d8925acd62%7Cc980e4100b5c48bcbd1a8b91cabc84bc%7C0%7C0%7C637420265988604787%7CUnknown%7CTWFpbGZsb3d8eyJWIjoiMC4wLjAwMDAiLCJQIjoiV2luMzIiLCJBTiI6Ik1haWwiLCJXVCI6Mn0%3D%7C1000&amp;sdata=4%2BI%2B5qxrj2WHUaeteAkUnBKN87sZNbgF6MZoi3DHG3Y%3D&amp;reserved=0" TargetMode="External"/><Relationship Id="rId12" Type="http://schemas.openxmlformats.org/officeDocument/2006/relationships/hyperlink" Target="https://nam02.safelinks.protection.outlook.com/?url=http%3A%2F%2Fwww.cmfchile.cl%2Finstitucional%2Fmercados%2Fentidad.php%3Fauth%3D%26send%3D%26mercado%3DO%26rut%3D76876635%26grupo%3D%26tipoentidad%3DRGEIN%26vig%3DVI%26row%3DAAAwy2ACTAAAAQnAAN%26control%3Dsvs%26pestania%3D1&amp;data=04%7C01%7Cdmcardona%40ISA.com.co%7C54a52930293643d26a6f08d8925acd62%7Cc980e4100b5c48bcbd1a8b91cabc84bc%7C0%7C0%7C637420265988644770%7CUnknown%7CTWFpbGZsb3d8eyJWIjoiMC4wLjAwMDAiLCJQIjoiV2luMzIiLCJBTiI6Ik1haWwiLCJXVCI6Mn0%3D%7C1000&amp;sdata=Di9vCfAbEujUR9Fg9vU15ECC9bgv9svpNVUZQAc3Bdw%3D&amp;reserved=0" TargetMode="External"/><Relationship Id="rId2" Type="http://schemas.openxmlformats.org/officeDocument/2006/relationships/hyperlink" Target="http://www.concesioncostera.com/index.php/proyecto/documentacion" TargetMode="External"/><Relationship Id="rId1" Type="http://schemas.openxmlformats.org/officeDocument/2006/relationships/hyperlink" Target="https://www.contratos.gov.co/consultas/detalleProceso.do?numConstancia=13-19-1611882" TargetMode="External"/><Relationship Id="rId6" Type="http://schemas.openxmlformats.org/officeDocument/2006/relationships/hyperlink" Target="https://nam02.safelinks.protection.outlook.com/?url=http%3A%2F%2Fwww.concesiones.cl%2Fproyectos%2FPaginas%2FdetalleExplotacion.aspx%3Fitem%3D34&amp;data=04%7C01%7Cdmcardona%40ISA.com.co%7C54a52930293643d26a6f08d8925acd62%7Cc980e4100b5c48bcbd1a8b91cabc84bc%7C0%7C0%7C637420265988594787%7CUnknown%7CTWFpbGZsb3d8eyJWIjoiMC4wLjAwMDAiLCJQIjoiV2luMzIiLCJBTiI6Ik1haWwiLCJXVCI6Mn0%3D%7C1000&amp;sdata=pKKanPRrSkyhZ8e%2Fuia5vgcYEU4kbx6SERWa3Vgr5D0%3D&amp;reserved=0" TargetMode="External"/><Relationship Id="rId11" Type="http://schemas.openxmlformats.org/officeDocument/2006/relationships/hyperlink" Target="https://nam02.safelinks.protection.outlook.com/?url=http%3A%2F%2Fwww.cmfchile.cl%2Finstitucional%2Fmercados%2Fentidad.php%3Fauth%3D%26send%3D%26mercado%3DO%26rut%3D96869650%26grupo%3D%26tipoentidad%3DRGEIN%26vig%3DVI%26row%3DAAAwy2ACTAAABy8AAO%26control%3Dsvs%26pestania%3D1&amp;data=04%7C01%7Cdmcardona%40ISA.com.co%7C54a52930293643d26a6f08d8925acd62%7Cc980e4100b5c48bcbd1a8b91cabc84bc%7C0%7C0%7C637420265988634775%7CUnknown%7CTWFpbGZsb3d8eyJWIjoiMC4wLjAwMDAiLCJQIjoiV2luMzIiLCJBTiI6Ik1haWwiLCJXVCI6Mn0%3D%7C1000&amp;sdata=sD9l%2FDKTmUvJYCbg0dWe2nueqczxF9ruwM4P5%2FyRduI%3D&amp;reserved=0" TargetMode="External"/><Relationship Id="rId5" Type="http://schemas.openxmlformats.org/officeDocument/2006/relationships/hyperlink" Target="https://nam02.safelinks.protection.outlook.com/?url=http%3A%2F%2Fwww.concesiones.cl%2Fproyectos%2FPaginas%2FdetalleExplotacion.aspx%3Fitem%3D30&amp;data=04%7C01%7Cdmcardona%40ISA.com.co%7C54a52930293643d26a6f08d8925acd62%7Cc980e4100b5c48bcbd1a8b91cabc84bc%7C0%7C0%7C637420265988584794%7CUnknown%7CTWFpbGZsb3d8eyJWIjoiMC4wLjAwMDAiLCJQIjoiV2luMzIiLCJBTiI6Ik1haWwiLCJXVCI6Mn0%3D%7C1000&amp;sdata=7sO9VAdOBZsyu00Mp9JHp8ZWgjciqEsOndRYu0zVJ44%3D&amp;reserved=0" TargetMode="External"/><Relationship Id="rId15" Type="http://schemas.openxmlformats.org/officeDocument/2006/relationships/drawing" Target="../drawings/drawing5.xml"/><Relationship Id="rId10" Type="http://schemas.openxmlformats.org/officeDocument/2006/relationships/hyperlink" Target="https://nam02.safelinks.protection.outlook.com/?url=http%3A%2F%2Fwww.cmfchile.cl%2Finstitucional%2Fmercados%2Fentidad.php%3Fauth%3D%26send%3D%26mercado%3DV%26rut%3D96843170%26grupo%3D%26tipoentidad%3DRVEMI%26vig%3DVI%26row%3DAAAwy2ACTAAABy9AAC%26control%3Dsvs%26pestania%3D1&amp;data=04%7C01%7Cdmcardona%40ISA.com.co%7C54a52930293643d26a6f08d8925acd62%7Cc980e4100b5c48bcbd1a8b91cabc84bc%7C0%7C0%7C637420265988624777%7CUnknown%7CTWFpbGZsb3d8eyJWIjoiMC4wLjAwMDAiLCJQIjoiV2luMzIiLCJBTiI6Ik1haWwiLCJXVCI6Mn0%3D%7C1000&amp;sdata=xIxNc%2BNG2d2%2BNF7RlkMBU32X%2BCHn3EWT%2B0R8GHuL5R0%3D&amp;reserved=0" TargetMode="External"/><Relationship Id="rId4" Type="http://schemas.openxmlformats.org/officeDocument/2006/relationships/hyperlink" Target="https://nam02.safelinks.protection.outlook.com/?url=http%3A%2F%2Fwww.concesiones.cl%2Fproyectos%2FPaginas%2FdetalleExplotacion.aspx%3Fitem%3D29&amp;data=04%7C01%7Cdmcardona%40ISA.com.co%7C54a52930293643d26a6f08d8925acd62%7Cc980e4100b5c48bcbd1a8b91cabc84bc%7C0%7C0%7C637420265988584794%7CUnknown%7CTWFpbGZsb3d8eyJWIjoiMC4wLjAwMDAiLCJQIjoiV2luMzIiLCJBTiI6Ik1haWwiLCJXVCI6Mn0%3D%7C1000&amp;sdata=%2Fu6Fom8EYkf8e64drUjLqpJLI%2BON3BzaygRWes6Ye8s%3D&amp;reserved=0" TargetMode="External"/><Relationship Id="rId9" Type="http://schemas.openxmlformats.org/officeDocument/2006/relationships/hyperlink" Target="https://nam02.safelinks.protection.outlook.com/?url=http%3A%2F%2Fwww.cmfchile.cl%2Finstitucional%2Fmercados%2Fentidad.php%3Fauth%3D%26send%3D%26mercado%3DV%26rut%3D96875230%26grupo%3D%26tipoentidad%3DRVEMI%26vig%3DVI%26row%3DAAAwy2ACTAAAAWeAAL%26control%3Dsvs%26pestania%3D1&amp;data=04%7C01%7Cdmcardona%40ISA.com.co%7C54a52930293643d26a6f08d8925acd62%7Cc980e4100b5c48bcbd1a8b91cabc84bc%7C0%7C0%7C637420265988614783%7CUnknown%7CTWFpbGZsb3d8eyJWIjoiMC4wLjAwMDAiLCJQIjoiV2luMzIiLCJBTiI6Ik1haWwiLCJXVCI6Mn0%3D%7C1000&amp;sdata=dsZL8FQ%2BTsH7czqtPoCtA5NqNBTLNFOb9hkxsk6cXpU%3D&amp;reserved=0" TargetMode="External"/><Relationship Id="rId14"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ustomProperty" Target="../customProperty17.bin"/><Relationship Id="rId2" Type="http://schemas.openxmlformats.org/officeDocument/2006/relationships/customProperty" Target="../customProperty16.bin"/><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3" Type="http://schemas.openxmlformats.org/officeDocument/2006/relationships/customProperty" Target="../customProperty3.bin"/><Relationship Id="rId2" Type="http://schemas.openxmlformats.org/officeDocument/2006/relationships/customProperty" Target="../customProperty2.bin"/><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ustomProperty" Target="../customProperty5.bin"/><Relationship Id="rId2" Type="http://schemas.openxmlformats.org/officeDocument/2006/relationships/customProperty" Target="../customProperty4.bin"/><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4.bin"/><Relationship Id="rId1" Type="http://schemas.openxmlformats.org/officeDocument/2006/relationships/hyperlink" Target="https://ri.taesa.com.br/"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ustomProperty" Target="../customProperty7.bin"/><Relationship Id="rId2" Type="http://schemas.openxmlformats.org/officeDocument/2006/relationships/customProperty" Target="../customProperty6.bin"/><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ustomProperty" Target="../customProperty9.bin"/><Relationship Id="rId2" Type="http://schemas.openxmlformats.org/officeDocument/2006/relationships/customProperty" Target="../customProperty8.bin"/><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ustomProperty" Target="../customProperty11.bin"/><Relationship Id="rId2" Type="http://schemas.openxmlformats.org/officeDocument/2006/relationships/customProperty" Target="../customProperty10.bin"/><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992D8F-5F82-459A-AA45-CF8F3BD5DD7E}">
  <dimension ref="A1:N57"/>
  <sheetViews>
    <sheetView showGridLines="0" tabSelected="1" zoomScale="110" zoomScaleNormal="110" workbookViewId="0">
      <selection activeCell="B51" sqref="B51"/>
    </sheetView>
  </sheetViews>
  <sheetFormatPr baseColWidth="10" defaultColWidth="11.453125" defaultRowHeight="14.5"/>
  <cols>
    <col min="1" max="1" width="3.26953125" style="129" customWidth="1"/>
    <col min="2" max="2" width="3.453125" customWidth="1"/>
    <col min="3" max="3" width="11.453125" customWidth="1"/>
  </cols>
  <sheetData>
    <row r="1" spans="2:14" s="129" customFormat="1"/>
    <row r="2" spans="2:14" s="129" customFormat="1"/>
    <row r="3" spans="2:14" s="129" customFormat="1"/>
    <row r="4" spans="2:14" s="129" customFormat="1"/>
    <row r="5" spans="2:14" s="129" customFormat="1"/>
    <row r="6" spans="2:14" s="129" customFormat="1"/>
    <row r="7" spans="2:14" s="129" customFormat="1"/>
    <row r="8" spans="2:14" s="129" customFormat="1">
      <c r="C8" s="212" t="s">
        <v>627</v>
      </c>
      <c r="D8" s="212"/>
      <c r="E8" s="212"/>
      <c r="F8" s="212"/>
      <c r="G8" s="212"/>
      <c r="H8" s="212"/>
      <c r="I8" s="212"/>
      <c r="J8" s="212"/>
      <c r="K8" s="212"/>
      <c r="L8" s="212"/>
      <c r="M8" s="212"/>
      <c r="N8" s="212"/>
    </row>
    <row r="9" spans="2:14" s="129" customFormat="1">
      <c r="C9" s="213" t="s">
        <v>1200</v>
      </c>
    </row>
    <row r="10" spans="2:14" s="129" customFormat="1">
      <c r="C10" s="5" t="s">
        <v>628</v>
      </c>
    </row>
    <row r="11" spans="2:14" s="129" customFormat="1">
      <c r="C11" s="214"/>
    </row>
    <row r="12" spans="2:14" s="129" customFormat="1">
      <c r="B12" s="307" t="s">
        <v>629</v>
      </c>
      <c r="C12" s="308"/>
      <c r="D12" s="308"/>
      <c r="E12" s="309"/>
      <c r="F12" s="309"/>
      <c r="G12" s="309"/>
      <c r="H12" s="309"/>
      <c r="I12" s="309"/>
      <c r="J12" s="309"/>
      <c r="K12" s="309"/>
      <c r="L12" s="309"/>
      <c r="M12" s="309"/>
    </row>
    <row r="13" spans="2:14" s="215" customFormat="1">
      <c r="C13" s="216"/>
      <c r="D13" s="217"/>
      <c r="E13" s="217"/>
      <c r="F13" s="217"/>
      <c r="G13" s="217"/>
      <c r="H13" s="217"/>
      <c r="I13" s="217"/>
      <c r="J13" s="217"/>
      <c r="K13" s="217"/>
      <c r="L13" s="217"/>
      <c r="M13" s="217"/>
      <c r="N13" s="217"/>
    </row>
    <row r="14" spans="2:14" ht="15" thickBot="1">
      <c r="B14" s="2" t="s">
        <v>0</v>
      </c>
      <c r="F14" s="217"/>
    </row>
    <row r="15" spans="2:14" ht="15" thickTop="1">
      <c r="B15" s="3" t="s">
        <v>630</v>
      </c>
      <c r="F15" s="217"/>
    </row>
    <row r="16" spans="2:14">
      <c r="B16" s="3" t="s">
        <v>632</v>
      </c>
      <c r="F16" s="217"/>
    </row>
    <row r="17" spans="1:6" s="129" customFormat="1">
      <c r="B17" s="3"/>
      <c r="C17" s="3" t="s">
        <v>633</v>
      </c>
      <c r="F17" s="217"/>
    </row>
    <row r="18" spans="1:6" s="129" customFormat="1">
      <c r="B18" s="3"/>
      <c r="C18" s="3" t="s">
        <v>634</v>
      </c>
      <c r="F18" s="217"/>
    </row>
    <row r="19" spans="1:6" s="129" customFormat="1">
      <c r="B19" s="3"/>
      <c r="C19" s="3" t="s">
        <v>635</v>
      </c>
      <c r="F19" s="217"/>
    </row>
    <row r="20" spans="1:6" s="1" customFormat="1">
      <c r="A20" s="129"/>
      <c r="B20" s="3" t="s">
        <v>636</v>
      </c>
      <c r="F20" s="217"/>
    </row>
    <row r="21" spans="1:6" s="129" customFormat="1">
      <c r="B21" s="3" t="s">
        <v>482</v>
      </c>
      <c r="F21" s="217"/>
    </row>
    <row r="22" spans="1:6" s="1" customFormat="1">
      <c r="A22" s="129"/>
      <c r="B22" s="3" t="s">
        <v>637</v>
      </c>
      <c r="C22" s="215"/>
      <c r="D22" s="215"/>
      <c r="F22" s="217"/>
    </row>
    <row r="23" spans="1:6" s="129" customFormat="1">
      <c r="B23" s="3"/>
      <c r="C23" s="585" t="s">
        <v>638</v>
      </c>
      <c r="D23" s="215"/>
      <c r="F23" s="217"/>
    </row>
    <row r="24" spans="1:6" s="129" customFormat="1">
      <c r="B24" s="3"/>
      <c r="C24" s="585" t="s">
        <v>639</v>
      </c>
      <c r="D24" s="215"/>
      <c r="F24" s="217"/>
    </row>
    <row r="25" spans="1:6" s="129" customFormat="1">
      <c r="B25" s="3"/>
      <c r="C25" s="585" t="s">
        <v>640</v>
      </c>
      <c r="D25" s="215"/>
      <c r="F25" s="217"/>
    </row>
    <row r="26" spans="1:6" s="1" customFormat="1">
      <c r="A26" s="129"/>
      <c r="B26" s="3" t="s">
        <v>641</v>
      </c>
      <c r="F26" s="217"/>
    </row>
    <row r="27" spans="1:6" s="129" customFormat="1">
      <c r="B27" s="3" t="s">
        <v>1025</v>
      </c>
      <c r="F27" s="217"/>
    </row>
    <row r="28" spans="1:6" s="1" customFormat="1">
      <c r="A28" s="129"/>
      <c r="B28" s="3" t="s">
        <v>642</v>
      </c>
      <c r="F28" s="217"/>
    </row>
    <row r="29" spans="1:6" s="1" customFormat="1" ht="7.5" customHeight="1">
      <c r="A29" s="129"/>
      <c r="B29" s="3"/>
      <c r="F29" s="217"/>
    </row>
    <row r="30" spans="1:6" s="1" customFormat="1" ht="15" thickBot="1">
      <c r="A30" s="129"/>
      <c r="B30" s="4" t="s">
        <v>643</v>
      </c>
      <c r="F30" s="217"/>
    </row>
    <row r="31" spans="1:6" s="1" customFormat="1" ht="8.5" customHeight="1" thickTop="1">
      <c r="A31" s="129"/>
      <c r="B31" s="3"/>
      <c r="F31" s="217"/>
    </row>
    <row r="32" spans="1:6" s="1" customFormat="1" ht="15" thickBot="1">
      <c r="A32" s="129"/>
      <c r="B32" s="4" t="s">
        <v>644</v>
      </c>
      <c r="F32" s="217"/>
    </row>
    <row r="33" spans="1:6" s="1" customFormat="1" ht="9.65" customHeight="1" thickTop="1">
      <c r="A33" s="129"/>
      <c r="B33" s="3"/>
      <c r="F33" s="217"/>
    </row>
    <row r="34" spans="1:6" s="643" customFormat="1">
      <c r="B34" s="800" t="s">
        <v>1288</v>
      </c>
      <c r="F34" s="217"/>
    </row>
    <row r="35" spans="1:6" s="643" customFormat="1">
      <c r="B35" s="800"/>
      <c r="F35" s="217"/>
    </row>
    <row r="36" spans="1:6" s="1" customFormat="1" ht="15" thickBot="1">
      <c r="A36" s="129"/>
      <c r="B36" s="4" t="s">
        <v>645</v>
      </c>
      <c r="F36" s="217"/>
    </row>
    <row r="37" spans="1:6" s="1" customFormat="1" ht="9.65" customHeight="1" thickTop="1">
      <c r="A37" s="129"/>
      <c r="B37" s="3"/>
      <c r="F37" s="217"/>
    </row>
    <row r="38" spans="1:6" ht="15" thickBot="1">
      <c r="B38" s="4" t="s">
        <v>631</v>
      </c>
      <c r="F38" s="217"/>
    </row>
    <row r="39" spans="1:6" ht="8.5" customHeight="1" thickTop="1">
      <c r="B39" s="1"/>
      <c r="F39" s="217"/>
    </row>
    <row r="40" spans="1:6" s="129" customFormat="1" ht="15" thickBot="1">
      <c r="B40" s="4" t="s">
        <v>976</v>
      </c>
      <c r="F40" s="217"/>
    </row>
    <row r="41" spans="1:6" s="129" customFormat="1" ht="9" customHeight="1" thickTop="1">
      <c r="F41" s="217"/>
    </row>
    <row r="42" spans="1:6" s="129" customFormat="1" ht="19.5" customHeight="1" thickBot="1">
      <c r="B42" s="4" t="s">
        <v>1148</v>
      </c>
      <c r="F42" s="217"/>
    </row>
    <row r="43" spans="1:6" s="129" customFormat="1" ht="5.15" customHeight="1" thickTop="1">
      <c r="F43" s="217"/>
    </row>
    <row r="44" spans="1:6" s="1" customFormat="1" ht="15" thickBot="1">
      <c r="A44" s="129"/>
      <c r="B44" s="4" t="s">
        <v>646</v>
      </c>
      <c r="F44" s="217"/>
    </row>
    <row r="45" spans="1:6" s="1" customFormat="1" ht="7.5" customHeight="1" thickTop="1">
      <c r="A45" s="129"/>
      <c r="F45" s="217"/>
    </row>
    <row r="46" spans="1:6">
      <c r="B46" s="218" t="s">
        <v>1065</v>
      </c>
      <c r="C46" s="121"/>
      <c r="E46" s="129"/>
      <c r="F46" s="217"/>
    </row>
    <row r="47" spans="1:6" ht="9.65" customHeight="1">
      <c r="B47" s="1"/>
      <c r="E47" s="129"/>
      <c r="F47" s="217"/>
    </row>
    <row r="48" spans="1:6">
      <c r="B48" s="218" t="s">
        <v>1386</v>
      </c>
      <c r="F48" s="217"/>
    </row>
    <row r="49" spans="2:8" ht="11" customHeight="1">
      <c r="F49" s="217"/>
      <c r="G49" s="129"/>
    </row>
    <row r="50" spans="2:8">
      <c r="B50" s="218" t="s">
        <v>1147</v>
      </c>
      <c r="F50" s="217"/>
      <c r="G50" s="129"/>
      <c r="H50" s="129"/>
    </row>
    <row r="51" spans="2:8">
      <c r="F51" s="217"/>
      <c r="G51" s="129"/>
    </row>
    <row r="52" spans="2:8">
      <c r="F52" s="217"/>
    </row>
    <row r="53" spans="2:8">
      <c r="F53" s="217"/>
    </row>
    <row r="54" spans="2:8">
      <c r="F54" s="217"/>
    </row>
    <row r="55" spans="2:8">
      <c r="F55" s="217"/>
    </row>
    <row r="56" spans="2:8">
      <c r="F56" s="217"/>
    </row>
    <row r="57" spans="2:8">
      <c r="F57" s="217"/>
    </row>
  </sheetData>
  <hyperlinks>
    <hyperlink ref="B20" location="'FS ET Br'!A1" display="Quarterly financial statements ET Brazil" xr:uid="{00000000-0004-0000-0000-000002000000}"/>
    <hyperlink ref="B22" location="'FS ET Per'!A1" display="Quarterly financial statements ET Peru" xr:uid="{00000000-0004-0000-0000-000003000000}"/>
    <hyperlink ref="B26" location="'FS ET Ch'!A1" display="Quarterly financial statements ET Chile" xr:uid="{00000000-0004-0000-0000-000004000000}"/>
    <hyperlink ref="B28" location="'FS Road Ch'!A1" display="Quarterly financial statements Roads Chile" xr:uid="{00000000-0004-0000-0000-000005000000}"/>
    <hyperlink ref="B30" location="'Consolidated Debt Credits'!A1" display="Consolidated Debt Credits" xr:uid="{00000000-0004-0000-0000-000007000000}"/>
    <hyperlink ref="B36" location="CAPEX!A1" display="CAPEX" xr:uid="{00000000-0004-0000-0000-000008000000}"/>
    <hyperlink ref="B38" location="'Energy Regulation'!A1" display="Energy Regulation" xr:uid="{00000000-0004-0000-0000-000009000000}"/>
    <hyperlink ref="B32" location="'Consolidated Debt Bonds'!A1" display="Consolidated Debt Bonds" xr:uid="{00000000-0004-0000-0000-00000B000000}"/>
    <hyperlink ref="C19" location="'FS ET Colombia'!A183" display="Transelca" xr:uid="{00000000-0004-0000-0000-00000E000000}"/>
    <hyperlink ref="C23" location="'FS ET Per'!A6" display="Transmantaro" xr:uid="{00000000-0004-0000-0000-00000F000000}"/>
    <hyperlink ref="C24" location="'FS ET Per'!A88" display="REP" xr:uid="{00000000-0004-0000-0000-000010000000}"/>
    <hyperlink ref="C25" location="'FS ET Per'!A168" display="ISA Perú" xr:uid="{00000000-0004-0000-0000-000011000000}"/>
    <hyperlink ref="B21" location="RBSE!A1" display="RBSE" xr:uid="{00000000-0004-0000-0000-000014000000}"/>
    <hyperlink ref="C18" location="'FS ET Colombia'!A92" display="Intercolombia" xr:uid="{00000000-0004-0000-0000-00000D000000}"/>
    <hyperlink ref="C17" location="'FS ET Colombia'!A6" display="ISA" xr:uid="{00000000-0004-0000-0000-00000C000000}"/>
    <hyperlink ref="B16" location="'FS ET Colombia'!A1" display="Quarterly financial statements ET Colombia" xr:uid="{00000000-0004-0000-0000-000001000000}"/>
    <hyperlink ref="B15" location="'FS Consolidated'!A1" display="Quarterly consolidated financial statements" xr:uid="{00000000-0004-0000-0000-000000000000}"/>
    <hyperlink ref="B46" location="Projects!A1" display="Projects under construction" xr:uid="{05933856-BA8E-4438-8D2F-001B18A514CD}"/>
    <hyperlink ref="B44" location="Dividends!A1" display="Dividends" xr:uid="{00000000-0004-0000-0000-00000A000000}"/>
    <hyperlink ref="B40" location="'Roads Regulation'!A1" display="Roads Regulation" xr:uid="{6D22782C-AC80-404A-BDF0-1E0C45E7ED87}"/>
    <hyperlink ref="B27" location="'FS Road Col'!A1" display="Quarterly financial statements Roads Colombia" xr:uid="{5EE77FE9-B736-427D-B61C-9A3BB387FE06}"/>
    <hyperlink ref="B48" location="'Energy Concessions Term'!A1" display="Energy Concessions term" xr:uid="{1CF02E77-2C71-43B3-97BD-AA92CD0A1896}"/>
    <hyperlink ref="B50" location="'Participation in subsidiaries'!A1" display="Participation in subsidiaries" xr:uid="{153C91C6-5768-4081-A119-50E0109EDE8E}"/>
    <hyperlink ref="B42" location="'Roads Traffic'!A1" display="Roads Trafic" xr:uid="{B12236AC-38EC-4FB4-9BFD-75FE2A5DD797}"/>
    <hyperlink ref="B34" location="'Debt Profile'!A1" display="Debt Profile" xr:uid="{58EB28DA-4142-4882-828F-8E96AD924756}"/>
  </hyperlinks>
  <pageMargins left="0.7" right="0.7" top="0.75" bottom="0.75" header="0.3" footer="0.3"/>
  <pageSetup orientation="portrait" r:id="rId1"/>
  <customProperties>
    <customPr name="_pios_id" r:id="rId2"/>
  </customProperties>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EF14D3-693E-4F03-AA9F-B9F2CE84F3B2}">
  <sheetPr>
    <pageSetUpPr fitToPage="1"/>
  </sheetPr>
  <dimension ref="A1:Q147"/>
  <sheetViews>
    <sheetView showGridLines="0" zoomScale="70" zoomScaleNormal="70" workbookViewId="0">
      <selection activeCell="B147" sqref="B147"/>
    </sheetView>
  </sheetViews>
  <sheetFormatPr baseColWidth="10" defaultColWidth="11.453125" defaultRowHeight="14" outlineLevelCol="1"/>
  <cols>
    <col min="1" max="1" width="11.453125" style="303"/>
    <col min="2" max="2" width="21.26953125" style="303" bestFit="1" customWidth="1"/>
    <col min="3" max="3" width="34.54296875" style="303" customWidth="1"/>
    <col min="4" max="4" width="11.1796875" style="303" customWidth="1"/>
    <col min="5" max="5" width="16.1796875" style="303" customWidth="1"/>
    <col min="6" max="6" width="15.1796875" style="303" customWidth="1"/>
    <col min="7" max="7" width="10.7265625" style="303" customWidth="1"/>
    <col min="8" max="8" width="12.7265625" style="303" customWidth="1"/>
    <col min="9" max="9" width="1.81640625" style="303" customWidth="1"/>
    <col min="10" max="10" width="10.453125" style="303" customWidth="1"/>
    <col min="11" max="11" width="2.54296875" style="303" customWidth="1"/>
    <col min="12" max="12" width="26.26953125" style="303" customWidth="1"/>
    <col min="13" max="13" width="21.54296875" style="303" customWidth="1" outlineLevel="1"/>
    <col min="14" max="14" width="16.54296875" style="303" customWidth="1" outlineLevel="1"/>
    <col min="15" max="15" width="5.1796875" style="303" customWidth="1"/>
    <col min="16" max="17" width="11.54296875" style="363" customWidth="1"/>
    <col min="18" max="16384" width="11.453125" style="303"/>
  </cols>
  <sheetData>
    <row r="1" spans="1:14" ht="14.5">
      <c r="A1" s="3" t="s">
        <v>626</v>
      </c>
      <c r="B1" s="129"/>
      <c r="E1" s="360"/>
      <c r="H1" s="816"/>
      <c r="I1" s="816"/>
      <c r="J1" s="816"/>
      <c r="K1" s="370"/>
      <c r="M1" s="362"/>
      <c r="N1" s="362"/>
    </row>
    <row r="2" spans="1:14">
      <c r="H2" s="817"/>
      <c r="I2" s="817"/>
      <c r="J2" s="817"/>
      <c r="K2" s="304"/>
      <c r="L2" s="371"/>
      <c r="M2" s="364"/>
      <c r="N2" s="364"/>
    </row>
    <row r="3" spans="1:14">
      <c r="C3" s="372"/>
      <c r="H3" s="365"/>
      <c r="I3" s="365"/>
      <c r="J3" s="365"/>
      <c r="K3" s="304"/>
      <c r="L3" s="371"/>
      <c r="M3" s="364"/>
      <c r="N3" s="364"/>
    </row>
    <row r="4" spans="1:14">
      <c r="C4" s="372"/>
      <c r="H4" s="365"/>
      <c r="I4" s="365"/>
      <c r="J4" s="365"/>
      <c r="K4" s="304"/>
      <c r="L4" s="371"/>
      <c r="M4" s="364"/>
      <c r="N4" s="364"/>
    </row>
    <row r="5" spans="1:14">
      <c r="C5" s="372"/>
      <c r="H5" s="365"/>
      <c r="I5" s="365"/>
      <c r="J5" s="365"/>
      <c r="K5" s="304"/>
      <c r="M5" s="364"/>
      <c r="N5" s="364"/>
    </row>
    <row r="6" spans="1:14" ht="37.5">
      <c r="B6" s="90" t="s">
        <v>145</v>
      </c>
      <c r="C6" s="358" t="s">
        <v>146</v>
      </c>
      <c r="D6" s="357" t="s">
        <v>147</v>
      </c>
      <c r="E6" s="91" t="s">
        <v>148</v>
      </c>
      <c r="F6" s="359" t="s">
        <v>149</v>
      </c>
      <c r="G6" s="91" t="s">
        <v>150</v>
      </c>
      <c r="H6" s="818" t="s">
        <v>151</v>
      </c>
      <c r="I6" s="819"/>
      <c r="J6" s="820"/>
      <c r="K6" s="304"/>
      <c r="L6" s="315" t="s">
        <v>1371</v>
      </c>
      <c r="M6" s="315" t="s">
        <v>1372</v>
      </c>
      <c r="N6" s="315" t="s">
        <v>1373</v>
      </c>
    </row>
    <row r="7" spans="1:14">
      <c r="B7" s="306"/>
      <c r="C7" s="306"/>
      <c r="D7" s="306"/>
      <c r="E7" s="306"/>
      <c r="F7" s="306"/>
      <c r="G7" s="306"/>
      <c r="H7" s="306"/>
      <c r="I7" s="306"/>
      <c r="J7" s="306"/>
      <c r="K7" s="304"/>
      <c r="L7" s="306"/>
      <c r="M7" s="306"/>
      <c r="N7" s="306"/>
    </row>
    <row r="8" spans="1:14" ht="14.5" thickBot="1">
      <c r="B8" s="433" t="s">
        <v>856</v>
      </c>
      <c r="C8" s="433"/>
      <c r="D8" s="433"/>
      <c r="E8" s="433"/>
      <c r="F8" s="433"/>
      <c r="G8" s="433"/>
      <c r="H8" s="433"/>
      <c r="I8" s="768"/>
      <c r="J8" s="434"/>
      <c r="K8" s="304"/>
      <c r="L8" s="434"/>
      <c r="M8" s="435">
        <v>1208668.8386121001</v>
      </c>
      <c r="N8" s="769">
        <v>292835.28132538818</v>
      </c>
    </row>
    <row r="9" spans="1:14" ht="14.5" thickTop="1">
      <c r="B9" s="436"/>
      <c r="C9" s="437"/>
      <c r="D9" s="437"/>
      <c r="E9" s="437"/>
      <c r="F9" s="437"/>
      <c r="G9" s="437"/>
      <c r="H9" s="437"/>
      <c r="I9" s="437"/>
      <c r="J9" s="437"/>
      <c r="K9" s="305"/>
      <c r="L9" s="437"/>
      <c r="M9" s="439"/>
      <c r="N9" s="439"/>
    </row>
    <row r="10" spans="1:14">
      <c r="B10" s="828" t="s">
        <v>1349</v>
      </c>
      <c r="C10" s="422" t="s">
        <v>808</v>
      </c>
      <c r="D10" s="469" t="s">
        <v>802</v>
      </c>
      <c r="E10" s="407">
        <v>42725</v>
      </c>
      <c r="F10" s="407">
        <v>46767</v>
      </c>
      <c r="G10" s="409">
        <v>11.073972602739726</v>
      </c>
      <c r="H10" s="770" t="s">
        <v>803</v>
      </c>
      <c r="I10" s="411" t="s">
        <v>153</v>
      </c>
      <c r="J10" s="423">
        <v>7.4999999999999997E-2</v>
      </c>
      <c r="K10" s="305"/>
      <c r="L10" s="413">
        <v>242124999999</v>
      </c>
      <c r="M10" s="413">
        <v>242183.67965349686</v>
      </c>
      <c r="N10" s="413">
        <v>58676.060553679818</v>
      </c>
    </row>
    <row r="11" spans="1:14">
      <c r="B11" s="829"/>
      <c r="C11" s="422" t="s">
        <v>801</v>
      </c>
      <c r="D11" s="469" t="s">
        <v>802</v>
      </c>
      <c r="E11" s="407">
        <v>42725</v>
      </c>
      <c r="F11" s="407">
        <v>48959</v>
      </c>
      <c r="G11" s="409">
        <v>17.079452054794519</v>
      </c>
      <c r="H11" s="770" t="s">
        <v>803</v>
      </c>
      <c r="I11" s="411" t="s">
        <v>153</v>
      </c>
      <c r="J11" s="423">
        <v>0.09</v>
      </c>
      <c r="K11" s="305"/>
      <c r="L11" s="413">
        <v>146999999999</v>
      </c>
      <c r="M11" s="413">
        <v>147035.62585015545</v>
      </c>
      <c r="N11" s="413">
        <v>35623.669184792489</v>
      </c>
    </row>
    <row r="12" spans="1:14">
      <c r="B12" s="829"/>
      <c r="C12" s="422" t="s">
        <v>811</v>
      </c>
      <c r="D12" s="469" t="s">
        <v>802</v>
      </c>
      <c r="E12" s="407">
        <v>42725</v>
      </c>
      <c r="F12" s="407">
        <v>48959</v>
      </c>
      <c r="G12" s="409">
        <v>17.079452054794519</v>
      </c>
      <c r="H12" s="770" t="s">
        <v>803</v>
      </c>
      <c r="I12" s="411" t="s">
        <v>153</v>
      </c>
      <c r="J12" s="423">
        <v>0.09</v>
      </c>
      <c r="K12" s="305"/>
      <c r="L12" s="413">
        <v>146999999999</v>
      </c>
      <c r="M12" s="413">
        <v>147035.62585015545</v>
      </c>
      <c r="N12" s="413">
        <v>35623.669184792489</v>
      </c>
    </row>
    <row r="13" spans="1:14">
      <c r="B13" s="829"/>
      <c r="C13" s="422" t="s">
        <v>857</v>
      </c>
      <c r="D13" s="469" t="s">
        <v>858</v>
      </c>
      <c r="E13" s="407">
        <v>42725</v>
      </c>
      <c r="F13" s="407">
        <v>48959</v>
      </c>
      <c r="G13" s="409">
        <v>17.079452054794519</v>
      </c>
      <c r="H13" s="770" t="s">
        <v>814</v>
      </c>
      <c r="I13" s="411"/>
      <c r="J13" s="423">
        <v>7.3999999999999996E-2</v>
      </c>
      <c r="K13" s="305"/>
      <c r="L13" s="413">
        <v>560961563</v>
      </c>
      <c r="M13" s="413">
        <v>173507.39858338053</v>
      </c>
      <c r="N13" s="413">
        <v>42037.228273828885</v>
      </c>
    </row>
    <row r="14" spans="1:14">
      <c r="B14" s="830"/>
      <c r="C14" s="422" t="s">
        <v>859</v>
      </c>
      <c r="D14" s="469" t="s">
        <v>802</v>
      </c>
      <c r="E14" s="407">
        <v>43286</v>
      </c>
      <c r="F14" s="407">
        <v>49498</v>
      </c>
      <c r="G14" s="409">
        <v>17.019178082191782</v>
      </c>
      <c r="H14" s="770" t="s">
        <v>810</v>
      </c>
      <c r="I14" s="411" t="s">
        <v>153</v>
      </c>
      <c r="J14" s="423">
        <v>8.2000000000000003E-2</v>
      </c>
      <c r="K14" s="305"/>
      <c r="L14" s="413">
        <v>4352838717</v>
      </c>
      <c r="M14" s="413">
        <v>4353.8936393417453</v>
      </c>
      <c r="N14" s="413">
        <v>1054.8577310899279</v>
      </c>
    </row>
    <row r="15" spans="1:14" ht="14.5">
      <c r="B15" s="643"/>
      <c r="C15" s="643"/>
      <c r="D15" s="643"/>
      <c r="E15" s="643"/>
      <c r="F15" s="643"/>
      <c r="G15" s="643"/>
      <c r="H15" s="417"/>
      <c r="I15" s="149"/>
      <c r="J15" s="418"/>
      <c r="K15" s="305"/>
      <c r="L15" s="419"/>
      <c r="M15" s="420">
        <v>714116.22357653</v>
      </c>
      <c r="N15" s="421">
        <v>173015.48492818361</v>
      </c>
    </row>
    <row r="16" spans="1:14" ht="14.5">
      <c r="B16" s="643"/>
      <c r="C16" s="643"/>
      <c r="D16" s="643"/>
      <c r="E16" s="643"/>
      <c r="F16" s="643"/>
      <c r="G16" s="643"/>
      <c r="H16" s="417"/>
      <c r="I16" s="149"/>
      <c r="J16" s="418"/>
      <c r="K16" s="305"/>
      <c r="L16" s="419"/>
      <c r="M16" s="439"/>
      <c r="N16" s="439"/>
    </row>
    <row r="17" spans="2:14">
      <c r="B17" s="831" t="s">
        <v>1365</v>
      </c>
      <c r="C17" s="666" t="s">
        <v>804</v>
      </c>
      <c r="D17" s="405" t="s">
        <v>802</v>
      </c>
      <c r="E17" s="407">
        <v>44496</v>
      </c>
      <c r="F17" s="407">
        <v>48148</v>
      </c>
      <c r="G17" s="409">
        <v>10.005479452054795</v>
      </c>
      <c r="H17" s="410" t="s">
        <v>803</v>
      </c>
      <c r="I17" s="411" t="s">
        <v>153</v>
      </c>
      <c r="J17" s="416">
        <v>3.0499999999999999E-2</v>
      </c>
      <c r="K17" s="305"/>
      <c r="L17" s="413">
        <v>158049999998</v>
      </c>
      <c r="M17" s="414">
        <v>158049.99999800001</v>
      </c>
      <c r="N17" s="415">
        <v>38292.222595924381</v>
      </c>
    </row>
    <row r="18" spans="2:14">
      <c r="B18" s="832"/>
      <c r="C18" s="666" t="s">
        <v>804</v>
      </c>
      <c r="D18" s="405" t="s">
        <v>802</v>
      </c>
      <c r="E18" s="407">
        <v>44476</v>
      </c>
      <c r="F18" s="407">
        <v>47033</v>
      </c>
      <c r="G18" s="409">
        <v>7.0054794520547947</v>
      </c>
      <c r="H18" s="410" t="s">
        <v>803</v>
      </c>
      <c r="I18" s="411" t="s">
        <v>153</v>
      </c>
      <c r="J18" s="416">
        <v>2.5000000000000001E-2</v>
      </c>
      <c r="K18" s="304"/>
      <c r="L18" s="413">
        <v>70500000000</v>
      </c>
      <c r="M18" s="414">
        <v>70500</v>
      </c>
      <c r="N18" s="415">
        <v>17080.681385933756</v>
      </c>
    </row>
    <row r="19" spans="2:14" ht="14.5">
      <c r="B19" s="643"/>
      <c r="C19" s="425"/>
      <c r="D19" s="445"/>
      <c r="E19" s="426"/>
      <c r="F19" s="426"/>
      <c r="G19" s="606"/>
      <c r="H19" s="607"/>
      <c r="I19" s="476"/>
      <c r="J19" s="429"/>
      <c r="K19" s="305"/>
      <c r="L19" s="430"/>
      <c r="M19" s="420">
        <v>228549.99999800001</v>
      </c>
      <c r="N19" s="421">
        <v>55372.903981858137</v>
      </c>
    </row>
    <row r="20" spans="2:14" ht="14.5">
      <c r="B20" s="643"/>
      <c r="C20" s="425"/>
      <c r="D20" s="445"/>
      <c r="E20" s="426"/>
      <c r="F20" s="426"/>
      <c r="G20" s="606"/>
      <c r="H20" s="607"/>
      <c r="I20" s="476"/>
      <c r="J20" s="429"/>
      <c r="K20" s="305"/>
      <c r="L20" s="430"/>
      <c r="M20" s="439"/>
      <c r="N20" s="439"/>
    </row>
    <row r="21" spans="2:14">
      <c r="B21" s="821" t="s">
        <v>860</v>
      </c>
      <c r="C21" s="405" t="s">
        <v>812</v>
      </c>
      <c r="D21" s="405" t="s">
        <v>802</v>
      </c>
      <c r="E21" s="407">
        <v>42894</v>
      </c>
      <c r="F21" s="407">
        <v>45451</v>
      </c>
      <c r="G21" s="431">
        <v>7.0054794520547947</v>
      </c>
      <c r="H21" s="410" t="s">
        <v>810</v>
      </c>
      <c r="I21" s="411" t="s">
        <v>153</v>
      </c>
      <c r="J21" s="416">
        <v>0.03</v>
      </c>
      <c r="K21" s="304"/>
      <c r="L21" s="413">
        <v>6973515784.5</v>
      </c>
      <c r="M21" s="414">
        <v>6973.5157844395735</v>
      </c>
      <c r="N21" s="415">
        <v>1689.5376064367695</v>
      </c>
    </row>
    <row r="22" spans="2:14">
      <c r="B22" s="822"/>
      <c r="C22" s="405" t="s">
        <v>812</v>
      </c>
      <c r="D22" s="405" t="s">
        <v>802</v>
      </c>
      <c r="E22" s="407">
        <v>42957</v>
      </c>
      <c r="F22" s="407">
        <v>45514</v>
      </c>
      <c r="G22" s="431">
        <v>7.0054794520547947</v>
      </c>
      <c r="H22" s="410" t="s">
        <v>810</v>
      </c>
      <c r="I22" s="411" t="s">
        <v>153</v>
      </c>
      <c r="J22" s="416">
        <v>0.03</v>
      </c>
      <c r="K22" s="305"/>
      <c r="L22" s="413">
        <v>19885489197.5</v>
      </c>
      <c r="M22" s="414">
        <v>19885.489197327686</v>
      </c>
      <c r="N22" s="415">
        <v>4817.8397898295289</v>
      </c>
    </row>
    <row r="23" spans="2:14">
      <c r="B23" s="822"/>
      <c r="C23" s="405" t="s">
        <v>812</v>
      </c>
      <c r="D23" s="405" t="s">
        <v>802</v>
      </c>
      <c r="E23" s="407">
        <v>43095</v>
      </c>
      <c r="F23" s="407">
        <v>45652</v>
      </c>
      <c r="G23" s="431">
        <v>7.0054794520547947</v>
      </c>
      <c r="H23" s="410" t="s">
        <v>810</v>
      </c>
      <c r="I23" s="411" t="s">
        <v>153</v>
      </c>
      <c r="J23" s="416">
        <v>0.03</v>
      </c>
      <c r="K23" s="304"/>
      <c r="L23" s="413">
        <v>6226353466.875</v>
      </c>
      <c r="M23" s="414">
        <v>6226.3534668210477</v>
      </c>
      <c r="N23" s="415">
        <v>1508.5157413187856</v>
      </c>
    </row>
    <row r="24" spans="2:14">
      <c r="B24" s="822"/>
      <c r="C24" s="405" t="s">
        <v>808</v>
      </c>
      <c r="D24" s="405" t="s">
        <v>802</v>
      </c>
      <c r="E24" s="407">
        <v>43231</v>
      </c>
      <c r="F24" s="407">
        <v>47068</v>
      </c>
      <c r="G24" s="431">
        <v>10.512328767123288</v>
      </c>
      <c r="H24" s="410" t="s">
        <v>809</v>
      </c>
      <c r="I24" s="411" t="s">
        <v>153</v>
      </c>
      <c r="J24" s="416">
        <v>2.1999999999999999E-2</v>
      </c>
      <c r="K24" s="305"/>
      <c r="L24" s="413">
        <v>55219047619</v>
      </c>
      <c r="M24" s="414">
        <v>55219.047618521516</v>
      </c>
      <c r="N24" s="415">
        <v>13378.42494761234</v>
      </c>
    </row>
    <row r="25" spans="2:14">
      <c r="B25" s="822"/>
      <c r="C25" s="405" t="s">
        <v>808</v>
      </c>
      <c r="D25" s="405" t="s">
        <v>802</v>
      </c>
      <c r="E25" s="407">
        <v>43406</v>
      </c>
      <c r="F25" s="407">
        <v>47059</v>
      </c>
      <c r="G25" s="431">
        <v>10.008219178082191</v>
      </c>
      <c r="H25" s="410" t="s">
        <v>809</v>
      </c>
      <c r="I25" s="411" t="s">
        <v>153</v>
      </c>
      <c r="J25" s="416">
        <v>2.1999999999999999E-2</v>
      </c>
      <c r="K25" s="304"/>
      <c r="L25" s="413">
        <v>21357142858</v>
      </c>
      <c r="M25" s="414">
        <v>21357.142857814935</v>
      </c>
      <c r="N25" s="415">
        <v>5174.3908151518808</v>
      </c>
    </row>
    <row r="26" spans="2:14">
      <c r="B26" s="822"/>
      <c r="C26" s="405" t="s">
        <v>808</v>
      </c>
      <c r="D26" s="405" t="s">
        <v>802</v>
      </c>
      <c r="E26" s="407">
        <v>43515</v>
      </c>
      <c r="F26" s="407">
        <v>47168</v>
      </c>
      <c r="G26" s="431">
        <v>10.008219178082191</v>
      </c>
      <c r="H26" s="410" t="s">
        <v>809</v>
      </c>
      <c r="I26" s="411" t="s">
        <v>153</v>
      </c>
      <c r="J26" s="416">
        <v>2.1999999999999999E-2</v>
      </c>
      <c r="K26" s="305"/>
      <c r="L26" s="413">
        <v>5519066114</v>
      </c>
      <c r="M26" s="414">
        <v>5519.0661139521762</v>
      </c>
      <c r="N26" s="415">
        <v>1337.1547495080949</v>
      </c>
    </row>
    <row r="27" spans="2:14">
      <c r="B27" s="822"/>
      <c r="C27" s="405" t="s">
        <v>813</v>
      </c>
      <c r="D27" s="405" t="s">
        <v>802</v>
      </c>
      <c r="E27" s="407">
        <v>43608</v>
      </c>
      <c r="F27" s="407">
        <v>47261</v>
      </c>
      <c r="G27" s="431">
        <v>10.008219178082191</v>
      </c>
      <c r="H27" s="410" t="s">
        <v>809</v>
      </c>
      <c r="I27" s="411" t="s">
        <v>153</v>
      </c>
      <c r="J27" s="416">
        <v>3.3000000000000002E-2</v>
      </c>
      <c r="K27" s="305"/>
      <c r="L27" s="413">
        <v>9000000000</v>
      </c>
      <c r="M27" s="414">
        <v>8999.9999999220126</v>
      </c>
      <c r="N27" s="415">
        <v>2180.5125173343508</v>
      </c>
    </row>
    <row r="28" spans="2:14">
      <c r="B28" s="822"/>
      <c r="C28" s="405" t="s">
        <v>813</v>
      </c>
      <c r="D28" s="405" t="s">
        <v>802</v>
      </c>
      <c r="E28" s="407">
        <v>43608</v>
      </c>
      <c r="F28" s="407">
        <v>47261</v>
      </c>
      <c r="G28" s="431">
        <v>10.008219178082191</v>
      </c>
      <c r="H28" s="410" t="s">
        <v>809</v>
      </c>
      <c r="I28" s="411" t="s">
        <v>153</v>
      </c>
      <c r="J28" s="416">
        <v>3.3000000000000002E-2</v>
      </c>
      <c r="K28" s="304"/>
      <c r="L28" s="413">
        <v>9000000000</v>
      </c>
      <c r="M28" s="414">
        <v>8999.9999999220126</v>
      </c>
      <c r="N28" s="415">
        <v>2180.5125173343508</v>
      </c>
    </row>
    <row r="29" spans="2:14">
      <c r="B29" s="822"/>
      <c r="C29" s="405" t="s">
        <v>813</v>
      </c>
      <c r="D29" s="405" t="s">
        <v>802</v>
      </c>
      <c r="E29" s="407">
        <v>43936</v>
      </c>
      <c r="F29" s="407">
        <v>47588</v>
      </c>
      <c r="G29" s="431">
        <v>10.005479452054795</v>
      </c>
      <c r="H29" s="410" t="s">
        <v>810</v>
      </c>
      <c r="I29" s="411" t="s">
        <v>153</v>
      </c>
      <c r="J29" s="416">
        <v>3.1899999999999998E-2</v>
      </c>
      <c r="K29" s="305"/>
      <c r="L29" s="413">
        <v>10000000000</v>
      </c>
      <c r="M29" s="414">
        <v>9999.9999999133488</v>
      </c>
      <c r="N29" s="415">
        <v>2422.7916859270567</v>
      </c>
    </row>
    <row r="30" spans="2:14">
      <c r="B30" s="822"/>
      <c r="C30" s="405" t="s">
        <v>812</v>
      </c>
      <c r="D30" s="405" t="s">
        <v>802</v>
      </c>
      <c r="E30" s="407">
        <v>43977</v>
      </c>
      <c r="F30" s="407">
        <v>46533</v>
      </c>
      <c r="G30" s="431">
        <v>7.0027397260273974</v>
      </c>
      <c r="H30" s="410" t="s">
        <v>810</v>
      </c>
      <c r="I30" s="411" t="s">
        <v>153</v>
      </c>
      <c r="J30" s="416">
        <v>4.8500000000000001E-2</v>
      </c>
      <c r="K30" s="304"/>
      <c r="L30" s="413">
        <v>12000000000</v>
      </c>
      <c r="M30" s="414">
        <v>11999.999999896017</v>
      </c>
      <c r="N30" s="415">
        <v>2907.3500231124676</v>
      </c>
    </row>
    <row r="31" spans="2:14">
      <c r="B31" s="822"/>
      <c r="C31" s="405" t="s">
        <v>805</v>
      </c>
      <c r="D31" s="405" t="s">
        <v>802</v>
      </c>
      <c r="E31" s="407">
        <v>44088</v>
      </c>
      <c r="F31" s="407">
        <v>47740</v>
      </c>
      <c r="G31" s="431">
        <v>10.005479452054795</v>
      </c>
      <c r="H31" s="410" t="s">
        <v>810</v>
      </c>
      <c r="I31" s="411" t="s">
        <v>153</v>
      </c>
      <c r="J31" s="416">
        <v>3.4500000000000003E-2</v>
      </c>
      <c r="K31" s="304"/>
      <c r="L31" s="413">
        <v>3800000000</v>
      </c>
      <c r="M31" s="414">
        <v>3799.9999999670722</v>
      </c>
      <c r="N31" s="415">
        <v>920.66084065228142</v>
      </c>
    </row>
    <row r="32" spans="2:14">
      <c r="B32" s="822"/>
      <c r="C32" s="405" t="s">
        <v>805</v>
      </c>
      <c r="D32" s="405" t="s">
        <v>802</v>
      </c>
      <c r="E32" s="407">
        <v>44160</v>
      </c>
      <c r="F32" s="407">
        <v>47740</v>
      </c>
      <c r="G32" s="431">
        <v>9.8082191780821919</v>
      </c>
      <c r="H32" s="410" t="s">
        <v>810</v>
      </c>
      <c r="I32" s="411" t="s">
        <v>153</v>
      </c>
      <c r="J32" s="416">
        <v>3.4500000000000003E-2</v>
      </c>
      <c r="K32" s="305"/>
      <c r="L32" s="413">
        <v>8000000000</v>
      </c>
      <c r="M32" s="414">
        <v>7999.9999999306783</v>
      </c>
      <c r="N32" s="415">
        <v>1938.2333487416449</v>
      </c>
    </row>
    <row r="33" spans="2:14" ht="14.5">
      <c r="B33" s="822"/>
      <c r="C33" s="405" t="s">
        <v>805</v>
      </c>
      <c r="D33" s="405" t="s">
        <v>802</v>
      </c>
      <c r="E33" s="407">
        <v>44183</v>
      </c>
      <c r="F33" s="407">
        <v>47740</v>
      </c>
      <c r="G33" s="431">
        <v>9.7452054794520553</v>
      </c>
      <c r="H33" s="410" t="s">
        <v>810</v>
      </c>
      <c r="I33" s="411" t="s">
        <v>153</v>
      </c>
      <c r="J33" s="416">
        <v>3.4500000000000003E-2</v>
      </c>
      <c r="K33" s="643"/>
      <c r="L33" s="413">
        <v>8200000000</v>
      </c>
      <c r="M33" s="414">
        <v>8199.9999999289448</v>
      </c>
      <c r="N33" s="415">
        <v>1986.689182460186</v>
      </c>
    </row>
    <row r="34" spans="2:14" ht="14.5">
      <c r="B34" s="822"/>
      <c r="C34" s="405" t="s">
        <v>812</v>
      </c>
      <c r="D34" s="405" t="s">
        <v>802</v>
      </c>
      <c r="E34" s="407">
        <v>44186</v>
      </c>
      <c r="F34" s="407">
        <v>46533</v>
      </c>
      <c r="G34" s="431">
        <v>6.4301369863013695</v>
      </c>
      <c r="H34" s="410" t="s">
        <v>810</v>
      </c>
      <c r="I34" s="411" t="s">
        <v>153</v>
      </c>
      <c r="J34" s="416">
        <v>4.8500000000000001E-2</v>
      </c>
      <c r="K34" s="643"/>
      <c r="L34" s="413">
        <v>6000000000</v>
      </c>
      <c r="M34" s="414">
        <v>5999.9999999480087</v>
      </c>
      <c r="N34" s="415">
        <v>1453.6750115562338</v>
      </c>
    </row>
    <row r="35" spans="2:14" ht="14.5">
      <c r="B35" s="822"/>
      <c r="C35" s="405" t="s">
        <v>805</v>
      </c>
      <c r="D35" s="405" t="s">
        <v>802</v>
      </c>
      <c r="E35" s="407">
        <v>43998</v>
      </c>
      <c r="F35" s="407">
        <v>47923</v>
      </c>
      <c r="G35" s="431">
        <v>10.753424657534246</v>
      </c>
      <c r="H35" s="410" t="s">
        <v>810</v>
      </c>
      <c r="I35" s="411" t="s">
        <v>153</v>
      </c>
      <c r="J35" s="416">
        <v>3.9899999999999998E-2</v>
      </c>
      <c r="K35" s="643"/>
      <c r="L35" s="413">
        <v>7000000000</v>
      </c>
      <c r="M35" s="414">
        <v>6999.999999939344</v>
      </c>
      <c r="N35" s="415">
        <v>1695.9541801489395</v>
      </c>
    </row>
    <row r="36" spans="2:14" ht="14.5">
      <c r="B36" s="822"/>
      <c r="C36" s="405" t="s">
        <v>805</v>
      </c>
      <c r="D36" s="405" t="s">
        <v>802</v>
      </c>
      <c r="E36" s="407">
        <v>44476</v>
      </c>
      <c r="F36" s="407">
        <v>48015</v>
      </c>
      <c r="G36" s="431">
        <v>9.6958904109589046</v>
      </c>
      <c r="H36" s="410" t="s">
        <v>810</v>
      </c>
      <c r="I36" s="411" t="s">
        <v>153</v>
      </c>
      <c r="J36" s="416">
        <v>3.9899999999999998E-2</v>
      </c>
      <c r="K36" s="643"/>
      <c r="L36" s="413">
        <v>7000000000</v>
      </c>
      <c r="M36" s="414">
        <v>6999.999999939344</v>
      </c>
      <c r="N36" s="415">
        <v>1695.9541801489395</v>
      </c>
    </row>
    <row r="37" spans="2:14" ht="14.5">
      <c r="B37" s="822"/>
      <c r="C37" s="405" t="s">
        <v>805</v>
      </c>
      <c r="D37" s="405" t="s">
        <v>802</v>
      </c>
      <c r="E37" s="407">
        <v>44511</v>
      </c>
      <c r="F37" s="407">
        <v>48015</v>
      </c>
      <c r="G37" s="431">
        <v>9.6</v>
      </c>
      <c r="H37" s="410" t="s">
        <v>810</v>
      </c>
      <c r="I37" s="411" t="s">
        <v>153</v>
      </c>
      <c r="J37" s="416">
        <v>3.9899999999999998E-2</v>
      </c>
      <c r="K37" s="643"/>
      <c r="L37" s="413">
        <v>16000000000</v>
      </c>
      <c r="M37" s="414">
        <v>15999.999999861357</v>
      </c>
      <c r="N37" s="415">
        <v>3876.4666974832899</v>
      </c>
    </row>
    <row r="38" spans="2:14" ht="14.5">
      <c r="B38" s="822"/>
      <c r="C38" s="405" t="s">
        <v>805</v>
      </c>
      <c r="D38" s="405" t="s">
        <v>802</v>
      </c>
      <c r="E38" s="407">
        <v>44529</v>
      </c>
      <c r="F38" s="407">
        <v>48015</v>
      </c>
      <c r="G38" s="431">
        <v>9.5506849315068489</v>
      </c>
      <c r="H38" s="410" t="s">
        <v>810</v>
      </c>
      <c r="I38" s="411" t="s">
        <v>153</v>
      </c>
      <c r="J38" s="416">
        <v>3.9899999999999998E-2</v>
      </c>
      <c r="K38" s="643"/>
      <c r="L38" s="413">
        <v>20000000000</v>
      </c>
      <c r="M38" s="414">
        <v>19999.999999826698</v>
      </c>
      <c r="N38" s="415">
        <v>4845.5833718541135</v>
      </c>
    </row>
    <row r="39" spans="2:14" ht="14.5">
      <c r="B39" s="822"/>
      <c r="C39" s="405" t="s">
        <v>808</v>
      </c>
      <c r="D39" s="405" t="s">
        <v>802</v>
      </c>
      <c r="E39" s="407">
        <v>44644</v>
      </c>
      <c r="F39" s="407">
        <v>45009</v>
      </c>
      <c r="G39" s="431">
        <v>1</v>
      </c>
      <c r="H39" s="410" t="s">
        <v>810</v>
      </c>
      <c r="I39" s="411" t="s">
        <v>153</v>
      </c>
      <c r="J39" s="416">
        <v>2.2599999999999999E-2</v>
      </c>
      <c r="K39" s="643"/>
      <c r="L39" s="413">
        <v>7500000000</v>
      </c>
      <c r="M39" s="414">
        <v>7499.9999999350111</v>
      </c>
      <c r="N39" s="415">
        <v>1817.0937644452922</v>
      </c>
    </row>
    <row r="40" spans="2:14" ht="14.5">
      <c r="B40" s="822"/>
      <c r="C40" s="405" t="s">
        <v>808</v>
      </c>
      <c r="D40" s="405" t="s">
        <v>802</v>
      </c>
      <c r="E40" s="407">
        <v>44694</v>
      </c>
      <c r="F40" s="407">
        <v>45059</v>
      </c>
      <c r="G40" s="431">
        <v>1</v>
      </c>
      <c r="H40" s="410" t="s">
        <v>810</v>
      </c>
      <c r="I40" s="411" t="s">
        <v>153</v>
      </c>
      <c r="J40" s="416">
        <v>2.47E-2</v>
      </c>
      <c r="K40" s="643"/>
      <c r="L40" s="413">
        <v>14422000000</v>
      </c>
      <c r="M40" s="414">
        <v>14421.99999987503</v>
      </c>
      <c r="N40" s="415">
        <v>3494.1501694440003</v>
      </c>
    </row>
    <row r="41" spans="2:14" ht="14.5">
      <c r="B41" s="823"/>
      <c r="C41" s="405" t="s">
        <v>812</v>
      </c>
      <c r="D41" s="405" t="s">
        <v>802</v>
      </c>
      <c r="E41" s="407">
        <v>44722</v>
      </c>
      <c r="F41" s="407">
        <v>46548</v>
      </c>
      <c r="G41" s="431">
        <v>5.0027397260273974</v>
      </c>
      <c r="H41" s="410" t="s">
        <v>810</v>
      </c>
      <c r="I41" s="411" t="s">
        <v>153</v>
      </c>
      <c r="J41" s="416">
        <v>2.6499999999999999E-2</v>
      </c>
      <c r="K41" s="643"/>
      <c r="L41" s="413">
        <v>12900000000</v>
      </c>
      <c r="M41" s="414">
        <v>12899.999999888219</v>
      </c>
      <c r="N41" s="415">
        <v>3125.4012748459031</v>
      </c>
    </row>
    <row r="42" spans="2:14" ht="14.5">
      <c r="B42" s="643"/>
      <c r="C42" s="425"/>
      <c r="D42" s="425"/>
      <c r="E42" s="426"/>
      <c r="F42" s="426"/>
      <c r="G42" s="427"/>
      <c r="H42" s="428"/>
      <c r="I42" s="428"/>
      <c r="J42" s="428"/>
      <c r="K42" s="305"/>
      <c r="L42" s="428"/>
      <c r="M42" s="420">
        <v>266002.61503757007</v>
      </c>
      <c r="N42" s="421">
        <v>64446.892415346454</v>
      </c>
    </row>
    <row r="43" spans="2:14" ht="14.5">
      <c r="B43" s="643"/>
      <c r="C43" s="425"/>
      <c r="D43" s="425"/>
      <c r="E43" s="426"/>
      <c r="F43" s="426"/>
      <c r="G43" s="427"/>
      <c r="H43" s="428"/>
      <c r="I43" s="428"/>
      <c r="J43" s="428"/>
      <c r="K43" s="305"/>
      <c r="L43" s="428"/>
      <c r="M43" s="439"/>
      <c r="N43" s="439"/>
    </row>
    <row r="44" spans="2:14" ht="14.5" thickBot="1">
      <c r="B44" s="433" t="s">
        <v>861</v>
      </c>
      <c r="C44" s="433"/>
      <c r="D44" s="433"/>
      <c r="E44" s="433"/>
      <c r="F44" s="433"/>
      <c r="G44" s="433"/>
      <c r="H44" s="433"/>
      <c r="I44" s="768"/>
      <c r="J44" s="434"/>
      <c r="K44" s="304"/>
      <c r="L44" s="434"/>
      <c r="M44" s="435">
        <v>1111869.6209929788</v>
      </c>
      <c r="N44" s="769">
        <v>269382.84735999984</v>
      </c>
    </row>
    <row r="45" spans="2:14" ht="14.5" thickTop="1">
      <c r="B45" s="436"/>
      <c r="C45" s="437"/>
      <c r="D45" s="438"/>
      <c r="E45" s="437"/>
      <c r="F45" s="437"/>
      <c r="G45" s="437"/>
      <c r="H45" s="437"/>
      <c r="I45" s="437"/>
      <c r="J45" s="437"/>
      <c r="K45" s="305"/>
      <c r="L45" s="437"/>
      <c r="M45" s="439"/>
      <c r="N45" s="439"/>
    </row>
    <row r="46" spans="2:14">
      <c r="B46" s="821" t="s">
        <v>639</v>
      </c>
      <c r="C46" s="405" t="s">
        <v>806</v>
      </c>
      <c r="D46" s="405" t="s">
        <v>807</v>
      </c>
      <c r="E46" s="408">
        <v>43728</v>
      </c>
      <c r="F46" s="408">
        <v>45913</v>
      </c>
      <c r="G46" s="771">
        <v>5.9863013698630141</v>
      </c>
      <c r="H46" s="442" t="s">
        <v>814</v>
      </c>
      <c r="I46" s="443"/>
      <c r="J46" s="412">
        <v>3.1E-2</v>
      </c>
      <c r="K46" s="304"/>
      <c r="L46" s="413">
        <v>70000000</v>
      </c>
      <c r="M46" s="414">
        <v>288714.1310627496</v>
      </c>
      <c r="N46" s="415">
        <v>69949.419635454542</v>
      </c>
    </row>
    <row r="47" spans="2:14">
      <c r="B47" s="822"/>
      <c r="C47" s="405" t="s">
        <v>1032</v>
      </c>
      <c r="D47" s="405" t="s">
        <v>807</v>
      </c>
      <c r="E47" s="408">
        <v>44362</v>
      </c>
      <c r="F47" s="408">
        <v>44727</v>
      </c>
      <c r="G47" s="771">
        <v>1</v>
      </c>
      <c r="H47" s="442" t="s">
        <v>814</v>
      </c>
      <c r="I47" s="443"/>
      <c r="J47" s="412">
        <v>1.0800000000000001E-2</v>
      </c>
      <c r="K47" s="304"/>
      <c r="L47" s="413">
        <v>0</v>
      </c>
      <c r="M47" s="414">
        <v>0</v>
      </c>
      <c r="N47" s="415">
        <v>0</v>
      </c>
    </row>
    <row r="48" spans="2:14">
      <c r="B48" s="822"/>
      <c r="C48" s="405" t="s">
        <v>1033</v>
      </c>
      <c r="D48" s="405" t="s">
        <v>807</v>
      </c>
      <c r="E48" s="408">
        <v>44362</v>
      </c>
      <c r="F48" s="408">
        <v>44727</v>
      </c>
      <c r="G48" s="771">
        <v>1</v>
      </c>
      <c r="H48" s="442" t="s">
        <v>814</v>
      </c>
      <c r="I48" s="443"/>
      <c r="J48" s="412">
        <v>2.5700000000000001E-2</v>
      </c>
      <c r="K48" s="304"/>
      <c r="L48" s="413">
        <v>0</v>
      </c>
      <c r="M48" s="414">
        <v>0</v>
      </c>
      <c r="N48" s="415">
        <v>0</v>
      </c>
    </row>
    <row r="49" spans="2:14">
      <c r="B49" s="822"/>
      <c r="C49" s="405" t="s">
        <v>1033</v>
      </c>
      <c r="D49" s="405" t="s">
        <v>807</v>
      </c>
      <c r="E49" s="408">
        <v>44714</v>
      </c>
      <c r="F49" s="408">
        <v>45079</v>
      </c>
      <c r="G49" s="771">
        <v>1</v>
      </c>
      <c r="H49" s="442" t="s">
        <v>814</v>
      </c>
      <c r="I49" s="443"/>
      <c r="J49" s="412">
        <v>2.5700000000000001E-2</v>
      </c>
      <c r="K49" s="304"/>
      <c r="L49" s="413">
        <v>10000000</v>
      </c>
      <c r="M49" s="414">
        <v>41244.875866107075</v>
      </c>
      <c r="N49" s="415">
        <v>9992.7742336363608</v>
      </c>
    </row>
    <row r="50" spans="2:14">
      <c r="B50" s="823"/>
      <c r="C50" s="405" t="s">
        <v>1033</v>
      </c>
      <c r="D50" s="405" t="s">
        <v>807</v>
      </c>
      <c r="E50" s="408">
        <v>44714</v>
      </c>
      <c r="F50" s="408">
        <v>45079</v>
      </c>
      <c r="G50" s="771">
        <v>1</v>
      </c>
      <c r="H50" s="442" t="s">
        <v>814</v>
      </c>
      <c r="I50" s="443"/>
      <c r="J50" s="412">
        <v>2.5700000000000001E-2</v>
      </c>
      <c r="K50" s="305"/>
      <c r="L50" s="413">
        <v>30000000</v>
      </c>
      <c r="M50" s="414">
        <v>123734.62759832127</v>
      </c>
      <c r="N50" s="415">
        <v>29978.322700909095</v>
      </c>
    </row>
    <row r="51" spans="2:14">
      <c r="B51" s="444"/>
      <c r="C51" s="425"/>
      <c r="D51" s="445"/>
      <c r="E51" s="426"/>
      <c r="F51" s="426"/>
      <c r="G51" s="446"/>
      <c r="H51" s="428"/>
      <c r="I51" s="428"/>
      <c r="J51" s="447"/>
      <c r="K51" s="304"/>
      <c r="L51" s="448"/>
      <c r="M51" s="420">
        <v>453693.6345271779</v>
      </c>
      <c r="N51" s="421">
        <v>109920.51656999999</v>
      </c>
    </row>
    <row r="52" spans="2:14">
      <c r="B52" s="436"/>
      <c r="C52" s="437"/>
      <c r="D52" s="438"/>
      <c r="E52" s="437"/>
      <c r="F52" s="437"/>
      <c r="G52" s="437"/>
      <c r="H52" s="437"/>
      <c r="I52" s="437"/>
      <c r="J52" s="437"/>
      <c r="K52" s="305"/>
      <c r="L52" s="449"/>
      <c r="M52" s="439"/>
      <c r="N52" s="439"/>
    </row>
    <row r="53" spans="2:14">
      <c r="B53" s="821" t="s">
        <v>1272</v>
      </c>
      <c r="C53" s="405" t="s">
        <v>1201</v>
      </c>
      <c r="D53" s="405" t="s">
        <v>807</v>
      </c>
      <c r="E53" s="407">
        <v>44067</v>
      </c>
      <c r="F53" s="407">
        <v>44797</v>
      </c>
      <c r="G53" s="409">
        <v>2</v>
      </c>
      <c r="H53" s="410" t="s">
        <v>816</v>
      </c>
      <c r="I53" s="411" t="s">
        <v>153</v>
      </c>
      <c r="J53" s="412">
        <v>1.2500000000000001E-2</v>
      </c>
      <c r="K53" s="305"/>
      <c r="L53" s="413">
        <v>82500000</v>
      </c>
      <c r="M53" s="414">
        <v>340516.27496372769</v>
      </c>
      <c r="N53" s="415">
        <v>82499.999991211967</v>
      </c>
    </row>
    <row r="54" spans="2:14">
      <c r="B54" s="823"/>
      <c r="C54" s="405" t="s">
        <v>806</v>
      </c>
      <c r="D54" s="405" t="s">
        <v>817</v>
      </c>
      <c r="E54" s="407">
        <v>44675</v>
      </c>
      <c r="F54" s="407">
        <v>46350</v>
      </c>
      <c r="G54" s="409">
        <v>4.5890410958904111</v>
      </c>
      <c r="H54" s="410" t="s">
        <v>814</v>
      </c>
      <c r="I54" s="411">
        <v>0</v>
      </c>
      <c r="J54" s="412">
        <v>7.1499999999999994E-2</v>
      </c>
      <c r="K54" s="305"/>
      <c r="L54" s="413">
        <v>249258000</v>
      </c>
      <c r="M54" s="414">
        <v>271595.80706188228</v>
      </c>
      <c r="N54" s="415">
        <v>65802.006328787917</v>
      </c>
    </row>
    <row r="55" spans="2:14">
      <c r="B55" s="424"/>
      <c r="C55" s="450"/>
      <c r="D55" s="451"/>
      <c r="E55" s="452"/>
      <c r="F55" s="452"/>
      <c r="G55" s="453"/>
      <c r="H55" s="454"/>
      <c r="I55" s="455"/>
      <c r="J55" s="456"/>
      <c r="K55" s="304"/>
      <c r="L55" s="457"/>
      <c r="M55" s="420">
        <v>612112.08202560991</v>
      </c>
      <c r="N55" s="421">
        <v>148302.00631999987</v>
      </c>
    </row>
    <row r="56" spans="2:14" ht="14.5">
      <c r="B56" s="643"/>
      <c r="C56" s="450"/>
      <c r="D56" s="451"/>
      <c r="E56" s="452"/>
      <c r="F56" s="452"/>
      <c r="G56" s="453"/>
      <c r="H56" s="454"/>
      <c r="I56" s="455"/>
      <c r="J56" s="456"/>
      <c r="K56" s="305"/>
      <c r="L56" s="457"/>
      <c r="M56" s="439"/>
      <c r="N56" s="439"/>
    </row>
    <row r="57" spans="2:14">
      <c r="B57" s="458" t="s">
        <v>1034</v>
      </c>
      <c r="C57" s="405" t="s">
        <v>1183</v>
      </c>
      <c r="D57" s="405" t="s">
        <v>807</v>
      </c>
      <c r="E57" s="407">
        <v>44305</v>
      </c>
      <c r="F57" s="407">
        <v>44844</v>
      </c>
      <c r="G57" s="431">
        <v>1.4767123287671233</v>
      </c>
      <c r="H57" s="442" t="s">
        <v>814</v>
      </c>
      <c r="I57" s="411">
        <v>0</v>
      </c>
      <c r="J57" s="416">
        <v>2.23E-2</v>
      </c>
      <c r="K57" s="304"/>
      <c r="L57" s="413">
        <v>1100000</v>
      </c>
      <c r="M57" s="414">
        <v>4540.2169999999996</v>
      </c>
      <c r="N57" s="415">
        <v>1099.9999999999998</v>
      </c>
    </row>
    <row r="58" spans="2:14" ht="14.5">
      <c r="B58" s="643"/>
      <c r="C58" s="643"/>
      <c r="D58" s="643"/>
      <c r="E58" s="643"/>
      <c r="F58" s="643"/>
      <c r="G58" s="643"/>
      <c r="H58" s="643"/>
      <c r="I58" s="149"/>
      <c r="J58" s="643"/>
      <c r="K58" s="643"/>
      <c r="L58" s="643"/>
      <c r="M58" s="420">
        <v>4540.2169999999996</v>
      </c>
      <c r="N58" s="421">
        <v>1099.9999999999998</v>
      </c>
    </row>
    <row r="59" spans="2:14" ht="14.5">
      <c r="B59" s="643"/>
      <c r="C59" s="643"/>
      <c r="D59" s="643"/>
      <c r="E59" s="643"/>
      <c r="F59" s="643"/>
      <c r="G59" s="643"/>
      <c r="H59" s="643"/>
      <c r="I59" s="149"/>
      <c r="J59" s="643"/>
      <c r="K59" s="643"/>
      <c r="L59" s="643"/>
      <c r="M59" s="643"/>
      <c r="N59" s="643"/>
    </row>
    <row r="60" spans="2:14">
      <c r="B60" s="821" t="s">
        <v>864</v>
      </c>
      <c r="C60" s="405" t="s">
        <v>815</v>
      </c>
      <c r="D60" s="405" t="s">
        <v>807</v>
      </c>
      <c r="E60" s="407">
        <v>42405</v>
      </c>
      <c r="F60" s="407">
        <v>45501</v>
      </c>
      <c r="G60" s="409">
        <v>8.4821917808219176</v>
      </c>
      <c r="H60" s="410" t="s">
        <v>816</v>
      </c>
      <c r="I60" s="411" t="s">
        <v>153</v>
      </c>
      <c r="J60" s="416">
        <v>2.2499999999999999E-2</v>
      </c>
      <c r="K60" s="304"/>
      <c r="L60" s="413">
        <v>2933333.3333333335</v>
      </c>
      <c r="M60" s="414">
        <v>12107.245285331986</v>
      </c>
      <c r="N60" s="415">
        <v>2933.3333217036065</v>
      </c>
    </row>
    <row r="61" spans="2:14">
      <c r="B61" s="822"/>
      <c r="C61" s="405" t="s">
        <v>815</v>
      </c>
      <c r="D61" s="405" t="s">
        <v>817</v>
      </c>
      <c r="E61" s="407">
        <v>43959</v>
      </c>
      <c r="F61" s="407">
        <v>45039</v>
      </c>
      <c r="G61" s="409">
        <v>2.9589041095890409</v>
      </c>
      <c r="H61" s="410" t="s">
        <v>814</v>
      </c>
      <c r="I61" s="411"/>
      <c r="J61" s="416">
        <v>9.7999999999999997E-3</v>
      </c>
      <c r="K61" s="304"/>
      <c r="L61" s="413">
        <v>2753842.5767813586</v>
      </c>
      <c r="M61" s="414">
        <v>3000.634259589126</v>
      </c>
      <c r="N61" s="415">
        <v>726.99117367034182</v>
      </c>
    </row>
    <row r="62" spans="2:14">
      <c r="B62" s="822"/>
      <c r="C62" s="405" t="s">
        <v>1366</v>
      </c>
      <c r="D62" s="405" t="s">
        <v>807</v>
      </c>
      <c r="E62" s="407">
        <v>44650</v>
      </c>
      <c r="F62" s="407">
        <v>44830</v>
      </c>
      <c r="G62" s="409">
        <v>0.49315068493150682</v>
      </c>
      <c r="H62" s="410" t="s">
        <v>814</v>
      </c>
      <c r="I62" s="411"/>
      <c r="J62" s="416">
        <v>3.3300000000000003E-2</v>
      </c>
      <c r="K62" s="304"/>
      <c r="L62" s="413">
        <v>1500000</v>
      </c>
      <c r="M62" s="414">
        <v>6191.2049754538557</v>
      </c>
      <c r="N62" s="415">
        <v>1499.9999940529804</v>
      </c>
    </row>
    <row r="63" spans="2:14">
      <c r="B63" s="823"/>
      <c r="C63" s="405" t="s">
        <v>1366</v>
      </c>
      <c r="D63" s="405" t="s">
        <v>807</v>
      </c>
      <c r="E63" s="407">
        <v>44708</v>
      </c>
      <c r="F63" s="407">
        <v>46534</v>
      </c>
      <c r="G63" s="409">
        <v>5.0027397260273974</v>
      </c>
      <c r="H63" s="410" t="s">
        <v>1367</v>
      </c>
      <c r="I63" s="411"/>
      <c r="J63" s="416">
        <v>3.8199999999999998E-2</v>
      </c>
      <c r="K63" s="305"/>
      <c r="L63" s="413">
        <v>4900000</v>
      </c>
      <c r="M63" s="414">
        <v>20224.60291981593</v>
      </c>
      <c r="N63" s="415">
        <v>4899.9999805730704</v>
      </c>
    </row>
    <row r="64" spans="2:14">
      <c r="B64" s="444"/>
      <c r="C64" s="425"/>
      <c r="D64" s="459"/>
      <c r="E64" s="426"/>
      <c r="F64" s="426"/>
      <c r="G64" s="427"/>
      <c r="H64" s="428"/>
      <c r="I64" s="428"/>
      <c r="J64" s="428"/>
      <c r="K64" s="304"/>
      <c r="L64" s="428"/>
      <c r="M64" s="420">
        <v>41523.687440190901</v>
      </c>
      <c r="N64" s="421">
        <v>10060.32447</v>
      </c>
    </row>
    <row r="65" spans="2:14">
      <c r="B65" s="462"/>
      <c r="C65" s="425"/>
      <c r="D65" s="459"/>
      <c r="E65" s="426"/>
      <c r="F65" s="426"/>
      <c r="G65" s="427"/>
      <c r="H65" s="428"/>
      <c r="I65" s="428"/>
      <c r="J65" s="428"/>
      <c r="K65" s="305"/>
      <c r="L65" s="428"/>
      <c r="M65" s="439"/>
      <c r="N65" s="439"/>
    </row>
    <row r="66" spans="2:14" ht="14.5" thickBot="1">
      <c r="B66" s="433" t="s">
        <v>1374</v>
      </c>
      <c r="C66" s="433"/>
      <c r="D66" s="433"/>
      <c r="E66" s="433"/>
      <c r="F66" s="433"/>
      <c r="G66" s="433"/>
      <c r="H66" s="433"/>
      <c r="I66" s="768"/>
      <c r="J66" s="434"/>
      <c r="K66" s="304"/>
      <c r="L66" s="434"/>
      <c r="M66" s="435">
        <v>694631.84854494093</v>
      </c>
      <c r="N66" s="769">
        <v>168294.82674494083</v>
      </c>
    </row>
    <row r="67" spans="2:14" ht="14.5" thickTop="1">
      <c r="B67" s="436"/>
      <c r="C67" s="437"/>
      <c r="D67" s="438"/>
      <c r="E67" s="437"/>
      <c r="F67" s="437"/>
      <c r="G67" s="437"/>
      <c r="H67" s="437"/>
      <c r="I67" s="437"/>
      <c r="J67" s="437"/>
      <c r="K67" s="305"/>
      <c r="L67" s="437"/>
      <c r="M67" s="460"/>
      <c r="N67" s="460"/>
    </row>
    <row r="68" spans="2:14">
      <c r="B68" s="824" t="s">
        <v>866</v>
      </c>
      <c r="C68" s="666" t="s">
        <v>819</v>
      </c>
      <c r="D68" s="405" t="s">
        <v>818</v>
      </c>
      <c r="E68" s="407">
        <v>41668</v>
      </c>
      <c r="F68" s="407">
        <v>47192</v>
      </c>
      <c r="G68" s="409">
        <v>15.134246575342466</v>
      </c>
      <c r="H68" s="442" t="s">
        <v>820</v>
      </c>
      <c r="I68" s="411" t="s">
        <v>153</v>
      </c>
      <c r="J68" s="416">
        <v>1.7999999999999999E-2</v>
      </c>
      <c r="K68" s="305"/>
      <c r="L68" s="413">
        <v>129931811.05</v>
      </c>
      <c r="M68" s="414">
        <v>102384.43147931161</v>
      </c>
      <c r="N68" s="415">
        <v>24805.614935859398</v>
      </c>
    </row>
    <row r="69" spans="2:14">
      <c r="B69" s="825"/>
      <c r="C69" s="666" t="s">
        <v>821</v>
      </c>
      <c r="D69" s="405" t="s">
        <v>818</v>
      </c>
      <c r="E69" s="407">
        <v>41668</v>
      </c>
      <c r="F69" s="407">
        <v>45306</v>
      </c>
      <c r="G69" s="409">
        <v>9.9671232876712335</v>
      </c>
      <c r="H69" s="442" t="s">
        <v>814</v>
      </c>
      <c r="I69" s="411">
        <v>0</v>
      </c>
      <c r="J69" s="416">
        <v>3.5000000000000003E-2</v>
      </c>
      <c r="K69" s="304"/>
      <c r="L69" s="413">
        <v>16167540.4</v>
      </c>
      <c r="M69" s="414">
        <v>12739.793426228873</v>
      </c>
      <c r="N69" s="415">
        <v>3086.5865593762937</v>
      </c>
    </row>
    <row r="70" spans="2:14">
      <c r="B70" s="825"/>
      <c r="C70" s="666" t="s">
        <v>822</v>
      </c>
      <c r="D70" s="405" t="s">
        <v>818</v>
      </c>
      <c r="E70" s="407">
        <v>41668</v>
      </c>
      <c r="F70" s="407">
        <v>47192</v>
      </c>
      <c r="G70" s="409">
        <v>15.134246575342466</v>
      </c>
      <c r="H70" s="442" t="s">
        <v>820</v>
      </c>
      <c r="I70" s="411" t="s">
        <v>153</v>
      </c>
      <c r="J70" s="416">
        <v>0</v>
      </c>
      <c r="K70" s="305"/>
      <c r="L70" s="413">
        <v>1080771.76</v>
      </c>
      <c r="M70" s="414">
        <v>851.63287814031446</v>
      </c>
      <c r="N70" s="415">
        <v>206.3329056638363</v>
      </c>
    </row>
    <row r="71" spans="2:14">
      <c r="B71" s="825"/>
      <c r="C71" s="666" t="s">
        <v>824</v>
      </c>
      <c r="D71" s="405" t="s">
        <v>818</v>
      </c>
      <c r="E71" s="407">
        <v>42955</v>
      </c>
      <c r="F71" s="407">
        <v>48288</v>
      </c>
      <c r="G71" s="409">
        <v>14.610958904109589</v>
      </c>
      <c r="H71" s="442" t="s">
        <v>820</v>
      </c>
      <c r="I71" s="411" t="s">
        <v>153</v>
      </c>
      <c r="J71" s="416">
        <v>2.6200000000000001E-2</v>
      </c>
      <c r="K71" s="305"/>
      <c r="L71" s="413">
        <v>190285107.25999999</v>
      </c>
      <c r="M71" s="414">
        <v>149941.9762439687</v>
      </c>
      <c r="N71" s="415">
        <v>36327.817341850743</v>
      </c>
    </row>
    <row r="72" spans="2:14">
      <c r="B72" s="825"/>
      <c r="C72" s="666" t="s">
        <v>825</v>
      </c>
      <c r="D72" s="405" t="s">
        <v>818</v>
      </c>
      <c r="E72" s="407">
        <v>42955</v>
      </c>
      <c r="F72" s="407">
        <v>48288</v>
      </c>
      <c r="G72" s="409">
        <v>14.610958904109589</v>
      </c>
      <c r="H72" s="442" t="s">
        <v>820</v>
      </c>
      <c r="I72" s="411" t="s">
        <v>153</v>
      </c>
      <c r="J72" s="416">
        <v>0</v>
      </c>
      <c r="K72" s="304"/>
      <c r="L72" s="413">
        <v>1129868.76</v>
      </c>
      <c r="M72" s="414">
        <v>890.32062051623939</v>
      </c>
      <c r="N72" s="415">
        <v>215.70613972148539</v>
      </c>
    </row>
    <row r="73" spans="2:14">
      <c r="B73" s="825"/>
      <c r="C73" s="666" t="s">
        <v>826</v>
      </c>
      <c r="D73" s="405" t="s">
        <v>818</v>
      </c>
      <c r="E73" s="407">
        <v>43951</v>
      </c>
      <c r="F73" s="407">
        <v>44671</v>
      </c>
      <c r="G73" s="409">
        <v>1.9726027397260273</v>
      </c>
      <c r="H73" s="442" t="s">
        <v>827</v>
      </c>
      <c r="I73" s="411" t="s">
        <v>153</v>
      </c>
      <c r="J73" s="416">
        <v>2.4989999999999998E-2</v>
      </c>
      <c r="K73" s="304"/>
      <c r="L73" s="413">
        <v>0</v>
      </c>
      <c r="M73" s="414">
        <v>0</v>
      </c>
      <c r="N73" s="415">
        <v>0</v>
      </c>
    </row>
    <row r="74" spans="2:14">
      <c r="B74" s="826"/>
      <c r="C74" s="666" t="s">
        <v>1227</v>
      </c>
      <c r="D74" s="405" t="s">
        <v>818</v>
      </c>
      <c r="E74" s="407">
        <v>44641</v>
      </c>
      <c r="F74" s="407">
        <v>51850</v>
      </c>
      <c r="G74" s="409">
        <v>19.75068493150685</v>
      </c>
      <c r="H74" s="442" t="s">
        <v>820</v>
      </c>
      <c r="I74" s="411" t="s">
        <v>153</v>
      </c>
      <c r="J74" s="416">
        <v>2.01E-2</v>
      </c>
      <c r="K74" s="304"/>
      <c r="L74" s="413">
        <v>238936123.55097795</v>
      </c>
      <c r="M74" s="414">
        <v>188278.28975787549</v>
      </c>
      <c r="N74" s="415">
        <v>45615.907506989868</v>
      </c>
    </row>
    <row r="75" spans="2:14" ht="14.5">
      <c r="B75" s="643"/>
      <c r="C75" s="425"/>
      <c r="D75" s="445"/>
      <c r="E75" s="426"/>
      <c r="F75" s="426"/>
      <c r="G75" s="446"/>
      <c r="H75" s="428"/>
      <c r="I75" s="428"/>
      <c r="J75" s="447"/>
      <c r="K75" s="304"/>
      <c r="L75" s="448"/>
      <c r="M75" s="420">
        <v>455086.44440604124</v>
      </c>
      <c r="N75" s="421">
        <v>110257.96538946162</v>
      </c>
    </row>
    <row r="76" spans="2:14" ht="14.5">
      <c r="B76" s="643"/>
      <c r="C76" s="425"/>
      <c r="D76" s="445"/>
      <c r="E76" s="426"/>
      <c r="F76" s="426"/>
      <c r="G76" s="446"/>
      <c r="H76" s="428"/>
      <c r="I76" s="428"/>
      <c r="J76" s="447"/>
      <c r="K76" s="305"/>
      <c r="L76" s="448"/>
      <c r="M76" s="439"/>
      <c r="N76" s="439"/>
    </row>
    <row r="77" spans="2:14" ht="14.5">
      <c r="B77" s="643"/>
      <c r="C77" s="425"/>
      <c r="D77" s="445"/>
      <c r="E77" s="426"/>
      <c r="F77" s="426"/>
      <c r="G77" s="446"/>
      <c r="H77" s="428"/>
      <c r="I77" s="428"/>
      <c r="J77" s="447"/>
      <c r="K77" s="304"/>
      <c r="L77" s="448"/>
      <c r="M77" s="439"/>
      <c r="N77" s="439"/>
    </row>
    <row r="78" spans="2:14">
      <c r="B78" s="729"/>
      <c r="C78" s="405" t="s">
        <v>828</v>
      </c>
      <c r="D78" s="405" t="s">
        <v>818</v>
      </c>
      <c r="E78" s="408">
        <v>40571</v>
      </c>
      <c r="F78" s="408">
        <v>46157</v>
      </c>
      <c r="G78" s="409">
        <v>15.304109589041095</v>
      </c>
      <c r="H78" s="410" t="s">
        <v>820</v>
      </c>
      <c r="I78" s="482" t="s">
        <v>153</v>
      </c>
      <c r="J78" s="475">
        <v>2.6200000000000001E-2</v>
      </c>
      <c r="K78" s="304"/>
      <c r="L78" s="413">
        <v>13962030.49</v>
      </c>
      <c r="M78" s="414">
        <v>11001.882777121084</v>
      </c>
      <c r="N78" s="415">
        <v>2665.5270122184011</v>
      </c>
    </row>
    <row r="79" spans="2:14">
      <c r="B79" s="730" t="s">
        <v>1035</v>
      </c>
      <c r="C79" s="405" t="s">
        <v>829</v>
      </c>
      <c r="D79" s="405" t="s">
        <v>818</v>
      </c>
      <c r="E79" s="408">
        <v>41529</v>
      </c>
      <c r="F79" s="408">
        <v>45033</v>
      </c>
      <c r="G79" s="409">
        <v>9.6</v>
      </c>
      <c r="H79" s="410" t="s">
        <v>814</v>
      </c>
      <c r="I79" s="482"/>
      <c r="J79" s="475">
        <v>3.5000000000000003E-2</v>
      </c>
      <c r="K79" s="304"/>
      <c r="L79" s="413">
        <v>1507046.12</v>
      </c>
      <c r="M79" s="414">
        <v>1187.5310517213429</v>
      </c>
      <c r="N79" s="415">
        <v>287.71403589156137</v>
      </c>
    </row>
    <row r="80" spans="2:14">
      <c r="B80" s="731"/>
      <c r="C80" s="405" t="s">
        <v>828</v>
      </c>
      <c r="D80" s="405" t="s">
        <v>818</v>
      </c>
      <c r="E80" s="408">
        <v>41529</v>
      </c>
      <c r="F80" s="408">
        <v>46798</v>
      </c>
      <c r="G80" s="409">
        <v>14.435616438356165</v>
      </c>
      <c r="H80" s="410" t="s">
        <v>820</v>
      </c>
      <c r="I80" s="482" t="s">
        <v>153</v>
      </c>
      <c r="J80" s="475">
        <v>2.06E-2</v>
      </c>
      <c r="K80" s="304"/>
      <c r="L80" s="413">
        <v>3106883.74</v>
      </c>
      <c r="M80" s="414">
        <v>2448.1804945280237</v>
      </c>
      <c r="N80" s="415">
        <v>593.14313478426811</v>
      </c>
    </row>
    <row r="81" spans="2:14" ht="14.5">
      <c r="B81" s="643"/>
      <c r="C81" s="425"/>
      <c r="D81" s="425"/>
      <c r="E81" s="426"/>
      <c r="F81" s="426"/>
      <c r="G81" s="427"/>
      <c r="H81" s="428"/>
      <c r="I81" s="428"/>
      <c r="J81" s="447"/>
      <c r="K81" s="305"/>
      <c r="L81" s="448"/>
      <c r="M81" s="420">
        <v>14637.594323370449</v>
      </c>
      <c r="N81" s="421">
        <v>3546.3841828942304</v>
      </c>
    </row>
    <row r="82" spans="2:14" ht="14.5">
      <c r="B82" s="643"/>
      <c r="C82" s="425"/>
      <c r="D82" s="425"/>
      <c r="E82" s="426"/>
      <c r="F82" s="426"/>
      <c r="G82" s="427"/>
      <c r="H82" s="428"/>
      <c r="I82" s="428"/>
      <c r="J82" s="447"/>
      <c r="K82" s="304"/>
      <c r="L82" s="448"/>
      <c r="M82" s="439"/>
      <c r="N82" s="439"/>
    </row>
    <row r="83" spans="2:14">
      <c r="B83" s="834" t="s">
        <v>868</v>
      </c>
      <c r="C83" s="405" t="s">
        <v>828</v>
      </c>
      <c r="D83" s="405" t="s">
        <v>818</v>
      </c>
      <c r="E83" s="408">
        <v>40865</v>
      </c>
      <c r="F83" s="408">
        <v>46157</v>
      </c>
      <c r="G83" s="409">
        <v>14.498630136986302</v>
      </c>
      <c r="H83" s="410" t="s">
        <v>820</v>
      </c>
      <c r="I83" s="482" t="s">
        <v>153</v>
      </c>
      <c r="J83" s="772">
        <v>1.95E-2</v>
      </c>
      <c r="K83" s="305"/>
      <c r="L83" s="413">
        <v>15122899.359999999</v>
      </c>
      <c r="M83" s="413">
        <v>11916.631046471808</v>
      </c>
      <c r="N83" s="413">
        <v>2887.1514623902312</v>
      </c>
    </row>
    <row r="84" spans="2:14">
      <c r="B84" s="836"/>
      <c r="C84" s="405" t="s">
        <v>828</v>
      </c>
      <c r="D84" s="405" t="s">
        <v>818</v>
      </c>
      <c r="E84" s="408">
        <v>40865</v>
      </c>
      <c r="F84" s="408">
        <v>46157</v>
      </c>
      <c r="G84" s="409">
        <v>14.498630136986302</v>
      </c>
      <c r="H84" s="410" t="s">
        <v>820</v>
      </c>
      <c r="I84" s="482" t="s">
        <v>153</v>
      </c>
      <c r="J84" s="772">
        <v>1.55E-2</v>
      </c>
      <c r="K84" s="304"/>
      <c r="L84" s="413">
        <v>13070407.220000001</v>
      </c>
      <c r="M84" s="413">
        <v>10299.29623679525</v>
      </c>
      <c r="N84" s="413">
        <v>2495.3049293623571</v>
      </c>
    </row>
    <row r="85" spans="2:14">
      <c r="B85" s="462"/>
      <c r="C85" s="425"/>
      <c r="D85" s="425"/>
      <c r="E85" s="426"/>
      <c r="F85" s="426"/>
      <c r="G85" s="427"/>
      <c r="H85" s="428"/>
      <c r="I85" s="428"/>
      <c r="J85" s="447"/>
      <c r="K85" s="305"/>
      <c r="L85" s="448"/>
      <c r="M85" s="420">
        <v>22215.927283267058</v>
      </c>
      <c r="N85" s="421">
        <v>5382.4563917525884</v>
      </c>
    </row>
    <row r="86" spans="2:14" ht="14.5">
      <c r="B86" s="643"/>
      <c r="C86" s="425"/>
      <c r="D86" s="425"/>
      <c r="E86" s="426"/>
      <c r="F86" s="426"/>
      <c r="G86" s="427"/>
      <c r="H86" s="428"/>
      <c r="I86" s="428"/>
      <c r="J86" s="447"/>
      <c r="K86" s="304"/>
      <c r="L86" s="448"/>
      <c r="M86" s="439"/>
      <c r="N86" s="439"/>
    </row>
    <row r="87" spans="2:14">
      <c r="B87" s="732" t="s">
        <v>869</v>
      </c>
      <c r="C87" s="405" t="s">
        <v>830</v>
      </c>
      <c r="D87" s="405" t="s">
        <v>818</v>
      </c>
      <c r="E87" s="407">
        <v>40317</v>
      </c>
      <c r="F87" s="407">
        <v>47622</v>
      </c>
      <c r="G87" s="409">
        <v>20.013698630136986</v>
      </c>
      <c r="H87" s="442" t="s">
        <v>814</v>
      </c>
      <c r="I87" s="411">
        <v>0</v>
      </c>
      <c r="J87" s="416">
        <v>8.5000000000000006E-2</v>
      </c>
      <c r="K87" s="305"/>
      <c r="L87" s="413">
        <v>128399139.48</v>
      </c>
      <c r="M87" s="414">
        <v>101176.70794759748</v>
      </c>
      <c r="N87" s="415">
        <v>24513.008682703319</v>
      </c>
    </row>
    <row r="88" spans="2:14" ht="14.5">
      <c r="B88" s="643"/>
      <c r="C88" s="425"/>
      <c r="D88" s="445"/>
      <c r="E88" s="426"/>
      <c r="F88" s="426"/>
      <c r="G88" s="446"/>
      <c r="H88" s="428"/>
      <c r="I88" s="428"/>
      <c r="J88" s="447"/>
      <c r="K88" s="304"/>
      <c r="L88" s="448"/>
      <c r="M88" s="420">
        <v>101176.70794759748</v>
      </c>
      <c r="N88" s="421">
        <v>24513.008682703319</v>
      </c>
    </row>
    <row r="89" spans="2:14" ht="14.5">
      <c r="B89" s="643"/>
      <c r="C89" s="425"/>
      <c r="D89" s="425"/>
      <c r="E89" s="426"/>
      <c r="F89" s="426"/>
      <c r="G89" s="427"/>
      <c r="H89" s="428"/>
      <c r="I89" s="428"/>
      <c r="J89" s="447"/>
      <c r="K89" s="305"/>
      <c r="L89" s="448"/>
      <c r="M89" s="439"/>
      <c r="N89" s="439"/>
    </row>
    <row r="90" spans="2:14">
      <c r="B90" s="831" t="s">
        <v>1368</v>
      </c>
      <c r="C90" s="614" t="s">
        <v>831</v>
      </c>
      <c r="D90" s="469" t="s">
        <v>818</v>
      </c>
      <c r="E90" s="470">
        <v>43056</v>
      </c>
      <c r="F90" s="470">
        <v>44914</v>
      </c>
      <c r="G90" s="409">
        <v>5.0904109589041093</v>
      </c>
      <c r="H90" s="471" t="s">
        <v>827</v>
      </c>
      <c r="I90" s="472"/>
      <c r="J90" s="473">
        <v>2.3E-2</v>
      </c>
      <c r="K90" s="304"/>
      <c r="L90" s="415">
        <v>5419023.1000000257</v>
      </c>
      <c r="M90" s="414">
        <v>4270.1136577801371</v>
      </c>
      <c r="N90" s="415">
        <v>1034.5595868122934</v>
      </c>
    </row>
    <row r="91" spans="2:14">
      <c r="B91" s="833"/>
      <c r="C91" s="614" t="s">
        <v>832</v>
      </c>
      <c r="D91" s="469" t="s">
        <v>818</v>
      </c>
      <c r="E91" s="470">
        <v>43103</v>
      </c>
      <c r="F91" s="470">
        <v>44991</v>
      </c>
      <c r="G91" s="409">
        <v>5.1726027397260275</v>
      </c>
      <c r="H91" s="471" t="s">
        <v>827</v>
      </c>
      <c r="I91" s="472"/>
      <c r="J91" s="473">
        <v>3.9079999999999997E-2</v>
      </c>
      <c r="K91" s="305"/>
      <c r="L91" s="415">
        <v>3352812.1562162153</v>
      </c>
      <c r="M91" s="414">
        <v>2641.9686198108402</v>
      </c>
      <c r="N91" s="415">
        <v>640.0939606613349</v>
      </c>
    </row>
    <row r="92" spans="2:14">
      <c r="B92" s="833"/>
      <c r="C92" s="614" t="s">
        <v>832</v>
      </c>
      <c r="D92" s="469" t="s">
        <v>818</v>
      </c>
      <c r="E92" s="470">
        <v>43276</v>
      </c>
      <c r="F92" s="470">
        <v>44991</v>
      </c>
      <c r="G92" s="409">
        <v>4.6986301369863011</v>
      </c>
      <c r="H92" s="471" t="s">
        <v>827</v>
      </c>
      <c r="I92" s="472"/>
      <c r="J92" s="473">
        <v>3.4119999999999998E-2</v>
      </c>
      <c r="K92" s="304"/>
      <c r="L92" s="415">
        <v>6735966.7099999972</v>
      </c>
      <c r="M92" s="414">
        <v>5307.8466203111748</v>
      </c>
      <c r="N92" s="415">
        <v>1285.9806661977373</v>
      </c>
    </row>
    <row r="93" spans="2:14">
      <c r="B93" s="833"/>
      <c r="C93" s="614" t="s">
        <v>831</v>
      </c>
      <c r="D93" s="469" t="s">
        <v>818</v>
      </c>
      <c r="E93" s="470">
        <v>43595</v>
      </c>
      <c r="F93" s="470">
        <v>45422</v>
      </c>
      <c r="G93" s="409">
        <v>5.0054794520547947</v>
      </c>
      <c r="H93" s="471" t="s">
        <v>827</v>
      </c>
      <c r="I93" s="472"/>
      <c r="J93" s="473">
        <v>2.5000000000000001E-2</v>
      </c>
      <c r="K93" s="304"/>
      <c r="L93" s="415">
        <v>9583333.4199999981</v>
      </c>
      <c r="M93" s="414">
        <v>7551.5313680435538</v>
      </c>
      <c r="N93" s="415">
        <v>1829.5787414671829</v>
      </c>
    </row>
    <row r="94" spans="2:14">
      <c r="B94" s="833"/>
      <c r="C94" s="615" t="s">
        <v>1228</v>
      </c>
      <c r="D94" s="440" t="s">
        <v>818</v>
      </c>
      <c r="E94" s="470">
        <v>43896</v>
      </c>
      <c r="F94" s="470">
        <v>45516</v>
      </c>
      <c r="G94" s="441">
        <v>4.4383561643835616</v>
      </c>
      <c r="H94" s="442" t="s">
        <v>827</v>
      </c>
      <c r="I94" s="443"/>
      <c r="J94" s="412">
        <v>3.2800000000000003E-2</v>
      </c>
      <c r="K94" s="305"/>
      <c r="L94" s="415">
        <v>31150525.609999999</v>
      </c>
      <c r="M94" s="414">
        <v>24546.174171925988</v>
      </c>
      <c r="N94" s="415">
        <v>5947.0266705575059</v>
      </c>
    </row>
    <row r="95" spans="2:14">
      <c r="B95" s="833"/>
      <c r="C95" s="615" t="s">
        <v>833</v>
      </c>
      <c r="D95" s="440" t="s">
        <v>818</v>
      </c>
      <c r="E95" s="470">
        <v>43924</v>
      </c>
      <c r="F95" s="470">
        <v>44921</v>
      </c>
      <c r="G95" s="441">
        <v>2.7315068493150685</v>
      </c>
      <c r="H95" s="442" t="s">
        <v>827</v>
      </c>
      <c r="I95" s="443"/>
      <c r="J95" s="412">
        <v>4.2799999999999998E-2</v>
      </c>
      <c r="K95" s="305"/>
      <c r="L95" s="415">
        <v>30000000</v>
      </c>
      <c r="M95" s="414">
        <v>23639.576242700179</v>
      </c>
      <c r="N95" s="415">
        <v>5727.3768780149048</v>
      </c>
    </row>
    <row r="96" spans="2:14">
      <c r="B96" s="833"/>
      <c r="C96" s="615" t="s">
        <v>832</v>
      </c>
      <c r="D96" s="440" t="s">
        <v>818</v>
      </c>
      <c r="E96" s="470">
        <v>44158</v>
      </c>
      <c r="F96" s="470">
        <v>45253</v>
      </c>
      <c r="G96" s="441">
        <v>3</v>
      </c>
      <c r="H96" s="442" t="s">
        <v>827</v>
      </c>
      <c r="I96" s="443"/>
      <c r="J96" s="412">
        <v>3.9E-2</v>
      </c>
      <c r="K96" s="305"/>
      <c r="L96" s="415">
        <v>4080000</v>
      </c>
      <c r="M96" s="414">
        <v>3214.982369007224</v>
      </c>
      <c r="N96" s="415">
        <v>778.92325541002697</v>
      </c>
    </row>
    <row r="97" spans="2:14">
      <c r="B97" s="833"/>
      <c r="C97" s="615" t="s">
        <v>1184</v>
      </c>
      <c r="D97" s="440" t="s">
        <v>818</v>
      </c>
      <c r="E97" s="470">
        <v>44161</v>
      </c>
      <c r="F97" s="470">
        <v>45257</v>
      </c>
      <c r="G97" s="441">
        <v>3.0027397260273974</v>
      </c>
      <c r="H97" s="442" t="s">
        <v>827</v>
      </c>
      <c r="I97" s="443"/>
      <c r="J97" s="412">
        <v>3.1E-2</v>
      </c>
      <c r="K97" s="474"/>
      <c r="L97" s="415">
        <v>7799990</v>
      </c>
      <c r="M97" s="414">
        <v>6146.2819432432998</v>
      </c>
      <c r="N97" s="415">
        <v>1489.1160791582495</v>
      </c>
    </row>
    <row r="98" spans="2:14">
      <c r="B98" s="833"/>
      <c r="C98" s="615" t="s">
        <v>833</v>
      </c>
      <c r="D98" s="440" t="s">
        <v>818</v>
      </c>
      <c r="E98" s="470">
        <v>44266</v>
      </c>
      <c r="F98" s="470">
        <v>44987</v>
      </c>
      <c r="G98" s="441">
        <v>1.9753424657534246</v>
      </c>
      <c r="H98" s="442" t="s">
        <v>827</v>
      </c>
      <c r="I98" s="443"/>
      <c r="J98" s="412">
        <v>4.9001246830012279E-2</v>
      </c>
      <c r="K98" s="304"/>
      <c r="L98" s="415">
        <v>20000000</v>
      </c>
      <c r="M98" s="414">
        <v>15759.717495133455</v>
      </c>
      <c r="N98" s="415">
        <v>3818.2512520099367</v>
      </c>
    </row>
    <row r="99" spans="2:14">
      <c r="B99" s="833"/>
      <c r="C99" s="615" t="s">
        <v>831</v>
      </c>
      <c r="D99" s="440" t="s">
        <v>818</v>
      </c>
      <c r="E99" s="470">
        <v>44426</v>
      </c>
      <c r="F99" s="470">
        <v>44852</v>
      </c>
      <c r="G99" s="441">
        <v>1.167123287671233</v>
      </c>
      <c r="H99" s="442" t="s">
        <v>827</v>
      </c>
      <c r="I99" s="443"/>
      <c r="J99" s="412">
        <v>6.0400000000000002E-2</v>
      </c>
      <c r="K99" s="304"/>
      <c r="L99" s="415">
        <v>4000000</v>
      </c>
      <c r="M99" s="414">
        <v>3151.9434990266909</v>
      </c>
      <c r="N99" s="415">
        <v>763.65025040198725</v>
      </c>
    </row>
    <row r="100" spans="2:14">
      <c r="B100" s="832"/>
      <c r="C100" s="615" t="s">
        <v>1369</v>
      </c>
      <c r="D100" s="440" t="s">
        <v>818</v>
      </c>
      <c r="E100" s="470">
        <v>44713</v>
      </c>
      <c r="F100" s="470">
        <v>45800</v>
      </c>
      <c r="G100" s="441">
        <v>2.978082191780822</v>
      </c>
      <c r="H100" s="442" t="s">
        <v>814</v>
      </c>
      <c r="I100" s="443"/>
      <c r="J100" s="412" t="s">
        <v>1370</v>
      </c>
      <c r="K100" s="304"/>
      <c r="L100" s="415">
        <v>6707022</v>
      </c>
      <c r="M100" s="414">
        <v>5285.0385976822481</v>
      </c>
      <c r="N100" s="415">
        <v>1280.4547574379092</v>
      </c>
    </row>
    <row r="101" spans="2:14">
      <c r="B101" s="462"/>
      <c r="C101" s="463"/>
      <c r="D101" s="463"/>
      <c r="E101" s="464"/>
      <c r="F101" s="464"/>
      <c r="G101" s="465"/>
      <c r="H101" s="466"/>
      <c r="I101" s="467"/>
      <c r="J101" s="430"/>
      <c r="K101" s="304"/>
      <c r="L101" s="468"/>
      <c r="M101" s="420">
        <v>101515.17458466478</v>
      </c>
      <c r="N101" s="421">
        <v>24595.012098129071</v>
      </c>
    </row>
    <row r="102" spans="2:14">
      <c r="B102" s="462"/>
      <c r="C102" s="425"/>
      <c r="D102" s="425"/>
      <c r="E102" s="426"/>
      <c r="F102" s="426"/>
      <c r="G102" s="427"/>
      <c r="H102" s="428"/>
      <c r="I102" s="428"/>
      <c r="J102" s="447"/>
      <c r="K102" s="304"/>
      <c r="L102" s="448"/>
      <c r="M102" s="773"/>
      <c r="N102" s="774"/>
    </row>
    <row r="103" spans="2:14" ht="14.5" thickBot="1">
      <c r="B103" s="433" t="s">
        <v>870</v>
      </c>
      <c r="C103" s="433"/>
      <c r="D103" s="433"/>
      <c r="E103" s="433"/>
      <c r="F103" s="433"/>
      <c r="G103" s="433"/>
      <c r="H103" s="433"/>
      <c r="I103" s="768"/>
      <c r="J103" s="434"/>
      <c r="K103" s="305"/>
      <c r="L103" s="434"/>
      <c r="M103" s="435">
        <v>1166145.6808362626</v>
      </c>
      <c r="N103" s="775">
        <v>282532.80601343256</v>
      </c>
    </row>
    <row r="104" spans="2:14" ht="14.5" thickTop="1">
      <c r="B104" s="436"/>
      <c r="C104" s="437"/>
      <c r="D104" s="438"/>
      <c r="E104" s="437"/>
      <c r="F104" s="437"/>
      <c r="G104" s="437"/>
      <c r="H104" s="437"/>
      <c r="I104" s="437"/>
      <c r="J104" s="494"/>
      <c r="K104" s="304"/>
      <c r="L104" s="494"/>
      <c r="M104" s="439"/>
      <c r="N104" s="439"/>
    </row>
    <row r="105" spans="2:14">
      <c r="B105" s="828" t="s">
        <v>871</v>
      </c>
      <c r="C105" s="405" t="s">
        <v>806</v>
      </c>
      <c r="D105" s="405" t="s">
        <v>834</v>
      </c>
      <c r="E105" s="407">
        <v>42032</v>
      </c>
      <c r="F105" s="407">
        <v>44770</v>
      </c>
      <c r="G105" s="409">
        <v>7.5013698630136982</v>
      </c>
      <c r="H105" s="410" t="s">
        <v>835</v>
      </c>
      <c r="I105" s="411" t="s">
        <v>153</v>
      </c>
      <c r="J105" s="475">
        <v>1.4E-2</v>
      </c>
      <c r="K105" s="305"/>
      <c r="L105" s="413">
        <v>1336260361.618</v>
      </c>
      <c r="M105" s="414">
        <v>5917.2750028687051</v>
      </c>
      <c r="N105" s="415">
        <v>1433.6324680418525</v>
      </c>
    </row>
    <row r="106" spans="2:14">
      <c r="B106" s="829"/>
      <c r="C106" s="405" t="s">
        <v>836</v>
      </c>
      <c r="D106" s="405" t="s">
        <v>834</v>
      </c>
      <c r="E106" s="407">
        <v>42802</v>
      </c>
      <c r="F106" s="407">
        <v>44624</v>
      </c>
      <c r="G106" s="409">
        <v>4.9917808219178079</v>
      </c>
      <c r="H106" s="410" t="s">
        <v>835</v>
      </c>
      <c r="I106" s="411" t="s">
        <v>153</v>
      </c>
      <c r="J106" s="475">
        <v>1.4999999999999999E-2</v>
      </c>
      <c r="K106" s="304"/>
      <c r="L106" s="413">
        <v>0</v>
      </c>
      <c r="M106" s="414">
        <v>0</v>
      </c>
      <c r="N106" s="415">
        <v>0</v>
      </c>
    </row>
    <row r="107" spans="2:14">
      <c r="B107" s="829"/>
      <c r="C107" s="405" t="s">
        <v>836</v>
      </c>
      <c r="D107" s="405" t="s">
        <v>834</v>
      </c>
      <c r="E107" s="407">
        <v>43976</v>
      </c>
      <c r="F107" s="407">
        <v>45407</v>
      </c>
      <c r="G107" s="409">
        <v>3.9205479452054797</v>
      </c>
      <c r="H107" s="410" t="s">
        <v>814</v>
      </c>
      <c r="I107" s="411"/>
      <c r="J107" s="475">
        <v>3.5000000000000003E-2</v>
      </c>
      <c r="K107" s="305"/>
      <c r="L107" s="413">
        <v>372228064.27739322</v>
      </c>
      <c r="M107" s="414">
        <v>1648.3133701937049</v>
      </c>
      <c r="N107" s="415">
        <v>399.35199291423191</v>
      </c>
    </row>
    <row r="108" spans="2:14" ht="14.5">
      <c r="B108" s="829"/>
      <c r="C108" s="405" t="s">
        <v>836</v>
      </c>
      <c r="D108" s="405" t="s">
        <v>834</v>
      </c>
      <c r="E108" s="407">
        <v>43976</v>
      </c>
      <c r="F108" s="407">
        <v>45407</v>
      </c>
      <c r="G108" s="409">
        <v>3.9205479452054797</v>
      </c>
      <c r="H108" s="410" t="s">
        <v>814</v>
      </c>
      <c r="I108" s="411"/>
      <c r="J108" s="475">
        <v>3.225E-3</v>
      </c>
      <c r="K108" s="643"/>
      <c r="L108" s="413">
        <v>0</v>
      </c>
      <c r="M108" s="414">
        <v>0</v>
      </c>
      <c r="N108" s="415">
        <v>0</v>
      </c>
    </row>
    <row r="109" spans="2:14" ht="14.5">
      <c r="B109" s="829"/>
      <c r="C109" s="405" t="s">
        <v>836</v>
      </c>
      <c r="D109" s="405" t="s">
        <v>834</v>
      </c>
      <c r="E109" s="407">
        <v>44259</v>
      </c>
      <c r="F109" s="407">
        <v>46083</v>
      </c>
      <c r="G109" s="409">
        <v>4.9972602739726026</v>
      </c>
      <c r="H109" s="410" t="s">
        <v>814</v>
      </c>
      <c r="I109" s="411"/>
      <c r="J109" s="475">
        <v>4.8599999999999997E-2</v>
      </c>
      <c r="K109" s="643"/>
      <c r="L109" s="413">
        <v>1841987635</v>
      </c>
      <c r="M109" s="414">
        <v>8156.7542533261376</v>
      </c>
      <c r="N109" s="415">
        <v>1976.2116389279965</v>
      </c>
    </row>
    <row r="110" spans="2:14">
      <c r="B110" s="830"/>
      <c r="C110" s="405" t="s">
        <v>806</v>
      </c>
      <c r="D110" s="405" t="s">
        <v>807</v>
      </c>
      <c r="E110" s="407">
        <v>44741</v>
      </c>
      <c r="F110" s="407">
        <v>45644</v>
      </c>
      <c r="G110" s="409">
        <v>2.473972602739726</v>
      </c>
      <c r="H110" s="410" t="s">
        <v>814</v>
      </c>
      <c r="I110" s="411"/>
      <c r="J110" s="475">
        <v>5.8799999999999998E-2</v>
      </c>
      <c r="K110" s="304"/>
      <c r="L110" s="413">
        <v>1973981</v>
      </c>
      <c r="M110" s="414">
        <v>8147.5460727305162</v>
      </c>
      <c r="N110" s="415">
        <v>1973.9806885890184</v>
      </c>
    </row>
    <row r="111" spans="2:14" ht="14.5">
      <c r="B111" s="643"/>
      <c r="C111" s="425"/>
      <c r="D111" s="445"/>
      <c r="E111" s="426"/>
      <c r="F111" s="426"/>
      <c r="G111" s="446"/>
      <c r="H111" s="476"/>
      <c r="I111" s="476"/>
      <c r="J111" s="447"/>
      <c r="K111" s="305"/>
      <c r="L111" s="448"/>
      <c r="M111" s="420">
        <v>23869.888699119067</v>
      </c>
      <c r="N111" s="421">
        <v>5783.1767884730998</v>
      </c>
    </row>
    <row r="112" spans="2:14" ht="14.5">
      <c r="B112" s="643"/>
      <c r="C112" s="425"/>
      <c r="D112" s="445"/>
      <c r="E112" s="426"/>
      <c r="F112" s="426"/>
      <c r="G112" s="446"/>
      <c r="H112" s="476"/>
      <c r="I112" s="476"/>
      <c r="J112" s="447"/>
      <c r="K112" s="304"/>
      <c r="L112" s="448"/>
      <c r="M112" s="439"/>
      <c r="N112" s="432"/>
    </row>
    <row r="113" spans="2:14">
      <c r="B113" s="834" t="s">
        <v>991</v>
      </c>
      <c r="C113" s="405" t="s">
        <v>838</v>
      </c>
      <c r="D113" s="405" t="s">
        <v>837</v>
      </c>
      <c r="E113" s="407">
        <v>42809</v>
      </c>
      <c r="F113" s="407">
        <v>45366</v>
      </c>
      <c r="G113" s="409">
        <v>7.0054794520547947</v>
      </c>
      <c r="H113" s="410" t="s">
        <v>814</v>
      </c>
      <c r="I113" s="411" t="s">
        <v>153</v>
      </c>
      <c r="J113" s="416">
        <v>1.15E-2</v>
      </c>
      <c r="K113" s="304"/>
      <c r="L113" s="413">
        <v>0</v>
      </c>
      <c r="M113" s="414">
        <v>0</v>
      </c>
      <c r="N113" s="415">
        <v>0</v>
      </c>
    </row>
    <row r="114" spans="2:14">
      <c r="B114" s="835"/>
      <c r="C114" s="405" t="s">
        <v>840</v>
      </c>
      <c r="D114" s="405" t="s">
        <v>837</v>
      </c>
      <c r="E114" s="407">
        <v>41167</v>
      </c>
      <c r="F114" s="407">
        <v>45184</v>
      </c>
      <c r="G114" s="409">
        <v>11.005479452054795</v>
      </c>
      <c r="H114" s="410" t="s">
        <v>814</v>
      </c>
      <c r="I114" s="411" t="s">
        <v>153</v>
      </c>
      <c r="J114" s="416">
        <v>0.01</v>
      </c>
      <c r="K114" s="305"/>
      <c r="L114" s="413">
        <v>258093.82</v>
      </c>
      <c r="M114" s="414">
        <v>37814.964516433989</v>
      </c>
      <c r="N114" s="415">
        <v>9161.7781634836792</v>
      </c>
    </row>
    <row r="115" spans="2:14">
      <c r="B115" s="835"/>
      <c r="C115" s="405" t="s">
        <v>841</v>
      </c>
      <c r="D115" s="405" t="s">
        <v>834</v>
      </c>
      <c r="E115" s="407">
        <v>43376</v>
      </c>
      <c r="F115" s="407">
        <v>45731</v>
      </c>
      <c r="G115" s="409">
        <v>6.4520547945205475</v>
      </c>
      <c r="H115" s="442" t="s">
        <v>842</v>
      </c>
      <c r="I115" s="411" t="s">
        <v>153</v>
      </c>
      <c r="J115" s="416">
        <v>1.3299999999999999E-2</v>
      </c>
      <c r="K115" s="304"/>
      <c r="L115" s="413">
        <v>11318191883</v>
      </c>
      <c r="M115" s="414">
        <v>50119.644752853659</v>
      </c>
      <c r="N115" s="415">
        <v>12142.945860988368</v>
      </c>
    </row>
    <row r="116" spans="2:14">
      <c r="B116" s="835"/>
      <c r="C116" s="405" t="s">
        <v>843</v>
      </c>
      <c r="D116" s="405" t="s">
        <v>837</v>
      </c>
      <c r="E116" s="407">
        <v>40617</v>
      </c>
      <c r="F116" s="407">
        <v>45366</v>
      </c>
      <c r="G116" s="409">
        <v>13.010958904109589</v>
      </c>
      <c r="H116" s="410" t="s">
        <v>814</v>
      </c>
      <c r="I116" s="411" t="s">
        <v>153</v>
      </c>
      <c r="J116" s="416">
        <v>1.15E-2</v>
      </c>
      <c r="K116" s="304"/>
      <c r="L116" s="413">
        <v>0</v>
      </c>
      <c r="M116" s="414">
        <v>0</v>
      </c>
      <c r="N116" s="415">
        <v>0</v>
      </c>
    </row>
    <row r="117" spans="2:14">
      <c r="B117" s="835"/>
      <c r="C117" s="405" t="s">
        <v>844</v>
      </c>
      <c r="D117" s="405" t="s">
        <v>837</v>
      </c>
      <c r="E117" s="407">
        <v>41167</v>
      </c>
      <c r="F117" s="407">
        <v>45184</v>
      </c>
      <c r="G117" s="409">
        <v>11.005479452054795</v>
      </c>
      <c r="H117" s="410" t="s">
        <v>814</v>
      </c>
      <c r="I117" s="411" t="s">
        <v>153</v>
      </c>
      <c r="J117" s="416">
        <v>0.01</v>
      </c>
      <c r="K117" s="305"/>
      <c r="L117" s="413">
        <v>101425.75</v>
      </c>
      <c r="M117" s="414">
        <v>14860.530706634912</v>
      </c>
      <c r="N117" s="415">
        <v>3600.3970244810771</v>
      </c>
    </row>
    <row r="118" spans="2:14">
      <c r="B118" s="835"/>
      <c r="C118" s="405" t="s">
        <v>845</v>
      </c>
      <c r="D118" s="405" t="s">
        <v>834</v>
      </c>
      <c r="E118" s="407">
        <v>43376</v>
      </c>
      <c r="F118" s="407">
        <v>45731</v>
      </c>
      <c r="G118" s="409">
        <v>6.4520547945205475</v>
      </c>
      <c r="H118" s="442" t="s">
        <v>842</v>
      </c>
      <c r="I118" s="411" t="s">
        <v>153</v>
      </c>
      <c r="J118" s="416">
        <v>1.3299999999999999E-2</v>
      </c>
      <c r="K118" s="304"/>
      <c r="L118" s="413">
        <v>4658212641</v>
      </c>
      <c r="M118" s="414">
        <v>20627.673144580862</v>
      </c>
      <c r="N118" s="415">
        <v>4997.6554995144388</v>
      </c>
    </row>
    <row r="119" spans="2:14">
      <c r="B119" s="835"/>
      <c r="C119" s="405" t="s">
        <v>846</v>
      </c>
      <c r="D119" s="405" t="s">
        <v>837</v>
      </c>
      <c r="E119" s="407">
        <v>40617</v>
      </c>
      <c r="F119" s="407">
        <v>44635</v>
      </c>
      <c r="G119" s="409">
        <v>11.008219178082191</v>
      </c>
      <c r="H119" s="410" t="s">
        <v>814</v>
      </c>
      <c r="I119" s="411" t="s">
        <v>153</v>
      </c>
      <c r="J119" s="416">
        <v>1.15E-2</v>
      </c>
      <c r="K119" s="304"/>
      <c r="L119" s="413">
        <v>0</v>
      </c>
      <c r="M119" s="414">
        <v>0</v>
      </c>
      <c r="N119" s="415">
        <v>0</v>
      </c>
    </row>
    <row r="120" spans="2:14">
      <c r="B120" s="835"/>
      <c r="C120" s="405" t="s">
        <v>847</v>
      </c>
      <c r="D120" s="405" t="s">
        <v>837</v>
      </c>
      <c r="E120" s="407">
        <v>41167</v>
      </c>
      <c r="F120" s="407">
        <v>45184</v>
      </c>
      <c r="G120" s="409">
        <v>11.005479452054795</v>
      </c>
      <c r="H120" s="410" t="s">
        <v>814</v>
      </c>
      <c r="I120" s="411" t="s">
        <v>153</v>
      </c>
      <c r="J120" s="416">
        <v>0.01</v>
      </c>
      <c r="K120" s="305"/>
      <c r="L120" s="413">
        <v>146546.29999999999</v>
      </c>
      <c r="M120" s="414">
        <v>21471.429011801556</v>
      </c>
      <c r="N120" s="415">
        <v>5202.0799695216574</v>
      </c>
    </row>
    <row r="121" spans="2:14">
      <c r="B121" s="835"/>
      <c r="C121" s="405" t="s">
        <v>848</v>
      </c>
      <c r="D121" s="405" t="s">
        <v>834</v>
      </c>
      <c r="E121" s="407">
        <v>43376</v>
      </c>
      <c r="F121" s="407">
        <v>45731</v>
      </c>
      <c r="G121" s="409">
        <v>6.4520547945205475</v>
      </c>
      <c r="H121" s="442" t="s">
        <v>842</v>
      </c>
      <c r="I121" s="411" t="s">
        <v>153</v>
      </c>
      <c r="J121" s="416">
        <v>1.3299999999999999E-2</v>
      </c>
      <c r="K121" s="304"/>
      <c r="L121" s="413">
        <v>6216128520</v>
      </c>
      <c r="M121" s="414">
        <v>27526.495078108048</v>
      </c>
      <c r="N121" s="415">
        <v>6669.0963418530109</v>
      </c>
    </row>
    <row r="122" spans="2:14">
      <c r="B122" s="835"/>
      <c r="C122" s="405" t="s">
        <v>1037</v>
      </c>
      <c r="D122" s="405" t="s">
        <v>834</v>
      </c>
      <c r="E122" s="407">
        <v>44336</v>
      </c>
      <c r="F122" s="407">
        <v>45366</v>
      </c>
      <c r="G122" s="409">
        <v>2.8219178082191783</v>
      </c>
      <c r="H122" s="442" t="s">
        <v>814</v>
      </c>
      <c r="I122" s="411"/>
      <c r="J122" s="416">
        <v>2.1499999999999998E-2</v>
      </c>
      <c r="K122" s="304"/>
      <c r="L122" s="413">
        <v>6750331472</v>
      </c>
      <c r="M122" s="414">
        <v>29892.07276551062</v>
      </c>
      <c r="N122" s="415">
        <v>7242.226537203328</v>
      </c>
    </row>
    <row r="123" spans="2:14">
      <c r="B123" s="835"/>
      <c r="C123" s="405" t="s">
        <v>1038</v>
      </c>
      <c r="D123" s="405" t="s">
        <v>834</v>
      </c>
      <c r="E123" s="407">
        <v>44336</v>
      </c>
      <c r="F123" s="407">
        <v>45366</v>
      </c>
      <c r="G123" s="409">
        <v>2.8219178082191783</v>
      </c>
      <c r="H123" s="442" t="s">
        <v>814</v>
      </c>
      <c r="I123" s="411"/>
      <c r="J123" s="416">
        <v>2.1499999999999998E-2</v>
      </c>
      <c r="K123" s="304"/>
      <c r="L123" s="413">
        <v>2778178448</v>
      </c>
      <c r="M123" s="414">
        <v>12302.434727488206</v>
      </c>
      <c r="N123" s="415">
        <v>2980.6236574676996</v>
      </c>
    </row>
    <row r="124" spans="2:14">
      <c r="B124" s="836"/>
      <c r="C124" s="405" t="s">
        <v>855</v>
      </c>
      <c r="D124" s="405" t="s">
        <v>834</v>
      </c>
      <c r="E124" s="407">
        <v>44336</v>
      </c>
      <c r="F124" s="407">
        <v>45366</v>
      </c>
      <c r="G124" s="409">
        <v>2.8219178082191783</v>
      </c>
      <c r="H124" s="442" t="s">
        <v>814</v>
      </c>
      <c r="I124" s="411"/>
      <c r="J124" s="416">
        <v>2.1499999999999998E-2</v>
      </c>
      <c r="K124" s="304"/>
      <c r="L124" s="413">
        <v>3707375914</v>
      </c>
      <c r="M124" s="414">
        <v>16417.142039627153</v>
      </c>
      <c r="N124" s="415">
        <v>3977.5315240636883</v>
      </c>
    </row>
    <row r="125" spans="2:14" ht="14.5">
      <c r="B125" s="424"/>
      <c r="C125" s="425"/>
      <c r="D125" s="445"/>
      <c r="E125" s="426"/>
      <c r="F125" s="426"/>
      <c r="G125" s="446"/>
      <c r="H125" s="476"/>
      <c r="I125" s="476"/>
      <c r="J125" s="447"/>
      <c r="K125" s="305"/>
      <c r="L125" s="643"/>
      <c r="M125" s="420">
        <v>231032.38674303898</v>
      </c>
      <c r="N125" s="421">
        <v>55974.334578576949</v>
      </c>
    </row>
    <row r="126" spans="2:14">
      <c r="B126" s="776"/>
      <c r="C126" s="425"/>
      <c r="D126" s="445"/>
      <c r="E126" s="426"/>
      <c r="F126" s="426"/>
      <c r="G126" s="446"/>
      <c r="H126" s="476"/>
      <c r="I126" s="476"/>
      <c r="J126" s="447"/>
      <c r="K126" s="304"/>
      <c r="L126" s="448"/>
      <c r="M126" s="777"/>
      <c r="N126" s="439"/>
    </row>
    <row r="127" spans="2:14">
      <c r="B127" s="834" t="s">
        <v>872</v>
      </c>
      <c r="C127" s="405" t="s">
        <v>849</v>
      </c>
      <c r="D127" s="405" t="s">
        <v>837</v>
      </c>
      <c r="E127" s="778">
        <v>42634</v>
      </c>
      <c r="F127" s="778">
        <v>44788</v>
      </c>
      <c r="G127" s="409">
        <v>5.9013698630136986</v>
      </c>
      <c r="H127" s="410" t="s">
        <v>814</v>
      </c>
      <c r="I127" s="411"/>
      <c r="J127" s="416">
        <v>3.4000000000000002E-2</v>
      </c>
      <c r="K127" s="305"/>
      <c r="L127" s="413">
        <v>169382.18449999992</v>
      </c>
      <c r="M127" s="414">
        <v>24817.20779545929</v>
      </c>
      <c r="N127" s="415">
        <v>6012.6924715283913</v>
      </c>
    </row>
    <row r="128" spans="2:14">
      <c r="B128" s="835"/>
      <c r="C128" s="405" t="s">
        <v>850</v>
      </c>
      <c r="D128" s="405" t="s">
        <v>837</v>
      </c>
      <c r="E128" s="778">
        <v>42634</v>
      </c>
      <c r="F128" s="778">
        <v>44788</v>
      </c>
      <c r="G128" s="409">
        <v>5.9013698630136986</v>
      </c>
      <c r="H128" s="410" t="s">
        <v>814</v>
      </c>
      <c r="I128" s="411"/>
      <c r="J128" s="416">
        <v>3.4000000000000002E-2</v>
      </c>
      <c r="K128" s="304"/>
      <c r="L128" s="413">
        <v>62438.878799999875</v>
      </c>
      <c r="M128" s="414">
        <v>9148.2975867222649</v>
      </c>
      <c r="N128" s="415">
        <v>2216.4419333689316</v>
      </c>
    </row>
    <row r="129" spans="2:14">
      <c r="B129" s="835"/>
      <c r="C129" s="405" t="s">
        <v>849</v>
      </c>
      <c r="D129" s="405" t="s">
        <v>837</v>
      </c>
      <c r="E129" s="778">
        <v>43469</v>
      </c>
      <c r="F129" s="778">
        <v>44910</v>
      </c>
      <c r="G129" s="409">
        <v>3.9479452054794519</v>
      </c>
      <c r="H129" s="410" t="s">
        <v>814</v>
      </c>
      <c r="I129" s="411"/>
      <c r="J129" s="416">
        <v>3.15E-2</v>
      </c>
      <c r="K129" s="305"/>
      <c r="L129" s="413">
        <v>69196.62</v>
      </c>
      <c r="M129" s="414">
        <v>10138.415101639186</v>
      </c>
      <c r="N129" s="415">
        <v>2456.3267816941575</v>
      </c>
    </row>
    <row r="130" spans="2:14">
      <c r="B130" s="835"/>
      <c r="C130" s="405" t="s">
        <v>851</v>
      </c>
      <c r="D130" s="405" t="s">
        <v>837</v>
      </c>
      <c r="E130" s="778">
        <v>43469</v>
      </c>
      <c r="F130" s="778">
        <v>44910</v>
      </c>
      <c r="G130" s="409">
        <v>3.9479452054794519</v>
      </c>
      <c r="H130" s="410" t="s">
        <v>814</v>
      </c>
      <c r="I130" s="411"/>
      <c r="J130" s="416">
        <v>3.15E-2</v>
      </c>
      <c r="K130" s="304"/>
      <c r="L130" s="413">
        <v>80803.37</v>
      </c>
      <c r="M130" s="414">
        <v>11838.990208934176</v>
      </c>
      <c r="N130" s="415">
        <v>2868.340704822609</v>
      </c>
    </row>
    <row r="131" spans="2:14">
      <c r="B131" s="835"/>
      <c r="C131" s="405" t="s">
        <v>851</v>
      </c>
      <c r="D131" s="405" t="s">
        <v>837</v>
      </c>
      <c r="E131" s="778">
        <v>43539</v>
      </c>
      <c r="F131" s="778">
        <v>45641</v>
      </c>
      <c r="G131" s="409">
        <v>5.7589041095890412</v>
      </c>
      <c r="H131" s="410" t="s">
        <v>839</v>
      </c>
      <c r="I131" s="411" t="s">
        <v>1036</v>
      </c>
      <c r="J131" s="416">
        <v>8.9999999999999993E-3</v>
      </c>
      <c r="K131" s="305"/>
      <c r="L131" s="413">
        <v>132901.99</v>
      </c>
      <c r="M131" s="414">
        <v>19472.273970230053</v>
      </c>
      <c r="N131" s="415">
        <v>4717.7263481576001</v>
      </c>
    </row>
    <row r="132" spans="2:14">
      <c r="B132" s="836"/>
      <c r="C132" s="405" t="s">
        <v>849</v>
      </c>
      <c r="D132" s="405" t="s">
        <v>837</v>
      </c>
      <c r="E132" s="778">
        <v>43539</v>
      </c>
      <c r="F132" s="778">
        <v>45641</v>
      </c>
      <c r="G132" s="409">
        <v>5.7589041095890412</v>
      </c>
      <c r="H132" s="410" t="s">
        <v>839</v>
      </c>
      <c r="I132" s="411" t="s">
        <v>1036</v>
      </c>
      <c r="J132" s="416">
        <v>8.9999999999999993E-3</v>
      </c>
      <c r="K132" s="304"/>
      <c r="L132" s="413">
        <v>113811.92</v>
      </c>
      <c r="M132" s="414">
        <v>16675.272411781832</v>
      </c>
      <c r="N132" s="415">
        <v>4040.0711360183914</v>
      </c>
    </row>
    <row r="133" spans="2:14" ht="14.5">
      <c r="B133" s="643"/>
      <c r="C133" s="643"/>
      <c r="D133" s="643"/>
      <c r="E133" s="643"/>
      <c r="F133" s="643"/>
      <c r="G133" s="643"/>
      <c r="H133" s="477"/>
      <c r="I133" s="477"/>
      <c r="J133" s="478"/>
      <c r="K133" s="305"/>
      <c r="L133" s="448"/>
      <c r="M133" s="420">
        <v>92090.457074766804</v>
      </c>
      <c r="N133" s="421">
        <v>22311.599375590082</v>
      </c>
    </row>
    <row r="134" spans="2:14">
      <c r="B134" s="436"/>
      <c r="C134" s="437"/>
      <c r="D134" s="438"/>
      <c r="E134" s="437"/>
      <c r="F134" s="437"/>
      <c r="G134" s="437"/>
      <c r="H134" s="437"/>
      <c r="I134" s="437"/>
      <c r="J134" s="494"/>
      <c r="K134" s="304"/>
      <c r="L134" s="608"/>
      <c r="M134" s="439"/>
      <c r="N134" s="439"/>
    </row>
    <row r="135" spans="2:14">
      <c r="B135" s="828" t="s">
        <v>873</v>
      </c>
      <c r="C135" s="440" t="s">
        <v>852</v>
      </c>
      <c r="D135" s="779" t="s">
        <v>837</v>
      </c>
      <c r="E135" s="778">
        <v>43370</v>
      </c>
      <c r="F135" s="778">
        <v>54954</v>
      </c>
      <c r="G135" s="409">
        <v>31.736986301369864</v>
      </c>
      <c r="H135" s="410" t="s">
        <v>814</v>
      </c>
      <c r="I135" s="411"/>
      <c r="J135" s="416">
        <v>3.85E-2</v>
      </c>
      <c r="K135" s="305"/>
      <c r="L135" s="413">
        <v>75500</v>
      </c>
      <c r="M135" s="414">
        <v>11061.979664132268</v>
      </c>
      <c r="N135" s="415">
        <v>2680.087236038607</v>
      </c>
    </row>
    <row r="136" spans="2:14">
      <c r="B136" s="829"/>
      <c r="C136" s="440" t="s">
        <v>853</v>
      </c>
      <c r="D136" s="779" t="s">
        <v>837</v>
      </c>
      <c r="E136" s="778">
        <v>43370</v>
      </c>
      <c r="F136" s="778">
        <v>54954</v>
      </c>
      <c r="G136" s="409">
        <v>31.736986301369864</v>
      </c>
      <c r="H136" s="410" t="s">
        <v>814</v>
      </c>
      <c r="I136" s="411"/>
      <c r="J136" s="416">
        <v>3.85E-2</v>
      </c>
      <c r="K136" s="304"/>
      <c r="L136" s="413">
        <v>740000</v>
      </c>
      <c r="M136" s="414">
        <v>108422.05233719046</v>
      </c>
      <c r="N136" s="415">
        <v>26268.404697596943</v>
      </c>
    </row>
    <row r="137" spans="2:14">
      <c r="B137" s="829"/>
      <c r="C137" s="440" t="s">
        <v>854</v>
      </c>
      <c r="D137" s="779" t="s">
        <v>837</v>
      </c>
      <c r="E137" s="778">
        <v>43370</v>
      </c>
      <c r="F137" s="778">
        <v>54954</v>
      </c>
      <c r="G137" s="409">
        <v>31.736986301369864</v>
      </c>
      <c r="H137" s="410" t="s">
        <v>814</v>
      </c>
      <c r="I137" s="411"/>
      <c r="J137" s="416">
        <v>3.85E-2</v>
      </c>
      <c r="K137" s="305"/>
      <c r="L137" s="413">
        <v>297500</v>
      </c>
      <c r="M137" s="414">
        <v>43588.595365289402</v>
      </c>
      <c r="N137" s="415">
        <v>10560.608645317689</v>
      </c>
    </row>
    <row r="138" spans="2:14">
      <c r="B138" s="830"/>
      <c r="C138" s="440" t="s">
        <v>852</v>
      </c>
      <c r="D138" s="779" t="s">
        <v>834</v>
      </c>
      <c r="E138" s="778">
        <v>43370</v>
      </c>
      <c r="F138" s="778">
        <v>44910</v>
      </c>
      <c r="G138" s="409">
        <v>4.2191780821917808</v>
      </c>
      <c r="H138" s="410" t="s">
        <v>842</v>
      </c>
      <c r="I138" s="411" t="s">
        <v>153</v>
      </c>
      <c r="J138" s="416">
        <v>1.0999999999999999E-2</v>
      </c>
      <c r="K138" s="304"/>
      <c r="L138" s="413">
        <v>6346339045.5900002</v>
      </c>
      <c r="M138" s="414">
        <v>28103.08611117566</v>
      </c>
      <c r="N138" s="415">
        <v>6808.7923379638523</v>
      </c>
    </row>
    <row r="139" spans="2:14" ht="14.5">
      <c r="B139" s="643"/>
      <c r="C139" s="425"/>
      <c r="D139" s="445"/>
      <c r="E139" s="426"/>
      <c r="F139" s="426"/>
      <c r="G139" s="446"/>
      <c r="H139" s="428"/>
      <c r="I139" s="428"/>
      <c r="J139" s="447"/>
      <c r="K139" s="304"/>
      <c r="L139" s="448"/>
      <c r="M139" s="420">
        <v>191175.71347778777</v>
      </c>
      <c r="N139" s="421">
        <v>46317.892916917088</v>
      </c>
    </row>
    <row r="140" spans="2:14" ht="14.5">
      <c r="B140" s="643"/>
      <c r="C140" s="425"/>
      <c r="D140" s="445"/>
      <c r="E140" s="426"/>
      <c r="F140" s="426"/>
      <c r="G140" s="446"/>
      <c r="H140" s="428"/>
      <c r="I140" s="428"/>
      <c r="J140" s="447"/>
      <c r="K140" s="304"/>
      <c r="L140" s="448"/>
      <c r="M140" s="448"/>
      <c r="N140" s="448"/>
    </row>
    <row r="141" spans="2:14">
      <c r="B141" s="831" t="s">
        <v>874</v>
      </c>
      <c r="C141" s="615" t="s">
        <v>1038</v>
      </c>
      <c r="D141" s="779" t="s">
        <v>834</v>
      </c>
      <c r="E141" s="778">
        <v>44319</v>
      </c>
      <c r="F141" s="778">
        <v>45782</v>
      </c>
      <c r="G141" s="409">
        <v>4.0082191780821921</v>
      </c>
      <c r="H141" s="410" t="s">
        <v>814</v>
      </c>
      <c r="I141" s="411"/>
      <c r="J141" s="416">
        <v>2.0500000000000001E-2</v>
      </c>
      <c r="K141" s="305"/>
      <c r="L141" s="413">
        <v>70814184000</v>
      </c>
      <c r="M141" s="414">
        <v>313581.90287918685</v>
      </c>
      <c r="N141" s="415">
        <v>75974.362715946278</v>
      </c>
    </row>
    <row r="142" spans="2:14">
      <c r="B142" s="833"/>
      <c r="C142" s="615" t="s">
        <v>806</v>
      </c>
      <c r="D142" s="779" t="s">
        <v>834</v>
      </c>
      <c r="E142" s="778">
        <v>44336</v>
      </c>
      <c r="F142" s="778">
        <v>46162</v>
      </c>
      <c r="G142" s="409">
        <v>5.0027397260273974</v>
      </c>
      <c r="H142" s="410" t="s">
        <v>814</v>
      </c>
      <c r="I142" s="411"/>
      <c r="J142" s="416">
        <v>2.5000000000000001E-2</v>
      </c>
      <c r="K142" s="305"/>
      <c r="L142" s="413">
        <v>59142680000</v>
      </c>
      <c r="M142" s="414">
        <v>261897.73133267797</v>
      </c>
      <c r="N142" s="415">
        <v>63452.364604146838</v>
      </c>
    </row>
    <row r="143" spans="2:14">
      <c r="B143" s="832"/>
      <c r="C143" s="615" t="s">
        <v>823</v>
      </c>
      <c r="D143" s="779" t="s">
        <v>834</v>
      </c>
      <c r="E143" s="780">
        <v>44319</v>
      </c>
      <c r="F143" s="780">
        <v>45782</v>
      </c>
      <c r="G143" s="409">
        <v>4.0082191780821921</v>
      </c>
      <c r="H143" s="410" t="s">
        <v>814</v>
      </c>
      <c r="I143" s="411"/>
      <c r="J143" s="416">
        <v>-6.1999999999999998E-3</v>
      </c>
      <c r="K143" s="305"/>
      <c r="L143" s="413">
        <v>11855195457.441</v>
      </c>
      <c r="M143" s="414">
        <v>52497.600629685156</v>
      </c>
      <c r="N143" s="415">
        <v>12719.075033782232</v>
      </c>
    </row>
    <row r="144" spans="2:14" ht="14.5">
      <c r="B144" s="643"/>
      <c r="C144" s="425"/>
      <c r="D144" s="445"/>
      <c r="E144" s="426"/>
      <c r="F144" s="426"/>
      <c r="G144" s="446"/>
      <c r="H144" s="428"/>
      <c r="I144" s="428"/>
      <c r="J144" s="447"/>
      <c r="K144" s="304"/>
      <c r="L144" s="448"/>
      <c r="M144" s="420">
        <v>627977.23484155</v>
      </c>
      <c r="N144" s="421">
        <v>152145.80235387533</v>
      </c>
    </row>
    <row r="145" spans="2:14" ht="14.5">
      <c r="B145" s="643"/>
      <c r="C145" s="425"/>
      <c r="D145" s="445"/>
      <c r="E145" s="426"/>
      <c r="F145" s="426"/>
      <c r="G145" s="446"/>
      <c r="H145" s="428"/>
      <c r="I145" s="428"/>
      <c r="J145" s="447"/>
      <c r="K145" s="304"/>
      <c r="L145" s="448"/>
      <c r="M145" s="448"/>
      <c r="N145" s="448"/>
    </row>
    <row r="146" spans="2:14" ht="14.5" thickBot="1">
      <c r="B146" s="827" t="s">
        <v>1375</v>
      </c>
      <c r="C146" s="827"/>
      <c r="D146" s="781"/>
      <c r="E146" s="781"/>
      <c r="F146" s="781"/>
      <c r="G146" s="781"/>
      <c r="H146" s="781"/>
      <c r="I146" s="781"/>
      <c r="J146" s="782"/>
      <c r="K146" s="305"/>
      <c r="L146" s="782"/>
      <c r="M146" s="479">
        <v>4181315.9889862826</v>
      </c>
      <c r="N146" s="783">
        <v>1013045.7614437614</v>
      </c>
    </row>
    <row r="147" spans="2:14" ht="14.5" thickTop="1"/>
  </sheetData>
  <mergeCells count="18">
    <mergeCell ref="B146:C146"/>
    <mergeCell ref="B10:B14"/>
    <mergeCell ref="B17:B18"/>
    <mergeCell ref="B21:B41"/>
    <mergeCell ref="B46:B50"/>
    <mergeCell ref="B53:B54"/>
    <mergeCell ref="B90:B100"/>
    <mergeCell ref="B105:B110"/>
    <mergeCell ref="B113:B124"/>
    <mergeCell ref="B127:B132"/>
    <mergeCell ref="B135:B138"/>
    <mergeCell ref="B141:B143"/>
    <mergeCell ref="B83:B84"/>
    <mergeCell ref="H1:J1"/>
    <mergeCell ref="H2:J2"/>
    <mergeCell ref="H6:J6"/>
    <mergeCell ref="B60:B63"/>
    <mergeCell ref="B68:B74"/>
  </mergeCells>
  <hyperlinks>
    <hyperlink ref="A1" location="'Table of Contents'!A1" display="Return to Table of Contents" xr:uid="{74AF2E6E-06E7-4449-B7B3-B7449A23EE07}"/>
  </hyperlinks>
  <printOptions horizontalCentered="1"/>
  <pageMargins left="0.23622047244094491" right="0.23622047244094491" top="0.74803149606299213" bottom="0.74803149606299213" header="0.31496062992125984" footer="0.31496062992125984"/>
  <pageSetup scale="36" fitToHeight="2" orientation="landscape" horizontalDpi="4294967295" verticalDpi="4294967295" r:id="rId1"/>
  <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2CF6E9-F5C9-4713-A7D4-7311AEC79633}">
  <sheetPr>
    <pageSetUpPr fitToPage="1"/>
  </sheetPr>
  <dimension ref="A1:U91"/>
  <sheetViews>
    <sheetView zoomScale="70" zoomScaleNormal="70" workbookViewId="0"/>
  </sheetViews>
  <sheetFormatPr baseColWidth="10" defaultColWidth="11.453125" defaultRowHeight="14" outlineLevelCol="2"/>
  <cols>
    <col min="1" max="1" width="11.453125" style="303"/>
    <col min="2" max="3" width="15.26953125" style="303" customWidth="1"/>
    <col min="4" max="4" width="31.1796875" style="303" customWidth="1"/>
    <col min="5" max="5" width="15.453125" style="312" bestFit="1" customWidth="1"/>
    <col min="6" max="6" width="14.26953125" style="312" customWidth="1"/>
    <col min="7" max="7" width="16" style="312" customWidth="1"/>
    <col min="8" max="8" width="7.453125" style="312" customWidth="1"/>
    <col min="9" max="9" width="10.54296875" style="312" customWidth="1"/>
    <col min="10" max="10" width="1.81640625" style="312" customWidth="1"/>
    <col min="11" max="11" width="10.26953125" style="312" customWidth="1"/>
    <col min="12" max="12" width="5.7265625" style="312" customWidth="1"/>
    <col min="13" max="13" width="26.81640625" style="312" customWidth="1"/>
    <col min="14" max="14" width="21.1796875" style="312" customWidth="1" outlineLevel="2"/>
    <col min="15" max="15" width="21.1796875" style="303" customWidth="1" outlineLevel="2"/>
    <col min="16" max="17" width="21.1796875" style="303" customWidth="1"/>
    <col min="18" max="18" width="2.7265625" style="303" customWidth="1"/>
    <col min="19" max="19" width="13.54296875" style="363" customWidth="1"/>
    <col min="20" max="20" width="12.7265625" style="363" customWidth="1"/>
    <col min="21" max="21" width="20" style="303" bestFit="1" customWidth="1"/>
    <col min="22" max="16384" width="11.453125" style="303"/>
  </cols>
  <sheetData>
    <row r="1" spans="1:21" ht="14.5">
      <c r="A1" s="3" t="s">
        <v>626</v>
      </c>
      <c r="B1" s="129"/>
      <c r="C1" s="643"/>
      <c r="I1" s="817"/>
      <c r="J1" s="817"/>
      <c r="K1" s="817"/>
      <c r="M1" s="361"/>
      <c r="P1" s="362"/>
      <c r="Q1" s="362"/>
      <c r="R1" s="362"/>
    </row>
    <row r="2" spans="1:21">
      <c r="I2" s="817"/>
      <c r="J2" s="817"/>
      <c r="K2" s="817"/>
      <c r="L2" s="314"/>
      <c r="M2" s="314"/>
      <c r="P2" s="364"/>
      <c r="Q2" s="364"/>
      <c r="R2" s="364"/>
    </row>
    <row r="3" spans="1:21">
      <c r="K3" s="365"/>
      <c r="L3" s="365"/>
      <c r="M3" s="365"/>
      <c r="P3" s="364"/>
      <c r="Q3" s="364"/>
      <c r="R3" s="364"/>
    </row>
    <row r="4" spans="1:21">
      <c r="K4" s="817"/>
      <c r="L4" s="817"/>
      <c r="M4" s="817"/>
      <c r="P4" s="364"/>
      <c r="Q4" s="364"/>
      <c r="R4" s="364"/>
    </row>
    <row r="5" spans="1:21">
      <c r="K5" s="817"/>
      <c r="L5" s="817"/>
      <c r="M5" s="817"/>
      <c r="P5" s="364"/>
      <c r="Q5" s="364"/>
      <c r="R5" s="364"/>
    </row>
    <row r="6" spans="1:21" ht="36" customHeight="1">
      <c r="B6" s="90" t="s">
        <v>145</v>
      </c>
      <c r="C6" s="733" t="s">
        <v>1379</v>
      </c>
      <c r="D6" s="358" t="s">
        <v>146</v>
      </c>
      <c r="E6" s="357" t="s">
        <v>147</v>
      </c>
      <c r="F6" s="91" t="s">
        <v>156</v>
      </c>
      <c r="G6" s="359" t="s">
        <v>149</v>
      </c>
      <c r="H6" s="91" t="s">
        <v>150</v>
      </c>
      <c r="I6" s="838" t="s">
        <v>151</v>
      </c>
      <c r="J6" s="839"/>
      <c r="K6" s="840"/>
      <c r="L6" s="200"/>
      <c r="M6" s="315" t="s">
        <v>1380</v>
      </c>
      <c r="N6" s="315" t="s">
        <v>1381</v>
      </c>
      <c r="O6" s="315" t="s">
        <v>1382</v>
      </c>
      <c r="P6" s="366"/>
      <c r="Q6" s="367"/>
      <c r="R6" s="368"/>
      <c r="S6" s="369"/>
      <c r="T6" s="369"/>
    </row>
    <row r="7" spans="1:21" ht="3.75" customHeight="1">
      <c r="B7" s="310"/>
      <c r="C7" s="310"/>
      <c r="D7" s="310"/>
      <c r="E7" s="310"/>
      <c r="F7" s="310"/>
      <c r="G7" s="310"/>
      <c r="H7" s="310"/>
      <c r="I7" s="310"/>
      <c r="J7" s="310"/>
      <c r="K7" s="310"/>
      <c r="L7" s="311"/>
      <c r="M7" s="310"/>
      <c r="N7" s="306"/>
      <c r="O7" s="306"/>
      <c r="P7" s="306"/>
      <c r="Q7" s="306"/>
      <c r="R7" s="306"/>
    </row>
    <row r="8" spans="1:21" ht="14.5" thickBot="1">
      <c r="B8" s="433" t="s">
        <v>856</v>
      </c>
      <c r="C8" s="433"/>
      <c r="D8" s="433"/>
      <c r="E8" s="433"/>
      <c r="F8" s="433"/>
      <c r="G8" s="433"/>
      <c r="H8" s="433"/>
      <c r="I8" s="433"/>
      <c r="J8" s="434"/>
      <c r="K8" s="434"/>
      <c r="L8" s="480"/>
      <c r="M8" s="434"/>
      <c r="N8" s="435">
        <v>5793087.7610366615</v>
      </c>
      <c r="O8" s="769">
        <v>1403544.4863407027</v>
      </c>
    </row>
    <row r="9" spans="1:21" ht="15" thickTop="1">
      <c r="B9" s="481"/>
      <c r="C9" s="436"/>
      <c r="D9" s="437"/>
      <c r="E9" s="437"/>
      <c r="F9" s="437"/>
      <c r="G9" s="437"/>
      <c r="H9" s="437"/>
      <c r="I9" s="437"/>
      <c r="J9" s="437"/>
      <c r="K9" s="437"/>
      <c r="L9" s="643"/>
      <c r="M9" s="437"/>
      <c r="N9" s="439"/>
      <c r="O9" s="432"/>
    </row>
    <row r="10" spans="1:21">
      <c r="B10" s="841" t="s">
        <v>633</v>
      </c>
      <c r="C10" s="488" t="s">
        <v>1376</v>
      </c>
      <c r="D10" s="405" t="s">
        <v>875</v>
      </c>
      <c r="E10" s="406" t="s">
        <v>802</v>
      </c>
      <c r="F10" s="407">
        <v>40878</v>
      </c>
      <c r="G10" s="407">
        <v>45261</v>
      </c>
      <c r="H10" s="409">
        <v>12.008219178082191</v>
      </c>
      <c r="I10" s="410" t="s">
        <v>803</v>
      </c>
      <c r="J10" s="482" t="s">
        <v>153</v>
      </c>
      <c r="K10" s="475">
        <v>4.4699999999999997E-2</v>
      </c>
      <c r="L10" s="480"/>
      <c r="M10" s="415">
        <v>180000000000</v>
      </c>
      <c r="N10" s="483">
        <v>179999.99999996152</v>
      </c>
      <c r="O10" s="484">
        <v>43610.250347055582</v>
      </c>
    </row>
    <row r="11" spans="1:21">
      <c r="B11" s="842"/>
      <c r="C11" s="488" t="s">
        <v>1376</v>
      </c>
      <c r="D11" s="405" t="s">
        <v>876</v>
      </c>
      <c r="E11" s="406" t="s">
        <v>802</v>
      </c>
      <c r="F11" s="407">
        <v>40878</v>
      </c>
      <c r="G11" s="407">
        <v>51836</v>
      </c>
      <c r="H11" s="409">
        <v>30.021917808219179</v>
      </c>
      <c r="I11" s="410" t="s">
        <v>803</v>
      </c>
      <c r="J11" s="482" t="s">
        <v>153</v>
      </c>
      <c r="K11" s="475">
        <v>4.8399999999999999E-2</v>
      </c>
      <c r="L11" s="480"/>
      <c r="M11" s="415">
        <v>120000000000</v>
      </c>
      <c r="N11" s="483">
        <v>119999.99999997434</v>
      </c>
      <c r="O11" s="484">
        <v>29073.500231370388</v>
      </c>
    </row>
    <row r="12" spans="1:21" s="363" customFormat="1">
      <c r="A12" s="303"/>
      <c r="B12" s="842"/>
      <c r="C12" s="488" t="s">
        <v>1376</v>
      </c>
      <c r="D12" s="405" t="s">
        <v>877</v>
      </c>
      <c r="E12" s="406" t="s">
        <v>802</v>
      </c>
      <c r="F12" s="407">
        <v>41416</v>
      </c>
      <c r="G12" s="407">
        <v>44703</v>
      </c>
      <c r="H12" s="409">
        <v>9.0054794520547947</v>
      </c>
      <c r="I12" s="410" t="s">
        <v>803</v>
      </c>
      <c r="J12" s="482" t="s">
        <v>153</v>
      </c>
      <c r="K12" s="475">
        <v>2.8400000000000002E-2</v>
      </c>
      <c r="L12" s="480"/>
      <c r="M12" s="415">
        <v>0</v>
      </c>
      <c r="N12" s="483">
        <v>0</v>
      </c>
      <c r="O12" s="484">
        <v>0</v>
      </c>
      <c r="P12" s="303"/>
      <c r="Q12" s="303"/>
      <c r="R12" s="303"/>
      <c r="U12" s="303"/>
    </row>
    <row r="13" spans="1:21" s="363" customFormat="1">
      <c r="A13" s="303"/>
      <c r="B13" s="842"/>
      <c r="C13" s="488" t="s">
        <v>1376</v>
      </c>
      <c r="D13" s="405" t="s">
        <v>878</v>
      </c>
      <c r="E13" s="406" t="s">
        <v>802</v>
      </c>
      <c r="F13" s="407">
        <v>41416</v>
      </c>
      <c r="G13" s="407">
        <v>46895</v>
      </c>
      <c r="H13" s="409">
        <v>15.010958904109589</v>
      </c>
      <c r="I13" s="410" t="s">
        <v>803</v>
      </c>
      <c r="J13" s="482" t="s">
        <v>153</v>
      </c>
      <c r="K13" s="475">
        <v>3.2500000000000001E-2</v>
      </c>
      <c r="L13" s="480"/>
      <c r="M13" s="415">
        <v>100000000000</v>
      </c>
      <c r="N13" s="483">
        <v>99999.999999978623</v>
      </c>
      <c r="O13" s="484">
        <v>24227.916859475325</v>
      </c>
      <c r="P13" s="312"/>
      <c r="Q13" s="312"/>
      <c r="R13" s="312"/>
      <c r="U13" s="303"/>
    </row>
    <row r="14" spans="1:21" s="363" customFormat="1">
      <c r="A14" s="303"/>
      <c r="B14" s="842"/>
      <c r="C14" s="488" t="s">
        <v>1376</v>
      </c>
      <c r="D14" s="405" t="s">
        <v>879</v>
      </c>
      <c r="E14" s="406" t="s">
        <v>802</v>
      </c>
      <c r="F14" s="407">
        <v>42131</v>
      </c>
      <c r="G14" s="407">
        <v>45784</v>
      </c>
      <c r="H14" s="409">
        <v>10.008219178082191</v>
      </c>
      <c r="I14" s="410" t="s">
        <v>803</v>
      </c>
      <c r="J14" s="482" t="s">
        <v>153</v>
      </c>
      <c r="K14" s="475">
        <v>3.7999999999999999E-2</v>
      </c>
      <c r="L14" s="480"/>
      <c r="M14" s="415">
        <v>100000000000</v>
      </c>
      <c r="N14" s="483">
        <v>99999.999999978623</v>
      </c>
      <c r="O14" s="484">
        <v>24227.916859475325</v>
      </c>
      <c r="P14" s="303"/>
      <c r="Q14" s="303"/>
      <c r="R14" s="303"/>
      <c r="U14" s="303"/>
    </row>
    <row r="15" spans="1:21" s="363" customFormat="1">
      <c r="A15" s="303"/>
      <c r="B15" s="842"/>
      <c r="C15" s="488" t="s">
        <v>1376</v>
      </c>
      <c r="D15" s="405" t="s">
        <v>880</v>
      </c>
      <c r="E15" s="406" t="s">
        <v>802</v>
      </c>
      <c r="F15" s="407">
        <v>42131</v>
      </c>
      <c r="G15" s="407">
        <v>47610</v>
      </c>
      <c r="H15" s="409">
        <v>15.010958904109589</v>
      </c>
      <c r="I15" s="410" t="s">
        <v>803</v>
      </c>
      <c r="J15" s="482" t="s">
        <v>153</v>
      </c>
      <c r="K15" s="475">
        <v>4.1399999999999999E-2</v>
      </c>
      <c r="L15" s="480"/>
      <c r="M15" s="415">
        <v>120000000000</v>
      </c>
      <c r="N15" s="483">
        <v>119999.99999997434</v>
      </c>
      <c r="O15" s="484">
        <v>29073.500231370388</v>
      </c>
      <c r="P15" s="303"/>
      <c r="Q15" s="303"/>
      <c r="R15" s="303"/>
      <c r="U15" s="303"/>
    </row>
    <row r="16" spans="1:21" s="363" customFormat="1" ht="15" customHeight="1">
      <c r="A16" s="303"/>
      <c r="B16" s="842"/>
      <c r="C16" s="488" t="s">
        <v>1376</v>
      </c>
      <c r="D16" s="405" t="s">
        <v>881</v>
      </c>
      <c r="E16" s="406" t="s">
        <v>802</v>
      </c>
      <c r="F16" s="407">
        <v>42131</v>
      </c>
      <c r="G16" s="407">
        <v>49436</v>
      </c>
      <c r="H16" s="409">
        <v>20.013698630136986</v>
      </c>
      <c r="I16" s="410" t="s">
        <v>803</v>
      </c>
      <c r="J16" s="482" t="s">
        <v>153</v>
      </c>
      <c r="K16" s="475">
        <v>4.3400000000000001E-2</v>
      </c>
      <c r="L16" s="480"/>
      <c r="M16" s="415">
        <v>280000000000</v>
      </c>
      <c r="N16" s="483">
        <v>279999.99999994016</v>
      </c>
      <c r="O16" s="484">
        <v>67838.16720653091</v>
      </c>
      <c r="P16" s="303"/>
      <c r="Q16" s="303"/>
      <c r="R16" s="303"/>
      <c r="U16" s="303"/>
    </row>
    <row r="17" spans="1:21" s="363" customFormat="1">
      <c r="A17" s="303"/>
      <c r="B17" s="842"/>
      <c r="C17" s="488" t="s">
        <v>1376</v>
      </c>
      <c r="D17" s="405" t="s">
        <v>882</v>
      </c>
      <c r="E17" s="406" t="s">
        <v>802</v>
      </c>
      <c r="F17" s="407">
        <v>42416</v>
      </c>
      <c r="G17" s="407">
        <v>45338</v>
      </c>
      <c r="H17" s="409">
        <v>8.0054794520547947</v>
      </c>
      <c r="I17" s="410" t="s">
        <v>803</v>
      </c>
      <c r="J17" s="482" t="s">
        <v>153</v>
      </c>
      <c r="K17" s="475">
        <v>4.7300000000000002E-2</v>
      </c>
      <c r="L17" s="480"/>
      <c r="M17" s="415">
        <v>115000000000</v>
      </c>
      <c r="N17" s="483">
        <v>114999.99999997542</v>
      </c>
      <c r="O17" s="484">
        <v>27862.104388396623</v>
      </c>
      <c r="P17" s="303"/>
      <c r="Q17" s="303"/>
      <c r="R17" s="303"/>
      <c r="U17" s="303"/>
    </row>
    <row r="18" spans="1:21" s="363" customFormat="1">
      <c r="A18" s="303"/>
      <c r="B18" s="842"/>
      <c r="C18" s="488" t="s">
        <v>1376</v>
      </c>
      <c r="D18" s="405" t="s">
        <v>883</v>
      </c>
      <c r="E18" s="406" t="s">
        <v>802</v>
      </c>
      <c r="F18" s="407">
        <v>42416</v>
      </c>
      <c r="G18" s="407">
        <v>46799</v>
      </c>
      <c r="H18" s="409">
        <v>12.008219178082191</v>
      </c>
      <c r="I18" s="410" t="s">
        <v>803</v>
      </c>
      <c r="J18" s="482" t="s">
        <v>153</v>
      </c>
      <c r="K18" s="475">
        <v>5.0500000000000003E-2</v>
      </c>
      <c r="L18" s="480"/>
      <c r="M18" s="415">
        <v>152000000000</v>
      </c>
      <c r="N18" s="483">
        <v>151999.99999996752</v>
      </c>
      <c r="O18" s="484">
        <v>36826.433626402497</v>
      </c>
      <c r="P18" s="303"/>
      <c r="Q18" s="303"/>
      <c r="R18" s="303"/>
      <c r="U18" s="303"/>
    </row>
    <row r="19" spans="1:21" s="363" customFormat="1">
      <c r="A19" s="303"/>
      <c r="B19" s="842"/>
      <c r="C19" s="488" t="s">
        <v>1376</v>
      </c>
      <c r="D19" s="405" t="s">
        <v>884</v>
      </c>
      <c r="E19" s="406" t="s">
        <v>802</v>
      </c>
      <c r="F19" s="407">
        <v>42416</v>
      </c>
      <c r="G19" s="407">
        <v>51548</v>
      </c>
      <c r="H19" s="409">
        <v>25.019178082191782</v>
      </c>
      <c r="I19" s="410" t="s">
        <v>803</v>
      </c>
      <c r="J19" s="482" t="s">
        <v>153</v>
      </c>
      <c r="K19" s="475">
        <v>5.3800000000000001E-2</v>
      </c>
      <c r="L19" s="480"/>
      <c r="M19" s="415">
        <v>133000000000</v>
      </c>
      <c r="N19" s="483">
        <v>132999.99999997157</v>
      </c>
      <c r="O19" s="484">
        <v>32223.129423102178</v>
      </c>
      <c r="P19" s="313"/>
      <c r="Q19" s="313"/>
      <c r="R19" s="313"/>
      <c r="U19" s="303"/>
    </row>
    <row r="20" spans="1:21" s="363" customFormat="1">
      <c r="A20" s="303"/>
      <c r="B20" s="842"/>
      <c r="C20" s="488" t="s">
        <v>1376</v>
      </c>
      <c r="D20" s="405" t="s">
        <v>885</v>
      </c>
      <c r="E20" s="406" t="s">
        <v>802</v>
      </c>
      <c r="F20" s="407">
        <v>42843</v>
      </c>
      <c r="G20" s="407">
        <v>45400</v>
      </c>
      <c r="H20" s="409">
        <v>7.0054794520547947</v>
      </c>
      <c r="I20" s="410" t="s">
        <v>814</v>
      </c>
      <c r="J20" s="482"/>
      <c r="K20" s="475">
        <v>6.7500000000000004E-2</v>
      </c>
      <c r="L20" s="480"/>
      <c r="M20" s="415">
        <v>260780000000</v>
      </c>
      <c r="N20" s="483">
        <v>260779.99999994427</v>
      </c>
      <c r="O20" s="484">
        <v>63181.561586139753</v>
      </c>
      <c r="P20" s="303"/>
      <c r="Q20" s="303"/>
      <c r="R20" s="303"/>
      <c r="U20" s="303"/>
    </row>
    <row r="21" spans="1:21" s="363" customFormat="1">
      <c r="A21" s="303"/>
      <c r="B21" s="842"/>
      <c r="C21" s="488" t="s">
        <v>1376</v>
      </c>
      <c r="D21" s="405" t="s">
        <v>886</v>
      </c>
      <c r="E21" s="406" t="s">
        <v>802</v>
      </c>
      <c r="F21" s="407">
        <v>42843</v>
      </c>
      <c r="G21" s="407">
        <v>48322</v>
      </c>
      <c r="H21" s="409">
        <v>15.010958904109589</v>
      </c>
      <c r="I21" s="410" t="s">
        <v>803</v>
      </c>
      <c r="J21" s="482" t="s">
        <v>153</v>
      </c>
      <c r="K21" s="475">
        <v>3.8100000000000002E-2</v>
      </c>
      <c r="L21" s="480"/>
      <c r="M21" s="415">
        <v>196300000000</v>
      </c>
      <c r="N21" s="483">
        <v>196299.99999995803</v>
      </c>
      <c r="O21" s="484">
        <v>47559.400795150061</v>
      </c>
      <c r="P21" s="303"/>
      <c r="Q21" s="303"/>
      <c r="R21" s="303"/>
      <c r="U21" s="303"/>
    </row>
    <row r="22" spans="1:21">
      <c r="B22" s="842"/>
      <c r="C22" s="488" t="s">
        <v>1376</v>
      </c>
      <c r="D22" s="405" t="s">
        <v>887</v>
      </c>
      <c r="E22" s="406" t="s">
        <v>802</v>
      </c>
      <c r="F22" s="407">
        <v>42843</v>
      </c>
      <c r="G22" s="407">
        <v>51974</v>
      </c>
      <c r="H22" s="409">
        <v>25.016438356164382</v>
      </c>
      <c r="I22" s="410" t="s">
        <v>803</v>
      </c>
      <c r="J22" s="482" t="s">
        <v>153</v>
      </c>
      <c r="K22" s="475">
        <v>0.04</v>
      </c>
      <c r="L22" s="480"/>
      <c r="M22" s="415">
        <v>242920000000</v>
      </c>
      <c r="N22" s="483">
        <v>242919.99999994808</v>
      </c>
      <c r="O22" s="484">
        <v>58854.455635037462</v>
      </c>
    </row>
    <row r="23" spans="1:21">
      <c r="B23" s="842"/>
      <c r="C23" s="488" t="s">
        <v>1376</v>
      </c>
      <c r="D23" s="405" t="s">
        <v>888</v>
      </c>
      <c r="E23" s="406" t="s">
        <v>802</v>
      </c>
      <c r="F23" s="407">
        <v>43067</v>
      </c>
      <c r="G23" s="407">
        <v>45989</v>
      </c>
      <c r="H23" s="409">
        <v>8.0054794520547947</v>
      </c>
      <c r="I23" s="410" t="s">
        <v>814</v>
      </c>
      <c r="J23" s="482"/>
      <c r="K23" s="475">
        <v>6.9900000000000004E-2</v>
      </c>
      <c r="L23" s="480"/>
      <c r="M23" s="415">
        <v>150080000000</v>
      </c>
      <c r="N23" s="483">
        <v>150079.99999996793</v>
      </c>
      <c r="O23" s="484">
        <v>36361.25762270057</v>
      </c>
    </row>
    <row r="24" spans="1:21">
      <c r="B24" s="842"/>
      <c r="C24" s="488" t="s">
        <v>1376</v>
      </c>
      <c r="D24" s="405" t="s">
        <v>889</v>
      </c>
      <c r="E24" s="406" t="s">
        <v>802</v>
      </c>
      <c r="F24" s="407">
        <v>43067</v>
      </c>
      <c r="G24" s="407">
        <v>48180</v>
      </c>
      <c r="H24" s="409">
        <v>14.008219178082191</v>
      </c>
      <c r="I24" s="410" t="s">
        <v>803</v>
      </c>
      <c r="J24" s="482" t="s">
        <v>153</v>
      </c>
      <c r="K24" s="475">
        <v>3.7499999999999999E-2</v>
      </c>
      <c r="L24" s="480"/>
      <c r="M24" s="415">
        <v>120100000000</v>
      </c>
      <c r="N24" s="483">
        <v>120099.99999997433</v>
      </c>
      <c r="O24" s="484">
        <v>29097.728148229864</v>
      </c>
    </row>
    <row r="25" spans="1:21">
      <c r="B25" s="842"/>
      <c r="C25" s="488" t="s">
        <v>1376</v>
      </c>
      <c r="D25" s="405" t="s">
        <v>890</v>
      </c>
      <c r="E25" s="406" t="s">
        <v>802</v>
      </c>
      <c r="F25" s="407">
        <v>43067</v>
      </c>
      <c r="G25" s="407">
        <v>54024</v>
      </c>
      <c r="H25" s="409">
        <v>30.019178082191782</v>
      </c>
      <c r="I25" s="410" t="s">
        <v>803</v>
      </c>
      <c r="J25" s="482" t="s">
        <v>153</v>
      </c>
      <c r="K25" s="475">
        <v>3.9800000000000002E-2</v>
      </c>
      <c r="L25" s="480"/>
      <c r="M25" s="415">
        <v>229820000000</v>
      </c>
      <c r="N25" s="483">
        <v>229819.99999995087</v>
      </c>
      <c r="O25" s="484">
        <v>55680.598526446192</v>
      </c>
    </row>
    <row r="26" spans="1:21">
      <c r="B26" s="842"/>
      <c r="C26" s="488" t="s">
        <v>1376</v>
      </c>
      <c r="D26" s="405" t="s">
        <v>891</v>
      </c>
      <c r="E26" s="406" t="s">
        <v>802</v>
      </c>
      <c r="F26" s="407">
        <v>43306</v>
      </c>
      <c r="G26" s="407">
        <v>46593</v>
      </c>
      <c r="H26" s="409">
        <v>9.0054794520547947</v>
      </c>
      <c r="I26" s="410" t="s">
        <v>803</v>
      </c>
      <c r="J26" s="482" t="s">
        <v>153</v>
      </c>
      <c r="K26" s="475">
        <v>3.49E-2</v>
      </c>
      <c r="L26" s="480"/>
      <c r="M26" s="415">
        <v>156500000000</v>
      </c>
      <c r="N26" s="483">
        <v>156499.99999996656</v>
      </c>
      <c r="O26" s="484">
        <v>37916.689885078886</v>
      </c>
    </row>
    <row r="27" spans="1:21">
      <c r="B27" s="842"/>
      <c r="C27" s="488" t="s">
        <v>1376</v>
      </c>
      <c r="D27" s="405" t="s">
        <v>892</v>
      </c>
      <c r="E27" s="406" t="s">
        <v>802</v>
      </c>
      <c r="F27" s="407">
        <v>43306</v>
      </c>
      <c r="G27" s="407">
        <v>48785</v>
      </c>
      <c r="H27" s="409">
        <v>15.010958904109589</v>
      </c>
      <c r="I27" s="410" t="s">
        <v>803</v>
      </c>
      <c r="J27" s="482" t="s">
        <v>153</v>
      </c>
      <c r="K27" s="475">
        <v>3.8899999999999997E-2</v>
      </c>
      <c r="L27" s="480"/>
      <c r="M27" s="415">
        <v>142063000000</v>
      </c>
      <c r="N27" s="483">
        <v>142062.99999996964</v>
      </c>
      <c r="O27" s="484">
        <v>34418.905528076437</v>
      </c>
    </row>
    <row r="28" spans="1:21">
      <c r="B28" s="842"/>
      <c r="C28" s="488" t="s">
        <v>1376</v>
      </c>
      <c r="D28" s="405" t="s">
        <v>893</v>
      </c>
      <c r="E28" s="406" t="s">
        <v>802</v>
      </c>
      <c r="F28" s="407">
        <v>43306</v>
      </c>
      <c r="G28" s="407">
        <v>52437</v>
      </c>
      <c r="H28" s="409">
        <v>25.016438356164382</v>
      </c>
      <c r="I28" s="410" t="s">
        <v>803</v>
      </c>
      <c r="J28" s="482" t="s">
        <v>153</v>
      </c>
      <c r="K28" s="475">
        <v>4.07E-2</v>
      </c>
      <c r="L28" s="480"/>
      <c r="M28" s="415">
        <v>201437000000</v>
      </c>
      <c r="N28" s="483">
        <v>201436.99999995696</v>
      </c>
      <c r="O28" s="484">
        <v>48803.988884221311</v>
      </c>
    </row>
    <row r="29" spans="1:21">
      <c r="B29" s="842"/>
      <c r="C29" s="784" t="s">
        <v>1376</v>
      </c>
      <c r="D29" s="405" t="s">
        <v>894</v>
      </c>
      <c r="E29" s="406" t="s">
        <v>802</v>
      </c>
      <c r="F29" s="407">
        <v>44056</v>
      </c>
      <c r="G29" s="407">
        <v>47343</v>
      </c>
      <c r="H29" s="409">
        <v>9.0054794520547947</v>
      </c>
      <c r="I29" s="410" t="s">
        <v>814</v>
      </c>
      <c r="J29" s="482"/>
      <c r="K29" s="475">
        <v>6.3299999999999995E-2</v>
      </c>
      <c r="L29" s="480"/>
      <c r="M29" s="415">
        <v>160000000000</v>
      </c>
      <c r="N29" s="483">
        <v>159999.9999999658</v>
      </c>
      <c r="O29" s="484">
        <v>38764.666975160522</v>
      </c>
    </row>
    <row r="30" spans="1:21">
      <c r="B30" s="843"/>
      <c r="C30" s="784" t="s">
        <v>1376</v>
      </c>
      <c r="D30" s="405" t="s">
        <v>895</v>
      </c>
      <c r="E30" s="406" t="s">
        <v>858</v>
      </c>
      <c r="F30" s="407">
        <v>44056</v>
      </c>
      <c r="G30" s="407">
        <v>51361</v>
      </c>
      <c r="H30" s="409">
        <v>20.013698630136986</v>
      </c>
      <c r="I30" s="410" t="s">
        <v>814</v>
      </c>
      <c r="J30" s="482"/>
      <c r="K30" s="475">
        <v>3.6700000000000003E-2</v>
      </c>
      <c r="L30" s="480"/>
      <c r="M30" s="415">
        <v>509780000</v>
      </c>
      <c r="N30" s="483">
        <v>157638.5557079663</v>
      </c>
      <c r="O30" s="484">
        <v>38192.538215411929</v>
      </c>
    </row>
    <row r="31" spans="1:21">
      <c r="B31" s="462"/>
      <c r="C31" s="488" t="s">
        <v>1376</v>
      </c>
      <c r="D31" s="405" t="s">
        <v>1202</v>
      </c>
      <c r="E31" s="406" t="s">
        <v>807</v>
      </c>
      <c r="F31" s="407">
        <v>44526</v>
      </c>
      <c r="G31" s="407">
        <v>48909</v>
      </c>
      <c r="H31" s="409">
        <v>12.008219178082191</v>
      </c>
      <c r="I31" s="410" t="s">
        <v>814</v>
      </c>
      <c r="J31" s="482"/>
      <c r="K31" s="475">
        <v>3.8249999999999999E-2</v>
      </c>
      <c r="L31" s="480"/>
      <c r="M31" s="415">
        <v>330000000</v>
      </c>
      <c r="N31" s="483">
        <v>1362065.0999997091</v>
      </c>
      <c r="O31" s="484">
        <v>329999.99999992951</v>
      </c>
    </row>
    <row r="32" spans="1:21">
      <c r="B32" s="424"/>
      <c r="C32" s="424"/>
      <c r="D32" s="424"/>
      <c r="E32" s="424"/>
      <c r="F32" s="424"/>
      <c r="G32" s="424"/>
      <c r="H32" s="424"/>
      <c r="I32" s="424"/>
      <c r="J32" s="424"/>
      <c r="K32" s="424"/>
      <c r="L32" s="424"/>
      <c r="M32" s="424"/>
      <c r="N32" s="420">
        <v>4679703.6557070017</v>
      </c>
      <c r="O32" s="421">
        <v>1133794.7109747618</v>
      </c>
    </row>
    <row r="33" spans="2:15" ht="14.5">
      <c r="B33" s="643"/>
      <c r="C33" s="643"/>
      <c r="D33" s="643"/>
      <c r="E33" s="643"/>
      <c r="F33" s="643"/>
      <c r="G33" s="643"/>
      <c r="H33" s="643"/>
      <c r="I33" s="643"/>
      <c r="J33" s="643"/>
      <c r="K33" s="643"/>
      <c r="L33" s="643"/>
      <c r="M33" s="643"/>
      <c r="N33" s="478"/>
      <c r="O33" s="478"/>
    </row>
    <row r="34" spans="2:15" ht="14.5">
      <c r="B34" s="828" t="s">
        <v>896</v>
      </c>
      <c r="C34" s="488" t="s">
        <v>1376</v>
      </c>
      <c r="D34" s="405" t="s">
        <v>897</v>
      </c>
      <c r="E34" s="485" t="s">
        <v>807</v>
      </c>
      <c r="F34" s="407">
        <v>42559</v>
      </c>
      <c r="G34" s="407">
        <v>48959</v>
      </c>
      <c r="H34" s="409">
        <v>17.534246575342465</v>
      </c>
      <c r="I34" s="410" t="s">
        <v>814</v>
      </c>
      <c r="J34" s="482"/>
      <c r="K34" s="475">
        <v>6.7500000000000004E-2</v>
      </c>
      <c r="L34" s="643"/>
      <c r="M34" s="415">
        <v>142901096</v>
      </c>
      <c r="N34" s="483">
        <v>593212.45863565116</v>
      </c>
      <c r="O34" s="484">
        <v>143723.02127832576</v>
      </c>
    </row>
    <row r="35" spans="2:15">
      <c r="B35" s="830"/>
      <c r="C35" s="488" t="s">
        <v>1376</v>
      </c>
      <c r="D35" s="405" t="s">
        <v>898</v>
      </c>
      <c r="E35" s="485" t="s">
        <v>858</v>
      </c>
      <c r="F35" s="407">
        <v>42559</v>
      </c>
      <c r="G35" s="407">
        <v>48959</v>
      </c>
      <c r="H35" s="409">
        <v>17.534246575342465</v>
      </c>
      <c r="I35" s="410" t="s">
        <v>814</v>
      </c>
      <c r="J35" s="482"/>
      <c r="K35" s="475">
        <v>6.25E-2</v>
      </c>
      <c r="L35" s="480"/>
      <c r="M35" s="415">
        <v>1358773563.5</v>
      </c>
      <c r="N35" s="483">
        <v>420171.64669400878</v>
      </c>
      <c r="O35" s="484">
        <v>101798.83722813461</v>
      </c>
    </row>
    <row r="36" spans="2:15">
      <c r="B36" s="462"/>
      <c r="C36" s="785"/>
      <c r="D36" s="425"/>
      <c r="E36" s="446"/>
      <c r="F36" s="426"/>
      <c r="G36" s="464"/>
      <c r="H36" s="427"/>
      <c r="I36" s="466"/>
      <c r="J36" s="486"/>
      <c r="K36" s="429"/>
      <c r="L36" s="480"/>
      <c r="M36" s="487"/>
      <c r="N36" s="420">
        <v>1013384.10532966</v>
      </c>
      <c r="O36" s="421">
        <v>245521.85850646038</v>
      </c>
    </row>
    <row r="37" spans="2:15" ht="14.5">
      <c r="B37" s="643"/>
      <c r="C37" s="786"/>
      <c r="D37" s="643"/>
      <c r="E37" s="643"/>
      <c r="F37" s="643"/>
      <c r="G37" s="643"/>
      <c r="H37" s="643"/>
      <c r="I37" s="643"/>
      <c r="J37" s="643"/>
      <c r="K37" s="478"/>
      <c r="L37" s="480"/>
      <c r="M37" s="478"/>
      <c r="N37" s="439"/>
      <c r="O37" s="439"/>
    </row>
    <row r="38" spans="2:15">
      <c r="B38" s="668" t="s">
        <v>899</v>
      </c>
      <c r="C38" s="667" t="s">
        <v>1376</v>
      </c>
      <c r="D38" s="488" t="s">
        <v>900</v>
      </c>
      <c r="E38" s="461" t="s">
        <v>802</v>
      </c>
      <c r="F38" s="407">
        <v>40827</v>
      </c>
      <c r="G38" s="407">
        <v>46306</v>
      </c>
      <c r="H38" s="409">
        <v>15.010958904109589</v>
      </c>
      <c r="I38" s="410" t="s">
        <v>803</v>
      </c>
      <c r="J38" s="482" t="s">
        <v>153</v>
      </c>
      <c r="K38" s="416">
        <v>4.48E-2</v>
      </c>
      <c r="L38" s="480"/>
      <c r="M38" s="415">
        <v>100000000000</v>
      </c>
      <c r="N38" s="483">
        <v>100000</v>
      </c>
      <c r="O38" s="415">
        <v>24227.916859480505</v>
      </c>
    </row>
    <row r="39" spans="2:15" ht="14.5">
      <c r="B39" s="643"/>
      <c r="C39" s="786"/>
      <c r="D39" s="643"/>
      <c r="E39" s="643"/>
      <c r="F39" s="643"/>
      <c r="G39" s="643"/>
      <c r="H39" s="643"/>
      <c r="I39" s="643"/>
      <c r="J39" s="643"/>
      <c r="K39" s="478"/>
      <c r="L39" s="643"/>
      <c r="M39" s="478"/>
      <c r="N39" s="420">
        <v>100000</v>
      </c>
      <c r="O39" s="421">
        <v>24227.916859480505</v>
      </c>
    </row>
    <row r="40" spans="2:15" ht="14.5">
      <c r="B40" s="643"/>
      <c r="C40" s="786"/>
      <c r="D40" s="643"/>
      <c r="E40" s="643"/>
      <c r="F40" s="643"/>
      <c r="G40" s="643"/>
      <c r="H40" s="643"/>
      <c r="I40" s="643"/>
      <c r="J40" s="643"/>
      <c r="K40" s="643"/>
      <c r="L40" s="480"/>
      <c r="M40" s="643"/>
      <c r="N40" s="439"/>
      <c r="O40" s="432"/>
    </row>
    <row r="41" spans="2:15" ht="15" thickBot="1">
      <c r="B41" s="433" t="s">
        <v>861</v>
      </c>
      <c r="C41" s="433"/>
      <c r="D41" s="433"/>
      <c r="E41" s="433"/>
      <c r="F41" s="433"/>
      <c r="G41" s="433"/>
      <c r="H41" s="433"/>
      <c r="I41" s="433"/>
      <c r="J41" s="434"/>
      <c r="K41" s="434"/>
      <c r="L41" s="643"/>
      <c r="M41" s="434"/>
      <c r="N41" s="435">
        <v>5157770.8864021348</v>
      </c>
      <c r="O41" s="769">
        <v>1249620.4421599999</v>
      </c>
    </row>
    <row r="42" spans="2:15" ht="14.5" thickTop="1">
      <c r="B42" s="436"/>
      <c r="C42" s="436"/>
      <c r="D42" s="437"/>
      <c r="E42" s="437"/>
      <c r="F42" s="437"/>
      <c r="G42" s="437"/>
      <c r="H42" s="437"/>
      <c r="I42" s="437"/>
      <c r="J42" s="437"/>
      <c r="K42" s="437"/>
      <c r="L42" s="480"/>
      <c r="M42" s="437"/>
      <c r="N42" s="439"/>
      <c r="O42" s="432"/>
    </row>
    <row r="43" spans="2:15" ht="14.5">
      <c r="B43" s="841" t="s">
        <v>639</v>
      </c>
      <c r="C43" s="488" t="s">
        <v>1376</v>
      </c>
      <c r="D43" s="440" t="s">
        <v>901</v>
      </c>
      <c r="E43" s="489" t="s">
        <v>807</v>
      </c>
      <c r="F43" s="408">
        <v>40563</v>
      </c>
      <c r="G43" s="408">
        <v>46041</v>
      </c>
      <c r="H43" s="441">
        <v>15.008219178082191</v>
      </c>
      <c r="I43" s="442" t="s">
        <v>814</v>
      </c>
      <c r="J43" s="490"/>
      <c r="K43" s="412">
        <v>6.5000000000000002E-2</v>
      </c>
      <c r="L43" s="643"/>
      <c r="M43" s="413">
        <v>38000000</v>
      </c>
      <c r="N43" s="491">
        <v>156843.85894995055</v>
      </c>
      <c r="O43" s="491">
        <v>37999.999745594891</v>
      </c>
    </row>
    <row r="44" spans="2:15">
      <c r="B44" s="842"/>
      <c r="C44" s="488" t="s">
        <v>1376</v>
      </c>
      <c r="D44" s="440" t="s">
        <v>902</v>
      </c>
      <c r="E44" s="489" t="s">
        <v>807</v>
      </c>
      <c r="F44" s="408">
        <v>41201</v>
      </c>
      <c r="G44" s="408">
        <v>47957</v>
      </c>
      <c r="H44" s="441">
        <v>18.509589041095889</v>
      </c>
      <c r="I44" s="442" t="s">
        <v>814</v>
      </c>
      <c r="J44" s="490"/>
      <c r="K44" s="412">
        <v>5.8749999999999997E-2</v>
      </c>
      <c r="L44" s="480"/>
      <c r="M44" s="413">
        <v>40000000</v>
      </c>
      <c r="N44" s="491">
        <v>165098.79889468479</v>
      </c>
      <c r="O44" s="491">
        <v>39999.999732205149</v>
      </c>
    </row>
    <row r="45" spans="2:15" ht="14.5">
      <c r="B45" s="842"/>
      <c r="C45" s="488" t="s">
        <v>1376</v>
      </c>
      <c r="D45" s="440" t="s">
        <v>903</v>
      </c>
      <c r="E45" s="489" t="s">
        <v>817</v>
      </c>
      <c r="F45" s="408">
        <v>41220</v>
      </c>
      <c r="G45" s="408">
        <v>44873</v>
      </c>
      <c r="H45" s="441">
        <v>10.008219178082191</v>
      </c>
      <c r="I45" s="442" t="s">
        <v>814</v>
      </c>
      <c r="J45" s="490"/>
      <c r="K45" s="412">
        <v>5.3749999999999999E-2</v>
      </c>
      <c r="L45" s="643"/>
      <c r="M45" s="413">
        <v>104140000</v>
      </c>
      <c r="N45" s="491">
        <v>113472.73572394719</v>
      </c>
      <c r="O45" s="491">
        <v>27492.080069375959</v>
      </c>
    </row>
    <row r="46" spans="2:15">
      <c r="B46" s="842"/>
      <c r="C46" s="488" t="s">
        <v>1376</v>
      </c>
      <c r="D46" s="440" t="s">
        <v>904</v>
      </c>
      <c r="E46" s="489" t="s">
        <v>817</v>
      </c>
      <c r="F46" s="408">
        <v>41312</v>
      </c>
      <c r="G46" s="408">
        <v>44964</v>
      </c>
      <c r="H46" s="441">
        <v>10.005479452054795</v>
      </c>
      <c r="I46" s="442" t="s">
        <v>814</v>
      </c>
      <c r="J46" s="490"/>
      <c r="K46" s="412">
        <v>5.1249999999999997E-2</v>
      </c>
      <c r="L46" s="480"/>
      <c r="M46" s="413">
        <v>77305000</v>
      </c>
      <c r="N46" s="491">
        <v>84232.85802899691</v>
      </c>
      <c r="O46" s="491">
        <v>20407.866811629621</v>
      </c>
    </row>
    <row r="47" spans="2:15">
      <c r="B47" s="842"/>
      <c r="C47" s="488" t="s">
        <v>1377</v>
      </c>
      <c r="D47" s="440" t="s">
        <v>823</v>
      </c>
      <c r="E47" s="489" t="s">
        <v>807</v>
      </c>
      <c r="F47" s="408">
        <v>41221</v>
      </c>
      <c r="G47" s="408">
        <v>44873</v>
      </c>
      <c r="H47" s="441">
        <v>10.005479452054795</v>
      </c>
      <c r="I47" s="442" t="s">
        <v>814</v>
      </c>
      <c r="J47" s="490"/>
      <c r="K47" s="412">
        <v>5.3749999999999999E-2</v>
      </c>
      <c r="L47" s="480"/>
      <c r="M47" s="413">
        <v>13166766.25</v>
      </c>
      <c r="N47" s="491">
        <v>54345.432330051844</v>
      </c>
      <c r="O47" s="491">
        <v>13166.766161850201</v>
      </c>
    </row>
    <row r="48" spans="2:15" ht="14.5">
      <c r="B48" s="843"/>
      <c r="C48" s="488" t="s">
        <v>1377</v>
      </c>
      <c r="D48" s="440" t="s">
        <v>823</v>
      </c>
      <c r="E48" s="489" t="s">
        <v>807</v>
      </c>
      <c r="F48" s="408">
        <v>41312</v>
      </c>
      <c r="G48" s="408">
        <v>44964</v>
      </c>
      <c r="H48" s="441">
        <v>10.005479452054795</v>
      </c>
      <c r="I48" s="442" t="s">
        <v>814</v>
      </c>
      <c r="J48" s="490"/>
      <c r="K48" s="412">
        <v>5.1249999999999997E-2</v>
      </c>
      <c r="L48" s="643"/>
      <c r="M48" s="413">
        <v>10553729.710000001</v>
      </c>
      <c r="N48" s="491">
        <v>43560.202474503771</v>
      </c>
      <c r="O48" s="491">
        <v>10553.729639344143</v>
      </c>
    </row>
    <row r="49" spans="2:15" ht="14.5">
      <c r="B49" s="424"/>
      <c r="C49" s="786"/>
      <c r="D49" s="425"/>
      <c r="E49" s="446"/>
      <c r="F49" s="426"/>
      <c r="G49" s="426"/>
      <c r="H49" s="643"/>
      <c r="I49" s="428"/>
      <c r="J49" s="428"/>
      <c r="K49" s="447"/>
      <c r="L49" s="480"/>
      <c r="M49" s="447"/>
      <c r="N49" s="420">
        <v>617553.88640213502</v>
      </c>
      <c r="O49" s="421">
        <v>149620.44215999995</v>
      </c>
    </row>
    <row r="50" spans="2:15" ht="14.5">
      <c r="B50" s="643"/>
      <c r="C50" s="786"/>
      <c r="D50" s="425"/>
      <c r="E50" s="446"/>
      <c r="F50" s="426"/>
      <c r="G50" s="426"/>
      <c r="H50" s="643"/>
      <c r="I50" s="428"/>
      <c r="J50" s="428"/>
      <c r="K50" s="447"/>
      <c r="L50" s="643"/>
      <c r="M50" s="447"/>
      <c r="N50" s="439"/>
      <c r="O50" s="439"/>
    </row>
    <row r="51" spans="2:15">
      <c r="B51" s="828" t="s">
        <v>862</v>
      </c>
      <c r="C51" s="667" t="s">
        <v>1376</v>
      </c>
      <c r="D51" s="405" t="s">
        <v>905</v>
      </c>
      <c r="E51" s="406" t="s">
        <v>807</v>
      </c>
      <c r="F51" s="407">
        <v>43571</v>
      </c>
      <c r="G51" s="408">
        <v>49050</v>
      </c>
      <c r="H51" s="409">
        <v>15.010958904109589</v>
      </c>
      <c r="I51" s="442" t="s">
        <v>814</v>
      </c>
      <c r="J51" s="482"/>
      <c r="K51" s="416">
        <v>4.7E-2</v>
      </c>
      <c r="L51" s="480"/>
      <c r="M51" s="415">
        <v>600000000</v>
      </c>
      <c r="N51" s="483">
        <v>2476482</v>
      </c>
      <c r="O51" s="413">
        <v>600000</v>
      </c>
    </row>
    <row r="52" spans="2:15" ht="14.5">
      <c r="B52" s="830"/>
      <c r="C52" s="784" t="s">
        <v>1376</v>
      </c>
      <c r="D52" s="405" t="s">
        <v>905</v>
      </c>
      <c r="E52" s="406" t="s">
        <v>807</v>
      </c>
      <c r="F52" s="407">
        <v>44662</v>
      </c>
      <c r="G52" s="408">
        <v>50511</v>
      </c>
      <c r="H52" s="409">
        <v>16.024657534246575</v>
      </c>
      <c r="I52" s="442" t="s">
        <v>814</v>
      </c>
      <c r="J52" s="482"/>
      <c r="K52" s="416">
        <v>5.1999999999999998E-2</v>
      </c>
      <c r="L52" s="643"/>
      <c r="M52" s="415">
        <v>500000000</v>
      </c>
      <c r="N52" s="483">
        <v>2063735.0000000002</v>
      </c>
      <c r="O52" s="413">
        <v>500000</v>
      </c>
    </row>
    <row r="53" spans="2:15" ht="14.5">
      <c r="B53" s="643"/>
      <c r="C53" s="786"/>
      <c r="D53" s="425"/>
      <c r="E53" s="446"/>
      <c r="F53" s="426"/>
      <c r="G53" s="426"/>
      <c r="H53" s="643"/>
      <c r="I53" s="428"/>
      <c r="J53" s="428"/>
      <c r="K53" s="447"/>
      <c r="L53" s="480"/>
      <c r="M53" s="447"/>
      <c r="N53" s="420">
        <v>4540217</v>
      </c>
      <c r="O53" s="421">
        <v>1100000</v>
      </c>
    </row>
    <row r="54" spans="2:15" ht="14.5">
      <c r="B54" s="643"/>
      <c r="C54" s="786"/>
      <c r="D54" s="425"/>
      <c r="E54" s="446"/>
      <c r="F54" s="426"/>
      <c r="G54" s="426"/>
      <c r="H54" s="643"/>
      <c r="I54" s="428"/>
      <c r="J54" s="428"/>
      <c r="K54" s="428"/>
      <c r="L54" s="643"/>
      <c r="M54" s="428"/>
      <c r="N54" s="439"/>
      <c r="O54" s="432"/>
    </row>
    <row r="55" spans="2:15" ht="14.5" thickBot="1">
      <c r="B55" s="433" t="s">
        <v>865</v>
      </c>
      <c r="C55" s="433"/>
      <c r="D55" s="433"/>
      <c r="E55" s="433"/>
      <c r="F55" s="433"/>
      <c r="G55" s="433"/>
      <c r="H55" s="433"/>
      <c r="I55" s="433"/>
      <c r="J55" s="434"/>
      <c r="K55" s="434"/>
      <c r="L55" s="480"/>
      <c r="M55" s="434"/>
      <c r="N55" s="435">
        <v>5596845.0896269213</v>
      </c>
      <c r="O55" s="769">
        <v>1355998.9750687277</v>
      </c>
    </row>
    <row r="56" spans="2:15" ht="15" thickTop="1">
      <c r="B56" s="436"/>
      <c r="C56" s="436"/>
      <c r="D56" s="437"/>
      <c r="E56" s="437"/>
      <c r="F56" s="437"/>
      <c r="G56" s="437"/>
      <c r="H56" s="437"/>
      <c r="I56" s="437"/>
      <c r="J56" s="437"/>
      <c r="K56" s="437"/>
      <c r="L56" s="643"/>
      <c r="M56" s="437"/>
      <c r="N56" s="439"/>
      <c r="O56" s="432"/>
    </row>
    <row r="57" spans="2:15" ht="14.5">
      <c r="B57" s="831" t="s">
        <v>866</v>
      </c>
      <c r="C57" s="667" t="s">
        <v>1376</v>
      </c>
      <c r="D57" s="405" t="s">
        <v>907</v>
      </c>
      <c r="E57" s="406" t="s">
        <v>818</v>
      </c>
      <c r="F57" s="407">
        <v>42824</v>
      </c>
      <c r="G57" s="407">
        <v>45337</v>
      </c>
      <c r="H57" s="409">
        <v>6.8849315068493153</v>
      </c>
      <c r="I57" s="410" t="s">
        <v>906</v>
      </c>
      <c r="J57" s="482" t="s">
        <v>153</v>
      </c>
      <c r="K57" s="416">
        <v>5.0373000000000001E-2</v>
      </c>
      <c r="L57" s="643"/>
      <c r="M57" s="413">
        <v>399499992</v>
      </c>
      <c r="N57" s="483">
        <v>314800.34975202999</v>
      </c>
      <c r="O57" s="415">
        <v>76269.567011275663</v>
      </c>
    </row>
    <row r="58" spans="2:15" ht="14.5">
      <c r="B58" s="833"/>
      <c r="C58" s="787" t="s">
        <v>1376</v>
      </c>
      <c r="D58" s="405" t="s">
        <v>908</v>
      </c>
      <c r="E58" s="406" t="s">
        <v>818</v>
      </c>
      <c r="F58" s="407">
        <v>43222</v>
      </c>
      <c r="G58" s="407">
        <v>45762</v>
      </c>
      <c r="H58" s="409">
        <v>6.9589041095890414</v>
      </c>
      <c r="I58" s="410" t="s">
        <v>906</v>
      </c>
      <c r="J58" s="482" t="s">
        <v>153</v>
      </c>
      <c r="K58" s="416">
        <v>4.7E-2</v>
      </c>
      <c r="L58" s="643"/>
      <c r="M58" s="413">
        <v>803399126.39999998</v>
      </c>
      <c r="N58" s="483">
        <v>633067.16156628926</v>
      </c>
      <c r="O58" s="415">
        <v>153378.98556895368</v>
      </c>
    </row>
    <row r="59" spans="2:15" ht="14.5">
      <c r="B59" s="833"/>
      <c r="C59" s="787" t="s">
        <v>1376</v>
      </c>
      <c r="D59" s="405" t="s">
        <v>909</v>
      </c>
      <c r="E59" s="406" t="s">
        <v>818</v>
      </c>
      <c r="F59" s="407">
        <v>43814</v>
      </c>
      <c r="G59" s="407">
        <v>47467</v>
      </c>
      <c r="H59" s="409">
        <v>10.008219178082191</v>
      </c>
      <c r="I59" s="410" t="s">
        <v>906</v>
      </c>
      <c r="J59" s="482" t="s">
        <v>153</v>
      </c>
      <c r="K59" s="416">
        <v>3.5000000000000003E-2</v>
      </c>
      <c r="L59" s="643"/>
      <c r="M59" s="413">
        <v>497922979.05000001</v>
      </c>
      <c r="N59" s="483">
        <v>392356.27307475061</v>
      </c>
      <c r="O59" s="415">
        <v>95059.751633506865</v>
      </c>
    </row>
    <row r="60" spans="2:15" ht="14.5">
      <c r="B60" s="833"/>
      <c r="C60" s="667" t="s">
        <v>1376</v>
      </c>
      <c r="D60" s="405" t="s">
        <v>910</v>
      </c>
      <c r="E60" s="406" t="s">
        <v>818</v>
      </c>
      <c r="F60" s="407">
        <v>44172</v>
      </c>
      <c r="G60" s="407">
        <v>47072</v>
      </c>
      <c r="H60" s="409">
        <v>7.9452054794520546</v>
      </c>
      <c r="I60" s="410" t="s">
        <v>827</v>
      </c>
      <c r="J60" s="482" t="s">
        <v>153</v>
      </c>
      <c r="K60" s="416">
        <v>2.8299999999999999E-2</v>
      </c>
      <c r="L60" s="643"/>
      <c r="M60" s="413">
        <v>800000000</v>
      </c>
      <c r="N60" s="483">
        <v>630388.69798431429</v>
      </c>
      <c r="O60" s="415">
        <v>152730.04963920132</v>
      </c>
    </row>
    <row r="61" spans="2:15" ht="14.5">
      <c r="B61" s="833"/>
      <c r="C61" s="787" t="s">
        <v>1376</v>
      </c>
      <c r="D61" s="405" t="s">
        <v>911</v>
      </c>
      <c r="E61" s="406" t="s">
        <v>818</v>
      </c>
      <c r="F61" s="407">
        <v>44172</v>
      </c>
      <c r="G61" s="407">
        <v>52732</v>
      </c>
      <c r="H61" s="409">
        <v>23.452054794520549</v>
      </c>
      <c r="I61" s="410" t="s">
        <v>906</v>
      </c>
      <c r="J61" s="482" t="s">
        <v>153</v>
      </c>
      <c r="K61" s="416">
        <v>5.2999999999999999E-2</v>
      </c>
      <c r="L61" s="643"/>
      <c r="M61" s="413">
        <v>890478266.52999997</v>
      </c>
      <c r="N61" s="483">
        <v>701684.29377646989</v>
      </c>
      <c r="O61" s="415">
        <v>170003.48731219606</v>
      </c>
    </row>
    <row r="62" spans="2:15">
      <c r="B62" s="833"/>
      <c r="C62" s="787" t="s">
        <v>1376</v>
      </c>
      <c r="D62" s="405" t="s">
        <v>990</v>
      </c>
      <c r="E62" s="406" t="s">
        <v>818</v>
      </c>
      <c r="F62" s="407">
        <v>44238</v>
      </c>
      <c r="G62" s="407">
        <v>52793</v>
      </c>
      <c r="H62" s="409">
        <v>23.438356164383563</v>
      </c>
      <c r="I62" s="410" t="s">
        <v>906</v>
      </c>
      <c r="J62" s="482" t="s">
        <v>153</v>
      </c>
      <c r="K62" s="416">
        <v>5.0700000000000002E-2</v>
      </c>
      <c r="L62" s="480"/>
      <c r="M62" s="413">
        <v>792232921.82000005</v>
      </c>
      <c r="N62" s="483">
        <v>624268.35010802362</v>
      </c>
      <c r="O62" s="415">
        <v>151247.21684422262</v>
      </c>
    </row>
    <row r="63" spans="2:15" ht="14.5">
      <c r="B63" s="833"/>
      <c r="C63" s="667" t="s">
        <v>1376</v>
      </c>
      <c r="D63" s="405" t="s">
        <v>1180</v>
      </c>
      <c r="E63" s="406" t="s">
        <v>818</v>
      </c>
      <c r="F63" s="407">
        <v>44323</v>
      </c>
      <c r="G63" s="407">
        <v>45418</v>
      </c>
      <c r="H63" s="409">
        <v>3</v>
      </c>
      <c r="I63" s="410" t="s">
        <v>827</v>
      </c>
      <c r="J63" s="482" t="s">
        <v>153</v>
      </c>
      <c r="K63" s="416">
        <v>1.2500000000000001E-2</v>
      </c>
      <c r="L63" s="643"/>
      <c r="M63" s="413">
        <v>1200000000</v>
      </c>
      <c r="N63" s="483">
        <v>945583.04697647144</v>
      </c>
      <c r="O63" s="415">
        <v>229095.07445880197</v>
      </c>
    </row>
    <row r="64" spans="2:15" ht="14.5">
      <c r="B64" s="833"/>
      <c r="C64" s="787" t="s">
        <v>1376</v>
      </c>
      <c r="D64" s="405" t="s">
        <v>1203</v>
      </c>
      <c r="E64" s="406" t="s">
        <v>818</v>
      </c>
      <c r="F64" s="407">
        <v>44497</v>
      </c>
      <c r="G64" s="407">
        <v>48136</v>
      </c>
      <c r="H64" s="409">
        <v>9.9698630136986299</v>
      </c>
      <c r="I64" s="410" t="s">
        <v>906</v>
      </c>
      <c r="J64" s="482" t="s">
        <v>153</v>
      </c>
      <c r="K64" s="416">
        <v>5.7709999999999997E-2</v>
      </c>
      <c r="L64" s="643"/>
      <c r="M64" s="413">
        <v>717544702.82000005</v>
      </c>
      <c r="N64" s="483">
        <v>565415.08869530202</v>
      </c>
      <c r="O64" s="415">
        <v>136988.29760005572</v>
      </c>
    </row>
    <row r="65" spans="2:15" ht="14.5">
      <c r="B65" s="833"/>
      <c r="C65" s="787" t="s">
        <v>1376</v>
      </c>
      <c r="D65" s="405" t="s">
        <v>1204</v>
      </c>
      <c r="E65" s="406" t="s">
        <v>818</v>
      </c>
      <c r="F65" s="407">
        <v>44497</v>
      </c>
      <c r="G65" s="407">
        <v>51058</v>
      </c>
      <c r="H65" s="409">
        <v>17.975342465753425</v>
      </c>
      <c r="I65" s="410" t="s">
        <v>906</v>
      </c>
      <c r="J65" s="482" t="s">
        <v>153</v>
      </c>
      <c r="K65" s="416">
        <v>5.8639999999999998E-2</v>
      </c>
      <c r="L65" s="643"/>
      <c r="M65" s="413">
        <v>301644642.69999999</v>
      </c>
      <c r="N65" s="483">
        <v>237691.71695699586</v>
      </c>
      <c r="O65" s="415">
        <v>57587.751566212683</v>
      </c>
    </row>
    <row r="66" spans="2:15" ht="14.5">
      <c r="B66" s="832"/>
      <c r="C66" s="667" t="s">
        <v>1376</v>
      </c>
      <c r="D66" s="405" t="s">
        <v>1378</v>
      </c>
      <c r="E66" s="406" t="s">
        <v>818</v>
      </c>
      <c r="F66" s="407">
        <v>44669</v>
      </c>
      <c r="G66" s="407">
        <v>47223</v>
      </c>
      <c r="H66" s="409">
        <v>6.9972602739726026</v>
      </c>
      <c r="I66" s="410" t="s">
        <v>827</v>
      </c>
      <c r="J66" s="482" t="s">
        <v>153</v>
      </c>
      <c r="K66" s="416">
        <v>1.55E-2</v>
      </c>
      <c r="L66" s="643"/>
      <c r="M66" s="413">
        <v>700000000</v>
      </c>
      <c r="N66" s="483">
        <v>551590.11073627509</v>
      </c>
      <c r="O66" s="415">
        <v>133638.79343430116</v>
      </c>
    </row>
    <row r="67" spans="2:15" ht="14.5">
      <c r="B67" s="643"/>
      <c r="C67" s="786"/>
      <c r="D67" s="425"/>
      <c r="E67" s="446"/>
      <c r="F67" s="426"/>
      <c r="G67" s="426"/>
      <c r="H67" s="427"/>
      <c r="I67" s="446"/>
      <c r="J67" s="446"/>
      <c r="K67" s="643"/>
      <c r="L67" s="643"/>
      <c r="M67" s="492"/>
      <c r="N67" s="420">
        <v>5596845.0896269213</v>
      </c>
      <c r="O67" s="421">
        <v>1355998.9750687277</v>
      </c>
    </row>
    <row r="68" spans="2:15" ht="14.5">
      <c r="B68" s="643"/>
      <c r="C68" s="786"/>
      <c r="D68" s="425"/>
      <c r="E68" s="446"/>
      <c r="F68" s="426"/>
      <c r="G68" s="426"/>
      <c r="H68" s="427"/>
      <c r="I68" s="446"/>
      <c r="J68" s="446"/>
      <c r="K68" s="492"/>
      <c r="L68" s="480"/>
      <c r="M68" s="492"/>
      <c r="N68" s="439"/>
      <c r="O68" s="432"/>
    </row>
    <row r="69" spans="2:15" ht="14.5">
      <c r="B69" s="643"/>
      <c r="C69" s="786"/>
      <c r="D69" s="425"/>
      <c r="E69" s="446"/>
      <c r="F69" s="426"/>
      <c r="G69" s="426"/>
      <c r="H69" s="427"/>
      <c r="I69" s="446"/>
      <c r="J69" s="446"/>
      <c r="K69" s="492"/>
      <c r="L69" s="643"/>
      <c r="M69" s="492"/>
      <c r="N69" s="439"/>
      <c r="O69" s="432"/>
    </row>
    <row r="70" spans="2:15" ht="14.5" thickBot="1">
      <c r="B70" s="433" t="s">
        <v>870</v>
      </c>
      <c r="C70" s="433"/>
      <c r="D70" s="433"/>
      <c r="E70" s="433"/>
      <c r="F70" s="433"/>
      <c r="G70" s="433"/>
      <c r="H70" s="433"/>
      <c r="I70" s="433"/>
      <c r="J70" s="434"/>
      <c r="K70" s="434"/>
      <c r="L70" s="480"/>
      <c r="M70" s="434"/>
      <c r="N70" s="435">
        <v>8251117.6540655391</v>
      </c>
      <c r="O70" s="769">
        <v>1999073.9252049173</v>
      </c>
    </row>
    <row r="71" spans="2:15" ht="15" thickTop="1">
      <c r="B71" s="436"/>
      <c r="C71" s="436"/>
      <c r="D71" s="437"/>
      <c r="E71" s="437"/>
      <c r="F71" s="437"/>
      <c r="G71" s="437"/>
      <c r="H71" s="437"/>
      <c r="I71" s="437"/>
      <c r="J71" s="437"/>
      <c r="K71" s="494"/>
      <c r="L71" s="643"/>
      <c r="M71" s="494"/>
      <c r="N71" s="439"/>
      <c r="O71" s="432"/>
    </row>
    <row r="72" spans="2:15" ht="14" customHeight="1">
      <c r="B72" s="834" t="s">
        <v>912</v>
      </c>
      <c r="C72" s="488" t="s">
        <v>1376</v>
      </c>
      <c r="D72" s="405" t="s">
        <v>913</v>
      </c>
      <c r="E72" s="461" t="s">
        <v>807</v>
      </c>
      <c r="F72" s="407">
        <v>37132</v>
      </c>
      <c r="G72" s="407">
        <v>44727</v>
      </c>
      <c r="H72" s="409">
        <v>20.80821917808219</v>
      </c>
      <c r="I72" s="442" t="s">
        <v>814</v>
      </c>
      <c r="J72" s="482"/>
      <c r="K72" s="416">
        <v>7.3730000000000004E-2</v>
      </c>
      <c r="L72" s="480"/>
      <c r="M72" s="415">
        <v>0</v>
      </c>
      <c r="N72" s="483">
        <v>0</v>
      </c>
      <c r="O72" s="413">
        <v>0</v>
      </c>
    </row>
    <row r="73" spans="2:15" ht="14.5">
      <c r="B73" s="835"/>
      <c r="C73" s="488" t="s">
        <v>1376</v>
      </c>
      <c r="D73" s="405" t="s">
        <v>914</v>
      </c>
      <c r="E73" s="461" t="s">
        <v>837</v>
      </c>
      <c r="F73" s="407">
        <v>43266</v>
      </c>
      <c r="G73" s="407">
        <v>45823</v>
      </c>
      <c r="H73" s="409">
        <v>7.0054794520547947</v>
      </c>
      <c r="I73" s="442" t="s">
        <v>814</v>
      </c>
      <c r="J73" s="482"/>
      <c r="K73" s="416">
        <v>4.8500000000000001E-2</v>
      </c>
      <c r="L73" s="643"/>
      <c r="M73" s="415">
        <v>5800000</v>
      </c>
      <c r="N73" s="483">
        <v>849794.44173875498</v>
      </c>
      <c r="O73" s="413">
        <v>205887.49082095205</v>
      </c>
    </row>
    <row r="74" spans="2:15">
      <c r="B74" s="835"/>
      <c r="C74" s="488" t="s">
        <v>1376</v>
      </c>
      <c r="D74" s="405" t="s">
        <v>915</v>
      </c>
      <c r="E74" s="461" t="s">
        <v>837</v>
      </c>
      <c r="F74" s="407">
        <v>43266</v>
      </c>
      <c r="G74" s="407">
        <v>47832</v>
      </c>
      <c r="H74" s="409">
        <v>12.509589041095891</v>
      </c>
      <c r="I74" s="442" t="s">
        <v>814</v>
      </c>
      <c r="J74" s="482"/>
      <c r="K74" s="416">
        <v>3.2000000000000001E-2</v>
      </c>
      <c r="L74" s="480"/>
      <c r="M74" s="415">
        <v>9767819.1178632863</v>
      </c>
      <c r="N74" s="483">
        <v>1431144.5507361675</v>
      </c>
      <c r="O74" s="413">
        <v>346736.51189134445</v>
      </c>
    </row>
    <row r="75" spans="2:15" ht="14.5">
      <c r="B75" s="835"/>
      <c r="C75" s="488" t="s">
        <v>1376</v>
      </c>
      <c r="D75" s="405" t="s">
        <v>916</v>
      </c>
      <c r="E75" s="461" t="s">
        <v>837</v>
      </c>
      <c r="F75" s="407">
        <v>43266</v>
      </c>
      <c r="G75" s="407">
        <v>45641</v>
      </c>
      <c r="H75" s="409">
        <v>6.506849315068493</v>
      </c>
      <c r="I75" s="442" t="s">
        <v>814</v>
      </c>
      <c r="J75" s="482"/>
      <c r="K75" s="416">
        <v>2.3E-2</v>
      </c>
      <c r="L75" s="643"/>
      <c r="M75" s="415">
        <v>1000000</v>
      </c>
      <c r="N75" s="483">
        <v>146516.283058406</v>
      </c>
      <c r="O75" s="413">
        <v>35497.843244991724</v>
      </c>
    </row>
    <row r="76" spans="2:15">
      <c r="B76" s="835"/>
      <c r="C76" s="488" t="s">
        <v>1376</v>
      </c>
      <c r="D76" s="405" t="s">
        <v>917</v>
      </c>
      <c r="E76" s="461" t="s">
        <v>837</v>
      </c>
      <c r="F76" s="407">
        <v>43266</v>
      </c>
      <c r="G76" s="407">
        <v>47832</v>
      </c>
      <c r="H76" s="409">
        <v>12.509589041095891</v>
      </c>
      <c r="I76" s="442" t="s">
        <v>814</v>
      </c>
      <c r="J76" s="482"/>
      <c r="K76" s="416">
        <v>2.3E-2</v>
      </c>
      <c r="L76" s="480"/>
      <c r="M76" s="415">
        <v>5057173.1233999999</v>
      </c>
      <c r="N76" s="483">
        <v>740958.2088234378</v>
      </c>
      <c r="O76" s="413">
        <v>179518.73879723845</v>
      </c>
    </row>
    <row r="77" spans="2:15" ht="14.5">
      <c r="B77" s="836"/>
      <c r="C77" s="488" t="s">
        <v>1377</v>
      </c>
      <c r="D77" s="405" t="s">
        <v>823</v>
      </c>
      <c r="E77" s="461" t="s">
        <v>807</v>
      </c>
      <c r="F77" s="407">
        <v>38489</v>
      </c>
      <c r="G77" s="407">
        <v>44727</v>
      </c>
      <c r="H77" s="409">
        <v>17.090410958904108</v>
      </c>
      <c r="I77" s="442" t="s">
        <v>814</v>
      </c>
      <c r="J77" s="482"/>
      <c r="K77" s="416">
        <v>7.3730000000000004E-2</v>
      </c>
      <c r="L77" s="643"/>
      <c r="M77" s="415">
        <v>0</v>
      </c>
      <c r="N77" s="483">
        <v>0</v>
      </c>
      <c r="O77" s="413">
        <v>0</v>
      </c>
    </row>
    <row r="78" spans="2:15" ht="14.5">
      <c r="B78" s="643"/>
      <c r="C78" s="786"/>
      <c r="D78" s="425"/>
      <c r="E78" s="446"/>
      <c r="F78" s="426"/>
      <c r="G78" s="426"/>
      <c r="H78" s="427"/>
      <c r="I78" s="495"/>
      <c r="J78" s="496"/>
      <c r="K78" s="418"/>
      <c r="L78" s="480"/>
      <c r="M78" s="480"/>
      <c r="N78" s="420">
        <v>3168413.4843567661</v>
      </c>
      <c r="O78" s="421">
        <v>767640.58475452673</v>
      </c>
    </row>
    <row r="79" spans="2:15" ht="14.5">
      <c r="B79" s="643"/>
      <c r="C79" s="786"/>
      <c r="D79" s="425"/>
      <c r="E79" s="446"/>
      <c r="F79" s="426"/>
      <c r="G79" s="426"/>
      <c r="H79" s="427"/>
      <c r="I79" s="495"/>
      <c r="J79" s="496"/>
      <c r="K79" s="418"/>
      <c r="L79" s="643"/>
      <c r="M79" s="418"/>
      <c r="N79" s="439"/>
      <c r="O79" s="432"/>
    </row>
    <row r="80" spans="2:15" ht="14.5">
      <c r="B80" s="493" t="s">
        <v>873</v>
      </c>
      <c r="C80" s="488" t="s">
        <v>1376</v>
      </c>
      <c r="D80" s="488" t="s">
        <v>918</v>
      </c>
      <c r="E80" s="461" t="s">
        <v>837</v>
      </c>
      <c r="F80" s="407">
        <v>44232</v>
      </c>
      <c r="G80" s="407">
        <v>54969</v>
      </c>
      <c r="H80" s="409">
        <v>29.416438356164385</v>
      </c>
      <c r="I80" s="410" t="s">
        <v>814</v>
      </c>
      <c r="J80" s="497"/>
      <c r="K80" s="416">
        <v>3.85E-2</v>
      </c>
      <c r="L80" s="643"/>
      <c r="M80" s="413">
        <v>885500</v>
      </c>
      <c r="N80" s="483">
        <v>129740.169708773</v>
      </c>
      <c r="O80" s="415">
        <v>31433.340450390431</v>
      </c>
    </row>
    <row r="81" spans="2:15" ht="14.5">
      <c r="B81" s="643"/>
      <c r="C81" s="786"/>
      <c r="D81" s="425"/>
      <c r="E81" s="446"/>
      <c r="F81" s="426"/>
      <c r="G81" s="426"/>
      <c r="H81" s="427"/>
      <c r="I81" s="446"/>
      <c r="J81" s="446"/>
      <c r="K81" s="492"/>
      <c r="L81" s="480"/>
      <c r="M81" s="492"/>
      <c r="N81" s="420">
        <v>129740.169708773</v>
      </c>
      <c r="O81" s="421">
        <v>31433.340450390431</v>
      </c>
    </row>
    <row r="82" spans="2:15" ht="14.5">
      <c r="B82" s="643"/>
      <c r="C82" s="786"/>
      <c r="D82" s="425"/>
      <c r="E82" s="446"/>
      <c r="F82" s="426"/>
      <c r="G82" s="426"/>
      <c r="H82" s="427"/>
      <c r="I82" s="496"/>
      <c r="J82" s="496"/>
      <c r="K82" s="478"/>
      <c r="L82" s="478"/>
      <c r="M82" s="478"/>
      <c r="N82" s="478"/>
      <c r="O82" s="478"/>
    </row>
    <row r="83" spans="2:15" ht="14.5">
      <c r="B83" s="493" t="s">
        <v>155</v>
      </c>
      <c r="C83" s="784" t="s">
        <v>1376</v>
      </c>
      <c r="D83" s="488" t="s">
        <v>1181</v>
      </c>
      <c r="E83" s="461" t="s">
        <v>807</v>
      </c>
      <c r="F83" s="407">
        <v>44403</v>
      </c>
      <c r="G83" s="407">
        <v>57161</v>
      </c>
      <c r="H83" s="409">
        <v>34.953424657534249</v>
      </c>
      <c r="I83" s="410" t="s">
        <v>814</v>
      </c>
      <c r="J83" s="497"/>
      <c r="K83" s="416">
        <v>4.4999999999999998E-2</v>
      </c>
      <c r="L83" s="643"/>
      <c r="M83" s="413">
        <v>1200000000</v>
      </c>
      <c r="N83" s="483">
        <v>4952964</v>
      </c>
      <c r="O83" s="415">
        <v>1200000</v>
      </c>
    </row>
    <row r="84" spans="2:15" ht="14.5">
      <c r="B84" s="643"/>
      <c r="C84" s="786"/>
      <c r="D84" s="425"/>
      <c r="E84" s="446"/>
      <c r="F84" s="426"/>
      <c r="G84" s="426"/>
      <c r="H84" s="427"/>
      <c r="I84" s="446"/>
      <c r="J84" s="446"/>
      <c r="K84" s="492"/>
      <c r="L84" s="480"/>
      <c r="M84" s="492"/>
      <c r="N84" s="420">
        <v>4952964</v>
      </c>
      <c r="O84" s="421">
        <v>1200000</v>
      </c>
    </row>
    <row r="85" spans="2:15" ht="14.5">
      <c r="B85" s="643"/>
      <c r="C85" s="786"/>
      <c r="D85" s="425"/>
      <c r="E85" s="446"/>
      <c r="F85" s="426"/>
      <c r="G85" s="426"/>
      <c r="H85" s="427"/>
      <c r="I85" s="496"/>
      <c r="J85" s="496"/>
      <c r="K85" s="478"/>
      <c r="L85" s="478"/>
      <c r="M85" s="478"/>
      <c r="N85" s="478"/>
      <c r="O85" s="478"/>
    </row>
    <row r="86" spans="2:15" ht="14.5">
      <c r="B86" s="643"/>
      <c r="C86" s="643"/>
      <c r="D86" s="425"/>
      <c r="E86" s="446"/>
      <c r="F86" s="426"/>
      <c r="G86" s="426"/>
      <c r="H86" s="427"/>
      <c r="I86" s="496"/>
      <c r="J86" s="496"/>
      <c r="K86" s="496"/>
      <c r="L86" s="643"/>
      <c r="M86" s="496"/>
      <c r="N86" s="439"/>
      <c r="O86" s="432"/>
    </row>
    <row r="87" spans="2:15">
      <c r="B87" s="837" t="s">
        <v>919</v>
      </c>
      <c r="C87" s="837"/>
      <c r="D87" s="837"/>
      <c r="E87" s="837"/>
      <c r="F87" s="837"/>
      <c r="G87" s="837"/>
      <c r="H87" s="837"/>
      <c r="I87" s="837"/>
      <c r="J87" s="788"/>
      <c r="K87" s="788"/>
      <c r="L87" s="480"/>
      <c r="M87" s="788"/>
      <c r="N87" s="789">
        <v>24798821.391131256</v>
      </c>
      <c r="O87" s="790">
        <v>6008237.8287743479</v>
      </c>
    </row>
    <row r="88" spans="2:15">
      <c r="B88" s="303" t="s">
        <v>920</v>
      </c>
    </row>
    <row r="89" spans="2:15">
      <c r="B89" s="303" t="s">
        <v>921</v>
      </c>
    </row>
    <row r="90" spans="2:15">
      <c r="B90" s="303" t="s">
        <v>922</v>
      </c>
    </row>
    <row r="91" spans="2:15">
      <c r="B91" s="303" t="s">
        <v>1182</v>
      </c>
    </row>
  </sheetData>
  <mergeCells count="12">
    <mergeCell ref="B87:I87"/>
    <mergeCell ref="I1:K1"/>
    <mergeCell ref="I2:K2"/>
    <mergeCell ref="K4:M4"/>
    <mergeCell ref="K5:M5"/>
    <mergeCell ref="I6:K6"/>
    <mergeCell ref="B10:B30"/>
    <mergeCell ref="B34:B35"/>
    <mergeCell ref="B43:B48"/>
    <mergeCell ref="B51:B52"/>
    <mergeCell ref="B57:B66"/>
    <mergeCell ref="B72:B77"/>
  </mergeCells>
  <hyperlinks>
    <hyperlink ref="A1" location="'Table of Contents'!A1" display="Return to Table of Contents" xr:uid="{CDC0AAB4-A8A4-4272-ACA8-10D1BAD95D21}"/>
  </hyperlinks>
  <printOptions horizontalCentered="1"/>
  <pageMargins left="3.937007874015748E-2" right="3.937007874015748E-2" top="0.19685039370078741" bottom="0" header="0.31496062992125984" footer="0.31496062992125984"/>
  <pageSetup scale="52" orientation="landscape" horizontalDpi="4294967295" verticalDpi="4294967295" r:id="rId1"/>
  <drawing r:id="rId2"/>
  <legacy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E0DD7E-28D0-41AA-B00C-E855C14A10B0}">
  <dimension ref="A1:Z18"/>
  <sheetViews>
    <sheetView showGridLines="0" workbookViewId="0"/>
  </sheetViews>
  <sheetFormatPr baseColWidth="10" defaultRowHeight="14.5"/>
  <cols>
    <col min="1" max="1" width="12.54296875" style="643" customWidth="1"/>
    <col min="2" max="2" width="16.90625" style="643" customWidth="1"/>
    <col min="3" max="26" width="7.6328125" style="643" customWidth="1"/>
    <col min="27" max="16384" width="10.90625" style="643"/>
  </cols>
  <sheetData>
    <row r="1" spans="1:26">
      <c r="A1" s="3" t="s">
        <v>626</v>
      </c>
    </row>
    <row r="2" spans="1:26">
      <c r="C2" s="728"/>
      <c r="D2" s="728"/>
      <c r="E2" s="728"/>
      <c r="F2" s="728"/>
      <c r="G2" s="728"/>
      <c r="H2" s="728"/>
      <c r="I2" s="728"/>
      <c r="J2" s="728"/>
      <c r="K2" s="728"/>
      <c r="L2" s="728"/>
      <c r="M2" s="728"/>
      <c r="N2" s="728"/>
      <c r="O2" s="728"/>
      <c r="P2" s="728"/>
      <c r="Q2" s="728"/>
      <c r="R2" s="728"/>
    </row>
    <row r="3" spans="1:26">
      <c r="A3" s="844"/>
      <c r="B3" s="727"/>
      <c r="C3" s="726"/>
      <c r="D3" s="726"/>
      <c r="E3" s="726"/>
      <c r="F3" s="726"/>
      <c r="G3" s="726"/>
      <c r="H3" s="726"/>
      <c r="I3" s="726"/>
      <c r="J3" s="726"/>
      <c r="K3" s="726"/>
      <c r="L3" s="726"/>
      <c r="M3" s="726"/>
      <c r="N3" s="726"/>
      <c r="O3" s="726"/>
      <c r="P3" s="726"/>
      <c r="Q3" s="726"/>
      <c r="R3" s="726"/>
      <c r="S3" s="726"/>
      <c r="T3" s="726"/>
      <c r="U3" s="726"/>
      <c r="V3" s="726"/>
      <c r="W3" s="726"/>
      <c r="X3" s="726"/>
      <c r="Y3" s="726"/>
      <c r="Z3" s="726"/>
    </row>
    <row r="4" spans="1:26">
      <c r="A4" s="844"/>
      <c r="B4" s="801"/>
      <c r="C4" s="802">
        <f>+[26]PerfilD!E83</f>
        <v>2022</v>
      </c>
      <c r="D4" s="802">
        <f>+[26]PerfilD!F83</f>
        <v>2023</v>
      </c>
      <c r="E4" s="802">
        <f>+[26]PerfilD!G83</f>
        <v>2024</v>
      </c>
      <c r="F4" s="802">
        <f>+[26]PerfilD!H83</f>
        <v>2025</v>
      </c>
      <c r="G4" s="802">
        <f>+[26]PerfilD!I83</f>
        <v>2026</v>
      </c>
      <c r="H4" s="802">
        <f>+[26]PerfilD!J83</f>
        <v>2027</v>
      </c>
      <c r="I4" s="802">
        <f>+[26]PerfilD!K83</f>
        <v>2028</v>
      </c>
      <c r="J4" s="802">
        <f>+[26]PerfilD!L83</f>
        <v>2029</v>
      </c>
      <c r="K4" s="802">
        <f>+[26]PerfilD!M83</f>
        <v>2030</v>
      </c>
      <c r="L4" s="802">
        <f>+[26]PerfilD!N83</f>
        <v>2031</v>
      </c>
      <c r="M4" s="802">
        <f>+[26]PerfilD!O83</f>
        <v>2032</v>
      </c>
      <c r="N4" s="802">
        <f>+[26]PerfilD!P83</f>
        <v>2033</v>
      </c>
      <c r="O4" s="802">
        <f>+[26]PerfilD!Q83</f>
        <v>2034</v>
      </c>
      <c r="P4" s="802">
        <f>+[26]PerfilD!R83</f>
        <v>2035</v>
      </c>
      <c r="Q4" s="802" t="str">
        <f>+[26]PerfilD!S83</f>
        <v>…</v>
      </c>
      <c r="R4" s="802">
        <f>+[26]PerfilD!T83</f>
        <v>2041</v>
      </c>
      <c r="S4" s="802">
        <f>+[26]PerfilD!U83</f>
        <v>2042</v>
      </c>
      <c r="T4" s="802" t="str">
        <f>+[26]PerfilD!V83</f>
        <v>…</v>
      </c>
      <c r="U4" s="802">
        <f>+[26]PerfilD!W83</f>
        <v>2047</v>
      </c>
      <c r="V4" s="802">
        <f>+[26]PerfilD!X83</f>
        <v>2048</v>
      </c>
      <c r="W4" s="802" t="str">
        <f>+[26]PerfilD!Y83</f>
        <v>…</v>
      </c>
      <c r="X4" s="802">
        <f>+[26]PerfilD!Z83</f>
        <v>2054</v>
      </c>
      <c r="Y4" s="802">
        <f>+[26]PerfilD!AA83</f>
        <v>2055</v>
      </c>
      <c r="Z4" s="802">
        <f>+[26]PerfilD!AB83</f>
        <v>2056</v>
      </c>
    </row>
    <row r="5" spans="1:26">
      <c r="A5" s="803" t="str">
        <f>+[26]PerfilD!$C$97</f>
        <v>Colombia</v>
      </c>
      <c r="B5" s="804" t="s">
        <v>1400</v>
      </c>
      <c r="C5" s="805">
        <f>+[26]PerfilD!E97</f>
        <v>3.218794125664667</v>
      </c>
      <c r="D5" s="805">
        <f>+[26]PerfilD!F97</f>
        <v>75.889110599751348</v>
      </c>
      <c r="E5" s="805">
        <f>+[26]PerfilD!G97</f>
        <v>116.31895425888565</v>
      </c>
      <c r="F5" s="805">
        <f>+[26]PerfilD!H97</f>
        <v>97.937491914888042</v>
      </c>
      <c r="G5" s="805">
        <f>+[26]PerfilD!I97</f>
        <v>65.012392731019929</v>
      </c>
      <c r="H5" s="805">
        <f>+[26]PerfilD!J97</f>
        <v>75.444187308531099</v>
      </c>
      <c r="I5" s="805">
        <f>+[26]PerfilD!K97</f>
        <v>118.68309505638832</v>
      </c>
      <c r="J5" s="805">
        <f>+[26]PerfilD!L97</f>
        <v>85.477702134792068</v>
      </c>
      <c r="K5" s="805">
        <f>+[26]PerfilD!M97</f>
        <v>79.207307047828508</v>
      </c>
      <c r="L5" s="805">
        <f>+[26]PerfilD!N97</f>
        <v>193.71695213726201</v>
      </c>
      <c r="M5" s="805">
        <f>+[26]PerfilD!O97</f>
        <v>204.11451886803343</v>
      </c>
      <c r="N5" s="805">
        <f>+[26]PerfilD!P97</f>
        <v>200.14425345198259</v>
      </c>
      <c r="O5" s="805">
        <f>+[26]PerfilD!Q97</f>
        <v>48.629733330178759</v>
      </c>
      <c r="P5" s="805">
        <f>+[26]PerfilD!R97</f>
        <v>68.892769351963523</v>
      </c>
      <c r="Q5" s="805">
        <f>+[26]PerfilD!S97</f>
        <v>38.1925382154201</v>
      </c>
      <c r="R5" s="805">
        <f>+[26]PerfilD!T97</f>
        <v>61.29662965448567</v>
      </c>
      <c r="S5" s="805">
        <f>+[26]PerfilD!U97</f>
        <v>58.854455635050037</v>
      </c>
      <c r="T5" s="805">
        <f>+[26]PerfilD!V97</f>
        <v>48.803988884231735</v>
      </c>
      <c r="U5" s="805">
        <f>+[26]PerfilD!W97</f>
        <v>55.680598526458091</v>
      </c>
      <c r="V5" s="805">
        <f>+[26]PerfilD!X97</f>
        <v>0</v>
      </c>
      <c r="W5" s="805">
        <f>+[26]PerfilD!Y97</f>
        <v>0</v>
      </c>
      <c r="X5" s="805">
        <f>+[26]PerfilD!Z97</f>
        <v>0</v>
      </c>
      <c r="Y5" s="805">
        <f>+[26]PerfilD!AA97</f>
        <v>0</v>
      </c>
      <c r="Z5" s="805">
        <f>+[26]PerfilD!AB97</f>
        <v>0</v>
      </c>
    </row>
    <row r="6" spans="1:26">
      <c r="A6" s="803"/>
      <c r="B6" s="870" t="s">
        <v>1401</v>
      </c>
      <c r="C6" s="805">
        <f>+[26]PerfilD!E98</f>
        <v>13.285476189857143</v>
      </c>
      <c r="D6" s="805">
        <f>+[26]PerfilD!F98</f>
        <v>313.23002732715571</v>
      </c>
      <c r="E6" s="805">
        <f>+[26]PerfilD!G98</f>
        <v>480.10299413492282</v>
      </c>
      <c r="F6" s="805">
        <f>+[26]PerfilD!H98</f>
        <v>404.23405975394303</v>
      </c>
      <c r="G6" s="805">
        <f>+[26]PerfilD!I98</f>
        <v>268.33670062550283</v>
      </c>
      <c r="H6" s="805">
        <f>+[26]PerfilD!J98</f>
        <v>311.39361979034288</v>
      </c>
      <c r="I6" s="805">
        <f>+[26]PerfilD!K98</f>
        <v>489.86091435239115</v>
      </c>
      <c r="J6" s="805">
        <f>+[26]PerfilD!L98</f>
        <v>352.80665123029024</v>
      </c>
      <c r="K6" s="805">
        <f>+[26]PerfilD!M98</f>
        <v>326.92578362070077</v>
      </c>
      <c r="L6" s="805">
        <f>+[26]PerfilD!N98</f>
        <v>799.56090843798484</v>
      </c>
      <c r="M6" s="805">
        <f>+[26]PerfilD!O98</f>
        <v>842.47655319224191</v>
      </c>
      <c r="N6" s="805">
        <f>+[26]PerfilD!P98</f>
        <v>826.08940179545471</v>
      </c>
      <c r="O6" s="805">
        <f>+[26]PerfilD!Q98</f>
        <v>200.71776542831293</v>
      </c>
      <c r="P6" s="805">
        <f>+[26]PerfilD!R98</f>
        <v>284.35283871714887</v>
      </c>
      <c r="Q6" s="805">
        <f>+[26]PerfilD!S98</f>
        <v>157.63855570800001</v>
      </c>
      <c r="R6" s="805">
        <f>+[26]PerfilD!T98</f>
        <v>252.99999999999997</v>
      </c>
      <c r="S6" s="805">
        <f>+[26]PerfilD!U98</f>
        <v>242.92</v>
      </c>
      <c r="T6" s="805">
        <f>+[26]PerfilD!V98</f>
        <v>201.43699999999998</v>
      </c>
      <c r="U6" s="805">
        <f>+[26]PerfilD!W98</f>
        <v>229.82</v>
      </c>
      <c r="V6" s="805">
        <f>+[26]PerfilD!X98</f>
        <v>0</v>
      </c>
      <c r="W6" s="805">
        <f>+[26]PerfilD!Y98</f>
        <v>0</v>
      </c>
      <c r="X6" s="805">
        <f>+[26]PerfilD!Z98</f>
        <v>0</v>
      </c>
      <c r="Y6" s="805">
        <f>+[26]PerfilD!AA98</f>
        <v>0</v>
      </c>
      <c r="Z6" s="805">
        <f>+[26]PerfilD!AB98</f>
        <v>0</v>
      </c>
    </row>
    <row r="8" spans="1:26">
      <c r="A8" s="803" t="s">
        <v>1399</v>
      </c>
      <c r="B8" s="804" t="str">
        <f>+B5</f>
        <v>USD (million)</v>
      </c>
      <c r="C8" s="805">
        <f>+[26]PerfilD!E115</f>
        <v>116.53419536076937</v>
      </c>
      <c r="D8" s="805">
        <f>+[26]PerfilD!F115</f>
        <v>60.2277266346372</v>
      </c>
      <c r="E8" s="805">
        <f>+[26]PerfilD!G115</f>
        <v>37.285320493333337</v>
      </c>
      <c r="F8" s="805">
        <f>+[26]PerfilD!H115</f>
        <v>36.00357961000001</v>
      </c>
      <c r="G8" s="805">
        <f>+[26]PerfilD!I115</f>
        <v>104.85945478579725</v>
      </c>
      <c r="H8" s="805">
        <f>+[26]PerfilD!J115</f>
        <v>0.54974155000000002</v>
      </c>
      <c r="I8" s="805">
        <f>+[26]PerfilD!K115</f>
        <v>0</v>
      </c>
      <c r="J8" s="805">
        <f>+[26]PerfilD!L115</f>
        <v>0</v>
      </c>
      <c r="K8" s="805">
        <f>+[26]PerfilD!M115</f>
        <v>133.33333333333331</v>
      </c>
      <c r="L8" s="805">
        <f>+[26]PerfilD!N115</f>
        <v>173.33333333333331</v>
      </c>
      <c r="M8" s="805">
        <f>+[26]PerfilD!O115</f>
        <v>133.33333333333331</v>
      </c>
      <c r="N8" s="805">
        <f>+[26]PerfilD!P115</f>
        <v>133.33333333333331</v>
      </c>
      <c r="O8" s="805">
        <f>+[26]PerfilD!Q115</f>
        <v>129.16666666666663</v>
      </c>
      <c r="P8" s="805">
        <f>+[26]PerfilD!R115</f>
        <v>125</v>
      </c>
      <c r="Q8" s="805">
        <f>+[26]PerfilD!S115</f>
        <v>312.5</v>
      </c>
      <c r="R8" s="805">
        <f>+[26]PerfilD!T115</f>
        <v>0</v>
      </c>
      <c r="S8" s="805">
        <f>+[26]PerfilD!U115</f>
        <v>0</v>
      </c>
      <c r="T8" s="805">
        <f>+[26]PerfilD!V115</f>
        <v>0</v>
      </c>
      <c r="U8" s="805">
        <f>+[26]PerfilD!W115</f>
        <v>0</v>
      </c>
      <c r="V8" s="805">
        <f>+[26]PerfilD!X115</f>
        <v>0</v>
      </c>
      <c r="W8" s="805">
        <f>+[26]PerfilD!Y115</f>
        <v>0</v>
      </c>
      <c r="X8" s="805">
        <f>+[26]PerfilD!Z115</f>
        <v>0</v>
      </c>
      <c r="Y8" s="805">
        <f>+[26]PerfilD!AA115</f>
        <v>0</v>
      </c>
      <c r="Z8" s="805">
        <f>+[26]PerfilD!AB115</f>
        <v>0</v>
      </c>
    </row>
    <row r="9" spans="1:26">
      <c r="A9" s="803"/>
      <c r="B9" s="870" t="s">
        <v>1401</v>
      </c>
      <c r="C9" s="805">
        <f>+[26]PerfilD!E116</f>
        <v>480.99139532571479</v>
      </c>
      <c r="D9" s="805">
        <f>+[26]PerfilD!F116</f>
        <v>248.58813485266603</v>
      </c>
      <c r="E9" s="805">
        <f>+[26]PerfilD!G116</f>
        <v>153.89404177661856</v>
      </c>
      <c r="F9" s="805">
        <f>+[26]PerfilD!H116</f>
        <v>148.60369473288674</v>
      </c>
      <c r="G9" s="805">
        <f>+[26]PerfilD!I116</f>
        <v>432.8042538447346</v>
      </c>
      <c r="H9" s="805">
        <f>+[26]PerfilD!J116</f>
        <v>2.2690417553784998</v>
      </c>
      <c r="I9" s="805">
        <f>+[26]PerfilD!K116</f>
        <v>0</v>
      </c>
      <c r="J9" s="805">
        <f>+[26]PerfilD!L116</f>
        <v>0</v>
      </c>
      <c r="K9" s="805">
        <f>+[26]PerfilD!M116</f>
        <v>550.32933333333324</v>
      </c>
      <c r="L9" s="805">
        <f>+[26]PerfilD!N116</f>
        <v>715.42813333333334</v>
      </c>
      <c r="M9" s="805">
        <f>+[26]PerfilD!O116</f>
        <v>550.32933333333324</v>
      </c>
      <c r="N9" s="805">
        <f>+[26]PerfilD!P116</f>
        <v>550.32933333333324</v>
      </c>
      <c r="O9" s="805">
        <f>+[26]PerfilD!Q116</f>
        <v>533.13154166666652</v>
      </c>
      <c r="P9" s="805">
        <f>+[26]PerfilD!R116</f>
        <v>515.93375000000003</v>
      </c>
      <c r="Q9" s="805">
        <f>+[26]PerfilD!S116</f>
        <v>1289.8343749999999</v>
      </c>
      <c r="R9" s="805">
        <f>+[26]PerfilD!T116</f>
        <v>0</v>
      </c>
      <c r="S9" s="805">
        <f>+[26]PerfilD!U116</f>
        <v>0</v>
      </c>
      <c r="T9" s="805">
        <f>+[26]PerfilD!V116</f>
        <v>0</v>
      </c>
      <c r="U9" s="805">
        <f>+[26]PerfilD!W116</f>
        <v>0</v>
      </c>
      <c r="V9" s="805">
        <f>+[26]PerfilD!X116</f>
        <v>0</v>
      </c>
      <c r="W9" s="805">
        <f>+[26]PerfilD!Y116</f>
        <v>0</v>
      </c>
      <c r="X9" s="805">
        <f>+[26]PerfilD!Z116</f>
        <v>0</v>
      </c>
      <c r="Y9" s="805">
        <f>+[26]PerfilD!AA116</f>
        <v>0</v>
      </c>
      <c r="Z9" s="805">
        <f>+[26]PerfilD!AB116</f>
        <v>0</v>
      </c>
    </row>
    <row r="11" spans="1:26">
      <c r="A11" s="803" t="s">
        <v>1391</v>
      </c>
      <c r="B11" s="804" t="str">
        <f>+B8</f>
        <v>USD (million)</v>
      </c>
      <c r="C11" s="805">
        <f>+[26]PerfilD!E134</f>
        <v>25.598402496681953</v>
      </c>
      <c r="D11" s="805">
        <f>+[26]PerfilD!F134</f>
        <v>35.892559630992871</v>
      </c>
      <c r="E11" s="805">
        <f>+[26]PerfilD!G134</f>
        <v>334.64142242814302</v>
      </c>
      <c r="F11" s="805">
        <f>+[26]PerfilD!H134</f>
        <v>178.02883577693464</v>
      </c>
      <c r="G11" s="805">
        <f>+[26]PerfilD!I134</f>
        <v>74.808737680585949</v>
      </c>
      <c r="H11" s="805">
        <f>+[26]PerfilD!J134</f>
        <v>149.68745984693999</v>
      </c>
      <c r="I11" s="805">
        <f>+[26]PerfilD!K134</f>
        <v>149.65137383580893</v>
      </c>
      <c r="J11" s="805">
        <f>+[26]PerfilD!L134</f>
        <v>96.676661328653296</v>
      </c>
      <c r="K11" s="805">
        <f>+[26]PerfilD!M134</f>
        <v>20.117751559884251</v>
      </c>
      <c r="L11" s="805">
        <f>+[26]PerfilD!N134</f>
        <v>153.10377418051863</v>
      </c>
      <c r="M11" s="805">
        <f>+[26]PerfilD!O134</f>
        <v>33.925114255665754</v>
      </c>
      <c r="N11" s="805">
        <f>+[26]PerfilD!P134</f>
        <v>14.331296986152102</v>
      </c>
      <c r="O11" s="805">
        <f>+[26]PerfilD!Q134</f>
        <v>14.331296986152102</v>
      </c>
      <c r="P11" s="805">
        <f>+[26]PerfilD!R134</f>
        <v>14.331296986152102</v>
      </c>
      <c r="Q11" s="805">
        <f>+[26]PerfilD!S134</f>
        <v>129.24423649624367</v>
      </c>
      <c r="R11" s="805">
        <f>+[26]PerfilD!T134</f>
        <v>14.331296986151953</v>
      </c>
      <c r="S11" s="805">
        <f>+[26]PerfilD!U134</f>
        <v>12.099733977632322</v>
      </c>
      <c r="T11" s="805">
        <f>+[26]PerfilD!V134</f>
        <v>73.206157610885427</v>
      </c>
      <c r="U11" s="805">
        <f>+[26]PerfilD!W134</f>
        <v>0</v>
      </c>
      <c r="V11" s="805">
        <f>+[26]PerfilD!X134</f>
        <v>0</v>
      </c>
      <c r="W11" s="805">
        <f>+[26]PerfilD!Y134</f>
        <v>0</v>
      </c>
      <c r="X11" s="805">
        <f>+[26]PerfilD!Z134</f>
        <v>0</v>
      </c>
      <c r="Y11" s="805">
        <f>+[26]PerfilD!AA134</f>
        <v>0</v>
      </c>
      <c r="Z11" s="805">
        <f>+[26]PerfilD!AB134</f>
        <v>0</v>
      </c>
    </row>
    <row r="12" spans="1:26">
      <c r="A12" s="803"/>
      <c r="B12" s="870" t="s">
        <v>1401</v>
      </c>
      <c r="C12" s="805">
        <f>+[26]PerfilD!E135</f>
        <v>105.65663835297987</v>
      </c>
      <c r="D12" s="805">
        <f>+[26]PerfilD!F135</f>
        <v>148.14546310013415</v>
      </c>
      <c r="E12" s="805">
        <f>+[26]PerfilD!G135</f>
        <v>1381.2224318294875</v>
      </c>
      <c r="F12" s="805">
        <f>+[26]PerfilD!H135</f>
        <v>734.80867880422443</v>
      </c>
      <c r="G12" s="805">
        <f>+[26]PerfilD!I135</f>
        <v>308.77082051448809</v>
      </c>
      <c r="H12" s="805">
        <f>+[26]PerfilD!J135</f>
        <v>617.83049989444942</v>
      </c>
      <c r="I12" s="805">
        <f>+[26]PerfilD!K135</f>
        <v>617.68155596608631</v>
      </c>
      <c r="J12" s="805">
        <f>+[26]PerfilD!L135</f>
        <v>399.0300193341767</v>
      </c>
      <c r="K12" s="805">
        <f>+[26]PerfilD!M135</f>
        <v>83.035416030875453</v>
      </c>
      <c r="L12" s="805">
        <f>+[26]PerfilD!N135</f>
        <v>631.9312348168653</v>
      </c>
      <c r="M12" s="805">
        <f>+[26]PerfilD!O135</f>
        <v>140.02489133683275</v>
      </c>
      <c r="N12" s="805">
        <f>+[26]PerfilD!P135</f>
        <v>59.151998371433223</v>
      </c>
      <c r="O12" s="805">
        <f>+[26]PerfilD!Q135</f>
        <v>59.151998371433223</v>
      </c>
      <c r="P12" s="805">
        <f>+[26]PerfilD!R135</f>
        <v>59.151998371433223</v>
      </c>
      <c r="Q12" s="805">
        <f>+[26]PerfilD!S135</f>
        <v>533.45170881115087</v>
      </c>
      <c r="R12" s="805">
        <f>+[26]PerfilD!T135</f>
        <v>59.151998371432612</v>
      </c>
      <c r="S12" s="805">
        <f>+[26]PerfilD!U135</f>
        <v>49.941289000658088</v>
      </c>
      <c r="T12" s="805">
        <f>+[26]PerfilD!V135</f>
        <v>302.15621935420126</v>
      </c>
      <c r="U12" s="805">
        <f>+[26]PerfilD!W135</f>
        <v>0</v>
      </c>
      <c r="V12" s="805">
        <f>+[26]PerfilD!X135</f>
        <v>0</v>
      </c>
      <c r="W12" s="805">
        <f>+[26]PerfilD!Y135</f>
        <v>0</v>
      </c>
      <c r="X12" s="805">
        <f>+[26]PerfilD!Z135</f>
        <v>0</v>
      </c>
      <c r="Y12" s="805">
        <f>+[26]PerfilD!AA135</f>
        <v>0</v>
      </c>
      <c r="Z12" s="805">
        <f>+[26]PerfilD!AB135</f>
        <v>0</v>
      </c>
    </row>
    <row r="14" spans="1:26">
      <c r="A14" s="803" t="s">
        <v>954</v>
      </c>
      <c r="B14" s="804" t="str">
        <f>+B11</f>
        <v>USD (million)</v>
      </c>
      <c r="C14" s="805">
        <f>+[26]PerfilD!E159</f>
        <v>41.161630733529464</v>
      </c>
      <c r="D14" s="805">
        <f>+[26]PerfilD!F159</f>
        <v>137.60093246256912</v>
      </c>
      <c r="E14" s="805">
        <f>+[26]PerfilD!G159</f>
        <v>146.00773401180979</v>
      </c>
      <c r="F14" s="805">
        <f>+[26]PerfilD!H159</f>
        <v>128.78051692444151</v>
      </c>
      <c r="G14" s="805">
        <f>+[26]PerfilD!I159</f>
        <v>130.30392710988426</v>
      </c>
      <c r="H14" s="805">
        <f>+[26]PerfilD!J159</f>
        <v>113.19076273471882</v>
      </c>
      <c r="I14" s="805">
        <f>+[26]PerfilD!K159</f>
        <v>113.01868015141626</v>
      </c>
      <c r="J14" s="805">
        <f>+[26]PerfilD!L159</f>
        <v>101.6355799690205</v>
      </c>
      <c r="K14" s="805">
        <f>+[26]PerfilD!M159</f>
        <v>99.220692549242031</v>
      </c>
      <c r="L14" s="805">
        <f>+[26]PerfilD!N159</f>
        <v>7.8479859989656022</v>
      </c>
      <c r="M14" s="805">
        <f>+[26]PerfilD!O159</f>
        <v>9.310710283727655</v>
      </c>
      <c r="N14" s="805">
        <f>+[26]PerfilD!P159</f>
        <v>11.096984489478647</v>
      </c>
      <c r="O14" s="805">
        <f>+[26]PerfilD!Q159</f>
        <v>13.868638272878167</v>
      </c>
      <c r="P14" s="805">
        <f>+[26]PerfilD!R159</f>
        <v>15.414802778834101</v>
      </c>
      <c r="Q14" s="805">
        <f>+[26]PerfilD!S159</f>
        <v>145.41296363901367</v>
      </c>
      <c r="R14" s="805">
        <f>+[26]PerfilD!T159</f>
        <v>51.296277906543651</v>
      </c>
      <c r="S14" s="805">
        <f>+[26]PerfilD!U159</f>
        <v>64.415210207152995</v>
      </c>
      <c r="T14" s="805">
        <f>+[26]PerfilD!V159</f>
        <v>287.22406969336214</v>
      </c>
      <c r="U14" s="805">
        <f>+[26]PerfilD!W159</f>
        <v>76.441316987618933</v>
      </c>
      <c r="V14" s="805">
        <f>+[26]PerfilD!X159</f>
        <v>78.714487436932131</v>
      </c>
      <c r="W14" s="805">
        <f>+[26]PerfilD!Y159</f>
        <v>434.61375281073845</v>
      </c>
      <c r="X14" s="805">
        <f>+[26]PerfilD!Z159</f>
        <v>35.118000000000002</v>
      </c>
      <c r="Y14" s="805">
        <f>+[26]PerfilD!AA159</f>
        <v>18.396000000000001</v>
      </c>
      <c r="Z14" s="805">
        <f>+[26]PerfilD!AB159</f>
        <v>8.7959999999999994</v>
      </c>
    </row>
    <row r="15" spans="1:26">
      <c r="A15" s="803"/>
      <c r="B15" s="870" t="s">
        <v>1401</v>
      </c>
      <c r="C15" s="805">
        <f>+[26]PerfilD!E160</f>
        <v>169.89339600372088</v>
      </c>
      <c r="D15" s="805">
        <f>+[26]PerfilD!F160</f>
        <v>567.94372071128021</v>
      </c>
      <c r="E15" s="805">
        <f>+[26]PerfilD!G160</f>
        <v>602.64254190172448</v>
      </c>
      <c r="F15" s="805">
        <f>+[26]PerfilD!H160</f>
        <v>531.53772019012467</v>
      </c>
      <c r="G15" s="805">
        <f>+[26]PerfilD!I160</f>
        <v>537.82555002823403</v>
      </c>
      <c r="H15" s="805">
        <f>+[26]PerfilD!J160</f>
        <v>467.1914774646699</v>
      </c>
      <c r="I15" s="805">
        <f>+[26]PerfilD!K160</f>
        <v>466.48121176456613</v>
      </c>
      <c r="J15" s="805">
        <f>+[26]PerfilD!L160</f>
        <v>419.49780725473306</v>
      </c>
      <c r="K15" s="805">
        <f>+[26]PerfilD!M160</f>
        <v>409.53043187622006</v>
      </c>
      <c r="L15" s="805">
        <f>+[26]PerfilD!N160</f>
        <v>32.392326771150557</v>
      </c>
      <c r="M15" s="805">
        <f>+[26]PerfilD!O160</f>
        <v>38.429677374777384</v>
      </c>
      <c r="N15" s="805">
        <f>+[26]PerfilD!P160</f>
        <v>45.802470570788437</v>
      </c>
      <c r="O15" s="805">
        <f>+[26]PerfilD!Q160</f>
        <v>57.242388412156451</v>
      </c>
      <c r="P15" s="805">
        <f>+[26]PerfilD!R160</f>
        <v>63.624136025554392</v>
      </c>
      <c r="Q15" s="805">
        <f>+[26]PerfilD!S160</f>
        <v>600.18764503111981</v>
      </c>
      <c r="R15" s="805">
        <f>+[26]PerfilD!T160</f>
        <v>211.72384817092174</v>
      </c>
      <c r="S15" s="805">
        <f>+[26]PerfilD!U160</f>
        <v>265.87184767371775</v>
      </c>
      <c r="T15" s="805">
        <f>+[26]PerfilD!V160</f>
        <v>1185.5087309372616</v>
      </c>
      <c r="U15" s="805">
        <f>+[26]PerfilD!W160</f>
        <v>315.5092426268875</v>
      </c>
      <c r="V15" s="805">
        <f>+[26]PerfilD!X160</f>
        <v>324.8916854613143</v>
      </c>
      <c r="W15" s="805">
        <f>+[26]PerfilD!Y160</f>
        <v>1793.8552263137385</v>
      </c>
      <c r="X15" s="805">
        <f>+[26]PerfilD!Z160</f>
        <v>144.94849146000001</v>
      </c>
      <c r="Y15" s="805">
        <f>+[26]PerfilD!AA160</f>
        <v>75.928938120000012</v>
      </c>
      <c r="Z15" s="805">
        <f>+[26]PerfilD!AB160</f>
        <v>36.30522612</v>
      </c>
    </row>
    <row r="17" spans="1:26" s="809" customFormat="1">
      <c r="A17" s="806" t="s">
        <v>1207</v>
      </c>
      <c r="B17" s="807" t="s">
        <v>1398</v>
      </c>
      <c r="C17" s="808">
        <f>+C5+C8+C11+C14</f>
        <v>186.51302271664548</v>
      </c>
      <c r="D17" s="808">
        <f t="shared" ref="D17:Z18" si="0">+D5+D8+D11+D14</f>
        <v>309.61032932795058</v>
      </c>
      <c r="E17" s="808">
        <f t="shared" si="0"/>
        <v>634.25343119217177</v>
      </c>
      <c r="F17" s="808">
        <f t="shared" si="0"/>
        <v>440.75042422626416</v>
      </c>
      <c r="G17" s="808">
        <f t="shared" si="0"/>
        <v>374.98451230728739</v>
      </c>
      <c r="H17" s="808">
        <f t="shared" si="0"/>
        <v>338.8721514401899</v>
      </c>
      <c r="I17" s="808">
        <f t="shared" si="0"/>
        <v>381.35314904361354</v>
      </c>
      <c r="J17" s="808">
        <f t="shared" si="0"/>
        <v>283.78994343246586</v>
      </c>
      <c r="K17" s="808">
        <f t="shared" si="0"/>
        <v>331.87908449028811</v>
      </c>
      <c r="L17" s="808">
        <f t="shared" si="0"/>
        <v>528.00204565007948</v>
      </c>
      <c r="M17" s="808">
        <f t="shared" si="0"/>
        <v>380.68367674076012</v>
      </c>
      <c r="N17" s="808">
        <f t="shared" si="0"/>
        <v>358.90586826094665</v>
      </c>
      <c r="O17" s="808">
        <f t="shared" si="0"/>
        <v>205.99633525587566</v>
      </c>
      <c r="P17" s="808">
        <f t="shared" si="0"/>
        <v>223.63886911694971</v>
      </c>
      <c r="Q17" s="808">
        <f t="shared" si="0"/>
        <v>625.3497383506774</v>
      </c>
      <c r="R17" s="808">
        <f t="shared" si="0"/>
        <v>126.92420454718128</v>
      </c>
      <c r="S17" s="808">
        <f t="shared" si="0"/>
        <v>135.36939981983534</v>
      </c>
      <c r="T17" s="808">
        <f t="shared" si="0"/>
        <v>409.23421618847931</v>
      </c>
      <c r="U17" s="808">
        <f t="shared" si="0"/>
        <v>132.12191551407702</v>
      </c>
      <c r="V17" s="808">
        <f t="shared" si="0"/>
        <v>78.714487436932131</v>
      </c>
      <c r="W17" s="808">
        <f t="shared" si="0"/>
        <v>434.61375281073845</v>
      </c>
      <c r="X17" s="808">
        <f t="shared" si="0"/>
        <v>35.118000000000002</v>
      </c>
      <c r="Y17" s="808">
        <f t="shared" si="0"/>
        <v>18.396000000000001</v>
      </c>
      <c r="Z17" s="808">
        <f t="shared" si="0"/>
        <v>8.7959999999999994</v>
      </c>
    </row>
    <row r="18" spans="1:26" s="809" customFormat="1">
      <c r="A18" s="806"/>
      <c r="B18" s="807" t="s">
        <v>1402</v>
      </c>
      <c r="C18" s="808">
        <f>+C6+C9+C12+C15</f>
        <v>769.82690587227273</v>
      </c>
      <c r="D18" s="808">
        <f t="shared" si="0"/>
        <v>1277.9073459912361</v>
      </c>
      <c r="E18" s="808">
        <f t="shared" si="0"/>
        <v>2617.8620096427535</v>
      </c>
      <c r="F18" s="808">
        <f t="shared" si="0"/>
        <v>1819.1841534811788</v>
      </c>
      <c r="G18" s="808">
        <f t="shared" si="0"/>
        <v>1547.7373250129594</v>
      </c>
      <c r="H18" s="808">
        <f t="shared" si="0"/>
        <v>1398.6846389048405</v>
      </c>
      <c r="I18" s="808">
        <f t="shared" si="0"/>
        <v>1574.0236820830435</v>
      </c>
      <c r="J18" s="808">
        <f t="shared" si="0"/>
        <v>1171.3344778191999</v>
      </c>
      <c r="K18" s="808">
        <f t="shared" si="0"/>
        <v>1369.8209648611296</v>
      </c>
      <c r="L18" s="808">
        <f t="shared" si="0"/>
        <v>2179.3126033593344</v>
      </c>
      <c r="M18" s="808">
        <f t="shared" si="0"/>
        <v>1571.2604552371854</v>
      </c>
      <c r="N18" s="808">
        <f t="shared" si="0"/>
        <v>1481.3732040710095</v>
      </c>
      <c r="O18" s="808">
        <f t="shared" si="0"/>
        <v>850.24369387856905</v>
      </c>
      <c r="P18" s="808">
        <f t="shared" si="0"/>
        <v>923.06272311413659</v>
      </c>
      <c r="Q18" s="808">
        <f t="shared" si="0"/>
        <v>2581.1122845502705</v>
      </c>
      <c r="R18" s="808">
        <f t="shared" si="0"/>
        <v>523.87584654235434</v>
      </c>
      <c r="S18" s="808">
        <f t="shared" si="0"/>
        <v>558.73313667437583</v>
      </c>
      <c r="T18" s="808">
        <f t="shared" si="0"/>
        <v>1689.1019502914628</v>
      </c>
      <c r="U18" s="808">
        <f t="shared" si="0"/>
        <v>545.32924262688744</v>
      </c>
      <c r="V18" s="808">
        <f t="shared" si="0"/>
        <v>324.8916854613143</v>
      </c>
      <c r="W18" s="808">
        <f t="shared" si="0"/>
        <v>1793.8552263137385</v>
      </c>
      <c r="X18" s="808">
        <f t="shared" si="0"/>
        <v>144.94849146000001</v>
      </c>
      <c r="Y18" s="808">
        <f t="shared" si="0"/>
        <v>75.928938120000012</v>
      </c>
      <c r="Z18" s="808">
        <f t="shared" si="0"/>
        <v>36.30522612</v>
      </c>
    </row>
  </sheetData>
  <mergeCells count="1">
    <mergeCell ref="A3:A4"/>
  </mergeCells>
  <hyperlinks>
    <hyperlink ref="A1" location="'Table of Contents'!A1" display="Return to Table of Contents" xr:uid="{FA8F7083-AA18-498A-A1F4-41636E7CFD26}"/>
  </hyperlinks>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191C64-8FAD-407A-931A-1F44DFA09BB1}">
  <dimension ref="A1:L48"/>
  <sheetViews>
    <sheetView showGridLines="0" zoomScale="90" zoomScaleNormal="90" workbookViewId="0">
      <pane xSplit="1" ySplit="4" topLeftCell="B32" activePane="bottomRight" state="frozen"/>
      <selection pane="topRight" activeCell="B1" sqref="B1"/>
      <selection pane="bottomLeft" activeCell="A5" sqref="A5"/>
      <selection pane="bottomRight" activeCell="I1" sqref="I1:I1048576"/>
    </sheetView>
  </sheetViews>
  <sheetFormatPr baseColWidth="10" defaultColWidth="11.453125" defaultRowHeight="14.5"/>
  <cols>
    <col min="1" max="1" width="7.453125" customWidth="1"/>
    <col min="2" max="2" width="32.453125" bestFit="1" customWidth="1"/>
    <col min="3" max="3" width="14.453125" style="643" bestFit="1" customWidth="1"/>
    <col min="4" max="4" width="13.81640625" customWidth="1"/>
    <col min="5" max="7" width="14.453125" bestFit="1" customWidth="1"/>
    <col min="8" max="8" width="16.453125" customWidth="1"/>
    <col min="9" max="9" width="21.1796875" style="129" bestFit="1" customWidth="1"/>
    <col min="10" max="11" width="13.81640625" customWidth="1"/>
    <col min="12" max="12" width="14.81640625" customWidth="1"/>
  </cols>
  <sheetData>
    <row r="1" spans="1:12">
      <c r="A1" s="3" t="s">
        <v>626</v>
      </c>
      <c r="B1" s="1"/>
      <c r="D1" s="1"/>
      <c r="E1" s="1"/>
      <c r="F1" s="1"/>
      <c r="G1" s="1"/>
      <c r="H1" s="1"/>
      <c r="J1" s="1"/>
      <c r="K1" s="1"/>
    </row>
    <row r="3" spans="1:12">
      <c r="A3" s="1"/>
      <c r="B3" s="87" t="s">
        <v>1019</v>
      </c>
      <c r="C3" s="87"/>
      <c r="D3" s="88"/>
      <c r="E3" s="88"/>
      <c r="F3" s="88"/>
      <c r="G3" s="88"/>
      <c r="H3" s="88"/>
      <c r="I3" s="88"/>
      <c r="J3" s="88"/>
      <c r="K3" s="88"/>
      <c r="L3" s="88"/>
    </row>
    <row r="4" spans="1:12" ht="15">
      <c r="A4" s="1"/>
      <c r="B4" s="764" t="s">
        <v>645</v>
      </c>
      <c r="C4" s="753">
        <v>2021</v>
      </c>
      <c r="D4" s="300">
        <v>2022</v>
      </c>
      <c r="E4" s="300">
        <v>2023</v>
      </c>
      <c r="F4" s="300">
        <v>2024</v>
      </c>
      <c r="G4" s="300">
        <v>2025</v>
      </c>
      <c r="H4" s="300">
        <v>2026</v>
      </c>
      <c r="I4" s="300" t="s">
        <v>1348</v>
      </c>
      <c r="J4" s="88"/>
      <c r="K4" s="88"/>
      <c r="L4" s="88"/>
    </row>
    <row r="5" spans="1:12" ht="8.15" customHeight="1">
      <c r="A5" s="1"/>
      <c r="B5" s="714"/>
      <c r="C5" s="714"/>
      <c r="D5" s="714"/>
      <c r="E5" s="714"/>
      <c r="F5" s="714"/>
      <c r="G5" s="714"/>
      <c r="H5" s="714"/>
      <c r="I5" s="754"/>
      <c r="J5" s="88"/>
      <c r="K5" s="88"/>
      <c r="L5" s="88"/>
    </row>
    <row r="6" spans="1:12" ht="15">
      <c r="A6" s="149" t="s">
        <v>468</v>
      </c>
      <c r="B6" s="764" t="s">
        <v>973</v>
      </c>
      <c r="C6" s="300"/>
      <c r="D6" s="300"/>
      <c r="E6" s="300"/>
      <c r="F6" s="300"/>
      <c r="G6" s="300"/>
      <c r="H6" s="300"/>
      <c r="I6" s="755"/>
      <c r="J6" s="88"/>
      <c r="K6" s="88"/>
      <c r="L6" s="88"/>
    </row>
    <row r="7" spans="1:12" ht="15.5">
      <c r="B7" s="318" t="s">
        <v>633</v>
      </c>
      <c r="C7" s="316">
        <v>557977.88356036006</v>
      </c>
      <c r="D7" s="316">
        <v>1022629.4321481875</v>
      </c>
      <c r="E7" s="316">
        <v>753025.62463661714</v>
      </c>
      <c r="F7" s="316">
        <v>241383.52866698193</v>
      </c>
      <c r="G7" s="316">
        <v>102908.17098833327</v>
      </c>
      <c r="H7" s="316">
        <v>92634.110385812935</v>
      </c>
      <c r="I7" s="756">
        <f t="shared" ref="I7:I13" si="0">SUM(D7:H7)</f>
        <v>2212580.8668259326</v>
      </c>
    </row>
    <row r="8" spans="1:12" ht="15.5">
      <c r="B8" s="765" t="s">
        <v>1349</v>
      </c>
      <c r="C8" s="316">
        <v>37288</v>
      </c>
      <c r="D8" s="316">
        <v>16023.960567911059</v>
      </c>
      <c r="E8" s="316">
        <v>3027.6541459477212</v>
      </c>
      <c r="F8" s="316">
        <v>140.40000000005995</v>
      </c>
      <c r="G8" s="316">
        <v>-47.128773577831495</v>
      </c>
      <c r="H8" s="316">
        <v>0</v>
      </c>
      <c r="I8" s="756">
        <f t="shared" si="0"/>
        <v>19144.885940281009</v>
      </c>
    </row>
    <row r="9" spans="1:12" ht="15.5">
      <c r="A9" s="149" t="s">
        <v>468</v>
      </c>
      <c r="B9" s="318" t="s">
        <v>899</v>
      </c>
      <c r="C9" s="316">
        <v>56718.818690750006</v>
      </c>
      <c r="D9" s="316">
        <v>187186.85082016309</v>
      </c>
      <c r="E9" s="316">
        <v>343542</v>
      </c>
      <c r="F9" s="316">
        <v>62738.141134538542</v>
      </c>
      <c r="G9" s="316">
        <v>16942.803020366409</v>
      </c>
      <c r="H9" s="316">
        <v>19214.351687067683</v>
      </c>
      <c r="I9" s="756">
        <f t="shared" si="0"/>
        <v>629624.14666213561</v>
      </c>
    </row>
    <row r="10" spans="1:12" ht="15.5">
      <c r="B10" s="318" t="s">
        <v>1269</v>
      </c>
      <c r="C10" s="316">
        <v>49778.588000000003</v>
      </c>
      <c r="D10" s="316">
        <v>86908.27239713</v>
      </c>
      <c r="E10" s="316">
        <v>87772.320353704461</v>
      </c>
      <c r="F10" s="316">
        <v>90672.358615864898</v>
      </c>
      <c r="G10" s="316">
        <v>88664.546450188456</v>
      </c>
      <c r="H10" s="316">
        <v>86590.476483044666</v>
      </c>
      <c r="I10" s="756">
        <f t="shared" si="0"/>
        <v>440607.97429993248</v>
      </c>
    </row>
    <row r="11" spans="1:12" ht="15.5">
      <c r="B11" s="318" t="s">
        <v>1270</v>
      </c>
      <c r="C11" s="316">
        <v>890.995</v>
      </c>
      <c r="D11" s="316">
        <v>2047.6822369813101</v>
      </c>
      <c r="E11" s="316">
        <v>2661.6032949999999</v>
      </c>
      <c r="F11" s="316">
        <v>0</v>
      </c>
      <c r="G11" s="316">
        <v>0</v>
      </c>
      <c r="H11" s="316">
        <v>0</v>
      </c>
      <c r="I11" s="756">
        <f t="shared" si="0"/>
        <v>4709.2855319813098</v>
      </c>
    </row>
    <row r="12" spans="1:12" ht="15.5">
      <c r="A12" s="149" t="s">
        <v>468</v>
      </c>
      <c r="B12" s="318" t="s">
        <v>1271</v>
      </c>
      <c r="C12" s="316">
        <v>45653</v>
      </c>
      <c r="D12" s="316">
        <v>51209.159917172932</v>
      </c>
      <c r="E12" s="316">
        <v>68735.857590031956</v>
      </c>
      <c r="F12" s="316">
        <v>82395.93421551252</v>
      </c>
      <c r="G12" s="316">
        <v>59394.766248923093</v>
      </c>
      <c r="H12" s="316">
        <v>76156.606068077876</v>
      </c>
      <c r="I12" s="756">
        <f t="shared" si="0"/>
        <v>337892.32403971837</v>
      </c>
    </row>
    <row r="13" spans="1:12" ht="15">
      <c r="B13" s="764" t="s">
        <v>1166</v>
      </c>
      <c r="C13" s="757">
        <v>748307.28525111009</v>
      </c>
      <c r="D13" s="757">
        <v>1366005.358087546</v>
      </c>
      <c r="E13" s="757">
        <v>1258765.0600213013</v>
      </c>
      <c r="F13" s="757">
        <v>477330.36263289792</v>
      </c>
      <c r="G13" s="757">
        <v>267863.15793423343</v>
      </c>
      <c r="H13" s="757">
        <v>274595.54462400317</v>
      </c>
      <c r="I13" s="758">
        <f t="shared" si="0"/>
        <v>3644559.4832999813</v>
      </c>
    </row>
    <row r="14" spans="1:12" ht="15.5">
      <c r="B14" s="318"/>
      <c r="C14" s="316"/>
      <c r="D14" s="316"/>
      <c r="E14" s="316"/>
      <c r="F14" s="316"/>
      <c r="G14" s="316"/>
      <c r="H14" s="316"/>
      <c r="I14" s="756"/>
    </row>
    <row r="15" spans="1:12" ht="15">
      <c r="A15" s="149" t="s">
        <v>468</v>
      </c>
      <c r="B15" s="764" t="s">
        <v>1350</v>
      </c>
      <c r="C15" s="300"/>
      <c r="D15" s="300"/>
      <c r="E15" s="300"/>
      <c r="F15" s="300"/>
      <c r="G15" s="300"/>
      <c r="H15" s="300"/>
      <c r="I15" s="755"/>
    </row>
    <row r="16" spans="1:12" ht="15.5">
      <c r="B16" s="318" t="s">
        <v>1351</v>
      </c>
      <c r="C16" s="316">
        <v>17286.661187992511</v>
      </c>
      <c r="D16" s="316">
        <v>29056.385826693164</v>
      </c>
      <c r="E16" s="316">
        <v>31460.13690386953</v>
      </c>
      <c r="F16" s="316">
        <v>28469.028894164319</v>
      </c>
      <c r="G16" s="316">
        <v>26734.6897692438</v>
      </c>
      <c r="H16" s="316">
        <v>28136.479184114854</v>
      </c>
      <c r="I16" s="756">
        <f>SUM(D16:H16)</f>
        <v>143856.72057808569</v>
      </c>
    </row>
    <row r="17" spans="1:9" ht="15.5">
      <c r="B17" s="318" t="s">
        <v>862</v>
      </c>
      <c r="C17" s="316">
        <v>763667.84206895891</v>
      </c>
      <c r="D17" s="316">
        <v>812886.8571113908</v>
      </c>
      <c r="E17" s="316">
        <v>276758.87670586572</v>
      </c>
      <c r="F17" s="316">
        <v>14203.726986702892</v>
      </c>
      <c r="G17" s="316">
        <v>4867.7413819543217</v>
      </c>
      <c r="H17" s="316">
        <v>5364.9937958975606</v>
      </c>
      <c r="I17" s="756">
        <f>SUM(D17:H17)</f>
        <v>1114082.1959818115</v>
      </c>
    </row>
    <row r="18" spans="1:9" ht="15.5">
      <c r="A18" s="149" t="s">
        <v>468</v>
      </c>
      <c r="B18" s="318" t="s">
        <v>863</v>
      </c>
      <c r="C18" s="316">
        <v>4737.8737884370003</v>
      </c>
      <c r="D18" s="316">
        <v>22834.478901598788</v>
      </c>
      <c r="E18" s="316">
        <v>17634.524365756028</v>
      </c>
      <c r="F18" s="316">
        <v>18275.263435412464</v>
      </c>
      <c r="G18" s="316">
        <v>8282.7107804438019</v>
      </c>
      <c r="H18" s="316">
        <v>14363.273589622702</v>
      </c>
      <c r="I18" s="756">
        <f>SUM(D18:H18)</f>
        <v>81390.25107283378</v>
      </c>
    </row>
    <row r="19" spans="1:9" ht="15.5">
      <c r="B19" s="318" t="s">
        <v>639</v>
      </c>
      <c r="C19" s="316">
        <v>76887.444378745524</v>
      </c>
      <c r="D19" s="316">
        <v>146448.17650893019</v>
      </c>
      <c r="E19" s="316">
        <v>73049.944977074119</v>
      </c>
      <c r="F19" s="316">
        <v>75335.618137118872</v>
      </c>
      <c r="G19" s="316">
        <v>41872.767150079671</v>
      </c>
      <c r="H19" s="316">
        <v>47267.083472846898</v>
      </c>
      <c r="I19" s="756">
        <f>SUM(D19:H19)</f>
        <v>383973.59024604975</v>
      </c>
    </row>
    <row r="20" spans="1:9" ht="15">
      <c r="B20" s="764" t="s">
        <v>1352</v>
      </c>
      <c r="C20" s="757">
        <v>862579.82142413396</v>
      </c>
      <c r="D20" s="757">
        <v>1011225.8983486129</v>
      </c>
      <c r="E20" s="757">
        <v>398903.48295256536</v>
      </c>
      <c r="F20" s="757">
        <v>136283.63745339855</v>
      </c>
      <c r="G20" s="757">
        <v>81757.909081721591</v>
      </c>
      <c r="H20" s="757">
        <v>95131.830042482019</v>
      </c>
      <c r="I20" s="758">
        <f>SUM(D20:H20)</f>
        <v>1723302.7578787806</v>
      </c>
    </row>
    <row r="21" spans="1:9" ht="15.5">
      <c r="A21" s="149" t="s">
        <v>468</v>
      </c>
      <c r="B21" s="318"/>
      <c r="C21" s="316"/>
      <c r="D21" s="316"/>
      <c r="E21" s="316"/>
      <c r="F21" s="316"/>
      <c r="G21" s="316"/>
      <c r="H21" s="316"/>
      <c r="I21" s="756"/>
    </row>
    <row r="22" spans="1:9" ht="15">
      <c r="B22" s="764" t="s">
        <v>1364</v>
      </c>
      <c r="C22" s="300"/>
      <c r="D22" s="300"/>
      <c r="E22" s="300"/>
      <c r="F22" s="300"/>
      <c r="G22" s="300"/>
      <c r="H22" s="300"/>
      <c r="I22" s="755"/>
    </row>
    <row r="23" spans="1:9" ht="15.5">
      <c r="B23" s="766" t="s">
        <v>866</v>
      </c>
      <c r="C23" s="759">
        <v>1561955.1945190295</v>
      </c>
      <c r="D23" s="759">
        <v>665973.63122799934</v>
      </c>
      <c r="E23" s="759">
        <v>1303636.7332863992</v>
      </c>
      <c r="F23" s="759">
        <v>1205043.9341492241</v>
      </c>
      <c r="G23" s="759">
        <v>1080159.4749364331</v>
      </c>
      <c r="H23" s="759">
        <v>826937.04275962897</v>
      </c>
      <c r="I23" s="760">
        <f t="shared" ref="I23:I28" si="1">SUM(D23:H23)</f>
        <v>5081750.8163596848</v>
      </c>
    </row>
    <row r="24" spans="1:9" ht="15.5">
      <c r="B24" s="767" t="s">
        <v>1353</v>
      </c>
      <c r="C24" s="316">
        <v>1561955.1945190295</v>
      </c>
      <c r="D24" s="316">
        <v>665973.63122799934</v>
      </c>
      <c r="E24" s="316">
        <v>1303636.7332863992</v>
      </c>
      <c r="F24" s="316">
        <v>1205043.9341492241</v>
      </c>
      <c r="G24" s="316">
        <v>1080159.4749364331</v>
      </c>
      <c r="H24" s="316">
        <v>826937.04275962897</v>
      </c>
      <c r="I24" s="756">
        <f t="shared" si="1"/>
        <v>5081750.8163596848</v>
      </c>
    </row>
    <row r="25" spans="1:9" ht="15.5">
      <c r="B25" s="767" t="s">
        <v>1354</v>
      </c>
      <c r="C25" s="316">
        <v>0</v>
      </c>
      <c r="D25" s="316">
        <v>0</v>
      </c>
      <c r="E25" s="316">
        <v>0</v>
      </c>
      <c r="F25" s="316">
        <v>0</v>
      </c>
      <c r="G25" s="316">
        <v>0</v>
      </c>
      <c r="H25" s="316">
        <v>0</v>
      </c>
      <c r="I25" s="756">
        <f t="shared" si="1"/>
        <v>0</v>
      </c>
    </row>
    <row r="26" spans="1:9" ht="15.5">
      <c r="B26" s="766" t="s">
        <v>1355</v>
      </c>
      <c r="C26" s="759">
        <v>449031.93010764028</v>
      </c>
      <c r="D26" s="759">
        <v>919991.05525303702</v>
      </c>
      <c r="E26" s="759">
        <v>604150.86265226884</v>
      </c>
      <c r="F26" s="759">
        <v>1456414.219557499</v>
      </c>
      <c r="G26" s="759">
        <v>1815747.4901973142</v>
      </c>
      <c r="H26" s="759">
        <v>230224.69203806121</v>
      </c>
      <c r="I26" s="760">
        <f t="shared" si="1"/>
        <v>5026528.3196981801</v>
      </c>
    </row>
    <row r="27" spans="1:9" ht="15.5">
      <c r="B27" s="318" t="s">
        <v>1273</v>
      </c>
      <c r="C27" s="316">
        <v>28950.091175664063</v>
      </c>
      <c r="D27" s="316">
        <v>11402.008625587145</v>
      </c>
      <c r="E27" s="316">
        <v>10658.630250401184</v>
      </c>
      <c r="F27" s="316">
        <v>11116.598518585812</v>
      </c>
      <c r="G27" s="316">
        <v>11853.520288929582</v>
      </c>
      <c r="H27" s="316">
        <v>12769.361905484295</v>
      </c>
      <c r="I27" s="756">
        <f t="shared" si="1"/>
        <v>57800.119588988018</v>
      </c>
    </row>
    <row r="28" spans="1:9" ht="15">
      <c r="B28" s="764" t="s">
        <v>1274</v>
      </c>
      <c r="C28" s="757">
        <v>2039937.2158023336</v>
      </c>
      <c r="D28" s="757">
        <v>1597366.6951066235</v>
      </c>
      <c r="E28" s="757">
        <v>1918446.2261890692</v>
      </c>
      <c r="F28" s="757">
        <v>2672574.7522253091</v>
      </c>
      <c r="G28" s="757">
        <v>2907760.4854226769</v>
      </c>
      <c r="H28" s="757">
        <v>1069931.0967031743</v>
      </c>
      <c r="I28" s="758">
        <f t="shared" si="1"/>
        <v>10166079.255646853</v>
      </c>
    </row>
    <row r="29" spans="1:9" ht="15.5">
      <c r="B29" s="318"/>
      <c r="C29" s="316"/>
      <c r="D29" s="316"/>
      <c r="E29" s="316"/>
      <c r="F29" s="316"/>
      <c r="G29" s="316"/>
      <c r="H29" s="316"/>
      <c r="I29" s="756"/>
    </row>
    <row r="30" spans="1:9" ht="15">
      <c r="B30" s="764" t="s">
        <v>1356</v>
      </c>
      <c r="C30" s="300"/>
      <c r="D30" s="300"/>
      <c r="E30" s="300"/>
      <c r="F30" s="300"/>
      <c r="G30" s="300"/>
      <c r="H30" s="300"/>
      <c r="I30" s="755"/>
    </row>
    <row r="31" spans="1:9" ht="15.5">
      <c r="B31" s="318" t="s">
        <v>1275</v>
      </c>
      <c r="C31" s="316">
        <v>2082.4420630307131</v>
      </c>
      <c r="D31" s="316">
        <v>3677.1413159261342</v>
      </c>
      <c r="E31" s="316">
        <v>2482.6711037924383</v>
      </c>
      <c r="F31" s="316">
        <v>3308.4394158950795</v>
      </c>
      <c r="G31" s="316">
        <v>5775.9456226967586</v>
      </c>
      <c r="H31" s="316">
        <v>834.27813438533349</v>
      </c>
      <c r="I31" s="756">
        <f>SUM(D31:H31)</f>
        <v>16078.475592695742</v>
      </c>
    </row>
    <row r="32" spans="1:9" ht="15.5">
      <c r="B32" s="318" t="s">
        <v>1276</v>
      </c>
      <c r="C32" s="316">
        <v>3896.1014821369599</v>
      </c>
      <c r="D32" s="316">
        <v>4026.841167897383</v>
      </c>
      <c r="E32" s="316">
        <v>2387.7554404536654</v>
      </c>
      <c r="F32" s="316">
        <v>2353.6395488444764</v>
      </c>
      <c r="G32" s="316">
        <v>2287.8671997463443</v>
      </c>
      <c r="H32" s="316">
        <v>2404.9090309125454</v>
      </c>
      <c r="I32" s="756">
        <f>SUM(D32:H32)</f>
        <v>13461.012387854415</v>
      </c>
    </row>
    <row r="33" spans="2:9" ht="15">
      <c r="B33" s="764" t="s">
        <v>1207</v>
      </c>
      <c r="C33" s="757">
        <v>5978.5435451676731</v>
      </c>
      <c r="D33" s="757">
        <v>7703.9824838235172</v>
      </c>
      <c r="E33" s="757">
        <v>4870.4265442461037</v>
      </c>
      <c r="F33" s="757">
        <v>5662.0789647395559</v>
      </c>
      <c r="G33" s="757">
        <v>8063.812822443103</v>
      </c>
      <c r="H33" s="757">
        <v>3239.1871652978789</v>
      </c>
      <c r="I33" s="758">
        <f>SUM(D33:H33)</f>
        <v>29539.487980550155</v>
      </c>
    </row>
    <row r="34" spans="2:9" ht="15">
      <c r="B34" s="761"/>
      <c r="C34" s="761"/>
      <c r="D34" s="761"/>
      <c r="E34" s="761"/>
      <c r="F34" s="761"/>
      <c r="G34" s="761"/>
      <c r="H34" s="761"/>
      <c r="I34" s="762">
        <f>SUM(C34:H34)</f>
        <v>0</v>
      </c>
    </row>
    <row r="35" spans="2:9" ht="15">
      <c r="B35" s="764" t="s">
        <v>954</v>
      </c>
      <c r="C35" s="300"/>
      <c r="D35" s="300"/>
      <c r="E35" s="300"/>
      <c r="F35" s="300"/>
      <c r="G35" s="300"/>
      <c r="H35" s="300"/>
      <c r="I35" s="755"/>
    </row>
    <row r="36" spans="2:9" ht="15.5">
      <c r="B36" s="765" t="s">
        <v>1277</v>
      </c>
      <c r="C36" s="316">
        <v>444579.40954423836</v>
      </c>
      <c r="D36" s="316">
        <v>239.98277395932385</v>
      </c>
      <c r="E36" s="316">
        <v>0</v>
      </c>
      <c r="F36" s="316">
        <v>0</v>
      </c>
      <c r="G36" s="316">
        <v>0</v>
      </c>
      <c r="H36" s="316">
        <v>0</v>
      </c>
      <c r="I36" s="756">
        <v>0</v>
      </c>
    </row>
    <row r="37" spans="2:9" ht="15.5">
      <c r="B37" s="765" t="s">
        <v>1357</v>
      </c>
      <c r="C37" s="316"/>
      <c r="D37" s="316">
        <v>28389.91256104437</v>
      </c>
      <c r="E37" s="316">
        <v>136217.69139066475</v>
      </c>
      <c r="F37" s="316">
        <v>117608.87296756497</v>
      </c>
      <c r="G37" s="316">
        <v>17069.377316890994</v>
      </c>
      <c r="H37" s="316">
        <v>996.14935001215201</v>
      </c>
      <c r="I37" s="756">
        <v>2032.1446790880877</v>
      </c>
    </row>
    <row r="38" spans="2:9" ht="15.5">
      <c r="B38" s="765" t="s">
        <v>1358</v>
      </c>
      <c r="C38" s="316"/>
      <c r="D38" s="316">
        <v>0</v>
      </c>
      <c r="E38" s="316">
        <v>0</v>
      </c>
      <c r="F38" s="316">
        <v>0</v>
      </c>
      <c r="G38" s="316">
        <v>0</v>
      </c>
      <c r="H38" s="316">
        <v>0</v>
      </c>
      <c r="I38" s="756">
        <v>0</v>
      </c>
    </row>
    <row r="39" spans="2:9" ht="15.5">
      <c r="B39" s="765" t="s">
        <v>1359</v>
      </c>
      <c r="C39" s="316"/>
      <c r="D39" s="316">
        <v>47987.259535510719</v>
      </c>
      <c r="E39" s="316">
        <v>117.81820279226073</v>
      </c>
      <c r="F39" s="316">
        <v>0</v>
      </c>
      <c r="G39" s="316">
        <v>0</v>
      </c>
      <c r="H39" s="316">
        <v>0</v>
      </c>
      <c r="I39" s="756">
        <v>0</v>
      </c>
    </row>
    <row r="40" spans="2:9" ht="15.5">
      <c r="B40" s="765" t="s">
        <v>1360</v>
      </c>
      <c r="C40" s="316"/>
      <c r="D40" s="316">
        <v>103586.8637098684</v>
      </c>
      <c r="E40" s="316">
        <v>61536.795747315562</v>
      </c>
      <c r="F40" s="316">
        <v>0</v>
      </c>
      <c r="G40" s="316">
        <v>0</v>
      </c>
      <c r="H40" s="316">
        <v>0</v>
      </c>
      <c r="I40" s="756">
        <v>0</v>
      </c>
    </row>
    <row r="41" spans="2:9" ht="15.5">
      <c r="B41" s="765" t="s">
        <v>1361</v>
      </c>
      <c r="C41" s="316"/>
      <c r="D41" s="316">
        <v>96376.74954766396</v>
      </c>
      <c r="E41" s="316">
        <v>42126.956865329659</v>
      </c>
      <c r="F41" s="316">
        <v>0</v>
      </c>
      <c r="G41" s="316">
        <v>0</v>
      </c>
      <c r="H41" s="316">
        <v>0</v>
      </c>
      <c r="I41" s="756">
        <v>0</v>
      </c>
    </row>
    <row r="42" spans="2:9" ht="15.5">
      <c r="B42" s="765" t="s">
        <v>1362</v>
      </c>
      <c r="C42" s="316"/>
      <c r="D42" s="316">
        <v>195863.95479566246</v>
      </c>
      <c r="E42" s="316">
        <v>516166.73233844526</v>
      </c>
      <c r="F42" s="316">
        <v>148067.92611530866</v>
      </c>
      <c r="G42" s="316">
        <v>1634.6862728121985</v>
      </c>
      <c r="H42" s="316">
        <v>0</v>
      </c>
      <c r="I42" s="756">
        <v>0</v>
      </c>
    </row>
    <row r="43" spans="2:9" ht="15.5">
      <c r="B43" s="765" t="s">
        <v>1278</v>
      </c>
      <c r="C43" s="316">
        <v>6113.6629898901774</v>
      </c>
      <c r="D43" s="316">
        <v>10655.705505713813</v>
      </c>
      <c r="E43" s="316">
        <v>8641.7079817216527</v>
      </c>
      <c r="F43" s="316">
        <v>8462.3044637294952</v>
      </c>
      <c r="G43" s="316">
        <v>9850.2950614574074</v>
      </c>
      <c r="H43" s="316">
        <v>10170.176131400209</v>
      </c>
      <c r="I43" s="756">
        <f>SUM(D43:H43)</f>
        <v>47780.189144022574</v>
      </c>
    </row>
    <row r="44" spans="2:9" ht="15.5">
      <c r="B44" s="765" t="s">
        <v>1363</v>
      </c>
      <c r="C44" s="316"/>
      <c r="D44" s="316">
        <v>148822.41770592198</v>
      </c>
      <c r="E44" s="316">
        <v>0</v>
      </c>
      <c r="F44" s="316">
        <v>0</v>
      </c>
      <c r="G44" s="316">
        <v>305489.57649770734</v>
      </c>
      <c r="H44" s="316">
        <v>410612.24907315098</v>
      </c>
      <c r="I44" s="756">
        <f>SUM(D44:H44)</f>
        <v>864924.24327678024</v>
      </c>
    </row>
    <row r="45" spans="2:9" ht="15.5">
      <c r="B45" s="765" t="s">
        <v>1279</v>
      </c>
      <c r="C45" s="316">
        <v>87588.229856627469</v>
      </c>
      <c r="D45" s="316">
        <v>55280.709051193466</v>
      </c>
      <c r="E45" s="316">
        <v>78977.712156989975</v>
      </c>
      <c r="F45" s="316">
        <v>13262.732123536429</v>
      </c>
      <c r="G45" s="316">
        <v>6853.5596851505406</v>
      </c>
      <c r="H45" s="316">
        <v>6921.8706567912377</v>
      </c>
      <c r="I45" s="756">
        <f>SUM(D45:H45)</f>
        <v>161296.58367366166</v>
      </c>
    </row>
    <row r="46" spans="2:9" ht="15">
      <c r="B46" s="764" t="s">
        <v>1280</v>
      </c>
      <c r="C46" s="757">
        <v>538281.30239075609</v>
      </c>
      <c r="D46" s="757">
        <v>687203.55518653849</v>
      </c>
      <c r="E46" s="757">
        <v>843785.41468325909</v>
      </c>
      <c r="F46" s="757">
        <v>287401.83567013952</v>
      </c>
      <c r="G46" s="757">
        <v>340897.49483401852</v>
      </c>
      <c r="H46" s="757">
        <v>428700.44521135458</v>
      </c>
      <c r="I46" s="758">
        <f>SUM(D46:H46)</f>
        <v>2587988.7455853103</v>
      </c>
    </row>
    <row r="47" spans="2:9" ht="15.5">
      <c r="B47" s="319"/>
      <c r="C47" s="317"/>
      <c r="D47" s="317"/>
      <c r="E47" s="317"/>
      <c r="F47" s="317"/>
      <c r="G47" s="317"/>
      <c r="H47" s="317"/>
      <c r="I47" s="763"/>
    </row>
    <row r="48" spans="2:9" ht="15">
      <c r="B48" s="764" t="s">
        <v>1165</v>
      </c>
      <c r="C48" s="757">
        <f t="shared" ref="C48:H48" si="2">+C13+C20+C28+C33+C46</f>
        <v>4195084.1684135012</v>
      </c>
      <c r="D48" s="757">
        <f t="shared" si="2"/>
        <v>4669505.4892131444</v>
      </c>
      <c r="E48" s="757">
        <f t="shared" si="2"/>
        <v>4424770.6103904415</v>
      </c>
      <c r="F48" s="757">
        <f t="shared" si="2"/>
        <v>3579252.6669464847</v>
      </c>
      <c r="G48" s="757">
        <f t="shared" si="2"/>
        <v>3606342.860095093</v>
      </c>
      <c r="H48" s="757">
        <f t="shared" si="2"/>
        <v>1871598.103746312</v>
      </c>
      <c r="I48" s="758">
        <f>SUM(D48:H48)</f>
        <v>18151469.730391476</v>
      </c>
    </row>
  </sheetData>
  <hyperlinks>
    <hyperlink ref="A1" location="'Table of Contents'!A1" display="Return to Table of Contents" xr:uid="{00000000-0004-0000-0D00-000000000000}"/>
  </hyperlinks>
  <pageMargins left="0.7" right="0.7" top="0.75" bottom="0.75" header="0.3" footer="0.3"/>
  <pageSetup orientation="portrait" r:id="rId1"/>
  <customProperties>
    <customPr name="_pios_id" r:id="rId2"/>
    <customPr name="EpmWorksheetKeyString_GUID" r:id="rId3"/>
  </customPropertie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7AF2FE-256A-4099-A288-8F8BD0275165}">
  <dimension ref="A1:J102"/>
  <sheetViews>
    <sheetView showGridLines="0" zoomScaleNormal="100" workbookViewId="0">
      <pane xSplit="1" ySplit="4" topLeftCell="E5" activePane="bottomRight" state="frozen"/>
      <selection pane="topRight" activeCell="B1" sqref="B1"/>
      <selection pane="bottomLeft" activeCell="A5" sqref="A5"/>
      <selection pane="bottomRight" activeCell="A3" sqref="A3"/>
    </sheetView>
  </sheetViews>
  <sheetFormatPr baseColWidth="10" defaultColWidth="11.453125" defaultRowHeight="14.5"/>
  <cols>
    <col min="1" max="1" width="11.453125" customWidth="1"/>
    <col min="2" max="2" width="24.81640625" customWidth="1"/>
    <col min="3" max="3" width="24.453125" customWidth="1"/>
    <col min="4" max="4" width="9.453125" customWidth="1"/>
    <col min="5" max="5" width="60.453125" customWidth="1"/>
    <col min="6" max="8" width="11.453125" customWidth="1"/>
  </cols>
  <sheetData>
    <row r="1" spans="1:6">
      <c r="A1" s="3" t="s">
        <v>626</v>
      </c>
    </row>
    <row r="3" spans="1:6" s="110" customFormat="1" ht="26">
      <c r="A3" s="109" t="s">
        <v>461</v>
      </c>
    </row>
    <row r="4" spans="1:6" s="1" customFormat="1">
      <c r="A4" s="111" t="s">
        <v>207</v>
      </c>
      <c r="B4" s="111" t="s">
        <v>589</v>
      </c>
      <c r="C4" s="111" t="s">
        <v>208</v>
      </c>
      <c r="D4" s="112" t="s">
        <v>209</v>
      </c>
      <c r="E4" s="112" t="s">
        <v>210</v>
      </c>
      <c r="F4" s="112" t="s">
        <v>211</v>
      </c>
    </row>
    <row r="5" spans="1:6" s="1" customFormat="1">
      <c r="A5" s="1" t="s">
        <v>585</v>
      </c>
      <c r="B5" s="1" t="s">
        <v>590</v>
      </c>
      <c r="C5" s="1" t="s">
        <v>213</v>
      </c>
      <c r="D5" s="1" t="s">
        <v>602</v>
      </c>
      <c r="E5" s="3" t="s">
        <v>608</v>
      </c>
      <c r="F5" s="1" t="s">
        <v>216</v>
      </c>
    </row>
    <row r="6" spans="1:6" s="1" customFormat="1">
      <c r="A6" s="1" t="s">
        <v>585</v>
      </c>
      <c r="B6" s="1" t="s">
        <v>590</v>
      </c>
      <c r="C6" s="1" t="s">
        <v>217</v>
      </c>
      <c r="D6" s="1" t="s">
        <v>602</v>
      </c>
      <c r="E6" s="3" t="s">
        <v>608</v>
      </c>
      <c r="F6" s="1" t="s">
        <v>218</v>
      </c>
    </row>
    <row r="7" spans="1:6" s="1" customFormat="1">
      <c r="A7" s="1" t="s">
        <v>585</v>
      </c>
      <c r="B7" s="1" t="s">
        <v>590</v>
      </c>
      <c r="C7" s="1" t="s">
        <v>219</v>
      </c>
      <c r="D7" s="1" t="s">
        <v>602</v>
      </c>
      <c r="E7" s="3" t="s">
        <v>608</v>
      </c>
      <c r="F7" s="1" t="s">
        <v>220</v>
      </c>
    </row>
    <row r="8" spans="1:6" s="1" customFormat="1">
      <c r="A8" s="1" t="s">
        <v>585</v>
      </c>
      <c r="B8" s="1" t="s">
        <v>590</v>
      </c>
      <c r="C8" s="1" t="s">
        <v>221</v>
      </c>
      <c r="D8" s="1" t="s">
        <v>602</v>
      </c>
      <c r="E8" s="3" t="s">
        <v>608</v>
      </c>
      <c r="F8" s="1" t="s">
        <v>222</v>
      </c>
    </row>
    <row r="9" spans="1:6" s="1" customFormat="1">
      <c r="A9" s="1" t="s">
        <v>585</v>
      </c>
      <c r="B9" s="1" t="s">
        <v>590</v>
      </c>
      <c r="C9" s="1" t="s">
        <v>223</v>
      </c>
      <c r="D9" s="1" t="s">
        <v>602</v>
      </c>
      <c r="E9" s="3" t="s">
        <v>608</v>
      </c>
      <c r="F9" s="1" t="s">
        <v>224</v>
      </c>
    </row>
    <row r="10" spans="1:6" s="1" customFormat="1">
      <c r="A10" s="1" t="s">
        <v>585</v>
      </c>
      <c r="B10" s="1" t="s">
        <v>590</v>
      </c>
      <c r="C10" s="1" t="s">
        <v>225</v>
      </c>
      <c r="D10" s="1" t="s">
        <v>602</v>
      </c>
      <c r="E10" s="3" t="s">
        <v>608</v>
      </c>
      <c r="F10" s="1" t="s">
        <v>226</v>
      </c>
    </row>
    <row r="11" spans="1:6" s="1" customFormat="1">
      <c r="A11" s="1" t="s">
        <v>585</v>
      </c>
      <c r="B11" s="1" t="s">
        <v>590</v>
      </c>
      <c r="C11" s="1" t="s">
        <v>227</v>
      </c>
      <c r="D11" s="1" t="s">
        <v>602</v>
      </c>
      <c r="E11" s="3" t="s">
        <v>608</v>
      </c>
      <c r="F11" s="1" t="s">
        <v>228</v>
      </c>
    </row>
    <row r="12" spans="1:6" s="1" customFormat="1">
      <c r="A12" s="1" t="s">
        <v>585</v>
      </c>
      <c r="B12" s="1" t="s">
        <v>590</v>
      </c>
      <c r="C12" s="1" t="s">
        <v>229</v>
      </c>
      <c r="D12" s="1" t="s">
        <v>602</v>
      </c>
      <c r="E12" s="3" t="s">
        <v>608</v>
      </c>
      <c r="F12" s="1" t="s">
        <v>230</v>
      </c>
    </row>
    <row r="13" spans="1:6" s="1" customFormat="1">
      <c r="A13" s="1" t="s">
        <v>585</v>
      </c>
      <c r="B13" s="1" t="s">
        <v>590</v>
      </c>
      <c r="C13" s="1" t="s">
        <v>231</v>
      </c>
      <c r="D13" s="1" t="s">
        <v>602</v>
      </c>
      <c r="E13" s="3" t="s">
        <v>608</v>
      </c>
      <c r="F13" s="1" t="s">
        <v>232</v>
      </c>
    </row>
    <row r="14" spans="1:6" s="1" customFormat="1">
      <c r="A14" s="1" t="s">
        <v>585</v>
      </c>
      <c r="B14" s="1" t="s">
        <v>590</v>
      </c>
      <c r="C14" s="1" t="s">
        <v>233</v>
      </c>
      <c r="D14" s="1" t="s">
        <v>602</v>
      </c>
      <c r="E14" s="3" t="s">
        <v>608</v>
      </c>
      <c r="F14" s="1" t="s">
        <v>234</v>
      </c>
    </row>
    <row r="15" spans="1:6" s="1" customFormat="1">
      <c r="A15" s="1" t="s">
        <v>585</v>
      </c>
      <c r="B15" s="1" t="s">
        <v>590</v>
      </c>
      <c r="C15" s="1" t="s">
        <v>235</v>
      </c>
      <c r="D15" s="1" t="s">
        <v>602</v>
      </c>
      <c r="E15" s="3" t="s">
        <v>608</v>
      </c>
      <c r="F15" s="1" t="s">
        <v>236</v>
      </c>
    </row>
    <row r="16" spans="1:6" s="1" customFormat="1">
      <c r="A16" s="1" t="s">
        <v>585</v>
      </c>
      <c r="B16" s="1" t="s">
        <v>591</v>
      </c>
      <c r="C16" s="1" t="s">
        <v>237</v>
      </c>
      <c r="D16" s="1" t="s">
        <v>602</v>
      </c>
      <c r="E16" s="3" t="s">
        <v>608</v>
      </c>
      <c r="F16" s="1" t="s">
        <v>238</v>
      </c>
    </row>
    <row r="17" spans="1:10" s="1" customFormat="1">
      <c r="A17" s="1" t="s">
        <v>585</v>
      </c>
      <c r="B17" s="1" t="s">
        <v>591</v>
      </c>
      <c r="C17" s="1" t="s">
        <v>239</v>
      </c>
      <c r="D17" s="1" t="s">
        <v>602</v>
      </c>
      <c r="E17" s="3" t="s">
        <v>608</v>
      </c>
      <c r="F17" s="1" t="s">
        <v>240</v>
      </c>
    </row>
    <row r="18" spans="1:10" s="1" customFormat="1">
      <c r="A18" s="1" t="s">
        <v>585</v>
      </c>
      <c r="B18" s="1" t="s">
        <v>591</v>
      </c>
      <c r="C18" s="1" t="s">
        <v>241</v>
      </c>
      <c r="D18" s="1" t="s">
        <v>602</v>
      </c>
      <c r="E18" s="3" t="s">
        <v>608</v>
      </c>
      <c r="F18" s="1" t="s">
        <v>242</v>
      </c>
    </row>
    <row r="19" spans="1:10" s="1" customFormat="1">
      <c r="A19" s="1" t="s">
        <v>585</v>
      </c>
      <c r="B19" s="1" t="s">
        <v>591</v>
      </c>
      <c r="C19" s="1" t="s">
        <v>243</v>
      </c>
      <c r="D19" s="1" t="s">
        <v>602</v>
      </c>
      <c r="E19" s="3" t="s">
        <v>608</v>
      </c>
      <c r="F19" s="1" t="s">
        <v>244</v>
      </c>
    </row>
    <row r="20" spans="1:10" s="1" customFormat="1">
      <c r="A20" s="1" t="s">
        <v>585</v>
      </c>
      <c r="B20" s="1" t="s">
        <v>591</v>
      </c>
      <c r="C20" s="1" t="s">
        <v>245</v>
      </c>
      <c r="D20" s="1" t="s">
        <v>602</v>
      </c>
      <c r="E20" s="3" t="s">
        <v>608</v>
      </c>
      <c r="F20" s="1" t="s">
        <v>246</v>
      </c>
    </row>
    <row r="21" spans="1:10" s="1" customFormat="1">
      <c r="A21" s="1" t="s">
        <v>585</v>
      </c>
      <c r="B21" s="1" t="s">
        <v>591</v>
      </c>
      <c r="C21" s="1" t="s">
        <v>247</v>
      </c>
      <c r="D21" s="1" t="s">
        <v>602</v>
      </c>
      <c r="E21" s="3" t="s">
        <v>608</v>
      </c>
      <c r="F21" s="1" t="s">
        <v>248</v>
      </c>
    </row>
    <row r="22" spans="1:10" s="1" customFormat="1">
      <c r="A22" s="1" t="s">
        <v>585</v>
      </c>
      <c r="B22" s="1" t="s">
        <v>591</v>
      </c>
      <c r="C22" s="1" t="s">
        <v>249</v>
      </c>
      <c r="D22" s="1" t="s">
        <v>602</v>
      </c>
      <c r="E22" s="3" t="s">
        <v>608</v>
      </c>
      <c r="F22" s="1" t="s">
        <v>250</v>
      </c>
    </row>
    <row r="23" spans="1:10" s="1" customFormat="1">
      <c r="A23" s="1" t="s">
        <v>585</v>
      </c>
      <c r="B23" s="1" t="s">
        <v>591</v>
      </c>
      <c r="C23" s="1" t="s">
        <v>251</v>
      </c>
      <c r="D23" s="1" t="s">
        <v>602</v>
      </c>
      <c r="E23" s="3" t="s">
        <v>608</v>
      </c>
      <c r="F23" s="1" t="s">
        <v>252</v>
      </c>
    </row>
    <row r="24" spans="1:10" s="1" customFormat="1">
      <c r="A24" s="1" t="s">
        <v>585</v>
      </c>
      <c r="B24" s="1" t="s">
        <v>591</v>
      </c>
      <c r="C24" s="1" t="s">
        <v>253</v>
      </c>
      <c r="D24" s="1" t="s">
        <v>602</v>
      </c>
      <c r="E24" s="3" t="s">
        <v>608</v>
      </c>
      <c r="F24" s="1" t="s">
        <v>254</v>
      </c>
    </row>
    <row r="25" spans="1:10" s="1" customFormat="1">
      <c r="A25" s="1" t="s">
        <v>585</v>
      </c>
      <c r="B25" s="1" t="s">
        <v>591</v>
      </c>
      <c r="C25" s="1" t="s">
        <v>255</v>
      </c>
      <c r="D25" s="1" t="s">
        <v>602</v>
      </c>
      <c r="E25" s="3" t="s">
        <v>608</v>
      </c>
      <c r="F25" s="1" t="s">
        <v>256</v>
      </c>
    </row>
    <row r="26" spans="1:10" s="1" customFormat="1">
      <c r="A26" s="1" t="s">
        <v>585</v>
      </c>
      <c r="B26" s="1" t="s">
        <v>591</v>
      </c>
      <c r="C26" s="1" t="s">
        <v>257</v>
      </c>
      <c r="D26" s="1" t="s">
        <v>602</v>
      </c>
      <c r="E26" s="3" t="s">
        <v>608</v>
      </c>
      <c r="F26" s="1" t="s">
        <v>258</v>
      </c>
    </row>
    <row r="27" spans="1:10" s="1" customFormat="1">
      <c r="A27" s="1" t="s">
        <v>585</v>
      </c>
      <c r="B27" s="1" t="s">
        <v>591</v>
      </c>
      <c r="C27" s="1" t="s">
        <v>259</v>
      </c>
      <c r="D27" s="1" t="s">
        <v>602</v>
      </c>
      <c r="E27" s="3" t="s">
        <v>608</v>
      </c>
      <c r="F27" s="1" t="s">
        <v>260</v>
      </c>
    </row>
    <row r="28" spans="1:10" s="113" customFormat="1">
      <c r="A28" s="113" t="s">
        <v>585</v>
      </c>
      <c r="B28" s="113" t="s">
        <v>591</v>
      </c>
      <c r="C28" s="113" t="s">
        <v>261</v>
      </c>
      <c r="D28" s="113" t="s">
        <v>602</v>
      </c>
      <c r="E28" s="114" t="s">
        <v>608</v>
      </c>
      <c r="F28" s="113" t="s">
        <v>262</v>
      </c>
      <c r="J28" s="1"/>
    </row>
    <row r="29" spans="1:10" s="113" customFormat="1">
      <c r="A29" s="113" t="s">
        <v>585</v>
      </c>
      <c r="B29" s="113" t="s">
        <v>591</v>
      </c>
      <c r="C29" s="113" t="s">
        <v>263</v>
      </c>
      <c r="D29" s="113" t="s">
        <v>602</v>
      </c>
      <c r="E29" s="114" t="s">
        <v>608</v>
      </c>
      <c r="F29" s="113" t="s">
        <v>264</v>
      </c>
      <c r="J29" s="1"/>
    </row>
    <row r="30" spans="1:10" s="113" customFormat="1">
      <c r="A30" s="113" t="s">
        <v>585</v>
      </c>
      <c r="B30" s="113" t="s">
        <v>591</v>
      </c>
      <c r="C30" s="113" t="s">
        <v>265</v>
      </c>
      <c r="D30" s="113" t="s">
        <v>602</v>
      </c>
      <c r="E30" s="114" t="s">
        <v>608</v>
      </c>
      <c r="F30" s="113" t="s">
        <v>266</v>
      </c>
      <c r="J30" s="1"/>
    </row>
    <row r="31" spans="1:10" s="1" customFormat="1">
      <c r="A31" s="1" t="s">
        <v>585</v>
      </c>
      <c r="B31" s="1" t="s">
        <v>591</v>
      </c>
      <c r="C31" s="1" t="s">
        <v>267</v>
      </c>
      <c r="D31" s="1" t="s">
        <v>602</v>
      </c>
      <c r="E31" s="3" t="s">
        <v>608</v>
      </c>
      <c r="F31" s="1" t="s">
        <v>268</v>
      </c>
    </row>
    <row r="32" spans="1:10" s="113" customFormat="1">
      <c r="A32" s="113" t="s">
        <v>585</v>
      </c>
      <c r="B32" s="113" t="s">
        <v>591</v>
      </c>
      <c r="C32" s="113" t="s">
        <v>269</v>
      </c>
      <c r="D32" s="113" t="s">
        <v>602</v>
      </c>
      <c r="E32" s="114" t="s">
        <v>608</v>
      </c>
      <c r="F32" s="113" t="s">
        <v>270</v>
      </c>
      <c r="J32" s="1"/>
    </row>
    <row r="33" spans="1:10" s="113" customFormat="1">
      <c r="A33" s="113" t="s">
        <v>585</v>
      </c>
      <c r="B33" s="113" t="s">
        <v>591</v>
      </c>
      <c r="C33" s="113" t="s">
        <v>271</v>
      </c>
      <c r="D33" s="113" t="s">
        <v>602</v>
      </c>
      <c r="E33" s="114" t="s">
        <v>608</v>
      </c>
      <c r="F33" s="113" t="s">
        <v>272</v>
      </c>
      <c r="J33" s="1"/>
    </row>
    <row r="34" spans="1:10" s="1" customFormat="1">
      <c r="A34" s="1" t="s">
        <v>585</v>
      </c>
      <c r="B34" s="1" t="s">
        <v>591</v>
      </c>
      <c r="C34" s="1" t="s">
        <v>273</v>
      </c>
      <c r="D34" s="1" t="s">
        <v>602</v>
      </c>
      <c r="E34" s="3" t="s">
        <v>608</v>
      </c>
      <c r="F34" s="1" t="s">
        <v>274</v>
      </c>
    </row>
    <row r="35" spans="1:10" s="113" customFormat="1">
      <c r="A35" s="113" t="s">
        <v>585</v>
      </c>
      <c r="B35" s="113" t="s">
        <v>591</v>
      </c>
      <c r="C35" s="113" t="s">
        <v>275</v>
      </c>
      <c r="D35" s="113" t="s">
        <v>602</v>
      </c>
      <c r="E35" s="114" t="s">
        <v>608</v>
      </c>
      <c r="F35" s="113" t="s">
        <v>276</v>
      </c>
      <c r="J35" s="1"/>
    </row>
    <row r="36" spans="1:10" s="113" customFormat="1">
      <c r="A36" s="113" t="s">
        <v>585</v>
      </c>
      <c r="B36" s="113" t="s">
        <v>152</v>
      </c>
      <c r="C36" s="113" t="s">
        <v>277</v>
      </c>
      <c r="D36" s="113" t="s">
        <v>602</v>
      </c>
      <c r="E36" s="114" t="s">
        <v>608</v>
      </c>
      <c r="F36" s="113" t="s">
        <v>278</v>
      </c>
      <c r="J36" s="1"/>
    </row>
    <row r="37" spans="1:10" s="113" customFormat="1">
      <c r="A37" s="113" t="s">
        <v>585</v>
      </c>
      <c r="B37" s="113" t="s">
        <v>279</v>
      </c>
      <c r="C37" s="113" t="s">
        <v>280</v>
      </c>
      <c r="D37" s="113" t="s">
        <v>602</v>
      </c>
      <c r="E37" s="114" t="s">
        <v>608</v>
      </c>
      <c r="F37" s="113" t="s">
        <v>281</v>
      </c>
      <c r="J37" s="1"/>
    </row>
    <row r="38" spans="1:10" s="1" customFormat="1">
      <c r="A38" s="1" t="s">
        <v>585</v>
      </c>
      <c r="B38" s="1" t="s">
        <v>592</v>
      </c>
      <c r="C38" s="1" t="s">
        <v>282</v>
      </c>
      <c r="D38" s="1" t="s">
        <v>602</v>
      </c>
      <c r="E38" s="3" t="s">
        <v>608</v>
      </c>
      <c r="F38" s="201" t="s">
        <v>616</v>
      </c>
    </row>
    <row r="39" spans="1:10" s="1" customFormat="1">
      <c r="A39" s="1" t="s">
        <v>585</v>
      </c>
      <c r="B39" s="1" t="s">
        <v>592</v>
      </c>
      <c r="C39" s="1" t="s">
        <v>283</v>
      </c>
      <c r="D39" s="1" t="s">
        <v>602</v>
      </c>
      <c r="E39" s="3" t="s">
        <v>608</v>
      </c>
      <c r="F39" s="1" t="s">
        <v>284</v>
      </c>
    </row>
    <row r="40" spans="1:10" s="1" customFormat="1">
      <c r="A40" s="1" t="s">
        <v>585</v>
      </c>
      <c r="B40" s="1" t="s">
        <v>592</v>
      </c>
      <c r="C40" s="1" t="s">
        <v>285</v>
      </c>
      <c r="D40" s="1" t="s">
        <v>602</v>
      </c>
      <c r="E40" s="3" t="s">
        <v>608</v>
      </c>
      <c r="F40" s="1" t="s">
        <v>286</v>
      </c>
    </row>
    <row r="41" spans="1:10" s="1" customFormat="1">
      <c r="A41" s="1" t="s">
        <v>585</v>
      </c>
      <c r="B41" s="1" t="s">
        <v>592</v>
      </c>
      <c r="C41" s="1" t="s">
        <v>287</v>
      </c>
      <c r="D41" s="1" t="s">
        <v>602</v>
      </c>
      <c r="E41" s="3" t="s">
        <v>608</v>
      </c>
      <c r="F41" s="1" t="s">
        <v>288</v>
      </c>
    </row>
    <row r="42" spans="1:10" s="1" customFormat="1">
      <c r="A42" s="1" t="s">
        <v>585</v>
      </c>
      <c r="B42" s="1" t="s">
        <v>592</v>
      </c>
      <c r="C42" s="1" t="s">
        <v>289</v>
      </c>
      <c r="D42" s="1" t="s">
        <v>602</v>
      </c>
      <c r="E42" s="3" t="s">
        <v>608</v>
      </c>
      <c r="F42" s="1" t="s">
        <v>290</v>
      </c>
    </row>
    <row r="43" spans="1:10" s="1" customFormat="1">
      <c r="A43" s="1" t="s">
        <v>585</v>
      </c>
      <c r="B43" s="1" t="s">
        <v>592</v>
      </c>
      <c r="C43" s="1" t="s">
        <v>291</v>
      </c>
      <c r="D43" s="1" t="s">
        <v>602</v>
      </c>
      <c r="E43" s="3" t="s">
        <v>608</v>
      </c>
      <c r="F43" s="1" t="s">
        <v>292</v>
      </c>
    </row>
    <row r="44" spans="1:10" s="1" customFormat="1">
      <c r="A44" s="1" t="s">
        <v>585</v>
      </c>
      <c r="B44" s="1" t="s">
        <v>592</v>
      </c>
      <c r="C44" s="1" t="s">
        <v>293</v>
      </c>
      <c r="D44" s="1" t="s">
        <v>602</v>
      </c>
      <c r="E44" s="3" t="s">
        <v>608</v>
      </c>
      <c r="F44" s="1" t="s">
        <v>294</v>
      </c>
    </row>
    <row r="45" spans="1:10" s="1" customFormat="1">
      <c r="A45" s="1" t="s">
        <v>585</v>
      </c>
      <c r="B45" s="1" t="s">
        <v>592</v>
      </c>
      <c r="C45" s="1" t="s">
        <v>295</v>
      </c>
      <c r="D45" s="1" t="s">
        <v>602</v>
      </c>
      <c r="E45" s="3" t="s">
        <v>608</v>
      </c>
      <c r="F45" s="1" t="s">
        <v>296</v>
      </c>
    </row>
    <row r="46" spans="1:10" s="1" customFormat="1">
      <c r="A46" s="1" t="s">
        <v>585</v>
      </c>
      <c r="B46" s="1" t="s">
        <v>592</v>
      </c>
      <c r="C46" s="1" t="s">
        <v>297</v>
      </c>
      <c r="D46" s="1" t="s">
        <v>602</v>
      </c>
      <c r="E46" s="3" t="s">
        <v>608</v>
      </c>
      <c r="F46" s="1" t="s">
        <v>298</v>
      </c>
    </row>
    <row r="47" spans="1:10" s="1" customFormat="1">
      <c r="A47" s="1" t="s">
        <v>585</v>
      </c>
      <c r="B47" s="1" t="s">
        <v>592</v>
      </c>
      <c r="C47" s="1" t="s">
        <v>299</v>
      </c>
      <c r="D47" s="1" t="s">
        <v>602</v>
      </c>
      <c r="E47" s="3" t="s">
        <v>608</v>
      </c>
      <c r="F47" s="1" t="s">
        <v>300</v>
      </c>
    </row>
    <row r="48" spans="1:10" s="1" customFormat="1">
      <c r="A48" s="1" t="s">
        <v>585</v>
      </c>
      <c r="B48" s="1" t="s">
        <v>592</v>
      </c>
      <c r="C48" s="1" t="s">
        <v>301</v>
      </c>
      <c r="D48" s="1" t="s">
        <v>602</v>
      </c>
      <c r="E48" s="3" t="s">
        <v>608</v>
      </c>
      <c r="F48" s="1" t="s">
        <v>302</v>
      </c>
    </row>
    <row r="49" spans="1:6" s="1" customFormat="1">
      <c r="A49" s="1" t="s">
        <v>585</v>
      </c>
      <c r="B49" s="1" t="s">
        <v>592</v>
      </c>
      <c r="C49" s="1" t="s">
        <v>303</v>
      </c>
      <c r="D49" s="1" t="s">
        <v>602</v>
      </c>
      <c r="E49" s="3" t="s">
        <v>608</v>
      </c>
      <c r="F49" s="1" t="s">
        <v>304</v>
      </c>
    </row>
    <row r="50" spans="1:6" s="1" customFormat="1">
      <c r="A50" s="1" t="s">
        <v>585</v>
      </c>
      <c r="B50" s="1" t="s">
        <v>592</v>
      </c>
      <c r="C50" s="1" t="s">
        <v>305</v>
      </c>
      <c r="D50" s="1" t="s">
        <v>602</v>
      </c>
      <c r="E50" s="3" t="s">
        <v>608</v>
      </c>
      <c r="F50" s="1" t="s">
        <v>306</v>
      </c>
    </row>
    <row r="51" spans="1:6" s="1" customFormat="1">
      <c r="A51" s="1" t="s">
        <v>585</v>
      </c>
      <c r="B51" s="1" t="s">
        <v>592</v>
      </c>
      <c r="C51" s="1" t="s">
        <v>307</v>
      </c>
      <c r="D51" s="1" t="s">
        <v>602</v>
      </c>
      <c r="E51" s="3" t="s">
        <v>608</v>
      </c>
      <c r="F51" s="1" t="s">
        <v>308</v>
      </c>
    </row>
    <row r="52" spans="1:6" s="1" customFormat="1">
      <c r="A52" s="1" t="s">
        <v>585</v>
      </c>
      <c r="B52" s="1" t="s">
        <v>593</v>
      </c>
      <c r="C52" s="1" t="s">
        <v>309</v>
      </c>
      <c r="D52" s="1" t="s">
        <v>602</v>
      </c>
      <c r="E52" s="3" t="s">
        <v>608</v>
      </c>
      <c r="F52" s="1" t="s">
        <v>310</v>
      </c>
    </row>
    <row r="53" spans="1:6" s="1" customFormat="1">
      <c r="A53" s="1" t="s">
        <v>585</v>
      </c>
      <c r="B53" s="1" t="s">
        <v>593</v>
      </c>
      <c r="C53" s="1" t="s">
        <v>311</v>
      </c>
      <c r="D53" s="1" t="s">
        <v>602</v>
      </c>
      <c r="E53" s="3" t="s">
        <v>608</v>
      </c>
      <c r="F53" s="1" t="s">
        <v>609</v>
      </c>
    </row>
    <row r="54" spans="1:6" s="1" customFormat="1">
      <c r="A54" s="1" t="s">
        <v>585</v>
      </c>
      <c r="B54" s="1" t="s">
        <v>593</v>
      </c>
      <c r="C54" s="1" t="s">
        <v>313</v>
      </c>
      <c r="D54" s="1" t="s">
        <v>602</v>
      </c>
      <c r="E54" s="3" t="s">
        <v>608</v>
      </c>
      <c r="F54" s="1" t="s">
        <v>314</v>
      </c>
    </row>
    <row r="55" spans="1:6" s="1" customFormat="1">
      <c r="A55" s="1" t="s">
        <v>585</v>
      </c>
      <c r="B55" s="1" t="s">
        <v>593</v>
      </c>
      <c r="C55" s="1" t="s">
        <v>315</v>
      </c>
      <c r="D55" s="1" t="s">
        <v>602</v>
      </c>
      <c r="E55" s="3" t="s">
        <v>608</v>
      </c>
      <c r="F55" s="1" t="s">
        <v>312</v>
      </c>
    </row>
    <row r="56" spans="1:6" s="1" customFormat="1">
      <c r="A56" s="1" t="s">
        <v>585</v>
      </c>
      <c r="B56" s="1" t="s">
        <v>593</v>
      </c>
      <c r="C56" s="1" t="s">
        <v>316</v>
      </c>
      <c r="D56" s="1" t="s">
        <v>602</v>
      </c>
      <c r="E56" s="3" t="s">
        <v>608</v>
      </c>
      <c r="F56" s="1" t="s">
        <v>317</v>
      </c>
    </row>
    <row r="57" spans="1:6" s="1" customFormat="1">
      <c r="A57" s="1" t="s">
        <v>585</v>
      </c>
      <c r="B57" s="1" t="s">
        <v>593</v>
      </c>
      <c r="C57" s="1" t="s">
        <v>318</v>
      </c>
      <c r="D57" s="1" t="s">
        <v>602</v>
      </c>
      <c r="E57" s="3" t="s">
        <v>608</v>
      </c>
      <c r="F57" s="1" t="s">
        <v>319</v>
      </c>
    </row>
    <row r="58" spans="1:6" s="1" customFormat="1">
      <c r="A58" s="1" t="s">
        <v>157</v>
      </c>
      <c r="B58" s="1" t="s">
        <v>593</v>
      </c>
      <c r="C58" s="1" t="s">
        <v>320</v>
      </c>
      <c r="D58" s="1" t="s">
        <v>214</v>
      </c>
      <c r="E58" s="3" t="s">
        <v>215</v>
      </c>
      <c r="F58" s="1" t="s">
        <v>321</v>
      </c>
    </row>
    <row r="59" spans="1:6" s="1" customFormat="1">
      <c r="A59" s="1" t="s">
        <v>586</v>
      </c>
      <c r="B59" s="1" t="s">
        <v>590</v>
      </c>
      <c r="C59" s="1" t="s">
        <v>322</v>
      </c>
      <c r="D59" s="1" t="s">
        <v>603</v>
      </c>
      <c r="E59" s="3" t="s">
        <v>324</v>
      </c>
      <c r="F59" s="1" t="s">
        <v>610</v>
      </c>
    </row>
    <row r="60" spans="1:6" s="1" customFormat="1">
      <c r="A60" s="1" t="s">
        <v>586</v>
      </c>
      <c r="B60" s="1" t="s">
        <v>590</v>
      </c>
      <c r="C60" s="1" t="s">
        <v>326</v>
      </c>
      <c r="D60" s="1" t="s">
        <v>603</v>
      </c>
      <c r="E60" s="3" t="s">
        <v>327</v>
      </c>
      <c r="F60" s="1" t="s">
        <v>610</v>
      </c>
    </row>
    <row r="61" spans="1:6" s="1" customFormat="1">
      <c r="A61" s="1" t="s">
        <v>586</v>
      </c>
      <c r="B61" s="1" t="s">
        <v>590</v>
      </c>
      <c r="C61" s="1" t="s">
        <v>328</v>
      </c>
      <c r="D61" s="1" t="s">
        <v>603</v>
      </c>
      <c r="E61" s="3" t="s">
        <v>329</v>
      </c>
      <c r="F61" s="1" t="s">
        <v>325</v>
      </c>
    </row>
    <row r="62" spans="1:6" s="1" customFormat="1">
      <c r="A62" s="1" t="s">
        <v>586</v>
      </c>
      <c r="B62" s="1" t="s">
        <v>590</v>
      </c>
      <c r="C62" s="1" t="s">
        <v>330</v>
      </c>
      <c r="D62" s="1" t="s">
        <v>603</v>
      </c>
      <c r="E62" s="3" t="s">
        <v>331</v>
      </c>
      <c r="F62" s="1" t="s">
        <v>332</v>
      </c>
    </row>
    <row r="63" spans="1:6" s="1" customFormat="1">
      <c r="A63" s="1" t="s">
        <v>586</v>
      </c>
      <c r="B63" s="1" t="s">
        <v>590</v>
      </c>
      <c r="C63" s="1" t="s">
        <v>333</v>
      </c>
      <c r="D63" s="1" t="s">
        <v>603</v>
      </c>
      <c r="E63" s="3" t="s">
        <v>334</v>
      </c>
      <c r="F63" s="1" t="s">
        <v>335</v>
      </c>
    </row>
    <row r="64" spans="1:6" s="1" customFormat="1">
      <c r="A64" s="1" t="s">
        <v>586</v>
      </c>
      <c r="B64" s="1" t="s">
        <v>590</v>
      </c>
      <c r="C64" s="1" t="s">
        <v>336</v>
      </c>
      <c r="D64" s="1" t="s">
        <v>603</v>
      </c>
      <c r="E64" s="3" t="s">
        <v>337</v>
      </c>
      <c r="F64" s="1" t="s">
        <v>338</v>
      </c>
    </row>
    <row r="65" spans="1:6" s="1" customFormat="1">
      <c r="A65" s="1" t="s">
        <v>586</v>
      </c>
      <c r="B65" s="1" t="s">
        <v>590</v>
      </c>
      <c r="C65" s="1" t="s">
        <v>339</v>
      </c>
      <c r="D65" s="1" t="s">
        <v>603</v>
      </c>
      <c r="E65" s="3" t="s">
        <v>340</v>
      </c>
      <c r="F65" s="1" t="s">
        <v>341</v>
      </c>
    </row>
    <row r="66" spans="1:6" s="1" customFormat="1">
      <c r="A66" s="1" t="s">
        <v>586</v>
      </c>
      <c r="B66" s="1" t="s">
        <v>590</v>
      </c>
      <c r="C66" s="1" t="s">
        <v>342</v>
      </c>
      <c r="D66" s="1" t="s">
        <v>603</v>
      </c>
      <c r="E66" s="3" t="s">
        <v>343</v>
      </c>
      <c r="F66" s="1" t="s">
        <v>344</v>
      </c>
    </row>
    <row r="67" spans="1:6" s="1" customFormat="1">
      <c r="A67" s="1" t="s">
        <v>586</v>
      </c>
      <c r="B67" s="1" t="s">
        <v>590</v>
      </c>
      <c r="C67" s="1" t="s">
        <v>345</v>
      </c>
      <c r="D67" s="1" t="s">
        <v>603</v>
      </c>
      <c r="E67" s="3" t="s">
        <v>346</v>
      </c>
      <c r="F67" s="1" t="s">
        <v>347</v>
      </c>
    </row>
    <row r="68" spans="1:6" s="1" customFormat="1">
      <c r="A68" s="1" t="s">
        <v>586</v>
      </c>
      <c r="B68" s="1" t="s">
        <v>590</v>
      </c>
      <c r="C68" s="1" t="s">
        <v>348</v>
      </c>
      <c r="D68" s="1" t="s">
        <v>603</v>
      </c>
      <c r="E68" s="3" t="s">
        <v>349</v>
      </c>
      <c r="F68" s="1" t="s">
        <v>350</v>
      </c>
    </row>
    <row r="69" spans="1:6" s="1" customFormat="1">
      <c r="A69" s="1" t="s">
        <v>586</v>
      </c>
      <c r="B69" s="1" t="s">
        <v>590</v>
      </c>
      <c r="C69" s="1" t="s">
        <v>351</v>
      </c>
      <c r="D69" s="1" t="s">
        <v>603</v>
      </c>
      <c r="E69" s="3" t="s">
        <v>352</v>
      </c>
      <c r="F69" s="1" t="s">
        <v>353</v>
      </c>
    </row>
    <row r="70" spans="1:6" s="1" customFormat="1">
      <c r="A70" s="1" t="s">
        <v>586</v>
      </c>
      <c r="B70" s="1" t="s">
        <v>590</v>
      </c>
      <c r="C70" s="1" t="s">
        <v>354</v>
      </c>
      <c r="D70" s="1" t="s">
        <v>603</v>
      </c>
      <c r="E70" s="3" t="s">
        <v>355</v>
      </c>
      <c r="F70" s="1" t="s">
        <v>356</v>
      </c>
    </row>
    <row r="71" spans="1:6" s="1" customFormat="1">
      <c r="A71" s="1" t="s">
        <v>586</v>
      </c>
      <c r="B71" s="1" t="s">
        <v>590</v>
      </c>
      <c r="C71" s="1" t="s">
        <v>357</v>
      </c>
      <c r="D71" s="1" t="s">
        <v>603</v>
      </c>
      <c r="E71" s="3" t="s">
        <v>358</v>
      </c>
      <c r="F71" s="1" t="s">
        <v>359</v>
      </c>
    </row>
    <row r="72" spans="1:6" s="1" customFormat="1">
      <c r="A72" s="1" t="s">
        <v>586</v>
      </c>
      <c r="B72" s="1" t="s">
        <v>590</v>
      </c>
      <c r="C72" s="1" t="s">
        <v>360</v>
      </c>
      <c r="D72" s="1" t="s">
        <v>603</v>
      </c>
      <c r="E72" s="3" t="s">
        <v>361</v>
      </c>
      <c r="F72" s="1" t="s">
        <v>362</v>
      </c>
    </row>
    <row r="73" spans="1:6" s="1" customFormat="1">
      <c r="A73" s="1" t="s">
        <v>586</v>
      </c>
      <c r="B73" s="1" t="s">
        <v>590</v>
      </c>
      <c r="C73" s="1" t="s">
        <v>363</v>
      </c>
      <c r="D73" s="1" t="s">
        <v>323</v>
      </c>
      <c r="E73" s="3" t="s">
        <v>364</v>
      </c>
      <c r="F73" s="1" t="s">
        <v>365</v>
      </c>
    </row>
    <row r="74" spans="1:6" s="1" customFormat="1">
      <c r="A74" s="1" t="s">
        <v>586</v>
      </c>
      <c r="B74" s="1" t="s">
        <v>594</v>
      </c>
      <c r="C74" s="1" t="s">
        <v>601</v>
      </c>
      <c r="D74" s="1" t="s">
        <v>604</v>
      </c>
      <c r="E74" s="3" t="s">
        <v>368</v>
      </c>
      <c r="F74" s="1" t="s">
        <v>369</v>
      </c>
    </row>
    <row r="75" spans="1:6" s="1" customFormat="1">
      <c r="A75" s="1" t="s">
        <v>586</v>
      </c>
      <c r="B75" s="1" t="s">
        <v>595</v>
      </c>
      <c r="C75" s="1" t="s">
        <v>370</v>
      </c>
      <c r="D75" s="1" t="s">
        <v>604</v>
      </c>
      <c r="E75" s="3" t="s">
        <v>371</v>
      </c>
      <c r="F75" s="1" t="s">
        <v>611</v>
      </c>
    </row>
    <row r="76" spans="1:6" s="1" customFormat="1">
      <c r="A76" s="1" t="s">
        <v>586</v>
      </c>
      <c r="B76" s="1" t="s">
        <v>596</v>
      </c>
      <c r="C76" s="1" t="s">
        <v>366</v>
      </c>
      <c r="D76" s="1" t="s">
        <v>604</v>
      </c>
      <c r="E76" s="3" t="s">
        <v>373</v>
      </c>
      <c r="F76" s="1" t="s">
        <v>372</v>
      </c>
    </row>
    <row r="77" spans="1:6" s="1" customFormat="1">
      <c r="A77" s="1" t="s">
        <v>159</v>
      </c>
      <c r="B77" s="1" t="s">
        <v>590</v>
      </c>
      <c r="C77" s="201" t="s">
        <v>617</v>
      </c>
      <c r="D77" s="1" t="s">
        <v>367</v>
      </c>
      <c r="E77" s="3" t="s">
        <v>374</v>
      </c>
      <c r="F77" s="1" t="s">
        <v>375</v>
      </c>
    </row>
    <row r="78" spans="1:6" s="1" customFormat="1">
      <c r="A78" s="1" t="s">
        <v>587</v>
      </c>
      <c r="B78" s="1" t="s">
        <v>590</v>
      </c>
      <c r="C78" s="1" t="s">
        <v>377</v>
      </c>
      <c r="D78" s="1" t="s">
        <v>605</v>
      </c>
      <c r="E78" s="3" t="s">
        <v>379</v>
      </c>
      <c r="F78" s="1" t="s">
        <v>380</v>
      </c>
    </row>
    <row r="79" spans="1:6" s="1" customFormat="1" ht="15.75" customHeight="1">
      <c r="A79" s="1" t="s">
        <v>587</v>
      </c>
      <c r="B79" s="1" t="s">
        <v>590</v>
      </c>
      <c r="C79" s="1" t="s">
        <v>381</v>
      </c>
      <c r="D79" s="1" t="s">
        <v>605</v>
      </c>
      <c r="E79" s="3" t="s">
        <v>382</v>
      </c>
      <c r="F79" s="1" t="s">
        <v>383</v>
      </c>
    </row>
    <row r="80" spans="1:6" s="1" customFormat="1">
      <c r="A80" s="1" t="s">
        <v>587</v>
      </c>
      <c r="B80" s="1" t="s">
        <v>212</v>
      </c>
      <c r="C80" s="1" t="s">
        <v>384</v>
      </c>
      <c r="D80" s="1" t="s">
        <v>605</v>
      </c>
      <c r="E80" s="3" t="s">
        <v>385</v>
      </c>
      <c r="F80" s="1" t="s">
        <v>386</v>
      </c>
    </row>
    <row r="81" spans="1:8" s="1" customFormat="1">
      <c r="A81" s="1" t="s">
        <v>587</v>
      </c>
      <c r="B81" s="1" t="s">
        <v>597</v>
      </c>
      <c r="C81" s="1" t="s">
        <v>387</v>
      </c>
      <c r="D81" s="1" t="s">
        <v>605</v>
      </c>
      <c r="E81" s="3" t="s">
        <v>388</v>
      </c>
      <c r="F81" s="1" t="s">
        <v>389</v>
      </c>
      <c r="H81" s="1" t="s">
        <v>390</v>
      </c>
    </row>
    <row r="82" spans="1:8" s="1" customFormat="1">
      <c r="A82" s="1" t="s">
        <v>587</v>
      </c>
      <c r="B82" s="1" t="s">
        <v>597</v>
      </c>
      <c r="C82" s="1" t="s">
        <v>391</v>
      </c>
      <c r="D82" s="1" t="s">
        <v>605</v>
      </c>
      <c r="E82" s="3" t="s">
        <v>392</v>
      </c>
      <c r="F82" s="201" t="s">
        <v>618</v>
      </c>
      <c r="H82" s="201" t="s">
        <v>619</v>
      </c>
    </row>
    <row r="83" spans="1:8" s="1" customFormat="1">
      <c r="A83" s="1" t="s">
        <v>587</v>
      </c>
      <c r="B83" s="1" t="s">
        <v>597</v>
      </c>
      <c r="C83" s="1" t="s">
        <v>393</v>
      </c>
      <c r="D83" s="1" t="s">
        <v>605</v>
      </c>
      <c r="E83" s="3" t="s">
        <v>394</v>
      </c>
      <c r="F83" s="1" t="s">
        <v>395</v>
      </c>
      <c r="H83" s="1" t="s">
        <v>396</v>
      </c>
    </row>
    <row r="84" spans="1:8" s="1" customFormat="1">
      <c r="A84" s="1" t="s">
        <v>587</v>
      </c>
      <c r="B84" s="1" t="s">
        <v>597</v>
      </c>
      <c r="C84" s="1" t="s">
        <v>397</v>
      </c>
      <c r="D84" s="1" t="s">
        <v>605</v>
      </c>
      <c r="E84" s="3" t="s">
        <v>398</v>
      </c>
      <c r="F84" s="1" t="s">
        <v>399</v>
      </c>
      <c r="H84" s="1" t="s">
        <v>400</v>
      </c>
    </row>
    <row r="85" spans="1:8" s="1" customFormat="1">
      <c r="A85" s="1" t="s">
        <v>587</v>
      </c>
      <c r="B85" s="1" t="s">
        <v>597</v>
      </c>
      <c r="C85" s="1" t="s">
        <v>401</v>
      </c>
      <c r="D85" s="1" t="s">
        <v>605</v>
      </c>
      <c r="E85" s="3" t="s">
        <v>402</v>
      </c>
      <c r="F85" s="1" t="s">
        <v>403</v>
      </c>
      <c r="H85" s="1" t="s">
        <v>404</v>
      </c>
    </row>
    <row r="86" spans="1:8" s="1" customFormat="1">
      <c r="A86" s="1" t="s">
        <v>587</v>
      </c>
      <c r="B86" s="1" t="s">
        <v>597</v>
      </c>
      <c r="C86" s="1" t="s">
        <v>405</v>
      </c>
      <c r="D86" s="1" t="s">
        <v>605</v>
      </c>
      <c r="E86" s="3" t="s">
        <v>406</v>
      </c>
      <c r="F86" s="1" t="s">
        <v>407</v>
      </c>
      <c r="H86" s="1" t="s">
        <v>408</v>
      </c>
    </row>
    <row r="87" spans="1:8" s="1" customFormat="1">
      <c r="A87" s="1" t="s">
        <v>587</v>
      </c>
      <c r="B87" s="1" t="s">
        <v>597</v>
      </c>
      <c r="C87" s="1" t="s">
        <v>409</v>
      </c>
      <c r="D87" s="1" t="s">
        <v>605</v>
      </c>
      <c r="E87" s="3" t="s">
        <v>410</v>
      </c>
      <c r="F87" s="1" t="s">
        <v>411</v>
      </c>
      <c r="H87" s="1" t="s">
        <v>412</v>
      </c>
    </row>
    <row r="88" spans="1:8" s="1" customFormat="1">
      <c r="A88" s="1" t="s">
        <v>587</v>
      </c>
      <c r="B88" s="1" t="s">
        <v>597</v>
      </c>
      <c r="C88" s="1" t="s">
        <v>413</v>
      </c>
      <c r="D88" s="1" t="s">
        <v>605</v>
      </c>
      <c r="E88" s="3" t="s">
        <v>414</v>
      </c>
      <c r="F88" s="201" t="s">
        <v>620</v>
      </c>
      <c r="H88" s="201" t="s">
        <v>621</v>
      </c>
    </row>
    <row r="89" spans="1:8" s="1" customFormat="1">
      <c r="A89" s="1" t="s">
        <v>376</v>
      </c>
      <c r="B89" s="1" t="s">
        <v>597</v>
      </c>
      <c r="C89" s="1" t="s">
        <v>415</v>
      </c>
      <c r="D89" s="1" t="s">
        <v>378</v>
      </c>
      <c r="E89" s="3" t="s">
        <v>416</v>
      </c>
      <c r="F89" s="201" t="s">
        <v>622</v>
      </c>
      <c r="H89" s="201" t="s">
        <v>623</v>
      </c>
    </row>
    <row r="90" spans="1:8" s="1" customFormat="1">
      <c r="A90" s="1" t="s">
        <v>588</v>
      </c>
      <c r="B90" s="1" t="s">
        <v>598</v>
      </c>
      <c r="C90" s="1" t="s">
        <v>418</v>
      </c>
      <c r="D90" s="1" t="s">
        <v>606</v>
      </c>
      <c r="E90" s="115" t="s">
        <v>420</v>
      </c>
      <c r="F90" s="1" t="s">
        <v>421</v>
      </c>
    </row>
    <row r="91" spans="1:8" s="1" customFormat="1">
      <c r="A91" s="1" t="s">
        <v>588</v>
      </c>
      <c r="B91" s="1" t="s">
        <v>417</v>
      </c>
      <c r="C91" s="1" t="s">
        <v>422</v>
      </c>
      <c r="D91" s="1" t="s">
        <v>606</v>
      </c>
      <c r="E91" s="115" t="s">
        <v>423</v>
      </c>
      <c r="F91" s="1" t="s">
        <v>424</v>
      </c>
    </row>
    <row r="92" spans="1:8" s="1" customFormat="1">
      <c r="A92" s="1" t="s">
        <v>588</v>
      </c>
      <c r="B92" s="1" t="s">
        <v>599</v>
      </c>
      <c r="C92" s="1" t="s">
        <v>426</v>
      </c>
      <c r="D92" s="1" t="s">
        <v>606</v>
      </c>
      <c r="E92" s="115" t="s">
        <v>427</v>
      </c>
      <c r="F92" s="1" t="s">
        <v>428</v>
      </c>
    </row>
    <row r="93" spans="1:8" s="1" customFormat="1">
      <c r="A93" s="1" t="s">
        <v>588</v>
      </c>
      <c r="B93" s="1" t="s">
        <v>599</v>
      </c>
      <c r="C93" s="1" t="s">
        <v>429</v>
      </c>
      <c r="D93" s="1" t="s">
        <v>606</v>
      </c>
      <c r="E93" s="115" t="s">
        <v>430</v>
      </c>
      <c r="F93" s="1" t="s">
        <v>431</v>
      </c>
    </row>
    <row r="94" spans="1:8" s="1" customFormat="1">
      <c r="A94" s="1" t="s">
        <v>588</v>
      </c>
      <c r="B94" s="1" t="s">
        <v>599</v>
      </c>
      <c r="C94" s="1" t="s">
        <v>432</v>
      </c>
      <c r="D94" s="1" t="s">
        <v>606</v>
      </c>
      <c r="E94" s="115" t="s">
        <v>433</v>
      </c>
      <c r="F94" s="1" t="s">
        <v>434</v>
      </c>
    </row>
    <row r="95" spans="1:8" s="1" customFormat="1">
      <c r="A95" s="1" t="s">
        <v>588</v>
      </c>
      <c r="B95" s="1" t="s">
        <v>599</v>
      </c>
      <c r="C95" s="1" t="s">
        <v>435</v>
      </c>
      <c r="D95" s="1" t="s">
        <v>606</v>
      </c>
      <c r="E95" s="115" t="s">
        <v>436</v>
      </c>
      <c r="F95" s="1" t="s">
        <v>437</v>
      </c>
    </row>
    <row r="96" spans="1:8" s="1" customFormat="1">
      <c r="A96" s="1" t="s">
        <v>588</v>
      </c>
      <c r="B96" s="1" t="s">
        <v>599</v>
      </c>
      <c r="C96" s="1" t="s">
        <v>438</v>
      </c>
      <c r="D96" s="1" t="s">
        <v>606</v>
      </c>
      <c r="E96" s="115" t="s">
        <v>439</v>
      </c>
      <c r="F96" s="1" t="s">
        <v>440</v>
      </c>
    </row>
    <row r="97" spans="1:6" s="1" customFormat="1">
      <c r="A97" s="1" t="s">
        <v>588</v>
      </c>
      <c r="B97" s="1" t="s">
        <v>599</v>
      </c>
      <c r="C97" s="1" t="s">
        <v>441</v>
      </c>
      <c r="D97" s="1" t="s">
        <v>606</v>
      </c>
      <c r="E97" s="115" t="s">
        <v>442</v>
      </c>
      <c r="F97" s="1" t="s">
        <v>443</v>
      </c>
    </row>
    <row r="98" spans="1:6" s="1" customFormat="1">
      <c r="A98" s="1" t="s">
        <v>588</v>
      </c>
      <c r="B98" s="1" t="s">
        <v>599</v>
      </c>
      <c r="C98" s="1" t="s">
        <v>444</v>
      </c>
      <c r="D98" s="1" t="s">
        <v>606</v>
      </c>
      <c r="E98" s="115" t="s">
        <v>445</v>
      </c>
      <c r="F98" s="1" t="s">
        <v>446</v>
      </c>
    </row>
    <row r="99" spans="1:6" s="1" customFormat="1">
      <c r="A99" s="1" t="s">
        <v>588</v>
      </c>
      <c r="B99" s="1" t="s">
        <v>599</v>
      </c>
      <c r="C99" s="1" t="s">
        <v>447</v>
      </c>
      <c r="D99" s="1" t="s">
        <v>606</v>
      </c>
      <c r="E99" s="115" t="s">
        <v>448</v>
      </c>
      <c r="F99" s="1" t="s">
        <v>449</v>
      </c>
    </row>
    <row r="100" spans="1:6" s="1" customFormat="1">
      <c r="A100" s="1" t="s">
        <v>588</v>
      </c>
      <c r="B100" s="1" t="s">
        <v>425</v>
      </c>
      <c r="C100" s="1" t="s">
        <v>450</v>
      </c>
      <c r="D100" s="1" t="s">
        <v>607</v>
      </c>
      <c r="E100" s="115" t="s">
        <v>452</v>
      </c>
      <c r="F100" s="1" t="s">
        <v>453</v>
      </c>
    </row>
    <row r="101" spans="1:6" s="1" customFormat="1">
      <c r="A101" s="1" t="s">
        <v>588</v>
      </c>
      <c r="B101" s="1" t="s">
        <v>600</v>
      </c>
      <c r="C101" s="1" t="s">
        <v>455</v>
      </c>
      <c r="D101" s="1" t="s">
        <v>451</v>
      </c>
      <c r="E101" s="115" t="s">
        <v>456</v>
      </c>
      <c r="F101" s="1" t="s">
        <v>457</v>
      </c>
    </row>
    <row r="102" spans="1:6" s="1" customFormat="1">
      <c r="A102" s="1" t="s">
        <v>158</v>
      </c>
      <c r="B102" s="1" t="s">
        <v>454</v>
      </c>
      <c r="C102" s="1" t="s">
        <v>458</v>
      </c>
      <c r="D102" s="1" t="s">
        <v>419</v>
      </c>
      <c r="E102" s="115" t="s">
        <v>459</v>
      </c>
      <c r="F102" s="1" t="s">
        <v>460</v>
      </c>
    </row>
  </sheetData>
  <hyperlinks>
    <hyperlink ref="A1" location="'Table of Contents'!A1" display="Return to Table of Contents" xr:uid="{00000000-0004-0000-0E00-000000000000}"/>
    <hyperlink ref="E15" r:id="rId1" xr:uid="{00000000-0004-0000-0E00-000001000000}"/>
    <hyperlink ref="E16:E37" r:id="rId2" display="http://apolo.creg.gov.co/Publicac.nsf/Documentos-Resoluciones?openview=" xr:uid="{00000000-0004-0000-0E00-000002000000}"/>
    <hyperlink ref="E9" r:id="rId3" xr:uid="{00000000-0004-0000-0E00-000003000000}"/>
    <hyperlink ref="E59" r:id="rId4" xr:uid="{00000000-0004-0000-0E00-000004000000}"/>
    <hyperlink ref="E60" r:id="rId5" xr:uid="{00000000-0004-0000-0E00-000005000000}"/>
    <hyperlink ref="E61" r:id="rId6" xr:uid="{00000000-0004-0000-0E00-000006000000}"/>
    <hyperlink ref="E62" r:id="rId7" xr:uid="{00000000-0004-0000-0E00-000007000000}"/>
    <hyperlink ref="E63" r:id="rId8" xr:uid="{00000000-0004-0000-0E00-000008000000}"/>
    <hyperlink ref="E65" r:id="rId9" xr:uid="{00000000-0004-0000-0E00-000009000000}"/>
    <hyperlink ref="E64" r:id="rId10" xr:uid="{00000000-0004-0000-0E00-00000A000000}"/>
    <hyperlink ref="E67" r:id="rId11" xr:uid="{00000000-0004-0000-0E00-00000B000000}"/>
    <hyperlink ref="E66" r:id="rId12" xr:uid="{00000000-0004-0000-0E00-00000C000000}"/>
    <hyperlink ref="E68" r:id="rId13" xr:uid="{00000000-0004-0000-0E00-00000D000000}"/>
    <hyperlink ref="E69" r:id="rId14" xr:uid="{00000000-0004-0000-0E00-00000E000000}"/>
    <hyperlink ref="E70" r:id="rId15" xr:uid="{00000000-0004-0000-0E00-00000F000000}"/>
    <hyperlink ref="E71" r:id="rId16" xr:uid="{00000000-0004-0000-0E00-000010000000}"/>
    <hyperlink ref="E72" r:id="rId17" xr:uid="{00000000-0004-0000-0E00-000011000000}"/>
    <hyperlink ref="E73" r:id="rId18" xr:uid="{00000000-0004-0000-0E00-000012000000}"/>
    <hyperlink ref="E74" r:id="rId19" xr:uid="{00000000-0004-0000-0E00-000013000000}"/>
    <hyperlink ref="E75" r:id="rId20" xr:uid="{00000000-0004-0000-0E00-000014000000}"/>
    <hyperlink ref="E76" r:id="rId21" xr:uid="{00000000-0004-0000-0E00-000015000000}"/>
    <hyperlink ref="E77" r:id="rId22" xr:uid="{00000000-0004-0000-0E00-000016000000}"/>
    <hyperlink ref="E81" r:id="rId23" xr:uid="{00000000-0004-0000-0E00-000017000000}"/>
    <hyperlink ref="E79" r:id="rId24" xr:uid="{00000000-0004-0000-0E00-000018000000}"/>
    <hyperlink ref="E5" r:id="rId25" xr:uid="{00000000-0004-0000-0E00-000019000000}"/>
    <hyperlink ref="E12" r:id="rId26" xr:uid="{00000000-0004-0000-0E00-00001A000000}"/>
    <hyperlink ref="E14" r:id="rId27" xr:uid="{00000000-0004-0000-0E00-00001B000000}"/>
    <hyperlink ref="E38" r:id="rId28" xr:uid="{00000000-0004-0000-0E00-00001C000000}"/>
    <hyperlink ref="E26" r:id="rId29" xr:uid="{00000000-0004-0000-0E00-00001D000000}"/>
    <hyperlink ref="E25" r:id="rId30" xr:uid="{00000000-0004-0000-0E00-00001E000000}"/>
    <hyperlink ref="E6" r:id="rId31" xr:uid="{00000000-0004-0000-0E00-00001F000000}"/>
    <hyperlink ref="E7" r:id="rId32" xr:uid="{00000000-0004-0000-0E00-000020000000}"/>
    <hyperlink ref="E8" r:id="rId33" xr:uid="{00000000-0004-0000-0E00-000021000000}"/>
    <hyperlink ref="E11" r:id="rId34" xr:uid="{00000000-0004-0000-0E00-000022000000}"/>
    <hyperlink ref="E10" r:id="rId35" xr:uid="{00000000-0004-0000-0E00-000023000000}"/>
    <hyperlink ref="E13" r:id="rId36" xr:uid="{00000000-0004-0000-0E00-000024000000}"/>
    <hyperlink ref="E40" r:id="rId37" xr:uid="{00000000-0004-0000-0E00-000025000000}"/>
    <hyperlink ref="E41" r:id="rId38" xr:uid="{00000000-0004-0000-0E00-000026000000}"/>
    <hyperlink ref="E42" r:id="rId39" xr:uid="{00000000-0004-0000-0E00-000027000000}"/>
    <hyperlink ref="E45" r:id="rId40" xr:uid="{00000000-0004-0000-0E00-000028000000}"/>
    <hyperlink ref="E46" r:id="rId41" xr:uid="{00000000-0004-0000-0E00-000029000000}"/>
    <hyperlink ref="E48" r:id="rId42" xr:uid="{00000000-0004-0000-0E00-00002A000000}"/>
    <hyperlink ref="E52" r:id="rId43" xr:uid="{00000000-0004-0000-0E00-00002B000000}"/>
    <hyperlink ref="E53" r:id="rId44" xr:uid="{00000000-0004-0000-0E00-00002C000000}"/>
    <hyperlink ref="E54" r:id="rId45" xr:uid="{00000000-0004-0000-0E00-00002D000000}"/>
    <hyperlink ref="E55" r:id="rId46" xr:uid="{00000000-0004-0000-0E00-00002E000000}"/>
    <hyperlink ref="E56" r:id="rId47" xr:uid="{00000000-0004-0000-0E00-00002F000000}"/>
    <hyperlink ref="E57" r:id="rId48" xr:uid="{00000000-0004-0000-0E00-000030000000}"/>
    <hyperlink ref="E58" r:id="rId49" xr:uid="{00000000-0004-0000-0E00-000031000000}"/>
    <hyperlink ref="E96" r:id="rId50" xr:uid="{00000000-0004-0000-0E00-000032000000}"/>
    <hyperlink ref="E99" r:id="rId51" xr:uid="{00000000-0004-0000-0E00-000033000000}"/>
  </hyperlinks>
  <pageMargins left="0.7" right="0.7" top="0.75" bottom="0.75" header="0.3" footer="0.3"/>
  <pageSetup orientation="portrait"/>
  <customProperties>
    <customPr name="_pios_id" r:id="rId52"/>
    <customPr name="EpmWorksheetKeyString_GUID" r:id="rId53"/>
  </customPropertie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0A335E-E996-4727-AA6D-5E8F37BF0466}">
  <dimension ref="A1:AD31"/>
  <sheetViews>
    <sheetView showGridLines="0" zoomScale="70" zoomScaleNormal="70" workbookViewId="0">
      <pane xSplit="1" ySplit="5" topLeftCell="B22" activePane="bottomRight" state="frozen"/>
      <selection pane="topRight" activeCell="B1" sqref="B1"/>
      <selection pane="bottomLeft" activeCell="A5" sqref="A5"/>
      <selection pane="bottomRight" activeCell="C40" sqref="C40"/>
    </sheetView>
  </sheetViews>
  <sheetFormatPr baseColWidth="10" defaultColWidth="11.453125" defaultRowHeight="14.5"/>
  <cols>
    <col min="1" max="1" width="11.453125" style="129"/>
    <col min="2" max="2" width="26.1796875" style="129" customWidth="1"/>
    <col min="3" max="3" width="163.1796875" style="129" customWidth="1"/>
    <col min="4" max="4" width="52.54296875" style="129" customWidth="1"/>
    <col min="5" max="16384" width="11.453125" style="129"/>
  </cols>
  <sheetData>
    <row r="1" spans="1:30">
      <c r="A1" s="3" t="s">
        <v>626</v>
      </c>
    </row>
    <row r="2" spans="1:30">
      <c r="A2" s="3"/>
    </row>
    <row r="3" spans="1:30">
      <c r="A3" s="3"/>
    </row>
    <row r="4" spans="1:30" s="110" customFormat="1" ht="26">
      <c r="A4" s="356" t="s">
        <v>978</v>
      </c>
      <c r="B4" s="355"/>
      <c r="C4" s="355"/>
      <c r="D4" s="355"/>
      <c r="E4" s="355"/>
      <c r="F4" s="355"/>
      <c r="G4" s="355"/>
      <c r="H4" s="355"/>
      <c r="I4" s="355"/>
      <c r="J4" s="355"/>
      <c r="K4" s="355"/>
      <c r="L4" s="355"/>
      <c r="M4" s="355"/>
      <c r="N4" s="355"/>
      <c r="O4" s="355"/>
      <c r="P4" s="355"/>
      <c r="Q4" s="355"/>
      <c r="R4" s="355"/>
      <c r="S4" s="355"/>
      <c r="T4" s="355"/>
      <c r="U4" s="355"/>
      <c r="V4" s="355"/>
      <c r="W4" s="355"/>
      <c r="X4" s="355"/>
      <c r="Y4" s="355"/>
      <c r="Z4" s="355"/>
      <c r="AA4" s="355"/>
      <c r="AB4" s="355"/>
      <c r="AC4" s="355"/>
      <c r="AD4" s="355"/>
    </row>
    <row r="5" spans="1:30" ht="20">
      <c r="A5" s="354" t="s">
        <v>975</v>
      </c>
      <c r="B5" s="353" t="s">
        <v>974</v>
      </c>
      <c r="C5" s="352" t="s">
        <v>985</v>
      </c>
      <c r="D5" s="352" t="s">
        <v>984</v>
      </c>
      <c r="E5" s="351"/>
      <c r="F5" s="351"/>
      <c r="G5" s="351"/>
      <c r="H5" s="351"/>
      <c r="I5" s="351"/>
      <c r="J5" s="351"/>
      <c r="K5" s="351"/>
      <c r="L5" s="351"/>
      <c r="M5" s="351"/>
      <c r="N5" s="350"/>
      <c r="O5" s="350"/>
      <c r="P5" s="350"/>
      <c r="Q5" s="350"/>
      <c r="R5" s="350"/>
      <c r="S5" s="350"/>
      <c r="T5" s="350"/>
      <c r="U5" s="350"/>
      <c r="V5" s="5"/>
      <c r="W5" s="5"/>
      <c r="X5" s="5"/>
      <c r="Y5" s="5"/>
      <c r="Z5" s="5"/>
      <c r="AA5" s="5"/>
      <c r="AB5" s="5"/>
      <c r="AC5" s="5"/>
      <c r="AD5" s="5"/>
    </row>
    <row r="6" spans="1:30" ht="15.5">
      <c r="A6" s="349" t="s">
        <v>973</v>
      </c>
      <c r="B6" s="296" t="s">
        <v>972</v>
      </c>
      <c r="C6" s="348" t="s">
        <v>971</v>
      </c>
      <c r="D6" s="296" t="s">
        <v>982</v>
      </c>
      <c r="E6" s="5"/>
      <c r="F6" s="5"/>
      <c r="G6" s="5"/>
      <c r="H6" s="296"/>
      <c r="I6" s="296"/>
      <c r="J6" s="296"/>
      <c r="K6" s="296"/>
      <c r="L6" s="296"/>
      <c r="M6" s="296"/>
      <c r="N6" s="296"/>
      <c r="O6" s="296"/>
      <c r="P6" s="5"/>
      <c r="Q6" s="5"/>
      <c r="R6" s="5"/>
      <c r="S6" s="5"/>
      <c r="T6" s="5"/>
      <c r="U6" s="5"/>
      <c r="V6" s="5"/>
      <c r="W6" s="5"/>
      <c r="X6" s="5"/>
      <c r="Y6" s="5"/>
      <c r="Z6" s="5"/>
      <c r="AA6" s="5"/>
      <c r="AB6" s="5"/>
      <c r="AC6" s="5"/>
      <c r="AD6" s="5"/>
    </row>
    <row r="7" spans="1:30" ht="15.5">
      <c r="A7" s="5"/>
      <c r="B7" s="5"/>
      <c r="C7" s="348" t="s">
        <v>970</v>
      </c>
      <c r="D7" s="296" t="s">
        <v>979</v>
      </c>
      <c r="H7" s="5"/>
      <c r="I7" s="5"/>
      <c r="J7" s="5"/>
      <c r="K7" s="5"/>
      <c r="L7" s="5"/>
      <c r="M7" s="5"/>
      <c r="N7" s="5"/>
      <c r="O7" s="5"/>
      <c r="P7" s="5"/>
      <c r="Q7" s="5"/>
      <c r="R7" s="5"/>
      <c r="S7" s="5"/>
      <c r="T7" s="5"/>
      <c r="U7" s="5"/>
      <c r="V7" s="5"/>
      <c r="W7" s="5"/>
      <c r="X7" s="5"/>
      <c r="Y7" s="5"/>
      <c r="Z7" s="5"/>
      <c r="AA7" s="5"/>
      <c r="AB7" s="5"/>
      <c r="AC7" s="5"/>
      <c r="AD7" s="5"/>
    </row>
    <row r="8" spans="1:30" ht="15.5">
      <c r="A8" s="5"/>
      <c r="B8" s="5"/>
      <c r="C8" s="348"/>
      <c r="D8" s="296"/>
      <c r="H8" s="5"/>
      <c r="I8" s="5"/>
      <c r="J8" s="5"/>
      <c r="K8" s="5"/>
      <c r="L8" s="5"/>
      <c r="M8" s="5"/>
      <c r="N8" s="5"/>
      <c r="O8" s="5"/>
      <c r="P8" s="5"/>
      <c r="Q8" s="5"/>
      <c r="R8" s="5"/>
      <c r="S8" s="5"/>
      <c r="T8" s="5"/>
      <c r="U8" s="5"/>
      <c r="V8" s="5"/>
      <c r="W8" s="5"/>
      <c r="X8" s="5"/>
      <c r="Y8" s="5"/>
      <c r="Z8" s="5"/>
      <c r="AA8" s="5"/>
      <c r="AB8" s="5"/>
      <c r="AC8" s="5"/>
      <c r="AD8" s="5"/>
    </row>
    <row r="9" spans="1:30" ht="15.5">
      <c r="A9" s="349" t="s">
        <v>954</v>
      </c>
      <c r="B9" s="296" t="s">
        <v>969</v>
      </c>
      <c r="C9" s="348" t="s">
        <v>968</v>
      </c>
      <c r="D9" s="296" t="s">
        <v>981</v>
      </c>
      <c r="G9" s="5"/>
      <c r="H9" s="296"/>
      <c r="I9" s="296"/>
      <c r="J9" s="296"/>
      <c r="K9" s="296"/>
      <c r="L9" s="296"/>
      <c r="M9" s="296"/>
      <c r="N9" s="296"/>
      <c r="O9" s="296"/>
      <c r="P9" s="5"/>
      <c r="Q9" s="5"/>
      <c r="R9" s="5"/>
      <c r="S9" s="5"/>
      <c r="T9" s="5"/>
      <c r="U9" s="5"/>
      <c r="V9" s="5"/>
      <c r="W9" s="5"/>
      <c r="X9" s="5"/>
      <c r="Y9" s="5"/>
      <c r="Z9" s="5"/>
      <c r="AA9" s="5"/>
      <c r="AB9" s="5"/>
      <c r="AC9" s="5"/>
      <c r="AD9" s="5"/>
    </row>
    <row r="10" spans="1:30" ht="15.5">
      <c r="A10" s="349"/>
      <c r="B10" s="5"/>
      <c r="C10" s="348" t="s">
        <v>967</v>
      </c>
      <c r="D10" s="296" t="s">
        <v>980</v>
      </c>
      <c r="G10" s="5"/>
      <c r="H10" s="296"/>
      <c r="I10" s="296"/>
      <c r="J10" s="296"/>
      <c r="K10" s="296"/>
      <c r="L10" s="296"/>
      <c r="M10" s="296"/>
      <c r="N10" s="296"/>
      <c r="O10" s="296"/>
      <c r="P10" s="5"/>
      <c r="Q10" s="5"/>
      <c r="R10" s="5"/>
      <c r="S10" s="5"/>
      <c r="T10" s="5"/>
      <c r="U10" s="5"/>
      <c r="V10" s="5"/>
      <c r="W10" s="5"/>
      <c r="X10" s="5"/>
      <c r="Y10" s="5"/>
      <c r="Z10" s="5"/>
      <c r="AA10" s="5"/>
      <c r="AB10" s="5"/>
      <c r="AC10" s="5"/>
      <c r="AD10" s="5"/>
    </row>
    <row r="11" spans="1:30" ht="15.5">
      <c r="A11" s="349"/>
      <c r="B11" s="5"/>
      <c r="C11" s="348"/>
      <c r="D11" s="296"/>
      <c r="G11" s="5"/>
      <c r="H11" s="296"/>
      <c r="I11" s="296"/>
      <c r="J11" s="296"/>
      <c r="K11" s="296"/>
      <c r="L11" s="296"/>
      <c r="M11" s="296"/>
      <c r="N11" s="296"/>
      <c r="O11" s="296"/>
      <c r="P11" s="5"/>
      <c r="Q11" s="5"/>
      <c r="R11" s="5"/>
      <c r="S11" s="5"/>
      <c r="T11" s="5"/>
      <c r="U11" s="5"/>
      <c r="V11" s="5"/>
      <c r="W11" s="5"/>
      <c r="X11" s="5"/>
      <c r="Y11" s="5"/>
      <c r="Z11" s="5"/>
      <c r="AA11" s="5"/>
      <c r="AB11" s="5"/>
      <c r="AC11" s="5"/>
      <c r="AD11" s="5"/>
    </row>
    <row r="12" spans="1:30" ht="15.5">
      <c r="A12" s="349"/>
      <c r="B12" s="296" t="s">
        <v>966</v>
      </c>
      <c r="C12" s="348" t="s">
        <v>965</v>
      </c>
      <c r="D12" s="296" t="s">
        <v>981</v>
      </c>
      <c r="G12" s="5"/>
      <c r="H12" s="296"/>
      <c r="I12" s="296"/>
      <c r="J12" s="296"/>
      <c r="K12" s="296"/>
      <c r="L12" s="296"/>
      <c r="M12" s="296"/>
      <c r="N12" s="296"/>
      <c r="O12" s="296"/>
      <c r="P12" s="5"/>
      <c r="Q12" s="5"/>
      <c r="R12" s="5"/>
      <c r="S12" s="5"/>
      <c r="T12" s="5"/>
      <c r="U12" s="5"/>
      <c r="V12" s="5"/>
      <c r="W12" s="5"/>
      <c r="X12" s="5"/>
      <c r="Y12" s="5"/>
      <c r="Z12" s="5"/>
      <c r="AA12" s="5"/>
      <c r="AB12" s="5"/>
      <c r="AC12" s="5"/>
      <c r="AD12" s="5"/>
    </row>
    <row r="13" spans="1:30" ht="15.5">
      <c r="A13" s="349"/>
      <c r="B13" s="5"/>
      <c r="C13" s="348" t="s">
        <v>964</v>
      </c>
      <c r="D13" s="296" t="s">
        <v>980</v>
      </c>
      <c r="G13" s="5"/>
      <c r="H13" s="296"/>
      <c r="I13" s="296"/>
      <c r="J13" s="296"/>
      <c r="K13" s="296"/>
      <c r="L13" s="296"/>
      <c r="M13" s="296"/>
      <c r="N13" s="296"/>
      <c r="O13" s="296"/>
      <c r="P13" s="5"/>
      <c r="Q13" s="5"/>
      <c r="R13" s="5"/>
      <c r="S13" s="5"/>
      <c r="T13" s="5"/>
      <c r="U13" s="5"/>
      <c r="V13" s="5"/>
      <c r="W13" s="5"/>
      <c r="X13" s="5"/>
      <c r="Y13" s="5"/>
      <c r="Z13" s="5"/>
      <c r="AA13" s="5"/>
      <c r="AB13" s="5"/>
      <c r="AC13" s="5"/>
      <c r="AD13" s="5"/>
    </row>
    <row r="14" spans="1:30" ht="15.5">
      <c r="A14" s="349"/>
      <c r="B14" s="5"/>
      <c r="C14" s="348"/>
      <c r="D14" s="296"/>
      <c r="G14" s="5"/>
      <c r="H14" s="296"/>
      <c r="I14" s="296"/>
      <c r="J14" s="296"/>
      <c r="K14" s="296"/>
      <c r="L14" s="296"/>
      <c r="M14" s="296"/>
      <c r="N14" s="296"/>
      <c r="O14" s="296"/>
      <c r="P14" s="5"/>
      <c r="Q14" s="5"/>
      <c r="R14" s="5"/>
      <c r="S14" s="5"/>
      <c r="T14" s="5"/>
      <c r="U14" s="5"/>
      <c r="V14" s="5"/>
      <c r="W14" s="5"/>
      <c r="X14" s="5"/>
      <c r="Y14" s="5"/>
      <c r="Z14" s="5"/>
      <c r="AA14" s="5"/>
      <c r="AB14" s="5"/>
      <c r="AC14" s="5"/>
      <c r="AD14" s="5"/>
    </row>
    <row r="15" spans="1:30" ht="15.5">
      <c r="A15" s="349"/>
      <c r="B15" s="296" t="s">
        <v>963</v>
      </c>
      <c r="C15" s="348" t="s">
        <v>962</v>
      </c>
      <c r="D15" s="296" t="s">
        <v>981</v>
      </c>
      <c r="G15" s="5"/>
      <c r="H15" s="296"/>
      <c r="I15" s="296"/>
      <c r="J15" s="296"/>
      <c r="K15" s="296"/>
      <c r="L15" s="296"/>
      <c r="M15" s="296"/>
      <c r="N15" s="296"/>
      <c r="O15" s="296"/>
      <c r="P15" s="5"/>
      <c r="Q15" s="5"/>
      <c r="R15" s="5"/>
      <c r="S15" s="5"/>
      <c r="T15" s="5"/>
      <c r="U15" s="5"/>
      <c r="V15" s="5"/>
      <c r="W15" s="5"/>
      <c r="X15" s="5"/>
      <c r="Y15" s="5"/>
      <c r="Z15" s="5"/>
      <c r="AA15" s="5"/>
      <c r="AB15" s="5"/>
      <c r="AC15" s="5"/>
      <c r="AD15" s="5"/>
    </row>
    <row r="16" spans="1:30" ht="15.5">
      <c r="A16" s="349"/>
      <c r="B16" s="5"/>
      <c r="C16" s="348" t="s">
        <v>961</v>
      </c>
      <c r="D16" s="296" t="s">
        <v>980</v>
      </c>
      <c r="G16" s="5"/>
      <c r="H16" s="296"/>
      <c r="I16" s="296"/>
      <c r="J16" s="296"/>
      <c r="K16" s="296"/>
      <c r="L16" s="296"/>
      <c r="M16" s="296"/>
      <c r="N16" s="296"/>
      <c r="O16" s="296"/>
      <c r="P16" s="5"/>
      <c r="Q16" s="5"/>
      <c r="R16" s="5"/>
      <c r="S16" s="5"/>
      <c r="T16" s="5"/>
      <c r="U16" s="5"/>
      <c r="V16" s="5"/>
      <c r="W16" s="5"/>
      <c r="X16" s="5"/>
      <c r="Y16" s="5"/>
      <c r="Z16" s="5"/>
      <c r="AA16" s="5"/>
      <c r="AB16" s="5"/>
      <c r="AC16" s="5"/>
      <c r="AD16" s="5"/>
    </row>
    <row r="17" spans="1:30" ht="15.5">
      <c r="A17" s="349"/>
      <c r="B17" s="5"/>
      <c r="C17" s="348"/>
      <c r="D17" s="296"/>
      <c r="G17" s="5"/>
      <c r="H17" s="296"/>
      <c r="I17" s="296"/>
      <c r="J17" s="296"/>
      <c r="K17" s="296"/>
      <c r="L17" s="296"/>
      <c r="M17" s="296"/>
      <c r="N17" s="296"/>
      <c r="O17" s="296"/>
      <c r="P17" s="5"/>
      <c r="Q17" s="5"/>
      <c r="R17" s="5"/>
      <c r="S17" s="5"/>
      <c r="T17" s="5"/>
      <c r="U17" s="5"/>
      <c r="V17" s="5"/>
      <c r="W17" s="5"/>
      <c r="X17" s="5"/>
      <c r="Y17" s="5"/>
      <c r="Z17" s="5"/>
      <c r="AA17" s="5"/>
      <c r="AB17" s="5"/>
      <c r="AC17" s="5"/>
      <c r="AD17" s="5"/>
    </row>
    <row r="18" spans="1:30" ht="15.5">
      <c r="A18" s="349"/>
      <c r="B18" s="296" t="s">
        <v>960</v>
      </c>
      <c r="C18" s="348" t="s">
        <v>959</v>
      </c>
      <c r="D18" s="296" t="s">
        <v>981</v>
      </c>
      <c r="G18" s="5"/>
      <c r="H18" s="296"/>
      <c r="I18" s="296"/>
      <c r="J18" s="296"/>
      <c r="K18" s="296"/>
      <c r="L18" s="296"/>
      <c r="M18" s="296"/>
      <c r="N18" s="296"/>
      <c r="O18" s="296"/>
      <c r="P18" s="5"/>
      <c r="Q18" s="5"/>
      <c r="R18" s="5"/>
      <c r="S18" s="5"/>
      <c r="T18" s="5"/>
      <c r="U18" s="5"/>
      <c r="V18" s="5"/>
      <c r="W18" s="5"/>
      <c r="X18" s="5"/>
      <c r="Y18" s="5"/>
      <c r="Z18" s="5"/>
      <c r="AA18" s="5"/>
      <c r="AB18" s="5"/>
      <c r="AC18" s="5"/>
      <c r="AD18" s="5"/>
    </row>
    <row r="19" spans="1:30" ht="15.5">
      <c r="A19" s="349"/>
      <c r="B19" s="5"/>
      <c r="C19" s="348" t="s">
        <v>958</v>
      </c>
      <c r="D19" s="296" t="s">
        <v>980</v>
      </c>
      <c r="G19" s="5"/>
      <c r="H19" s="296"/>
      <c r="I19" s="296"/>
      <c r="J19" s="296"/>
      <c r="K19" s="296"/>
      <c r="L19" s="296"/>
      <c r="M19" s="296"/>
      <c r="N19" s="296"/>
      <c r="O19" s="296"/>
      <c r="P19" s="5"/>
      <c r="Q19" s="5"/>
      <c r="R19" s="5"/>
      <c r="S19" s="5"/>
      <c r="T19" s="5"/>
      <c r="U19" s="5"/>
      <c r="V19" s="5"/>
      <c r="W19" s="5"/>
      <c r="X19" s="5"/>
      <c r="Y19" s="5"/>
      <c r="Z19" s="5"/>
      <c r="AA19" s="5"/>
      <c r="AB19" s="5"/>
      <c r="AC19" s="5"/>
      <c r="AD19" s="5"/>
    </row>
    <row r="20" spans="1:30" ht="15.5">
      <c r="A20" s="349"/>
      <c r="B20" s="5"/>
      <c r="C20" s="348"/>
      <c r="D20" s="296"/>
      <c r="G20" s="5"/>
      <c r="H20" s="296"/>
      <c r="I20" s="296"/>
      <c r="J20" s="296"/>
      <c r="K20" s="296"/>
      <c r="L20" s="296"/>
      <c r="M20" s="296"/>
      <c r="N20" s="296"/>
      <c r="O20" s="296"/>
      <c r="P20" s="5"/>
      <c r="Q20" s="5"/>
      <c r="R20" s="5"/>
      <c r="S20" s="5"/>
      <c r="T20" s="5"/>
      <c r="U20" s="5"/>
      <c r="V20" s="5"/>
      <c r="W20" s="5"/>
      <c r="X20" s="5"/>
      <c r="Y20" s="5"/>
      <c r="Z20" s="5"/>
      <c r="AA20" s="5"/>
      <c r="AB20" s="5"/>
      <c r="AC20" s="5"/>
      <c r="AD20" s="5"/>
    </row>
    <row r="21" spans="1:30" ht="15.5">
      <c r="A21" s="349"/>
      <c r="B21" s="296" t="s">
        <v>957</v>
      </c>
      <c r="C21" s="348" t="s">
        <v>956</v>
      </c>
      <c r="D21" s="296" t="s">
        <v>981</v>
      </c>
      <c r="G21" s="5"/>
      <c r="H21" s="296"/>
      <c r="I21" s="296"/>
      <c r="J21" s="296"/>
      <c r="K21" s="296"/>
      <c r="L21" s="296"/>
      <c r="M21" s="296"/>
      <c r="N21" s="296"/>
      <c r="O21" s="296"/>
      <c r="P21" s="5"/>
      <c r="Q21" s="5"/>
      <c r="R21" s="5"/>
      <c r="S21" s="5"/>
      <c r="T21" s="5"/>
      <c r="U21" s="5"/>
      <c r="V21" s="5"/>
      <c r="W21" s="5"/>
      <c r="X21" s="5"/>
      <c r="Y21" s="5"/>
      <c r="Z21" s="5"/>
      <c r="AA21" s="5"/>
      <c r="AB21" s="5"/>
      <c r="AC21" s="5"/>
      <c r="AD21" s="5"/>
    </row>
    <row r="22" spans="1:30" ht="15.5">
      <c r="A22" s="349"/>
      <c r="B22" s="5"/>
      <c r="C22" s="348" t="s">
        <v>955</v>
      </c>
      <c r="D22" s="296" t="s">
        <v>980</v>
      </c>
      <c r="E22" s="5"/>
      <c r="F22" s="5"/>
      <c r="G22" s="5"/>
      <c r="H22" s="296"/>
      <c r="I22" s="296"/>
      <c r="J22" s="296"/>
      <c r="K22" s="296"/>
      <c r="L22" s="296"/>
      <c r="M22" s="296"/>
      <c r="N22" s="296"/>
      <c r="O22" s="296"/>
      <c r="P22" s="5"/>
      <c r="Q22" s="5"/>
      <c r="R22" s="5"/>
      <c r="S22" s="5"/>
      <c r="T22" s="5"/>
      <c r="U22" s="5"/>
      <c r="V22" s="5"/>
      <c r="W22" s="5"/>
      <c r="X22" s="5"/>
      <c r="Y22" s="5"/>
      <c r="Z22" s="5"/>
      <c r="AA22" s="5"/>
      <c r="AB22" s="5"/>
      <c r="AC22" s="5"/>
      <c r="AD22" s="5"/>
    </row>
    <row r="23" spans="1:30" ht="15.5">
      <c r="A23" s="349"/>
      <c r="B23" s="5"/>
      <c r="C23" s="348"/>
      <c r="D23" s="296"/>
      <c r="E23" s="5"/>
      <c r="F23" s="5"/>
      <c r="G23" s="5"/>
      <c r="H23" s="296"/>
      <c r="I23" s="296"/>
      <c r="J23" s="296"/>
      <c r="K23" s="296"/>
      <c r="L23" s="296"/>
      <c r="M23" s="296"/>
      <c r="N23" s="296"/>
      <c r="O23" s="296"/>
      <c r="P23" s="5"/>
      <c r="Q23" s="5"/>
      <c r="R23" s="5"/>
      <c r="S23" s="5"/>
      <c r="T23" s="5"/>
      <c r="U23" s="5"/>
      <c r="V23" s="5"/>
      <c r="W23" s="5"/>
      <c r="X23" s="5"/>
      <c r="Y23" s="5"/>
      <c r="Z23" s="5"/>
      <c r="AA23" s="5"/>
      <c r="AB23" s="5"/>
      <c r="AC23" s="5"/>
      <c r="AD23" s="5"/>
    </row>
    <row r="24" spans="1:30" ht="15.5">
      <c r="A24" s="349" t="s">
        <v>954</v>
      </c>
      <c r="B24" s="296" t="s">
        <v>977</v>
      </c>
      <c r="C24" s="348" t="s">
        <v>953</v>
      </c>
      <c r="D24" s="296" t="s">
        <v>983</v>
      </c>
      <c r="E24" s="5"/>
      <c r="F24" s="5"/>
      <c r="G24" s="5"/>
      <c r="H24" s="296"/>
      <c r="I24" s="296"/>
      <c r="J24" s="296"/>
      <c r="K24" s="296"/>
      <c r="L24" s="296"/>
      <c r="M24" s="296"/>
      <c r="N24" s="296"/>
      <c r="O24" s="296"/>
      <c r="P24" s="5"/>
      <c r="Q24" s="5"/>
      <c r="R24" s="5"/>
      <c r="S24" s="5"/>
      <c r="T24" s="5"/>
      <c r="U24" s="5"/>
      <c r="V24" s="5"/>
      <c r="W24" s="5"/>
      <c r="X24" s="5"/>
      <c r="Y24" s="5"/>
      <c r="Z24" s="5"/>
      <c r="AA24" s="5"/>
      <c r="AB24" s="5"/>
      <c r="AC24" s="5"/>
      <c r="AD24" s="5"/>
    </row>
    <row r="25" spans="1:30" ht="15.5">
      <c r="A25" s="349"/>
      <c r="B25" s="296"/>
      <c r="C25" s="348"/>
      <c r="D25" s="296"/>
      <c r="E25" s="5"/>
      <c r="F25" s="5"/>
      <c r="G25" s="5"/>
      <c r="H25" s="296"/>
      <c r="I25" s="296"/>
      <c r="J25" s="296"/>
      <c r="K25" s="296"/>
      <c r="L25" s="296"/>
      <c r="M25" s="296"/>
      <c r="N25" s="296"/>
      <c r="O25" s="296"/>
      <c r="P25" s="5"/>
      <c r="Q25" s="5"/>
      <c r="R25" s="5"/>
      <c r="S25" s="5"/>
      <c r="T25" s="5"/>
      <c r="U25" s="5"/>
      <c r="V25" s="5"/>
      <c r="W25" s="5"/>
      <c r="X25" s="5"/>
      <c r="Y25" s="5"/>
      <c r="Z25" s="5"/>
      <c r="AA25" s="5"/>
      <c r="AB25" s="5"/>
      <c r="AC25" s="5"/>
      <c r="AD25" s="5"/>
    </row>
    <row r="26" spans="1:30" ht="15.5">
      <c r="A26" s="349"/>
      <c r="B26" s="296"/>
      <c r="C26" s="348"/>
      <c r="D26" s="5"/>
      <c r="E26" s="5"/>
      <c r="F26" s="5"/>
      <c r="G26" s="5"/>
      <c r="H26" s="296"/>
      <c r="I26" s="296"/>
      <c r="J26" s="296"/>
      <c r="K26" s="296"/>
      <c r="L26" s="296"/>
      <c r="M26" s="296"/>
      <c r="N26" s="296"/>
      <c r="O26" s="296"/>
      <c r="P26" s="5"/>
      <c r="Q26" s="5"/>
      <c r="R26" s="5"/>
      <c r="S26" s="5"/>
      <c r="T26" s="5"/>
      <c r="U26" s="5"/>
      <c r="V26" s="5"/>
      <c r="W26" s="5"/>
      <c r="X26" s="5"/>
      <c r="Y26" s="5"/>
      <c r="Z26" s="5"/>
      <c r="AA26" s="5"/>
      <c r="AB26" s="5"/>
      <c r="AC26" s="5"/>
      <c r="AD26" s="5"/>
    </row>
    <row r="27" spans="1:30" ht="15.5">
      <c r="A27" s="349"/>
      <c r="B27" s="296"/>
      <c r="C27" s="348"/>
      <c r="D27" s="5"/>
      <c r="E27" s="5"/>
      <c r="F27" s="5"/>
      <c r="G27" s="5"/>
      <c r="H27" s="296"/>
      <c r="I27" s="296"/>
      <c r="J27" s="296"/>
      <c r="K27" s="296"/>
      <c r="L27" s="296"/>
      <c r="M27" s="296"/>
      <c r="N27" s="296"/>
      <c r="O27" s="296"/>
      <c r="P27" s="5"/>
      <c r="Q27" s="5"/>
      <c r="R27" s="5"/>
      <c r="S27" s="5"/>
      <c r="T27" s="5"/>
      <c r="U27" s="5"/>
      <c r="V27" s="5"/>
      <c r="W27" s="5"/>
      <c r="X27" s="5"/>
      <c r="Y27" s="5"/>
      <c r="Z27" s="5"/>
      <c r="AA27" s="5"/>
      <c r="AB27" s="5"/>
      <c r="AC27" s="5"/>
      <c r="AD27" s="5"/>
    </row>
    <row r="28" spans="1:30" ht="15.5">
      <c r="A28" s="349"/>
      <c r="B28" s="296"/>
      <c r="C28" s="348"/>
      <c r="D28" s="5"/>
      <c r="E28" s="5"/>
      <c r="F28" s="5"/>
      <c r="G28" s="5"/>
      <c r="H28" s="296"/>
      <c r="I28" s="296"/>
      <c r="J28" s="296"/>
      <c r="K28" s="296"/>
      <c r="L28" s="296"/>
      <c r="M28" s="296"/>
      <c r="N28" s="296"/>
      <c r="O28" s="296"/>
      <c r="P28" s="5"/>
      <c r="Q28" s="5"/>
      <c r="R28" s="5"/>
      <c r="S28" s="5"/>
      <c r="T28" s="5"/>
      <c r="U28" s="5"/>
      <c r="V28" s="5"/>
      <c r="W28" s="5"/>
      <c r="X28" s="5"/>
      <c r="Y28" s="5"/>
      <c r="Z28" s="5"/>
      <c r="AA28" s="5"/>
      <c r="AB28" s="5"/>
      <c r="AC28" s="5"/>
      <c r="AD28" s="5"/>
    </row>
    <row r="29" spans="1:30" ht="15.5">
      <c r="A29" s="349"/>
      <c r="B29" s="296"/>
      <c r="C29" s="348"/>
      <c r="D29" s="5"/>
      <c r="E29" s="5"/>
      <c r="F29" s="5"/>
      <c r="G29" s="5"/>
      <c r="H29" s="296"/>
      <c r="I29" s="296"/>
      <c r="J29" s="296"/>
      <c r="K29" s="296"/>
      <c r="L29" s="296"/>
      <c r="M29" s="296"/>
      <c r="N29" s="296"/>
      <c r="O29" s="296"/>
      <c r="P29" s="5"/>
      <c r="Q29" s="5"/>
      <c r="R29" s="5"/>
      <c r="S29" s="5"/>
      <c r="T29" s="5"/>
      <c r="U29" s="5"/>
      <c r="V29" s="5"/>
      <c r="W29" s="5"/>
      <c r="X29" s="5"/>
      <c r="Y29" s="5"/>
      <c r="Z29" s="5"/>
      <c r="AA29" s="5"/>
      <c r="AB29" s="5"/>
      <c r="AC29" s="5"/>
      <c r="AD29" s="5"/>
    </row>
    <row r="30" spans="1:30" ht="15.5">
      <c r="A30" s="349"/>
      <c r="B30" s="296"/>
      <c r="C30" s="348"/>
      <c r="D30" s="5"/>
      <c r="E30" s="5"/>
      <c r="F30" s="5"/>
      <c r="G30" s="5"/>
      <c r="H30" s="296"/>
      <c r="I30" s="296"/>
      <c r="J30" s="296"/>
      <c r="K30" s="296"/>
      <c r="L30" s="296"/>
      <c r="M30" s="296"/>
      <c r="N30" s="296"/>
      <c r="O30" s="296"/>
      <c r="P30" s="5"/>
      <c r="Q30" s="5"/>
      <c r="R30" s="5"/>
      <c r="S30" s="5"/>
      <c r="T30" s="5"/>
      <c r="U30" s="5"/>
      <c r="V30" s="5"/>
      <c r="W30" s="5"/>
      <c r="X30" s="5"/>
      <c r="Y30" s="5"/>
      <c r="Z30" s="5"/>
      <c r="AA30" s="5"/>
      <c r="AB30" s="5"/>
      <c r="AC30" s="5"/>
      <c r="AD30" s="5"/>
    </row>
    <row r="31" spans="1:30" ht="15.5">
      <c r="A31" s="349"/>
      <c r="B31" s="296"/>
      <c r="C31" s="348"/>
      <c r="D31" s="5"/>
      <c r="E31" s="5"/>
      <c r="F31" s="5"/>
      <c r="G31" s="5"/>
      <c r="H31" s="296"/>
      <c r="I31" s="296"/>
      <c r="J31" s="296"/>
      <c r="K31" s="296"/>
      <c r="L31" s="296"/>
      <c r="M31" s="296"/>
      <c r="N31" s="296"/>
      <c r="O31" s="296"/>
      <c r="P31" s="5"/>
      <c r="Q31" s="5"/>
      <c r="R31" s="5"/>
      <c r="S31" s="5"/>
      <c r="T31" s="5"/>
      <c r="U31" s="5"/>
      <c r="V31" s="5"/>
      <c r="W31" s="5"/>
      <c r="X31" s="5"/>
      <c r="Y31" s="5"/>
      <c r="Z31" s="5"/>
      <c r="AA31" s="5"/>
      <c r="AB31" s="5"/>
      <c r="AC31" s="5"/>
      <c r="AD31" s="5"/>
    </row>
  </sheetData>
  <hyperlinks>
    <hyperlink ref="C6" r:id="rId1" xr:uid="{254CCD86-78E9-4A3F-A0E9-8127E23F1161}"/>
    <hyperlink ref="C7" r:id="rId2" xr:uid="{FA7A057D-58C5-4CC7-8254-958D560D52F2}"/>
    <hyperlink ref="C9" r:id="rId3" display="https://nam02.safelinks.protection.outlook.com/?url=http%3A%2F%2Fwww.concesiones.cl%2Fproyectos%2FPaginas%2FdetalleExplotacion.aspx%3Fitem%3D36&amp;data=04%7C01%7Cdmcardona%40ISA.com.co%7C54a52930293643d26a6f08d8925acd62%7Cc980e4100b5c48bcbd1a8b91cabc84bc%7C0%7C0%7C637420265988564806%7CUnknown%7CTWFpbGZsb3d8eyJWIjoiMC4wLjAwMDAiLCJQIjoiV2luMzIiLCJBTiI6Ik1haWwiLCJXVCI6Mn0%3D%7C1000&amp;sdata=jqTH%2Bq0NO9I6D9UmdV6sq2gZnN6yusJkv5j%2F4Wugmio%3D&amp;reserved=0" xr:uid="{B5E7163C-C97B-4A61-9A0A-49A2C8295B82}"/>
    <hyperlink ref="C12" r:id="rId4" display="https://nam02.safelinks.protection.outlook.com/?url=http%3A%2F%2Fwww.concesiones.cl%2Fproyectos%2FPaginas%2FdetalleExplotacion.aspx%3Fitem%3D29&amp;data=04%7C01%7Cdmcardona%40ISA.com.co%7C54a52930293643d26a6f08d8925acd62%7Cc980e4100b5c48bcbd1a8b91cabc84bc%7C0%7C0%7C637420265988584794%7CUnknown%7CTWFpbGZsb3d8eyJWIjoiMC4wLjAwMDAiLCJQIjoiV2luMzIiLCJBTiI6Ik1haWwiLCJXVCI6Mn0%3D%7C1000&amp;sdata=%2Fu6Fom8EYkf8e64drUjLqpJLI%2BON3BzaygRWes6Ye8s%3D&amp;reserved=0" xr:uid="{16EC1C25-7AAB-4B91-91B0-1A346FB7E771}"/>
    <hyperlink ref="C15" r:id="rId5" display="https://nam02.safelinks.protection.outlook.com/?url=http%3A%2F%2Fwww.concesiones.cl%2Fproyectos%2FPaginas%2FdetalleExplotacion.aspx%3Fitem%3D30&amp;data=04%7C01%7Cdmcardona%40ISA.com.co%7C54a52930293643d26a6f08d8925acd62%7Cc980e4100b5c48bcbd1a8b91cabc84bc%7C0%7C0%7C637420265988584794%7CUnknown%7CTWFpbGZsb3d8eyJWIjoiMC4wLjAwMDAiLCJQIjoiV2luMzIiLCJBTiI6Ik1haWwiLCJXVCI6Mn0%3D%7C1000&amp;sdata=7sO9VAdOBZsyu00Mp9JHp8ZWgjciqEsOndRYu0zVJ44%3D&amp;reserved=0" xr:uid="{FFC63647-D775-473B-A4CB-35437FAD5C2B}"/>
    <hyperlink ref="C18" r:id="rId6" display="https://nam02.safelinks.protection.outlook.com/?url=http%3A%2F%2Fwww.concesiones.cl%2Fproyectos%2FPaginas%2FdetalleExplotacion.aspx%3Fitem%3D34&amp;data=04%7C01%7Cdmcardona%40ISA.com.co%7C54a52930293643d26a6f08d8925acd62%7Cc980e4100b5c48bcbd1a8b91cabc84bc%7C0%7C0%7C637420265988594787%7CUnknown%7CTWFpbGZsb3d8eyJWIjoiMC4wLjAwMDAiLCJQIjoiV2luMzIiLCJBTiI6Ik1haWwiLCJXVCI6Mn0%3D%7C1000&amp;sdata=pKKanPRrSkyhZ8e%2Fuia5vgcYEU4kbx6SERWa3Vgr5D0%3D&amp;reserved=0" xr:uid="{BBD25D5E-757D-42D6-B1A3-0AB213BA4840}"/>
    <hyperlink ref="C21" r:id="rId7" display="https://nam02.safelinks.protection.outlook.com/?url=http%3A%2F%2Fwww.concesiones.cl%2Fproyectos%2FPaginas%2FdetalleConstruccion.aspx%3Fitem%3D184&amp;data=04%7C01%7Cdmcardona%40ISA.com.co%7C54a52930293643d26a6f08d8925acd62%7Cc980e4100b5c48bcbd1a8b91cabc84bc%7C0%7C0%7C637420265988604787%7CUnknown%7CTWFpbGZsb3d8eyJWIjoiMC4wLjAwMDAiLCJQIjoiV2luMzIiLCJBTiI6Ik1haWwiLCJXVCI6Mn0%3D%7C1000&amp;sdata=4%2BI%2B5qxrj2WHUaeteAkUnBKN87sZNbgF6MZoi3DHG3Y%3D&amp;reserved=0" xr:uid="{2DFD27B5-2092-4154-9C63-7D7A3C062DF5}"/>
    <hyperlink ref="C24" r:id="rId8" display="https://nam02.safelinks.protection.outlook.com/?url=http%3A%2F%2Fwww.concesiones.cl%2Fproyectos%2FPaginas%2Fdefault.aspx&amp;data=04%7C01%7Cdmcardona%40ISA.com.co%7C54a52930293643d26a6f08d8925acd62%7Cc980e4100b5c48bcbd1a8b91cabc84bc%7C0%7C0%7C637420265988604787%7CUnknown%7CTWFpbGZsb3d8eyJWIjoiMC4wLjAwMDAiLCJQIjoiV2luMzIiLCJBTiI6Ik1haWwiLCJXVCI6Mn0%3D%7C1000&amp;sdata=%2BDYI%2Bx8osXwdPmsShJRIlD2v%2BuLovO9P7M8EhlscShs%3D&amp;reserved=0" xr:uid="{DB50E3A1-42FB-4BC3-8893-40A6BA0112A6}"/>
    <hyperlink ref="C10" r:id="rId9" display="https://nam02.safelinks.protection.outlook.com/?url=http%3A%2F%2Fwww.cmfchile.cl%2Finstitucional%2Fmercados%2Fentidad.php%3Fauth%3D%26send%3D%26mercado%3DV%26rut%3D96875230%26grupo%3D%26tipoentidad%3DRVEMI%26vig%3DVI%26row%3DAAAwy2ACTAAAAWeAAL%26control%3Dsvs%26pestania%3D1&amp;data=04%7C01%7Cdmcardona%40ISA.com.co%7C54a52930293643d26a6f08d8925acd62%7Cc980e4100b5c48bcbd1a8b91cabc84bc%7C0%7C0%7C637420265988614783%7CUnknown%7CTWFpbGZsb3d8eyJWIjoiMC4wLjAwMDAiLCJQIjoiV2luMzIiLCJBTiI6Ik1haWwiLCJXVCI6Mn0%3D%7C1000&amp;sdata=dsZL8FQ%2BTsH7czqtPoCtA5NqNBTLNFOb9hkxsk6cXpU%3D&amp;reserved=0" xr:uid="{3B155E56-0A33-47B7-90CD-1C47877B48EC}"/>
    <hyperlink ref="C13" r:id="rId10" display="https://nam02.safelinks.protection.outlook.com/?url=http%3A%2F%2Fwww.cmfchile.cl%2Finstitucional%2Fmercados%2Fentidad.php%3Fauth%3D%26send%3D%26mercado%3DV%26rut%3D96843170%26grupo%3D%26tipoentidad%3DRVEMI%26vig%3DVI%26row%3DAAAwy2ACTAAABy9AAC%26control%3Dsvs%26pestania%3D1&amp;data=04%7C01%7Cdmcardona%40ISA.com.co%7C54a52930293643d26a6f08d8925acd62%7Cc980e4100b5c48bcbd1a8b91cabc84bc%7C0%7C0%7C637420265988624777%7CUnknown%7CTWFpbGZsb3d8eyJWIjoiMC4wLjAwMDAiLCJQIjoiV2luMzIiLCJBTiI6Ik1haWwiLCJXVCI6Mn0%3D%7C1000&amp;sdata=xIxNc%2BNG2d2%2BNF7RlkMBU32X%2BCHn3EWT%2B0R8GHuL5R0%3D&amp;reserved=0" xr:uid="{28E730F2-1FB7-4A6F-9FC6-B9EE2A75E4CC}"/>
    <hyperlink ref="C16" r:id="rId11" display="https://nam02.safelinks.protection.outlook.com/?url=http%3A%2F%2Fwww.cmfchile.cl%2Finstitucional%2Fmercados%2Fentidad.php%3Fauth%3D%26send%3D%26mercado%3DO%26rut%3D96869650%26grupo%3D%26tipoentidad%3DRGEIN%26vig%3DVI%26row%3DAAAwy2ACTAAABy8AAO%26control%3Dsvs%26pestania%3D1&amp;data=04%7C01%7Cdmcardona%40ISA.com.co%7C54a52930293643d26a6f08d8925acd62%7Cc980e4100b5c48bcbd1a8b91cabc84bc%7C0%7C0%7C637420265988634775%7CUnknown%7CTWFpbGZsb3d8eyJWIjoiMC4wLjAwMDAiLCJQIjoiV2luMzIiLCJBTiI6Ik1haWwiLCJXVCI6Mn0%3D%7C1000&amp;sdata=sD9l%2FDKTmUvJYCbg0dWe2nueqczxF9ruwM4P5%2FyRduI%3D&amp;reserved=0" xr:uid="{AB6E775B-C83C-42A4-A1E8-27CDAC6A1990}"/>
    <hyperlink ref="C22" r:id="rId12" display="https://nam02.safelinks.protection.outlook.com/?url=http%3A%2F%2Fwww.cmfchile.cl%2Finstitucional%2Fmercados%2Fentidad.php%3Fauth%3D%26send%3D%26mercado%3DO%26rut%3D76876635%26grupo%3D%26tipoentidad%3DRGEIN%26vig%3DVI%26row%3DAAAwy2ACTAAAAQnAAN%26control%3Dsvs%26pestania%3D1&amp;data=04%7C01%7Cdmcardona%40ISA.com.co%7C54a52930293643d26a6f08d8925acd62%7Cc980e4100b5c48bcbd1a8b91cabc84bc%7C0%7C0%7C637420265988644770%7CUnknown%7CTWFpbGZsb3d8eyJWIjoiMC4wLjAwMDAiLCJQIjoiV2luMzIiLCJBTiI6Ik1haWwiLCJXVCI6Mn0%3D%7C1000&amp;sdata=Di9vCfAbEujUR9Fg9vU15ECC9bgv9svpNVUZQAc3Bdw%3D&amp;reserved=0" xr:uid="{4836AB98-CE2C-44D5-A910-F61F00156021}"/>
    <hyperlink ref="C19" r:id="rId13" display="https://nam02.safelinks.protection.outlook.com/?url=http%3A%2F%2Fwww.cmfchile.cl%2Finstitucional%2Fmercados%2Fentidad.php%3Fauth%3D%26send%3D%26mercado%3DO%26rut%3D96848050%26grupo%3D%26tipoentidad%3DRGEIN%26vig%3DVI%26row%3DAAAwy2ACTAAAAWbAAD%26control%3Dsvs%26pestania%3D1&amp;data=04%7C01%7Cdmcardona%40ISA.com.co%7C54a52930293643d26a6f08d8925acd62%7Cc980e4100b5c48bcbd1a8b91cabc84bc%7C0%7C0%7C637420265988634775%7CUnknown%7CTWFpbGZsb3d8eyJWIjoiMC4wLjAwMDAiLCJQIjoiV2luMzIiLCJBTiI6Ik1haWwiLCJXVCI6Mn0%3D%7C1000&amp;sdata=fFqewTGPZAT2PEL9AWijgTIU%2FMBk1ETDfIo%2FT7l%2FgM4%3D&amp;reserved=0" xr:uid="{1E217774-5B22-4193-AF7A-65D76A49A74F}"/>
    <hyperlink ref="A1" location="'Table of Contents'!A1" display="Return to Table of Contents" xr:uid="{0A8AEE55-0AFB-449F-9496-297BE12C3E0B}"/>
  </hyperlinks>
  <pageMargins left="0.7" right="0.7" top="0.75" bottom="0.75" header="0.3" footer="0.3"/>
  <pageSetup orientation="portrait" r:id="rId14"/>
  <drawing r:id="rId15"/>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8FA302-8A99-4373-A108-F5BFC4BC102C}">
  <dimension ref="A1:K35"/>
  <sheetViews>
    <sheetView showGridLines="0" zoomScale="90" zoomScaleNormal="90" workbookViewId="0"/>
  </sheetViews>
  <sheetFormatPr baseColWidth="10" defaultColWidth="10.81640625" defaultRowHeight="14.5"/>
  <cols>
    <col min="1" max="1" width="10.81640625" style="129"/>
    <col min="2" max="2" width="35.1796875" style="129" customWidth="1"/>
    <col min="3" max="9" width="12.54296875" style="129" bestFit="1" customWidth="1"/>
    <col min="10" max="10" width="14.7265625" style="129" customWidth="1"/>
    <col min="11" max="11" width="12.7265625" style="129" customWidth="1"/>
    <col min="12" max="16384" width="10.81640625" style="129"/>
  </cols>
  <sheetData>
    <row r="1" spans="1:11">
      <c r="A1" s="3" t="s">
        <v>626</v>
      </c>
    </row>
    <row r="4" spans="1:11" ht="15.5">
      <c r="B4" s="576"/>
      <c r="C4" s="577">
        <v>2015</v>
      </c>
      <c r="D4" s="577">
        <v>2016</v>
      </c>
      <c r="E4" s="577">
        <v>2017</v>
      </c>
      <c r="F4" s="577">
        <v>2018</v>
      </c>
      <c r="G4" s="577">
        <v>2019</v>
      </c>
      <c r="H4" s="577">
        <v>2020</v>
      </c>
      <c r="I4" s="577">
        <v>2021</v>
      </c>
      <c r="J4" s="577" t="s">
        <v>1225</v>
      </c>
      <c r="K4" s="577" t="s">
        <v>1385</v>
      </c>
    </row>
    <row r="5" spans="1:11" ht="15.5">
      <c r="B5" s="578" t="s">
        <v>1149</v>
      </c>
      <c r="C5" s="579">
        <f t="shared" ref="C5:E5" si="0">+SUM(C6:C7)</f>
        <v>234396.98560273973</v>
      </c>
      <c r="D5" s="579">
        <f t="shared" si="0"/>
        <v>252622.42054644809</v>
      </c>
      <c r="E5" s="579">
        <f t="shared" si="0"/>
        <v>262573.63263013703</v>
      </c>
      <c r="F5" s="579">
        <f>+SUM(F6:F7)</f>
        <v>275394.68554794521</v>
      </c>
      <c r="G5" s="579">
        <f t="shared" ref="G5:H5" si="1">+SUM(G6:G7)</f>
        <v>281299.10349315067</v>
      </c>
      <c r="H5" s="579">
        <f t="shared" si="1"/>
        <v>240459.20234972681</v>
      </c>
      <c r="I5" s="579">
        <v>310801</v>
      </c>
      <c r="J5" s="579">
        <v>398711</v>
      </c>
      <c r="K5" s="579">
        <v>352715</v>
      </c>
    </row>
    <row r="6" spans="1:11" ht="15">
      <c r="B6" s="580" t="s">
        <v>1161</v>
      </c>
      <c r="C6" s="581">
        <f>+C10+C14+C18+C22</f>
        <v>206428.10854794522</v>
      </c>
      <c r="D6" s="581">
        <f t="shared" ref="D6:H7" si="2">+D10+D14+D18+D22</f>
        <v>223238.48035519125</v>
      </c>
      <c r="E6" s="581">
        <f t="shared" si="2"/>
        <v>231641.57942465757</v>
      </c>
      <c r="F6" s="581">
        <f t="shared" si="2"/>
        <v>242803.26939726027</v>
      </c>
      <c r="G6" s="581">
        <f t="shared" si="2"/>
        <v>248369.98887671233</v>
      </c>
      <c r="H6" s="581">
        <f t="shared" si="2"/>
        <v>211302.40931693991</v>
      </c>
      <c r="I6" s="581">
        <v>272556</v>
      </c>
      <c r="J6" s="581">
        <v>357121</v>
      </c>
      <c r="K6" s="791">
        <v>312720</v>
      </c>
    </row>
    <row r="7" spans="1:11" ht="15">
      <c r="B7" s="580" t="s">
        <v>1162</v>
      </c>
      <c r="C7" s="581">
        <f>+C11+C15+C19+C23</f>
        <v>27968.877054794517</v>
      </c>
      <c r="D7" s="581">
        <f t="shared" si="2"/>
        <v>29383.940191256832</v>
      </c>
      <c r="E7" s="581">
        <f t="shared" si="2"/>
        <v>30932.053205479453</v>
      </c>
      <c r="F7" s="581">
        <f t="shared" si="2"/>
        <v>32591.41615068493</v>
      </c>
      <c r="G7" s="581">
        <f t="shared" si="2"/>
        <v>32929.114616438361</v>
      </c>
      <c r="H7" s="581">
        <f t="shared" si="2"/>
        <v>29156.793032786885</v>
      </c>
      <c r="I7" s="581">
        <v>38245</v>
      </c>
      <c r="J7" s="581">
        <v>41590</v>
      </c>
      <c r="K7" s="791">
        <v>39995</v>
      </c>
    </row>
    <row r="8" spans="1:11" ht="15.5">
      <c r="B8" s="582"/>
      <c r="C8" s="583"/>
      <c r="D8" s="583"/>
      <c r="E8" s="583"/>
      <c r="F8" s="583"/>
      <c r="G8" s="583"/>
      <c r="H8" s="583"/>
      <c r="I8" s="583"/>
      <c r="J8" s="583"/>
      <c r="K8" s="792"/>
    </row>
    <row r="9" spans="1:11" ht="15.5">
      <c r="B9" s="578" t="s">
        <v>1150</v>
      </c>
      <c r="C9" s="579">
        <f t="shared" ref="C9:E9" si="3">+SUM(C10:C11)</f>
        <v>122013.20498630138</v>
      </c>
      <c r="D9" s="579">
        <f t="shared" si="3"/>
        <v>131533.0232103825</v>
      </c>
      <c r="E9" s="579">
        <f t="shared" si="3"/>
        <v>137368.15160273973</v>
      </c>
      <c r="F9" s="579">
        <f>+SUM(F10:F11)</f>
        <v>143995.73883561644</v>
      </c>
      <c r="G9" s="579">
        <f t="shared" ref="G9:H9" si="4">+SUM(G10:G11)</f>
        <v>145446.13575342466</v>
      </c>
      <c r="H9" s="579">
        <f t="shared" si="4"/>
        <v>119753.49640710381</v>
      </c>
      <c r="I9" s="579">
        <v>156691</v>
      </c>
      <c r="J9" s="579">
        <v>191362</v>
      </c>
      <c r="K9" s="579">
        <v>176597</v>
      </c>
    </row>
    <row r="10" spans="1:11" ht="15.5">
      <c r="B10" s="580" t="s">
        <v>1161</v>
      </c>
      <c r="C10" s="581">
        <v>103539.77347945207</v>
      </c>
      <c r="D10" s="581">
        <v>112231.77598360655</v>
      </c>
      <c r="E10" s="581">
        <v>117122.59750684933</v>
      </c>
      <c r="F10" s="581">
        <v>122543.36391780822</v>
      </c>
      <c r="G10" s="581">
        <v>124200.02038356164</v>
      </c>
      <c r="H10" s="581">
        <v>101056.61423497266</v>
      </c>
      <c r="I10" s="610">
        <v>132319</v>
      </c>
      <c r="J10" s="610">
        <v>165447</v>
      </c>
      <c r="K10" s="793">
        <v>151089</v>
      </c>
    </row>
    <row r="11" spans="1:11" ht="15.5">
      <c r="B11" s="580" t="s">
        <v>1162</v>
      </c>
      <c r="C11" s="581">
        <v>18473.431506849316</v>
      </c>
      <c r="D11" s="581">
        <v>19301.247226775959</v>
      </c>
      <c r="E11" s="581">
        <v>20245.554095890413</v>
      </c>
      <c r="F11" s="581">
        <v>21452.374917808218</v>
      </c>
      <c r="G11" s="581">
        <v>21246.115369863015</v>
      </c>
      <c r="H11" s="581">
        <v>18696.882172131147</v>
      </c>
      <c r="I11" s="611">
        <v>24372</v>
      </c>
      <c r="J11" s="611">
        <v>25915</v>
      </c>
      <c r="K11" s="794">
        <v>25508</v>
      </c>
    </row>
    <row r="12" spans="1:11" ht="15.5">
      <c r="B12" s="582"/>
      <c r="C12" s="583"/>
      <c r="D12" s="583"/>
      <c r="E12" s="583"/>
      <c r="F12" s="583"/>
      <c r="G12" s="583"/>
      <c r="H12" s="583"/>
      <c r="I12" s="583"/>
      <c r="J12" s="583"/>
      <c r="K12" s="792"/>
    </row>
    <row r="13" spans="1:11" ht="15.5">
      <c r="B13" s="578" t="s">
        <v>1151</v>
      </c>
      <c r="C13" s="579">
        <f t="shared" ref="C13:E13" si="5">+SUM(C14:C15)</f>
        <v>38248.312671232874</v>
      </c>
      <c r="D13" s="579">
        <f t="shared" si="5"/>
        <v>41332.594262295082</v>
      </c>
      <c r="E13" s="579">
        <f t="shared" si="5"/>
        <v>42403.794726027394</v>
      </c>
      <c r="F13" s="579">
        <f>+SUM(F14:F15)</f>
        <v>43920.385342465757</v>
      </c>
      <c r="G13" s="579">
        <f t="shared" ref="G13:H13" si="6">+SUM(G14:G15)</f>
        <v>45886.633904109585</v>
      </c>
      <c r="H13" s="579">
        <f t="shared" si="6"/>
        <v>41594.960177595633</v>
      </c>
      <c r="I13" s="579">
        <v>53875</v>
      </c>
      <c r="J13" s="579">
        <v>71385</v>
      </c>
      <c r="K13" s="579">
        <v>60540</v>
      </c>
    </row>
    <row r="14" spans="1:11" ht="15.5">
      <c r="B14" s="580" t="s">
        <v>1161</v>
      </c>
      <c r="C14" s="581">
        <v>32587.076712328766</v>
      </c>
      <c r="D14" s="581">
        <v>35398.664207650276</v>
      </c>
      <c r="E14" s="581">
        <v>36128.758356164384</v>
      </c>
      <c r="F14" s="581">
        <v>37421.191506849318</v>
      </c>
      <c r="G14" s="581">
        <v>39130.029315068488</v>
      </c>
      <c r="H14" s="581">
        <v>35096.375683060112</v>
      </c>
      <c r="I14" s="610">
        <v>45341</v>
      </c>
      <c r="J14" s="610">
        <v>61904</v>
      </c>
      <c r="K14" s="793">
        <v>51849</v>
      </c>
    </row>
    <row r="15" spans="1:11" ht="15.5">
      <c r="B15" s="580" t="s">
        <v>1162</v>
      </c>
      <c r="C15" s="581">
        <v>5661.2359589041098</v>
      </c>
      <c r="D15" s="581">
        <v>5933.9300546448085</v>
      </c>
      <c r="E15" s="581">
        <v>6275.0363698630135</v>
      </c>
      <c r="F15" s="581">
        <v>6499.1938356164383</v>
      </c>
      <c r="G15" s="581">
        <v>6756.6045890410951</v>
      </c>
      <c r="H15" s="581">
        <v>6498.5844945355202</v>
      </c>
      <c r="I15" s="611">
        <v>8534</v>
      </c>
      <c r="J15" s="611">
        <v>9481</v>
      </c>
      <c r="K15" s="794">
        <v>8691</v>
      </c>
    </row>
    <row r="16" spans="1:11" ht="15.5">
      <c r="B16" s="582"/>
      <c r="C16" s="583"/>
      <c r="D16" s="583"/>
      <c r="E16" s="583"/>
      <c r="F16" s="583"/>
      <c r="G16" s="583"/>
      <c r="H16" s="583"/>
      <c r="I16" s="583"/>
      <c r="J16" s="583"/>
      <c r="K16" s="792"/>
    </row>
    <row r="17" spans="2:11" ht="15.5">
      <c r="B17" s="578" t="s">
        <v>1152</v>
      </c>
      <c r="C17" s="579">
        <f t="shared" ref="C17:E17" si="7">+SUM(C18:C19)</f>
        <v>46102.055958904108</v>
      </c>
      <c r="D17" s="579">
        <f t="shared" si="7"/>
        <v>49904.637704918037</v>
      </c>
      <c r="E17" s="579">
        <f t="shared" si="7"/>
        <v>51654.302465753433</v>
      </c>
      <c r="F17" s="579">
        <f>+SUM(F18:F19)</f>
        <v>54305.041301369871</v>
      </c>
      <c r="G17" s="579">
        <f t="shared" ref="G17:H17" si="8">+SUM(G18:G19)</f>
        <v>56320.221232876713</v>
      </c>
      <c r="H17" s="579">
        <f t="shared" si="8"/>
        <v>49065.719603825142</v>
      </c>
      <c r="I17" s="579">
        <v>62510</v>
      </c>
      <c r="J17" s="579">
        <v>85416</v>
      </c>
      <c r="K17" s="579">
        <v>72107</v>
      </c>
    </row>
    <row r="18" spans="2:11" ht="15.5">
      <c r="B18" s="580" t="s">
        <v>1161</v>
      </c>
      <c r="C18" s="584">
        <v>43458.596164383562</v>
      </c>
      <c r="D18" s="584">
        <v>47014.563387978145</v>
      </c>
      <c r="E18" s="584">
        <v>48543.316986301375</v>
      </c>
      <c r="F18" s="584">
        <v>51042.175342465758</v>
      </c>
      <c r="G18" s="584">
        <v>52867.458356164381</v>
      </c>
      <c r="H18" s="584">
        <v>46320.47978142077</v>
      </c>
      <c r="I18" s="612">
        <v>58807</v>
      </c>
      <c r="J18" s="612">
        <v>81173</v>
      </c>
      <c r="K18" s="795">
        <v>68075</v>
      </c>
    </row>
    <row r="19" spans="2:11" ht="15.5">
      <c r="B19" s="580" t="s">
        <v>1162</v>
      </c>
      <c r="C19" s="584">
        <v>2643.4597945205478</v>
      </c>
      <c r="D19" s="584">
        <v>2890.0743169398907</v>
      </c>
      <c r="E19" s="584">
        <v>3110.9854794520547</v>
      </c>
      <c r="F19" s="584">
        <v>3262.8659589041094</v>
      </c>
      <c r="G19" s="584">
        <v>3452.7628767123292</v>
      </c>
      <c r="H19" s="584">
        <v>2745.2398224043718</v>
      </c>
      <c r="I19" s="613">
        <v>3703</v>
      </c>
      <c r="J19" s="613">
        <v>4243</v>
      </c>
      <c r="K19" s="796">
        <v>4032</v>
      </c>
    </row>
    <row r="20" spans="2:11" ht="15.5">
      <c r="B20" s="582"/>
      <c r="C20" s="583"/>
      <c r="D20" s="583"/>
      <c r="E20" s="583"/>
      <c r="F20" s="583"/>
      <c r="G20" s="583"/>
      <c r="H20" s="583"/>
      <c r="I20" s="583"/>
      <c r="J20" s="583"/>
      <c r="K20" s="792"/>
    </row>
    <row r="21" spans="2:11" ht="15.5">
      <c r="B21" s="578" t="s">
        <v>1153</v>
      </c>
      <c r="C21" s="579">
        <f t="shared" ref="C21:E21" si="9">+SUM(C22:C23)</f>
        <v>28033.411986301366</v>
      </c>
      <c r="D21" s="579">
        <f t="shared" si="9"/>
        <v>29852.16536885246</v>
      </c>
      <c r="E21" s="579">
        <f t="shared" si="9"/>
        <v>31147.383835616438</v>
      </c>
      <c r="F21" s="579">
        <f>+SUM(F22:F23)</f>
        <v>33173.520068493155</v>
      </c>
      <c r="G21" s="579">
        <f t="shared" ref="G21:H21" si="10">+SUM(G22:G23)</f>
        <v>33646.112602739726</v>
      </c>
      <c r="H21" s="579">
        <f t="shared" si="10"/>
        <v>30045.026161202186</v>
      </c>
      <c r="I21" s="579">
        <v>37725</v>
      </c>
      <c r="J21" s="579">
        <v>50548</v>
      </c>
      <c r="K21" s="579">
        <v>43471</v>
      </c>
    </row>
    <row r="22" spans="2:11" ht="15.5">
      <c r="B22" s="580" t="s">
        <v>1161</v>
      </c>
      <c r="C22" s="584">
        <v>26842.662191780819</v>
      </c>
      <c r="D22" s="584">
        <v>28593.476775956286</v>
      </c>
      <c r="E22" s="584">
        <v>29846.906575342466</v>
      </c>
      <c r="F22" s="584">
        <v>31796.538630136987</v>
      </c>
      <c r="G22" s="584">
        <v>32172.480821917808</v>
      </c>
      <c r="H22" s="584">
        <v>28828.93961748634</v>
      </c>
      <c r="I22" s="612">
        <v>36089</v>
      </c>
      <c r="J22" s="612">
        <v>48597</v>
      </c>
      <c r="K22" s="795">
        <v>41707</v>
      </c>
    </row>
    <row r="23" spans="2:11" ht="15.5">
      <c r="B23" s="580" t="s">
        <v>1162</v>
      </c>
      <c r="C23" s="584">
        <v>1190.749794520548</v>
      </c>
      <c r="D23" s="584">
        <v>1258.6885928961749</v>
      </c>
      <c r="E23" s="584">
        <v>1300.4772602739724</v>
      </c>
      <c r="F23" s="584">
        <v>1376.9814383561645</v>
      </c>
      <c r="G23" s="584">
        <v>1473.6317808219178</v>
      </c>
      <c r="H23" s="584">
        <v>1216.086543715847</v>
      </c>
      <c r="I23" s="613">
        <v>1636</v>
      </c>
      <c r="J23" s="613">
        <v>1951</v>
      </c>
      <c r="K23" s="796">
        <v>1764</v>
      </c>
    </row>
    <row r="24" spans="2:11">
      <c r="K24" s="643"/>
    </row>
    <row r="25" spans="2:11">
      <c r="B25" s="129" t="s">
        <v>1154</v>
      </c>
      <c r="K25" s="643"/>
    </row>
    <row r="26" spans="2:11">
      <c r="B26" s="129" t="s">
        <v>1197</v>
      </c>
      <c r="K26" s="643"/>
    </row>
    <row r="27" spans="2:11">
      <c r="K27" s="643"/>
    </row>
    <row r="28" spans="2:11">
      <c r="K28" s="643"/>
    </row>
    <row r="29" spans="2:11" ht="15.5">
      <c r="B29" s="578" t="s">
        <v>1159</v>
      </c>
      <c r="C29" s="579">
        <v>2015</v>
      </c>
      <c r="D29" s="579">
        <v>2016</v>
      </c>
      <c r="E29" s="579">
        <v>2017</v>
      </c>
      <c r="F29" s="579">
        <v>2018</v>
      </c>
      <c r="G29" s="579">
        <v>2019</v>
      </c>
      <c r="H29" s="579">
        <v>2020</v>
      </c>
      <c r="I29" s="579">
        <v>2021</v>
      </c>
      <c r="J29" s="579" t="s">
        <v>1226</v>
      </c>
      <c r="K29" s="579" t="s">
        <v>1384</v>
      </c>
    </row>
    <row r="30" spans="2:11" ht="15">
      <c r="B30" s="580" t="s">
        <v>1155</v>
      </c>
      <c r="C30" s="584">
        <v>3887.2465753424658</v>
      </c>
      <c r="D30" s="584">
        <v>3980.8142076502731</v>
      </c>
      <c r="E30" s="584">
        <v>3953.6383561643829</v>
      </c>
      <c r="F30" s="584">
        <v>4192.139726027397</v>
      </c>
      <c r="G30" s="584">
        <v>4476.7917808219172</v>
      </c>
      <c r="H30" s="584">
        <v>2652.3743169398908</v>
      </c>
      <c r="I30" s="584">
        <v>3963</v>
      </c>
      <c r="J30" s="584">
        <v>4835</v>
      </c>
      <c r="K30" s="584">
        <v>4667</v>
      </c>
    </row>
    <row r="31" spans="2:11" ht="15">
      <c r="B31" s="580" t="s">
        <v>1156</v>
      </c>
      <c r="C31" s="584">
        <v>5590.682191780822</v>
      </c>
      <c r="D31" s="584">
        <v>5715.6912568306016</v>
      </c>
      <c r="E31" s="584">
        <v>5679.6136986301372</v>
      </c>
      <c r="F31" s="584">
        <v>5928.2191780821922</v>
      </c>
      <c r="G31" s="584">
        <v>6122.2986301369874</v>
      </c>
      <c r="H31" s="584">
        <v>3829.6803278688521</v>
      </c>
      <c r="I31" s="584">
        <v>5932</v>
      </c>
      <c r="J31" s="584">
        <v>7076</v>
      </c>
      <c r="K31" s="584">
        <v>6769</v>
      </c>
    </row>
    <row r="32" spans="2:11" ht="15">
      <c r="B32" s="580" t="s">
        <v>1157</v>
      </c>
      <c r="C32" s="584">
        <v>1213.4356164383562</v>
      </c>
      <c r="D32" s="584">
        <v>1187.5027322404371</v>
      </c>
      <c r="E32" s="584">
        <v>1239.4712328767123</v>
      </c>
      <c r="F32" s="584">
        <v>1643.7972602739724</v>
      </c>
      <c r="G32" s="584">
        <v>1750.0465753424655</v>
      </c>
      <c r="H32" s="584">
        <v>1031.6202185792349</v>
      </c>
      <c r="I32" s="584">
        <v>1279</v>
      </c>
      <c r="J32" s="584">
        <v>2739</v>
      </c>
      <c r="K32" s="584">
        <v>2780</v>
      </c>
    </row>
    <row r="33" spans="2:11" ht="15">
      <c r="B33" s="580" t="s">
        <v>1158</v>
      </c>
      <c r="C33" s="584">
        <v>0</v>
      </c>
      <c r="D33" s="584">
        <v>0</v>
      </c>
      <c r="E33" s="584">
        <v>0</v>
      </c>
      <c r="F33" s="584">
        <v>361.47368421052636</v>
      </c>
      <c r="G33" s="584">
        <v>1651.766304347826</v>
      </c>
      <c r="H33" s="584">
        <v>1184.4289617486338</v>
      </c>
      <c r="I33" s="584">
        <v>1999</v>
      </c>
      <c r="J33" s="584">
        <v>3610</v>
      </c>
      <c r="K33" s="584">
        <v>4453</v>
      </c>
    </row>
    <row r="35" spans="2:11">
      <c r="B35" s="129" t="s">
        <v>1160</v>
      </c>
    </row>
  </sheetData>
  <phoneticPr fontId="175" type="noConversion"/>
  <hyperlinks>
    <hyperlink ref="A1" location="'Table of Contents'!A1" display="Return to Table of Contents" xr:uid="{F0985D1B-F3C2-4658-9B0E-FEE72449BF1D}"/>
  </hyperlinks>
  <pageMargins left="0.7" right="0.7" top="0.75" bottom="0.75" header="0.3" footer="0.3"/>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D0F9D2-E7D2-4B94-B4AB-566096BAB665}">
  <dimension ref="A1:H38"/>
  <sheetViews>
    <sheetView showGridLines="0" zoomScaleNormal="100" workbookViewId="0"/>
  </sheetViews>
  <sheetFormatPr baseColWidth="10" defaultColWidth="11.453125" defaultRowHeight="14.5"/>
  <cols>
    <col min="1" max="1" width="11.453125" customWidth="1"/>
    <col min="2" max="2" width="27.453125" customWidth="1"/>
    <col min="3" max="6" width="13.453125" customWidth="1"/>
    <col min="7" max="7" width="14.7265625" style="129" bestFit="1" customWidth="1"/>
    <col min="8" max="8" width="12.54296875" bestFit="1" customWidth="1"/>
  </cols>
  <sheetData>
    <row r="1" spans="1:8">
      <c r="A1" s="3" t="s">
        <v>626</v>
      </c>
      <c r="B1" s="1"/>
      <c r="C1" s="1"/>
      <c r="D1" s="1"/>
      <c r="E1" s="1"/>
      <c r="F1" s="1"/>
    </row>
    <row r="3" spans="1:8" ht="15">
      <c r="A3" s="1"/>
      <c r="B3" s="19" t="s">
        <v>160</v>
      </c>
      <c r="C3" s="1"/>
      <c r="D3" s="1"/>
      <c r="E3" s="1"/>
      <c r="F3" s="1"/>
    </row>
    <row r="4" spans="1:8" ht="15">
      <c r="A4" s="1"/>
      <c r="B4" s="21" t="s">
        <v>612</v>
      </c>
      <c r="C4" s="1"/>
      <c r="D4" s="1"/>
      <c r="E4" s="1"/>
      <c r="F4" s="1"/>
    </row>
    <row r="5" spans="1:8">
      <c r="A5" s="1"/>
      <c r="B5" s="1"/>
      <c r="C5" s="1"/>
      <c r="D5" s="1"/>
      <c r="E5" s="1"/>
      <c r="F5" s="1"/>
    </row>
    <row r="6" spans="1:8">
      <c r="A6" s="149"/>
      <c r="B6" s="78" t="s">
        <v>613</v>
      </c>
      <c r="C6" s="79">
        <v>2017</v>
      </c>
      <c r="D6" s="79">
        <v>2018</v>
      </c>
      <c r="E6" s="79">
        <v>2019</v>
      </c>
      <c r="F6" s="320">
        <v>2020</v>
      </c>
      <c r="G6" s="320" t="s">
        <v>994</v>
      </c>
      <c r="H6" s="320" t="s">
        <v>1198</v>
      </c>
    </row>
    <row r="7" spans="1:8" ht="15.5">
      <c r="A7" s="1"/>
      <c r="B7" s="12" t="s">
        <v>154</v>
      </c>
      <c r="C7" s="13">
        <f>+[25]Dividendos!C10</f>
        <v>78851.547697920003</v>
      </c>
      <c r="D7" s="13">
        <v>99053.963671999998</v>
      </c>
      <c r="E7" s="13">
        <v>135781.84656100001</v>
      </c>
      <c r="F7" s="279">
        <v>170616.69114169001</v>
      </c>
      <c r="G7" s="279">
        <v>146811.89536550001</v>
      </c>
      <c r="H7" s="279">
        <v>184020.90706578721</v>
      </c>
    </row>
    <row r="8" spans="1:8" ht="15.5">
      <c r="A8" s="1"/>
      <c r="B8" s="12" t="s">
        <v>162</v>
      </c>
      <c r="C8" s="13">
        <f>+[25]Dividendos!C11</f>
        <v>7055.9473674999999</v>
      </c>
      <c r="D8" s="13">
        <v>12086.495009</v>
      </c>
      <c r="E8" s="13">
        <v>6041.7694629999996</v>
      </c>
      <c r="F8" s="279">
        <v>7981.3869631499992</v>
      </c>
      <c r="G8" s="279">
        <v>9283.7395854799997</v>
      </c>
      <c r="H8" s="279">
        <v>9172.2915840582646</v>
      </c>
    </row>
    <row r="9" spans="1:8" ht="15.5">
      <c r="A9" s="1"/>
      <c r="B9" s="12" t="s">
        <v>163</v>
      </c>
      <c r="C9" s="13">
        <f>+[25]Dividendos!C12</f>
        <v>21265.532396999999</v>
      </c>
      <c r="D9" s="13">
        <v>21978.812180000001</v>
      </c>
      <c r="E9" s="13">
        <v>23829.360186000002</v>
      </c>
      <c r="F9" s="279">
        <v>29647.467782</v>
      </c>
      <c r="G9" s="279">
        <v>26481.168276</v>
      </c>
      <c r="H9" s="279">
        <v>34282.7003831193</v>
      </c>
    </row>
    <row r="10" spans="1:8" ht="15.5">
      <c r="A10" s="1"/>
      <c r="B10" s="12" t="s">
        <v>164</v>
      </c>
      <c r="C10" s="13">
        <f>+[25]Dividendos!C13</f>
        <v>702.6751392000001</v>
      </c>
      <c r="D10" s="13">
        <v>1557.0854939999999</v>
      </c>
      <c r="E10" s="13">
        <v>465</v>
      </c>
      <c r="F10" s="279">
        <v>750</v>
      </c>
      <c r="G10" s="279">
        <v>613.07515100000001</v>
      </c>
      <c r="H10" s="279">
        <v>259.41804319199997</v>
      </c>
    </row>
    <row r="11" spans="1:8">
      <c r="A11" s="149" t="s">
        <v>468</v>
      </c>
      <c r="B11" s="16" t="s">
        <v>165</v>
      </c>
      <c r="C11" s="18">
        <f>+SUM(C7:C10)</f>
        <v>107875.70260162001</v>
      </c>
      <c r="D11" s="199">
        <f t="shared" ref="D11:H11" si="0">+SUM(D7:D10)</f>
        <v>134676.356355</v>
      </c>
      <c r="E11" s="199">
        <f t="shared" si="0"/>
        <v>166117.97621000002</v>
      </c>
      <c r="F11" s="199">
        <f t="shared" si="0"/>
        <v>208995.54588684</v>
      </c>
      <c r="G11" s="199">
        <f t="shared" si="0"/>
        <v>183189.87837798003</v>
      </c>
      <c r="H11" s="199">
        <f t="shared" si="0"/>
        <v>227735.31707615679</v>
      </c>
    </row>
    <row r="12" spans="1:8" ht="15.5">
      <c r="A12" s="1"/>
      <c r="B12" s="82"/>
      <c r="C12" s="83"/>
      <c r="D12" s="83"/>
      <c r="E12" s="83"/>
      <c r="F12" s="326"/>
      <c r="G12" s="326"/>
      <c r="H12" s="326"/>
    </row>
    <row r="13" spans="1:8" ht="15">
      <c r="A13" s="1"/>
      <c r="B13" s="78" t="s">
        <v>161</v>
      </c>
      <c r="C13" s="79">
        <v>2017</v>
      </c>
      <c r="D13" s="79">
        <v>2018</v>
      </c>
      <c r="E13" s="79">
        <v>2019</v>
      </c>
      <c r="F13" s="327">
        <v>2020</v>
      </c>
      <c r="G13" s="327">
        <v>2021</v>
      </c>
      <c r="H13" s="327" t="s">
        <v>1198</v>
      </c>
    </row>
    <row r="14" spans="1:8">
      <c r="A14" s="1"/>
      <c r="B14" s="12" t="s">
        <v>166</v>
      </c>
      <c r="C14" s="13">
        <f>+[25]Dividendos!C17</f>
        <v>8322.3125333500011</v>
      </c>
      <c r="D14" s="13">
        <f>+[25]Dividendos!D17</f>
        <v>7193.5210747499996</v>
      </c>
      <c r="E14" s="13">
        <f>+[25]Dividendos!E17</f>
        <v>9452.8463776000008</v>
      </c>
      <c r="F14" s="13">
        <f>+[25]Dividendos!F17</f>
        <v>47983.215443139998</v>
      </c>
      <c r="G14" s="13">
        <f>+[25]Dividendos!G17</f>
        <v>9705.8868289999991</v>
      </c>
      <c r="H14" s="13">
        <f>+[25]Dividendos!H17</f>
        <v>4931.5423982399998</v>
      </c>
    </row>
    <row r="15" spans="1:8">
      <c r="A15" s="1"/>
      <c r="B15" s="12" t="s">
        <v>614</v>
      </c>
      <c r="C15" s="13">
        <f>+[25]Dividendos!C18</f>
        <v>34950.36</v>
      </c>
      <c r="D15" s="13">
        <f>+[25]Dividendos!D18</f>
        <v>48526.724999999999</v>
      </c>
      <c r="E15" s="13">
        <f>+[25]Dividendos!E18</f>
        <v>55840.5</v>
      </c>
      <c r="F15" s="13">
        <f>+[25]Dividendos!F18</f>
        <v>81644.284842530004</v>
      </c>
      <c r="G15" s="13">
        <f>+[25]Dividendos!G18</f>
        <v>108603.41851702001</v>
      </c>
      <c r="H15" s="13">
        <f>+[25]Dividendos!H18</f>
        <v>63287.10567583231</v>
      </c>
    </row>
    <row r="16" spans="1:8">
      <c r="A16" s="1"/>
      <c r="B16" s="12" t="s">
        <v>167</v>
      </c>
      <c r="C16" s="13">
        <f>+[25]Dividendos!C19</f>
        <v>7967.5199805299999</v>
      </c>
      <c r="D16" s="13">
        <f>+[25]Dividendos!D19</f>
        <v>7826.9033983999998</v>
      </c>
      <c r="E16" s="13">
        <f>+[25]Dividendos!E19</f>
        <v>10403.445011</v>
      </c>
      <c r="F16" s="13">
        <f>+[25]Dividendos!F19</f>
        <v>17637.024750880002</v>
      </c>
      <c r="G16" s="13">
        <f>+[25]Dividendos!G19</f>
        <v>0</v>
      </c>
      <c r="H16" s="13">
        <f>+[25]Dividendos!H19</f>
        <v>12698.428648360927</v>
      </c>
    </row>
    <row r="17" spans="1:8">
      <c r="B17" s="12" t="s">
        <v>615</v>
      </c>
      <c r="C17" s="13">
        <f>+[25]Dividendos!C20</f>
        <v>0</v>
      </c>
      <c r="D17" s="13">
        <f>+[25]Dividendos!D20</f>
        <v>111221.75999999999</v>
      </c>
      <c r="E17" s="13">
        <f>+[25]Dividendos!E20</f>
        <v>120987.75</v>
      </c>
      <c r="F17" s="13">
        <f>+[25]Dividendos!F20</f>
        <v>151338.72</v>
      </c>
      <c r="G17" s="13">
        <f>+[25]Dividendos!G20</f>
        <v>256574.67</v>
      </c>
      <c r="H17" s="13">
        <f>+[25]Dividendos!H20</f>
        <v>45848.04</v>
      </c>
    </row>
    <row r="18" spans="1:8">
      <c r="B18" s="12" t="s">
        <v>168</v>
      </c>
      <c r="C18" s="13">
        <f>+[25]Dividendos!C21</f>
        <v>2879.3759279999999</v>
      </c>
      <c r="D18" s="13">
        <f>+[25]Dividendos!D21</f>
        <v>8549.504379</v>
      </c>
      <c r="E18" s="13">
        <f>+[25]Dividendos!E21</f>
        <v>4778.2111064999999</v>
      </c>
      <c r="F18" s="13">
        <f>+[25]Dividendos!F21</f>
        <v>12381.39003255</v>
      </c>
      <c r="G18" s="13">
        <f>+[25]Dividendos!G21</f>
        <v>0</v>
      </c>
      <c r="H18" s="13">
        <f>+[25]Dividendos!H21</f>
        <v>0</v>
      </c>
    </row>
    <row r="19" spans="1:8">
      <c r="B19" s="12" t="s">
        <v>169</v>
      </c>
      <c r="C19" s="13">
        <f>+[25]Dividendos!C22</f>
        <v>2293.33840616</v>
      </c>
      <c r="D19" s="13">
        <f>+[25]Dividendos!D22</f>
        <v>2365.3841248799999</v>
      </c>
      <c r="E19" s="13">
        <f>+[25]Dividendos!E22</f>
        <v>2890.2296939399998</v>
      </c>
      <c r="F19" s="13">
        <f>+[25]Dividendos!F22</f>
        <v>3578.1572996599998</v>
      </c>
      <c r="G19" s="13">
        <f>+[25]Dividendos!G22</f>
        <v>3350.24473266</v>
      </c>
      <c r="H19" s="13">
        <f>+[25]Dividendos!H22</f>
        <v>1763.0723230000001</v>
      </c>
    </row>
    <row r="20" spans="1:8">
      <c r="B20" s="12" t="s">
        <v>170</v>
      </c>
      <c r="C20" s="13">
        <f>+[25]Dividendos!C23</f>
        <v>0</v>
      </c>
      <c r="D20" s="13">
        <f>+[25]Dividendos!D23</f>
        <v>2719.3969699999998</v>
      </c>
      <c r="E20" s="13">
        <f>+[25]Dividendos!E23</f>
        <v>0</v>
      </c>
      <c r="F20" s="13">
        <f>+[25]Dividendos!F23</f>
        <v>0</v>
      </c>
      <c r="G20" s="13">
        <f>+[25]Dividendos!G23</f>
        <v>53833.514428930001</v>
      </c>
      <c r="H20" s="13">
        <f>+[25]Dividendos!H23</f>
        <v>0</v>
      </c>
    </row>
    <row r="21" spans="1:8">
      <c r="B21" s="12" t="s">
        <v>171</v>
      </c>
      <c r="C21" s="13">
        <f>+[25]Dividendos!C24</f>
        <v>0</v>
      </c>
      <c r="D21" s="13">
        <f>+[25]Dividendos!D24</f>
        <v>0</v>
      </c>
      <c r="E21" s="13">
        <f>+[25]Dividendos!E24</f>
        <v>275414.48725000001</v>
      </c>
      <c r="F21" s="13">
        <f>+[25]Dividendos!F24</f>
        <v>172754.18018920001</v>
      </c>
      <c r="G21" s="13">
        <f>+[25]Dividendos!G24</f>
        <v>433972.92097229999</v>
      </c>
      <c r="H21" s="13">
        <f>+[25]Dividendos!H24</f>
        <v>239800.079654</v>
      </c>
    </row>
    <row r="22" spans="1:8">
      <c r="B22" s="12" t="s">
        <v>172</v>
      </c>
      <c r="C22" s="13">
        <f>+[25]Dividendos!C25</f>
        <v>0</v>
      </c>
      <c r="D22" s="13">
        <f>+[25]Dividendos!D25</f>
        <v>0</v>
      </c>
      <c r="E22" s="13">
        <f>+[25]Dividendos!E25</f>
        <v>0</v>
      </c>
      <c r="F22" s="13">
        <f>+[25]Dividendos!F25</f>
        <v>71698.663217179987</v>
      </c>
      <c r="G22" s="13">
        <f>+[25]Dividendos!G25</f>
        <v>85724.768589929998</v>
      </c>
      <c r="H22" s="13">
        <f>+[25]Dividendos!H25</f>
        <v>190500.85167229918</v>
      </c>
    </row>
    <row r="23" spans="1:8">
      <c r="A23" s="149" t="s">
        <v>468</v>
      </c>
      <c r="B23" s="16" t="s">
        <v>173</v>
      </c>
      <c r="C23" s="199">
        <f>+SUM(C14:C22)</f>
        <v>56412.906848040002</v>
      </c>
      <c r="D23" s="199">
        <f t="shared" ref="D23:H23" si="1">+SUM(D14:D22)</f>
        <v>188403.19494702996</v>
      </c>
      <c r="E23" s="199">
        <f t="shared" si="1"/>
        <v>479767.46943904005</v>
      </c>
      <c r="F23" s="199">
        <f t="shared" si="1"/>
        <v>559015.6357751399</v>
      </c>
      <c r="G23" s="199">
        <f t="shared" si="1"/>
        <v>951765.42406984011</v>
      </c>
      <c r="H23" s="199">
        <f t="shared" si="1"/>
        <v>558829.1203717324</v>
      </c>
    </row>
    <row r="24" spans="1:8">
      <c r="B24" s="84"/>
      <c r="C24" s="85"/>
      <c r="D24" s="85"/>
      <c r="E24" s="85"/>
      <c r="F24" s="85"/>
      <c r="G24" s="85"/>
      <c r="H24" s="85"/>
    </row>
    <row r="25" spans="1:8">
      <c r="A25" s="149" t="s">
        <v>468</v>
      </c>
      <c r="B25" s="16" t="s">
        <v>174</v>
      </c>
      <c r="C25" s="18">
        <f>+C11+C23</f>
        <v>164288.60944966</v>
      </c>
      <c r="D25" s="199">
        <f t="shared" ref="D25:H25" si="2">+D11+D23</f>
        <v>323079.55130202998</v>
      </c>
      <c r="E25" s="199">
        <f t="shared" si="2"/>
        <v>645885.44564904005</v>
      </c>
      <c r="F25" s="199">
        <f t="shared" si="2"/>
        <v>768011.18166197988</v>
      </c>
      <c r="G25" s="199">
        <f t="shared" si="2"/>
        <v>1134955.3024478201</v>
      </c>
      <c r="H25" s="199">
        <f t="shared" si="2"/>
        <v>786564.43744788924</v>
      </c>
    </row>
    <row r="26" spans="1:8">
      <c r="B26" s="1"/>
      <c r="C26" s="1"/>
      <c r="D26" s="1"/>
      <c r="E26" s="1"/>
      <c r="F26" s="1"/>
    </row>
    <row r="27" spans="1:8">
      <c r="B27" s="1"/>
      <c r="C27" s="1"/>
      <c r="D27" s="1"/>
      <c r="E27" s="1"/>
      <c r="F27" s="1"/>
    </row>
    <row r="28" spans="1:8">
      <c r="B28" s="1"/>
      <c r="C28" s="1"/>
      <c r="D28" s="1"/>
      <c r="E28" s="1"/>
      <c r="F28" s="1"/>
    </row>
    <row r="29" spans="1:8" ht="15">
      <c r="A29" s="149" t="s">
        <v>468</v>
      </c>
      <c r="B29" s="19" t="s">
        <v>175</v>
      </c>
      <c r="C29" s="1"/>
      <c r="D29" s="1"/>
      <c r="E29" s="1"/>
      <c r="F29" s="1"/>
    </row>
    <row r="30" spans="1:8" ht="15">
      <c r="B30" s="21" t="s">
        <v>2</v>
      </c>
      <c r="C30" s="1"/>
      <c r="D30" s="1"/>
      <c r="E30" s="1"/>
      <c r="F30" s="1"/>
    </row>
    <row r="31" spans="1:8">
      <c r="B31" s="1"/>
      <c r="C31" s="1"/>
      <c r="D31" s="1"/>
      <c r="E31" s="1"/>
      <c r="F31" s="1"/>
    </row>
    <row r="32" spans="1:8">
      <c r="B32" s="78"/>
      <c r="C32" s="79">
        <v>2017</v>
      </c>
      <c r="D32" s="79">
        <v>2018</v>
      </c>
      <c r="E32" s="79">
        <v>2019</v>
      </c>
      <c r="F32" s="79">
        <v>2020</v>
      </c>
      <c r="G32" s="79">
        <v>2021</v>
      </c>
      <c r="H32" s="640">
        <v>2022</v>
      </c>
    </row>
    <row r="33" spans="1:8">
      <c r="B33" s="12" t="s">
        <v>176</v>
      </c>
      <c r="C33" s="13">
        <f>+[25]Dividendos!C36</f>
        <v>434209.73444799997</v>
      </c>
      <c r="D33" s="13">
        <f>+[25]Dividendos!D36</f>
        <v>600361.41854800005</v>
      </c>
      <c r="E33" s="13">
        <f>+[25]Dividendos!E36</f>
        <v>611438.19748800003</v>
      </c>
      <c r="F33" s="13">
        <f>+[25]Dividendos!F36</f>
        <v>747682.57845000003</v>
      </c>
      <c r="G33" s="13">
        <f>+[25]Dividendos!G36</f>
        <v>1443303.9883739999</v>
      </c>
      <c r="H33" s="13">
        <f>+[25]Dividendos!H36</f>
        <v>829651</v>
      </c>
    </row>
    <row r="34" spans="1:8">
      <c r="B34" s="86" t="s">
        <v>177</v>
      </c>
      <c r="C34" s="752">
        <f>+[25]Dividendos!C37</f>
        <v>392</v>
      </c>
      <c r="D34" s="752">
        <f>+[25]Dividendos!D37</f>
        <v>542</v>
      </c>
      <c r="E34" s="752">
        <f>+[25]Dividendos!E37</f>
        <v>552</v>
      </c>
      <c r="F34" s="752">
        <f>+[25]Dividendos!F37</f>
        <v>675</v>
      </c>
      <c r="G34" s="752">
        <f>+[25]Dividendos!G37</f>
        <v>1303</v>
      </c>
      <c r="H34" s="752">
        <f>+[25]Dividendos!H37</f>
        <v>749</v>
      </c>
    </row>
    <row r="35" spans="1:8">
      <c r="A35" s="149" t="s">
        <v>468</v>
      </c>
    </row>
    <row r="36" spans="1:8" ht="15">
      <c r="B36" s="343" t="s">
        <v>1229</v>
      </c>
    </row>
    <row r="37" spans="1:8" ht="15">
      <c r="B37" s="21" t="s">
        <v>1230</v>
      </c>
    </row>
    <row r="38" spans="1:8" ht="15">
      <c r="B38" s="21" t="s">
        <v>647</v>
      </c>
    </row>
  </sheetData>
  <hyperlinks>
    <hyperlink ref="A1" location="'Table of Contents'!A1" display="Return to Table of Contents" xr:uid="{00000000-0004-0000-0F00-000000000000}"/>
  </hyperlinks>
  <pageMargins left="0.7" right="0.7" top="0.75" bottom="0.75" header="0.3" footer="0.3"/>
  <pageSetup orientation="portrait" r:id="rId1"/>
  <customProperties>
    <customPr name="_pios_id" r:id="rId2"/>
    <customPr name="EpmWorksheetKeyString_GUID" r:id="rId3"/>
  </customPropertie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B6879C-2516-450D-B066-1A702AA72F4C}">
  <dimension ref="A1:H68"/>
  <sheetViews>
    <sheetView showGridLines="0" topLeftCell="A40" zoomScaleNormal="100" workbookViewId="0"/>
  </sheetViews>
  <sheetFormatPr baseColWidth="10" defaultColWidth="11.453125" defaultRowHeight="14.5"/>
  <cols>
    <col min="1" max="1" width="11.453125" style="152"/>
    <col min="2" max="2" width="19.453125" style="152" customWidth="1"/>
    <col min="3" max="3" width="62.453125" style="152" bestFit="1" customWidth="1"/>
    <col min="4" max="4" width="14" style="152" customWidth="1"/>
    <col min="5" max="5" width="19.81640625" style="152" customWidth="1"/>
    <col min="6" max="6" width="16.453125" style="152" customWidth="1"/>
    <col min="7" max="7" width="17" style="152" customWidth="1"/>
    <col min="8" max="16384" width="11.453125" style="152"/>
  </cols>
  <sheetData>
    <row r="1" spans="1:8" s="129" customFormat="1">
      <c r="A1" s="3" t="s">
        <v>626</v>
      </c>
    </row>
    <row r="2" spans="1:8" s="129" customFormat="1">
      <c r="A2" s="3"/>
    </row>
    <row r="3" spans="1:8" s="129" customFormat="1">
      <c r="A3" s="3"/>
    </row>
    <row r="4" spans="1:8" s="129" customFormat="1">
      <c r="A4" s="3"/>
    </row>
    <row r="5" spans="1:8" s="129" customFormat="1">
      <c r="A5" s="3"/>
    </row>
    <row r="6" spans="1:8" s="129" customFormat="1"/>
    <row r="7" spans="1:8" ht="16.5" customHeight="1">
      <c r="B7" s="847" t="s">
        <v>937</v>
      </c>
      <c r="C7" s="847"/>
      <c r="D7" s="847"/>
      <c r="E7" s="847"/>
      <c r="F7" s="847"/>
      <c r="G7" s="847"/>
    </row>
    <row r="8" spans="1:8" s="586" customFormat="1" ht="42" customHeight="1">
      <c r="B8" s="669" t="s">
        <v>1231</v>
      </c>
      <c r="C8" s="669" t="s">
        <v>1232</v>
      </c>
      <c r="D8" s="669" t="s">
        <v>1233</v>
      </c>
      <c r="E8" s="669" t="s">
        <v>1234</v>
      </c>
      <c r="F8" s="669" t="s">
        <v>1235</v>
      </c>
      <c r="G8" s="669" t="s">
        <v>1236</v>
      </c>
      <c r="H8" s="670"/>
    </row>
    <row r="9" spans="1:8">
      <c r="B9" s="848" t="s">
        <v>155</v>
      </c>
      <c r="C9" s="587" t="s">
        <v>986</v>
      </c>
      <c r="D9" s="588">
        <v>0</v>
      </c>
      <c r="E9" s="589" t="s">
        <v>1321</v>
      </c>
      <c r="F9" s="590">
        <v>0.77</v>
      </c>
      <c r="G9" s="591">
        <v>0.1</v>
      </c>
    </row>
    <row r="10" spans="1:8">
      <c r="B10" s="848"/>
      <c r="C10" s="587" t="s">
        <v>987</v>
      </c>
      <c r="D10" s="588">
        <v>0</v>
      </c>
      <c r="E10" s="589" t="s">
        <v>1321</v>
      </c>
      <c r="F10" s="590">
        <v>0.55000000000000004</v>
      </c>
      <c r="G10" s="591">
        <v>0.5</v>
      </c>
    </row>
    <row r="11" spans="1:8">
      <c r="B11" s="849"/>
      <c r="C11" s="587" t="s">
        <v>988</v>
      </c>
      <c r="D11" s="588">
        <v>0</v>
      </c>
      <c r="E11" s="589" t="s">
        <v>1321</v>
      </c>
      <c r="F11" s="590">
        <v>0.56000000000000005</v>
      </c>
      <c r="G11" s="591">
        <v>0.4</v>
      </c>
    </row>
    <row r="12" spans="1:8">
      <c r="B12" s="724" t="s">
        <v>1322</v>
      </c>
      <c r="C12" s="587" t="s">
        <v>1323</v>
      </c>
      <c r="D12" s="588">
        <f>1415/3</f>
        <v>471.66666666666669</v>
      </c>
      <c r="E12" s="589" t="s">
        <v>1324</v>
      </c>
      <c r="F12" s="590">
        <v>0.03</v>
      </c>
      <c r="G12" s="591">
        <f>116.3/3</f>
        <v>38.766666666666666</v>
      </c>
    </row>
    <row r="13" spans="1:8">
      <c r="B13" s="850" t="s">
        <v>923</v>
      </c>
      <c r="C13" s="587" t="s">
        <v>924</v>
      </c>
      <c r="D13" s="588">
        <v>351.7</v>
      </c>
      <c r="E13" s="589" t="s">
        <v>1325</v>
      </c>
      <c r="F13" s="590">
        <v>0.99</v>
      </c>
      <c r="G13" s="591">
        <v>14.13</v>
      </c>
    </row>
    <row r="14" spans="1:8">
      <c r="B14" s="848"/>
      <c r="C14" s="587" t="s">
        <v>926</v>
      </c>
      <c r="D14" s="588">
        <v>16</v>
      </c>
      <c r="E14" s="589" t="s">
        <v>1325</v>
      </c>
      <c r="F14" s="590">
        <v>0.87</v>
      </c>
      <c r="G14" s="591">
        <v>10.8</v>
      </c>
    </row>
    <row r="15" spans="1:8">
      <c r="B15" s="848"/>
      <c r="C15" s="587" t="s">
        <v>1185</v>
      </c>
      <c r="D15" s="588">
        <v>0</v>
      </c>
      <c r="E15" s="589" t="s">
        <v>1326</v>
      </c>
      <c r="F15" s="590">
        <v>0.31</v>
      </c>
      <c r="G15" s="591">
        <v>0.75</v>
      </c>
    </row>
    <row r="16" spans="1:8">
      <c r="B16" s="848"/>
      <c r="C16" s="587" t="s">
        <v>925</v>
      </c>
      <c r="D16" s="588">
        <v>65</v>
      </c>
      <c r="E16" s="589" t="s">
        <v>1326</v>
      </c>
      <c r="F16" s="590">
        <v>0.89</v>
      </c>
      <c r="G16" s="591">
        <v>4.9000000000000004</v>
      </c>
    </row>
    <row r="17" spans="2:7">
      <c r="B17" s="848"/>
      <c r="C17" s="587" t="s">
        <v>1027</v>
      </c>
      <c r="D17" s="588">
        <v>37</v>
      </c>
      <c r="E17" s="589" t="s">
        <v>1327</v>
      </c>
      <c r="F17" s="590">
        <v>0.66</v>
      </c>
      <c r="G17" s="591">
        <v>2.7</v>
      </c>
    </row>
    <row r="18" spans="2:7">
      <c r="B18" s="848"/>
      <c r="C18" s="587" t="s">
        <v>927</v>
      </c>
      <c r="D18" s="588">
        <v>289</v>
      </c>
      <c r="E18" s="589" t="s">
        <v>1328</v>
      </c>
      <c r="F18" s="590">
        <v>0.67</v>
      </c>
      <c r="G18" s="591">
        <v>18.2</v>
      </c>
    </row>
    <row r="19" spans="2:7">
      <c r="B19" s="848"/>
      <c r="C19" s="587" t="s">
        <v>1028</v>
      </c>
      <c r="D19" s="588">
        <v>218</v>
      </c>
      <c r="E19" s="589" t="s">
        <v>1328</v>
      </c>
      <c r="F19" s="590">
        <v>0.51</v>
      </c>
      <c r="G19" s="591">
        <v>7.1</v>
      </c>
    </row>
    <row r="20" spans="2:7">
      <c r="B20" s="848"/>
      <c r="C20" s="587" t="s">
        <v>1186</v>
      </c>
      <c r="D20" s="588">
        <v>68</v>
      </c>
      <c r="E20" s="589" t="s">
        <v>1329</v>
      </c>
      <c r="F20" s="590">
        <v>0.26</v>
      </c>
      <c r="G20" s="591">
        <v>4.6500000000000004</v>
      </c>
    </row>
    <row r="21" spans="2:7">
      <c r="B21" s="848"/>
      <c r="C21" s="587" t="s">
        <v>928</v>
      </c>
      <c r="D21" s="588">
        <v>275</v>
      </c>
      <c r="E21" s="589" t="s">
        <v>1330</v>
      </c>
      <c r="F21" s="590">
        <v>0.49</v>
      </c>
      <c r="G21" s="591">
        <v>9.4</v>
      </c>
    </row>
    <row r="22" spans="2:7">
      <c r="B22" s="848"/>
      <c r="C22" s="587" t="s">
        <v>1029</v>
      </c>
      <c r="D22" s="588">
        <v>16</v>
      </c>
      <c r="E22" s="589" t="s">
        <v>1331</v>
      </c>
      <c r="F22" s="590">
        <v>0.15</v>
      </c>
      <c r="G22" s="591">
        <v>1.5</v>
      </c>
    </row>
    <row r="23" spans="2:7">
      <c r="B23" s="850" t="s">
        <v>899</v>
      </c>
      <c r="C23" s="587" t="s">
        <v>1187</v>
      </c>
      <c r="D23" s="588">
        <v>0</v>
      </c>
      <c r="E23" s="589" t="s">
        <v>1332</v>
      </c>
      <c r="F23" s="590">
        <v>0.66</v>
      </c>
      <c r="G23" s="591">
        <v>0.05</v>
      </c>
    </row>
    <row r="24" spans="2:7" s="665" customFormat="1">
      <c r="B24" s="848"/>
      <c r="C24" s="587" t="s">
        <v>1188</v>
      </c>
      <c r="D24" s="588">
        <v>0</v>
      </c>
      <c r="E24" s="589" t="s">
        <v>1326</v>
      </c>
      <c r="F24" s="590">
        <v>0.77</v>
      </c>
      <c r="G24" s="591">
        <v>5.2</v>
      </c>
    </row>
    <row r="25" spans="2:7">
      <c r="B25" s="848"/>
      <c r="C25" s="587" t="s">
        <v>1237</v>
      </c>
      <c r="D25" s="588">
        <v>7</v>
      </c>
      <c r="E25" s="589" t="s">
        <v>1333</v>
      </c>
      <c r="F25" s="590">
        <v>0.43</v>
      </c>
      <c r="G25" s="591">
        <v>0.7</v>
      </c>
    </row>
    <row r="26" spans="2:7">
      <c r="B26" s="848"/>
      <c r="C26" s="587" t="s">
        <v>1189</v>
      </c>
      <c r="D26" s="588">
        <v>0</v>
      </c>
      <c r="E26" s="589" t="s">
        <v>1333</v>
      </c>
      <c r="F26" s="590">
        <v>0.4</v>
      </c>
      <c r="G26" s="591">
        <v>1.1499999999999999</v>
      </c>
    </row>
    <row r="27" spans="2:7">
      <c r="B27" s="849"/>
      <c r="C27" s="587" t="s">
        <v>1334</v>
      </c>
      <c r="D27" s="588">
        <v>0</v>
      </c>
      <c r="E27" s="589" t="s">
        <v>1335</v>
      </c>
      <c r="F27" s="590">
        <v>0.04</v>
      </c>
      <c r="G27" s="591">
        <v>7.2</v>
      </c>
    </row>
    <row r="28" spans="2:7">
      <c r="B28" s="845" t="s">
        <v>866</v>
      </c>
      <c r="C28" s="587" t="s">
        <v>930</v>
      </c>
      <c r="D28" s="588">
        <v>676</v>
      </c>
      <c r="E28" s="723" t="s">
        <v>1325</v>
      </c>
      <c r="F28" s="590">
        <v>0.98</v>
      </c>
      <c r="G28" s="591">
        <v>32.4</v>
      </c>
    </row>
    <row r="29" spans="2:7">
      <c r="B29" s="845"/>
      <c r="C29" s="587" t="s">
        <v>931</v>
      </c>
      <c r="D29" s="588">
        <v>79</v>
      </c>
      <c r="E29" s="723" t="s">
        <v>1325</v>
      </c>
      <c r="F29" s="590">
        <v>0.93</v>
      </c>
      <c r="G29" s="591">
        <v>14.3</v>
      </c>
    </row>
    <row r="30" spans="2:7">
      <c r="B30" s="845"/>
      <c r="C30" s="587" t="s">
        <v>932</v>
      </c>
      <c r="D30" s="588">
        <v>1115</v>
      </c>
      <c r="E30" s="723" t="s">
        <v>1332</v>
      </c>
      <c r="F30" s="590">
        <v>0.98</v>
      </c>
      <c r="G30" s="591">
        <v>81.2</v>
      </c>
    </row>
    <row r="31" spans="2:7" ht="16.5" customHeight="1">
      <c r="B31" s="845"/>
      <c r="C31" s="587" t="s">
        <v>933</v>
      </c>
      <c r="D31" s="588">
        <v>57</v>
      </c>
      <c r="E31" s="723" t="s">
        <v>1333</v>
      </c>
      <c r="F31" s="590">
        <v>0.97</v>
      </c>
      <c r="G31" s="591">
        <v>11.8</v>
      </c>
    </row>
    <row r="32" spans="2:7">
      <c r="B32" s="845"/>
      <c r="C32" s="587" t="s">
        <v>935</v>
      </c>
      <c r="D32" s="588">
        <v>169</v>
      </c>
      <c r="E32" s="723" t="s">
        <v>1331</v>
      </c>
      <c r="F32" s="590">
        <v>0.54</v>
      </c>
      <c r="G32" s="591">
        <v>9.5</v>
      </c>
    </row>
    <row r="33" spans="2:7">
      <c r="B33" s="845"/>
      <c r="C33" s="587" t="s">
        <v>936</v>
      </c>
      <c r="D33" s="588">
        <v>173</v>
      </c>
      <c r="E33" s="723" t="s">
        <v>1331</v>
      </c>
      <c r="F33" s="590">
        <v>0.64</v>
      </c>
      <c r="G33" s="591">
        <v>9.8000000000000007</v>
      </c>
    </row>
    <row r="34" spans="2:7">
      <c r="B34" s="845"/>
      <c r="C34" s="587" t="s">
        <v>989</v>
      </c>
      <c r="D34" s="588">
        <v>30</v>
      </c>
      <c r="E34" s="723" t="s">
        <v>1336</v>
      </c>
      <c r="F34" s="590">
        <v>0.27</v>
      </c>
      <c r="G34" s="591">
        <v>13</v>
      </c>
    </row>
    <row r="35" spans="2:7" s="609" customFormat="1">
      <c r="B35" s="845" t="s">
        <v>862</v>
      </c>
      <c r="C35" s="587" t="s">
        <v>1238</v>
      </c>
      <c r="D35" s="588">
        <v>392</v>
      </c>
      <c r="E35" s="723" t="s">
        <v>1327</v>
      </c>
      <c r="F35" s="590">
        <v>0.85</v>
      </c>
      <c r="G35" s="591">
        <v>22.3</v>
      </c>
    </row>
    <row r="36" spans="2:7" s="609" customFormat="1">
      <c r="B36" s="845"/>
      <c r="C36" s="587" t="s">
        <v>1240</v>
      </c>
      <c r="D36" s="588">
        <v>405</v>
      </c>
      <c r="E36" s="723" t="s">
        <v>1329</v>
      </c>
      <c r="F36" s="590">
        <v>0.77</v>
      </c>
      <c r="G36" s="591">
        <v>18.3</v>
      </c>
    </row>
    <row r="37" spans="2:7" s="609" customFormat="1">
      <c r="B37" s="845"/>
      <c r="C37" s="587" t="s">
        <v>1190</v>
      </c>
      <c r="D37" s="588">
        <v>7</v>
      </c>
      <c r="E37" s="723" t="s">
        <v>1337</v>
      </c>
      <c r="F37" s="590">
        <v>0.24</v>
      </c>
      <c r="G37" s="591">
        <v>1.65</v>
      </c>
    </row>
    <row r="38" spans="2:7" s="665" customFormat="1">
      <c r="B38" s="845"/>
      <c r="C38" s="587" t="s">
        <v>1241</v>
      </c>
      <c r="D38" s="588">
        <v>1</v>
      </c>
      <c r="E38" s="723" t="s">
        <v>1337</v>
      </c>
      <c r="F38" s="590">
        <v>0.27</v>
      </c>
      <c r="G38" s="591">
        <v>1.8</v>
      </c>
    </row>
    <row r="39" spans="2:7" s="665" customFormat="1">
      <c r="B39" s="845"/>
      <c r="C39" s="587" t="s">
        <v>1242</v>
      </c>
      <c r="D39" s="588">
        <v>1</v>
      </c>
      <c r="E39" s="723" t="s">
        <v>1337</v>
      </c>
      <c r="F39" s="590">
        <v>0.24</v>
      </c>
      <c r="G39" s="591">
        <v>1.8</v>
      </c>
    </row>
    <row r="40" spans="2:7" s="665" customFormat="1">
      <c r="B40" s="845"/>
      <c r="C40" s="587" t="s">
        <v>1239</v>
      </c>
      <c r="D40" s="588">
        <v>0</v>
      </c>
      <c r="E40" s="723" t="s">
        <v>1338</v>
      </c>
      <c r="F40" s="590">
        <v>0.28999999999999998</v>
      </c>
      <c r="G40" s="591">
        <v>3</v>
      </c>
    </row>
    <row r="41" spans="2:7" s="609" customFormat="1">
      <c r="B41" s="845"/>
      <c r="C41" s="587" t="s">
        <v>1243</v>
      </c>
      <c r="D41" s="588">
        <v>2</v>
      </c>
      <c r="E41" s="723" t="s">
        <v>1339</v>
      </c>
      <c r="F41" s="590">
        <v>0.28999999999999998</v>
      </c>
      <c r="G41" s="591">
        <v>3</v>
      </c>
    </row>
    <row r="42" spans="2:7">
      <c r="B42" s="724"/>
      <c r="C42" s="195"/>
      <c r="D42" s="196"/>
      <c r="E42" s="724"/>
      <c r="F42" s="197"/>
      <c r="G42" s="665"/>
    </row>
    <row r="43" spans="2:7">
      <c r="B43" s="595" t="s">
        <v>1172</v>
      </c>
      <c r="C43" s="195"/>
      <c r="D43" s="196"/>
      <c r="E43" s="194"/>
      <c r="F43" s="197"/>
    </row>
    <row r="44" spans="2:7" s="665" customFormat="1">
      <c r="B44" s="595" t="s">
        <v>1340</v>
      </c>
      <c r="C44" s="195"/>
      <c r="D44" s="196"/>
      <c r="E44" s="724"/>
      <c r="F44" s="197"/>
    </row>
    <row r="45" spans="2:7">
      <c r="B45" s="198"/>
      <c r="C45" s="195"/>
      <c r="D45" s="196"/>
      <c r="E45" s="194"/>
      <c r="F45" s="197"/>
    </row>
    <row r="46" spans="2:7" ht="25">
      <c r="B46" s="596" t="s">
        <v>1341</v>
      </c>
      <c r="C46" s="596"/>
      <c r="D46" s="597" t="s">
        <v>1173</v>
      </c>
      <c r="E46" s="597" t="s">
        <v>1174</v>
      </c>
    </row>
    <row r="47" spans="2:7">
      <c r="B47" s="746" t="s">
        <v>866</v>
      </c>
      <c r="C47" s="587" t="s">
        <v>929</v>
      </c>
      <c r="D47" s="588">
        <v>1248</v>
      </c>
      <c r="E47" s="591">
        <v>21.7</v>
      </c>
    </row>
    <row r="48" spans="2:7">
      <c r="B48" s="746"/>
      <c r="C48" s="587" t="s">
        <v>934</v>
      </c>
      <c r="D48" s="588">
        <v>37</v>
      </c>
      <c r="E48" s="591">
        <v>1.3</v>
      </c>
    </row>
    <row r="49" spans="2:7" s="665" customFormat="1">
      <c r="B49" s="741"/>
      <c r="C49" s="742"/>
      <c r="D49" s="743"/>
      <c r="E49" s="744"/>
      <c r="F49" s="745"/>
    </row>
    <row r="50" spans="2:7" s="665" customFormat="1">
      <c r="B50" s="751" t="s">
        <v>1347</v>
      </c>
      <c r="C50" s="742"/>
      <c r="D50" s="743"/>
      <c r="E50" s="744"/>
      <c r="F50" s="745"/>
    </row>
    <row r="51" spans="2:7" s="665" customFormat="1">
      <c r="B51" s="198" t="s">
        <v>1346</v>
      </c>
      <c r="C51" s="742"/>
      <c r="D51" s="743"/>
      <c r="E51" s="744"/>
      <c r="F51" s="745"/>
    </row>
    <row r="52" spans="2:7" s="665" customFormat="1">
      <c r="B52" s="198" t="s">
        <v>1345</v>
      </c>
      <c r="C52" s="742"/>
      <c r="D52" s="743"/>
      <c r="E52" s="744"/>
      <c r="F52" s="745"/>
    </row>
    <row r="53" spans="2:7" s="665" customFormat="1">
      <c r="B53" s="198"/>
      <c r="C53" s="742"/>
      <c r="D53" s="743"/>
      <c r="E53" s="744"/>
      <c r="F53" s="745"/>
    </row>
    <row r="54" spans="2:7">
      <c r="B54" s="198"/>
      <c r="C54" s="195"/>
      <c r="D54" s="196"/>
      <c r="E54" s="592"/>
      <c r="F54" s="592"/>
      <c r="G54" s="197"/>
    </row>
    <row r="55" spans="2:7">
      <c r="B55" s="198"/>
      <c r="C55" s="195"/>
      <c r="D55" s="196"/>
      <c r="E55" s="592"/>
      <c r="F55" s="592"/>
      <c r="G55" s="197"/>
    </row>
    <row r="56" spans="2:7">
      <c r="B56" s="846" t="s">
        <v>1175</v>
      </c>
      <c r="C56" s="846"/>
      <c r="D56" s="846"/>
      <c r="E56" s="593"/>
      <c r="F56" s="593"/>
    </row>
    <row r="57" spans="2:7" ht="25">
      <c r="B57" s="671" t="s">
        <v>1231</v>
      </c>
      <c r="C57" s="671" t="s">
        <v>1232</v>
      </c>
      <c r="D57" s="672" t="s">
        <v>1031</v>
      </c>
      <c r="E57" s="594"/>
    </row>
    <row r="58" spans="2:7" ht="17.5" customHeight="1">
      <c r="B58" s="747" t="s">
        <v>1167</v>
      </c>
      <c r="C58" s="748" t="s">
        <v>1191</v>
      </c>
      <c r="D58" s="749">
        <v>2022</v>
      </c>
      <c r="E58" s="195"/>
    </row>
    <row r="59" spans="2:7">
      <c r="B59" s="747" t="s">
        <v>1167</v>
      </c>
      <c r="C59" s="748" t="s">
        <v>1192</v>
      </c>
      <c r="D59" s="749">
        <v>2023</v>
      </c>
      <c r="E59" s="195"/>
    </row>
    <row r="60" spans="2:7">
      <c r="B60" s="747" t="s">
        <v>1167</v>
      </c>
      <c r="C60" s="748" t="s">
        <v>1193</v>
      </c>
      <c r="D60" s="749" t="s">
        <v>1342</v>
      </c>
      <c r="E60" s="195"/>
    </row>
    <row r="61" spans="2:7">
      <c r="B61" s="747" t="s">
        <v>1167</v>
      </c>
      <c r="C61" s="748" t="s">
        <v>1244</v>
      </c>
      <c r="D61" s="749">
        <v>2025</v>
      </c>
      <c r="E61" s="195"/>
    </row>
    <row r="62" spans="2:7">
      <c r="B62" s="747" t="s">
        <v>1167</v>
      </c>
      <c r="C62" s="748" t="s">
        <v>1245</v>
      </c>
      <c r="D62" s="749">
        <v>2023</v>
      </c>
      <c r="E62" s="195"/>
    </row>
    <row r="63" spans="2:7">
      <c r="B63" s="750" t="s">
        <v>1169</v>
      </c>
      <c r="C63" s="748" t="s">
        <v>1195</v>
      </c>
      <c r="D63" s="749">
        <v>2022</v>
      </c>
      <c r="E63" s="195"/>
    </row>
    <row r="64" spans="2:7">
      <c r="B64" s="747" t="s">
        <v>1168</v>
      </c>
      <c r="C64" s="748" t="s">
        <v>1194</v>
      </c>
      <c r="D64" s="749">
        <v>2023</v>
      </c>
      <c r="E64" s="195"/>
    </row>
    <row r="65" spans="2:5">
      <c r="B65" s="750" t="s">
        <v>1170</v>
      </c>
      <c r="C65" s="748" t="s">
        <v>1196</v>
      </c>
      <c r="D65" s="749">
        <v>2023</v>
      </c>
      <c r="E65" s="195"/>
    </row>
    <row r="66" spans="2:5">
      <c r="B66" s="750" t="s">
        <v>1171</v>
      </c>
      <c r="C66" s="748" t="s">
        <v>1030</v>
      </c>
      <c r="D66" s="749">
        <v>2023</v>
      </c>
    </row>
    <row r="67" spans="2:5">
      <c r="B67" s="750" t="s">
        <v>1171</v>
      </c>
      <c r="C67" s="748" t="s">
        <v>1343</v>
      </c>
      <c r="D67" s="749">
        <v>2023</v>
      </c>
    </row>
    <row r="68" spans="2:5">
      <c r="B68" s="750" t="s">
        <v>1167</v>
      </c>
      <c r="C68" s="748" t="s">
        <v>1344</v>
      </c>
      <c r="D68" s="749">
        <v>2022</v>
      </c>
    </row>
  </sheetData>
  <mergeCells count="7">
    <mergeCell ref="B35:B41"/>
    <mergeCell ref="B56:D56"/>
    <mergeCell ref="B7:G7"/>
    <mergeCell ref="B9:B11"/>
    <mergeCell ref="B13:B22"/>
    <mergeCell ref="B23:B27"/>
    <mergeCell ref="B28:B34"/>
  </mergeCells>
  <hyperlinks>
    <hyperlink ref="A1" location="'Table of Contents'!A1" display="Return to Table of Contents" xr:uid="{CD6E0747-EF6E-4508-B5E7-5FDE0D0D85BF}"/>
  </hyperlinks>
  <pageMargins left="0.7" right="0.7" top="0.75" bottom="0.75" header="0.3" footer="0.3"/>
  <pageSetup orientation="portrait" horizontalDpi="4294967295" verticalDpi="4294967295"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292B3B-90C8-4E7F-961F-2316F94CA6C5}">
  <dimension ref="A1:F35"/>
  <sheetViews>
    <sheetView showGridLines="0" workbookViewId="0"/>
  </sheetViews>
  <sheetFormatPr baseColWidth="10" defaultRowHeight="14.5"/>
  <cols>
    <col min="2" max="2" width="26.81640625" bestFit="1" customWidth="1"/>
    <col min="3" max="3" width="42" bestFit="1" customWidth="1"/>
    <col min="5" max="5" width="27" customWidth="1"/>
    <col min="6" max="6" width="23.54296875" customWidth="1"/>
  </cols>
  <sheetData>
    <row r="1" spans="1:6">
      <c r="A1" s="3" t="s">
        <v>626</v>
      </c>
    </row>
    <row r="3" spans="1:6" ht="17.5">
      <c r="B3" s="559" t="s">
        <v>1059</v>
      </c>
      <c r="C3" s="5"/>
      <c r="E3" s="559" t="s">
        <v>1390</v>
      </c>
      <c r="F3" s="622"/>
    </row>
    <row r="4" spans="1:6" ht="15">
      <c r="B4" s="560"/>
      <c r="C4" s="560"/>
      <c r="E4" s="797"/>
      <c r="F4" s="797"/>
    </row>
    <row r="5" spans="1:6" ht="22" customHeight="1">
      <c r="B5" s="561" t="s">
        <v>1049</v>
      </c>
      <c r="C5" s="562" t="s">
        <v>1060</v>
      </c>
      <c r="E5" s="561" t="s">
        <v>954</v>
      </c>
      <c r="F5" s="562" t="s">
        <v>1060</v>
      </c>
    </row>
    <row r="6" spans="1:6">
      <c r="B6" s="563" t="s">
        <v>639</v>
      </c>
      <c r="C6" s="564">
        <v>2032</v>
      </c>
      <c r="E6" s="563" t="s">
        <v>969</v>
      </c>
      <c r="F6" s="799" t="s">
        <v>1392</v>
      </c>
    </row>
    <row r="7" spans="1:6" ht="29.5" customHeight="1">
      <c r="B7" s="715" t="s">
        <v>862</v>
      </c>
      <c r="C7" s="716" t="s">
        <v>1062</v>
      </c>
      <c r="E7" s="715" t="s">
        <v>1389</v>
      </c>
      <c r="F7" s="799" t="s">
        <v>1393</v>
      </c>
    </row>
    <row r="8" spans="1:6" s="643" customFormat="1" ht="29.5" customHeight="1">
      <c r="B8" s="719" t="s">
        <v>640</v>
      </c>
      <c r="C8" s="720" t="s">
        <v>1063</v>
      </c>
      <c r="E8" s="798" t="s">
        <v>963</v>
      </c>
      <c r="F8" s="799" t="s">
        <v>1394</v>
      </c>
    </row>
    <row r="9" spans="1:6">
      <c r="B9" s="721" t="s">
        <v>1283</v>
      </c>
      <c r="C9" s="722" t="s">
        <v>1284</v>
      </c>
      <c r="E9" s="721" t="s">
        <v>966</v>
      </c>
      <c r="F9" s="799" t="s">
        <v>1395</v>
      </c>
    </row>
    <row r="10" spans="1:6" ht="35.5" customHeight="1">
      <c r="B10" s="717" t="s">
        <v>1050</v>
      </c>
      <c r="C10" s="718" t="s">
        <v>1064</v>
      </c>
      <c r="E10" s="717" t="s">
        <v>957</v>
      </c>
      <c r="F10" s="799" t="s">
        <v>1396</v>
      </c>
    </row>
    <row r="11" spans="1:6">
      <c r="B11" s="566"/>
      <c r="C11" s="567"/>
      <c r="E11" s="622"/>
      <c r="F11" s="622"/>
    </row>
    <row r="12" spans="1:6" ht="22.5" customHeight="1">
      <c r="B12" s="561" t="s">
        <v>1391</v>
      </c>
      <c r="C12" s="562" t="str">
        <f>+C5</f>
        <v>Completition year</v>
      </c>
      <c r="E12" s="561" t="s">
        <v>973</v>
      </c>
      <c r="F12" s="562" t="s">
        <v>1060</v>
      </c>
    </row>
    <row r="13" spans="1:6" ht="24.65" customHeight="1">
      <c r="B13" s="563" t="s">
        <v>1051</v>
      </c>
      <c r="C13" s="565" t="s">
        <v>1061</v>
      </c>
      <c r="E13" s="563" t="s">
        <v>1349</v>
      </c>
      <c r="F13" s="799" t="s">
        <v>1397</v>
      </c>
    </row>
    <row r="14" spans="1:6">
      <c r="B14" s="563" t="s">
        <v>866</v>
      </c>
      <c r="C14" s="564">
        <v>2042</v>
      </c>
    </row>
    <row r="15" spans="1:6">
      <c r="B15" s="568" t="s">
        <v>1052</v>
      </c>
      <c r="C15" s="564">
        <v>2039</v>
      </c>
    </row>
    <row r="16" spans="1:6">
      <c r="B16" s="568" t="s">
        <v>867</v>
      </c>
      <c r="C16" s="564">
        <v>2050</v>
      </c>
    </row>
    <row r="17" spans="2:3">
      <c r="B17" s="568" t="s">
        <v>869</v>
      </c>
      <c r="C17" s="654">
        <v>2038</v>
      </c>
    </row>
    <row r="18" spans="2:3">
      <c r="B18" s="568" t="s">
        <v>1053</v>
      </c>
      <c r="C18" s="564">
        <v>2041</v>
      </c>
    </row>
    <row r="19" spans="2:3">
      <c r="B19" s="568" t="s">
        <v>1054</v>
      </c>
      <c r="C19" s="564">
        <f>+C18</f>
        <v>2041</v>
      </c>
    </row>
    <row r="20" spans="2:3">
      <c r="B20" s="568" t="s">
        <v>1055</v>
      </c>
      <c r="C20" s="564">
        <v>2050</v>
      </c>
    </row>
    <row r="21" spans="2:3">
      <c r="B21" s="568" t="s">
        <v>1209</v>
      </c>
      <c r="C21" s="564">
        <v>2046</v>
      </c>
    </row>
    <row r="22" spans="2:3">
      <c r="B22" s="568" t="s">
        <v>1210</v>
      </c>
      <c r="C22" s="564">
        <v>2047</v>
      </c>
    </row>
    <row r="23" spans="2:3">
      <c r="B23" s="568" t="s">
        <v>1056</v>
      </c>
      <c r="C23" s="564">
        <v>2050</v>
      </c>
    </row>
    <row r="24" spans="2:3">
      <c r="B24" s="568" t="s">
        <v>1211</v>
      </c>
      <c r="C24" s="564">
        <v>2047</v>
      </c>
    </row>
    <row r="25" spans="2:3">
      <c r="B25" s="568" t="s">
        <v>1212</v>
      </c>
      <c r="C25" s="564">
        <v>2048</v>
      </c>
    </row>
    <row r="26" spans="2:3">
      <c r="B26" s="568" t="s">
        <v>1213</v>
      </c>
      <c r="C26" s="564">
        <v>2047</v>
      </c>
    </row>
    <row r="27" spans="2:3">
      <c r="B27" s="568" t="s">
        <v>1214</v>
      </c>
      <c r="C27" s="564">
        <v>2048</v>
      </c>
    </row>
    <row r="28" spans="2:3">
      <c r="B28" s="568" t="s">
        <v>1215</v>
      </c>
      <c r="C28" s="564">
        <v>2051</v>
      </c>
    </row>
    <row r="29" spans="2:3">
      <c r="B29" s="568" t="s">
        <v>1057</v>
      </c>
      <c r="C29" s="564">
        <v>2039</v>
      </c>
    </row>
    <row r="30" spans="2:3">
      <c r="B30" s="568" t="s">
        <v>1058</v>
      </c>
      <c r="C30" s="564">
        <v>2041</v>
      </c>
    </row>
    <row r="31" spans="2:3">
      <c r="B31" s="568" t="s">
        <v>1216</v>
      </c>
      <c r="C31" s="564">
        <v>2047</v>
      </c>
    </row>
    <row r="32" spans="2:3">
      <c r="B32" s="568" t="s">
        <v>1217</v>
      </c>
      <c r="C32" s="564">
        <v>2047</v>
      </c>
    </row>
    <row r="33" spans="2:3">
      <c r="B33" s="568" t="s">
        <v>1218</v>
      </c>
      <c r="C33" s="564">
        <v>2047</v>
      </c>
    </row>
    <row r="34" spans="2:3">
      <c r="B34" s="568" t="s">
        <v>1387</v>
      </c>
      <c r="C34" s="564">
        <v>2052</v>
      </c>
    </row>
    <row r="35" spans="2:3">
      <c r="B35" s="568" t="s">
        <v>1388</v>
      </c>
      <c r="C35" s="564">
        <v>2052</v>
      </c>
    </row>
  </sheetData>
  <hyperlinks>
    <hyperlink ref="A1" location="'Table of Contents'!A1" display="Return to Table of Contents" xr:uid="{9AA723B9-9CC5-4E23-A8FA-5DC01C9670E2}"/>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D69B30-AD18-4402-B62E-E2BC28A9EAF4}">
  <dimension ref="A1:AQ108"/>
  <sheetViews>
    <sheetView showGridLines="0" zoomScale="85" zoomScaleNormal="85" workbookViewId="0">
      <pane xSplit="2" ySplit="6" topLeftCell="S7" activePane="bottomRight" state="frozen"/>
      <selection pane="topRight" activeCell="C1" sqref="C1"/>
      <selection pane="bottomLeft" activeCell="A7" sqref="A7"/>
      <selection pane="bottomRight" activeCell="X7" sqref="X7"/>
    </sheetView>
  </sheetViews>
  <sheetFormatPr baseColWidth="10" defaultColWidth="10.81640625" defaultRowHeight="14.5"/>
  <cols>
    <col min="1" max="1" width="4.7265625" style="5" customWidth="1"/>
    <col min="2" max="2" width="53.26953125" style="5" customWidth="1"/>
    <col min="3" max="15" width="15.1796875" style="5" customWidth="1"/>
    <col min="16" max="16" width="14.7265625" customWidth="1"/>
    <col min="17" max="17" width="15.26953125" bestFit="1" customWidth="1"/>
    <col min="18" max="18" width="15.26953125" style="129" bestFit="1" customWidth="1"/>
    <col min="19" max="20" width="15.26953125" bestFit="1" customWidth="1"/>
    <col min="21" max="21" width="3.7265625" style="643" customWidth="1"/>
    <col min="22" max="22" width="50.54296875" bestFit="1" customWidth="1"/>
    <col min="23" max="23" width="14.7265625" bestFit="1" customWidth="1"/>
    <col min="24" max="24" width="14.7265625" style="643" bestFit="1" customWidth="1"/>
    <col min="41" max="41" width="12.26953125" bestFit="1" customWidth="1"/>
    <col min="44" max="16384" width="10.81640625" style="5"/>
  </cols>
  <sheetData>
    <row r="1" spans="1:24">
      <c r="A1" s="3" t="s">
        <v>626</v>
      </c>
    </row>
    <row r="3" spans="1:24" ht="15.5">
      <c r="B3" s="19" t="s">
        <v>1</v>
      </c>
      <c r="C3" s="6"/>
      <c r="D3" s="6"/>
      <c r="E3" s="7"/>
      <c r="F3" s="6"/>
      <c r="G3" s="6"/>
      <c r="H3" s="6"/>
      <c r="I3" s="7"/>
      <c r="J3" s="6"/>
      <c r="K3" s="6"/>
      <c r="L3" s="6"/>
      <c r="M3" s="7"/>
      <c r="N3" s="6"/>
    </row>
    <row r="4" spans="1:24" ht="15">
      <c r="B4" s="21" t="s">
        <v>1019</v>
      </c>
      <c r="C4" s="8"/>
      <c r="D4" s="8"/>
      <c r="E4" s="8"/>
      <c r="F4" s="8"/>
      <c r="G4" s="8"/>
      <c r="H4" s="8"/>
      <c r="I4" s="8"/>
      <c r="J4" s="8"/>
      <c r="K4" s="8"/>
      <c r="L4" s="8"/>
      <c r="M4" s="8"/>
      <c r="N4" s="8"/>
    </row>
    <row r="5" spans="1:24" ht="15.5">
      <c r="B5" s="9"/>
      <c r="C5" s="9"/>
      <c r="D5" s="9"/>
      <c r="E5" s="9"/>
      <c r="F5" s="9"/>
      <c r="G5" s="9"/>
      <c r="H5" s="9"/>
      <c r="I5" s="9"/>
      <c r="J5" s="9"/>
      <c r="K5" s="9"/>
      <c r="L5" s="9"/>
      <c r="M5" s="9"/>
      <c r="N5" s="9"/>
    </row>
    <row r="6" spans="1:24">
      <c r="B6" s="49"/>
      <c r="C6" s="49">
        <v>2016</v>
      </c>
      <c r="D6" s="49">
        <v>2017</v>
      </c>
      <c r="E6" s="49" t="s">
        <v>3</v>
      </c>
      <c r="F6" s="49" t="s">
        <v>4</v>
      </c>
      <c r="G6" s="49" t="s">
        <v>5</v>
      </c>
      <c r="H6" s="49" t="s">
        <v>6</v>
      </c>
      <c r="I6" s="49" t="s">
        <v>7</v>
      </c>
      <c r="J6" s="49" t="s">
        <v>8</v>
      </c>
      <c r="K6" s="49" t="s">
        <v>9</v>
      </c>
      <c r="L6" s="49" t="s">
        <v>10</v>
      </c>
      <c r="M6" s="49" t="s">
        <v>11</v>
      </c>
      <c r="N6" s="49" t="s">
        <v>12</v>
      </c>
      <c r="O6" s="245" t="s">
        <v>625</v>
      </c>
      <c r="P6" s="89" t="s">
        <v>938</v>
      </c>
      <c r="Q6" s="245" t="s">
        <v>992</v>
      </c>
      <c r="R6" s="245" t="s">
        <v>1026</v>
      </c>
      <c r="S6" s="245" t="s">
        <v>1163</v>
      </c>
      <c r="T6" s="245" t="s">
        <v>1199</v>
      </c>
      <c r="V6" s="49"/>
      <c r="W6" s="245" t="s">
        <v>1249</v>
      </c>
      <c r="X6" s="245" t="s">
        <v>1219</v>
      </c>
    </row>
    <row r="7" spans="1:24">
      <c r="B7" s="10"/>
      <c r="C7" s="11"/>
      <c r="D7" s="11"/>
      <c r="E7" s="11"/>
      <c r="F7" s="11"/>
      <c r="G7" s="11"/>
      <c r="H7" s="11"/>
      <c r="I7" s="11"/>
      <c r="J7" s="11"/>
      <c r="K7" s="11"/>
      <c r="L7" s="11"/>
      <c r="M7" s="11"/>
      <c r="N7" s="11"/>
      <c r="O7" s="125"/>
      <c r="Q7" s="129"/>
      <c r="S7" s="129"/>
    </row>
    <row r="8" spans="1:24">
      <c r="B8" s="12" t="s">
        <v>13</v>
      </c>
      <c r="C8" s="13">
        <v>1303189</v>
      </c>
      <c r="D8" s="13">
        <v>777045</v>
      </c>
      <c r="E8" s="13">
        <v>151913</v>
      </c>
      <c r="F8" s="13">
        <v>174569</v>
      </c>
      <c r="G8" s="13">
        <v>145130</v>
      </c>
      <c r="H8" s="13">
        <v>519400</v>
      </c>
      <c r="I8" s="13">
        <v>222479</v>
      </c>
      <c r="J8" s="13">
        <v>368582</v>
      </c>
      <c r="K8" s="13">
        <v>330344</v>
      </c>
      <c r="L8" s="13">
        <v>519864</v>
      </c>
      <c r="M8" s="13">
        <f>315675+35575</f>
        <v>351250</v>
      </c>
      <c r="N8" s="13">
        <f>392306+48091</f>
        <v>440397</v>
      </c>
      <c r="O8" s="13">
        <v>653454</v>
      </c>
      <c r="P8" s="13">
        <f>2194300-O8-N8-M8</f>
        <v>749199</v>
      </c>
      <c r="Q8" s="13">
        <v>428145</v>
      </c>
      <c r="R8" s="13">
        <v>545032</v>
      </c>
      <c r="S8" s="13">
        <v>536798</v>
      </c>
      <c r="T8" s="13">
        <v>624565</v>
      </c>
      <c r="V8" s="123" t="s">
        <v>13</v>
      </c>
      <c r="W8" s="13">
        <v>457615</v>
      </c>
      <c r="X8" s="13">
        <f>+[25]EEFF_Consolidados!X9</f>
        <v>688018</v>
      </c>
    </row>
    <row r="9" spans="1:24">
      <c r="B9" s="12" t="s">
        <v>14</v>
      </c>
      <c r="C9" s="13">
        <v>1259856</v>
      </c>
      <c r="D9" s="13">
        <v>751031</v>
      </c>
      <c r="E9" s="13">
        <v>143392</v>
      </c>
      <c r="F9" s="13">
        <v>168951</v>
      </c>
      <c r="G9" s="13">
        <v>134987</v>
      </c>
      <c r="H9" s="13">
        <v>209921</v>
      </c>
      <c r="I9" s="13">
        <v>134437</v>
      </c>
      <c r="J9" s="13">
        <v>206523</v>
      </c>
      <c r="K9" s="13">
        <v>241195</v>
      </c>
      <c r="L9" s="13">
        <v>373468</v>
      </c>
      <c r="M9" s="13">
        <v>296938</v>
      </c>
      <c r="N9" s="13">
        <v>372794</v>
      </c>
      <c r="O9" s="13">
        <v>473739</v>
      </c>
      <c r="P9" s="13">
        <f>1628854-O9-N9-M9</f>
        <v>485383</v>
      </c>
      <c r="Q9" s="13">
        <v>375369</v>
      </c>
      <c r="R9" s="13">
        <v>463710</v>
      </c>
      <c r="S9" s="13">
        <v>485039</v>
      </c>
      <c r="T9" s="13">
        <v>560602</v>
      </c>
      <c r="V9" s="123" t="s">
        <v>14</v>
      </c>
      <c r="W9" s="13">
        <v>419155</v>
      </c>
      <c r="X9" s="13">
        <f>+[25]EEFF_Consolidados!X10</f>
        <v>634626</v>
      </c>
    </row>
    <row r="10" spans="1:24">
      <c r="B10" s="14" t="s">
        <v>15</v>
      </c>
      <c r="C10" s="15">
        <v>43333</v>
      </c>
      <c r="D10" s="15">
        <v>26014</v>
      </c>
      <c r="E10" s="15">
        <v>8521</v>
      </c>
      <c r="F10" s="15">
        <v>5618</v>
      </c>
      <c r="G10" s="15">
        <v>10143</v>
      </c>
      <c r="H10" s="15">
        <v>309479</v>
      </c>
      <c r="I10" s="15">
        <v>88042</v>
      </c>
      <c r="J10" s="15">
        <v>162059</v>
      </c>
      <c r="K10" s="15">
        <v>89149</v>
      </c>
      <c r="L10" s="15">
        <v>146396</v>
      </c>
      <c r="M10" s="15">
        <f t="shared" ref="M10:O10" si="0">+M8-M9</f>
        <v>54312</v>
      </c>
      <c r="N10" s="15">
        <f t="shared" si="0"/>
        <v>67603</v>
      </c>
      <c r="O10" s="15">
        <f t="shared" si="0"/>
        <v>179715</v>
      </c>
      <c r="P10" s="15">
        <f>+P8-P9</f>
        <v>263816</v>
      </c>
      <c r="Q10" s="15">
        <f>+Q8-Q9</f>
        <v>52776</v>
      </c>
      <c r="R10" s="15">
        <v>81322</v>
      </c>
      <c r="S10" s="15">
        <f>+S8-S9</f>
        <v>51759</v>
      </c>
      <c r="T10" s="15">
        <v>63963</v>
      </c>
      <c r="V10" s="126" t="s">
        <v>1247</v>
      </c>
      <c r="W10" s="15">
        <v>38460</v>
      </c>
      <c r="X10" s="15">
        <f>+[25]EEFF_Consolidados!X11</f>
        <v>53392</v>
      </c>
    </row>
    <row r="11" spans="1:24">
      <c r="B11" s="12"/>
      <c r="C11" s="13"/>
      <c r="D11" s="13"/>
      <c r="E11" s="13"/>
      <c r="F11" s="13"/>
      <c r="G11" s="13"/>
      <c r="H11" s="13"/>
      <c r="I11" s="13"/>
      <c r="J11" s="13"/>
      <c r="K11" s="13"/>
      <c r="L11" s="13"/>
      <c r="M11" s="13"/>
      <c r="N11" s="13"/>
      <c r="O11" s="13"/>
      <c r="P11" s="13"/>
      <c r="Q11" s="13"/>
      <c r="R11" s="13">
        <v>0</v>
      </c>
      <c r="S11" s="13"/>
      <c r="T11" s="13"/>
      <c r="V11" s="123"/>
      <c r="W11" s="13"/>
      <c r="X11" s="13">
        <f>+[25]EEFF_Consolidados!X12</f>
        <v>0</v>
      </c>
    </row>
    <row r="12" spans="1:24">
      <c r="B12" s="12" t="s">
        <v>16</v>
      </c>
      <c r="C12" s="13">
        <v>8738226</v>
      </c>
      <c r="D12" s="13">
        <v>4335715</v>
      </c>
      <c r="E12" s="13">
        <v>969721</v>
      </c>
      <c r="F12" s="13">
        <v>910044</v>
      </c>
      <c r="G12" s="13">
        <v>1378425</v>
      </c>
      <c r="H12" s="13">
        <v>1144556</v>
      </c>
      <c r="I12" s="13">
        <v>1140208</v>
      </c>
      <c r="J12" s="13">
        <v>1258709</v>
      </c>
      <c r="K12" s="13">
        <v>1158653</v>
      </c>
      <c r="L12" s="13">
        <v>1225917</v>
      </c>
      <c r="M12" s="13">
        <f>1307469+1300</f>
        <v>1308769</v>
      </c>
      <c r="N12" s="13">
        <f>1810003+2164</f>
        <v>1812167</v>
      </c>
      <c r="O12" s="13">
        <f>1319884+227472</f>
        <v>1547356</v>
      </c>
      <c r="P12" s="13">
        <f>4915021+1056979-O12-N12-M12</f>
        <v>1303708</v>
      </c>
      <c r="Q12" s="13">
        <v>1372599</v>
      </c>
      <c r="R12" s="13">
        <v>1682664</v>
      </c>
      <c r="S12" s="13">
        <v>1757977</v>
      </c>
      <c r="T12" s="13">
        <v>1765161</v>
      </c>
      <c r="V12" s="123" t="s">
        <v>16</v>
      </c>
      <c r="W12" s="13">
        <v>1693554</v>
      </c>
      <c r="X12" s="13">
        <f>+[25]EEFF_Consolidados!X13</f>
        <v>1917102</v>
      </c>
    </row>
    <row r="13" spans="1:24">
      <c r="B13" s="12" t="s">
        <v>17</v>
      </c>
      <c r="C13" s="13">
        <v>211553</v>
      </c>
      <c r="D13" s="13">
        <v>223979</v>
      </c>
      <c r="E13" s="13">
        <v>56086</v>
      </c>
      <c r="F13" s="13">
        <v>57126</v>
      </c>
      <c r="G13" s="13">
        <v>59056</v>
      </c>
      <c r="H13" s="13">
        <v>60620</v>
      </c>
      <c r="I13" s="13">
        <v>58700</v>
      </c>
      <c r="J13" s="13">
        <v>60150</v>
      </c>
      <c r="K13" s="13">
        <v>62983</v>
      </c>
      <c r="L13" s="13">
        <v>61922</v>
      </c>
      <c r="M13" s="13">
        <v>62775</v>
      </c>
      <c r="N13" s="13">
        <v>63492</v>
      </c>
      <c r="O13" s="13">
        <v>65946</v>
      </c>
      <c r="P13" s="13">
        <f>260201-O13-N13-M13</f>
        <v>67988</v>
      </c>
      <c r="Q13" s="13">
        <v>66956</v>
      </c>
      <c r="R13" s="13">
        <v>69589</v>
      </c>
      <c r="S13" s="13">
        <v>72081</v>
      </c>
      <c r="T13" s="13">
        <v>75427</v>
      </c>
      <c r="V13" s="123" t="s">
        <v>17</v>
      </c>
      <c r="W13" s="13">
        <v>128379</v>
      </c>
      <c r="X13" s="13">
        <f>+[25]EEFF_Consolidados!X14</f>
        <v>134902</v>
      </c>
    </row>
    <row r="14" spans="1:24">
      <c r="B14" s="12" t="s">
        <v>18</v>
      </c>
      <c r="C14" s="13">
        <v>1126331</v>
      </c>
      <c r="D14" s="13">
        <v>1088430</v>
      </c>
      <c r="E14" s="13">
        <v>265986</v>
      </c>
      <c r="F14" s="13">
        <v>253788</v>
      </c>
      <c r="G14" s="13">
        <v>230163</v>
      </c>
      <c r="H14" s="13">
        <v>265923</v>
      </c>
      <c r="I14" s="13">
        <v>261113</v>
      </c>
      <c r="J14" s="13">
        <v>272995</v>
      </c>
      <c r="K14" s="13">
        <v>274916</v>
      </c>
      <c r="L14" s="13">
        <v>280055</v>
      </c>
      <c r="M14" s="13">
        <v>238508</v>
      </c>
      <c r="N14" s="13">
        <v>261797</v>
      </c>
      <c r="O14" s="13">
        <v>253735</v>
      </c>
      <c r="P14" s="13">
        <f>1120376-O14-N14-M14</f>
        <v>366336</v>
      </c>
      <c r="Q14" s="13">
        <v>342795</v>
      </c>
      <c r="R14" s="13">
        <v>337183</v>
      </c>
      <c r="S14" s="13">
        <v>337274</v>
      </c>
      <c r="T14" s="13">
        <v>426422</v>
      </c>
      <c r="V14" s="123" t="s">
        <v>18</v>
      </c>
      <c r="W14" s="13">
        <v>361441</v>
      </c>
      <c r="X14" s="13">
        <f>+[25]EEFF_Consolidados!X15</f>
        <v>374181</v>
      </c>
    </row>
    <row r="15" spans="1:24">
      <c r="B15" s="12" t="s">
        <v>19</v>
      </c>
      <c r="C15" s="13">
        <v>75112</v>
      </c>
      <c r="D15" s="13">
        <v>83402</v>
      </c>
      <c r="E15" s="13">
        <v>21235</v>
      </c>
      <c r="F15" s="13">
        <v>21477</v>
      </c>
      <c r="G15" s="13">
        <v>21604</v>
      </c>
      <c r="H15" s="13">
        <v>21653</v>
      </c>
      <c r="I15" s="13">
        <v>22759</v>
      </c>
      <c r="J15" s="13">
        <v>23083</v>
      </c>
      <c r="K15" s="13">
        <v>23273</v>
      </c>
      <c r="L15" s="13">
        <v>23398</v>
      </c>
      <c r="M15" s="13">
        <v>25324</v>
      </c>
      <c r="N15" s="13">
        <v>25662</v>
      </c>
      <c r="O15" s="13">
        <v>25439</v>
      </c>
      <c r="P15" s="13">
        <f>101969-O15-N15-M15</f>
        <v>25544</v>
      </c>
      <c r="Q15" s="13">
        <v>29356</v>
      </c>
      <c r="R15" s="13">
        <v>29906</v>
      </c>
      <c r="S15" s="13">
        <v>30255</v>
      </c>
      <c r="T15" s="13">
        <v>30558</v>
      </c>
      <c r="V15" s="123" t="s">
        <v>19</v>
      </c>
      <c r="W15" s="13">
        <v>0</v>
      </c>
      <c r="X15" s="13">
        <f>+[25]EEFF_Consolidados!X16</f>
        <v>0</v>
      </c>
    </row>
    <row r="16" spans="1:24">
      <c r="B16" s="12" t="s">
        <v>20</v>
      </c>
      <c r="C16" s="13">
        <v>39625</v>
      </c>
      <c r="D16" s="13">
        <v>32644</v>
      </c>
      <c r="E16" s="13">
        <v>7275</v>
      </c>
      <c r="F16" s="13">
        <v>10330</v>
      </c>
      <c r="G16" s="13">
        <v>9911</v>
      </c>
      <c r="H16" s="13">
        <v>13137</v>
      </c>
      <c r="I16" s="13">
        <v>10535</v>
      </c>
      <c r="J16" s="13">
        <v>12341</v>
      </c>
      <c r="K16" s="13">
        <v>13277</v>
      </c>
      <c r="L16" s="13">
        <v>12572</v>
      </c>
      <c r="M16" s="13">
        <v>12167</v>
      </c>
      <c r="N16" s="13">
        <v>13982</v>
      </c>
      <c r="O16" s="13">
        <v>13188</v>
      </c>
      <c r="P16" s="13">
        <f>53754-O16-N16-M16</f>
        <v>14417</v>
      </c>
      <c r="Q16" s="13">
        <v>8270</v>
      </c>
      <c r="R16" s="13">
        <v>10452</v>
      </c>
      <c r="S16" s="13">
        <v>13311</v>
      </c>
      <c r="T16" s="13">
        <v>15028</v>
      </c>
      <c r="V16" s="123" t="s">
        <v>20</v>
      </c>
      <c r="W16" s="13">
        <v>0</v>
      </c>
      <c r="X16" s="13">
        <f>+[25]EEFF_Consolidados!X17</f>
        <v>0</v>
      </c>
    </row>
    <row r="17" spans="2:24">
      <c r="B17" s="12" t="s">
        <v>21</v>
      </c>
      <c r="C17" s="13">
        <v>337167</v>
      </c>
      <c r="D17" s="13">
        <v>345386</v>
      </c>
      <c r="E17" s="13">
        <v>80606</v>
      </c>
      <c r="F17" s="13">
        <v>80373</v>
      </c>
      <c r="G17" s="13">
        <v>78648</v>
      </c>
      <c r="H17" s="13">
        <v>85095</v>
      </c>
      <c r="I17" s="13">
        <v>82804</v>
      </c>
      <c r="J17" s="13">
        <v>87319</v>
      </c>
      <c r="K17" s="13">
        <v>87360</v>
      </c>
      <c r="L17" s="13">
        <v>101557</v>
      </c>
      <c r="M17" s="13">
        <v>90327</v>
      </c>
      <c r="N17" s="13">
        <v>96428</v>
      </c>
      <c r="O17" s="13">
        <v>96017</v>
      </c>
      <c r="P17" s="13">
        <f>379168-O17-N17-M17</f>
        <v>96396</v>
      </c>
      <c r="Q17" s="13">
        <v>97795</v>
      </c>
      <c r="R17" s="13">
        <v>103859</v>
      </c>
      <c r="S17" s="13">
        <v>104910</v>
      </c>
      <c r="T17" s="13">
        <v>107750</v>
      </c>
      <c r="V17" s="123" t="s">
        <v>21</v>
      </c>
      <c r="W17" s="13">
        <v>106710</v>
      </c>
      <c r="X17" s="13">
        <f>+[25]EEFF_Consolidados!X18</f>
        <v>111991</v>
      </c>
    </row>
    <row r="18" spans="2:24">
      <c r="B18" s="12" t="s">
        <v>22</v>
      </c>
      <c r="C18" s="13">
        <v>61423</v>
      </c>
      <c r="D18" s="13">
        <v>67664</v>
      </c>
      <c r="E18" s="13">
        <v>78364</v>
      </c>
      <c r="F18" s="13">
        <v>20591</v>
      </c>
      <c r="G18" s="13">
        <v>22017</v>
      </c>
      <c r="H18" s="13">
        <v>19889</v>
      </c>
      <c r="I18" s="13">
        <v>17567</v>
      </c>
      <c r="J18" s="13">
        <v>18145</v>
      </c>
      <c r="K18" s="13">
        <v>20543</v>
      </c>
      <c r="L18" s="13">
        <v>24885</v>
      </c>
      <c r="M18" s="13">
        <v>17328</v>
      </c>
      <c r="N18" s="13">
        <v>17268</v>
      </c>
      <c r="O18" s="13">
        <v>21536</v>
      </c>
      <c r="P18" s="13">
        <f>86058-O18-N18-M18</f>
        <v>29926</v>
      </c>
      <c r="Q18" s="13">
        <v>19130</v>
      </c>
      <c r="R18" s="13">
        <v>64409</v>
      </c>
      <c r="S18" s="13">
        <f>22225-7939</f>
        <v>14286</v>
      </c>
      <c r="T18" s="13">
        <v>41270</v>
      </c>
      <c r="V18" s="123" t="s">
        <v>22</v>
      </c>
      <c r="W18" s="13">
        <v>18657</v>
      </c>
      <c r="X18" s="13">
        <f>+[25]EEFF_Consolidados!X19</f>
        <v>29765</v>
      </c>
    </row>
    <row r="19" spans="2:24">
      <c r="B19" s="12" t="s">
        <v>23</v>
      </c>
      <c r="C19" s="13">
        <v>1708947</v>
      </c>
      <c r="D19" s="13">
        <v>1764077</v>
      </c>
      <c r="E19" s="13">
        <v>417515</v>
      </c>
      <c r="F19" s="13">
        <v>413924</v>
      </c>
      <c r="G19" s="13">
        <v>416013</v>
      </c>
      <c r="H19" s="13">
        <v>517759</v>
      </c>
      <c r="I19" s="13">
        <v>454460</v>
      </c>
      <c r="J19" s="13">
        <v>469804</v>
      </c>
      <c r="K19" s="13">
        <v>484688</v>
      </c>
      <c r="L19" s="13">
        <v>488827</v>
      </c>
      <c r="M19" s="13">
        <v>453207</v>
      </c>
      <c r="N19" s="13">
        <f>455659</f>
        <v>455659</v>
      </c>
      <c r="O19" s="13">
        <v>436741</v>
      </c>
      <c r="P19" s="13">
        <f>1965513-O19-N19-M19</f>
        <v>619906</v>
      </c>
      <c r="Q19" s="13">
        <v>483964</v>
      </c>
      <c r="R19" s="13">
        <v>468190</v>
      </c>
      <c r="S19" s="13">
        <v>513930</v>
      </c>
      <c r="T19" s="13">
        <v>689981</v>
      </c>
      <c r="V19" s="123" t="s">
        <v>23</v>
      </c>
      <c r="W19" s="13">
        <v>553420</v>
      </c>
      <c r="X19" s="13">
        <f>+[25]EEFF_Consolidados!X20</f>
        <v>580392</v>
      </c>
    </row>
    <row r="20" spans="2:24">
      <c r="B20" s="14" t="s">
        <v>24</v>
      </c>
      <c r="C20" s="15">
        <v>8880490</v>
      </c>
      <c r="D20" s="15">
        <v>4413143</v>
      </c>
      <c r="E20" s="15">
        <v>1061758</v>
      </c>
      <c r="F20" s="15">
        <v>939805</v>
      </c>
      <c r="G20" s="15">
        <v>1383811</v>
      </c>
      <c r="H20" s="15">
        <v>1093114</v>
      </c>
      <c r="I20" s="15">
        <v>1139226</v>
      </c>
      <c r="J20" s="15">
        <v>1262938</v>
      </c>
      <c r="K20" s="15">
        <v>1156317</v>
      </c>
      <c r="L20" s="15">
        <v>1241479</v>
      </c>
      <c r="M20" s="15">
        <f t="shared" ref="M20:O20" si="1">+SUM(M12:M18)-M19</f>
        <v>1301991</v>
      </c>
      <c r="N20" s="15">
        <f t="shared" si="1"/>
        <v>1835137</v>
      </c>
      <c r="O20" s="15">
        <f t="shared" si="1"/>
        <v>1586476</v>
      </c>
      <c r="P20" s="15">
        <f>+SUM(P12:P18)-P19</f>
        <v>1284409</v>
      </c>
      <c r="Q20" s="15">
        <f>+SUM(Q12:Q18)-Q19</f>
        <v>1452937</v>
      </c>
      <c r="R20" s="15">
        <v>1829872</v>
      </c>
      <c r="S20" s="15">
        <f t="shared" ref="S20" si="2">+SUM(S12:S18)-S19</f>
        <v>1816164</v>
      </c>
      <c r="T20" s="15">
        <v>1771635</v>
      </c>
      <c r="V20" s="123" t="s">
        <v>26</v>
      </c>
      <c r="W20" s="13">
        <v>275073</v>
      </c>
      <c r="X20" s="13">
        <f>+[25]EEFF_Consolidados!X21</f>
        <v>269972</v>
      </c>
    </row>
    <row r="21" spans="2:24">
      <c r="B21" s="16" t="s">
        <v>25</v>
      </c>
      <c r="C21" s="17">
        <v>8923823</v>
      </c>
      <c r="D21" s="17">
        <v>4439157</v>
      </c>
      <c r="E21" s="17">
        <v>1070279</v>
      </c>
      <c r="F21" s="17">
        <v>945423</v>
      </c>
      <c r="G21" s="17">
        <v>1393954</v>
      </c>
      <c r="H21" s="17">
        <v>1402593</v>
      </c>
      <c r="I21" s="17">
        <v>1227268</v>
      </c>
      <c r="J21" s="17">
        <v>1424997</v>
      </c>
      <c r="K21" s="17">
        <v>1245466</v>
      </c>
      <c r="L21" s="17">
        <v>1387875</v>
      </c>
      <c r="M21" s="246">
        <f t="shared" ref="M21:O21" si="3">+M10+M20</f>
        <v>1356303</v>
      </c>
      <c r="N21" s="246">
        <f t="shared" si="3"/>
        <v>1902740</v>
      </c>
      <c r="O21" s="246">
        <f t="shared" si="3"/>
        <v>1766191</v>
      </c>
      <c r="P21" s="246">
        <f>+P10+P20</f>
        <v>1548225</v>
      </c>
      <c r="Q21" s="246">
        <f>+Q10+Q20</f>
        <v>1505713</v>
      </c>
      <c r="R21" s="246">
        <v>1911194</v>
      </c>
      <c r="S21" s="246">
        <f t="shared" ref="S21" si="4">+S10+S20</f>
        <v>1867923</v>
      </c>
      <c r="T21" s="246">
        <v>1835598</v>
      </c>
      <c r="V21" s="124" t="s">
        <v>1248</v>
      </c>
      <c r="W21" s="246">
        <v>1480248</v>
      </c>
      <c r="X21" s="246">
        <f>+[25]EEFF_Consolidados!X22</f>
        <v>1717577</v>
      </c>
    </row>
    <row r="22" spans="2:24">
      <c r="B22" s="10"/>
      <c r="C22" s="11"/>
      <c r="D22" s="11"/>
      <c r="E22" s="11"/>
      <c r="F22" s="11"/>
      <c r="G22" s="11"/>
      <c r="H22" s="11"/>
      <c r="I22" s="11"/>
      <c r="J22" s="11"/>
      <c r="K22" s="11"/>
      <c r="L22" s="11"/>
      <c r="M22" s="125"/>
      <c r="N22" s="125"/>
      <c r="O22" s="125"/>
      <c r="P22" s="125"/>
      <c r="Q22" s="125"/>
      <c r="R22" s="125"/>
      <c r="S22" s="125"/>
      <c r="T22" s="625"/>
      <c r="V22" s="10"/>
      <c r="W22" s="625"/>
      <c r="X22" s="625"/>
    </row>
    <row r="23" spans="2:24">
      <c r="B23" s="12" t="s">
        <v>26</v>
      </c>
      <c r="C23" s="13">
        <v>668843</v>
      </c>
      <c r="D23" s="13">
        <v>630639</v>
      </c>
      <c r="E23" s="13">
        <v>181503</v>
      </c>
      <c r="F23" s="13">
        <v>184218</v>
      </c>
      <c r="G23" s="13">
        <v>200071</v>
      </c>
      <c r="H23" s="13">
        <v>215324</v>
      </c>
      <c r="I23" s="13">
        <v>188306</v>
      </c>
      <c r="J23" s="13">
        <v>199288</v>
      </c>
      <c r="K23" s="13">
        <v>215028</v>
      </c>
      <c r="L23" s="13">
        <v>222683</v>
      </c>
      <c r="M23" s="13">
        <v>230613</v>
      </c>
      <c r="N23" s="13">
        <v>247392</v>
      </c>
      <c r="O23" s="13">
        <f>270116-1</f>
        <v>270115</v>
      </c>
      <c r="P23" s="13">
        <f>996830-O23-N23-M23</f>
        <v>248710</v>
      </c>
      <c r="Q23" s="13">
        <v>222231</v>
      </c>
      <c r="R23" s="13">
        <v>253860</v>
      </c>
      <c r="S23" s="13">
        <v>270056</v>
      </c>
      <c r="T23" s="13">
        <v>281830</v>
      </c>
      <c r="V23" s="123"/>
      <c r="W23" s="13"/>
      <c r="X23" s="13">
        <f>+[25]EEFF_Consolidados!X24</f>
        <v>0</v>
      </c>
    </row>
    <row r="24" spans="2:24">
      <c r="B24" s="12" t="s">
        <v>27</v>
      </c>
      <c r="C24" s="13">
        <v>233690</v>
      </c>
      <c r="D24" s="13">
        <v>139291</v>
      </c>
      <c r="E24" s="13">
        <v>37879</v>
      </c>
      <c r="F24" s="13">
        <v>39191</v>
      </c>
      <c r="G24" s="13">
        <v>112373</v>
      </c>
      <c r="H24" s="13">
        <v>48931</v>
      </c>
      <c r="I24" s="13">
        <v>35000</v>
      </c>
      <c r="J24" s="13">
        <v>60841</v>
      </c>
      <c r="K24" s="13">
        <v>75155</v>
      </c>
      <c r="L24" s="13">
        <v>42732</v>
      </c>
      <c r="M24" s="13">
        <f>64790+58925</f>
        <v>123715</v>
      </c>
      <c r="N24" s="13">
        <f>-24921+32959</f>
        <v>8038</v>
      </c>
      <c r="O24" s="13">
        <f>119520-2</f>
        <v>119518</v>
      </c>
      <c r="P24" s="13">
        <f>519366-O24-N24-M24</f>
        <v>268095</v>
      </c>
      <c r="Q24" s="13">
        <v>141024</v>
      </c>
      <c r="R24" s="13">
        <v>135123</v>
      </c>
      <c r="S24" s="13">
        <v>115395</v>
      </c>
      <c r="T24" s="13">
        <v>165175</v>
      </c>
      <c r="V24" s="123" t="s">
        <v>27</v>
      </c>
      <c r="W24" s="13">
        <v>149033</v>
      </c>
      <c r="X24" s="13">
        <f>+[25]EEFF_Consolidados!X25</f>
        <v>176973</v>
      </c>
    </row>
    <row r="25" spans="2:24">
      <c r="B25" s="12" t="s">
        <v>28</v>
      </c>
      <c r="C25" s="13">
        <v>14564</v>
      </c>
      <c r="D25" s="13">
        <v>179116</v>
      </c>
      <c r="E25" s="13">
        <v>10184</v>
      </c>
      <c r="F25" s="13">
        <v>20650</v>
      </c>
      <c r="G25" s="13">
        <v>12733</v>
      </c>
      <c r="H25" s="13">
        <v>-41341</v>
      </c>
      <c r="I25" s="13">
        <v>8045</v>
      </c>
      <c r="J25" s="13">
        <v>3628</v>
      </c>
      <c r="K25" s="13">
        <v>5987</v>
      </c>
      <c r="L25" s="13">
        <v>52152</v>
      </c>
      <c r="M25" s="13">
        <v>9555</v>
      </c>
      <c r="N25" s="13">
        <v>97334</v>
      </c>
      <c r="O25" s="13">
        <f>-1328+1</f>
        <v>-1327</v>
      </c>
      <c r="P25" s="13">
        <f>115334-O25-N25-M25</f>
        <v>9772</v>
      </c>
      <c r="Q25" s="13">
        <v>2810</v>
      </c>
      <c r="R25" s="13">
        <v>-12727</v>
      </c>
      <c r="S25" s="13">
        <v>2271</v>
      </c>
      <c r="T25" s="13">
        <v>2587</v>
      </c>
      <c r="V25" s="123" t="s">
        <v>28</v>
      </c>
      <c r="W25" s="13">
        <v>3825</v>
      </c>
      <c r="X25" s="13">
        <f>+[25]EEFF_Consolidados!X26</f>
        <v>13305</v>
      </c>
    </row>
    <row r="26" spans="2:24">
      <c r="B26" s="16" t="s">
        <v>29</v>
      </c>
      <c r="C26" s="18">
        <v>8503234</v>
      </c>
      <c r="D26" s="18">
        <v>4126925</v>
      </c>
      <c r="E26" s="18">
        <v>936839</v>
      </c>
      <c r="F26" s="18">
        <v>821046</v>
      </c>
      <c r="G26" s="18">
        <v>1318989</v>
      </c>
      <c r="H26" s="18">
        <v>1194859</v>
      </c>
      <c r="I26" s="18">
        <v>1082007</v>
      </c>
      <c r="J26" s="18">
        <v>1290178</v>
      </c>
      <c r="K26" s="18">
        <v>1111580</v>
      </c>
      <c r="L26" s="18">
        <v>1260076</v>
      </c>
      <c r="M26" s="247">
        <f t="shared" ref="M26:O26" si="5">+M21-M23+M24+M25</f>
        <v>1258960</v>
      </c>
      <c r="N26" s="247">
        <f t="shared" si="5"/>
        <v>1760720</v>
      </c>
      <c r="O26" s="247">
        <f t="shared" si="5"/>
        <v>1614267</v>
      </c>
      <c r="P26" s="247">
        <f>+P21-P23+P24+P25</f>
        <v>1577382</v>
      </c>
      <c r="Q26" s="247">
        <f>+Q21-Q23+Q24+Q25</f>
        <v>1427316</v>
      </c>
      <c r="R26" s="247">
        <v>1779730</v>
      </c>
      <c r="S26" s="247">
        <f>+S21-S23+S24+S25</f>
        <v>1715533</v>
      </c>
      <c r="T26" s="247">
        <v>1721530</v>
      </c>
      <c r="V26" s="124" t="s">
        <v>29</v>
      </c>
      <c r="W26" s="247">
        <v>1671566</v>
      </c>
      <c r="X26" s="247">
        <f>+[25]EEFF_Consolidados!X27</f>
        <v>1961247</v>
      </c>
    </row>
    <row r="27" spans="2:24">
      <c r="B27" s="12"/>
      <c r="C27" s="13"/>
      <c r="D27" s="13"/>
      <c r="E27" s="13"/>
      <c r="F27" s="13"/>
      <c r="G27" s="13"/>
      <c r="H27" s="13"/>
      <c r="I27" s="13"/>
      <c r="J27" s="13"/>
      <c r="K27" s="13"/>
      <c r="L27" s="13"/>
      <c r="M27" s="13"/>
      <c r="N27" s="13"/>
      <c r="O27" s="13"/>
      <c r="P27" s="13"/>
      <c r="Q27" s="13"/>
      <c r="R27" s="13"/>
      <c r="S27" s="13"/>
      <c r="T27" s="13"/>
      <c r="V27" s="123"/>
      <c r="W27" s="13"/>
      <c r="X27" s="13">
        <f>+[25]EEFF_Consolidados!X28</f>
        <v>0</v>
      </c>
    </row>
    <row r="28" spans="2:24">
      <c r="B28" s="12" t="s">
        <v>30</v>
      </c>
      <c r="C28" s="13">
        <v>-1033341</v>
      </c>
      <c r="D28" s="13">
        <v>-866819</v>
      </c>
      <c r="E28" s="13">
        <v>-282504</v>
      </c>
      <c r="F28" s="13">
        <v>-257605</v>
      </c>
      <c r="G28" s="13">
        <v>-287933</v>
      </c>
      <c r="H28" s="13">
        <v>-259570</v>
      </c>
      <c r="I28" s="13">
        <v>-267279</v>
      </c>
      <c r="J28" s="13">
        <v>-335663</v>
      </c>
      <c r="K28" s="13">
        <v>-308126</v>
      </c>
      <c r="L28" s="13">
        <v>-301596</v>
      </c>
      <c r="M28" s="13">
        <v>-336026</v>
      </c>
      <c r="N28" s="13">
        <v>-299787</v>
      </c>
      <c r="O28" s="13">
        <v>-294009</v>
      </c>
      <c r="P28" s="13">
        <f>-1372872-O28-N28-M28</f>
        <v>-443050</v>
      </c>
      <c r="Q28" s="13">
        <v>-382053</v>
      </c>
      <c r="R28" s="13">
        <v>-444924</v>
      </c>
      <c r="S28" s="13">
        <v>-848793</v>
      </c>
      <c r="T28" s="13">
        <v>-657359</v>
      </c>
      <c r="V28" s="123" t="s">
        <v>30</v>
      </c>
      <c r="W28" s="13">
        <v>-637473</v>
      </c>
      <c r="X28" s="13">
        <f>+[25]EEFF_Consolidados!X29</f>
        <v>-703241</v>
      </c>
    </row>
    <row r="29" spans="2:24">
      <c r="B29" s="16" t="s">
        <v>31</v>
      </c>
      <c r="C29" s="18">
        <v>7469893</v>
      </c>
      <c r="D29" s="18">
        <v>3260106</v>
      </c>
      <c r="E29" s="18">
        <v>654335</v>
      </c>
      <c r="F29" s="18">
        <v>563441</v>
      </c>
      <c r="G29" s="18">
        <v>1031056</v>
      </c>
      <c r="H29" s="18">
        <v>935289</v>
      </c>
      <c r="I29" s="18">
        <v>814728</v>
      </c>
      <c r="J29" s="18">
        <v>954515</v>
      </c>
      <c r="K29" s="18">
        <v>803454</v>
      </c>
      <c r="L29" s="18">
        <v>958480</v>
      </c>
      <c r="M29" s="247">
        <f t="shared" ref="M29:O29" si="6">+M26+M28</f>
        <v>922934</v>
      </c>
      <c r="N29" s="247">
        <f t="shared" si="6"/>
        <v>1460933</v>
      </c>
      <c r="O29" s="247">
        <f t="shared" si="6"/>
        <v>1320258</v>
      </c>
      <c r="P29" s="247">
        <f>+P26+P28</f>
        <v>1134332</v>
      </c>
      <c r="Q29" s="247">
        <f>+Q26+Q28</f>
        <v>1045263</v>
      </c>
      <c r="R29" s="247">
        <v>1334806</v>
      </c>
      <c r="S29" s="247">
        <f t="shared" ref="S29" si="7">+S26+S28</f>
        <v>866740</v>
      </c>
      <c r="T29" s="247">
        <v>1064171</v>
      </c>
      <c r="V29" s="124" t="s">
        <v>31</v>
      </c>
      <c r="W29" s="247">
        <v>1034093</v>
      </c>
      <c r="X29" s="247">
        <f>+[25]EEFF_Consolidados!X30</f>
        <v>1258006</v>
      </c>
    </row>
    <row r="30" spans="2:24">
      <c r="B30" s="10"/>
      <c r="C30" s="11"/>
      <c r="D30" s="11"/>
      <c r="E30" s="11"/>
      <c r="F30" s="11"/>
      <c r="G30" s="11"/>
      <c r="H30" s="11"/>
      <c r="I30" s="11"/>
      <c r="J30" s="11"/>
      <c r="K30" s="11"/>
      <c r="L30" s="11"/>
      <c r="M30" s="125"/>
      <c r="N30" s="125"/>
      <c r="O30" s="125"/>
      <c r="P30" s="125"/>
      <c r="Q30" s="125"/>
      <c r="R30" s="125"/>
      <c r="S30" s="125"/>
      <c r="T30" s="625"/>
      <c r="V30" s="10"/>
      <c r="W30" s="625"/>
      <c r="X30" s="625"/>
    </row>
    <row r="31" spans="2:24">
      <c r="B31" s="12" t="s">
        <v>32</v>
      </c>
      <c r="C31" s="13">
        <v>2452158</v>
      </c>
      <c r="D31" s="13">
        <v>916298</v>
      </c>
      <c r="E31" s="13">
        <v>193757</v>
      </c>
      <c r="F31" s="13">
        <v>182166</v>
      </c>
      <c r="G31" s="13">
        <v>248363</v>
      </c>
      <c r="H31" s="13">
        <v>-40559</v>
      </c>
      <c r="I31" s="13">
        <v>233948</v>
      </c>
      <c r="J31" s="13">
        <v>240825</v>
      </c>
      <c r="K31" s="13">
        <v>158852</v>
      </c>
      <c r="L31" s="13">
        <v>139191</v>
      </c>
      <c r="M31" s="13">
        <f>198865+2350</f>
        <v>201215</v>
      </c>
      <c r="N31" s="13">
        <f>377798+7580</f>
        <v>385378</v>
      </c>
      <c r="O31" s="13">
        <v>340210</v>
      </c>
      <c r="P31" s="13">
        <f>1074232-O31-N31-M31</f>
        <v>147429</v>
      </c>
      <c r="Q31" s="13">
        <v>251845</v>
      </c>
      <c r="R31" s="13">
        <v>330545</v>
      </c>
      <c r="S31" s="13">
        <v>352681</v>
      </c>
      <c r="T31" s="13">
        <v>171197</v>
      </c>
      <c r="V31" s="123" t="s">
        <v>32</v>
      </c>
      <c r="W31" s="13">
        <v>282148</v>
      </c>
      <c r="X31" s="13">
        <f>+[25]EEFF_Consolidados!X32</f>
        <v>80121</v>
      </c>
    </row>
    <row r="32" spans="2:24">
      <c r="B32" s="16" t="s">
        <v>33</v>
      </c>
      <c r="C32" s="18">
        <v>5017735</v>
      </c>
      <c r="D32" s="18">
        <v>2343808</v>
      </c>
      <c r="E32" s="18">
        <v>460578</v>
      </c>
      <c r="F32" s="18">
        <v>381275</v>
      </c>
      <c r="G32" s="18">
        <v>782693</v>
      </c>
      <c r="H32" s="18">
        <v>975848</v>
      </c>
      <c r="I32" s="18">
        <v>580780</v>
      </c>
      <c r="J32" s="18">
        <v>713690</v>
      </c>
      <c r="K32" s="18">
        <v>644602</v>
      </c>
      <c r="L32" s="18">
        <v>819289</v>
      </c>
      <c r="M32" s="247">
        <f t="shared" ref="M32:O32" si="8">+M29-M31</f>
        <v>721719</v>
      </c>
      <c r="N32" s="247">
        <f t="shared" si="8"/>
        <v>1075555</v>
      </c>
      <c r="O32" s="247">
        <f t="shared" si="8"/>
        <v>980048</v>
      </c>
      <c r="P32" s="247">
        <f>+P29-P31</f>
        <v>986903</v>
      </c>
      <c r="Q32" s="247">
        <f>+Q29-Q31</f>
        <v>793418</v>
      </c>
      <c r="R32" s="247">
        <v>1004261</v>
      </c>
      <c r="S32" s="247">
        <f>+S29-S31</f>
        <v>514059</v>
      </c>
      <c r="T32" s="247">
        <v>892974</v>
      </c>
      <c r="V32" s="124" t="s">
        <v>33</v>
      </c>
      <c r="W32" s="247">
        <v>751945</v>
      </c>
      <c r="X32" s="247">
        <f>+[25]EEFF_Consolidados!X33</f>
        <v>1177885</v>
      </c>
    </row>
    <row r="33" spans="2:24">
      <c r="B33" s="14"/>
      <c r="C33" s="15"/>
      <c r="D33" s="15"/>
      <c r="E33" s="15"/>
      <c r="F33" s="15"/>
      <c r="G33" s="15"/>
      <c r="H33" s="15"/>
      <c r="I33" s="15"/>
      <c r="J33" s="15"/>
      <c r="K33" s="15"/>
      <c r="L33" s="15"/>
      <c r="M33" s="13"/>
      <c r="N33" s="13"/>
      <c r="O33" s="13"/>
      <c r="P33" s="15"/>
      <c r="Q33" s="15"/>
      <c r="R33" s="15"/>
      <c r="S33" s="15"/>
      <c r="T33" s="15"/>
      <c r="V33" s="126"/>
      <c r="W33" s="15"/>
      <c r="X33" s="15">
        <f>+[25]EEFF_Consolidados!X34</f>
        <v>0</v>
      </c>
    </row>
    <row r="34" spans="2:24">
      <c r="B34" s="12" t="s">
        <v>34</v>
      </c>
      <c r="C34" s="13">
        <v>2881106</v>
      </c>
      <c r="D34" s="13">
        <v>905872</v>
      </c>
      <c r="E34" s="13">
        <v>163004</v>
      </c>
      <c r="F34" s="13">
        <v>149018</v>
      </c>
      <c r="G34" s="13">
        <v>369666</v>
      </c>
      <c r="H34" s="13">
        <v>394324</v>
      </c>
      <c r="I34" s="13">
        <v>227655</v>
      </c>
      <c r="J34" s="13">
        <v>274600</v>
      </c>
      <c r="K34" s="13">
        <v>238751</v>
      </c>
      <c r="L34" s="13">
        <v>378623</v>
      </c>
      <c r="M34" s="13">
        <f>249762+57933</f>
        <v>307695</v>
      </c>
      <c r="N34" s="13">
        <f>449505+46765</f>
        <v>496270</v>
      </c>
      <c r="O34" s="13">
        <v>413922</v>
      </c>
      <c r="P34" s="13">
        <f>1705034-O34-N34-M34</f>
        <v>487147</v>
      </c>
      <c r="Q34" s="13">
        <v>285483</v>
      </c>
      <c r="R34" s="13">
        <v>418369</v>
      </c>
      <c r="S34" s="13">
        <v>392693</v>
      </c>
      <c r="T34" s="13">
        <v>442630</v>
      </c>
      <c r="V34" s="123" t="s">
        <v>34</v>
      </c>
      <c r="W34" s="13">
        <v>320565</v>
      </c>
      <c r="X34" s="13">
        <f>+[25]EEFF_Consolidados!X35</f>
        <v>507468</v>
      </c>
    </row>
    <row r="35" spans="2:24">
      <c r="B35" s="16" t="s">
        <v>35</v>
      </c>
      <c r="C35" s="18">
        <v>2136629</v>
      </c>
      <c r="D35" s="18">
        <v>1437936</v>
      </c>
      <c r="E35" s="18">
        <v>297574</v>
      </c>
      <c r="F35" s="18">
        <v>232257</v>
      </c>
      <c r="G35" s="18">
        <v>413027</v>
      </c>
      <c r="H35" s="18">
        <v>581524</v>
      </c>
      <c r="I35" s="18">
        <v>353125</v>
      </c>
      <c r="J35" s="18">
        <v>439090</v>
      </c>
      <c r="K35" s="18">
        <v>405851</v>
      </c>
      <c r="L35" s="18">
        <v>440666</v>
      </c>
      <c r="M35" s="247">
        <f t="shared" ref="M35:O35" si="9">+M32-M34</f>
        <v>414024</v>
      </c>
      <c r="N35" s="247">
        <f t="shared" si="9"/>
        <v>579285</v>
      </c>
      <c r="O35" s="247">
        <f t="shared" si="9"/>
        <v>566126</v>
      </c>
      <c r="P35" s="247">
        <f>+P32-P34</f>
        <v>499756</v>
      </c>
      <c r="Q35" s="247">
        <f>+Q32-Q34</f>
        <v>507935</v>
      </c>
      <c r="R35" s="247">
        <v>585892</v>
      </c>
      <c r="S35" s="247">
        <f>+S32-S34</f>
        <v>121366</v>
      </c>
      <c r="T35" s="247">
        <v>450344</v>
      </c>
      <c r="V35" s="124" t="s">
        <v>35</v>
      </c>
      <c r="W35" s="247">
        <v>431380</v>
      </c>
      <c r="X35" s="247">
        <f>+[25]EEFF_Consolidados!X36</f>
        <v>670417</v>
      </c>
    </row>
    <row r="36" spans="2:24">
      <c r="Q36" s="129"/>
      <c r="T36" s="643"/>
    </row>
    <row r="37" spans="2:24">
      <c r="B37" s="5" t="s">
        <v>1250</v>
      </c>
      <c r="Q37" s="129"/>
      <c r="T37" s="643"/>
    </row>
    <row r="38" spans="2:24">
      <c r="Q38" s="129"/>
      <c r="T38" s="643"/>
    </row>
    <row r="39" spans="2:24" ht="15">
      <c r="B39" s="19" t="s">
        <v>36</v>
      </c>
      <c r="C39" s="8"/>
      <c r="D39" s="8"/>
      <c r="E39" s="8"/>
      <c r="F39" s="8"/>
      <c r="G39" s="8"/>
      <c r="H39" s="20"/>
      <c r="I39" s="20"/>
      <c r="J39" s="20"/>
      <c r="K39" s="20"/>
      <c r="L39" s="20"/>
      <c r="Q39" s="129"/>
      <c r="T39" s="643"/>
    </row>
    <row r="40" spans="2:24" ht="15">
      <c r="B40" s="21" t="s">
        <v>2</v>
      </c>
      <c r="C40" s="8"/>
      <c r="D40" s="8"/>
      <c r="E40" s="8"/>
      <c r="F40" s="8"/>
      <c r="G40" s="8"/>
      <c r="H40" s="22"/>
      <c r="I40" s="22"/>
      <c r="J40" s="22"/>
      <c r="K40" s="22"/>
      <c r="L40" s="22"/>
      <c r="Q40" s="129"/>
      <c r="T40" s="643"/>
    </row>
    <row r="41" spans="2:24">
      <c r="B41" s="23"/>
      <c r="C41" s="8"/>
      <c r="D41" s="8"/>
      <c r="E41" s="8"/>
      <c r="F41" s="8"/>
      <c r="G41" s="8"/>
      <c r="H41" s="23"/>
      <c r="I41" s="23"/>
      <c r="J41" s="23"/>
      <c r="K41" s="23"/>
      <c r="L41" s="23"/>
      <c r="Q41" s="129"/>
      <c r="T41" s="643"/>
    </row>
    <row r="42" spans="2:24" ht="15" thickBot="1">
      <c r="B42" s="24"/>
      <c r="C42" s="25"/>
      <c r="D42" s="25"/>
      <c r="E42" s="25"/>
      <c r="F42" s="25"/>
      <c r="G42" s="25"/>
      <c r="H42" s="25"/>
      <c r="I42" s="25"/>
      <c r="J42" s="25"/>
      <c r="K42" s="25"/>
      <c r="L42" s="25"/>
      <c r="M42" s="25"/>
      <c r="N42" s="25"/>
      <c r="O42" s="248"/>
      <c r="P42" s="248"/>
      <c r="Q42" s="248"/>
      <c r="R42" s="248"/>
      <c r="S42" s="248"/>
      <c r="T42" s="248"/>
      <c r="V42" s="24"/>
      <c r="W42" s="245" t="s">
        <v>1246</v>
      </c>
      <c r="X42" s="245" t="s">
        <v>1219</v>
      </c>
    </row>
    <row r="43" spans="2:24" ht="15" thickBot="1">
      <c r="B43" s="26" t="s">
        <v>37</v>
      </c>
      <c r="C43" s="27"/>
      <c r="D43" s="27"/>
      <c r="E43" s="27"/>
      <c r="F43" s="27"/>
      <c r="G43" s="27"/>
      <c r="H43" s="27"/>
      <c r="I43" s="27"/>
      <c r="J43" s="27"/>
      <c r="K43" s="27"/>
      <c r="L43" s="27"/>
      <c r="M43" s="27"/>
      <c r="N43" s="26"/>
      <c r="O43" s="249"/>
      <c r="P43" s="249"/>
      <c r="Q43" s="249"/>
      <c r="R43" s="249"/>
      <c r="S43" s="249"/>
      <c r="T43" s="249"/>
      <c r="V43" s="26" t="s">
        <v>37</v>
      </c>
      <c r="W43" s="249"/>
      <c r="X43" s="249"/>
    </row>
    <row r="44" spans="2:24" ht="15" thickBot="1">
      <c r="B44" s="28" t="s">
        <v>38</v>
      </c>
      <c r="C44" s="29"/>
      <c r="D44" s="29"/>
      <c r="E44" s="29"/>
      <c r="F44" s="29"/>
      <c r="G44" s="29"/>
      <c r="H44" s="29"/>
      <c r="I44" s="29"/>
      <c r="J44" s="29"/>
      <c r="K44" s="29"/>
      <c r="L44" s="29"/>
      <c r="M44" s="29"/>
      <c r="N44" s="29"/>
      <c r="O44" s="250"/>
      <c r="P44" s="250"/>
      <c r="Q44" s="250"/>
      <c r="R44" s="250"/>
      <c r="S44" s="59"/>
      <c r="T44" s="632"/>
      <c r="V44" s="28" t="s">
        <v>38</v>
      </c>
      <c r="W44" s="632"/>
      <c r="X44" s="632"/>
    </row>
    <row r="45" spans="2:24" ht="15" thickBot="1">
      <c r="B45" s="30" t="s">
        <v>39</v>
      </c>
      <c r="C45" s="31">
        <v>1146761</v>
      </c>
      <c r="D45" s="31">
        <v>1541551</v>
      </c>
      <c r="E45" s="31">
        <v>1628454</v>
      </c>
      <c r="F45" s="31">
        <v>1622252</v>
      </c>
      <c r="G45" s="31">
        <v>1801289</v>
      </c>
      <c r="H45" s="31">
        <v>1522060</v>
      </c>
      <c r="I45" s="31">
        <v>1831109</v>
      </c>
      <c r="J45" s="31">
        <v>1757502</v>
      </c>
      <c r="K45" s="31">
        <v>1542056</v>
      </c>
      <c r="L45" s="31">
        <v>2487201</v>
      </c>
      <c r="M45" s="31">
        <v>2797801</v>
      </c>
      <c r="N45" s="31">
        <v>3541940</v>
      </c>
      <c r="O45" s="31">
        <v>3570166.3160000001</v>
      </c>
      <c r="P45" s="61">
        <v>3781713</v>
      </c>
      <c r="Q45" s="61">
        <v>3437159</v>
      </c>
      <c r="R45" s="61">
        <v>4745206</v>
      </c>
      <c r="S45" s="61">
        <v>4967287</v>
      </c>
      <c r="T45" s="61">
        <v>4686462</v>
      </c>
      <c r="V45" s="30" t="s">
        <v>39</v>
      </c>
      <c r="W45" s="61">
        <v>4768417</v>
      </c>
      <c r="X45" s="61">
        <f>+[25]EEFF_Consolidados!X50</f>
        <v>4766464</v>
      </c>
    </row>
    <row r="46" spans="2:24" ht="15" thickBot="1">
      <c r="B46" s="30" t="s">
        <v>40</v>
      </c>
      <c r="C46" s="31">
        <v>3828360</v>
      </c>
      <c r="D46" s="31">
        <v>4390555</v>
      </c>
      <c r="E46" s="31">
        <v>4337409</v>
      </c>
      <c r="F46" s="31">
        <v>4049690</v>
      </c>
      <c r="G46" s="31">
        <v>4615663</v>
      </c>
      <c r="H46" s="31">
        <v>4845365</v>
      </c>
      <c r="I46" s="31">
        <v>4730855</v>
      </c>
      <c r="J46" s="31">
        <v>5926728</v>
      </c>
      <c r="K46" s="31">
        <v>6221853</v>
      </c>
      <c r="L46" s="31">
        <v>6337727</v>
      </c>
      <c r="M46" s="31">
        <v>4930958</v>
      </c>
      <c r="N46" s="31">
        <v>4855048</v>
      </c>
      <c r="O46" s="31">
        <v>4858695.693</v>
      </c>
      <c r="P46" s="61">
        <v>5171007</v>
      </c>
      <c r="Q46" s="61">
        <v>5167613</v>
      </c>
      <c r="R46" s="61">
        <v>4779221</v>
      </c>
      <c r="S46" s="61">
        <v>4982876</v>
      </c>
      <c r="T46" s="61">
        <v>5260260</v>
      </c>
      <c r="V46" s="30" t="s">
        <v>40</v>
      </c>
      <c r="W46" s="61">
        <v>5280483</v>
      </c>
      <c r="X46" s="61">
        <f>+[25]EEFF_Consolidados!X51</f>
        <v>5857522</v>
      </c>
    </row>
    <row r="47" spans="2:24" ht="15" thickBot="1">
      <c r="B47" s="30" t="s">
        <v>41</v>
      </c>
      <c r="C47" s="31">
        <v>463818</v>
      </c>
      <c r="D47" s="31">
        <v>309451</v>
      </c>
      <c r="E47" s="31">
        <v>458949</v>
      </c>
      <c r="F47" s="31">
        <v>607518</v>
      </c>
      <c r="G47" s="31">
        <v>678584</v>
      </c>
      <c r="H47" s="31">
        <v>316730</v>
      </c>
      <c r="I47" s="31">
        <v>303134</v>
      </c>
      <c r="J47" s="31">
        <v>406480</v>
      </c>
      <c r="K47" s="31">
        <v>479061</v>
      </c>
      <c r="L47" s="31">
        <v>247981</v>
      </c>
      <c r="M47" s="31">
        <v>305749</v>
      </c>
      <c r="N47" s="31">
        <v>398388</v>
      </c>
      <c r="O47" s="31">
        <v>474583.12900000002</v>
      </c>
      <c r="P47" s="61">
        <v>260466</v>
      </c>
      <c r="Q47" s="61">
        <v>361090</v>
      </c>
      <c r="R47" s="61">
        <v>426452</v>
      </c>
      <c r="S47" s="61">
        <v>484816</v>
      </c>
      <c r="T47" s="61">
        <v>271444</v>
      </c>
      <c r="V47" s="30" t="s">
        <v>41</v>
      </c>
      <c r="W47" s="61">
        <v>264541</v>
      </c>
      <c r="X47" s="61">
        <f>+[25]EEFF_Consolidados!X52</f>
        <v>337760</v>
      </c>
    </row>
    <row r="48" spans="2:24" ht="15" thickBot="1">
      <c r="B48" s="30" t="s">
        <v>42</v>
      </c>
      <c r="C48" s="31">
        <v>101743</v>
      </c>
      <c r="D48" s="31">
        <v>83481</v>
      </c>
      <c r="E48" s="31">
        <v>77289</v>
      </c>
      <c r="F48" s="31">
        <v>80026</v>
      </c>
      <c r="G48" s="31">
        <v>79889</v>
      </c>
      <c r="H48" s="31">
        <v>98271</v>
      </c>
      <c r="I48" s="31">
        <v>90607</v>
      </c>
      <c r="J48" s="31">
        <v>90452</v>
      </c>
      <c r="K48" s="31">
        <v>93743</v>
      </c>
      <c r="L48" s="31">
        <v>151527</v>
      </c>
      <c r="M48" s="31">
        <v>120948</v>
      </c>
      <c r="N48" s="31">
        <v>98789</v>
      </c>
      <c r="O48" s="31">
        <v>108311.74099999999</v>
      </c>
      <c r="P48" s="61">
        <v>100645</v>
      </c>
      <c r="Q48" s="61">
        <v>107602</v>
      </c>
      <c r="R48" s="61">
        <v>117081</v>
      </c>
      <c r="S48" s="61">
        <v>116938</v>
      </c>
      <c r="T48" s="61">
        <v>125392</v>
      </c>
      <c r="V48" s="30" t="s">
        <v>42</v>
      </c>
      <c r="W48" s="61">
        <v>126491</v>
      </c>
      <c r="X48" s="61">
        <f>+[25]EEFF_Consolidados!X53</f>
        <v>141514</v>
      </c>
    </row>
    <row r="49" spans="2:24" ht="15" thickBot="1">
      <c r="B49" s="30" t="s">
        <v>43</v>
      </c>
      <c r="C49" s="31">
        <v>132491</v>
      </c>
      <c r="D49" s="31">
        <v>95357</v>
      </c>
      <c r="E49" s="31">
        <v>144122</v>
      </c>
      <c r="F49" s="31">
        <v>153863</v>
      </c>
      <c r="G49" s="31">
        <v>213114</v>
      </c>
      <c r="H49" s="31">
        <v>241757</v>
      </c>
      <c r="I49" s="31">
        <v>255342</v>
      </c>
      <c r="J49" s="31">
        <v>247279</v>
      </c>
      <c r="K49" s="31">
        <v>264265</v>
      </c>
      <c r="L49" s="31">
        <v>225219</v>
      </c>
      <c r="M49" s="31">
        <v>341073</v>
      </c>
      <c r="N49" s="31">
        <v>276307</v>
      </c>
      <c r="O49" s="31">
        <v>396207.973</v>
      </c>
      <c r="P49" s="61">
        <v>394877</v>
      </c>
      <c r="Q49" s="61">
        <v>397795</v>
      </c>
      <c r="R49" s="61">
        <v>372692</v>
      </c>
      <c r="S49" s="61">
        <v>465324</v>
      </c>
      <c r="T49" s="61">
        <v>326432</v>
      </c>
      <c r="V49" s="30" t="s">
        <v>43</v>
      </c>
      <c r="W49" s="61">
        <v>375997</v>
      </c>
      <c r="X49" s="61">
        <f>+[25]EEFF_Consolidados!X54</f>
        <v>371061</v>
      </c>
    </row>
    <row r="50" spans="2:24" ht="15" thickBot="1">
      <c r="B50" s="30" t="s">
        <v>44</v>
      </c>
      <c r="C50" s="31">
        <v>0</v>
      </c>
      <c r="D50" s="31">
        <v>335</v>
      </c>
      <c r="E50" s="31">
        <v>5000</v>
      </c>
      <c r="F50" s="31">
        <v>2160</v>
      </c>
      <c r="G50" s="31">
        <v>603</v>
      </c>
      <c r="H50" s="31">
        <v>31</v>
      </c>
      <c r="I50" s="31">
        <v>575</v>
      </c>
      <c r="J50" s="31">
        <v>4625</v>
      </c>
      <c r="K50" s="31">
        <v>7426</v>
      </c>
      <c r="L50" s="31">
        <v>126</v>
      </c>
      <c r="M50" s="31">
        <v>98</v>
      </c>
      <c r="N50" s="31">
        <v>164</v>
      </c>
      <c r="O50" s="31">
        <v>189.69200000000001</v>
      </c>
      <c r="P50" s="61">
        <v>77</v>
      </c>
      <c r="Q50" s="61">
        <v>83</v>
      </c>
      <c r="R50" s="61">
        <v>138</v>
      </c>
      <c r="S50" s="61">
        <v>110</v>
      </c>
      <c r="T50" s="61">
        <v>113</v>
      </c>
      <c r="V50" s="30" t="s">
        <v>44</v>
      </c>
      <c r="W50" s="61">
        <v>0</v>
      </c>
      <c r="X50" s="61">
        <f>+[25]EEFF_Consolidados!X55</f>
        <v>114</v>
      </c>
    </row>
    <row r="51" spans="2:24" ht="15" thickBot="1">
      <c r="B51" s="32" t="s">
        <v>45</v>
      </c>
      <c r="C51" s="33">
        <v>5673173</v>
      </c>
      <c r="D51" s="33">
        <v>6420730</v>
      </c>
      <c r="E51" s="33">
        <v>6651223</v>
      </c>
      <c r="F51" s="33">
        <v>6515509</v>
      </c>
      <c r="G51" s="33">
        <v>7389142</v>
      </c>
      <c r="H51" s="33">
        <v>7024214</v>
      </c>
      <c r="I51" s="33">
        <v>7211622</v>
      </c>
      <c r="J51" s="33">
        <v>8433066</v>
      </c>
      <c r="K51" s="33">
        <v>8608404</v>
      </c>
      <c r="L51" s="33">
        <v>9449781</v>
      </c>
      <c r="M51" s="33">
        <v>8496627</v>
      </c>
      <c r="N51" s="33">
        <v>9170636</v>
      </c>
      <c r="O51" s="251">
        <v>9408154.5439999998</v>
      </c>
      <c r="P51" s="63">
        <f t="shared" ref="P51" si="10">SUM(P45:P50)</f>
        <v>9708785</v>
      </c>
      <c r="Q51" s="63">
        <f t="shared" ref="Q51" si="11">SUM(Q45:Q50)</f>
        <v>9471342</v>
      </c>
      <c r="R51" s="63">
        <v>10440790</v>
      </c>
      <c r="S51" s="63">
        <f t="shared" ref="S51" si="12">SUM(S45:S50)</f>
        <v>11017351</v>
      </c>
      <c r="T51" s="63">
        <f t="shared" ref="T51" si="13">SUM(T45:T50)</f>
        <v>10670103</v>
      </c>
      <c r="V51" s="32" t="s">
        <v>45</v>
      </c>
      <c r="W51" s="63">
        <v>10815929</v>
      </c>
      <c r="X51" s="63">
        <f>+[25]EEFF_Consolidados!X56</f>
        <v>11474435</v>
      </c>
    </row>
    <row r="52" spans="2:24" ht="15" thickBot="1">
      <c r="B52" s="28" t="s">
        <v>46</v>
      </c>
      <c r="C52" s="29"/>
      <c r="D52" s="29"/>
      <c r="E52" s="29"/>
      <c r="F52" s="29"/>
      <c r="G52" s="29"/>
      <c r="H52" s="29"/>
      <c r="I52" s="29"/>
      <c r="J52" s="29"/>
      <c r="K52" s="29"/>
      <c r="L52" s="29"/>
      <c r="M52" s="29"/>
      <c r="N52" s="29"/>
      <c r="O52" s="250"/>
      <c r="P52" s="59"/>
      <c r="Q52" s="59"/>
      <c r="R52" s="59"/>
      <c r="S52" s="59"/>
      <c r="T52" s="632"/>
      <c r="V52" s="28" t="s">
        <v>46</v>
      </c>
      <c r="W52" s="632"/>
      <c r="X52" s="632"/>
    </row>
    <row r="53" spans="2:24" ht="15" thickBot="1">
      <c r="B53" s="30" t="s">
        <v>47</v>
      </c>
      <c r="C53" s="31">
        <v>60495</v>
      </c>
      <c r="D53" s="31">
        <v>78204</v>
      </c>
      <c r="E53" s="31">
        <v>88224</v>
      </c>
      <c r="F53" s="31">
        <v>124375</v>
      </c>
      <c r="G53" s="31">
        <v>88533</v>
      </c>
      <c r="H53" s="31">
        <v>339007</v>
      </c>
      <c r="I53" s="31">
        <v>266055</v>
      </c>
      <c r="J53" s="31">
        <v>195559</v>
      </c>
      <c r="K53" s="31">
        <v>114913</v>
      </c>
      <c r="L53" s="31">
        <v>97347</v>
      </c>
      <c r="M53" s="31">
        <v>78828</v>
      </c>
      <c r="N53" s="31">
        <v>363474</v>
      </c>
      <c r="O53" s="31">
        <v>238183.84899999999</v>
      </c>
      <c r="P53" s="61">
        <v>217646</v>
      </c>
      <c r="Q53" s="61">
        <v>330867</v>
      </c>
      <c r="R53" s="61">
        <v>322747</v>
      </c>
      <c r="S53" s="61">
        <v>63739</v>
      </c>
      <c r="T53" s="61">
        <v>138688</v>
      </c>
      <c r="V53" s="30" t="s">
        <v>47</v>
      </c>
      <c r="W53" s="61">
        <v>145222</v>
      </c>
      <c r="X53" s="61">
        <f>+[25]EEFF_Consolidados!X58</f>
        <v>217813</v>
      </c>
    </row>
    <row r="54" spans="2:24" ht="15" thickBot="1">
      <c r="B54" s="30" t="s">
        <v>48</v>
      </c>
      <c r="C54" s="31">
        <v>0</v>
      </c>
      <c r="D54" s="31">
        <v>46870</v>
      </c>
      <c r="E54" s="31">
        <v>43303</v>
      </c>
      <c r="F54" s="31">
        <v>44649</v>
      </c>
      <c r="G54" s="31">
        <v>46680</v>
      </c>
      <c r="H54" s="31">
        <v>27241</v>
      </c>
      <c r="I54" s="31">
        <v>27736</v>
      </c>
      <c r="J54" s="31">
        <v>26279</v>
      </c>
      <c r="K54" s="31">
        <v>30994</v>
      </c>
      <c r="L54" s="31">
        <v>6174</v>
      </c>
      <c r="M54" s="31">
        <v>13453</v>
      </c>
      <c r="N54" s="31">
        <v>20611</v>
      </c>
      <c r="O54" s="31">
        <v>25327.063999999998</v>
      </c>
      <c r="P54" s="61">
        <v>5156</v>
      </c>
      <c r="Q54" s="61">
        <v>11486</v>
      </c>
      <c r="R54" s="61">
        <v>14349</v>
      </c>
      <c r="S54" s="61">
        <v>18933</v>
      </c>
      <c r="T54" s="61">
        <v>5274</v>
      </c>
      <c r="V54" s="30" t="s">
        <v>48</v>
      </c>
      <c r="W54" s="61">
        <v>8409</v>
      </c>
      <c r="X54" s="61">
        <f>+[25]EEFF_Consolidados!X59</f>
        <v>13707</v>
      </c>
    </row>
    <row r="55" spans="2:24" ht="15" thickBot="1">
      <c r="B55" s="30" t="s">
        <v>49</v>
      </c>
      <c r="C55" s="31">
        <v>1690711</v>
      </c>
      <c r="D55" s="31">
        <v>3093842</v>
      </c>
      <c r="E55" s="31">
        <v>2921736</v>
      </c>
      <c r="F55" s="31">
        <v>2717913</v>
      </c>
      <c r="G55" s="31">
        <v>2669320</v>
      </c>
      <c r="H55" s="31">
        <v>2871781</v>
      </c>
      <c r="I55" s="31">
        <v>2886392</v>
      </c>
      <c r="J55" s="31">
        <v>3001307</v>
      </c>
      <c r="K55" s="31">
        <v>3079648</v>
      </c>
      <c r="L55" s="31">
        <v>3119350</v>
      </c>
      <c r="M55" s="31">
        <v>3231320</v>
      </c>
      <c r="N55" s="31">
        <v>2861797</v>
      </c>
      <c r="O55" s="31">
        <v>2942426.4249999998</v>
      </c>
      <c r="P55" s="61">
        <v>3124526</v>
      </c>
      <c r="Q55" s="61">
        <v>3286100</v>
      </c>
      <c r="R55" s="61">
        <v>3732594</v>
      </c>
      <c r="S55" s="61">
        <v>3637681</v>
      </c>
      <c r="T55" s="61">
        <v>3719877</v>
      </c>
      <c r="V55" s="30" t="s">
        <v>49</v>
      </c>
      <c r="W55" s="61">
        <v>4243596</v>
      </c>
      <c r="X55" s="61">
        <f>+[25]EEFF_Consolidados!X60</f>
        <v>4401210</v>
      </c>
    </row>
    <row r="56" spans="2:24" ht="15" thickBot="1">
      <c r="B56" s="30" t="s">
        <v>50</v>
      </c>
      <c r="C56" s="31">
        <v>16315</v>
      </c>
      <c r="D56" s="31">
        <v>16335</v>
      </c>
      <c r="E56" s="31">
        <v>16335</v>
      </c>
      <c r="F56" s="31">
        <v>16332</v>
      </c>
      <c r="G56" s="31">
        <v>16332</v>
      </c>
      <c r="H56" s="31">
        <v>15478</v>
      </c>
      <c r="I56" s="31">
        <v>15478</v>
      </c>
      <c r="J56" s="31">
        <v>15478</v>
      </c>
      <c r="K56" s="31">
        <v>15478</v>
      </c>
      <c r="L56" s="31">
        <v>15478</v>
      </c>
      <c r="M56" s="31">
        <v>16572</v>
      </c>
      <c r="N56" s="31">
        <v>16723</v>
      </c>
      <c r="O56" s="31">
        <v>17101.956999999999</v>
      </c>
      <c r="P56" s="61">
        <v>17102</v>
      </c>
      <c r="Q56" s="61">
        <v>17148</v>
      </c>
      <c r="R56" s="61">
        <v>17325</v>
      </c>
      <c r="S56" s="61">
        <v>17468</v>
      </c>
      <c r="T56" s="61">
        <v>17468</v>
      </c>
      <c r="V56" s="30" t="s">
        <v>50</v>
      </c>
      <c r="W56" s="61">
        <v>18741</v>
      </c>
      <c r="X56" s="61">
        <f>+[25]EEFF_Consolidados!X61</f>
        <v>19062</v>
      </c>
    </row>
    <row r="57" spans="2:24" ht="15" thickBot="1">
      <c r="B57" s="30" t="s">
        <v>40</v>
      </c>
      <c r="C57" s="31">
        <v>16569813</v>
      </c>
      <c r="D57" s="31">
        <v>17609166</v>
      </c>
      <c r="E57" s="31">
        <v>16116400</v>
      </c>
      <c r="F57" s="31">
        <v>14908284</v>
      </c>
      <c r="G57" s="31">
        <v>15015133</v>
      </c>
      <c r="H57" s="31">
        <v>16896526</v>
      </c>
      <c r="I57" s="31">
        <v>16821004</v>
      </c>
      <c r="J57" s="31">
        <v>17488539</v>
      </c>
      <c r="K57" s="31">
        <v>17313005</v>
      </c>
      <c r="L57" s="31">
        <v>16769982</v>
      </c>
      <c r="M57" s="31">
        <v>17490328</v>
      </c>
      <c r="N57" s="31">
        <v>16435742</v>
      </c>
      <c r="O57" s="31">
        <v>17130598.372000001</v>
      </c>
      <c r="P57" s="61">
        <v>18845990</v>
      </c>
      <c r="Q57" s="61">
        <v>20570903</v>
      </c>
      <c r="R57" s="61">
        <v>23844889</v>
      </c>
      <c r="S57" s="61">
        <v>22822894</v>
      </c>
      <c r="T57" s="61">
        <v>23435289</v>
      </c>
      <c r="V57" s="30" t="s">
        <v>40</v>
      </c>
      <c r="W57" s="61">
        <v>25723585</v>
      </c>
      <c r="X57" s="61">
        <f>+[25]EEFF_Consolidados!X62</f>
        <v>25621538</v>
      </c>
    </row>
    <row r="58" spans="2:24" ht="15" thickBot="1">
      <c r="B58" s="30" t="s">
        <v>42</v>
      </c>
      <c r="C58" s="31">
        <v>72931</v>
      </c>
      <c r="D58" s="31">
        <v>85778</v>
      </c>
      <c r="E58" s="31">
        <v>72025</v>
      </c>
      <c r="F58" s="31">
        <v>67498</v>
      </c>
      <c r="G58" s="31">
        <v>66431</v>
      </c>
      <c r="H58" s="31">
        <v>63359</v>
      </c>
      <c r="I58" s="31">
        <v>62277</v>
      </c>
      <c r="J58" s="31">
        <v>63439</v>
      </c>
      <c r="K58" s="31">
        <v>66037</v>
      </c>
      <c r="L58" s="31">
        <v>64808</v>
      </c>
      <c r="M58" s="31">
        <v>84407</v>
      </c>
      <c r="N58" s="31">
        <v>65428</v>
      </c>
      <c r="O58" s="31">
        <v>62449.442000000003</v>
      </c>
      <c r="P58" s="61">
        <v>64521</v>
      </c>
      <c r="Q58" s="61">
        <v>64648</v>
      </c>
      <c r="R58" s="61">
        <v>65549</v>
      </c>
      <c r="S58" s="61">
        <v>67821</v>
      </c>
      <c r="T58" s="61">
        <v>65599</v>
      </c>
      <c r="V58" s="30" t="s">
        <v>42</v>
      </c>
      <c r="W58" s="61">
        <v>72502</v>
      </c>
      <c r="X58" s="61">
        <f>+[25]EEFF_Consolidados!X63</f>
        <v>70677</v>
      </c>
    </row>
    <row r="59" spans="2:24" ht="15" thickBot="1">
      <c r="B59" s="30" t="s">
        <v>52</v>
      </c>
      <c r="C59" s="31">
        <v>7761835</v>
      </c>
      <c r="D59" s="31">
        <v>9056402</v>
      </c>
      <c r="E59" s="31">
        <v>9134609</v>
      </c>
      <c r="F59" s="31">
        <v>9545706</v>
      </c>
      <c r="G59" s="31">
        <v>9777637</v>
      </c>
      <c r="H59" s="31">
        <v>10195114</v>
      </c>
      <c r="I59" s="31">
        <v>10333190</v>
      </c>
      <c r="J59" s="31">
        <v>10256896</v>
      </c>
      <c r="K59" s="31">
        <v>10687625</v>
      </c>
      <c r="L59" s="31">
        <v>11095458</v>
      </c>
      <c r="M59" s="31">
        <v>12043453</v>
      </c>
      <c r="N59" s="31">
        <v>11747471</v>
      </c>
      <c r="O59" s="31">
        <v>12189428.210999999</v>
      </c>
      <c r="P59" s="605">
        <f>12179179+1</f>
        <v>12179180</v>
      </c>
      <c r="Q59" s="61">
        <v>12328996</v>
      </c>
      <c r="R59" s="61">
        <v>12578580</v>
      </c>
      <c r="S59" s="61">
        <v>12736366</v>
      </c>
      <c r="T59" s="61">
        <v>12973393</v>
      </c>
      <c r="V59" s="30" t="s">
        <v>52</v>
      </c>
      <c r="W59" s="61">
        <v>12796356</v>
      </c>
      <c r="X59" s="61">
        <f>+[25]EEFF_Consolidados!X64</f>
        <v>13287418</v>
      </c>
    </row>
    <row r="60" spans="2:24" ht="15" thickBot="1">
      <c r="B60" s="30" t="s">
        <v>53</v>
      </c>
      <c r="C60" s="31">
        <v>0</v>
      </c>
      <c r="D60" s="31">
        <v>0</v>
      </c>
      <c r="E60" s="31">
        <v>0</v>
      </c>
      <c r="F60" s="31">
        <v>0</v>
      </c>
      <c r="G60" s="31">
        <v>0</v>
      </c>
      <c r="H60" s="31">
        <v>0</v>
      </c>
      <c r="I60" s="31">
        <v>0</v>
      </c>
      <c r="J60" s="31">
        <v>0</v>
      </c>
      <c r="K60" s="31">
        <v>0</v>
      </c>
      <c r="L60" s="31">
        <v>0</v>
      </c>
      <c r="M60" s="31">
        <v>0</v>
      </c>
      <c r="N60" s="31">
        <v>0</v>
      </c>
      <c r="O60" s="31">
        <v>0</v>
      </c>
      <c r="P60" s="61">
        <v>0</v>
      </c>
      <c r="Q60" s="61">
        <v>0</v>
      </c>
      <c r="R60" s="61">
        <v>0</v>
      </c>
      <c r="S60" s="61">
        <v>0</v>
      </c>
      <c r="T60" s="61">
        <v>0</v>
      </c>
      <c r="V60" s="30" t="s">
        <v>53</v>
      </c>
      <c r="W60" s="61"/>
      <c r="X60" s="61">
        <f>+[25]EEFF_Consolidados!X65</f>
        <v>0</v>
      </c>
    </row>
    <row r="61" spans="2:24" ht="15" thickBot="1">
      <c r="B61" s="30" t="s">
        <v>54</v>
      </c>
      <c r="C61" s="31">
        <v>0</v>
      </c>
      <c r="D61" s="31">
        <v>0</v>
      </c>
      <c r="E61" s="31">
        <v>0</v>
      </c>
      <c r="F61" s="31">
        <v>0</v>
      </c>
      <c r="G61" s="31">
        <v>0</v>
      </c>
      <c r="H61" s="31">
        <v>0</v>
      </c>
      <c r="I61" s="31">
        <v>0</v>
      </c>
      <c r="J61" s="31">
        <v>0</v>
      </c>
      <c r="K61" s="31">
        <v>0</v>
      </c>
      <c r="L61" s="31">
        <v>0</v>
      </c>
      <c r="M61" s="31">
        <v>0</v>
      </c>
      <c r="N61" s="31">
        <v>0</v>
      </c>
      <c r="O61" s="31">
        <v>0</v>
      </c>
      <c r="P61" s="61">
        <v>0</v>
      </c>
      <c r="Q61" s="61">
        <v>0</v>
      </c>
      <c r="R61" s="61">
        <v>0</v>
      </c>
      <c r="S61" s="61">
        <v>0</v>
      </c>
      <c r="T61" s="61">
        <v>0</v>
      </c>
      <c r="V61" s="30" t="s">
        <v>54</v>
      </c>
      <c r="W61" s="61"/>
      <c r="X61" s="61">
        <f>+[25]EEFF_Consolidados!X66</f>
        <v>0</v>
      </c>
    </row>
    <row r="62" spans="2:24" ht="15" thickBot="1">
      <c r="B62" s="30" t="s">
        <v>55</v>
      </c>
      <c r="C62" s="31">
        <v>6179860</v>
      </c>
      <c r="D62" s="31">
        <v>6424494</v>
      </c>
      <c r="E62" s="31">
        <v>6010730</v>
      </c>
      <c r="F62" s="31">
        <v>6258157</v>
      </c>
      <c r="G62" s="31">
        <v>6297004</v>
      </c>
      <c r="H62" s="31">
        <v>6827331</v>
      </c>
      <c r="I62" s="31">
        <v>6639257</v>
      </c>
      <c r="J62" s="31">
        <v>6898749</v>
      </c>
      <c r="K62" s="31">
        <v>7331560</v>
      </c>
      <c r="L62" s="31">
        <v>7055014</v>
      </c>
      <c r="M62" s="31">
        <v>8583520</v>
      </c>
      <c r="N62" s="31">
        <v>8026572</v>
      </c>
      <c r="O62" s="31">
        <v>8948239.9680000003</v>
      </c>
      <c r="P62" s="61">
        <v>8277346</v>
      </c>
      <c r="Q62" s="61">
        <v>9435310</v>
      </c>
      <c r="R62" s="61">
        <v>9613978</v>
      </c>
      <c r="S62" s="61">
        <v>9763450</v>
      </c>
      <c r="T62" s="61">
        <v>10246813</v>
      </c>
      <c r="V62" s="30" t="s">
        <v>55</v>
      </c>
      <c r="W62" s="61">
        <v>9772257</v>
      </c>
      <c r="X62" s="61">
        <f>+[25]EEFF_Consolidados!X67</f>
        <v>10646635</v>
      </c>
    </row>
    <row r="63" spans="2:24" ht="15" thickBot="1">
      <c r="B63" s="30" t="s">
        <v>43</v>
      </c>
      <c r="C63" s="31">
        <v>67802</v>
      </c>
      <c r="D63" s="31">
        <v>65015</v>
      </c>
      <c r="E63" s="31">
        <v>58212</v>
      </c>
      <c r="F63" s="31">
        <v>60609</v>
      </c>
      <c r="G63" s="31">
        <v>60989</v>
      </c>
      <c r="H63" s="31">
        <v>93676</v>
      </c>
      <c r="I63" s="31">
        <v>97570</v>
      </c>
      <c r="J63" s="31">
        <v>97748</v>
      </c>
      <c r="K63" s="31">
        <v>96536</v>
      </c>
      <c r="L63" s="31">
        <v>106428</v>
      </c>
      <c r="M63" s="31">
        <v>96500</v>
      </c>
      <c r="N63" s="31">
        <v>70755</v>
      </c>
      <c r="O63" s="31">
        <v>78723.960999999996</v>
      </c>
      <c r="P63" s="61">
        <v>128094</v>
      </c>
      <c r="Q63" s="61">
        <v>174641</v>
      </c>
      <c r="R63" s="61">
        <v>176565</v>
      </c>
      <c r="S63" s="61">
        <v>180300</v>
      </c>
      <c r="T63" s="61">
        <v>168915</v>
      </c>
      <c r="V63" s="30" t="s">
        <v>43</v>
      </c>
      <c r="W63" s="61">
        <v>164657</v>
      </c>
      <c r="X63" s="61">
        <f>+[25]EEFF_Consolidados!X68</f>
        <v>144969</v>
      </c>
    </row>
    <row r="64" spans="2:24" ht="15" thickBot="1">
      <c r="B64" s="30" t="s">
        <v>56</v>
      </c>
      <c r="C64" s="31">
        <v>415450</v>
      </c>
      <c r="D64" s="31">
        <v>504264</v>
      </c>
      <c r="E64" s="31">
        <v>463029</v>
      </c>
      <c r="F64" s="31">
        <v>448246</v>
      </c>
      <c r="G64" s="31">
        <v>464027</v>
      </c>
      <c r="H64" s="31">
        <v>591278</v>
      </c>
      <c r="I64" s="31">
        <v>642483</v>
      </c>
      <c r="J64" s="31">
        <v>724702</v>
      </c>
      <c r="K64" s="31">
        <v>834493</v>
      </c>
      <c r="L64" s="31">
        <v>791388</v>
      </c>
      <c r="M64" s="31">
        <v>965854</v>
      </c>
      <c r="N64" s="31">
        <v>907704</v>
      </c>
      <c r="O64" s="31">
        <v>1018011.673</v>
      </c>
      <c r="P64" s="61">
        <v>1608436</v>
      </c>
      <c r="Q64" s="61">
        <v>1700617</v>
      </c>
      <c r="R64" s="61">
        <v>1816483</v>
      </c>
      <c r="S64" s="61">
        <v>2247971</v>
      </c>
      <c r="T64" s="61">
        <v>256432</v>
      </c>
      <c r="V64" s="30" t="s">
        <v>56</v>
      </c>
      <c r="W64" s="61">
        <v>247997</v>
      </c>
      <c r="X64" s="61">
        <f>+[25]EEFF_Consolidados!X69</f>
        <v>292548</v>
      </c>
    </row>
    <row r="65" spans="2:24" ht="15" thickBot="1">
      <c r="B65" s="30" t="s">
        <v>57</v>
      </c>
      <c r="C65" s="31">
        <v>0</v>
      </c>
      <c r="D65" s="31">
        <v>7401</v>
      </c>
      <c r="E65" s="31">
        <v>2980</v>
      </c>
      <c r="F65" s="31">
        <v>7459</v>
      </c>
      <c r="G65" s="31">
        <v>7074</v>
      </c>
      <c r="H65" s="31">
        <v>22514</v>
      </c>
      <c r="I65" s="31">
        <v>23831</v>
      </c>
      <c r="J65" s="31">
        <v>63565</v>
      </c>
      <c r="K65" s="31">
        <v>61386</v>
      </c>
      <c r="L65" s="31">
        <v>220311</v>
      </c>
      <c r="M65" s="31">
        <v>239071</v>
      </c>
      <c r="N65" s="31">
        <v>213124</v>
      </c>
      <c r="O65" s="31">
        <v>220874.481</v>
      </c>
      <c r="P65" s="61">
        <v>0</v>
      </c>
      <c r="Q65" s="61">
        <v>224684</v>
      </c>
      <c r="R65" s="61">
        <v>0</v>
      </c>
      <c r="S65" s="61">
        <v>0</v>
      </c>
      <c r="T65" s="61">
        <v>0</v>
      </c>
      <c r="V65" s="30" t="s">
        <v>57</v>
      </c>
      <c r="W65" s="61"/>
      <c r="X65" s="61">
        <f>+[25]EEFF_Consolidados!X70</f>
        <v>0</v>
      </c>
    </row>
    <row r="66" spans="2:24" ht="15" thickBot="1">
      <c r="B66" s="30" t="s">
        <v>58</v>
      </c>
      <c r="C66" s="31">
        <v>0</v>
      </c>
      <c r="D66" s="31">
        <v>0</v>
      </c>
      <c r="E66" s="31">
        <v>0</v>
      </c>
      <c r="F66" s="31">
        <v>0</v>
      </c>
      <c r="G66" s="31">
        <v>0</v>
      </c>
      <c r="H66" s="31">
        <v>0</v>
      </c>
      <c r="I66" s="31">
        <v>0</v>
      </c>
      <c r="J66" s="31">
        <v>0</v>
      </c>
      <c r="K66" s="31">
        <v>0</v>
      </c>
      <c r="L66" s="31">
        <v>1390</v>
      </c>
      <c r="M66" s="31">
        <v>0</v>
      </c>
      <c r="N66" s="31">
        <v>1782</v>
      </c>
      <c r="O66" s="31">
        <v>409.58699999999999</v>
      </c>
      <c r="P66" s="61">
        <v>0</v>
      </c>
      <c r="Q66" s="61">
        <v>379</v>
      </c>
      <c r="R66" s="61">
        <v>0</v>
      </c>
      <c r="S66" s="61">
        <v>0</v>
      </c>
      <c r="T66" s="61">
        <v>0</v>
      </c>
      <c r="V66" s="30" t="s">
        <v>58</v>
      </c>
      <c r="W66" s="61"/>
      <c r="X66" s="61">
        <f>+[25]EEFF_Consolidados!X71</f>
        <v>0</v>
      </c>
    </row>
    <row r="67" spans="2:24" ht="15" thickBot="1">
      <c r="B67" s="30" t="s">
        <v>44</v>
      </c>
      <c r="C67" s="31">
        <v>0</v>
      </c>
      <c r="D67" s="31">
        <v>0</v>
      </c>
      <c r="E67" s="31">
        <v>1216</v>
      </c>
      <c r="F67" s="31">
        <v>151</v>
      </c>
      <c r="G67" s="31">
        <v>2</v>
      </c>
      <c r="H67" s="31">
        <v>335</v>
      </c>
      <c r="I67" s="31">
        <v>389</v>
      </c>
      <c r="J67" s="31">
        <v>337</v>
      </c>
      <c r="K67" s="31">
        <v>337</v>
      </c>
      <c r="L67" s="31">
        <v>335</v>
      </c>
      <c r="M67" s="31">
        <v>337</v>
      </c>
      <c r="N67" s="31">
        <v>337</v>
      </c>
      <c r="O67" s="31">
        <v>336.62700000000001</v>
      </c>
      <c r="P67" s="605">
        <f>17289-2</f>
        <v>17287</v>
      </c>
      <c r="Q67" s="61">
        <v>19267</v>
      </c>
      <c r="R67" s="61">
        <v>337</v>
      </c>
      <c r="S67" s="61">
        <v>337</v>
      </c>
      <c r="T67" s="61">
        <v>335</v>
      </c>
      <c r="V67" s="30" t="s">
        <v>44</v>
      </c>
      <c r="W67" s="61">
        <v>0</v>
      </c>
      <c r="X67" s="61">
        <f>+[25]EEFF_Consolidados!X72</f>
        <v>335</v>
      </c>
    </row>
    <row r="68" spans="2:24" ht="15" thickBot="1">
      <c r="B68" s="28" t="s">
        <v>59</v>
      </c>
      <c r="C68" s="34">
        <v>32835212</v>
      </c>
      <c r="D68" s="34">
        <v>36987771</v>
      </c>
      <c r="E68" s="34">
        <v>34928799</v>
      </c>
      <c r="F68" s="34">
        <v>34199379</v>
      </c>
      <c r="G68" s="34">
        <v>34509162</v>
      </c>
      <c r="H68" s="34">
        <v>37943640</v>
      </c>
      <c r="I68" s="34">
        <v>37815662</v>
      </c>
      <c r="J68" s="34">
        <v>38832598</v>
      </c>
      <c r="K68" s="34">
        <v>39632012</v>
      </c>
      <c r="L68" s="34">
        <v>39343463</v>
      </c>
      <c r="M68" s="34">
        <v>42843643</v>
      </c>
      <c r="N68" s="34">
        <v>40731520</v>
      </c>
      <c r="O68" s="252">
        <v>42872111.616999999</v>
      </c>
      <c r="P68" s="64">
        <f t="shared" ref="P68" si="14">SUM(P53:P67)</f>
        <v>44485284</v>
      </c>
      <c r="Q68" s="64">
        <f t="shared" ref="Q68" si="15">SUM(Q53:Q67)</f>
        <v>48165046</v>
      </c>
      <c r="R68" s="64">
        <v>52183396</v>
      </c>
      <c r="S68" s="64">
        <f t="shared" ref="S68" si="16">SUM(S53:S67)</f>
        <v>51556960</v>
      </c>
      <c r="T68" s="64">
        <f t="shared" ref="T68" si="17">SUM(T53:T67)</f>
        <v>51028083</v>
      </c>
      <c r="V68" s="28" t="s">
        <v>59</v>
      </c>
      <c r="W68" s="64">
        <v>53193322</v>
      </c>
      <c r="X68" s="64">
        <f>+[25]EEFF_Consolidados!X73</f>
        <v>54715912</v>
      </c>
    </row>
    <row r="69" spans="2:24" ht="15" thickBot="1">
      <c r="B69" s="35" t="s">
        <v>60</v>
      </c>
      <c r="C69" s="36">
        <v>38508385</v>
      </c>
      <c r="D69" s="36">
        <v>43408501</v>
      </c>
      <c r="E69" s="36">
        <v>41580022</v>
      </c>
      <c r="F69" s="36">
        <v>40714888</v>
      </c>
      <c r="G69" s="36">
        <v>41898304</v>
      </c>
      <c r="H69" s="36">
        <v>44967854</v>
      </c>
      <c r="I69" s="36">
        <v>45027284</v>
      </c>
      <c r="J69" s="36">
        <v>47265664</v>
      </c>
      <c r="K69" s="36">
        <v>48240416</v>
      </c>
      <c r="L69" s="36">
        <v>48793244</v>
      </c>
      <c r="M69" s="36">
        <v>51340270</v>
      </c>
      <c r="N69" s="36">
        <v>49902156</v>
      </c>
      <c r="O69" s="253">
        <v>52280266.160999998</v>
      </c>
      <c r="P69" s="66">
        <f t="shared" ref="P69" si="18">+P51+P68</f>
        <v>54194069</v>
      </c>
      <c r="Q69" s="66">
        <f t="shared" ref="Q69" si="19">+Q51+Q68</f>
        <v>57636388</v>
      </c>
      <c r="R69" s="66">
        <v>62624186</v>
      </c>
      <c r="S69" s="66">
        <f t="shared" ref="S69:T69" si="20">+S51+S68</f>
        <v>62574311</v>
      </c>
      <c r="T69" s="66">
        <f t="shared" si="20"/>
        <v>61698186</v>
      </c>
      <c r="V69" s="35" t="s">
        <v>60</v>
      </c>
      <c r="W69" s="66">
        <v>64009251</v>
      </c>
      <c r="X69" s="66">
        <f>+[25]EEFF_Consolidados!X74</f>
        <v>66190347</v>
      </c>
    </row>
    <row r="70" spans="2:24" ht="15" thickBot="1">
      <c r="B70" s="37"/>
      <c r="C70" s="38"/>
      <c r="D70" s="38"/>
      <c r="E70" s="38"/>
      <c r="F70" s="38"/>
      <c r="G70" s="38"/>
      <c r="H70" s="38"/>
      <c r="I70" s="38"/>
      <c r="J70" s="38"/>
      <c r="K70" s="38"/>
      <c r="L70" s="38"/>
      <c r="M70" s="38"/>
      <c r="N70" s="38"/>
      <c r="O70" s="254"/>
      <c r="P70" s="324"/>
      <c r="Q70" s="129"/>
      <c r="S70" s="324"/>
      <c r="T70" s="638"/>
      <c r="V70" s="37"/>
      <c r="W70" s="638"/>
      <c r="X70" s="638">
        <f>+[25]EEFF_Consolidados!X75</f>
        <v>0</v>
      </c>
    </row>
    <row r="71" spans="2:24" ht="15" thickBot="1">
      <c r="B71" s="26" t="s">
        <v>61</v>
      </c>
      <c r="C71" s="39"/>
      <c r="D71" s="39"/>
      <c r="E71" s="39"/>
      <c r="F71" s="39"/>
      <c r="G71" s="39"/>
      <c r="H71" s="39"/>
      <c r="I71" s="39"/>
      <c r="J71" s="39"/>
      <c r="K71" s="39"/>
      <c r="L71" s="39"/>
      <c r="M71" s="39"/>
      <c r="N71" s="39"/>
      <c r="O71" s="255"/>
      <c r="P71" s="69"/>
      <c r="Q71" s="69"/>
      <c r="R71" s="69"/>
      <c r="S71" s="69"/>
      <c r="T71" s="635"/>
      <c r="V71" s="26" t="s">
        <v>61</v>
      </c>
      <c r="W71" s="635"/>
      <c r="X71" s="635"/>
    </row>
    <row r="72" spans="2:24" ht="15" thickBot="1">
      <c r="B72" s="28" t="s">
        <v>62</v>
      </c>
      <c r="C72" s="40"/>
      <c r="D72" s="40"/>
      <c r="E72" s="40"/>
      <c r="F72" s="40"/>
      <c r="G72" s="40"/>
      <c r="H72" s="40"/>
      <c r="I72" s="40"/>
      <c r="J72" s="40"/>
      <c r="K72" s="40"/>
      <c r="L72" s="40"/>
      <c r="M72" s="40"/>
      <c r="N72" s="40"/>
      <c r="O72" s="256"/>
      <c r="P72" s="70"/>
      <c r="Q72" s="70"/>
      <c r="R72" s="70"/>
      <c r="S72" s="70"/>
      <c r="T72" s="636"/>
      <c r="V72" s="28" t="s">
        <v>62</v>
      </c>
      <c r="W72" s="636"/>
      <c r="X72" s="636"/>
    </row>
    <row r="73" spans="2:24" ht="15" thickBot="1">
      <c r="B73" s="30" t="s">
        <v>63</v>
      </c>
      <c r="C73" s="31">
        <v>1674203</v>
      </c>
      <c r="D73" s="31">
        <v>1603839</v>
      </c>
      <c r="E73" s="31">
        <v>1412122</v>
      </c>
      <c r="F73" s="31">
        <v>1563656</v>
      </c>
      <c r="G73" s="31">
        <v>1614296</v>
      </c>
      <c r="H73" s="31">
        <v>1751632</v>
      </c>
      <c r="I73" s="31">
        <v>1592926</v>
      </c>
      <c r="J73" s="31">
        <v>1406427</v>
      </c>
      <c r="K73" s="31">
        <v>1787726</v>
      </c>
      <c r="L73" s="31">
        <v>1698041</v>
      </c>
      <c r="M73" s="31">
        <v>2222137</v>
      </c>
      <c r="N73" s="31">
        <v>2360855</v>
      </c>
      <c r="O73" s="31">
        <v>1590591.1680000001</v>
      </c>
      <c r="P73" s="61">
        <v>1266015</v>
      </c>
      <c r="Q73" s="61">
        <v>1586526</v>
      </c>
      <c r="R73" s="61">
        <v>2772660</v>
      </c>
      <c r="S73" s="61">
        <v>3029718</v>
      </c>
      <c r="T73" s="61">
        <v>2866267</v>
      </c>
      <c r="V73" s="30" t="s">
        <v>63</v>
      </c>
      <c r="W73" s="61">
        <v>2581547</v>
      </c>
      <c r="X73" s="61">
        <f>+[25]EEFF_Consolidados!X78</f>
        <v>2034435</v>
      </c>
    </row>
    <row r="74" spans="2:24" ht="15" thickBot="1">
      <c r="B74" s="30" t="s">
        <v>64</v>
      </c>
      <c r="C74" s="31">
        <v>905227</v>
      </c>
      <c r="D74" s="31">
        <v>779013</v>
      </c>
      <c r="E74" s="31">
        <v>1206346</v>
      </c>
      <c r="F74" s="31">
        <v>1133748</v>
      </c>
      <c r="G74" s="31">
        <v>762854</v>
      </c>
      <c r="H74" s="31">
        <v>635442</v>
      </c>
      <c r="I74" s="31">
        <v>1271533</v>
      </c>
      <c r="J74" s="31">
        <v>1202679</v>
      </c>
      <c r="K74" s="31">
        <v>887582</v>
      </c>
      <c r="L74" s="31">
        <v>973517</v>
      </c>
      <c r="M74" s="31">
        <v>1703190</v>
      </c>
      <c r="N74" s="31">
        <v>1444107</v>
      </c>
      <c r="O74" s="31">
        <v>1194236.534</v>
      </c>
      <c r="P74" s="61">
        <v>996573</v>
      </c>
      <c r="Q74" s="61">
        <v>2864357</v>
      </c>
      <c r="R74" s="61">
        <v>2328817</v>
      </c>
      <c r="S74" s="61">
        <v>1364141</v>
      </c>
      <c r="T74" s="61">
        <v>949140</v>
      </c>
      <c r="V74" s="30" t="s">
        <v>64</v>
      </c>
      <c r="W74" s="61">
        <v>1781819</v>
      </c>
      <c r="X74" s="61">
        <f>+[25]EEFF_Consolidados!X79</f>
        <v>1755325</v>
      </c>
    </row>
    <row r="75" spans="2:24" ht="15" thickBot="1">
      <c r="B75" s="30" t="s">
        <v>65</v>
      </c>
      <c r="C75" s="31">
        <v>0</v>
      </c>
      <c r="D75" s="31">
        <v>53</v>
      </c>
      <c r="E75" s="31">
        <v>68400</v>
      </c>
      <c r="F75" s="31">
        <v>2075</v>
      </c>
      <c r="G75" s="31">
        <v>99</v>
      </c>
      <c r="H75" s="31">
        <v>0</v>
      </c>
      <c r="I75" s="31">
        <v>0</v>
      </c>
      <c r="J75" s="31">
        <v>0</v>
      </c>
      <c r="K75" s="31">
        <v>62</v>
      </c>
      <c r="L75" s="31">
        <v>59</v>
      </c>
      <c r="M75" s="31">
        <v>75</v>
      </c>
      <c r="N75" s="31">
        <v>73</v>
      </c>
      <c r="O75" s="31">
        <v>0</v>
      </c>
      <c r="P75" s="61">
        <v>62</v>
      </c>
      <c r="Q75" s="61">
        <v>67</v>
      </c>
      <c r="R75" s="61">
        <v>68</v>
      </c>
      <c r="S75" s="61">
        <v>51</v>
      </c>
      <c r="T75" s="61">
        <v>0</v>
      </c>
      <c r="V75" s="30" t="s">
        <v>65</v>
      </c>
      <c r="W75" s="61"/>
      <c r="X75" s="61">
        <f>+[25]EEFF_Consolidados!X80</f>
        <v>0</v>
      </c>
    </row>
    <row r="76" spans="2:24" ht="15" thickBot="1">
      <c r="B76" s="30" t="s">
        <v>66</v>
      </c>
      <c r="C76" s="31">
        <v>73253</v>
      </c>
      <c r="D76" s="31">
        <v>83690</v>
      </c>
      <c r="E76" s="31">
        <v>61445</v>
      </c>
      <c r="F76" s="31">
        <v>70305</v>
      </c>
      <c r="G76" s="31">
        <v>84674</v>
      </c>
      <c r="H76" s="31">
        <v>99330</v>
      </c>
      <c r="I76" s="31">
        <v>89182</v>
      </c>
      <c r="J76" s="31">
        <v>91977</v>
      </c>
      <c r="K76" s="31">
        <v>117996</v>
      </c>
      <c r="L76" s="31">
        <v>101658</v>
      </c>
      <c r="M76" s="31">
        <v>95984</v>
      </c>
      <c r="N76" s="31">
        <v>102107</v>
      </c>
      <c r="O76" s="31">
        <v>128523.75199999999</v>
      </c>
      <c r="P76" s="61">
        <v>120979</v>
      </c>
      <c r="Q76" s="61">
        <v>108104</v>
      </c>
      <c r="R76" s="61">
        <v>117147</v>
      </c>
      <c r="S76" s="61">
        <v>138087</v>
      </c>
      <c r="T76" s="61">
        <v>140154</v>
      </c>
      <c r="V76" s="30" t="s">
        <v>66</v>
      </c>
      <c r="W76" s="61">
        <v>118930</v>
      </c>
      <c r="X76" s="61">
        <f>+[25]EEFF_Consolidados!X81</f>
        <v>128620</v>
      </c>
    </row>
    <row r="77" spans="2:24" ht="15" thickBot="1">
      <c r="B77" s="30" t="s">
        <v>41</v>
      </c>
      <c r="C77" s="31">
        <v>245065</v>
      </c>
      <c r="D77" s="31">
        <v>407912</v>
      </c>
      <c r="E77" s="31">
        <v>494984</v>
      </c>
      <c r="F77" s="31">
        <v>635223</v>
      </c>
      <c r="G77" s="31">
        <v>799047</v>
      </c>
      <c r="H77" s="31">
        <v>251656</v>
      </c>
      <c r="I77" s="31">
        <v>380708</v>
      </c>
      <c r="J77" s="31">
        <v>518227</v>
      </c>
      <c r="K77" s="31">
        <v>589799</v>
      </c>
      <c r="L77" s="31">
        <v>268197</v>
      </c>
      <c r="M77" s="31">
        <v>357015</v>
      </c>
      <c r="N77" s="31">
        <v>470736</v>
      </c>
      <c r="O77" s="31">
        <v>618913.03799999994</v>
      </c>
      <c r="P77" s="61">
        <v>376021</v>
      </c>
      <c r="Q77" s="61">
        <v>547982</v>
      </c>
      <c r="R77" s="61">
        <v>644816</v>
      </c>
      <c r="S77" s="61">
        <v>763735</v>
      </c>
      <c r="T77" s="61">
        <v>369353</v>
      </c>
      <c r="V77" s="30" t="s">
        <v>41</v>
      </c>
      <c r="W77" s="61">
        <v>382270</v>
      </c>
      <c r="X77" s="61">
        <f>+[25]EEFF_Consolidados!X82</f>
        <v>392333</v>
      </c>
    </row>
    <row r="78" spans="2:24" ht="15" thickBot="1">
      <c r="B78" s="30" t="s">
        <v>67</v>
      </c>
      <c r="C78" s="31">
        <v>537283</v>
      </c>
      <c r="D78" s="31">
        <v>121006</v>
      </c>
      <c r="E78" s="31">
        <v>116647</v>
      </c>
      <c r="F78" s="31">
        <v>128507</v>
      </c>
      <c r="G78" s="31">
        <v>125220</v>
      </c>
      <c r="H78" s="31">
        <v>95924</v>
      </c>
      <c r="I78" s="31">
        <v>141933</v>
      </c>
      <c r="J78" s="31">
        <v>140934</v>
      </c>
      <c r="K78" s="31">
        <v>146155</v>
      </c>
      <c r="L78" s="31">
        <v>551058</v>
      </c>
      <c r="M78" s="31">
        <v>334793</v>
      </c>
      <c r="N78" s="31">
        <v>275555</v>
      </c>
      <c r="O78" s="31">
        <v>277686.89199999999</v>
      </c>
      <c r="P78" s="61">
        <v>368985</v>
      </c>
      <c r="Q78" s="61">
        <v>404022</v>
      </c>
      <c r="R78" s="61">
        <v>418503</v>
      </c>
      <c r="S78" s="61">
        <v>392568</v>
      </c>
      <c r="T78" s="61">
        <v>154089</v>
      </c>
      <c r="V78" s="30" t="s">
        <v>67</v>
      </c>
      <c r="W78" s="61">
        <v>142509</v>
      </c>
      <c r="X78" s="61">
        <f>+[25]EEFF_Consolidados!X83</f>
        <v>150927</v>
      </c>
    </row>
    <row r="79" spans="2:24" ht="15" thickBot="1">
      <c r="B79" s="30" t="s">
        <v>68</v>
      </c>
      <c r="C79" s="31">
        <v>229713</v>
      </c>
      <c r="D79" s="31">
        <v>114763</v>
      </c>
      <c r="E79" s="31">
        <v>121031</v>
      </c>
      <c r="F79" s="31">
        <v>122952</v>
      </c>
      <c r="G79" s="31">
        <v>110771</v>
      </c>
      <c r="H79" s="31">
        <v>89795</v>
      </c>
      <c r="I79" s="31">
        <v>109794</v>
      </c>
      <c r="J79" s="31">
        <v>112964</v>
      </c>
      <c r="K79" s="31">
        <v>117632</v>
      </c>
      <c r="L79" s="31">
        <v>82557</v>
      </c>
      <c r="M79" s="31">
        <v>84482</v>
      </c>
      <c r="N79" s="31">
        <v>84413</v>
      </c>
      <c r="O79" s="31">
        <v>85246.808000000005</v>
      </c>
      <c r="P79" s="61">
        <v>274406</v>
      </c>
      <c r="Q79" s="61">
        <v>175774</v>
      </c>
      <c r="R79" s="61">
        <v>157508</v>
      </c>
      <c r="S79" s="61">
        <v>323252</v>
      </c>
      <c r="T79" s="61">
        <v>491046</v>
      </c>
      <c r="V79" s="30" t="s">
        <v>68</v>
      </c>
      <c r="W79" s="61">
        <v>385564</v>
      </c>
      <c r="X79" s="61">
        <f>+[25]EEFF_Consolidados!X84</f>
        <v>360425</v>
      </c>
    </row>
    <row r="80" spans="2:24" ht="15" thickBot="1">
      <c r="B80" s="30" t="s">
        <v>69</v>
      </c>
      <c r="C80" s="31">
        <v>0</v>
      </c>
      <c r="D80" s="31">
        <v>0</v>
      </c>
      <c r="E80" s="31">
        <v>219</v>
      </c>
      <c r="F80" s="31">
        <v>0</v>
      </c>
      <c r="G80" s="31">
        <v>0</v>
      </c>
      <c r="H80" s="31">
        <v>0</v>
      </c>
      <c r="I80" s="31">
        <v>0</v>
      </c>
      <c r="J80" s="31">
        <v>0</v>
      </c>
      <c r="K80" s="31">
        <v>0</v>
      </c>
      <c r="L80" s="31">
        <v>0</v>
      </c>
      <c r="M80" s="31">
        <v>0</v>
      </c>
      <c r="N80" s="31">
        <v>0</v>
      </c>
      <c r="O80" s="31">
        <v>0</v>
      </c>
      <c r="P80" s="61">
        <v>0</v>
      </c>
      <c r="Q80" s="61">
        <v>0</v>
      </c>
      <c r="R80" s="61">
        <v>0</v>
      </c>
      <c r="S80" s="61">
        <v>0</v>
      </c>
      <c r="T80" s="61">
        <v>0</v>
      </c>
      <c r="V80" s="30" t="s">
        <v>69</v>
      </c>
      <c r="W80" s="61"/>
      <c r="X80" s="61">
        <f>+[25]EEFF_Consolidados!X85</f>
        <v>0</v>
      </c>
    </row>
    <row r="81" spans="2:24" ht="15" thickBot="1">
      <c r="B81" s="28" t="s">
        <v>70</v>
      </c>
      <c r="C81" s="34">
        <v>3664744</v>
      </c>
      <c r="D81" s="34">
        <v>3110276</v>
      </c>
      <c r="E81" s="34">
        <v>3481194</v>
      </c>
      <c r="F81" s="34">
        <v>3656466</v>
      </c>
      <c r="G81" s="34">
        <v>3496961</v>
      </c>
      <c r="H81" s="34">
        <v>2923779</v>
      </c>
      <c r="I81" s="34">
        <v>3586076</v>
      </c>
      <c r="J81" s="34">
        <v>3473208</v>
      </c>
      <c r="K81" s="34">
        <v>3646952</v>
      </c>
      <c r="L81" s="34">
        <v>3675087</v>
      </c>
      <c r="M81" s="34">
        <v>4797676</v>
      </c>
      <c r="N81" s="34">
        <v>4737846</v>
      </c>
      <c r="O81" s="252">
        <v>3895198.1919999998</v>
      </c>
      <c r="P81" s="64">
        <f t="shared" ref="P81" si="21">SUM(P73:P80)</f>
        <v>3403041</v>
      </c>
      <c r="Q81" s="64">
        <f t="shared" ref="Q81" si="22">SUM(Q73:Q80)</f>
        <v>5686832</v>
      </c>
      <c r="R81" s="64">
        <v>6439519</v>
      </c>
      <c r="S81" s="64">
        <f t="shared" ref="S81" si="23">SUM(S73:S80)</f>
        <v>6011552</v>
      </c>
      <c r="T81" s="64">
        <f t="shared" ref="T81" si="24">SUM(T73:T80)</f>
        <v>4970049</v>
      </c>
      <c r="V81" s="28" t="s">
        <v>70</v>
      </c>
      <c r="W81" s="64">
        <v>5392639</v>
      </c>
      <c r="X81" s="64">
        <f>+[25]EEFF_Consolidados!X86</f>
        <v>4822065</v>
      </c>
    </row>
    <row r="82" spans="2:24" ht="15" thickBot="1">
      <c r="B82" s="41" t="s">
        <v>71</v>
      </c>
      <c r="C82" s="42"/>
      <c r="D82" s="42"/>
      <c r="E82" s="42"/>
      <c r="F82" s="42"/>
      <c r="G82" s="42"/>
      <c r="H82" s="42"/>
      <c r="I82" s="42"/>
      <c r="J82" s="42"/>
      <c r="K82" s="42"/>
      <c r="L82" s="42"/>
      <c r="M82" s="42"/>
      <c r="N82" s="42"/>
      <c r="O82" s="257"/>
      <c r="P82" s="72"/>
      <c r="Q82" s="72"/>
      <c r="R82" s="72"/>
      <c r="S82" s="72"/>
      <c r="T82" s="637"/>
      <c r="V82" s="41" t="s">
        <v>71</v>
      </c>
      <c r="W82" s="637"/>
      <c r="X82" s="637">
        <f>+[25]EEFF_Consolidados!X87</f>
        <v>0</v>
      </c>
    </row>
    <row r="83" spans="2:24" ht="15" thickBot="1">
      <c r="B83" s="30" t="s">
        <v>63</v>
      </c>
      <c r="C83" s="31">
        <v>10797222</v>
      </c>
      <c r="D83" s="31">
        <v>14085189</v>
      </c>
      <c r="E83" s="31">
        <v>13786538</v>
      </c>
      <c r="F83" s="31">
        <v>13870661</v>
      </c>
      <c r="G83" s="31">
        <v>14522384</v>
      </c>
      <c r="H83" s="31">
        <v>15438954</v>
      </c>
      <c r="I83" s="31">
        <v>15477291</v>
      </c>
      <c r="J83" s="31">
        <v>16611023</v>
      </c>
      <c r="K83" s="31">
        <v>16604521</v>
      </c>
      <c r="L83" s="31">
        <v>16059516</v>
      </c>
      <c r="M83" s="31">
        <v>17827828</v>
      </c>
      <c r="N83" s="31">
        <v>17883592</v>
      </c>
      <c r="O83" s="31">
        <v>19779190.577</v>
      </c>
      <c r="P83" s="61">
        <v>21202820</v>
      </c>
      <c r="Q83" s="61">
        <v>22385117</v>
      </c>
      <c r="R83" s="61">
        <v>23361384</v>
      </c>
      <c r="S83" s="61">
        <v>23906515</v>
      </c>
      <c r="T83" s="61">
        <v>25074175</v>
      </c>
      <c r="V83" s="30" t="s">
        <v>63</v>
      </c>
      <c r="W83" s="61">
        <v>25388202</v>
      </c>
      <c r="X83" s="61">
        <f>+[25]EEFF_Consolidados!X88</f>
        <v>26868430</v>
      </c>
    </row>
    <row r="84" spans="2:24" ht="15" thickBot="1">
      <c r="B84" s="30" t="s">
        <v>64</v>
      </c>
      <c r="C84" s="31">
        <v>979227</v>
      </c>
      <c r="D84" s="31">
        <v>994998</v>
      </c>
      <c r="E84" s="31">
        <v>873259</v>
      </c>
      <c r="F84" s="31">
        <v>856131</v>
      </c>
      <c r="G84" s="31">
        <v>844531</v>
      </c>
      <c r="H84" s="31">
        <v>908158</v>
      </c>
      <c r="I84" s="31">
        <v>876310</v>
      </c>
      <c r="J84" s="31">
        <v>942608</v>
      </c>
      <c r="K84" s="31">
        <v>921570</v>
      </c>
      <c r="L84" s="31">
        <v>974314</v>
      </c>
      <c r="M84" s="31">
        <v>1018639</v>
      </c>
      <c r="N84" s="31">
        <v>1030325</v>
      </c>
      <c r="O84" s="31">
        <v>1078282.1229999999</v>
      </c>
      <c r="P84" s="61">
        <v>222268</v>
      </c>
      <c r="Q84" s="61">
        <v>1199239</v>
      </c>
      <c r="R84" s="61">
        <v>1201491</v>
      </c>
      <c r="S84" s="61">
        <v>241803</v>
      </c>
      <c r="T84" s="61">
        <v>215467</v>
      </c>
      <c r="V84" s="30" t="s">
        <v>64</v>
      </c>
      <c r="W84" s="61">
        <v>250428</v>
      </c>
      <c r="X84" s="61">
        <f>+[25]EEFF_Consolidados!X89</f>
        <v>221758</v>
      </c>
    </row>
    <row r="85" spans="2:24" ht="15" thickBot="1">
      <c r="B85" s="30" t="s">
        <v>72</v>
      </c>
      <c r="C85" s="31">
        <v>482</v>
      </c>
      <c r="D85" s="31">
        <v>294</v>
      </c>
      <c r="E85" s="31">
        <v>3143</v>
      </c>
      <c r="F85" s="31">
        <v>2471</v>
      </c>
      <c r="G85" s="31">
        <v>49</v>
      </c>
      <c r="H85" s="31">
        <v>0</v>
      </c>
      <c r="I85" s="31">
        <v>0</v>
      </c>
      <c r="J85" s="31">
        <v>0</v>
      </c>
      <c r="K85" s="31">
        <v>0</v>
      </c>
      <c r="L85" s="31">
        <v>0</v>
      </c>
      <c r="M85" s="31">
        <v>0</v>
      </c>
      <c r="N85" s="31">
        <v>0</v>
      </c>
      <c r="O85" s="31">
        <v>0</v>
      </c>
      <c r="P85" s="61">
        <v>0</v>
      </c>
      <c r="Q85" s="61">
        <v>0</v>
      </c>
      <c r="R85" s="61">
        <v>0</v>
      </c>
      <c r="S85" s="61">
        <v>-6</v>
      </c>
      <c r="T85" s="61">
        <v>0</v>
      </c>
      <c r="V85" s="30" t="s">
        <v>72</v>
      </c>
      <c r="W85" s="61"/>
      <c r="X85" s="61">
        <f>+[25]EEFF_Consolidados!X90</f>
        <v>0</v>
      </c>
    </row>
    <row r="86" spans="2:24" ht="15" thickBot="1">
      <c r="B86" s="30" t="s">
        <v>48</v>
      </c>
      <c r="C86" s="31">
        <v>1041742</v>
      </c>
      <c r="D86" s="31">
        <v>1054405</v>
      </c>
      <c r="E86" s="31">
        <v>958397</v>
      </c>
      <c r="F86" s="31">
        <v>855667</v>
      </c>
      <c r="G86" s="31">
        <v>851055</v>
      </c>
      <c r="H86" s="31">
        <v>986905</v>
      </c>
      <c r="I86" s="31">
        <v>975881</v>
      </c>
      <c r="J86" s="31">
        <v>1018136</v>
      </c>
      <c r="K86" s="31">
        <v>991260</v>
      </c>
      <c r="L86" s="31">
        <v>963722</v>
      </c>
      <c r="M86" s="31">
        <v>922503</v>
      </c>
      <c r="N86" s="31">
        <v>867949</v>
      </c>
      <c r="O86" s="31">
        <v>864277.34900000005</v>
      </c>
      <c r="P86" s="61">
        <v>869716</v>
      </c>
      <c r="Q86" s="61">
        <v>1002171</v>
      </c>
      <c r="R86" s="61">
        <v>1185693</v>
      </c>
      <c r="S86" s="61">
        <v>1153348</v>
      </c>
      <c r="T86" s="61">
        <v>1208927</v>
      </c>
      <c r="V86" s="30" t="s">
        <v>48</v>
      </c>
      <c r="W86" s="61">
        <v>1379322</v>
      </c>
      <c r="X86" s="61">
        <f>+[25]EEFF_Consolidados!X91</f>
        <v>1428158</v>
      </c>
    </row>
    <row r="87" spans="2:24" ht="15" thickBot="1">
      <c r="B87" s="30" t="s">
        <v>66</v>
      </c>
      <c r="C87" s="31">
        <v>457326</v>
      </c>
      <c r="D87" s="31">
        <v>490130</v>
      </c>
      <c r="E87" s="31">
        <v>498227</v>
      </c>
      <c r="F87" s="31">
        <v>503086</v>
      </c>
      <c r="G87" s="31">
        <v>498345</v>
      </c>
      <c r="H87" s="31">
        <v>390147</v>
      </c>
      <c r="I87" s="31">
        <v>401258</v>
      </c>
      <c r="J87" s="31">
        <v>407101</v>
      </c>
      <c r="K87" s="31">
        <v>416175</v>
      </c>
      <c r="L87" s="31">
        <v>465417</v>
      </c>
      <c r="M87" s="31">
        <v>474587</v>
      </c>
      <c r="N87" s="31">
        <v>484745</v>
      </c>
      <c r="O87" s="31">
        <v>491689.04800000001</v>
      </c>
      <c r="P87" s="61">
        <v>781100</v>
      </c>
      <c r="Q87" s="61">
        <v>793608</v>
      </c>
      <c r="R87" s="61">
        <v>844516</v>
      </c>
      <c r="S87" s="61">
        <v>838512</v>
      </c>
      <c r="T87" s="61">
        <v>769153</v>
      </c>
      <c r="V87" s="30" t="s">
        <v>66</v>
      </c>
      <c r="W87" s="61">
        <v>823569</v>
      </c>
      <c r="X87" s="61">
        <f>+[25]EEFF_Consolidados!X92</f>
        <v>837564</v>
      </c>
    </row>
    <row r="88" spans="2:24" ht="15" thickBot="1">
      <c r="B88" s="30" t="s">
        <v>67</v>
      </c>
      <c r="C88" s="31">
        <v>267893</v>
      </c>
      <c r="D88" s="31">
        <v>253275</v>
      </c>
      <c r="E88" s="31">
        <v>263566</v>
      </c>
      <c r="F88" s="31">
        <v>256831</v>
      </c>
      <c r="G88" s="31">
        <v>262263</v>
      </c>
      <c r="H88" s="31">
        <v>247497</v>
      </c>
      <c r="I88" s="31">
        <v>242271</v>
      </c>
      <c r="J88" s="31">
        <v>253075</v>
      </c>
      <c r="K88" s="31">
        <v>269538</v>
      </c>
      <c r="L88" s="31">
        <v>211188</v>
      </c>
      <c r="M88" s="31">
        <v>264140</v>
      </c>
      <c r="N88" s="31">
        <v>252228</v>
      </c>
      <c r="O88" s="31">
        <v>280326.23800000001</v>
      </c>
      <c r="P88" s="61">
        <v>247877</v>
      </c>
      <c r="Q88" s="61">
        <v>293984</v>
      </c>
      <c r="R88" s="61">
        <v>309852</v>
      </c>
      <c r="S88" s="61">
        <v>312828</v>
      </c>
      <c r="T88" s="61">
        <v>337270</v>
      </c>
      <c r="V88" s="30" t="s">
        <v>67</v>
      </c>
      <c r="W88" s="61">
        <v>338076</v>
      </c>
      <c r="X88" s="61">
        <f>+[25]EEFF_Consolidados!X93</f>
        <v>359333</v>
      </c>
    </row>
    <row r="89" spans="2:24" ht="15" thickBot="1">
      <c r="B89" s="30" t="s">
        <v>68</v>
      </c>
      <c r="C89" s="31">
        <v>401776</v>
      </c>
      <c r="D89" s="31">
        <v>490647</v>
      </c>
      <c r="E89" s="31">
        <v>466119</v>
      </c>
      <c r="F89" s="31">
        <v>481188</v>
      </c>
      <c r="G89" s="31">
        <v>502174</v>
      </c>
      <c r="H89" s="31">
        <v>499634</v>
      </c>
      <c r="I89" s="31">
        <v>488702</v>
      </c>
      <c r="J89" s="31">
        <v>477728</v>
      </c>
      <c r="K89" s="31">
        <v>483473</v>
      </c>
      <c r="L89" s="31">
        <v>499037</v>
      </c>
      <c r="M89" s="31">
        <v>513217</v>
      </c>
      <c r="N89" s="31">
        <v>486731</v>
      </c>
      <c r="O89" s="31">
        <v>476018.12599999999</v>
      </c>
      <c r="P89" s="61">
        <v>1541354</v>
      </c>
      <c r="Q89" s="61">
        <v>454777</v>
      </c>
      <c r="R89" s="61">
        <v>451281</v>
      </c>
      <c r="S89" s="61">
        <v>1298751</v>
      </c>
      <c r="T89" s="61">
        <v>1347113</v>
      </c>
      <c r="V89" s="30" t="s">
        <v>68</v>
      </c>
      <c r="W89" s="61">
        <v>1332162</v>
      </c>
      <c r="X89" s="61">
        <f>+[25]EEFF_Consolidados!X94</f>
        <v>1316542</v>
      </c>
    </row>
    <row r="90" spans="2:24" ht="15" thickBot="1">
      <c r="B90" s="30" t="s">
        <v>56</v>
      </c>
      <c r="C90" s="31">
        <v>3986495</v>
      </c>
      <c r="D90" s="31">
        <v>4505765</v>
      </c>
      <c r="E90" s="31">
        <v>4230824</v>
      </c>
      <c r="F90" s="31">
        <v>4023540</v>
      </c>
      <c r="G90" s="31">
        <v>4080568</v>
      </c>
      <c r="H90" s="31">
        <v>4630953</v>
      </c>
      <c r="I90" s="31">
        <v>4595558</v>
      </c>
      <c r="J90" s="31">
        <v>4757707</v>
      </c>
      <c r="K90" s="31">
        <v>4945150</v>
      </c>
      <c r="L90" s="31">
        <v>4841749</v>
      </c>
      <c r="M90" s="31">
        <v>5093887</v>
      </c>
      <c r="N90" s="31">
        <v>4926919</v>
      </c>
      <c r="O90" s="31">
        <v>5089269.8449999997</v>
      </c>
      <c r="P90" s="61">
        <v>5779700</v>
      </c>
      <c r="Q90" s="61">
        <v>6340649</v>
      </c>
      <c r="R90" s="61">
        <v>6936500</v>
      </c>
      <c r="S90" s="61">
        <v>7369836</v>
      </c>
      <c r="T90" s="61">
        <v>5643037</v>
      </c>
      <c r="V90" s="30" t="s">
        <v>56</v>
      </c>
      <c r="W90" s="61">
        <v>6033456</v>
      </c>
      <c r="X90" s="61">
        <f>+[25]EEFF_Consolidados!X95</f>
        <v>6052354</v>
      </c>
    </row>
    <row r="91" spans="2:24" ht="15" thickBot="1">
      <c r="B91" s="28" t="s">
        <v>73</v>
      </c>
      <c r="C91" s="34">
        <v>17932163</v>
      </c>
      <c r="D91" s="34">
        <v>21874703</v>
      </c>
      <c r="E91" s="34">
        <v>21080073</v>
      </c>
      <c r="F91" s="34">
        <v>20849575</v>
      </c>
      <c r="G91" s="34">
        <v>21561369</v>
      </c>
      <c r="H91" s="34">
        <v>23102248</v>
      </c>
      <c r="I91" s="34">
        <v>23057271</v>
      </c>
      <c r="J91" s="34">
        <v>24467378</v>
      </c>
      <c r="K91" s="34">
        <v>24631687</v>
      </c>
      <c r="L91" s="34">
        <v>24014943</v>
      </c>
      <c r="M91" s="34">
        <v>26114801</v>
      </c>
      <c r="N91" s="34">
        <v>25932489</v>
      </c>
      <c r="O91" s="252">
        <v>28059053.305999998</v>
      </c>
      <c r="P91" s="64">
        <f t="shared" ref="P91" si="25">SUM(P83:P90)</f>
        <v>30644835</v>
      </c>
      <c r="Q91" s="64">
        <v>32469545</v>
      </c>
      <c r="R91" s="64">
        <v>34290717</v>
      </c>
      <c r="S91" s="64">
        <f>SUM(S83:S90)</f>
        <v>35121587</v>
      </c>
      <c r="T91" s="64">
        <f>SUM(T83:T90)</f>
        <v>34595142</v>
      </c>
      <c r="V91" s="28" t="s">
        <v>73</v>
      </c>
      <c r="W91" s="64">
        <v>35545215</v>
      </c>
      <c r="X91" s="64">
        <f>+[25]EEFF_Consolidados!X96</f>
        <v>37084139</v>
      </c>
    </row>
    <row r="92" spans="2:24" ht="15" thickBot="1">
      <c r="B92" s="35" t="s">
        <v>74</v>
      </c>
      <c r="C92" s="36">
        <v>21596907</v>
      </c>
      <c r="D92" s="36">
        <v>24984979</v>
      </c>
      <c r="E92" s="36">
        <v>24561267</v>
      </c>
      <c r="F92" s="36">
        <v>24506041</v>
      </c>
      <c r="G92" s="36">
        <v>25058330</v>
      </c>
      <c r="H92" s="36">
        <v>26026027</v>
      </c>
      <c r="I92" s="36">
        <v>26643347</v>
      </c>
      <c r="J92" s="36">
        <v>27940586</v>
      </c>
      <c r="K92" s="36">
        <v>28278639</v>
      </c>
      <c r="L92" s="36">
        <v>27690030</v>
      </c>
      <c r="M92" s="36">
        <v>30912477</v>
      </c>
      <c r="N92" s="36">
        <v>30670335</v>
      </c>
      <c r="O92" s="253">
        <v>31954251.497999996</v>
      </c>
      <c r="P92" s="66">
        <f t="shared" ref="P92" si="26">+P81+P91</f>
        <v>34047876</v>
      </c>
      <c r="Q92" s="66">
        <v>38156377</v>
      </c>
      <c r="R92" s="66">
        <v>40730236</v>
      </c>
      <c r="S92" s="66">
        <f>+S81+S91</f>
        <v>41133139</v>
      </c>
      <c r="T92" s="66">
        <f>+T81+T91</f>
        <v>39565191</v>
      </c>
      <c r="V92" s="35" t="s">
        <v>74</v>
      </c>
      <c r="W92" s="66">
        <v>40937854</v>
      </c>
      <c r="X92" s="66">
        <f>+[25]EEFF_Consolidados!X97</f>
        <v>41906204</v>
      </c>
    </row>
    <row r="93" spans="2:24" ht="15" thickBot="1">
      <c r="B93" s="37"/>
      <c r="C93" s="38"/>
      <c r="D93" s="38"/>
      <c r="E93" s="38"/>
      <c r="F93" s="38"/>
      <c r="G93" s="38"/>
      <c r="H93" s="38"/>
      <c r="I93" s="38"/>
      <c r="J93" s="38"/>
      <c r="K93" s="38"/>
      <c r="L93" s="38"/>
      <c r="M93" s="38"/>
      <c r="N93" s="38"/>
      <c r="O93" s="254"/>
      <c r="P93" s="324"/>
      <c r="Q93" s="324"/>
      <c r="R93" s="324">
        <v>0</v>
      </c>
      <c r="S93" s="324"/>
      <c r="T93" s="638"/>
      <c r="V93" s="37"/>
      <c r="W93" s="638"/>
      <c r="X93" s="638">
        <f>+[25]EEFF_Consolidados!X98</f>
        <v>0</v>
      </c>
    </row>
    <row r="94" spans="2:24" ht="15" thickBot="1">
      <c r="B94" s="43" t="s">
        <v>75</v>
      </c>
      <c r="C94" s="42"/>
      <c r="D94" s="42"/>
      <c r="E94" s="42"/>
      <c r="F94" s="42"/>
      <c r="G94" s="42"/>
      <c r="H94" s="42"/>
      <c r="I94" s="42"/>
      <c r="J94" s="42"/>
      <c r="K94" s="42"/>
      <c r="L94" s="42"/>
      <c r="M94" s="42"/>
      <c r="N94" s="42"/>
      <c r="O94" s="257"/>
      <c r="P94" s="72"/>
      <c r="Q94" s="72"/>
      <c r="R94" s="72"/>
      <c r="S94" s="72"/>
      <c r="T94" s="637"/>
      <c r="V94" s="43" t="s">
        <v>75</v>
      </c>
      <c r="W94" s="637"/>
      <c r="X94" s="637"/>
    </row>
    <row r="95" spans="2:24" ht="15" thickBot="1">
      <c r="B95" s="30" t="s">
        <v>76</v>
      </c>
      <c r="C95" s="31">
        <v>36916</v>
      </c>
      <c r="D95" s="31">
        <v>36916</v>
      </c>
      <c r="E95" s="31">
        <v>36916</v>
      </c>
      <c r="F95" s="31">
        <v>36916</v>
      </c>
      <c r="G95" s="31">
        <v>36916</v>
      </c>
      <c r="H95" s="31">
        <v>36916</v>
      </c>
      <c r="I95" s="31">
        <v>36916</v>
      </c>
      <c r="J95" s="31">
        <v>36916</v>
      </c>
      <c r="K95" s="31">
        <v>36916</v>
      </c>
      <c r="L95" s="31">
        <v>36916</v>
      </c>
      <c r="M95" s="31">
        <v>36916</v>
      </c>
      <c r="N95" s="31">
        <v>36916</v>
      </c>
      <c r="O95" s="31">
        <v>36916.334999999999</v>
      </c>
      <c r="P95" s="61">
        <v>36916</v>
      </c>
      <c r="Q95" s="61">
        <v>36916</v>
      </c>
      <c r="R95" s="61">
        <v>36916</v>
      </c>
      <c r="S95" s="61">
        <v>36916</v>
      </c>
      <c r="T95" s="61">
        <v>36916</v>
      </c>
      <c r="V95" s="30" t="s">
        <v>76</v>
      </c>
      <c r="W95" s="61">
        <v>36916</v>
      </c>
      <c r="X95" s="61">
        <f>+[25]EEFF_Consolidados!X100</f>
        <v>36916</v>
      </c>
    </row>
    <row r="96" spans="2:24" ht="15" thickBot="1">
      <c r="B96" s="30" t="s">
        <v>77</v>
      </c>
      <c r="C96" s="31">
        <v>1428128</v>
      </c>
      <c r="D96" s="31">
        <v>1428128</v>
      </c>
      <c r="E96" s="31">
        <v>1428128</v>
      </c>
      <c r="F96" s="31">
        <v>1428128</v>
      </c>
      <c r="G96" s="31">
        <v>1428128</v>
      </c>
      <c r="H96" s="31">
        <v>1428128</v>
      </c>
      <c r="I96" s="31">
        <v>1428128</v>
      </c>
      <c r="J96" s="31">
        <v>1428128</v>
      </c>
      <c r="K96" s="31">
        <v>1428128</v>
      </c>
      <c r="L96" s="31">
        <v>1428128</v>
      </c>
      <c r="M96" s="31">
        <v>1428128</v>
      </c>
      <c r="N96" s="31">
        <v>1428128</v>
      </c>
      <c r="O96" s="31">
        <v>1428127.8910000001</v>
      </c>
      <c r="P96" s="61">
        <v>1428128</v>
      </c>
      <c r="Q96" s="61">
        <v>1428128</v>
      </c>
      <c r="R96" s="61">
        <v>1428128</v>
      </c>
      <c r="S96" s="61">
        <v>1428128</v>
      </c>
      <c r="T96" s="61">
        <v>1428128</v>
      </c>
      <c r="V96" s="30" t="s">
        <v>77</v>
      </c>
      <c r="W96" s="61">
        <v>1428128</v>
      </c>
      <c r="X96" s="61">
        <f>+[25]EEFF_Consolidados!X101</f>
        <v>1428128</v>
      </c>
    </row>
    <row r="97" spans="2:24" ht="15" thickBot="1">
      <c r="B97" s="30" t="s">
        <v>78</v>
      </c>
      <c r="C97" s="31">
        <v>1878709</v>
      </c>
      <c r="D97" s="31">
        <v>3585959</v>
      </c>
      <c r="E97" s="31">
        <v>4428306</v>
      </c>
      <c r="F97" s="31">
        <v>4428306</v>
      </c>
      <c r="G97" s="31">
        <v>4428306</v>
      </c>
      <c r="H97" s="31">
        <v>4428306</v>
      </c>
      <c r="I97" s="31">
        <v>5346023</v>
      </c>
      <c r="J97" s="31">
        <v>5346023</v>
      </c>
      <c r="K97" s="31">
        <v>5346023</v>
      </c>
      <c r="L97" s="31">
        <v>5346023</v>
      </c>
      <c r="M97" s="31">
        <v>6241845</v>
      </c>
      <c r="N97" s="31">
        <v>6241845</v>
      </c>
      <c r="O97" s="31">
        <v>6241845.2189999996</v>
      </c>
      <c r="P97" s="61">
        <v>6241845</v>
      </c>
      <c r="Q97" s="61">
        <v>6861491</v>
      </c>
      <c r="R97" s="61">
        <v>6861491</v>
      </c>
      <c r="S97" s="61">
        <v>6861491</v>
      </c>
      <c r="T97" s="61">
        <v>6861491</v>
      </c>
      <c r="V97" s="30" t="s">
        <v>78</v>
      </c>
      <c r="W97" s="61">
        <v>7690798</v>
      </c>
      <c r="X97" s="61">
        <f>+[25]EEFF_Consolidados!X102</f>
        <v>7690798</v>
      </c>
    </row>
    <row r="98" spans="2:24" ht="15" thickBot="1">
      <c r="B98" s="30" t="s">
        <v>79</v>
      </c>
      <c r="C98" s="31">
        <v>3232907</v>
      </c>
      <c r="D98" s="31">
        <v>3228134</v>
      </c>
      <c r="E98" s="31">
        <v>3223361</v>
      </c>
      <c r="F98" s="31">
        <v>3223361</v>
      </c>
      <c r="G98" s="31">
        <v>3223361</v>
      </c>
      <c r="H98" s="31">
        <v>3217227</v>
      </c>
      <c r="I98" s="31">
        <v>3212454</v>
      </c>
      <c r="J98" s="31">
        <v>3212454</v>
      </c>
      <c r="K98" s="31">
        <v>3212454</v>
      </c>
      <c r="L98" s="31">
        <v>3212454</v>
      </c>
      <c r="M98" s="31">
        <v>3207681</v>
      </c>
      <c r="N98" s="31">
        <v>3207681</v>
      </c>
      <c r="O98" s="31">
        <v>3207681.1860000002</v>
      </c>
      <c r="P98" s="61">
        <v>3207681</v>
      </c>
      <c r="Q98" s="61">
        <v>3203922</v>
      </c>
      <c r="R98" s="61">
        <v>3203922</v>
      </c>
      <c r="S98" s="61">
        <v>3203922</v>
      </c>
      <c r="T98" s="61">
        <v>3203921</v>
      </c>
      <c r="V98" s="30" t="s">
        <v>79</v>
      </c>
      <c r="W98" s="61">
        <v>3210907</v>
      </c>
      <c r="X98" s="61">
        <f>+[25]EEFF_Consolidados!X103</f>
        <v>3210907</v>
      </c>
    </row>
    <row r="99" spans="2:24" ht="15" thickBot="1">
      <c r="B99" s="30" t="s">
        <v>80</v>
      </c>
      <c r="C99" s="31">
        <v>2136629</v>
      </c>
      <c r="D99" s="31">
        <v>1437936</v>
      </c>
      <c r="E99" s="31">
        <v>297574</v>
      </c>
      <c r="F99" s="31">
        <v>529831</v>
      </c>
      <c r="G99" s="31">
        <v>942858</v>
      </c>
      <c r="H99" s="31">
        <v>1524382</v>
      </c>
      <c r="I99" s="31">
        <v>353125</v>
      </c>
      <c r="J99" s="31">
        <v>792215</v>
      </c>
      <c r="K99" s="31">
        <v>1198066</v>
      </c>
      <c r="L99" s="31">
        <v>1638732</v>
      </c>
      <c r="M99" s="31">
        <v>378507</v>
      </c>
      <c r="N99" s="31">
        <v>928923</v>
      </c>
      <c r="O99" s="31">
        <v>1412690.426</v>
      </c>
      <c r="P99" s="61">
        <v>2059191</v>
      </c>
      <c r="Q99" s="61">
        <v>507935</v>
      </c>
      <c r="R99" s="61">
        <v>1093826</v>
      </c>
      <c r="S99" s="61">
        <v>1215193</v>
      </c>
      <c r="T99" s="61">
        <v>1665536</v>
      </c>
      <c r="V99" s="30" t="s">
        <v>80</v>
      </c>
      <c r="W99" s="61">
        <v>431380</v>
      </c>
      <c r="X99" s="61">
        <f>+[25]EEFF_Consolidados!X104</f>
        <v>1101797</v>
      </c>
    </row>
    <row r="100" spans="2:24" ht="15" thickBot="1">
      <c r="B100" s="30" t="s">
        <v>81</v>
      </c>
      <c r="C100" s="31">
        <v>1150568</v>
      </c>
      <c r="D100" s="31">
        <v>1239964</v>
      </c>
      <c r="E100" s="31">
        <v>654756</v>
      </c>
      <c r="F100" s="31">
        <v>411702</v>
      </c>
      <c r="G100" s="31">
        <v>377232</v>
      </c>
      <c r="H100" s="31">
        <v>1234415</v>
      </c>
      <c r="I100" s="31">
        <v>1023603</v>
      </c>
      <c r="J100" s="31">
        <v>1090675</v>
      </c>
      <c r="K100" s="31">
        <v>1275496</v>
      </c>
      <c r="L100" s="31">
        <v>779923</v>
      </c>
      <c r="M100" s="31">
        <v>1451479</v>
      </c>
      <c r="N100" s="31">
        <v>527193</v>
      </c>
      <c r="O100" s="31">
        <v>910035.81700000004</v>
      </c>
      <c r="P100" s="61">
        <f>194014</f>
        <v>194014</v>
      </c>
      <c r="Q100" s="61">
        <v>745958</v>
      </c>
      <c r="R100" s="61">
        <v>1288773</v>
      </c>
      <c r="S100" s="61">
        <v>984049</v>
      </c>
      <c r="T100" s="61">
        <v>1167865</v>
      </c>
      <c r="V100" s="30" t="s">
        <v>81</v>
      </c>
      <c r="W100" s="61">
        <v>1562608</v>
      </c>
      <c r="X100" s="61">
        <f>+[25]EEFF_Consolidados!X105</f>
        <v>1547106</v>
      </c>
    </row>
    <row r="101" spans="2:24" ht="15" thickBot="1">
      <c r="B101" s="44" t="s">
        <v>82</v>
      </c>
      <c r="C101" s="45">
        <v>9863857</v>
      </c>
      <c r="D101" s="45">
        <v>10957037</v>
      </c>
      <c r="E101" s="45">
        <v>10069041</v>
      </c>
      <c r="F101" s="45">
        <v>10058244</v>
      </c>
      <c r="G101" s="45">
        <v>10436801</v>
      </c>
      <c r="H101" s="45">
        <v>11869374</v>
      </c>
      <c r="I101" s="45">
        <v>11400249</v>
      </c>
      <c r="J101" s="45">
        <v>11906411</v>
      </c>
      <c r="K101" s="45">
        <v>12497083</v>
      </c>
      <c r="L101" s="45">
        <v>12442176</v>
      </c>
      <c r="M101" s="45">
        <v>12744556</v>
      </c>
      <c r="N101" s="45">
        <v>12370686</v>
      </c>
      <c r="O101" s="258">
        <v>13237296.874</v>
      </c>
      <c r="P101" s="325">
        <f t="shared" ref="P101" si="27">SUM(P95:P100)</f>
        <v>13167775</v>
      </c>
      <c r="Q101" s="325">
        <f t="shared" ref="Q101" si="28">SUM(Q95:Q100)</f>
        <v>12784350</v>
      </c>
      <c r="R101" s="325">
        <v>13913056</v>
      </c>
      <c r="S101" s="325">
        <f t="shared" ref="S101" si="29">SUM(S95:S100)</f>
        <v>13729699</v>
      </c>
      <c r="T101" s="325">
        <f t="shared" ref="T101" si="30">SUM(T95:T100)</f>
        <v>14363857</v>
      </c>
      <c r="V101" s="44" t="s">
        <v>82</v>
      </c>
      <c r="W101" s="325">
        <v>14360737</v>
      </c>
      <c r="X101" s="325">
        <f>+[25]EEFF_Consolidados!X106</f>
        <v>15015652</v>
      </c>
    </row>
    <row r="102" spans="2:24" ht="15" thickBot="1">
      <c r="B102" s="46" t="s">
        <v>83</v>
      </c>
      <c r="C102" s="31">
        <v>7047621</v>
      </c>
      <c r="D102" s="31">
        <v>7466485</v>
      </c>
      <c r="E102" s="31">
        <v>6949714</v>
      </c>
      <c r="F102" s="31">
        <v>6150603</v>
      </c>
      <c r="G102" s="31">
        <v>6403173</v>
      </c>
      <c r="H102" s="31">
        <v>7072453</v>
      </c>
      <c r="I102" s="31">
        <v>6983688</v>
      </c>
      <c r="J102" s="31">
        <v>7418667</v>
      </c>
      <c r="K102" s="31">
        <v>7464694</v>
      </c>
      <c r="L102" s="31">
        <v>8661038</v>
      </c>
      <c r="M102" s="31">
        <v>7683237</v>
      </c>
      <c r="N102" s="31">
        <v>6861135</v>
      </c>
      <c r="O102" s="31">
        <v>7088717.7889999999</v>
      </c>
      <c r="P102" s="61">
        <v>6978418</v>
      </c>
      <c r="Q102" s="61">
        <v>6695661</v>
      </c>
      <c r="R102" s="61">
        <v>7980894</v>
      </c>
      <c r="S102" s="61">
        <v>7711473</v>
      </c>
      <c r="T102" s="61">
        <v>7769138</v>
      </c>
      <c r="V102" s="46" t="s">
        <v>83</v>
      </c>
      <c r="W102" s="61">
        <v>8710660</v>
      </c>
      <c r="X102" s="61">
        <f>+[25]EEFF_Consolidados!X107</f>
        <v>9268491</v>
      </c>
    </row>
    <row r="103" spans="2:24" ht="15" thickBot="1">
      <c r="B103" s="28" t="s">
        <v>84</v>
      </c>
      <c r="C103" s="34">
        <v>16911478</v>
      </c>
      <c r="D103" s="34">
        <v>18423522</v>
      </c>
      <c r="E103" s="34">
        <v>17018755</v>
      </c>
      <c r="F103" s="34">
        <v>16208847</v>
      </c>
      <c r="G103" s="34">
        <v>16839974</v>
      </c>
      <c r="H103" s="34">
        <v>18941827</v>
      </c>
      <c r="I103" s="34">
        <v>18383937</v>
      </c>
      <c r="J103" s="34">
        <v>19325078</v>
      </c>
      <c r="K103" s="34">
        <v>19961777</v>
      </c>
      <c r="L103" s="34">
        <v>21103214</v>
      </c>
      <c r="M103" s="34">
        <v>20427793</v>
      </c>
      <c r="N103" s="34">
        <v>19231821</v>
      </c>
      <c r="O103" s="252">
        <v>20326014.662999999</v>
      </c>
      <c r="P103" s="64">
        <f t="shared" ref="P103" si="31">+P101+P102</f>
        <v>20146193</v>
      </c>
      <c r="Q103" s="64">
        <f t="shared" ref="Q103" si="32">+Q101+Q102</f>
        <v>19480011</v>
      </c>
      <c r="R103" s="64">
        <v>21893950</v>
      </c>
      <c r="S103" s="64">
        <f t="shared" ref="S103:T103" si="33">+S101+S102</f>
        <v>21441172</v>
      </c>
      <c r="T103" s="64">
        <f t="shared" si="33"/>
        <v>22132995</v>
      </c>
      <c r="V103" s="28" t="s">
        <v>84</v>
      </c>
      <c r="W103" s="64">
        <v>23071397</v>
      </c>
      <c r="X103" s="64">
        <f>+[25]EEFF_Consolidados!X108</f>
        <v>24284143</v>
      </c>
    </row>
    <row r="104" spans="2:24" ht="15" thickBot="1">
      <c r="B104" s="47" t="s">
        <v>85</v>
      </c>
      <c r="C104" s="36">
        <v>38508385</v>
      </c>
      <c r="D104" s="36">
        <v>43408501</v>
      </c>
      <c r="E104" s="36">
        <v>41580022</v>
      </c>
      <c r="F104" s="36">
        <v>40714888</v>
      </c>
      <c r="G104" s="36">
        <v>41898304</v>
      </c>
      <c r="H104" s="36">
        <v>44967854</v>
      </c>
      <c r="I104" s="36">
        <v>45027284</v>
      </c>
      <c r="J104" s="36">
        <v>47265664</v>
      </c>
      <c r="K104" s="36">
        <v>48240416</v>
      </c>
      <c r="L104" s="36">
        <v>48793244</v>
      </c>
      <c r="M104" s="36">
        <v>51340270</v>
      </c>
      <c r="N104" s="36">
        <v>49902156</v>
      </c>
      <c r="O104" s="253">
        <v>52280266.160999998</v>
      </c>
      <c r="P104" s="66">
        <f t="shared" ref="P104" si="34">+P92+P103</f>
        <v>54194069</v>
      </c>
      <c r="Q104" s="66">
        <f t="shared" ref="Q104" si="35">+Q92+Q103</f>
        <v>57636388</v>
      </c>
      <c r="R104" s="66">
        <v>62624186</v>
      </c>
      <c r="S104" s="66">
        <f t="shared" ref="S104:T104" si="36">+S92+S103</f>
        <v>62574311</v>
      </c>
      <c r="T104" s="66">
        <f t="shared" si="36"/>
        <v>61698186</v>
      </c>
      <c r="V104" s="47" t="s">
        <v>85</v>
      </c>
      <c r="W104" s="66">
        <v>64009251</v>
      </c>
      <c r="X104" s="66">
        <f>+[25]EEFF_Consolidados!X109</f>
        <v>66190347</v>
      </c>
    </row>
    <row r="105" spans="2:24">
      <c r="B105" s="8"/>
      <c r="C105" s="48"/>
      <c r="D105" s="48"/>
      <c r="E105" s="48"/>
      <c r="F105" s="48"/>
      <c r="G105" s="48"/>
      <c r="H105" s="48"/>
      <c r="I105" s="48"/>
      <c r="J105" s="48"/>
      <c r="K105" s="48"/>
      <c r="L105" s="48"/>
      <c r="M105" s="48"/>
      <c r="N105" s="48"/>
      <c r="P105" s="182">
        <f t="shared" ref="P105" si="37">+P104-P69</f>
        <v>0</v>
      </c>
      <c r="Q105" s="182">
        <f t="shared" ref="Q105:S105" si="38">+Q104-Q69</f>
        <v>0</v>
      </c>
      <c r="R105" s="182">
        <f t="shared" si="38"/>
        <v>0</v>
      </c>
      <c r="S105" s="182">
        <f t="shared" si="38"/>
        <v>0</v>
      </c>
    </row>
    <row r="106" spans="2:24">
      <c r="C106" s="94"/>
      <c r="D106" s="94"/>
      <c r="E106" s="94"/>
      <c r="F106" s="94"/>
      <c r="G106" s="94"/>
      <c r="H106" s="94"/>
      <c r="I106" s="94"/>
      <c r="J106" s="94"/>
      <c r="K106" s="94"/>
      <c r="L106" s="94"/>
      <c r="M106" s="94"/>
      <c r="N106" s="94"/>
      <c r="O106" s="148"/>
      <c r="P106" s="94"/>
    </row>
    <row r="107" spans="2:24">
      <c r="C107" s="94"/>
      <c r="D107" s="94"/>
      <c r="E107" s="94"/>
      <c r="F107" s="94"/>
      <c r="G107" s="94"/>
      <c r="H107" s="94"/>
      <c r="I107" s="94"/>
      <c r="J107" s="94"/>
      <c r="K107" s="94"/>
      <c r="L107" s="94"/>
      <c r="M107" s="94"/>
      <c r="N107" s="94"/>
    </row>
    <row r="108" spans="2:24">
      <c r="F108" s="94"/>
      <c r="G108" s="94"/>
      <c r="H108" s="94"/>
      <c r="I108" s="94"/>
      <c r="J108" s="94"/>
      <c r="K108" s="94"/>
      <c r="L108" s="94"/>
      <c r="M108" s="94"/>
      <c r="N108" s="94"/>
    </row>
  </sheetData>
  <phoneticPr fontId="175" type="noConversion"/>
  <hyperlinks>
    <hyperlink ref="A1" location="'Table of Contents'!A1" display="Return to Table of Contents" xr:uid="{00000000-0004-0000-0100-000000000000}"/>
  </hyperlinks>
  <pageMargins left="0.7" right="0.7" top="0.75" bottom="0.75" header="0.3" footer="0.3"/>
  <pageSetup orientation="portrait" r:id="rId1"/>
  <customProperties>
    <customPr name="_pios_id" r:id="rId2"/>
    <customPr name="EpmWorksheetKeyString_GUID" r:id="rId3"/>
  </customPropertie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E9CAA0-753D-4069-B4ED-FE4C07D50130}">
  <dimension ref="A1:J119"/>
  <sheetViews>
    <sheetView showGridLines="0" workbookViewId="0"/>
  </sheetViews>
  <sheetFormatPr baseColWidth="10" defaultColWidth="10.81640625" defaultRowHeight="14.5"/>
  <cols>
    <col min="1" max="2" width="10.81640625" style="129"/>
    <col min="3" max="3" width="18.26953125" style="643" bestFit="1" customWidth="1"/>
    <col min="4" max="4" width="10.81640625" style="643"/>
    <col min="5" max="5" width="47.81640625" style="129" bestFit="1" customWidth="1"/>
    <col min="6" max="6" width="13.1796875" style="129" bestFit="1" customWidth="1"/>
    <col min="7" max="7" width="16.81640625" style="149" customWidth="1"/>
    <col min="8" max="8" width="12.81640625" style="129" bestFit="1" customWidth="1"/>
    <col min="9" max="9" width="51" style="129" bestFit="1" customWidth="1"/>
    <col min="10" max="10" width="14.54296875" style="129" customWidth="1"/>
    <col min="11" max="16384" width="10.81640625" style="129"/>
  </cols>
  <sheetData>
    <row r="1" spans="1:10">
      <c r="A1" s="3" t="s">
        <v>626</v>
      </c>
    </row>
    <row r="3" spans="1:10">
      <c r="A3" s="215"/>
      <c r="B3" s="215"/>
      <c r="C3" s="215"/>
      <c r="D3" s="215"/>
      <c r="E3" s="215"/>
      <c r="F3" s="215"/>
      <c r="G3" s="569"/>
      <c r="H3" s="215"/>
      <c r="I3" s="215"/>
      <c r="J3" s="215"/>
    </row>
    <row r="4" spans="1:10">
      <c r="A4" s="215"/>
      <c r="B4" s="215"/>
      <c r="C4" s="215"/>
      <c r="D4" s="215"/>
      <c r="E4" s="215"/>
      <c r="F4" s="215"/>
      <c r="G4" s="569"/>
      <c r="H4" s="215"/>
      <c r="I4" s="215"/>
      <c r="J4" s="215"/>
    </row>
    <row r="5" spans="1:10" ht="31" customHeight="1">
      <c r="A5" s="215"/>
      <c r="B5" s="215"/>
      <c r="C5" s="215"/>
      <c r="D5" s="215"/>
      <c r="E5" s="215"/>
      <c r="F5" s="574" t="s">
        <v>1142</v>
      </c>
      <c r="G5" s="574" t="s">
        <v>1140</v>
      </c>
      <c r="H5" s="603" t="s">
        <v>1141</v>
      </c>
    </row>
    <row r="6" spans="1:10">
      <c r="A6" s="215"/>
      <c r="B6" s="215"/>
      <c r="C6" s="215"/>
      <c r="D6" s="215"/>
      <c r="E6" s="215"/>
      <c r="F6" s="570" t="s">
        <v>1066</v>
      </c>
      <c r="G6" s="571" t="s">
        <v>1067</v>
      </c>
      <c r="H6" s="618">
        <v>46</v>
      </c>
    </row>
    <row r="7" spans="1:10">
      <c r="A7" s="215"/>
      <c r="B7" s="215"/>
      <c r="C7" s="215"/>
      <c r="D7" s="215"/>
      <c r="E7" s="215"/>
      <c r="F7" s="572" t="s">
        <v>1134</v>
      </c>
      <c r="G7" s="571" t="s">
        <v>1133</v>
      </c>
      <c r="H7" s="619">
        <v>11</v>
      </c>
    </row>
    <row r="8" spans="1:10">
      <c r="A8" s="215"/>
      <c r="B8" s="215"/>
      <c r="C8" s="215"/>
      <c r="D8" s="215"/>
      <c r="E8" s="215"/>
      <c r="F8" s="572" t="s">
        <v>1136</v>
      </c>
      <c r="G8" s="571" t="s">
        <v>1135</v>
      </c>
      <c r="H8" s="619">
        <v>1</v>
      </c>
    </row>
    <row r="9" spans="1:10">
      <c r="A9" s="215"/>
      <c r="B9" s="215"/>
      <c r="C9" s="215"/>
      <c r="D9" s="215"/>
      <c r="E9" s="215"/>
      <c r="F9" s="572" t="s">
        <v>1068</v>
      </c>
      <c r="G9" s="571" t="s">
        <v>1137</v>
      </c>
      <c r="H9" s="619">
        <v>4</v>
      </c>
    </row>
    <row r="10" spans="1:10">
      <c r="A10" s="215"/>
      <c r="B10" s="215"/>
      <c r="C10" s="215"/>
      <c r="D10" s="215"/>
      <c r="E10" s="215"/>
      <c r="F10" s="572" t="s">
        <v>1139</v>
      </c>
      <c r="G10" s="571" t="s">
        <v>1138</v>
      </c>
      <c r="H10" s="619">
        <v>3</v>
      </c>
    </row>
    <row r="11" spans="1:10">
      <c r="A11" s="215"/>
      <c r="B11" s="215"/>
      <c r="C11" s="215"/>
      <c r="D11" s="215"/>
      <c r="E11" s="215"/>
      <c r="F11" s="858" t="s">
        <v>1206</v>
      </c>
      <c r="G11" s="859"/>
      <c r="H11" s="620">
        <v>1</v>
      </c>
    </row>
    <row r="12" spans="1:10">
      <c r="A12" s="215"/>
      <c r="B12" s="215"/>
      <c r="C12" s="215"/>
      <c r="D12" s="215"/>
      <c r="E12" s="215"/>
      <c r="F12" s="860" t="s">
        <v>1207</v>
      </c>
      <c r="G12" s="861"/>
      <c r="H12" s="617">
        <v>66</v>
      </c>
      <c r="I12" s="215"/>
      <c r="J12" s="215"/>
    </row>
    <row r="13" spans="1:10">
      <c r="A13" s="215"/>
      <c r="B13" s="215"/>
      <c r="C13" s="215"/>
      <c r="D13" s="215"/>
      <c r="E13" s="215"/>
      <c r="F13" s="215"/>
      <c r="G13" s="569"/>
      <c r="H13" s="215"/>
      <c r="I13" s="215"/>
      <c r="J13" s="215"/>
    </row>
    <row r="14" spans="1:10" ht="24">
      <c r="A14" s="215"/>
      <c r="B14" s="574" t="s">
        <v>1140</v>
      </c>
      <c r="C14" s="574" t="s">
        <v>1290</v>
      </c>
      <c r="D14" s="574" t="s">
        <v>1289</v>
      </c>
      <c r="E14" s="574" t="s">
        <v>1143</v>
      </c>
      <c r="F14" s="573" t="s">
        <v>1144</v>
      </c>
      <c r="G14" s="573" t="s">
        <v>1145</v>
      </c>
      <c r="H14" s="573" t="s">
        <v>1146</v>
      </c>
      <c r="I14" s="574" t="s">
        <v>1208</v>
      </c>
      <c r="J14" s="215"/>
    </row>
    <row r="15" spans="1:10">
      <c r="A15" s="215"/>
      <c r="B15" s="734" t="s">
        <v>1066</v>
      </c>
      <c r="C15" s="735" t="s">
        <v>1315</v>
      </c>
      <c r="D15" s="572" t="s">
        <v>1291</v>
      </c>
      <c r="E15" s="572" t="s">
        <v>1069</v>
      </c>
      <c r="F15" s="734">
        <v>1</v>
      </c>
      <c r="G15" s="734"/>
      <c r="H15" s="734">
        <v>1</v>
      </c>
      <c r="I15" s="572"/>
      <c r="J15" s="604"/>
    </row>
    <row r="16" spans="1:10">
      <c r="A16" s="215"/>
      <c r="B16" s="855" t="s">
        <v>1066</v>
      </c>
      <c r="C16" s="851" t="str">
        <f>+C15</f>
        <v>ROADS</v>
      </c>
      <c r="D16" s="855" t="s">
        <v>1292</v>
      </c>
      <c r="E16" s="855" t="s">
        <v>1070</v>
      </c>
      <c r="F16" s="863"/>
      <c r="G16" s="863">
        <v>0.99999940747407889</v>
      </c>
      <c r="H16" s="863">
        <v>0.99999940747407889</v>
      </c>
      <c r="I16" s="572" t="s">
        <v>1105</v>
      </c>
      <c r="J16" s="604"/>
    </row>
    <row r="17" spans="1:10">
      <c r="A17" s="215"/>
      <c r="B17" s="852"/>
      <c r="C17" s="852"/>
      <c r="D17" s="854"/>
      <c r="E17" s="852"/>
      <c r="F17" s="857"/>
      <c r="G17" s="857"/>
      <c r="H17" s="857"/>
      <c r="I17" s="572" t="s">
        <v>1129</v>
      </c>
      <c r="J17" s="604"/>
    </row>
    <row r="18" spans="1:10">
      <c r="A18" s="215"/>
      <c r="B18" s="572" t="s">
        <v>1068</v>
      </c>
      <c r="C18" s="735" t="s">
        <v>1319</v>
      </c>
      <c r="D18" s="572" t="s">
        <v>1293</v>
      </c>
      <c r="E18" s="572" t="s">
        <v>1071</v>
      </c>
      <c r="F18" s="736"/>
      <c r="G18" s="736">
        <v>0.35811447648560002</v>
      </c>
      <c r="H18" s="736">
        <v>0.35811447648560002</v>
      </c>
      <c r="I18" s="572" t="s">
        <v>1079</v>
      </c>
      <c r="J18" s="604"/>
    </row>
    <row r="19" spans="1:10">
      <c r="A19" s="215"/>
      <c r="B19" s="575" t="s">
        <v>1176</v>
      </c>
      <c r="C19" s="740" t="s">
        <v>1317</v>
      </c>
      <c r="D19" s="575" t="s">
        <v>1294</v>
      </c>
      <c r="E19" s="575" t="s">
        <v>1072</v>
      </c>
      <c r="F19" s="737">
        <v>0.2469509</v>
      </c>
      <c r="G19" s="737"/>
      <c r="H19" s="737">
        <v>0.2469509</v>
      </c>
      <c r="I19" s="572"/>
      <c r="J19" s="604"/>
    </row>
    <row r="20" spans="1:10">
      <c r="A20" s="215"/>
      <c r="B20" s="855" t="s">
        <v>1068</v>
      </c>
      <c r="C20" s="851" t="str">
        <f>+C18</f>
        <v>Autonomous equity</v>
      </c>
      <c r="D20" s="855" t="s">
        <v>1293</v>
      </c>
      <c r="E20" s="855" t="s">
        <v>1073</v>
      </c>
      <c r="F20" s="863"/>
      <c r="G20" s="863">
        <v>0.17059100421760004</v>
      </c>
      <c r="H20" s="863">
        <v>0.17059100421760004</v>
      </c>
      <c r="I20" s="572" t="s">
        <v>1079</v>
      </c>
      <c r="J20" s="604"/>
    </row>
    <row r="21" spans="1:10">
      <c r="A21" s="215"/>
      <c r="B21" s="864"/>
      <c r="C21" s="864"/>
      <c r="D21" s="865"/>
      <c r="E21" s="865"/>
      <c r="F21" s="866"/>
      <c r="G21" s="866"/>
      <c r="H21" s="866"/>
      <c r="I21" s="572" t="s">
        <v>1088</v>
      </c>
      <c r="J21" s="604"/>
    </row>
    <row r="22" spans="1:10">
      <c r="A22" s="215"/>
      <c r="B22" s="864"/>
      <c r="C22" s="864"/>
      <c r="D22" s="865"/>
      <c r="E22" s="865"/>
      <c r="F22" s="866"/>
      <c r="G22" s="866"/>
      <c r="H22" s="866"/>
      <c r="I22" s="572" t="s">
        <v>1093</v>
      </c>
      <c r="J22" s="604"/>
    </row>
    <row r="23" spans="1:10">
      <c r="A23" s="215"/>
      <c r="B23" s="852"/>
      <c r="C23" s="852"/>
      <c r="D23" s="854"/>
      <c r="E23" s="854"/>
      <c r="F23" s="857"/>
      <c r="G23" s="857"/>
      <c r="H23" s="857"/>
      <c r="I23" s="572" t="s">
        <v>1098</v>
      </c>
      <c r="J23" s="604"/>
    </row>
    <row r="24" spans="1:10">
      <c r="A24" s="215"/>
      <c r="B24" s="855" t="s">
        <v>1068</v>
      </c>
      <c r="C24" s="851" t="str">
        <f>+C20</f>
        <v>Autonomous equity</v>
      </c>
      <c r="D24" s="855" t="s">
        <v>1293</v>
      </c>
      <c r="E24" s="855" t="s">
        <v>1074</v>
      </c>
      <c r="F24" s="863"/>
      <c r="G24" s="863">
        <v>0.35769944868480003</v>
      </c>
      <c r="H24" s="863">
        <v>0.35769944868480003</v>
      </c>
      <c r="I24" s="572" t="s">
        <v>1295</v>
      </c>
      <c r="J24" s="604"/>
    </row>
    <row r="25" spans="1:10">
      <c r="A25" s="215"/>
      <c r="B25" s="864"/>
      <c r="C25" s="864"/>
      <c r="D25" s="865"/>
      <c r="E25" s="865"/>
      <c r="F25" s="866"/>
      <c r="G25" s="866"/>
      <c r="H25" s="866"/>
      <c r="I25" s="572" t="s">
        <v>1296</v>
      </c>
      <c r="J25" s="604"/>
    </row>
    <row r="26" spans="1:10">
      <c r="A26" s="215"/>
      <c r="B26" s="864"/>
      <c r="C26" s="864"/>
      <c r="D26" s="865"/>
      <c r="E26" s="865"/>
      <c r="F26" s="866"/>
      <c r="G26" s="866"/>
      <c r="H26" s="866"/>
      <c r="I26" s="572" t="s">
        <v>1297</v>
      </c>
      <c r="J26" s="604"/>
    </row>
    <row r="27" spans="1:10">
      <c r="A27" s="215"/>
      <c r="B27" s="864"/>
      <c r="C27" s="864"/>
      <c r="D27" s="865"/>
      <c r="E27" s="865"/>
      <c r="F27" s="866"/>
      <c r="G27" s="866"/>
      <c r="H27" s="866"/>
      <c r="I27" s="572" t="s">
        <v>1298</v>
      </c>
      <c r="J27" s="604"/>
    </row>
    <row r="28" spans="1:10">
      <c r="A28" s="215"/>
      <c r="B28" s="864"/>
      <c r="C28" s="864"/>
      <c r="D28" s="865"/>
      <c r="E28" s="865"/>
      <c r="F28" s="866"/>
      <c r="G28" s="866"/>
      <c r="H28" s="866"/>
      <c r="I28" s="572" t="s">
        <v>1299</v>
      </c>
      <c r="J28" s="604"/>
    </row>
    <row r="29" spans="1:10">
      <c r="A29" s="215"/>
      <c r="B29" s="864"/>
      <c r="C29" s="864"/>
      <c r="D29" s="865"/>
      <c r="E29" s="865"/>
      <c r="F29" s="866"/>
      <c r="G29" s="866"/>
      <c r="H29" s="866"/>
      <c r="I29" s="572" t="s">
        <v>1300</v>
      </c>
      <c r="J29" s="604"/>
    </row>
    <row r="30" spans="1:10">
      <c r="A30" s="215"/>
      <c r="B30" s="864"/>
      <c r="C30" s="864"/>
      <c r="D30" s="865"/>
      <c r="E30" s="865"/>
      <c r="F30" s="866"/>
      <c r="G30" s="866"/>
      <c r="H30" s="866"/>
      <c r="I30" s="572" t="s">
        <v>1301</v>
      </c>
      <c r="J30" s="604"/>
    </row>
    <row r="31" spans="1:10">
      <c r="A31" s="215"/>
      <c r="B31" s="852"/>
      <c r="C31" s="852"/>
      <c r="D31" s="854"/>
      <c r="E31" s="854"/>
      <c r="F31" s="857"/>
      <c r="G31" s="857"/>
      <c r="H31" s="857"/>
      <c r="I31" s="572" t="s">
        <v>1302</v>
      </c>
      <c r="J31" s="604"/>
    </row>
    <row r="32" spans="1:10">
      <c r="A32" s="215"/>
      <c r="B32" s="855" t="s">
        <v>1066</v>
      </c>
      <c r="C32" s="851" t="str">
        <f>+C16</f>
        <v>ROADS</v>
      </c>
      <c r="D32" s="855" t="s">
        <v>1292</v>
      </c>
      <c r="E32" s="855" t="s">
        <v>1075</v>
      </c>
      <c r="F32" s="863"/>
      <c r="G32" s="863">
        <v>0.9999994074741364</v>
      </c>
      <c r="H32" s="863">
        <v>0.9999994074741364</v>
      </c>
      <c r="I32" s="572" t="s">
        <v>1105</v>
      </c>
      <c r="J32" s="604"/>
    </row>
    <row r="33" spans="1:10">
      <c r="A33" s="215"/>
      <c r="B33" s="852"/>
      <c r="C33" s="852"/>
      <c r="D33" s="854"/>
      <c r="E33" s="854"/>
      <c r="F33" s="857"/>
      <c r="G33" s="857"/>
      <c r="H33" s="857"/>
      <c r="I33" s="572" t="s">
        <v>1129</v>
      </c>
      <c r="J33" s="604"/>
    </row>
    <row r="34" spans="1:10">
      <c r="A34" s="215"/>
      <c r="B34" s="575" t="s">
        <v>1066</v>
      </c>
      <c r="C34" s="735" t="str">
        <f>+C32</f>
        <v>ROADS</v>
      </c>
      <c r="D34" s="575" t="s">
        <v>1291</v>
      </c>
      <c r="E34" s="575" t="s">
        <v>1076</v>
      </c>
      <c r="F34" s="736"/>
      <c r="G34" s="736">
        <v>0.99999940747408667</v>
      </c>
      <c r="H34" s="736">
        <v>0.99999940747408667</v>
      </c>
      <c r="I34" s="572" t="s">
        <v>1104</v>
      </c>
      <c r="J34" s="604"/>
    </row>
    <row r="35" spans="1:10">
      <c r="A35" s="215"/>
      <c r="B35" s="572" t="s">
        <v>1066</v>
      </c>
      <c r="C35" s="572" t="s">
        <v>1318</v>
      </c>
      <c r="D35" s="572" t="s">
        <v>1303</v>
      </c>
      <c r="E35" s="572" t="s">
        <v>1077</v>
      </c>
      <c r="F35" s="736">
        <v>1</v>
      </c>
      <c r="G35" s="736"/>
      <c r="H35" s="736">
        <v>1</v>
      </c>
      <c r="I35" s="572"/>
      <c r="J35" s="604"/>
    </row>
    <row r="36" spans="1:10">
      <c r="A36" s="215"/>
      <c r="B36" s="572" t="s">
        <v>1177</v>
      </c>
      <c r="C36" s="735" t="str">
        <f>+C35</f>
        <v>OTHER BUSNINESS</v>
      </c>
      <c r="D36" s="572" t="s">
        <v>1291</v>
      </c>
      <c r="E36" s="572" t="s">
        <v>1078</v>
      </c>
      <c r="F36" s="736"/>
      <c r="G36" s="736">
        <v>7.6764375727200004E-2</v>
      </c>
      <c r="H36" s="736">
        <v>7.6764375727200004E-2</v>
      </c>
      <c r="I36" s="572" t="s">
        <v>1132</v>
      </c>
      <c r="J36" s="604"/>
    </row>
    <row r="37" spans="1:10">
      <c r="A37" s="215"/>
      <c r="B37" s="572" t="s">
        <v>1066</v>
      </c>
      <c r="C37" s="572" t="s">
        <v>1316</v>
      </c>
      <c r="D37" s="572" t="s">
        <v>1293</v>
      </c>
      <c r="E37" s="572" t="s">
        <v>1079</v>
      </c>
      <c r="F37" s="736"/>
      <c r="G37" s="736">
        <v>0.358184</v>
      </c>
      <c r="H37" s="736">
        <v>0.358184</v>
      </c>
      <c r="I37" s="572" t="s">
        <v>1109</v>
      </c>
      <c r="J37" s="604"/>
    </row>
    <row r="38" spans="1:10">
      <c r="A38" s="215"/>
      <c r="B38" s="575" t="s">
        <v>1066</v>
      </c>
      <c r="C38" s="575" t="str">
        <f>+C37</f>
        <v>ENERGY</v>
      </c>
      <c r="D38" s="575" t="s">
        <v>861</v>
      </c>
      <c r="E38" s="575" t="s">
        <v>1080</v>
      </c>
      <c r="F38" s="736">
        <v>0.6</v>
      </c>
      <c r="G38" s="736"/>
      <c r="H38" s="736">
        <v>0.6</v>
      </c>
      <c r="I38" s="572"/>
      <c r="J38" s="604"/>
    </row>
    <row r="39" spans="1:10">
      <c r="A39" s="215"/>
      <c r="B39" s="855" t="s">
        <v>1178</v>
      </c>
      <c r="C39" s="867" t="str">
        <f>+C36</f>
        <v>OTHER BUSNINESS</v>
      </c>
      <c r="D39" s="855" t="s">
        <v>1291</v>
      </c>
      <c r="E39" s="855" t="s">
        <v>1081</v>
      </c>
      <c r="F39" s="863"/>
      <c r="G39" s="863">
        <v>0.40351795272599916</v>
      </c>
      <c r="H39" s="863">
        <v>0.40351795272599916</v>
      </c>
      <c r="I39" s="572" t="s">
        <v>1125</v>
      </c>
      <c r="J39" s="604"/>
    </row>
    <row r="40" spans="1:10">
      <c r="A40" s="215"/>
      <c r="B40" s="852"/>
      <c r="C40" s="868"/>
      <c r="D40" s="854"/>
      <c r="E40" s="854"/>
      <c r="F40" s="857"/>
      <c r="G40" s="857"/>
      <c r="H40" s="857"/>
      <c r="I40" s="572" t="s">
        <v>1132</v>
      </c>
      <c r="J40" s="604"/>
    </row>
    <row r="41" spans="1:10">
      <c r="A41" s="215"/>
      <c r="B41" s="572" t="s">
        <v>1177</v>
      </c>
      <c r="C41" s="572" t="str">
        <f>+C38</f>
        <v>ENERGY</v>
      </c>
      <c r="D41" s="572" t="s">
        <v>1304</v>
      </c>
      <c r="E41" s="572" t="s">
        <v>1082</v>
      </c>
      <c r="F41" s="736">
        <v>0.1111</v>
      </c>
      <c r="G41" s="736"/>
      <c r="H41" s="736">
        <v>0.1111</v>
      </c>
      <c r="I41" s="572"/>
      <c r="J41" s="604"/>
    </row>
    <row r="42" spans="1:10">
      <c r="A42" s="215"/>
      <c r="B42" s="575" t="s">
        <v>1178</v>
      </c>
      <c r="C42" s="572" t="str">
        <f>+C41</f>
        <v>ENERGY</v>
      </c>
      <c r="D42" s="575" t="s">
        <v>1293</v>
      </c>
      <c r="E42" s="575" t="s">
        <v>1083</v>
      </c>
      <c r="F42" s="736"/>
      <c r="G42" s="736">
        <v>0.179092</v>
      </c>
      <c r="H42" s="736">
        <v>0.179092</v>
      </c>
      <c r="I42" s="572" t="s">
        <v>1079</v>
      </c>
      <c r="J42" s="604"/>
    </row>
    <row r="43" spans="1:10">
      <c r="A43" s="215"/>
      <c r="B43" s="572" t="s">
        <v>1178</v>
      </c>
      <c r="C43" s="572" t="str">
        <f t="shared" ref="C43:C61" si="0">+C42</f>
        <v>ENERGY</v>
      </c>
      <c r="D43" s="572" t="s">
        <v>1291</v>
      </c>
      <c r="E43" s="572" t="s">
        <v>1084</v>
      </c>
      <c r="F43" s="736">
        <v>1.17188E-2</v>
      </c>
      <c r="G43" s="736"/>
      <c r="H43" s="736">
        <v>1.17188E-2</v>
      </c>
      <c r="I43" s="572"/>
      <c r="J43" s="604"/>
    </row>
    <row r="44" spans="1:10">
      <c r="A44" s="215"/>
      <c r="B44" s="572" t="s">
        <v>1178</v>
      </c>
      <c r="C44" s="572" t="str">
        <f t="shared" si="0"/>
        <v>ENERGY</v>
      </c>
      <c r="D44" s="572" t="s">
        <v>1305</v>
      </c>
      <c r="E44" s="575" t="s">
        <v>1085</v>
      </c>
      <c r="F44" s="736">
        <v>0.5</v>
      </c>
      <c r="G44" s="736"/>
      <c r="H44" s="736">
        <v>0.5</v>
      </c>
      <c r="I44" s="572"/>
      <c r="J44" s="604"/>
    </row>
    <row r="45" spans="1:10">
      <c r="A45" s="215"/>
      <c r="B45" s="572" t="s">
        <v>1066</v>
      </c>
      <c r="C45" s="572" t="str">
        <f t="shared" si="0"/>
        <v>ENERGY</v>
      </c>
      <c r="D45" s="572" t="s">
        <v>1293</v>
      </c>
      <c r="E45" s="572" t="s">
        <v>1086</v>
      </c>
      <c r="F45" s="736"/>
      <c r="G45" s="736">
        <v>0.358184</v>
      </c>
      <c r="H45" s="736">
        <v>0.358184</v>
      </c>
      <c r="I45" s="572" t="s">
        <v>1079</v>
      </c>
      <c r="J45" s="604"/>
    </row>
    <row r="46" spans="1:10">
      <c r="A46" s="215"/>
      <c r="B46" s="575" t="s">
        <v>1178</v>
      </c>
      <c r="C46" s="572" t="str">
        <f t="shared" si="0"/>
        <v>ENERGY</v>
      </c>
      <c r="D46" s="575" t="s">
        <v>1293</v>
      </c>
      <c r="E46" s="575" t="s">
        <v>1087</v>
      </c>
      <c r="F46" s="736"/>
      <c r="G46" s="736">
        <v>0.179092</v>
      </c>
      <c r="H46" s="736">
        <v>0.179092</v>
      </c>
      <c r="I46" s="572" t="s">
        <v>1079</v>
      </c>
      <c r="J46" s="604"/>
    </row>
    <row r="47" spans="1:10">
      <c r="A47" s="215"/>
      <c r="B47" s="572" t="s">
        <v>1066</v>
      </c>
      <c r="C47" s="572" t="str">
        <f t="shared" si="0"/>
        <v>ENERGY</v>
      </c>
      <c r="D47" s="572" t="s">
        <v>1293</v>
      </c>
      <c r="E47" s="572" t="s">
        <v>1088</v>
      </c>
      <c r="F47" s="736"/>
      <c r="G47" s="736">
        <v>0.358184</v>
      </c>
      <c r="H47" s="736">
        <v>0.358184</v>
      </c>
      <c r="I47" s="572" t="s">
        <v>1079</v>
      </c>
      <c r="J47" s="604"/>
    </row>
    <row r="48" spans="1:10">
      <c r="A48" s="215"/>
      <c r="B48" s="575" t="s">
        <v>1178</v>
      </c>
      <c r="C48" s="572" t="str">
        <f t="shared" si="0"/>
        <v>ENERGY</v>
      </c>
      <c r="D48" s="575" t="s">
        <v>1293</v>
      </c>
      <c r="E48" s="575" t="s">
        <v>1089</v>
      </c>
      <c r="F48" s="736"/>
      <c r="G48" s="736">
        <v>0.18267384</v>
      </c>
      <c r="H48" s="736">
        <v>0.18267384</v>
      </c>
      <c r="I48" s="572" t="s">
        <v>1079</v>
      </c>
      <c r="J48" s="604"/>
    </row>
    <row r="49" spans="1:10">
      <c r="A49" s="215"/>
      <c r="B49" s="572" t="s">
        <v>1066</v>
      </c>
      <c r="C49" s="572" t="str">
        <f t="shared" si="0"/>
        <v>ENERGY</v>
      </c>
      <c r="D49" s="572" t="s">
        <v>1293</v>
      </c>
      <c r="E49" s="572" t="s">
        <v>1090</v>
      </c>
      <c r="F49" s="736"/>
      <c r="G49" s="736">
        <v>0.358184</v>
      </c>
      <c r="H49" s="736">
        <v>0.358184</v>
      </c>
      <c r="I49" s="572" t="s">
        <v>1079</v>
      </c>
      <c r="J49" s="604"/>
    </row>
    <row r="50" spans="1:10">
      <c r="A50" s="215"/>
      <c r="B50" s="575" t="s">
        <v>1066</v>
      </c>
      <c r="C50" s="572" t="str">
        <f t="shared" si="0"/>
        <v>ENERGY</v>
      </c>
      <c r="D50" s="575" t="s">
        <v>1293</v>
      </c>
      <c r="E50" s="575" t="s">
        <v>1091</v>
      </c>
      <c r="F50" s="736"/>
      <c r="G50" s="736">
        <v>0.358184</v>
      </c>
      <c r="H50" s="736">
        <v>0.358184</v>
      </c>
      <c r="I50" s="572" t="s">
        <v>1079</v>
      </c>
      <c r="J50" s="604"/>
    </row>
    <row r="51" spans="1:10">
      <c r="A51" s="215"/>
      <c r="B51" s="572" t="s">
        <v>1066</v>
      </c>
      <c r="C51" s="572" t="str">
        <f t="shared" si="0"/>
        <v>ENERGY</v>
      </c>
      <c r="D51" s="572" t="s">
        <v>1293</v>
      </c>
      <c r="E51" s="572" t="s">
        <v>1092</v>
      </c>
      <c r="F51" s="736"/>
      <c r="G51" s="736">
        <v>0.358184</v>
      </c>
      <c r="H51" s="736">
        <v>0.358184</v>
      </c>
      <c r="I51" s="572" t="s">
        <v>1079</v>
      </c>
      <c r="J51" s="604"/>
    </row>
    <row r="52" spans="1:10">
      <c r="A52" s="215"/>
      <c r="B52" s="575" t="s">
        <v>1066</v>
      </c>
      <c r="C52" s="572" t="str">
        <f t="shared" si="0"/>
        <v>ENERGY</v>
      </c>
      <c r="D52" s="575" t="s">
        <v>1293</v>
      </c>
      <c r="E52" s="575" t="s">
        <v>1093</v>
      </c>
      <c r="F52" s="737"/>
      <c r="G52" s="737">
        <v>0.358184</v>
      </c>
      <c r="H52" s="737">
        <v>0.358184</v>
      </c>
      <c r="I52" s="572" t="s">
        <v>1079</v>
      </c>
      <c r="J52" s="604"/>
    </row>
    <row r="53" spans="1:10">
      <c r="A53" s="215"/>
      <c r="B53" s="575" t="s">
        <v>1178</v>
      </c>
      <c r="C53" s="572" t="str">
        <f t="shared" si="0"/>
        <v>ENERGY</v>
      </c>
      <c r="D53" s="575" t="s">
        <v>1293</v>
      </c>
      <c r="E53" s="575" t="s">
        <v>1094</v>
      </c>
      <c r="F53" s="737"/>
      <c r="G53" s="737">
        <v>0.18267384</v>
      </c>
      <c r="H53" s="737">
        <v>0.18267384</v>
      </c>
      <c r="I53" s="572" t="s">
        <v>1079</v>
      </c>
      <c r="J53" s="604"/>
    </row>
    <row r="54" spans="1:10">
      <c r="A54" s="215"/>
      <c r="B54" s="575" t="s">
        <v>1066</v>
      </c>
      <c r="C54" s="572" t="str">
        <f>+C53</f>
        <v>ENERGY</v>
      </c>
      <c r="D54" s="575" t="s">
        <v>1293</v>
      </c>
      <c r="E54" s="575" t="s">
        <v>1095</v>
      </c>
      <c r="F54" s="737"/>
      <c r="G54" s="737">
        <v>0.358184</v>
      </c>
      <c r="H54" s="737">
        <v>0.358184</v>
      </c>
      <c r="I54" s="572" t="s">
        <v>1079</v>
      </c>
      <c r="J54" s="604"/>
    </row>
    <row r="55" spans="1:10">
      <c r="A55" s="215"/>
      <c r="B55" s="575" t="s">
        <v>1066</v>
      </c>
      <c r="C55" s="572" t="str">
        <f t="shared" si="0"/>
        <v>ENERGY</v>
      </c>
      <c r="D55" s="575" t="s">
        <v>1293</v>
      </c>
      <c r="E55" s="575" t="s">
        <v>1096</v>
      </c>
      <c r="F55" s="737"/>
      <c r="G55" s="737">
        <v>0.358184</v>
      </c>
      <c r="H55" s="737">
        <v>0.358184</v>
      </c>
      <c r="I55" s="572" t="s">
        <v>1079</v>
      </c>
      <c r="J55" s="604"/>
    </row>
    <row r="56" spans="1:10">
      <c r="A56" s="215"/>
      <c r="B56" s="575" t="s">
        <v>1178</v>
      </c>
      <c r="C56" s="572" t="str">
        <f t="shared" si="0"/>
        <v>ENERGY</v>
      </c>
      <c r="D56" s="575" t="s">
        <v>1293</v>
      </c>
      <c r="E56" s="575" t="s">
        <v>1097</v>
      </c>
      <c r="F56" s="737"/>
      <c r="G56" s="737">
        <v>0.179092</v>
      </c>
      <c r="H56" s="737">
        <v>0.179092</v>
      </c>
      <c r="I56" s="572" t="s">
        <v>1079</v>
      </c>
      <c r="J56" s="604"/>
    </row>
    <row r="57" spans="1:10">
      <c r="A57" s="215"/>
      <c r="B57" s="572" t="s">
        <v>1066</v>
      </c>
      <c r="C57" s="572" t="str">
        <f t="shared" si="0"/>
        <v>ENERGY</v>
      </c>
      <c r="D57" s="572" t="s">
        <v>1293</v>
      </c>
      <c r="E57" s="572" t="s">
        <v>1098</v>
      </c>
      <c r="F57" s="736"/>
      <c r="G57" s="736">
        <v>0.358184</v>
      </c>
      <c r="H57" s="736">
        <v>0.358184</v>
      </c>
      <c r="I57" s="572" t="s">
        <v>1079</v>
      </c>
      <c r="J57" s="604"/>
    </row>
    <row r="58" spans="1:10">
      <c r="A58" s="215"/>
      <c r="B58" s="575" t="s">
        <v>1066</v>
      </c>
      <c r="C58" s="572" t="str">
        <f t="shared" si="0"/>
        <v>ENERGY</v>
      </c>
      <c r="D58" s="575" t="s">
        <v>1293</v>
      </c>
      <c r="E58" s="575" t="s">
        <v>1099</v>
      </c>
      <c r="F58" s="737"/>
      <c r="G58" s="737">
        <v>0.358184</v>
      </c>
      <c r="H58" s="737">
        <v>0.358184</v>
      </c>
      <c r="I58" s="572" t="s">
        <v>1079</v>
      </c>
      <c r="J58" s="604"/>
    </row>
    <row r="59" spans="1:10">
      <c r="A59" s="215"/>
      <c r="B59" s="572" t="s">
        <v>1066</v>
      </c>
      <c r="C59" s="572" t="str">
        <f t="shared" si="0"/>
        <v>ENERGY</v>
      </c>
      <c r="D59" s="572" t="s">
        <v>1293</v>
      </c>
      <c r="E59" s="572" t="s">
        <v>1100</v>
      </c>
      <c r="F59" s="736"/>
      <c r="G59" s="736">
        <v>0.358184</v>
      </c>
      <c r="H59" s="736">
        <v>0.358184</v>
      </c>
      <c r="I59" s="572" t="s">
        <v>1079</v>
      </c>
      <c r="J59" s="604"/>
    </row>
    <row r="60" spans="1:10">
      <c r="A60" s="215"/>
      <c r="B60" s="575" t="s">
        <v>1066</v>
      </c>
      <c r="C60" s="572" t="str">
        <f t="shared" si="0"/>
        <v>ENERGY</v>
      </c>
      <c r="D60" s="575" t="s">
        <v>1293</v>
      </c>
      <c r="E60" s="575" t="s">
        <v>1101</v>
      </c>
      <c r="F60" s="736"/>
      <c r="G60" s="736">
        <v>0.358184</v>
      </c>
      <c r="H60" s="736">
        <v>0.358184</v>
      </c>
      <c r="I60" s="572" t="s">
        <v>1079</v>
      </c>
      <c r="J60" s="604"/>
    </row>
    <row r="61" spans="1:10">
      <c r="A61" s="215"/>
      <c r="B61" s="575" t="s">
        <v>1066</v>
      </c>
      <c r="C61" s="572" t="str">
        <f t="shared" si="0"/>
        <v>ENERGY</v>
      </c>
      <c r="D61" s="575" t="s">
        <v>1293</v>
      </c>
      <c r="E61" s="575" t="s">
        <v>1102</v>
      </c>
      <c r="F61" s="737"/>
      <c r="G61" s="737">
        <v>0.358184</v>
      </c>
      <c r="H61" s="737">
        <v>0.358184</v>
      </c>
      <c r="I61" s="572" t="s">
        <v>1079</v>
      </c>
      <c r="J61" s="604"/>
    </row>
    <row r="62" spans="1:10">
      <c r="A62" s="215"/>
      <c r="B62" s="575" t="s">
        <v>1066</v>
      </c>
      <c r="C62" s="725" t="s">
        <v>1320</v>
      </c>
      <c r="D62" s="575" t="s">
        <v>1292</v>
      </c>
      <c r="E62" s="575" t="s">
        <v>1103</v>
      </c>
      <c r="F62" s="737">
        <v>0.9999979</v>
      </c>
      <c r="G62" s="737">
        <v>2.0878128599916209E-6</v>
      </c>
      <c r="H62" s="737">
        <v>0.99999998781286004</v>
      </c>
      <c r="I62" s="572" t="s">
        <v>1125</v>
      </c>
      <c r="J62" s="604"/>
    </row>
    <row r="63" spans="1:10">
      <c r="A63" s="215"/>
      <c r="B63" s="853" t="s">
        <v>1066</v>
      </c>
      <c r="C63" s="855" t="str">
        <f>+C62</f>
        <v>VEHICLE</v>
      </c>
      <c r="D63" s="853" t="s">
        <v>1292</v>
      </c>
      <c r="E63" s="853" t="s">
        <v>1104</v>
      </c>
      <c r="F63" s="856"/>
      <c r="G63" s="856">
        <v>0.99999940747408667</v>
      </c>
      <c r="H63" s="856">
        <v>0.99999940747408667</v>
      </c>
      <c r="I63" s="572" t="s">
        <v>1105</v>
      </c>
      <c r="J63" s="604"/>
    </row>
    <row r="64" spans="1:10">
      <c r="A64" s="215"/>
      <c r="B64" s="862"/>
      <c r="C64" s="852"/>
      <c r="D64" s="854"/>
      <c r="E64" s="854"/>
      <c r="F64" s="857"/>
      <c r="G64" s="857"/>
      <c r="H64" s="857"/>
      <c r="I64" s="572" t="s">
        <v>1129</v>
      </c>
      <c r="J64" s="604"/>
    </row>
    <row r="65" spans="1:10">
      <c r="A65" s="215"/>
      <c r="B65" s="853" t="s">
        <v>1066</v>
      </c>
      <c r="C65" s="855" t="str">
        <f>+C63</f>
        <v>VEHICLE</v>
      </c>
      <c r="D65" s="853" t="s">
        <v>1292</v>
      </c>
      <c r="E65" s="853" t="s">
        <v>1105</v>
      </c>
      <c r="F65" s="856"/>
      <c r="G65" s="856">
        <v>0.99999940747407834</v>
      </c>
      <c r="H65" s="856">
        <v>0.99999940747407834</v>
      </c>
      <c r="I65" s="572" t="s">
        <v>1103</v>
      </c>
      <c r="J65" s="604"/>
    </row>
    <row r="66" spans="1:10">
      <c r="A66" s="215"/>
      <c r="B66" s="862"/>
      <c r="C66" s="852"/>
      <c r="D66" s="854"/>
      <c r="E66" s="854"/>
      <c r="F66" s="857"/>
      <c r="G66" s="857"/>
      <c r="H66" s="857"/>
      <c r="I66" s="572" t="s">
        <v>1125</v>
      </c>
      <c r="J66" s="604"/>
    </row>
    <row r="67" spans="1:10">
      <c r="A67" s="215"/>
      <c r="B67" s="575" t="s">
        <v>1066</v>
      </c>
      <c r="C67" s="725" t="s">
        <v>1315</v>
      </c>
      <c r="D67" s="575" t="s">
        <v>1292</v>
      </c>
      <c r="E67" s="575" t="s">
        <v>1106</v>
      </c>
      <c r="F67" s="737"/>
      <c r="G67" s="737">
        <v>0.64999961485815094</v>
      </c>
      <c r="H67" s="737">
        <v>0.64999961485815094</v>
      </c>
      <c r="I67" s="572" t="s">
        <v>1105</v>
      </c>
      <c r="J67" s="604"/>
    </row>
    <row r="68" spans="1:10">
      <c r="A68" s="215"/>
      <c r="B68" s="853" t="s">
        <v>1066</v>
      </c>
      <c r="C68" s="853" t="str">
        <f>+C61</f>
        <v>ENERGY</v>
      </c>
      <c r="D68" s="853" t="s">
        <v>1306</v>
      </c>
      <c r="E68" s="853" t="s">
        <v>1107</v>
      </c>
      <c r="F68" s="856">
        <v>0.50999859999999997</v>
      </c>
      <c r="G68" s="856">
        <v>0.48999429644424963</v>
      </c>
      <c r="H68" s="856">
        <v>0.9999928964442496</v>
      </c>
      <c r="I68" s="572" t="s">
        <v>1125</v>
      </c>
      <c r="J68" s="604"/>
    </row>
    <row r="69" spans="1:10">
      <c r="A69" s="215"/>
      <c r="B69" s="862"/>
      <c r="C69" s="862"/>
      <c r="D69" s="854"/>
      <c r="E69" s="854"/>
      <c r="F69" s="857"/>
      <c r="G69" s="857"/>
      <c r="H69" s="857"/>
      <c r="I69" s="572" t="s">
        <v>1130</v>
      </c>
      <c r="J69" s="604"/>
    </row>
    <row r="70" spans="1:10">
      <c r="A70" s="215"/>
      <c r="B70" s="575" t="s">
        <v>1066</v>
      </c>
      <c r="C70" s="572" t="str">
        <f>+C63</f>
        <v>VEHICLE</v>
      </c>
      <c r="D70" s="575" t="s">
        <v>1293</v>
      </c>
      <c r="E70" s="575" t="s">
        <v>1108</v>
      </c>
      <c r="F70" s="737">
        <v>0.99899380000000004</v>
      </c>
      <c r="G70" s="737">
        <v>1.0062000000000001E-3</v>
      </c>
      <c r="H70" s="737">
        <v>1</v>
      </c>
      <c r="I70" s="572" t="s">
        <v>1109</v>
      </c>
      <c r="J70" s="604"/>
    </row>
    <row r="71" spans="1:10">
      <c r="A71" s="215"/>
      <c r="B71" s="572" t="s">
        <v>1066</v>
      </c>
      <c r="C71" s="572" t="str">
        <f>+C63</f>
        <v>VEHICLE</v>
      </c>
      <c r="D71" s="572" t="s">
        <v>1293</v>
      </c>
      <c r="E71" s="572" t="s">
        <v>1109</v>
      </c>
      <c r="F71" s="736">
        <v>1</v>
      </c>
      <c r="G71" s="736"/>
      <c r="H71" s="736">
        <v>1</v>
      </c>
      <c r="I71" s="572"/>
      <c r="J71" s="604"/>
    </row>
    <row r="72" spans="1:10">
      <c r="A72" s="215"/>
      <c r="B72" s="575" t="s">
        <v>1066</v>
      </c>
      <c r="C72" s="575" t="str">
        <f>+C61</f>
        <v>ENERGY</v>
      </c>
      <c r="D72" s="575" t="s">
        <v>861</v>
      </c>
      <c r="E72" s="575" t="s">
        <v>1110</v>
      </c>
      <c r="F72" s="737">
        <v>0.45136860000000001</v>
      </c>
      <c r="G72" s="737">
        <v>0.54841210602197998</v>
      </c>
      <c r="H72" s="737">
        <v>0.99978070602197999</v>
      </c>
      <c r="I72" s="572" t="s">
        <v>1130</v>
      </c>
      <c r="J72" s="604"/>
    </row>
    <row r="73" spans="1:10">
      <c r="A73" s="215"/>
      <c r="B73" s="572" t="s">
        <v>1066</v>
      </c>
      <c r="C73" s="725" t="str">
        <f>+C72</f>
        <v>ENERGY</v>
      </c>
      <c r="D73" s="572" t="s">
        <v>1292</v>
      </c>
      <c r="E73" s="572" t="s">
        <v>1111</v>
      </c>
      <c r="F73" s="736">
        <v>0.78410000000000002</v>
      </c>
      <c r="G73" s="736">
        <v>0.21589999736879648</v>
      </c>
      <c r="H73" s="736">
        <v>0.99999999736879652</v>
      </c>
      <c r="I73" s="572" t="s">
        <v>1103</v>
      </c>
      <c r="J73" s="604"/>
    </row>
    <row r="74" spans="1:10">
      <c r="A74" s="215"/>
      <c r="B74" s="853" t="s">
        <v>1066</v>
      </c>
      <c r="C74" s="725" t="str">
        <f t="shared" ref="C74:C77" si="1">+C73</f>
        <v>ENERGY</v>
      </c>
      <c r="D74" s="853" t="s">
        <v>1291</v>
      </c>
      <c r="E74" s="853" t="s">
        <v>1112</v>
      </c>
      <c r="F74" s="856">
        <v>0.9999728</v>
      </c>
      <c r="G74" s="856">
        <v>2.7159045650778681E-5</v>
      </c>
      <c r="H74" s="856">
        <v>0.99999995904565075</v>
      </c>
      <c r="I74" s="572" t="s">
        <v>1069</v>
      </c>
      <c r="J74" s="604"/>
    </row>
    <row r="75" spans="1:10">
      <c r="A75" s="215"/>
      <c r="B75" s="869"/>
      <c r="C75" s="725" t="str">
        <f t="shared" si="1"/>
        <v>ENERGY</v>
      </c>
      <c r="D75" s="865"/>
      <c r="E75" s="865"/>
      <c r="F75" s="866"/>
      <c r="G75" s="866"/>
      <c r="H75" s="866"/>
      <c r="I75" s="572" t="s">
        <v>1110</v>
      </c>
      <c r="J75" s="604"/>
    </row>
    <row r="76" spans="1:10">
      <c r="A76" s="215"/>
      <c r="B76" s="869"/>
      <c r="C76" s="725" t="str">
        <f t="shared" si="1"/>
        <v>ENERGY</v>
      </c>
      <c r="D76" s="865"/>
      <c r="E76" s="865"/>
      <c r="F76" s="866"/>
      <c r="G76" s="866"/>
      <c r="H76" s="866"/>
      <c r="I76" s="572" t="s">
        <v>1115</v>
      </c>
      <c r="J76" s="604"/>
    </row>
    <row r="77" spans="1:10">
      <c r="A77" s="215"/>
      <c r="B77" s="862"/>
      <c r="C77" s="725" t="str">
        <f t="shared" si="1"/>
        <v>ENERGY</v>
      </c>
      <c r="D77" s="854"/>
      <c r="E77" s="854"/>
      <c r="F77" s="857"/>
      <c r="G77" s="857"/>
      <c r="H77" s="857"/>
      <c r="I77" s="572" t="s">
        <v>1125</v>
      </c>
      <c r="J77" s="604"/>
    </row>
    <row r="78" spans="1:10">
      <c r="A78" s="215"/>
      <c r="B78" s="855" t="s">
        <v>1066</v>
      </c>
      <c r="C78" s="855" t="s">
        <v>1317</v>
      </c>
      <c r="D78" s="855" t="s">
        <v>1307</v>
      </c>
      <c r="E78" s="855" t="s">
        <v>1179</v>
      </c>
      <c r="F78" s="863"/>
      <c r="G78" s="863">
        <v>0.99419659910123315</v>
      </c>
      <c r="H78" s="863">
        <v>0.99419659910123315</v>
      </c>
      <c r="I78" s="572" t="s">
        <v>1125</v>
      </c>
      <c r="J78" s="604"/>
    </row>
    <row r="79" spans="1:10">
      <c r="A79" s="215"/>
      <c r="B79" s="852"/>
      <c r="C79" s="852"/>
      <c r="D79" s="854"/>
      <c r="E79" s="854"/>
      <c r="F79" s="857"/>
      <c r="G79" s="857"/>
      <c r="H79" s="857"/>
      <c r="I79" s="572" t="s">
        <v>1127</v>
      </c>
      <c r="J79" s="604"/>
    </row>
    <row r="80" spans="1:10">
      <c r="A80" s="215"/>
      <c r="B80" s="855" t="s">
        <v>1066</v>
      </c>
      <c r="C80" s="855" t="str">
        <f>+C67</f>
        <v>ROADS</v>
      </c>
      <c r="D80" s="855" t="s">
        <v>1292</v>
      </c>
      <c r="E80" s="855" t="s">
        <v>1113</v>
      </c>
      <c r="F80" s="863"/>
      <c r="G80" s="863">
        <v>0.99999940747407889</v>
      </c>
      <c r="H80" s="863">
        <v>0.99999940747407889</v>
      </c>
      <c r="I80" s="572" t="s">
        <v>1105</v>
      </c>
      <c r="J80" s="604"/>
    </row>
    <row r="81" spans="1:10">
      <c r="A81" s="215"/>
      <c r="B81" s="852"/>
      <c r="C81" s="852"/>
      <c r="D81" s="854"/>
      <c r="E81" s="854"/>
      <c r="F81" s="857"/>
      <c r="G81" s="857"/>
      <c r="H81" s="857"/>
      <c r="I81" s="572" t="s">
        <v>1129</v>
      </c>
      <c r="J81" s="604"/>
    </row>
    <row r="82" spans="1:10">
      <c r="A82" s="215"/>
      <c r="B82" s="855" t="s">
        <v>1066</v>
      </c>
      <c r="C82" s="855" t="str">
        <f>+C80</f>
        <v>ROADS</v>
      </c>
      <c r="D82" s="855" t="s">
        <v>1292</v>
      </c>
      <c r="E82" s="855" t="s">
        <v>1114</v>
      </c>
      <c r="F82" s="863"/>
      <c r="G82" s="863">
        <v>0.99999940747408245</v>
      </c>
      <c r="H82" s="863">
        <v>0.99999940747408245</v>
      </c>
      <c r="I82" s="572" t="s">
        <v>1105</v>
      </c>
      <c r="J82" s="604"/>
    </row>
    <row r="83" spans="1:10">
      <c r="A83" s="215"/>
      <c r="B83" s="852"/>
      <c r="C83" s="852"/>
      <c r="D83" s="854"/>
      <c r="E83" s="854"/>
      <c r="F83" s="857"/>
      <c r="G83" s="857"/>
      <c r="H83" s="857"/>
      <c r="I83" s="572" t="s">
        <v>1129</v>
      </c>
      <c r="J83" s="604"/>
    </row>
    <row r="84" spans="1:10">
      <c r="A84" s="215"/>
      <c r="B84" s="575" t="s">
        <v>1066</v>
      </c>
      <c r="C84" s="575" t="str">
        <f>+C77</f>
        <v>ENERGY</v>
      </c>
      <c r="D84" s="575" t="s">
        <v>861</v>
      </c>
      <c r="E84" s="575" t="s">
        <v>1115</v>
      </c>
      <c r="F84" s="737">
        <v>0.99966670000000002</v>
      </c>
      <c r="G84" s="737">
        <v>3.3329556711000002E-4</v>
      </c>
      <c r="H84" s="737">
        <v>0.99999999556711006</v>
      </c>
      <c r="I84" s="572" t="s">
        <v>1130</v>
      </c>
      <c r="J84" s="604"/>
    </row>
    <row r="85" spans="1:10">
      <c r="A85" s="215"/>
      <c r="B85" s="575" t="s">
        <v>1178</v>
      </c>
      <c r="C85" s="735" t="str">
        <f>+C82</f>
        <v>ROADS</v>
      </c>
      <c r="D85" s="575" t="s">
        <v>1291</v>
      </c>
      <c r="E85" s="575" t="s">
        <v>1116</v>
      </c>
      <c r="F85" s="737"/>
      <c r="G85" s="737">
        <v>0.33</v>
      </c>
      <c r="H85" s="737">
        <v>0.33</v>
      </c>
      <c r="I85" s="572" t="s">
        <v>1069</v>
      </c>
      <c r="J85" s="604"/>
    </row>
    <row r="86" spans="1:10">
      <c r="A86" s="215"/>
      <c r="B86" s="575" t="s">
        <v>1177</v>
      </c>
      <c r="C86" s="575" t="str">
        <f>+C78</f>
        <v>TICS</v>
      </c>
      <c r="D86" s="575" t="s">
        <v>1304</v>
      </c>
      <c r="E86" s="575" t="s">
        <v>1117</v>
      </c>
      <c r="F86" s="737"/>
      <c r="G86" s="737">
        <v>0.11045524225955672</v>
      </c>
      <c r="H86" s="737">
        <v>0.11045524225955672</v>
      </c>
      <c r="I86" s="572" t="s">
        <v>1125</v>
      </c>
      <c r="J86" s="604"/>
    </row>
    <row r="87" spans="1:10">
      <c r="A87" s="215"/>
      <c r="B87" s="575" t="s">
        <v>1066</v>
      </c>
      <c r="C87" s="575" t="str">
        <f>+C84</f>
        <v>ENERGY</v>
      </c>
      <c r="D87" s="575" t="s">
        <v>861</v>
      </c>
      <c r="E87" s="575" t="s">
        <v>1118</v>
      </c>
      <c r="F87" s="736">
        <v>0.3</v>
      </c>
      <c r="G87" s="736">
        <v>0.29999600999999998</v>
      </c>
      <c r="H87" s="736">
        <v>0.59999600999999991</v>
      </c>
      <c r="I87" s="572" t="s">
        <v>1130</v>
      </c>
      <c r="J87" s="604"/>
    </row>
    <row r="88" spans="1:10">
      <c r="A88" s="215"/>
      <c r="B88" s="575" t="s">
        <v>1066</v>
      </c>
      <c r="C88" s="738" t="str">
        <f>+C85</f>
        <v>ROADS</v>
      </c>
      <c r="D88" s="575" t="s">
        <v>1292</v>
      </c>
      <c r="E88" s="575" t="s">
        <v>1119</v>
      </c>
      <c r="F88" s="737"/>
      <c r="G88" s="737">
        <v>0.74999915560579578</v>
      </c>
      <c r="H88" s="737">
        <v>0.74999915560579578</v>
      </c>
      <c r="I88" s="572" t="s">
        <v>1105</v>
      </c>
      <c r="J88" s="604"/>
    </row>
    <row r="89" spans="1:10">
      <c r="A89" s="215"/>
      <c r="B89" s="853" t="s">
        <v>1066</v>
      </c>
      <c r="C89" s="851" t="str">
        <f>+C88</f>
        <v>ROADS</v>
      </c>
      <c r="D89" s="853" t="s">
        <v>1292</v>
      </c>
      <c r="E89" s="853" t="s">
        <v>1120</v>
      </c>
      <c r="F89" s="856"/>
      <c r="G89" s="856">
        <v>0.99999940747407834</v>
      </c>
      <c r="H89" s="856">
        <v>0.99999940747407834</v>
      </c>
      <c r="I89" s="572" t="s">
        <v>1105</v>
      </c>
      <c r="J89" s="604"/>
    </row>
    <row r="90" spans="1:10">
      <c r="A90" s="215"/>
      <c r="B90" s="862"/>
      <c r="C90" s="852"/>
      <c r="D90" s="854"/>
      <c r="E90" s="854"/>
      <c r="F90" s="857"/>
      <c r="G90" s="857"/>
      <c r="H90" s="857"/>
      <c r="I90" s="572" t="s">
        <v>1129</v>
      </c>
      <c r="J90" s="604"/>
    </row>
    <row r="91" spans="1:10">
      <c r="A91" s="215"/>
      <c r="B91" s="575" t="s">
        <v>1066</v>
      </c>
      <c r="C91" s="735" t="str">
        <f>+C87</f>
        <v>ENERGY</v>
      </c>
      <c r="D91" s="575" t="s">
        <v>1291</v>
      </c>
      <c r="E91" s="575" t="s">
        <v>1121</v>
      </c>
      <c r="F91" s="737">
        <v>0.15</v>
      </c>
      <c r="G91" s="737">
        <v>0.84770721000000004</v>
      </c>
      <c r="H91" s="737">
        <v>0.99770721000000007</v>
      </c>
      <c r="I91" s="572" t="s">
        <v>1132</v>
      </c>
      <c r="J91" s="604"/>
    </row>
    <row r="92" spans="1:10">
      <c r="A92" s="215"/>
      <c r="B92" s="575" t="s">
        <v>1178</v>
      </c>
      <c r="C92" s="739" t="str">
        <f>+C91</f>
        <v>ENERGY</v>
      </c>
      <c r="D92" s="575" t="s">
        <v>1293</v>
      </c>
      <c r="E92" s="575" t="s">
        <v>1122</v>
      </c>
      <c r="F92" s="737"/>
      <c r="G92" s="737">
        <v>0.1487918</v>
      </c>
      <c r="H92" s="737">
        <v>0.1487918</v>
      </c>
      <c r="I92" s="572" t="s">
        <v>1108</v>
      </c>
      <c r="J92" s="604"/>
    </row>
    <row r="93" spans="1:10">
      <c r="A93" s="215"/>
      <c r="B93" s="853" t="s">
        <v>1066</v>
      </c>
      <c r="C93" s="855" t="str">
        <f>+C86</f>
        <v>TICS</v>
      </c>
      <c r="D93" s="853" t="s">
        <v>1293</v>
      </c>
      <c r="E93" s="853" t="s">
        <v>1123</v>
      </c>
      <c r="F93" s="856"/>
      <c r="G93" s="856">
        <v>0.99419659349344791</v>
      </c>
      <c r="H93" s="856">
        <v>0.99419659349344791</v>
      </c>
      <c r="I93" s="572" t="s">
        <v>1126</v>
      </c>
      <c r="J93" s="604"/>
    </row>
    <row r="94" spans="1:10">
      <c r="A94" s="215"/>
      <c r="B94" s="862"/>
      <c r="C94" s="852"/>
      <c r="D94" s="854"/>
      <c r="E94" s="854"/>
      <c r="F94" s="857"/>
      <c r="G94" s="857"/>
      <c r="H94" s="857"/>
      <c r="I94" s="572" t="s">
        <v>1127</v>
      </c>
      <c r="J94" s="604"/>
    </row>
    <row r="95" spans="1:10">
      <c r="A95" s="215"/>
      <c r="B95" s="575" t="s">
        <v>1066</v>
      </c>
      <c r="C95" s="725" t="str">
        <f>+C93</f>
        <v>TICS</v>
      </c>
      <c r="D95" s="575" t="s">
        <v>1292</v>
      </c>
      <c r="E95" s="575" t="s">
        <v>1124</v>
      </c>
      <c r="F95" s="737"/>
      <c r="G95" s="737">
        <v>0.98425463399604984</v>
      </c>
      <c r="H95" s="737">
        <v>0.98425463399604984</v>
      </c>
      <c r="I95" s="572" t="s">
        <v>1125</v>
      </c>
      <c r="J95" s="604"/>
    </row>
    <row r="96" spans="1:10">
      <c r="A96" s="215"/>
      <c r="B96" s="575" t="s">
        <v>1066</v>
      </c>
      <c r="C96" s="735" t="str">
        <f>+C95</f>
        <v>TICS</v>
      </c>
      <c r="D96" s="575" t="s">
        <v>1291</v>
      </c>
      <c r="E96" s="575" t="s">
        <v>1125</v>
      </c>
      <c r="F96" s="737">
        <v>0.99419630000000003</v>
      </c>
      <c r="G96" s="737">
        <v>2.9999600999999997E-7</v>
      </c>
      <c r="H96" s="737">
        <v>0.99419659999601007</v>
      </c>
      <c r="I96" s="572" t="s">
        <v>1130</v>
      </c>
      <c r="J96" s="604"/>
    </row>
    <row r="97" spans="1:10">
      <c r="A97" s="215"/>
      <c r="B97" s="853" t="s">
        <v>1066</v>
      </c>
      <c r="C97" s="851" t="str">
        <f>+C96</f>
        <v>TICS</v>
      </c>
      <c r="D97" s="853" t="s">
        <v>1293</v>
      </c>
      <c r="E97" s="853" t="s">
        <v>1126</v>
      </c>
      <c r="F97" s="856"/>
      <c r="G97" s="856">
        <v>0.99419659999600007</v>
      </c>
      <c r="H97" s="856">
        <v>0.99419659999600007</v>
      </c>
      <c r="I97" s="572" t="s">
        <v>1125</v>
      </c>
      <c r="J97" s="604"/>
    </row>
    <row r="98" spans="1:10">
      <c r="A98" s="215"/>
      <c r="B98" s="862"/>
      <c r="C98" s="852"/>
      <c r="D98" s="854"/>
      <c r="E98" s="854"/>
      <c r="F98" s="857"/>
      <c r="G98" s="857"/>
      <c r="H98" s="857"/>
      <c r="I98" s="572" t="s">
        <v>1127</v>
      </c>
      <c r="J98" s="604"/>
    </row>
    <row r="99" spans="1:10">
      <c r="A99" s="215"/>
      <c r="B99" s="572" t="s">
        <v>1066</v>
      </c>
      <c r="C99" s="735" t="str">
        <f>+C97</f>
        <v>TICS</v>
      </c>
      <c r="D99" s="575" t="s">
        <v>861</v>
      </c>
      <c r="E99" s="572" t="s">
        <v>1127</v>
      </c>
      <c r="F99" s="736"/>
      <c r="G99" s="736">
        <v>0.99419650057635001</v>
      </c>
      <c r="H99" s="736">
        <v>0.99419650057635001</v>
      </c>
      <c r="I99" s="572" t="s">
        <v>1125</v>
      </c>
      <c r="J99" s="604"/>
    </row>
    <row r="100" spans="1:10">
      <c r="A100" s="215"/>
      <c r="B100" s="855" t="s">
        <v>1178</v>
      </c>
      <c r="C100" s="851" t="str">
        <f>+C99</f>
        <v>TICS</v>
      </c>
      <c r="D100" s="855" t="s">
        <v>1308</v>
      </c>
      <c r="E100" s="855" t="s">
        <v>1128</v>
      </c>
      <c r="F100" s="863"/>
      <c r="G100" s="863">
        <v>0.49709825525915807</v>
      </c>
      <c r="H100" s="863">
        <v>0.49709825525915807</v>
      </c>
      <c r="I100" s="572" t="s">
        <v>1125</v>
      </c>
      <c r="J100" s="604"/>
    </row>
    <row r="101" spans="1:10">
      <c r="A101" s="215"/>
      <c r="B101" s="852"/>
      <c r="C101" s="852"/>
      <c r="D101" s="854"/>
      <c r="E101" s="854"/>
      <c r="F101" s="857"/>
      <c r="G101" s="857"/>
      <c r="H101" s="857"/>
      <c r="I101" s="572" t="s">
        <v>1127</v>
      </c>
      <c r="J101" s="604"/>
    </row>
    <row r="102" spans="1:10">
      <c r="A102" s="215"/>
      <c r="B102" s="855" t="s">
        <v>1066</v>
      </c>
      <c r="C102" s="855" t="str">
        <f>+C63</f>
        <v>VEHICLE</v>
      </c>
      <c r="D102" s="855" t="s">
        <v>1292</v>
      </c>
      <c r="E102" s="855" t="s">
        <v>1129</v>
      </c>
      <c r="F102" s="863"/>
      <c r="G102" s="863">
        <v>0.999999408054417</v>
      </c>
      <c r="H102" s="863">
        <v>0.999999408054417</v>
      </c>
      <c r="I102" s="572" t="s">
        <v>1103</v>
      </c>
      <c r="J102" s="604"/>
    </row>
    <row r="103" spans="1:10">
      <c r="A103" s="215"/>
      <c r="B103" s="852"/>
      <c r="C103" s="852"/>
      <c r="D103" s="854"/>
      <c r="E103" s="854"/>
      <c r="F103" s="857"/>
      <c r="G103" s="857"/>
      <c r="H103" s="857"/>
      <c r="I103" s="572" t="s">
        <v>1105</v>
      </c>
      <c r="J103" s="604"/>
    </row>
    <row r="104" spans="1:10">
      <c r="A104" s="215"/>
      <c r="B104" s="572" t="s">
        <v>1066</v>
      </c>
      <c r="C104" s="735" t="str">
        <f>+C91</f>
        <v>ENERGY</v>
      </c>
      <c r="D104" s="572" t="s">
        <v>1291</v>
      </c>
      <c r="E104" s="572" t="s">
        <v>1130</v>
      </c>
      <c r="F104" s="736">
        <v>0.99998670000000001</v>
      </c>
      <c r="G104" s="736"/>
      <c r="H104" s="736">
        <v>0.99998670000000001</v>
      </c>
      <c r="I104" s="572"/>
      <c r="J104" s="604"/>
    </row>
    <row r="105" spans="1:10">
      <c r="A105" s="215"/>
      <c r="B105" s="855" t="s">
        <v>1068</v>
      </c>
      <c r="C105" s="855" t="str">
        <f>+C18</f>
        <v>Autonomous equity</v>
      </c>
      <c r="D105" s="855" t="s">
        <v>1293</v>
      </c>
      <c r="E105" s="855" t="s">
        <v>1131</v>
      </c>
      <c r="F105" s="863"/>
      <c r="G105" s="863">
        <v>0.15395690343919999</v>
      </c>
      <c r="H105" s="863">
        <v>0.15395690343919999</v>
      </c>
      <c r="I105" s="572" t="s">
        <v>1295</v>
      </c>
      <c r="J105" s="604"/>
    </row>
    <row r="106" spans="1:10">
      <c r="A106" s="215"/>
      <c r="B106" s="864"/>
      <c r="C106" s="864"/>
      <c r="D106" s="865"/>
      <c r="E106" s="865"/>
      <c r="F106" s="866"/>
      <c r="G106" s="866"/>
      <c r="H106" s="866"/>
      <c r="I106" s="572" t="s">
        <v>1309</v>
      </c>
      <c r="J106" s="604"/>
    </row>
    <row r="107" spans="1:10">
      <c r="A107" s="215"/>
      <c r="B107" s="864"/>
      <c r="C107" s="864"/>
      <c r="D107" s="865"/>
      <c r="E107" s="865"/>
      <c r="F107" s="866"/>
      <c r="G107" s="866"/>
      <c r="H107" s="866"/>
      <c r="I107" s="572" t="s">
        <v>1296</v>
      </c>
      <c r="J107" s="604"/>
    </row>
    <row r="108" spans="1:10">
      <c r="A108" s="215"/>
      <c r="B108" s="864"/>
      <c r="C108" s="864"/>
      <c r="D108" s="865"/>
      <c r="E108" s="865"/>
      <c r="F108" s="866"/>
      <c r="G108" s="866"/>
      <c r="H108" s="866"/>
      <c r="I108" s="572" t="s">
        <v>1310</v>
      </c>
      <c r="J108" s="604"/>
    </row>
    <row r="109" spans="1:10">
      <c r="A109" s="215"/>
      <c r="B109" s="864"/>
      <c r="C109" s="864"/>
      <c r="D109" s="865"/>
      <c r="E109" s="865"/>
      <c r="F109" s="866"/>
      <c r="G109" s="866"/>
      <c r="H109" s="866"/>
      <c r="I109" s="572" t="s">
        <v>1311</v>
      </c>
      <c r="J109" s="604"/>
    </row>
    <row r="110" spans="1:10">
      <c r="A110" s="215"/>
      <c r="B110" s="864"/>
      <c r="C110" s="864"/>
      <c r="D110" s="865"/>
      <c r="E110" s="865"/>
      <c r="F110" s="866"/>
      <c r="G110" s="866"/>
      <c r="H110" s="866"/>
      <c r="I110" s="572" t="s">
        <v>1312</v>
      </c>
      <c r="J110" s="604"/>
    </row>
    <row r="111" spans="1:10">
      <c r="A111" s="215"/>
      <c r="B111" s="864"/>
      <c r="C111" s="864"/>
      <c r="D111" s="865"/>
      <c r="E111" s="865"/>
      <c r="F111" s="866"/>
      <c r="G111" s="866"/>
      <c r="H111" s="866"/>
      <c r="I111" s="572" t="s">
        <v>1297</v>
      </c>
      <c r="J111" s="604"/>
    </row>
    <row r="112" spans="1:10">
      <c r="A112" s="215"/>
      <c r="B112" s="864"/>
      <c r="C112" s="864"/>
      <c r="D112" s="865"/>
      <c r="E112" s="865"/>
      <c r="F112" s="866"/>
      <c r="G112" s="866"/>
      <c r="H112" s="866"/>
      <c r="I112" s="572" t="s">
        <v>1298</v>
      </c>
      <c r="J112" s="604"/>
    </row>
    <row r="113" spans="1:10">
      <c r="A113" s="215"/>
      <c r="B113" s="864"/>
      <c r="C113" s="864"/>
      <c r="D113" s="865"/>
      <c r="E113" s="865"/>
      <c r="F113" s="866"/>
      <c r="G113" s="866"/>
      <c r="H113" s="866"/>
      <c r="I113" s="572" t="s">
        <v>1299</v>
      </c>
      <c r="J113" s="604"/>
    </row>
    <row r="114" spans="1:10">
      <c r="A114" s="215"/>
      <c r="B114" s="864"/>
      <c r="C114" s="864"/>
      <c r="D114" s="865"/>
      <c r="E114" s="865"/>
      <c r="F114" s="866"/>
      <c r="G114" s="866"/>
      <c r="H114" s="866"/>
      <c r="I114" s="572" t="s">
        <v>1300</v>
      </c>
      <c r="J114" s="604"/>
    </row>
    <row r="115" spans="1:10">
      <c r="A115" s="215"/>
      <c r="B115" s="864"/>
      <c r="C115" s="864"/>
      <c r="D115" s="865"/>
      <c r="E115" s="865"/>
      <c r="F115" s="866"/>
      <c r="G115" s="866"/>
      <c r="H115" s="866"/>
      <c r="I115" s="572" t="s">
        <v>1301</v>
      </c>
      <c r="J115" s="604"/>
    </row>
    <row r="116" spans="1:10">
      <c r="A116" s="215"/>
      <c r="B116" s="864"/>
      <c r="C116" s="864"/>
      <c r="D116" s="865"/>
      <c r="E116" s="865"/>
      <c r="F116" s="866"/>
      <c r="G116" s="866"/>
      <c r="H116" s="866"/>
      <c r="I116" s="572" t="s">
        <v>1313</v>
      </c>
      <c r="J116" s="604"/>
    </row>
    <row r="117" spans="1:10">
      <c r="A117" s="215"/>
      <c r="B117" s="864"/>
      <c r="C117" s="864"/>
      <c r="D117" s="865"/>
      <c r="E117" s="865"/>
      <c r="F117" s="866"/>
      <c r="G117" s="866"/>
      <c r="H117" s="866"/>
      <c r="I117" s="572" t="s">
        <v>1314</v>
      </c>
      <c r="J117" s="604"/>
    </row>
    <row r="118" spans="1:10">
      <c r="A118" s="215"/>
      <c r="B118" s="852"/>
      <c r="C118" s="852"/>
      <c r="D118" s="854"/>
      <c r="E118" s="854"/>
      <c r="F118" s="857"/>
      <c r="G118" s="857"/>
      <c r="H118" s="857"/>
      <c r="I118" s="572" t="s">
        <v>1302</v>
      </c>
      <c r="J118" s="604"/>
    </row>
    <row r="119" spans="1:10">
      <c r="B119" s="572" t="s">
        <v>1066</v>
      </c>
      <c r="C119" s="735" t="str">
        <f>+C104</f>
        <v>ENERGY</v>
      </c>
      <c r="D119" s="572" t="s">
        <v>1291</v>
      </c>
      <c r="E119" s="572" t="s">
        <v>1132</v>
      </c>
      <c r="F119" s="736">
        <v>0.99730260000000004</v>
      </c>
      <c r="G119" s="736"/>
      <c r="H119" s="736">
        <v>0.99730260000000004</v>
      </c>
      <c r="I119" s="572"/>
      <c r="J119" s="604"/>
    </row>
  </sheetData>
  <mergeCells count="127">
    <mergeCell ref="B74:B77"/>
    <mergeCell ref="E74:E77"/>
    <mergeCell ref="F74:F77"/>
    <mergeCell ref="G74:G77"/>
    <mergeCell ref="H74:H77"/>
    <mergeCell ref="D74:D77"/>
    <mergeCell ref="G20:G23"/>
    <mergeCell ref="H20:H23"/>
    <mergeCell ref="B16:B17"/>
    <mergeCell ref="B20:B23"/>
    <mergeCell ref="E20:E23"/>
    <mergeCell ref="F20:F23"/>
    <mergeCell ref="E16:E17"/>
    <mergeCell ref="F16:F17"/>
    <mergeCell ref="G16:G17"/>
    <mergeCell ref="H16:H17"/>
    <mergeCell ref="C16:C17"/>
    <mergeCell ref="D16:D17"/>
    <mergeCell ref="C20:C23"/>
    <mergeCell ref="D20:D23"/>
    <mergeCell ref="H32:H33"/>
    <mergeCell ref="C32:C33"/>
    <mergeCell ref="D32:D33"/>
    <mergeCell ref="B24:B31"/>
    <mergeCell ref="E24:E31"/>
    <mergeCell ref="F24:F31"/>
    <mergeCell ref="G24:G31"/>
    <mergeCell ref="H24:H31"/>
    <mergeCell ref="C24:C31"/>
    <mergeCell ref="D24:D31"/>
    <mergeCell ref="H39:H40"/>
    <mergeCell ref="B63:B64"/>
    <mergeCell ref="E63:E64"/>
    <mergeCell ref="F63:F64"/>
    <mergeCell ref="G63:G64"/>
    <mergeCell ref="H63:H64"/>
    <mergeCell ref="B39:B40"/>
    <mergeCell ref="C39:C40"/>
    <mergeCell ref="D39:D40"/>
    <mergeCell ref="C63:C64"/>
    <mergeCell ref="D63:D64"/>
    <mergeCell ref="H65:H66"/>
    <mergeCell ref="B68:B69"/>
    <mergeCell ref="E68:E69"/>
    <mergeCell ref="F68:F69"/>
    <mergeCell ref="G68:G69"/>
    <mergeCell ref="H68:H69"/>
    <mergeCell ref="B65:B66"/>
    <mergeCell ref="C65:C66"/>
    <mergeCell ref="D65:D66"/>
    <mergeCell ref="C68:C69"/>
    <mergeCell ref="D68:D69"/>
    <mergeCell ref="B100:B101"/>
    <mergeCell ref="E100:E101"/>
    <mergeCell ref="F100:F101"/>
    <mergeCell ref="G100:G101"/>
    <mergeCell ref="H100:H101"/>
    <mergeCell ref="C100:C101"/>
    <mergeCell ref="D100:D101"/>
    <mergeCell ref="H78:H79"/>
    <mergeCell ref="B80:B81"/>
    <mergeCell ref="E80:E81"/>
    <mergeCell ref="F80:F81"/>
    <mergeCell ref="G80:G81"/>
    <mergeCell ref="H80:H81"/>
    <mergeCell ref="B78:B79"/>
    <mergeCell ref="C78:C79"/>
    <mergeCell ref="D78:D79"/>
    <mergeCell ref="C80:C81"/>
    <mergeCell ref="D80:D81"/>
    <mergeCell ref="B82:B83"/>
    <mergeCell ref="E82:E83"/>
    <mergeCell ref="F82:F83"/>
    <mergeCell ref="G82:G83"/>
    <mergeCell ref="H82:H83"/>
    <mergeCell ref="C82:C83"/>
    <mergeCell ref="B105:B118"/>
    <mergeCell ref="E105:E118"/>
    <mergeCell ref="F105:F118"/>
    <mergeCell ref="G105:G118"/>
    <mergeCell ref="H105:H118"/>
    <mergeCell ref="C105:C118"/>
    <mergeCell ref="D105:D118"/>
    <mergeCell ref="B102:B103"/>
    <mergeCell ref="E102:E103"/>
    <mergeCell ref="F102:F103"/>
    <mergeCell ref="G102:G103"/>
    <mergeCell ref="H102:H103"/>
    <mergeCell ref="C102:C103"/>
    <mergeCell ref="D102:D103"/>
    <mergeCell ref="F11:G11"/>
    <mergeCell ref="F12:G12"/>
    <mergeCell ref="B89:B90"/>
    <mergeCell ref="B93:B94"/>
    <mergeCell ref="B97:B98"/>
    <mergeCell ref="E89:E90"/>
    <mergeCell ref="E93:E94"/>
    <mergeCell ref="E97:E98"/>
    <mergeCell ref="F89:F90"/>
    <mergeCell ref="G89:G90"/>
    <mergeCell ref="E78:E79"/>
    <mergeCell ref="F78:F79"/>
    <mergeCell ref="G78:G79"/>
    <mergeCell ref="E65:E66"/>
    <mergeCell ref="F65:F66"/>
    <mergeCell ref="G65:G66"/>
    <mergeCell ref="E39:E40"/>
    <mergeCell ref="F39:F40"/>
    <mergeCell ref="G39:G40"/>
    <mergeCell ref="B32:B33"/>
    <mergeCell ref="E32:E33"/>
    <mergeCell ref="F32:F33"/>
    <mergeCell ref="G32:G33"/>
    <mergeCell ref="D82:D83"/>
    <mergeCell ref="C89:C90"/>
    <mergeCell ref="D89:D90"/>
    <mergeCell ref="C93:C94"/>
    <mergeCell ref="D93:D94"/>
    <mergeCell ref="C97:C98"/>
    <mergeCell ref="D97:D98"/>
    <mergeCell ref="H89:H90"/>
    <mergeCell ref="F93:F94"/>
    <mergeCell ref="G93:G94"/>
    <mergeCell ref="H93:H94"/>
    <mergeCell ref="F97:F98"/>
    <mergeCell ref="G97:G98"/>
    <mergeCell ref="H97:H98"/>
  </mergeCells>
  <hyperlinks>
    <hyperlink ref="A1" location="'Table of Contents'!A1" display="Return to Table of Contents" xr:uid="{1F7C5173-93A2-49D6-B0B0-E58C235B9EEF}"/>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619ED0-B430-4E64-8170-066E93B6F798}">
  <dimension ref="A1:X272"/>
  <sheetViews>
    <sheetView showGridLines="0" zoomScale="85" zoomScaleNormal="85" workbookViewId="0">
      <pane xSplit="2" ySplit="6" topLeftCell="T7" activePane="bottomRight" state="frozen"/>
      <selection pane="topRight" activeCell="C1" sqref="C1"/>
      <selection pane="bottomLeft" activeCell="A7" sqref="A7"/>
      <selection pane="bottomRight"/>
    </sheetView>
  </sheetViews>
  <sheetFormatPr baseColWidth="10" defaultColWidth="11.453125" defaultRowHeight="14.5"/>
  <cols>
    <col min="1" max="1" width="4.1796875" customWidth="1"/>
    <col min="2" max="2" width="70.54296875" customWidth="1"/>
    <col min="3" max="3" width="14" bestFit="1" customWidth="1"/>
    <col min="4" max="8" width="13.453125" bestFit="1" customWidth="1"/>
    <col min="9" max="9" width="13.1796875" customWidth="1"/>
    <col min="10" max="10" width="13.453125" bestFit="1" customWidth="1"/>
    <col min="11" max="11" width="15.1796875" customWidth="1"/>
    <col min="12" max="12" width="14.453125" customWidth="1"/>
    <col min="13" max="13" width="13.453125" bestFit="1" customWidth="1"/>
    <col min="14" max="14" width="13.81640625" bestFit="1" customWidth="1"/>
    <col min="15" max="15" width="16.26953125" customWidth="1"/>
    <col min="16" max="16" width="16.54296875" customWidth="1"/>
    <col min="17" max="17" width="15.26953125" customWidth="1"/>
    <col min="18" max="19" width="15.26953125" style="129" customWidth="1"/>
    <col min="20" max="20" width="14.7265625" bestFit="1" customWidth="1"/>
    <col min="21" max="21" width="3.7265625" style="643" customWidth="1"/>
    <col min="22" max="22" width="46.453125" bestFit="1" customWidth="1"/>
    <col min="23" max="23" width="15.26953125" bestFit="1" customWidth="1"/>
    <col min="24" max="24" width="15.26953125" style="643" bestFit="1" customWidth="1"/>
  </cols>
  <sheetData>
    <row r="1" spans="1:24">
      <c r="A1" s="3" t="s">
        <v>626</v>
      </c>
      <c r="B1" s="1"/>
      <c r="C1" s="1"/>
      <c r="D1" s="1"/>
      <c r="E1" s="1"/>
      <c r="F1" s="1"/>
      <c r="G1" s="1"/>
      <c r="H1" s="1"/>
      <c r="I1" s="1"/>
      <c r="J1" s="1"/>
      <c r="K1" s="1"/>
      <c r="L1" s="1"/>
      <c r="M1" s="1"/>
      <c r="N1" s="1"/>
    </row>
    <row r="3" spans="1:24" ht="15.5">
      <c r="A3" s="149" t="s">
        <v>468</v>
      </c>
      <c r="B3" s="19" t="s">
        <v>86</v>
      </c>
      <c r="C3" s="6"/>
      <c r="D3" s="6"/>
      <c r="E3" s="7"/>
      <c r="F3" s="6"/>
      <c r="G3" s="6"/>
      <c r="H3" s="6"/>
      <c r="I3" s="7"/>
      <c r="J3" s="6"/>
      <c r="K3" s="6"/>
      <c r="L3" s="6"/>
      <c r="M3" s="7"/>
      <c r="N3" s="6"/>
    </row>
    <row r="4" spans="1:24" ht="15">
      <c r="A4" s="1"/>
      <c r="B4" s="21" t="s">
        <v>2</v>
      </c>
      <c r="C4" s="8"/>
      <c r="D4" s="8"/>
      <c r="E4" s="8"/>
      <c r="F4" s="8"/>
      <c r="G4" s="8"/>
      <c r="H4" s="8"/>
      <c r="I4" s="8"/>
      <c r="J4" s="8"/>
      <c r="K4" s="8"/>
      <c r="L4" s="8"/>
      <c r="M4" s="8"/>
      <c r="N4" s="8"/>
    </row>
    <row r="5" spans="1:24" ht="15.5">
      <c r="A5" s="1"/>
      <c r="B5" s="9"/>
      <c r="C5" s="9"/>
      <c r="D5" s="9"/>
      <c r="E5" s="9"/>
      <c r="F5" s="9"/>
      <c r="G5" s="9"/>
      <c r="H5" s="9"/>
      <c r="I5" s="9"/>
      <c r="J5" s="9"/>
      <c r="K5" s="9"/>
      <c r="L5" s="9"/>
      <c r="M5" s="9"/>
      <c r="N5" s="9"/>
    </row>
    <row r="6" spans="1:24" s="51" customFormat="1" ht="15">
      <c r="B6" s="52"/>
      <c r="C6" s="49">
        <v>2016</v>
      </c>
      <c r="D6" s="49">
        <v>2017</v>
      </c>
      <c r="E6" s="49" t="s">
        <v>3</v>
      </c>
      <c r="F6" s="49" t="s">
        <v>4</v>
      </c>
      <c r="G6" s="49" t="s">
        <v>5</v>
      </c>
      <c r="H6" s="49" t="s">
        <v>6</v>
      </c>
      <c r="I6" s="49" t="s">
        <v>7</v>
      </c>
      <c r="J6" s="49" t="s">
        <v>8</v>
      </c>
      <c r="K6" s="49" t="s">
        <v>9</v>
      </c>
      <c r="L6" s="49" t="s">
        <v>10</v>
      </c>
      <c r="M6" s="49" t="s">
        <v>11</v>
      </c>
      <c r="N6" s="49" t="s">
        <v>12</v>
      </c>
      <c r="O6" s="260" t="s">
        <v>625</v>
      </c>
      <c r="P6" s="260" t="s">
        <v>938</v>
      </c>
      <c r="Q6" s="260" t="s">
        <v>992</v>
      </c>
      <c r="R6" s="260" t="s">
        <v>1026</v>
      </c>
      <c r="S6" s="260" t="s">
        <v>1163</v>
      </c>
      <c r="T6" s="260" t="s">
        <v>1199</v>
      </c>
      <c r="U6" s="643"/>
      <c r="V6" s="52"/>
      <c r="W6" s="260" t="s">
        <v>1246</v>
      </c>
      <c r="X6" s="260" t="s">
        <v>1219</v>
      </c>
    </row>
    <row r="7" spans="1:24" ht="15.5">
      <c r="A7" s="1"/>
      <c r="B7" s="10"/>
      <c r="C7" s="11"/>
      <c r="D7" s="11"/>
      <c r="E7" s="11"/>
      <c r="F7" s="11"/>
      <c r="G7" s="11"/>
      <c r="H7" s="11"/>
      <c r="I7" s="11"/>
      <c r="J7" s="11"/>
      <c r="K7" s="11"/>
      <c r="L7" s="11"/>
      <c r="M7" s="11"/>
      <c r="N7" s="11"/>
      <c r="O7" s="9"/>
      <c r="Q7" s="129"/>
    </row>
    <row r="8" spans="1:24">
      <c r="A8" s="1"/>
      <c r="B8" s="12" t="s">
        <v>87</v>
      </c>
      <c r="C8" s="100">
        <v>837439</v>
      </c>
      <c r="D8" s="100">
        <v>805898</v>
      </c>
      <c r="E8" s="100">
        <v>202706</v>
      </c>
      <c r="F8" s="100">
        <v>203436</v>
      </c>
      <c r="G8" s="100">
        <v>209060</v>
      </c>
      <c r="H8" s="100">
        <v>211029</v>
      </c>
      <c r="I8" s="104">
        <v>216677</v>
      </c>
      <c r="J8" s="104">
        <v>217960</v>
      </c>
      <c r="K8" s="104">
        <v>230260</v>
      </c>
      <c r="L8" s="104">
        <v>229258</v>
      </c>
      <c r="M8" s="107">
        <v>247540</v>
      </c>
      <c r="N8" s="107">
        <v>248543</v>
      </c>
      <c r="O8" s="107">
        <v>244340</v>
      </c>
      <c r="P8" s="107">
        <f>975322-O8-N8-M8</f>
        <v>234899</v>
      </c>
      <c r="Q8" s="107">
        <v>251022</v>
      </c>
      <c r="R8" s="107">
        <v>260188</v>
      </c>
      <c r="S8" s="107">
        <v>267790</v>
      </c>
      <c r="T8" s="107">
        <v>304385</v>
      </c>
      <c r="V8" s="123" t="s">
        <v>87</v>
      </c>
      <c r="W8" s="107">
        <v>348348</v>
      </c>
      <c r="X8" s="107">
        <f>+[25]EEFF_TE_Col!X9</f>
        <v>359895</v>
      </c>
    </row>
    <row r="9" spans="1:24">
      <c r="A9" s="1"/>
      <c r="B9" s="12" t="s">
        <v>88</v>
      </c>
      <c r="C9" s="100">
        <v>20887</v>
      </c>
      <c r="D9" s="100">
        <v>64590</v>
      </c>
      <c r="E9" s="100">
        <v>15695</v>
      </c>
      <c r="F9" s="100">
        <v>11937</v>
      </c>
      <c r="G9" s="100">
        <v>26749</v>
      </c>
      <c r="H9" s="100">
        <v>63631</v>
      </c>
      <c r="I9" s="104">
        <v>62304</v>
      </c>
      <c r="J9" s="104">
        <v>58386</v>
      </c>
      <c r="K9" s="104">
        <v>65690</v>
      </c>
      <c r="L9" s="104">
        <v>61101</v>
      </c>
      <c r="M9" s="107">
        <v>57851</v>
      </c>
      <c r="N9" s="107">
        <v>61311</v>
      </c>
      <c r="O9" s="107">
        <v>61687</v>
      </c>
      <c r="P9" s="107">
        <f>246402-O9-N9-M9</f>
        <v>65553</v>
      </c>
      <c r="Q9" s="107">
        <v>76884</v>
      </c>
      <c r="R9" s="107">
        <v>77767</v>
      </c>
      <c r="S9" s="107">
        <v>79926</v>
      </c>
      <c r="T9" s="107">
        <v>55882</v>
      </c>
      <c r="V9" s="123" t="s">
        <v>88</v>
      </c>
      <c r="W9" s="107">
        <v>37341</v>
      </c>
      <c r="X9" s="107">
        <f>+[25]EEFF_TE_Col!X10</f>
        <v>37969</v>
      </c>
    </row>
    <row r="10" spans="1:24">
      <c r="A10" s="1"/>
      <c r="B10" s="12" t="s">
        <v>483</v>
      </c>
      <c r="C10" s="100">
        <v>2166</v>
      </c>
      <c r="D10" s="100">
        <v>2176</v>
      </c>
      <c r="E10" s="100">
        <v>551</v>
      </c>
      <c r="F10" s="100">
        <v>553</v>
      </c>
      <c r="G10" s="100">
        <v>556</v>
      </c>
      <c r="H10" s="100">
        <v>568</v>
      </c>
      <c r="I10" s="104">
        <v>559</v>
      </c>
      <c r="J10" s="104">
        <v>579</v>
      </c>
      <c r="K10" s="104">
        <v>584</v>
      </c>
      <c r="L10" s="104">
        <v>591</v>
      </c>
      <c r="M10" s="107">
        <v>589</v>
      </c>
      <c r="N10" s="107">
        <v>592</v>
      </c>
      <c r="O10" s="107">
        <v>593</v>
      </c>
      <c r="P10" s="107">
        <f>2372-O10-N10-M10</f>
        <v>598</v>
      </c>
      <c r="Q10" s="107">
        <v>609</v>
      </c>
      <c r="R10" s="107">
        <v>653</v>
      </c>
      <c r="S10" s="107">
        <v>664</v>
      </c>
      <c r="T10" s="107">
        <v>688</v>
      </c>
      <c r="V10" s="123" t="s">
        <v>89</v>
      </c>
      <c r="W10" s="107">
        <v>792</v>
      </c>
      <c r="X10" s="107">
        <f>+[25]EEFF_TE_Col!X11</f>
        <v>838</v>
      </c>
    </row>
    <row r="11" spans="1:24">
      <c r="A11" s="1"/>
      <c r="B11" s="12" t="s">
        <v>90</v>
      </c>
      <c r="C11" s="100">
        <v>10847</v>
      </c>
      <c r="D11" s="100">
        <v>6472</v>
      </c>
      <c r="E11" s="100">
        <v>288</v>
      </c>
      <c r="F11" s="100">
        <v>2495</v>
      </c>
      <c r="G11" s="100">
        <v>543</v>
      </c>
      <c r="H11" s="100">
        <v>3662</v>
      </c>
      <c r="I11" s="104">
        <v>986</v>
      </c>
      <c r="J11" s="104">
        <v>3555</v>
      </c>
      <c r="K11" s="104">
        <v>722</v>
      </c>
      <c r="L11" s="104">
        <v>1454</v>
      </c>
      <c r="M11" s="107">
        <v>556</v>
      </c>
      <c r="N11" s="107">
        <v>2386</v>
      </c>
      <c r="O11" s="107">
        <v>2065</v>
      </c>
      <c r="P11" s="107">
        <f>6533-O11-N11-M11</f>
        <v>1526</v>
      </c>
      <c r="Q11" s="107">
        <v>1829</v>
      </c>
      <c r="R11" s="107">
        <v>2018</v>
      </c>
      <c r="S11" s="107">
        <v>354</v>
      </c>
      <c r="T11" s="107">
        <v>1046</v>
      </c>
      <c r="V11" s="123" t="s">
        <v>90</v>
      </c>
      <c r="W11" s="107">
        <v>-139</v>
      </c>
      <c r="X11" s="107">
        <f>+[25]EEFF_TE_Col!X12</f>
        <v>440</v>
      </c>
    </row>
    <row r="12" spans="1:24">
      <c r="A12" s="1"/>
      <c r="B12" s="12" t="s">
        <v>91</v>
      </c>
      <c r="C12" s="100">
        <v>979</v>
      </c>
      <c r="D12" s="100">
        <v>3784</v>
      </c>
      <c r="E12" s="100">
        <v>197</v>
      </c>
      <c r="F12" s="100">
        <v>228</v>
      </c>
      <c r="G12" s="100">
        <v>202</v>
      </c>
      <c r="H12" s="100">
        <v>3836</v>
      </c>
      <c r="I12" s="104">
        <v>405</v>
      </c>
      <c r="J12" s="104">
        <v>405</v>
      </c>
      <c r="K12" s="104">
        <v>405</v>
      </c>
      <c r="L12" s="104">
        <v>405</v>
      </c>
      <c r="M12" s="107">
        <v>195</v>
      </c>
      <c r="N12" s="107">
        <v>80</v>
      </c>
      <c r="O12" s="107">
        <v>80</v>
      </c>
      <c r="P12" s="107">
        <f>418-O12-N12-M12</f>
        <v>63</v>
      </c>
      <c r="Q12" s="107">
        <v>46</v>
      </c>
      <c r="R12" s="107">
        <v>54</v>
      </c>
      <c r="S12" s="107">
        <v>54</v>
      </c>
      <c r="T12" s="107">
        <v>54</v>
      </c>
      <c r="V12" s="123" t="s">
        <v>91</v>
      </c>
      <c r="W12" s="107">
        <v>0</v>
      </c>
      <c r="X12" s="107">
        <f>+[25]EEFF_TE_Col!X13</f>
        <v>0</v>
      </c>
    </row>
    <row r="13" spans="1:24">
      <c r="A13" s="1"/>
      <c r="B13" s="12" t="s">
        <v>22</v>
      </c>
      <c r="C13" s="100">
        <v>8923</v>
      </c>
      <c r="D13" s="100">
        <v>6319</v>
      </c>
      <c r="E13" s="100">
        <v>63172</v>
      </c>
      <c r="F13" s="100">
        <v>2324</v>
      </c>
      <c r="G13" s="100">
        <v>3437</v>
      </c>
      <c r="H13" s="100">
        <v>-1634</v>
      </c>
      <c r="I13" s="104">
        <v>1275</v>
      </c>
      <c r="J13" s="104">
        <v>2305</v>
      </c>
      <c r="K13" s="104">
        <v>1938</v>
      </c>
      <c r="L13" s="104">
        <v>1964</v>
      </c>
      <c r="M13" s="107">
        <v>2013</v>
      </c>
      <c r="N13" s="107">
        <v>2182</v>
      </c>
      <c r="O13" s="107">
        <v>2150</v>
      </c>
      <c r="P13" s="107">
        <f>8438-O13-N13-M13</f>
        <v>2093</v>
      </c>
      <c r="Q13" s="107">
        <v>3135</v>
      </c>
      <c r="R13" s="107">
        <v>2112</v>
      </c>
      <c r="S13" s="107">
        <v>2338</v>
      </c>
      <c r="T13" s="107">
        <v>2401</v>
      </c>
      <c r="V13" s="123" t="s">
        <v>22</v>
      </c>
      <c r="W13" s="107">
        <v>4594</v>
      </c>
      <c r="X13" s="107">
        <f>+[25]EEFF_TE_Col!X14</f>
        <v>2575</v>
      </c>
    </row>
    <row r="14" spans="1:24">
      <c r="A14" s="1"/>
      <c r="B14" s="12" t="s">
        <v>23</v>
      </c>
      <c r="C14" s="100">
        <v>138135</v>
      </c>
      <c r="D14" s="100">
        <v>137075</v>
      </c>
      <c r="E14" s="100">
        <v>38850</v>
      </c>
      <c r="F14" s="100">
        <v>27810</v>
      </c>
      <c r="G14" s="100">
        <v>30029</v>
      </c>
      <c r="H14" s="100">
        <v>33058</v>
      </c>
      <c r="I14" s="104">
        <v>43956</v>
      </c>
      <c r="J14" s="104">
        <v>34908</v>
      </c>
      <c r="K14" s="104">
        <v>32330</v>
      </c>
      <c r="L14" s="104">
        <v>45151</v>
      </c>
      <c r="M14" s="107">
        <v>46417</v>
      </c>
      <c r="N14" s="107">
        <v>34301</v>
      </c>
      <c r="O14" s="107">
        <v>33304</v>
      </c>
      <c r="P14" s="107">
        <f>164657-O14-N14-M14</f>
        <v>50635</v>
      </c>
      <c r="Q14" s="107">
        <v>35957</v>
      </c>
      <c r="R14" s="107">
        <v>50598</v>
      </c>
      <c r="S14" s="107">
        <v>38459</v>
      </c>
      <c r="T14" s="107">
        <v>57181</v>
      </c>
      <c r="V14" s="123" t="s">
        <v>23</v>
      </c>
      <c r="W14" s="107">
        <v>50600</v>
      </c>
      <c r="X14" s="107">
        <f>+[25]EEFF_TE_Col!X15</f>
        <v>40779</v>
      </c>
    </row>
    <row r="15" spans="1:24">
      <c r="A15" s="1"/>
      <c r="B15" s="16" t="s">
        <v>92</v>
      </c>
      <c r="C15" s="101">
        <v>743106</v>
      </c>
      <c r="D15" s="101">
        <v>752164</v>
      </c>
      <c r="E15" s="101">
        <v>243759</v>
      </c>
      <c r="F15" s="101">
        <v>193163</v>
      </c>
      <c r="G15" s="101">
        <v>210518</v>
      </c>
      <c r="H15" s="101">
        <v>248034</v>
      </c>
      <c r="I15" s="105">
        <v>238250</v>
      </c>
      <c r="J15" s="105">
        <v>248282</v>
      </c>
      <c r="K15" s="105">
        <v>267269</v>
      </c>
      <c r="L15" s="105">
        <v>249622</v>
      </c>
      <c r="M15" s="344">
        <v>262327</v>
      </c>
      <c r="N15" s="344">
        <v>280793</v>
      </c>
      <c r="O15" s="344">
        <v>277611</v>
      </c>
      <c r="P15" s="344">
        <f>+SUM(P8:P13)-P14</f>
        <v>254097</v>
      </c>
      <c r="Q15" s="344">
        <f>+SUM(Q8:Q13)-Q14</f>
        <v>297568</v>
      </c>
      <c r="R15" s="344">
        <v>292194</v>
      </c>
      <c r="S15" s="344">
        <f>+SUM(S8:S13)-S14</f>
        <v>312667</v>
      </c>
      <c r="T15" s="344">
        <f>+SUM(T8:T13)-T14</f>
        <v>307275</v>
      </c>
      <c r="V15" s="123" t="s">
        <v>1010</v>
      </c>
      <c r="W15" s="107">
        <v>55495</v>
      </c>
      <c r="X15" s="107">
        <f>+[25]EEFF_TE_Col!X16</f>
        <v>50268</v>
      </c>
    </row>
    <row r="16" spans="1:24">
      <c r="A16" s="1"/>
      <c r="B16" s="10"/>
      <c r="C16" s="99"/>
      <c r="D16" s="99"/>
      <c r="E16" s="99"/>
      <c r="F16" s="99"/>
      <c r="G16" s="99"/>
      <c r="H16" s="99"/>
      <c r="I16" s="103"/>
      <c r="J16" s="103"/>
      <c r="K16" s="103"/>
      <c r="L16" s="103"/>
      <c r="M16" s="125"/>
      <c r="N16" s="125"/>
      <c r="O16" s="125"/>
      <c r="P16" s="125"/>
      <c r="Q16" s="125"/>
      <c r="R16" s="125"/>
      <c r="S16" s="125"/>
      <c r="T16" s="625"/>
      <c r="V16" s="124" t="s">
        <v>1251</v>
      </c>
      <c r="W16" s="344">
        <v>284841</v>
      </c>
      <c r="X16" s="344">
        <f>+[25]EEFF_TE_Col!X17</f>
        <v>310670</v>
      </c>
    </row>
    <row r="17" spans="1:24">
      <c r="B17" s="12" t="s">
        <v>1010</v>
      </c>
      <c r="C17" s="100">
        <v>189361</v>
      </c>
      <c r="D17" s="100">
        <v>166345</v>
      </c>
      <c r="E17" s="100">
        <v>44671</v>
      </c>
      <c r="F17" s="100">
        <v>43742</v>
      </c>
      <c r="G17" s="100">
        <v>43552</v>
      </c>
      <c r="H17" s="100">
        <v>34912</v>
      </c>
      <c r="I17" s="104">
        <v>44008</v>
      </c>
      <c r="J17" s="104">
        <v>42137</v>
      </c>
      <c r="K17" s="104">
        <v>48383</v>
      </c>
      <c r="L17" s="104">
        <v>37586</v>
      </c>
      <c r="M17" s="107">
        <v>43933</v>
      </c>
      <c r="N17" s="107">
        <v>44289</v>
      </c>
      <c r="O17" s="107">
        <v>44095</v>
      </c>
      <c r="P17" s="107">
        <f>176786-O17-N17-M17</f>
        <v>44469</v>
      </c>
      <c r="Q17" s="107">
        <v>50132</v>
      </c>
      <c r="R17" s="107">
        <v>50598</v>
      </c>
      <c r="S17" s="107">
        <v>50158</v>
      </c>
      <c r="T17" s="107">
        <v>60290</v>
      </c>
      <c r="V17" s="10"/>
    </row>
    <row r="18" spans="1:24">
      <c r="B18" s="12" t="s">
        <v>27</v>
      </c>
      <c r="C18" s="100">
        <v>1906783</v>
      </c>
      <c r="D18" s="100">
        <v>1128274</v>
      </c>
      <c r="E18" s="100">
        <v>203004</v>
      </c>
      <c r="F18" s="100">
        <v>175187</v>
      </c>
      <c r="G18" s="100">
        <v>344397</v>
      </c>
      <c r="H18" s="100">
        <v>350199</v>
      </c>
      <c r="I18" s="104">
        <v>277267</v>
      </c>
      <c r="J18" s="104">
        <v>359351</v>
      </c>
      <c r="K18" s="104">
        <v>332630</v>
      </c>
      <c r="L18" s="104">
        <v>318187</v>
      </c>
      <c r="M18" s="107">
        <f>272185+35517</f>
        <v>307702</v>
      </c>
      <c r="N18" s="107">
        <f>428492+28869</f>
        <v>457361</v>
      </c>
      <c r="O18" s="107">
        <f>361720+82358</f>
        <v>444078</v>
      </c>
      <c r="P18" s="107">
        <f>1621538-O18-N18-M18</f>
        <v>412397</v>
      </c>
      <c r="Q18" s="107">
        <v>384338</v>
      </c>
      <c r="R18" s="107">
        <v>442842</v>
      </c>
      <c r="S18" s="107">
        <v>158921</v>
      </c>
      <c r="T18" s="107">
        <v>362471</v>
      </c>
      <c r="V18" s="123" t="s">
        <v>27</v>
      </c>
      <c r="W18" s="107">
        <v>300231</v>
      </c>
      <c r="X18" s="107">
        <f>+[25]EEFF_TE_Col!X19</f>
        <v>509143</v>
      </c>
    </row>
    <row r="19" spans="1:24">
      <c r="B19" s="12" t="s">
        <v>1011</v>
      </c>
      <c r="C19" s="100">
        <v>3226</v>
      </c>
      <c r="D19" s="100">
        <v>3930</v>
      </c>
      <c r="E19" s="100">
        <v>155</v>
      </c>
      <c r="F19" s="100">
        <v>-66</v>
      </c>
      <c r="G19" s="100">
        <v>1641</v>
      </c>
      <c r="H19" s="100">
        <v>-2449</v>
      </c>
      <c r="I19" s="104">
        <v>-902</v>
      </c>
      <c r="J19" s="104">
        <v>128</v>
      </c>
      <c r="K19" s="104">
        <v>-182</v>
      </c>
      <c r="L19" s="104">
        <v>17123</v>
      </c>
      <c r="M19" s="107">
        <v>2652</v>
      </c>
      <c r="N19" s="107">
        <v>-3454</v>
      </c>
      <c r="O19" s="107">
        <v>-3694</v>
      </c>
      <c r="P19" s="107">
        <f>-5866-O19-N19-M19</f>
        <v>-1370</v>
      </c>
      <c r="Q19" s="107">
        <v>1649</v>
      </c>
      <c r="R19" s="107">
        <v>13</v>
      </c>
      <c r="S19" s="107">
        <v>-34</v>
      </c>
      <c r="T19" s="107">
        <v>1888</v>
      </c>
      <c r="V19" s="123" t="s">
        <v>1011</v>
      </c>
      <c r="W19" s="107">
        <v>1853</v>
      </c>
      <c r="X19" s="107">
        <f>+[25]EEFF_TE_Col!X20</f>
        <v>2033</v>
      </c>
    </row>
    <row r="20" spans="1:24">
      <c r="B20" s="16" t="s">
        <v>29</v>
      </c>
      <c r="C20" s="102">
        <v>2463754</v>
      </c>
      <c r="D20" s="102">
        <v>1718023</v>
      </c>
      <c r="E20" s="102">
        <v>402247</v>
      </c>
      <c r="F20" s="102">
        <v>324542</v>
      </c>
      <c r="G20" s="102">
        <v>513004</v>
      </c>
      <c r="H20" s="102">
        <v>560872</v>
      </c>
      <c r="I20" s="106">
        <v>470607</v>
      </c>
      <c r="J20" s="106">
        <v>565624</v>
      </c>
      <c r="K20" s="106">
        <v>551334</v>
      </c>
      <c r="L20" s="106">
        <v>547346</v>
      </c>
      <c r="M20" s="345">
        <f t="shared" ref="M20:N20" si="0">+M15-M17+M18+M19</f>
        <v>528748</v>
      </c>
      <c r="N20" s="345">
        <f t="shared" si="0"/>
        <v>690411</v>
      </c>
      <c r="O20" s="345">
        <f>+O15-O17+O18+O19</f>
        <v>673900</v>
      </c>
      <c r="P20" s="345">
        <f>+P15-P17+P18+P19</f>
        <v>620655</v>
      </c>
      <c r="Q20" s="345">
        <f>+Q15-Q17+Q18+Q19</f>
        <v>633423</v>
      </c>
      <c r="R20" s="345">
        <v>684451</v>
      </c>
      <c r="S20" s="345">
        <f>+S15-S17+S18+S19</f>
        <v>421396</v>
      </c>
      <c r="T20" s="345">
        <f t="shared" ref="T20" si="1">+T15-T17+T18+T19</f>
        <v>611344</v>
      </c>
      <c r="V20" s="124" t="s">
        <v>29</v>
      </c>
      <c r="W20" s="345">
        <v>586925</v>
      </c>
      <c r="X20" s="345">
        <f>+[25]EEFF_TE_Col!X21</f>
        <v>821846</v>
      </c>
    </row>
    <row r="21" spans="1:24">
      <c r="B21" s="12"/>
      <c r="C21" s="100"/>
      <c r="D21" s="100"/>
      <c r="E21" s="100"/>
      <c r="F21" s="100"/>
      <c r="G21" s="100"/>
      <c r="H21" s="100"/>
      <c r="I21" s="104"/>
      <c r="J21" s="104"/>
      <c r="K21" s="104"/>
      <c r="L21" s="104"/>
      <c r="M21" s="107"/>
      <c r="N21" s="107"/>
      <c r="O21" s="107"/>
      <c r="P21" s="107"/>
      <c r="Q21" s="107"/>
      <c r="R21" s="107">
        <v>0</v>
      </c>
      <c r="S21" s="107"/>
      <c r="T21" s="107"/>
      <c r="V21" s="123"/>
      <c r="W21" s="643"/>
    </row>
    <row r="22" spans="1:24">
      <c r="B22" s="12" t="s">
        <v>30</v>
      </c>
      <c r="C22" s="100">
        <v>-229899</v>
      </c>
      <c r="D22" s="100">
        <v>-201518</v>
      </c>
      <c r="E22" s="100">
        <v>-74633</v>
      </c>
      <c r="F22" s="100">
        <v>-47454</v>
      </c>
      <c r="G22" s="100">
        <v>-70599</v>
      </c>
      <c r="H22" s="100">
        <v>-62062</v>
      </c>
      <c r="I22" s="104">
        <v>-75783</v>
      </c>
      <c r="J22" s="104">
        <v>-84448</v>
      </c>
      <c r="K22" s="104">
        <v>-91659</v>
      </c>
      <c r="L22" s="104">
        <v>-74286</v>
      </c>
      <c r="M22" s="107">
        <v>-95269</v>
      </c>
      <c r="N22" s="107">
        <f>-70381-2</f>
        <v>-70383</v>
      </c>
      <c r="O22" s="107">
        <f>-66586+2</f>
        <v>-66584</v>
      </c>
      <c r="P22" s="107">
        <f>-296835-O22-N22-M22</f>
        <v>-64599</v>
      </c>
      <c r="Q22" s="107">
        <v>-56641</v>
      </c>
      <c r="R22" s="107">
        <v>-65074</v>
      </c>
      <c r="S22" s="107">
        <v>-90635</v>
      </c>
      <c r="T22" s="107">
        <v>-118177</v>
      </c>
      <c r="V22" s="123" t="s">
        <v>30</v>
      </c>
      <c r="W22" s="107">
        <v>-97526</v>
      </c>
      <c r="X22" s="107">
        <f>+[25]EEFF_TE_Col!X23</f>
        <v>-89459</v>
      </c>
    </row>
    <row r="23" spans="1:24">
      <c r="B23" s="16" t="s">
        <v>31</v>
      </c>
      <c r="C23" s="102">
        <v>2233855</v>
      </c>
      <c r="D23" s="102">
        <v>1516505</v>
      </c>
      <c r="E23" s="102">
        <v>327614</v>
      </c>
      <c r="F23" s="102">
        <v>277088</v>
      </c>
      <c r="G23" s="102">
        <v>442405</v>
      </c>
      <c r="H23" s="102">
        <v>498810</v>
      </c>
      <c r="I23" s="106">
        <v>394824</v>
      </c>
      <c r="J23" s="106">
        <v>481176</v>
      </c>
      <c r="K23" s="106">
        <v>459675</v>
      </c>
      <c r="L23" s="106">
        <v>473060</v>
      </c>
      <c r="M23" s="345">
        <f t="shared" ref="M23:O23" si="2">+M20+M22</f>
        <v>433479</v>
      </c>
      <c r="N23" s="345">
        <f t="shared" si="2"/>
        <v>620028</v>
      </c>
      <c r="O23" s="345">
        <f t="shared" si="2"/>
        <v>607316</v>
      </c>
      <c r="P23" s="345">
        <f>+P20+P22</f>
        <v>556056</v>
      </c>
      <c r="Q23" s="345">
        <f>+Q20+Q22</f>
        <v>576782</v>
      </c>
      <c r="R23" s="345">
        <v>619377</v>
      </c>
      <c r="S23" s="345">
        <f>+S20+S22</f>
        <v>330761</v>
      </c>
      <c r="T23" s="345">
        <f>+T20+T22</f>
        <v>493167</v>
      </c>
      <c r="V23" s="124" t="s">
        <v>31</v>
      </c>
      <c r="W23" s="345">
        <v>489399</v>
      </c>
      <c r="X23" s="345">
        <f>+[25]EEFF_TE_Col!X24</f>
        <v>732387</v>
      </c>
    </row>
    <row r="24" spans="1:24">
      <c r="B24" s="10"/>
      <c r="C24" s="99"/>
      <c r="D24" s="99"/>
      <c r="E24" s="99"/>
      <c r="F24" s="99"/>
      <c r="G24" s="99"/>
      <c r="H24" s="99"/>
      <c r="I24" s="103"/>
      <c r="J24" s="103"/>
      <c r="K24" s="103"/>
      <c r="L24" s="103"/>
      <c r="M24" s="125"/>
      <c r="N24" s="125"/>
      <c r="O24" s="125"/>
      <c r="P24" s="125"/>
      <c r="Q24" s="125"/>
      <c r="R24" s="125"/>
      <c r="S24" s="125"/>
      <c r="T24" s="625"/>
      <c r="V24" s="10"/>
      <c r="W24" s="643"/>
    </row>
    <row r="25" spans="1:24">
      <c r="B25" s="12" t="s">
        <v>32</v>
      </c>
      <c r="C25" s="100">
        <v>92395</v>
      </c>
      <c r="D25" s="100">
        <v>73797</v>
      </c>
      <c r="E25" s="100">
        <v>28846</v>
      </c>
      <c r="F25" s="100">
        <v>43637</v>
      </c>
      <c r="G25" s="100">
        <v>28184</v>
      </c>
      <c r="H25" s="100">
        <v>-83905</v>
      </c>
      <c r="I25" s="104">
        <v>40505</v>
      </c>
      <c r="J25" s="104">
        <v>40894</v>
      </c>
      <c r="K25" s="104">
        <v>52631</v>
      </c>
      <c r="L25" s="104">
        <v>31200</v>
      </c>
      <c r="M25" s="107">
        <v>18262</v>
      </c>
      <c r="N25" s="107">
        <v>39554</v>
      </c>
      <c r="O25" s="107">
        <v>39993</v>
      </c>
      <c r="P25" s="107">
        <f>153929-O25-N25-M25</f>
        <v>56120</v>
      </c>
      <c r="Q25" s="107">
        <v>55178</v>
      </c>
      <c r="R25" s="107">
        <v>47961</v>
      </c>
      <c r="S25" s="107">
        <v>209811</v>
      </c>
      <c r="T25" s="107">
        <v>48182</v>
      </c>
      <c r="V25" s="123" t="s">
        <v>32</v>
      </c>
      <c r="W25" s="107">
        <v>61449</v>
      </c>
      <c r="X25" s="107">
        <f>+[25]EEFF_TE_Col!X26</f>
        <v>64257</v>
      </c>
    </row>
    <row r="26" spans="1:24">
      <c r="B26" s="16" t="s">
        <v>35</v>
      </c>
      <c r="C26" s="102">
        <v>2141460</v>
      </c>
      <c r="D26" s="102">
        <v>1442708</v>
      </c>
      <c r="E26" s="102">
        <v>298768</v>
      </c>
      <c r="F26" s="102">
        <v>233451</v>
      </c>
      <c r="G26" s="102">
        <v>414221</v>
      </c>
      <c r="H26" s="102">
        <v>582715</v>
      </c>
      <c r="I26" s="106">
        <v>354319</v>
      </c>
      <c r="J26" s="106">
        <v>440282</v>
      </c>
      <c r="K26" s="106">
        <v>407044</v>
      </c>
      <c r="L26" s="106">
        <v>441860</v>
      </c>
      <c r="M26" s="345">
        <f t="shared" ref="M26:O26" si="3">+M23-M25</f>
        <v>415217</v>
      </c>
      <c r="N26" s="345">
        <f t="shared" si="3"/>
        <v>580474</v>
      </c>
      <c r="O26" s="345">
        <f t="shared" si="3"/>
        <v>567323</v>
      </c>
      <c r="P26" s="345">
        <f>+P23-P25</f>
        <v>499936</v>
      </c>
      <c r="Q26" s="345">
        <f>+Q23-Q25</f>
        <v>521604</v>
      </c>
      <c r="R26" s="345">
        <v>571416</v>
      </c>
      <c r="S26" s="345">
        <f>+S23-S25</f>
        <v>120950</v>
      </c>
      <c r="T26" s="345">
        <f>+T23-T25</f>
        <v>444985</v>
      </c>
      <c r="V26" s="124" t="s">
        <v>35</v>
      </c>
      <c r="W26" s="345">
        <v>427950</v>
      </c>
      <c r="X26" s="345">
        <f>+[25]EEFF_TE_Col!X27</f>
        <v>668130</v>
      </c>
    </row>
    <row r="27" spans="1:24" ht="15.5">
      <c r="O27" s="259"/>
      <c r="W27" s="692"/>
      <c r="X27" s="692"/>
    </row>
    <row r="28" spans="1:24" ht="15.5">
      <c r="O28" s="259"/>
      <c r="V28" s="124" t="s">
        <v>1252</v>
      </c>
      <c r="W28" s="345">
        <v>658358</v>
      </c>
      <c r="X28" s="345">
        <f>+[25]EEFF_TE_Col!X29</f>
        <v>873044</v>
      </c>
    </row>
    <row r="29" spans="1:24" ht="15.5">
      <c r="O29" s="259"/>
    </row>
    <row r="30" spans="1:24" ht="15">
      <c r="A30" s="149" t="s">
        <v>468</v>
      </c>
      <c r="B30" s="19" t="s">
        <v>93</v>
      </c>
      <c r="C30" s="8"/>
      <c r="D30" s="8"/>
      <c r="E30" s="8"/>
      <c r="F30" s="8"/>
      <c r="G30" s="8"/>
      <c r="H30" s="20"/>
      <c r="I30" s="20"/>
      <c r="J30" s="20"/>
      <c r="K30" s="20"/>
      <c r="L30" s="20"/>
      <c r="M30" s="20"/>
      <c r="N30" s="20"/>
      <c r="O30" s="261"/>
    </row>
    <row r="31" spans="1:24" ht="15">
      <c r="B31" s="21" t="s">
        <v>2</v>
      </c>
      <c r="C31" s="8"/>
      <c r="D31" s="8"/>
      <c r="E31" s="8"/>
      <c r="F31" s="8"/>
      <c r="G31" s="8"/>
      <c r="H31" s="22"/>
      <c r="I31" s="22"/>
      <c r="J31" s="22"/>
      <c r="K31" s="22"/>
      <c r="L31" s="22"/>
      <c r="M31" s="22"/>
      <c r="N31" s="22"/>
      <c r="O31" s="262"/>
    </row>
    <row r="32" spans="1:24" ht="15.5">
      <c r="B32" s="23"/>
      <c r="C32" s="8"/>
      <c r="D32" s="8"/>
      <c r="E32" s="8"/>
      <c r="F32" s="8"/>
      <c r="G32" s="8"/>
      <c r="H32" s="23"/>
      <c r="I32" s="23"/>
      <c r="J32" s="23"/>
      <c r="K32" s="23"/>
      <c r="L32" s="23"/>
      <c r="M32" s="23"/>
      <c r="N32" s="23"/>
      <c r="O32" s="263"/>
    </row>
    <row r="33" spans="2:24" ht="15.5" thickBot="1">
      <c r="B33" s="24"/>
      <c r="C33" s="25"/>
      <c r="D33" s="25"/>
      <c r="E33" s="25"/>
      <c r="F33" s="25"/>
      <c r="G33" s="25"/>
      <c r="H33" s="25"/>
      <c r="I33" s="25"/>
      <c r="J33" s="25"/>
      <c r="K33" s="25"/>
      <c r="L33" s="25"/>
      <c r="M33" s="25"/>
      <c r="N33" s="25"/>
      <c r="O33" s="264"/>
      <c r="P33" s="264"/>
      <c r="Q33" s="264"/>
      <c r="R33" s="264"/>
      <c r="S33" s="264"/>
      <c r="T33" s="264"/>
      <c r="V33" s="24"/>
      <c r="W33" s="264"/>
      <c r="X33" s="264"/>
    </row>
    <row r="34" spans="2:24" ht="15.5" thickBot="1">
      <c r="B34" s="26" t="s">
        <v>37</v>
      </c>
      <c r="C34" s="27"/>
      <c r="D34" s="27"/>
      <c r="E34" s="27"/>
      <c r="F34" s="27"/>
      <c r="G34" s="27"/>
      <c r="H34" s="27"/>
      <c r="I34" s="27"/>
      <c r="J34" s="27"/>
      <c r="K34" s="27"/>
      <c r="L34" s="27"/>
      <c r="M34" s="27"/>
      <c r="N34" s="26"/>
      <c r="O34" s="265"/>
      <c r="P34" s="265"/>
      <c r="Q34" s="265"/>
      <c r="R34" s="265"/>
      <c r="S34" s="265"/>
      <c r="T34" s="265"/>
      <c r="V34" s="26" t="s">
        <v>37</v>
      </c>
      <c r="W34" s="265"/>
      <c r="X34" s="265"/>
    </row>
    <row r="35" spans="2:24" ht="15.5" thickBot="1">
      <c r="B35" s="28" t="s">
        <v>38</v>
      </c>
      <c r="C35" s="29"/>
      <c r="D35" s="29"/>
      <c r="E35" s="29"/>
      <c r="F35" s="29"/>
      <c r="G35" s="29"/>
      <c r="H35" s="29"/>
      <c r="I35" s="29"/>
      <c r="J35" s="29"/>
      <c r="K35" s="29"/>
      <c r="L35" s="29"/>
      <c r="M35" s="29"/>
      <c r="N35" s="29"/>
      <c r="O35" s="266"/>
      <c r="P35" s="266"/>
      <c r="Q35" s="266"/>
      <c r="R35" s="266"/>
      <c r="S35" s="266"/>
      <c r="T35" s="266"/>
      <c r="V35" s="28" t="s">
        <v>38</v>
      </c>
      <c r="W35" s="266"/>
      <c r="X35" s="266"/>
    </row>
    <row r="36" spans="2:24" ht="16" thickBot="1">
      <c r="B36" s="30" t="s">
        <v>39</v>
      </c>
      <c r="C36" s="31">
        <v>254496</v>
      </c>
      <c r="D36" s="31">
        <v>361188</v>
      </c>
      <c r="E36" s="31">
        <v>315607</v>
      </c>
      <c r="F36" s="31">
        <v>403075</v>
      </c>
      <c r="G36" s="31">
        <v>590299</v>
      </c>
      <c r="H36" s="31">
        <v>433807</v>
      </c>
      <c r="I36" s="31">
        <v>524315</v>
      </c>
      <c r="J36" s="31">
        <v>721146</v>
      </c>
      <c r="K36" s="31">
        <v>460247</v>
      </c>
      <c r="L36" s="31">
        <v>541371</v>
      </c>
      <c r="M36" s="31">
        <v>409376</v>
      </c>
      <c r="N36" s="31">
        <v>1060187</v>
      </c>
      <c r="O36" s="267">
        <v>1068640</v>
      </c>
      <c r="P36" s="61">
        <v>542198</v>
      </c>
      <c r="Q36" s="61">
        <v>617764</v>
      </c>
      <c r="R36" s="61">
        <v>1492654</v>
      </c>
      <c r="S36" s="61">
        <v>1205650</v>
      </c>
      <c r="T36" s="61">
        <v>545837</v>
      </c>
      <c r="V36" s="30" t="s">
        <v>39</v>
      </c>
      <c r="W36" s="61">
        <v>914679</v>
      </c>
      <c r="X36" s="61">
        <f>+[25]EEFF_TE_Col!X37</f>
        <v>1081699</v>
      </c>
    </row>
    <row r="37" spans="2:24" ht="16" thickBot="1">
      <c r="B37" s="30" t="s">
        <v>40</v>
      </c>
      <c r="C37" s="31">
        <v>24008</v>
      </c>
      <c r="D37" s="31">
        <v>41776</v>
      </c>
      <c r="E37" s="31">
        <v>246287</v>
      </c>
      <c r="F37" s="31">
        <v>35401</v>
      </c>
      <c r="G37" s="31">
        <v>51428</v>
      </c>
      <c r="H37" s="31">
        <v>50199</v>
      </c>
      <c r="I37" s="31">
        <v>454588</v>
      </c>
      <c r="J37" s="31">
        <v>77976</v>
      </c>
      <c r="K37" s="31">
        <v>69730</v>
      </c>
      <c r="L37" s="31">
        <v>121792</v>
      </c>
      <c r="M37" s="31">
        <v>244445</v>
      </c>
      <c r="N37" s="31">
        <v>113023</v>
      </c>
      <c r="O37" s="267">
        <v>60469</v>
      </c>
      <c r="P37" s="61">
        <v>158541</v>
      </c>
      <c r="Q37" s="61">
        <v>627422</v>
      </c>
      <c r="R37" s="61">
        <v>176312</v>
      </c>
      <c r="S37" s="61">
        <v>98033</v>
      </c>
      <c r="T37" s="61">
        <v>274909</v>
      </c>
      <c r="V37" s="30" t="s">
        <v>40</v>
      </c>
      <c r="W37" s="61">
        <v>310361</v>
      </c>
      <c r="X37" s="61">
        <f>+[25]EEFF_TE_Col!X38</f>
        <v>185590</v>
      </c>
    </row>
    <row r="38" spans="2:24" ht="16" thickBot="1">
      <c r="B38" s="30" t="s">
        <v>41</v>
      </c>
      <c r="C38" s="31">
        <v>23231</v>
      </c>
      <c r="D38" s="31">
        <v>20897</v>
      </c>
      <c r="E38" s="31">
        <v>55187</v>
      </c>
      <c r="F38" s="31">
        <v>89400</v>
      </c>
      <c r="G38" s="31">
        <v>88092</v>
      </c>
      <c r="H38" s="31">
        <v>37166</v>
      </c>
      <c r="I38" s="31">
        <v>57401</v>
      </c>
      <c r="J38" s="31">
        <v>44712</v>
      </c>
      <c r="K38" s="31">
        <v>66939</v>
      </c>
      <c r="L38" s="31">
        <v>41135</v>
      </c>
      <c r="M38" s="31">
        <v>68907</v>
      </c>
      <c r="N38" s="31">
        <v>99916</v>
      </c>
      <c r="O38" s="267">
        <v>126282</v>
      </c>
      <c r="P38" s="61">
        <v>68105</v>
      </c>
      <c r="Q38" s="61">
        <v>98117</v>
      </c>
      <c r="R38" s="61">
        <v>126604</v>
      </c>
      <c r="S38" s="61">
        <v>153369</v>
      </c>
      <c r="T38" s="61">
        <v>71331</v>
      </c>
      <c r="V38" s="30" t="s">
        <v>41</v>
      </c>
      <c r="W38" s="61">
        <v>78279</v>
      </c>
      <c r="X38" s="61">
        <f>+[25]EEFF_TE_Col!X39</f>
        <v>89043</v>
      </c>
    </row>
    <row r="39" spans="2:24" ht="16" thickBot="1">
      <c r="B39" s="30" t="s">
        <v>43</v>
      </c>
      <c r="C39" s="31">
        <v>18150</v>
      </c>
      <c r="D39" s="31">
        <v>7786</v>
      </c>
      <c r="E39" s="31">
        <v>9401</v>
      </c>
      <c r="F39" s="31">
        <v>19984</v>
      </c>
      <c r="G39" s="31">
        <v>17092</v>
      </c>
      <c r="H39" s="31">
        <v>15188</v>
      </c>
      <c r="I39" s="31">
        <v>13600</v>
      </c>
      <c r="J39" s="31">
        <v>10298</v>
      </c>
      <c r="K39" s="31">
        <v>13428</v>
      </c>
      <c r="L39" s="31">
        <v>7798</v>
      </c>
      <c r="M39" s="31">
        <v>21194</v>
      </c>
      <c r="N39" s="31">
        <v>14017</v>
      </c>
      <c r="O39" s="267">
        <v>20591</v>
      </c>
      <c r="P39" s="61">
        <v>12676</v>
      </c>
      <c r="Q39" s="61">
        <v>12054</v>
      </c>
      <c r="R39" s="61">
        <v>22986</v>
      </c>
      <c r="S39" s="61">
        <v>25172</v>
      </c>
      <c r="T39" s="61">
        <v>19436</v>
      </c>
      <c r="V39" s="30" t="s">
        <v>43</v>
      </c>
      <c r="W39" s="61">
        <v>23805</v>
      </c>
      <c r="X39" s="61">
        <f>+[25]EEFF_TE_Col!X40</f>
        <v>19603</v>
      </c>
    </row>
    <row r="40" spans="2:24" ht="16" thickBot="1">
      <c r="B40" s="30" t="s">
        <v>44</v>
      </c>
      <c r="C40" s="31">
        <v>38839</v>
      </c>
      <c r="D40" s="31">
        <v>210</v>
      </c>
      <c r="E40" s="31">
        <v>41275</v>
      </c>
      <c r="F40" s="31">
        <v>52291</v>
      </c>
      <c r="G40" s="31">
        <v>410</v>
      </c>
      <c r="H40" s="31">
        <v>407</v>
      </c>
      <c r="I40" s="31">
        <v>572</v>
      </c>
      <c r="J40" s="31">
        <v>1987</v>
      </c>
      <c r="K40" s="31">
        <v>913</v>
      </c>
      <c r="L40" s="31">
        <v>181</v>
      </c>
      <c r="M40" s="31">
        <v>2896</v>
      </c>
      <c r="N40" s="31">
        <v>6128</v>
      </c>
      <c r="O40" s="267">
        <v>9985</v>
      </c>
      <c r="P40" s="61">
        <v>6346</v>
      </c>
      <c r="Q40" s="61">
        <v>738</v>
      </c>
      <c r="R40" s="61">
        <v>0</v>
      </c>
      <c r="S40" s="61">
        <v>0</v>
      </c>
      <c r="T40" s="61">
        <v>0</v>
      </c>
      <c r="V40" s="30" t="s">
        <v>44</v>
      </c>
      <c r="W40" s="61">
        <v>0</v>
      </c>
      <c r="X40" s="61">
        <f>+[25]EEFF_TE_Col!X41</f>
        <v>0</v>
      </c>
    </row>
    <row r="41" spans="2:24" ht="15.5" thickBot="1">
      <c r="B41" s="32" t="s">
        <v>45</v>
      </c>
      <c r="C41" s="33">
        <v>358724</v>
      </c>
      <c r="D41" s="33">
        <v>431857</v>
      </c>
      <c r="E41" s="33">
        <v>667757</v>
      </c>
      <c r="F41" s="33">
        <v>600151</v>
      </c>
      <c r="G41" s="33">
        <v>747321</v>
      </c>
      <c r="H41" s="33">
        <v>536767</v>
      </c>
      <c r="I41" s="33">
        <v>1050476</v>
      </c>
      <c r="J41" s="33">
        <v>856119</v>
      </c>
      <c r="K41" s="33">
        <v>611257</v>
      </c>
      <c r="L41" s="33">
        <v>712277</v>
      </c>
      <c r="M41" s="33">
        <v>746818</v>
      </c>
      <c r="N41" s="33">
        <v>1293271</v>
      </c>
      <c r="O41" s="268">
        <v>1285967</v>
      </c>
      <c r="P41" s="63">
        <f t="shared" ref="P41" si="4">SUM(P36:P40)</f>
        <v>787866</v>
      </c>
      <c r="Q41" s="63">
        <f t="shared" ref="Q41" si="5">SUM(Q36:Q40)</f>
        <v>1356095</v>
      </c>
      <c r="R41" s="63">
        <v>1818556</v>
      </c>
      <c r="S41" s="63">
        <f t="shared" ref="S41" si="6">SUM(S36:S40)</f>
        <v>1482224</v>
      </c>
      <c r="T41" s="63">
        <f t="shared" ref="T41" si="7">SUM(T36:T40)</f>
        <v>911513</v>
      </c>
      <c r="V41" s="32" t="s">
        <v>45</v>
      </c>
      <c r="W41" s="63">
        <v>1327124</v>
      </c>
      <c r="X41" s="63">
        <f>+[25]EEFF_TE_Col!X42</f>
        <v>1375935</v>
      </c>
    </row>
    <row r="42" spans="2:24" ht="15.5" thickBot="1">
      <c r="B42" s="28" t="s">
        <v>46</v>
      </c>
      <c r="C42" s="29"/>
      <c r="D42" s="29"/>
      <c r="E42" s="29"/>
      <c r="F42" s="29"/>
      <c r="G42" s="29"/>
      <c r="H42" s="29"/>
      <c r="I42" s="29"/>
      <c r="J42" s="29"/>
      <c r="K42" s="29"/>
      <c r="L42" s="29"/>
      <c r="M42" s="29"/>
      <c r="N42" s="29"/>
      <c r="O42" s="266"/>
      <c r="P42" s="59"/>
      <c r="Q42" s="59"/>
      <c r="R42" s="59">
        <v>0</v>
      </c>
      <c r="S42" s="59"/>
      <c r="T42" s="632"/>
      <c r="V42" s="28" t="s">
        <v>46</v>
      </c>
      <c r="W42" s="632"/>
      <c r="X42" s="632">
        <f>+[25]EEFF_TE_Col!X43</f>
        <v>0</v>
      </c>
    </row>
    <row r="43" spans="2:24" ht="16" thickBot="1">
      <c r="B43" s="30" t="s">
        <v>47</v>
      </c>
      <c r="C43" s="31">
        <v>20298</v>
      </c>
      <c r="D43" s="31">
        <v>16901</v>
      </c>
      <c r="E43" s="31">
        <v>13702</v>
      </c>
      <c r="F43" s="31">
        <v>12561</v>
      </c>
      <c r="G43" s="31">
        <v>10373</v>
      </c>
      <c r="H43" s="31">
        <v>10461</v>
      </c>
      <c r="I43" s="31">
        <v>12641</v>
      </c>
      <c r="J43" s="31">
        <v>13644</v>
      </c>
      <c r="K43" s="31">
        <v>12190</v>
      </c>
      <c r="L43" s="31">
        <v>11029</v>
      </c>
      <c r="M43" s="31">
        <v>11664</v>
      </c>
      <c r="N43" s="31">
        <v>10374</v>
      </c>
      <c r="O43" s="267">
        <v>9013</v>
      </c>
      <c r="P43" s="61">
        <v>8529</v>
      </c>
      <c r="Q43" s="61">
        <v>99998</v>
      </c>
      <c r="R43" s="61">
        <v>78674</v>
      </c>
      <c r="S43" s="61">
        <v>9919</v>
      </c>
      <c r="T43" s="61">
        <v>13120</v>
      </c>
      <c r="V43" s="30" t="s">
        <v>47</v>
      </c>
      <c r="W43" s="61">
        <v>14034</v>
      </c>
      <c r="X43" s="61">
        <f>+[25]EEFF_TE_Col!X44</f>
        <v>10279</v>
      </c>
    </row>
    <row r="44" spans="2:24" ht="16" thickBot="1">
      <c r="B44" s="30" t="s">
        <v>48</v>
      </c>
      <c r="C44" s="31">
        <v>0</v>
      </c>
      <c r="D44" s="31">
        <v>44649</v>
      </c>
      <c r="E44" s="31">
        <v>44649</v>
      </c>
      <c r="F44" s="31">
        <v>44649</v>
      </c>
      <c r="G44" s="31">
        <v>44649</v>
      </c>
      <c r="H44" s="31">
        <v>24955</v>
      </c>
      <c r="I44" s="31">
        <v>25449</v>
      </c>
      <c r="J44" s="31">
        <v>23993</v>
      </c>
      <c r="K44" s="31">
        <v>28677</v>
      </c>
      <c r="L44" s="31">
        <v>1405</v>
      </c>
      <c r="M44" s="31">
        <v>8927</v>
      </c>
      <c r="N44" s="31">
        <v>16307</v>
      </c>
      <c r="O44" s="267">
        <v>21020</v>
      </c>
      <c r="P44" s="61">
        <v>1023</v>
      </c>
      <c r="Q44" s="61">
        <v>7045</v>
      </c>
      <c r="R44" s="61">
        <v>10985</v>
      </c>
      <c r="S44" s="61">
        <v>15579</v>
      </c>
      <c r="T44" s="61">
        <v>679</v>
      </c>
      <c r="V44" s="30" t="s">
        <v>48</v>
      </c>
      <c r="W44" s="61">
        <v>8269</v>
      </c>
      <c r="X44" s="61">
        <f>+[25]EEFF_TE_Col!X45</f>
        <v>13568</v>
      </c>
    </row>
    <row r="45" spans="2:24" ht="28.5" thickBot="1">
      <c r="B45" s="30" t="s">
        <v>1012</v>
      </c>
      <c r="C45" s="31">
        <v>8056601</v>
      </c>
      <c r="D45" s="31">
        <v>10216170</v>
      </c>
      <c r="E45" s="31">
        <v>9530390</v>
      </c>
      <c r="F45" s="31">
        <v>9461072</v>
      </c>
      <c r="G45" s="31">
        <v>9802592</v>
      </c>
      <c r="H45" s="31">
        <v>11013197</v>
      </c>
      <c r="I45" s="31">
        <v>10732696</v>
      </c>
      <c r="J45" s="31">
        <v>11183637</v>
      </c>
      <c r="K45" s="31">
        <v>11593893</v>
      </c>
      <c r="L45" s="31">
        <v>11224367</v>
      </c>
      <c r="M45" s="31">
        <v>11933040</v>
      </c>
      <c r="N45" s="31">
        <v>11150959</v>
      </c>
      <c r="O45" s="267">
        <v>11852674</v>
      </c>
      <c r="P45" s="61">
        <v>11435299</v>
      </c>
      <c r="Q45" s="61">
        <v>11743622</v>
      </c>
      <c r="R45" s="61">
        <v>12598674</v>
      </c>
      <c r="S45" s="61">
        <v>12219187</v>
      </c>
      <c r="T45" s="61">
        <v>12504610</v>
      </c>
      <c r="V45" s="30" t="s">
        <v>1012</v>
      </c>
      <c r="W45" s="61">
        <v>12810091</v>
      </c>
      <c r="X45" s="61">
        <f>+[25]EEFF_TE_Col!X46</f>
        <v>13322971</v>
      </c>
    </row>
    <row r="46" spans="2:24" ht="16" thickBot="1">
      <c r="B46" s="30" t="s">
        <v>95</v>
      </c>
      <c r="C46" s="31">
        <v>12528</v>
      </c>
      <c r="D46" s="31">
        <v>12528</v>
      </c>
      <c r="E46" s="31">
        <v>12528</v>
      </c>
      <c r="F46" s="31">
        <v>12524</v>
      </c>
      <c r="G46" s="31">
        <v>12524</v>
      </c>
      <c r="H46" s="31">
        <v>12524</v>
      </c>
      <c r="I46" s="31">
        <v>12524</v>
      </c>
      <c r="J46" s="31">
        <v>12524</v>
      </c>
      <c r="K46" s="31">
        <v>12524</v>
      </c>
      <c r="L46" s="31">
        <v>12524</v>
      </c>
      <c r="M46" s="31">
        <v>12524</v>
      </c>
      <c r="N46" s="31">
        <v>12524</v>
      </c>
      <c r="O46" s="267">
        <v>12524</v>
      </c>
      <c r="P46" s="61">
        <v>12524</v>
      </c>
      <c r="Q46" s="61">
        <v>12524</v>
      </c>
      <c r="R46" s="61">
        <v>12524</v>
      </c>
      <c r="S46" s="61">
        <v>12524</v>
      </c>
      <c r="T46" s="61">
        <v>12524</v>
      </c>
      <c r="V46" s="30" t="s">
        <v>95</v>
      </c>
      <c r="W46" s="61">
        <v>13795</v>
      </c>
      <c r="X46" s="61">
        <f>+[25]EEFF_TE_Col!X47</f>
        <v>13953</v>
      </c>
    </row>
    <row r="47" spans="2:24" ht="16" thickBot="1">
      <c r="B47" s="30" t="s">
        <v>40</v>
      </c>
      <c r="C47" s="31">
        <v>6350</v>
      </c>
      <c r="D47" s="31">
        <v>13629</v>
      </c>
      <c r="E47" s="31">
        <v>14315</v>
      </c>
      <c r="F47" s="31">
        <v>15069</v>
      </c>
      <c r="G47" s="31">
        <v>16013</v>
      </c>
      <c r="H47" s="31">
        <v>15621</v>
      </c>
      <c r="I47" s="31">
        <v>16688</v>
      </c>
      <c r="J47" s="31">
        <v>16934</v>
      </c>
      <c r="K47" s="31">
        <v>17416</v>
      </c>
      <c r="L47" s="31">
        <v>17475</v>
      </c>
      <c r="M47" s="31">
        <v>17502</v>
      </c>
      <c r="N47" s="31">
        <v>17446</v>
      </c>
      <c r="O47" s="267">
        <v>18052</v>
      </c>
      <c r="P47" s="61">
        <v>18346</v>
      </c>
      <c r="Q47" s="61">
        <v>19342</v>
      </c>
      <c r="R47" s="61">
        <v>19218</v>
      </c>
      <c r="S47" s="61">
        <v>22110</v>
      </c>
      <c r="T47" s="61">
        <v>23116</v>
      </c>
      <c r="V47" s="30" t="s">
        <v>40</v>
      </c>
      <c r="W47" s="61">
        <v>21826</v>
      </c>
      <c r="X47" s="61">
        <f>+[25]EEFF_TE_Col!X48</f>
        <v>22508</v>
      </c>
    </row>
    <row r="48" spans="2:24" ht="16" thickBot="1">
      <c r="B48" s="30" t="s">
        <v>51</v>
      </c>
      <c r="C48" s="31">
        <v>0</v>
      </c>
      <c r="D48" s="31">
        <v>0</v>
      </c>
      <c r="E48" s="31">
        <v>0</v>
      </c>
      <c r="F48" s="31">
        <v>0</v>
      </c>
      <c r="G48" s="31">
        <v>0</v>
      </c>
      <c r="H48" s="31">
        <v>0</v>
      </c>
      <c r="I48" s="31">
        <v>0</v>
      </c>
      <c r="J48" s="31">
        <v>0</v>
      </c>
      <c r="K48" s="31">
        <v>0</v>
      </c>
      <c r="L48" s="31">
        <v>0</v>
      </c>
      <c r="M48" s="31">
        <v>0</v>
      </c>
      <c r="N48" s="31">
        <v>0</v>
      </c>
      <c r="O48" s="267">
        <v>0</v>
      </c>
      <c r="P48" s="61">
        <v>0</v>
      </c>
      <c r="Q48" s="61">
        <v>0</v>
      </c>
      <c r="R48" s="61">
        <v>0</v>
      </c>
      <c r="S48" s="61">
        <v>0</v>
      </c>
      <c r="T48" s="61"/>
      <c r="V48" s="30" t="s">
        <v>42</v>
      </c>
      <c r="W48" s="61">
        <v>0</v>
      </c>
      <c r="X48" s="61">
        <f>+[25]EEFF_TE_Col!X49</f>
        <v>0</v>
      </c>
    </row>
    <row r="49" spans="2:24" ht="16" thickBot="1">
      <c r="B49" s="30" t="s">
        <v>1013</v>
      </c>
      <c r="C49" s="31">
        <v>5066863</v>
      </c>
      <c r="D49" s="31">
        <v>5683964</v>
      </c>
      <c r="E49" s="31">
        <v>5835660</v>
      </c>
      <c r="F49" s="31">
        <v>5930332</v>
      </c>
      <c r="G49" s="31">
        <v>6084789</v>
      </c>
      <c r="H49" s="31">
        <v>6211045</v>
      </c>
      <c r="I49" s="31">
        <v>6287331</v>
      </c>
      <c r="J49" s="31">
        <v>6374734</v>
      </c>
      <c r="K49" s="31">
        <v>6480169</v>
      </c>
      <c r="L49" s="31">
        <v>6667921</v>
      </c>
      <c r="M49" s="31">
        <v>6797606</v>
      </c>
      <c r="N49" s="31">
        <v>6876688</v>
      </c>
      <c r="O49" s="267">
        <v>6981007</v>
      </c>
      <c r="P49" s="61">
        <v>7171938</v>
      </c>
      <c r="Q49" s="61">
        <v>7226974</v>
      </c>
      <c r="R49" s="61">
        <v>7249023</v>
      </c>
      <c r="S49" s="61">
        <v>7303109</v>
      </c>
      <c r="T49" s="61">
        <v>7407001</v>
      </c>
      <c r="V49" s="30" t="s">
        <v>1013</v>
      </c>
      <c r="W49" s="61">
        <v>7469551</v>
      </c>
      <c r="X49" s="61">
        <f>+[25]EEFF_TE_Col!X50</f>
        <v>7564105</v>
      </c>
    </row>
    <row r="50" spans="2:24" ht="16" thickBot="1">
      <c r="B50" s="30" t="s">
        <v>53</v>
      </c>
      <c r="C50" s="31">
        <v>7803</v>
      </c>
      <c r="D50" s="31">
        <v>7720</v>
      </c>
      <c r="E50" s="31">
        <v>7699</v>
      </c>
      <c r="F50" s="31">
        <v>7678</v>
      </c>
      <c r="G50" s="31">
        <v>7658</v>
      </c>
      <c r="H50" s="31">
        <v>7936</v>
      </c>
      <c r="I50" s="31">
        <v>7914</v>
      </c>
      <c r="J50" s="31">
        <v>7892</v>
      </c>
      <c r="K50" s="31">
        <v>7870</v>
      </c>
      <c r="L50" s="31">
        <v>7848</v>
      </c>
      <c r="M50" s="31">
        <v>7826</v>
      </c>
      <c r="N50" s="31">
        <v>7804</v>
      </c>
      <c r="O50" s="267">
        <v>7783</v>
      </c>
      <c r="P50" s="61">
        <v>7761</v>
      </c>
      <c r="Q50" s="61">
        <v>7739</v>
      </c>
      <c r="R50" s="61">
        <v>7717</v>
      </c>
      <c r="S50" s="61">
        <v>7695</v>
      </c>
      <c r="T50" s="61">
        <v>7673</v>
      </c>
      <c r="V50" s="30" t="s">
        <v>53</v>
      </c>
      <c r="W50" s="61">
        <v>7651</v>
      </c>
      <c r="X50" s="61">
        <f>+[25]EEFF_TE_Col!X51</f>
        <v>7630</v>
      </c>
    </row>
    <row r="51" spans="2:24" ht="16" thickBot="1">
      <c r="B51" s="30" t="s">
        <v>55</v>
      </c>
      <c r="C51" s="31">
        <v>100716</v>
      </c>
      <c r="D51" s="31">
        <v>102263</v>
      </c>
      <c r="E51" s="31">
        <v>103689</v>
      </c>
      <c r="F51" s="31">
        <v>131067</v>
      </c>
      <c r="G51" s="31">
        <v>132314</v>
      </c>
      <c r="H51" s="31">
        <v>122692</v>
      </c>
      <c r="I51" s="31">
        <v>122010</v>
      </c>
      <c r="J51" s="31">
        <v>139118</v>
      </c>
      <c r="K51" s="31">
        <v>141132</v>
      </c>
      <c r="L51" s="31">
        <v>157983</v>
      </c>
      <c r="M51" s="31">
        <v>157003</v>
      </c>
      <c r="N51" s="31">
        <v>157771</v>
      </c>
      <c r="O51" s="267">
        <v>124695</v>
      </c>
      <c r="P51" s="61">
        <v>156725</v>
      </c>
      <c r="Q51" s="61">
        <v>155939</v>
      </c>
      <c r="R51" s="61">
        <v>209543</v>
      </c>
      <c r="S51" s="61">
        <v>210760</v>
      </c>
      <c r="T51" s="61">
        <v>212532</v>
      </c>
      <c r="V51" s="30" t="s">
        <v>55</v>
      </c>
      <c r="W51" s="61">
        <v>173347</v>
      </c>
      <c r="X51" s="61">
        <f>+[25]EEFF_TE_Col!X52</f>
        <v>212904</v>
      </c>
    </row>
    <row r="52" spans="2:24" ht="16" thickBot="1">
      <c r="B52" s="30" t="s">
        <v>43</v>
      </c>
      <c r="C52" s="31">
        <v>1300</v>
      </c>
      <c r="D52" s="31">
        <v>1200</v>
      </c>
      <c r="E52" s="31">
        <v>1175</v>
      </c>
      <c r="F52" s="31">
        <v>1150</v>
      </c>
      <c r="G52" s="31">
        <v>1125</v>
      </c>
      <c r="H52" s="31">
        <v>1100</v>
      </c>
      <c r="I52" s="31">
        <v>1075</v>
      </c>
      <c r="J52" s="31">
        <v>1050</v>
      </c>
      <c r="K52" s="31">
        <v>1025</v>
      </c>
      <c r="L52" s="31">
        <v>1000</v>
      </c>
      <c r="M52" s="31">
        <v>975</v>
      </c>
      <c r="N52" s="31">
        <v>950</v>
      </c>
      <c r="O52" s="267">
        <v>925</v>
      </c>
      <c r="P52" s="61">
        <v>900</v>
      </c>
      <c r="Q52" s="61">
        <v>875</v>
      </c>
      <c r="R52" s="61">
        <v>850</v>
      </c>
      <c r="S52" s="61">
        <v>825</v>
      </c>
      <c r="T52" s="61">
        <v>800</v>
      </c>
      <c r="V52" s="30" t="s">
        <v>43</v>
      </c>
      <c r="W52" s="61">
        <v>775</v>
      </c>
      <c r="X52" s="61">
        <f>+[25]EEFF_TE_Col!X53</f>
        <v>750</v>
      </c>
    </row>
    <row r="53" spans="2:24" ht="16" thickBot="1">
      <c r="B53" s="30" t="s">
        <v>56</v>
      </c>
      <c r="C53" s="31">
        <v>0</v>
      </c>
      <c r="D53" s="31">
        <v>0</v>
      </c>
      <c r="E53" s="31">
        <v>0</v>
      </c>
      <c r="F53" s="31">
        <v>0</v>
      </c>
      <c r="G53" s="31">
        <v>0</v>
      </c>
      <c r="H53" s="31">
        <v>0</v>
      </c>
      <c r="I53" s="31">
        <v>0</v>
      </c>
      <c r="J53" s="31">
        <v>0</v>
      </c>
      <c r="K53" s="31">
        <v>0</v>
      </c>
      <c r="L53" s="31">
        <v>0</v>
      </c>
      <c r="M53" s="31">
        <v>0</v>
      </c>
      <c r="N53" s="31">
        <v>0</v>
      </c>
      <c r="O53" s="267">
        <v>0</v>
      </c>
      <c r="P53" s="61">
        <v>0</v>
      </c>
      <c r="Q53" s="61">
        <v>0</v>
      </c>
      <c r="R53" s="61">
        <v>0</v>
      </c>
      <c r="S53" s="61">
        <v>0</v>
      </c>
      <c r="T53" s="61"/>
      <c r="V53" s="30" t="s">
        <v>56</v>
      </c>
      <c r="W53" s="61">
        <v>0</v>
      </c>
      <c r="X53" s="61">
        <f>+[25]EEFF_TE_Col!X54</f>
        <v>0</v>
      </c>
    </row>
    <row r="54" spans="2:24" ht="16" thickBot="1">
      <c r="B54" s="30" t="s">
        <v>57</v>
      </c>
      <c r="C54" s="31">
        <v>0</v>
      </c>
      <c r="D54" s="31">
        <v>0</v>
      </c>
      <c r="E54" s="31">
        <v>0</v>
      </c>
      <c r="F54" s="31">
        <v>0</v>
      </c>
      <c r="G54" s="31">
        <v>0</v>
      </c>
      <c r="H54" s="31">
        <v>0</v>
      </c>
      <c r="I54" s="31">
        <v>6549</v>
      </c>
      <c r="J54" s="31">
        <v>7219</v>
      </c>
      <c r="K54" s="31">
        <v>6909</v>
      </c>
      <c r="L54" s="31">
        <v>0</v>
      </c>
      <c r="M54" s="31">
        <v>0</v>
      </c>
      <c r="N54" s="31">
        <v>0</v>
      </c>
      <c r="O54" s="267">
        <v>21615</v>
      </c>
      <c r="P54" s="61">
        <v>14945</v>
      </c>
      <c r="Q54" s="61">
        <v>14227</v>
      </c>
      <c r="R54" s="61">
        <v>0</v>
      </c>
      <c r="S54" s="61">
        <v>0</v>
      </c>
      <c r="T54" s="61"/>
      <c r="V54" s="30" t="s">
        <v>57</v>
      </c>
      <c r="W54" s="61">
        <v>0</v>
      </c>
      <c r="X54" s="61">
        <f>+[25]EEFF_TE_Col!X55</f>
        <v>0</v>
      </c>
    </row>
    <row r="55" spans="2:24" ht="16" thickBot="1">
      <c r="B55" s="30" t="s">
        <v>44</v>
      </c>
      <c r="C55" s="31">
        <v>209449</v>
      </c>
      <c r="D55" s="31">
        <v>195628</v>
      </c>
      <c r="E55" s="31">
        <v>182285</v>
      </c>
      <c r="F55" s="31">
        <v>190722</v>
      </c>
      <c r="G55" s="31">
        <v>135199</v>
      </c>
      <c r="H55" s="31">
        <v>147825</v>
      </c>
      <c r="I55" s="31">
        <v>103365</v>
      </c>
      <c r="J55" s="31">
        <v>104370</v>
      </c>
      <c r="K55" s="31">
        <v>101523</v>
      </c>
      <c r="L55" s="31">
        <v>96102</v>
      </c>
      <c r="M55" s="31">
        <v>313227</v>
      </c>
      <c r="N55" s="31">
        <v>289657</v>
      </c>
      <c r="O55" s="267">
        <v>298904</v>
      </c>
      <c r="P55" s="61">
        <v>187208</v>
      </c>
      <c r="Q55" s="61">
        <v>212146</v>
      </c>
      <c r="R55" s="61">
        <v>0</v>
      </c>
      <c r="S55" s="61">
        <v>0</v>
      </c>
      <c r="T55" s="61">
        <v>0</v>
      </c>
      <c r="V55" s="30" t="s">
        <v>44</v>
      </c>
      <c r="W55" s="61">
        <v>0</v>
      </c>
      <c r="X55" s="61">
        <f>+[25]EEFF_TE_Col!X56</f>
        <v>0</v>
      </c>
    </row>
    <row r="56" spans="2:24" ht="15.5" thickBot="1">
      <c r="B56" s="28" t="s">
        <v>59</v>
      </c>
      <c r="C56" s="34">
        <v>13481908</v>
      </c>
      <c r="D56" s="34">
        <v>16294652</v>
      </c>
      <c r="E56" s="34">
        <v>15746092</v>
      </c>
      <c r="F56" s="34">
        <v>15806824</v>
      </c>
      <c r="G56" s="34">
        <v>16247236</v>
      </c>
      <c r="H56" s="34">
        <v>17567356</v>
      </c>
      <c r="I56" s="97">
        <f>SUM(I43:I55)</f>
        <v>17328242</v>
      </c>
      <c r="J56" s="97">
        <f>SUM(J43:J55)</f>
        <v>17885115</v>
      </c>
      <c r="K56" s="97">
        <f>SUM(K43:K55)</f>
        <v>18403328</v>
      </c>
      <c r="L56" s="34">
        <v>18197654</v>
      </c>
      <c r="M56" s="34">
        <v>19260294</v>
      </c>
      <c r="N56" s="34">
        <v>18540480</v>
      </c>
      <c r="O56" s="269">
        <v>19348212</v>
      </c>
      <c r="P56" s="64">
        <f t="shared" ref="P56" si="8">SUM(P43:P55)</f>
        <v>19015198</v>
      </c>
      <c r="Q56" s="64">
        <f t="shared" ref="Q56" si="9">SUM(Q43:Q55)</f>
        <v>19500431</v>
      </c>
      <c r="R56" s="64">
        <v>20187208</v>
      </c>
      <c r="S56" s="64">
        <f t="shared" ref="S56" si="10">SUM(S43:S55)</f>
        <v>19801708</v>
      </c>
      <c r="T56" s="64">
        <f t="shared" ref="T56" si="11">SUM(T43:T55)</f>
        <v>20182055</v>
      </c>
      <c r="V56" s="28" t="s">
        <v>59</v>
      </c>
      <c r="W56" s="64">
        <v>20519339</v>
      </c>
      <c r="X56" s="64">
        <f>+[25]EEFF_TE_Col!X57</f>
        <v>21168668</v>
      </c>
    </row>
    <row r="57" spans="2:24" ht="15.5" thickBot="1">
      <c r="B57" s="35" t="s">
        <v>60</v>
      </c>
      <c r="C57" s="36">
        <v>13840632</v>
      </c>
      <c r="D57" s="36">
        <v>16726509</v>
      </c>
      <c r="E57" s="36">
        <v>16413849</v>
      </c>
      <c r="F57" s="36">
        <v>16406975</v>
      </c>
      <c r="G57" s="36">
        <v>16994557</v>
      </c>
      <c r="H57" s="36">
        <v>18104123</v>
      </c>
      <c r="I57" s="98">
        <f>+I56+I41</f>
        <v>18378718</v>
      </c>
      <c r="J57" s="98">
        <f>+J56+J41</f>
        <v>18741234</v>
      </c>
      <c r="K57" s="98">
        <f>+K56+K41</f>
        <v>19014585</v>
      </c>
      <c r="L57" s="36">
        <v>18909931</v>
      </c>
      <c r="M57" s="36">
        <v>20007112</v>
      </c>
      <c r="N57" s="36">
        <v>19833751</v>
      </c>
      <c r="O57" s="270">
        <v>20634179</v>
      </c>
      <c r="P57" s="66">
        <f t="shared" ref="P57:Q57" si="12">+P41+P56</f>
        <v>19803064</v>
      </c>
      <c r="Q57" s="66">
        <f t="shared" si="12"/>
        <v>20856526</v>
      </c>
      <c r="R57" s="66">
        <v>22005764</v>
      </c>
      <c r="S57" s="66">
        <f t="shared" ref="S57:T57" si="13">+S41+S56</f>
        <v>21283932</v>
      </c>
      <c r="T57" s="66">
        <f t="shared" si="13"/>
        <v>21093568</v>
      </c>
      <c r="V57" s="35" t="s">
        <v>60</v>
      </c>
      <c r="W57" s="66">
        <v>21846463</v>
      </c>
      <c r="X57" s="66">
        <f>+[25]EEFF_TE_Col!X58</f>
        <v>22544603</v>
      </c>
    </row>
    <row r="58" spans="2:24" ht="15.5" thickBot="1">
      <c r="B58" s="37"/>
      <c r="C58" s="38"/>
      <c r="D58" s="38"/>
      <c r="E58" s="38"/>
      <c r="F58" s="38"/>
      <c r="G58" s="38"/>
      <c r="H58" s="38"/>
      <c r="I58" s="38"/>
      <c r="J58" s="38"/>
      <c r="K58" s="38"/>
      <c r="L58" s="38"/>
      <c r="M58" s="38"/>
      <c r="N58" s="38"/>
      <c r="O58" s="271"/>
      <c r="Q58" s="129"/>
      <c r="R58" s="129">
        <v>0</v>
      </c>
      <c r="S58" s="324"/>
      <c r="T58" s="638"/>
      <c r="V58" s="37"/>
      <c r="W58" s="638">
        <v>0</v>
      </c>
      <c r="X58" s="638">
        <f>+[25]EEFF_TE_Col!X59</f>
        <v>0</v>
      </c>
    </row>
    <row r="59" spans="2:24" ht="15.5" thickBot="1">
      <c r="B59" s="26" t="s">
        <v>61</v>
      </c>
      <c r="C59" s="39"/>
      <c r="D59" s="39"/>
      <c r="E59" s="39"/>
      <c r="F59" s="39"/>
      <c r="G59" s="39"/>
      <c r="H59" s="39"/>
      <c r="I59" s="39"/>
      <c r="J59" s="39"/>
      <c r="K59" s="39"/>
      <c r="L59" s="39"/>
      <c r="M59" s="39"/>
      <c r="N59" s="39"/>
      <c r="O59" s="272"/>
      <c r="P59" s="69"/>
      <c r="Q59" s="69"/>
      <c r="R59" s="69">
        <v>0</v>
      </c>
      <c r="S59" s="69"/>
      <c r="T59" s="635"/>
      <c r="V59" s="26" t="s">
        <v>61</v>
      </c>
      <c r="W59" s="635"/>
      <c r="X59" s="635"/>
    </row>
    <row r="60" spans="2:24" ht="15.5" thickBot="1">
      <c r="B60" s="28" t="s">
        <v>62</v>
      </c>
      <c r="C60" s="40"/>
      <c r="D60" s="40"/>
      <c r="E60" s="40"/>
      <c r="F60" s="40"/>
      <c r="G60" s="40"/>
      <c r="H60" s="40"/>
      <c r="I60" s="40"/>
      <c r="J60" s="40"/>
      <c r="K60" s="40"/>
      <c r="L60" s="40"/>
      <c r="M60" s="40"/>
      <c r="N60" s="40"/>
      <c r="O60" s="273"/>
      <c r="P60" s="70"/>
      <c r="Q60" s="70"/>
      <c r="R60" s="70">
        <v>0</v>
      </c>
      <c r="S60" s="70"/>
      <c r="T60" s="636"/>
      <c r="V60" s="28" t="s">
        <v>62</v>
      </c>
      <c r="W60" s="636"/>
      <c r="X60" s="636"/>
    </row>
    <row r="61" spans="2:24" ht="16" thickBot="1">
      <c r="B61" s="30" t="s">
        <v>63</v>
      </c>
      <c r="C61" s="31">
        <v>146843</v>
      </c>
      <c r="D61" s="31">
        <v>113155</v>
      </c>
      <c r="E61" s="31">
        <v>151747</v>
      </c>
      <c r="F61" s="31">
        <v>130979</v>
      </c>
      <c r="G61" s="31">
        <v>151971</v>
      </c>
      <c r="H61" s="31">
        <v>137339</v>
      </c>
      <c r="I61" s="31">
        <v>152898</v>
      </c>
      <c r="J61" s="31">
        <v>169407</v>
      </c>
      <c r="K61" s="31">
        <v>189054</v>
      </c>
      <c r="L61" s="31">
        <v>214786</v>
      </c>
      <c r="M61" s="31">
        <v>232772</v>
      </c>
      <c r="N61" s="31">
        <v>207416</v>
      </c>
      <c r="O61" s="267">
        <v>219519</v>
      </c>
      <c r="P61" s="61">
        <v>151393</v>
      </c>
      <c r="Q61" s="61">
        <v>165505</v>
      </c>
      <c r="R61" s="61">
        <v>276306</v>
      </c>
      <c r="S61" s="61">
        <v>285445</v>
      </c>
      <c r="T61" s="61">
        <v>158139</v>
      </c>
      <c r="V61" s="30" t="s">
        <v>63</v>
      </c>
      <c r="W61" s="61">
        <v>191195</v>
      </c>
      <c r="X61" s="61">
        <f>+[25]EEFF_TE_Col!X62</f>
        <v>63954</v>
      </c>
    </row>
    <row r="62" spans="2:24" ht="16" thickBot="1">
      <c r="B62" s="30" t="s">
        <v>64</v>
      </c>
      <c r="C62" s="31">
        <v>70525</v>
      </c>
      <c r="D62" s="31">
        <v>120476</v>
      </c>
      <c r="E62" s="31">
        <v>702081</v>
      </c>
      <c r="F62" s="31">
        <v>669247</v>
      </c>
      <c r="G62" s="31">
        <v>365951</v>
      </c>
      <c r="H62" s="31">
        <v>90486</v>
      </c>
      <c r="I62" s="31">
        <v>672446</v>
      </c>
      <c r="J62" s="31">
        <v>722891</v>
      </c>
      <c r="K62" s="31">
        <v>363131</v>
      </c>
      <c r="L62" s="31">
        <v>110314</v>
      </c>
      <c r="M62" s="31">
        <v>836712</v>
      </c>
      <c r="N62" s="31">
        <v>796245</v>
      </c>
      <c r="O62" s="267">
        <v>441251</v>
      </c>
      <c r="P62" s="61">
        <v>111643</v>
      </c>
      <c r="Q62" s="61">
        <v>1509526</v>
      </c>
      <c r="R62" s="61">
        <v>1527771</v>
      </c>
      <c r="S62" s="61">
        <f>796294+1</f>
        <v>796295</v>
      </c>
      <c r="T62" s="61">
        <v>183100</v>
      </c>
      <c r="V62" s="30" t="s">
        <v>64</v>
      </c>
      <c r="W62" s="61">
        <v>991493</v>
      </c>
      <c r="X62" s="61">
        <f>+[25]EEFF_TE_Col!X63</f>
        <v>983023</v>
      </c>
    </row>
    <row r="63" spans="2:24" ht="16" thickBot="1">
      <c r="B63" s="30" t="s">
        <v>66</v>
      </c>
      <c r="C63" s="31">
        <v>7387</v>
      </c>
      <c r="D63" s="31">
        <v>10159</v>
      </c>
      <c r="E63" s="31">
        <v>6589</v>
      </c>
      <c r="F63" s="31">
        <v>6947</v>
      </c>
      <c r="G63" s="31">
        <v>9175</v>
      </c>
      <c r="H63" s="31">
        <v>8405</v>
      </c>
      <c r="I63" s="31">
        <v>8346</v>
      </c>
      <c r="J63" s="31">
        <v>7357</v>
      </c>
      <c r="K63" s="31">
        <v>10434</v>
      </c>
      <c r="L63" s="31">
        <v>11689</v>
      </c>
      <c r="M63" s="31">
        <v>10529</v>
      </c>
      <c r="N63" s="31">
        <v>9821</v>
      </c>
      <c r="O63" s="267">
        <v>13886</v>
      </c>
      <c r="P63" s="61">
        <v>14041</v>
      </c>
      <c r="Q63" s="61">
        <v>12995</v>
      </c>
      <c r="R63" s="61">
        <v>11491</v>
      </c>
      <c r="S63" s="61">
        <v>13879</v>
      </c>
      <c r="T63" s="61">
        <v>13051</v>
      </c>
      <c r="V63" s="30" t="s">
        <v>66</v>
      </c>
      <c r="W63" s="61">
        <v>11752</v>
      </c>
      <c r="X63" s="61">
        <f>+[25]EEFF_TE_Col!X64</f>
        <v>10083</v>
      </c>
    </row>
    <row r="64" spans="2:24" ht="16" thickBot="1">
      <c r="B64" s="30" t="s">
        <v>41</v>
      </c>
      <c r="C64" s="31">
        <v>6977</v>
      </c>
      <c r="D64" s="31">
        <v>10271</v>
      </c>
      <c r="E64" s="31">
        <v>35229</v>
      </c>
      <c r="F64" s="31">
        <v>76011</v>
      </c>
      <c r="G64" s="31">
        <v>106833</v>
      </c>
      <c r="H64" s="31">
        <v>12548</v>
      </c>
      <c r="I64" s="31">
        <v>47609</v>
      </c>
      <c r="J64" s="31">
        <v>86618</v>
      </c>
      <c r="K64" s="31">
        <v>124779</v>
      </c>
      <c r="L64" s="31">
        <v>38109</v>
      </c>
      <c r="M64" s="31">
        <v>55911</v>
      </c>
      <c r="N64" s="31">
        <v>88659</v>
      </c>
      <c r="O64" s="267">
        <v>126399</v>
      </c>
      <c r="P64" s="61">
        <v>62985</v>
      </c>
      <c r="Q64" s="61">
        <v>113697</v>
      </c>
      <c r="R64" s="61">
        <v>125691</v>
      </c>
      <c r="S64" s="61">
        <v>183000</v>
      </c>
      <c r="T64" s="61">
        <v>60838</v>
      </c>
      <c r="V64" s="30" t="s">
        <v>41</v>
      </c>
      <c r="W64" s="61">
        <v>84779</v>
      </c>
      <c r="X64" s="61">
        <f>+[25]EEFF_TE_Col!X65</f>
        <v>102113</v>
      </c>
    </row>
    <row r="65" spans="2:24" ht="16" thickBot="1">
      <c r="B65" s="30" t="s">
        <v>67</v>
      </c>
      <c r="C65" s="31">
        <v>25927</v>
      </c>
      <c r="D65" s="31">
        <v>38287</v>
      </c>
      <c r="E65" s="31">
        <v>15913</v>
      </c>
      <c r="F65" s="31">
        <v>18847</v>
      </c>
      <c r="G65" s="31">
        <v>20242</v>
      </c>
      <c r="H65" s="31">
        <v>437</v>
      </c>
      <c r="I65" s="31">
        <v>6565</v>
      </c>
      <c r="J65" s="31">
        <v>5549</v>
      </c>
      <c r="K65" s="31">
        <v>8772</v>
      </c>
      <c r="L65" s="31">
        <v>1715</v>
      </c>
      <c r="M65" s="31">
        <v>0</v>
      </c>
      <c r="N65" s="31">
        <v>0</v>
      </c>
      <c r="O65" s="267">
        <v>0</v>
      </c>
      <c r="P65" s="61">
        <v>0</v>
      </c>
      <c r="Q65" s="61">
        <v>0</v>
      </c>
      <c r="R65" s="61">
        <v>0</v>
      </c>
      <c r="S65" s="61">
        <v>0</v>
      </c>
      <c r="T65" s="61">
        <v>1004</v>
      </c>
      <c r="V65" s="30" t="s">
        <v>67</v>
      </c>
      <c r="W65" s="61">
        <v>1016</v>
      </c>
      <c r="X65" s="61">
        <f>+[25]EEFF_TE_Col!X66</f>
        <v>1009</v>
      </c>
    </row>
    <row r="66" spans="2:24" ht="16" thickBot="1">
      <c r="B66" s="30" t="s">
        <v>68</v>
      </c>
      <c r="C66" s="31">
        <v>4115</v>
      </c>
      <c r="D66" s="31">
        <v>4040</v>
      </c>
      <c r="E66" s="31">
        <v>3680</v>
      </c>
      <c r="F66" s="31">
        <v>3626</v>
      </c>
      <c r="G66" s="31">
        <v>4581</v>
      </c>
      <c r="H66" s="31">
        <v>4025</v>
      </c>
      <c r="I66" s="31">
        <v>3877</v>
      </c>
      <c r="J66" s="31">
        <v>4607</v>
      </c>
      <c r="K66" s="31">
        <v>3716</v>
      </c>
      <c r="L66" s="31">
        <v>3798</v>
      </c>
      <c r="M66" s="31">
        <v>3979</v>
      </c>
      <c r="N66" s="31">
        <v>3511</v>
      </c>
      <c r="O66" s="267">
        <v>4355</v>
      </c>
      <c r="P66" s="61">
        <v>3570</v>
      </c>
      <c r="Q66" s="61">
        <v>3809</v>
      </c>
      <c r="R66" s="61">
        <v>4142</v>
      </c>
      <c r="S66" s="61">
        <v>2931</v>
      </c>
      <c r="T66" s="61">
        <v>4582</v>
      </c>
      <c r="V66" s="30" t="s">
        <v>68</v>
      </c>
      <c r="W66" s="61">
        <v>5564</v>
      </c>
      <c r="X66" s="61">
        <f>+[25]EEFF_TE_Col!X67</f>
        <v>2890</v>
      </c>
    </row>
    <row r="67" spans="2:24" ht="16" thickBot="1">
      <c r="B67" s="30" t="s">
        <v>96</v>
      </c>
      <c r="C67" s="50">
        <v>0</v>
      </c>
      <c r="D67" s="50">
        <v>0</v>
      </c>
      <c r="E67" s="50">
        <v>219</v>
      </c>
      <c r="F67" s="50">
        <v>0</v>
      </c>
      <c r="G67" s="50">
        <v>0</v>
      </c>
      <c r="H67" s="50">
        <v>0</v>
      </c>
      <c r="I67" s="50">
        <v>0</v>
      </c>
      <c r="J67" s="50">
        <v>0</v>
      </c>
      <c r="K67" s="50">
        <v>0</v>
      </c>
      <c r="L67" s="50">
        <v>0</v>
      </c>
      <c r="M67" s="50">
        <v>0</v>
      </c>
      <c r="N67" s="50">
        <v>0</v>
      </c>
      <c r="O67" s="267"/>
      <c r="P67" s="50">
        <v>0</v>
      </c>
      <c r="Q67" s="50"/>
      <c r="R67" s="50">
        <v>0</v>
      </c>
      <c r="S67" s="50"/>
      <c r="T67" s="50"/>
      <c r="V67" s="30" t="s">
        <v>96</v>
      </c>
      <c r="W67" s="50">
        <v>0</v>
      </c>
      <c r="X67" s="50">
        <f>+[25]EEFF_TE_Col!X68</f>
        <v>0</v>
      </c>
    </row>
    <row r="68" spans="2:24" ht="15.5" thickBot="1">
      <c r="B68" s="28" t="s">
        <v>70</v>
      </c>
      <c r="C68" s="34">
        <v>261774</v>
      </c>
      <c r="D68" s="34">
        <v>296388</v>
      </c>
      <c r="E68" s="34">
        <v>915458</v>
      </c>
      <c r="F68" s="34">
        <v>905657</v>
      </c>
      <c r="G68" s="34">
        <v>658753</v>
      </c>
      <c r="H68" s="34">
        <v>253240</v>
      </c>
      <c r="I68" s="34">
        <v>891741</v>
      </c>
      <c r="J68" s="34">
        <v>996429</v>
      </c>
      <c r="K68" s="34">
        <v>699886</v>
      </c>
      <c r="L68" s="34">
        <v>380411</v>
      </c>
      <c r="M68" s="34">
        <v>1139903</v>
      </c>
      <c r="N68" s="34">
        <v>1105652</v>
      </c>
      <c r="O68" s="269">
        <v>805410</v>
      </c>
      <c r="P68" s="64">
        <f t="shared" ref="P68" si="14">SUM(P61:P67)</f>
        <v>343632</v>
      </c>
      <c r="Q68" s="64">
        <f t="shared" ref="Q68" si="15">SUM(Q61:Q67)</f>
        <v>1805532</v>
      </c>
      <c r="R68" s="64">
        <v>1945401</v>
      </c>
      <c r="S68" s="64">
        <f t="shared" ref="S68" si="16">SUM(S61:S67)</f>
        <v>1281550</v>
      </c>
      <c r="T68" s="64">
        <f t="shared" ref="T68" si="17">SUM(T61:T67)</f>
        <v>420714</v>
      </c>
      <c r="V68" s="28" t="s">
        <v>70</v>
      </c>
      <c r="W68" s="64">
        <v>1285799</v>
      </c>
      <c r="X68" s="64">
        <f>+[25]EEFF_TE_Col!X69</f>
        <v>1163072</v>
      </c>
    </row>
    <row r="69" spans="2:24" ht="15.5" thickBot="1">
      <c r="B69" s="41" t="s">
        <v>71</v>
      </c>
      <c r="C69" s="42"/>
      <c r="D69" s="42"/>
      <c r="E69" s="42"/>
      <c r="F69" s="42"/>
      <c r="G69" s="42"/>
      <c r="H69" s="42"/>
      <c r="I69" s="42"/>
      <c r="J69" s="42"/>
      <c r="K69" s="42"/>
      <c r="L69" s="42"/>
      <c r="M69" s="42"/>
      <c r="N69" s="42"/>
      <c r="O69" s="274"/>
      <c r="P69" s="72"/>
      <c r="Q69" s="72"/>
      <c r="R69" s="72">
        <v>0</v>
      </c>
      <c r="S69" s="72"/>
      <c r="T69" s="637"/>
      <c r="V69" s="41" t="s">
        <v>71</v>
      </c>
      <c r="W69" s="637">
        <v>0</v>
      </c>
      <c r="X69" s="637">
        <f>+[25]EEFF_TE_Col!X70</f>
        <v>0</v>
      </c>
    </row>
    <row r="70" spans="2:24" ht="16" thickBot="1">
      <c r="B70" s="30" t="s">
        <v>63</v>
      </c>
      <c r="C70" s="31">
        <v>2084431</v>
      </c>
      <c r="D70" s="31">
        <v>3814421</v>
      </c>
      <c r="E70" s="31">
        <v>3767433</v>
      </c>
      <c r="F70" s="31">
        <v>3767688</v>
      </c>
      <c r="G70" s="31">
        <v>4220042</v>
      </c>
      <c r="H70" s="31">
        <v>4382795</v>
      </c>
      <c r="I70" s="31">
        <v>4490811</v>
      </c>
      <c r="J70" s="31">
        <v>4239362</v>
      </c>
      <c r="K70" s="31">
        <v>4217812</v>
      </c>
      <c r="L70" s="31">
        <v>4461883</v>
      </c>
      <c r="M70" s="31">
        <v>4495967</v>
      </c>
      <c r="N70" s="31">
        <v>4727877</v>
      </c>
      <c r="O70" s="267">
        <v>4992611</v>
      </c>
      <c r="P70" s="61">
        <v>4670715</v>
      </c>
      <c r="Q70" s="61">
        <v>4655386</v>
      </c>
      <c r="R70" s="61">
        <v>4522584</v>
      </c>
      <c r="S70" s="61">
        <v>4506824</v>
      </c>
      <c r="T70" s="61">
        <v>4620915</v>
      </c>
      <c r="V70" s="30" t="s">
        <v>63</v>
      </c>
      <c r="W70" s="61">
        <v>4549201</v>
      </c>
      <c r="X70" s="61">
        <f>+[25]EEFF_TE_Col!X71</f>
        <v>4679704</v>
      </c>
    </row>
    <row r="71" spans="2:24" ht="16" thickBot="1">
      <c r="B71" s="30" t="s">
        <v>64</v>
      </c>
      <c r="C71" s="31">
        <v>4568</v>
      </c>
      <c r="D71" s="31">
        <v>8099</v>
      </c>
      <c r="E71" s="31">
        <v>3006</v>
      </c>
      <c r="F71" s="31">
        <v>3011</v>
      </c>
      <c r="G71" s="31">
        <v>5901</v>
      </c>
      <c r="H71" s="31">
        <v>5465</v>
      </c>
      <c r="I71" s="31">
        <v>5398</v>
      </c>
      <c r="J71" s="31">
        <v>5995</v>
      </c>
      <c r="K71" s="31">
        <v>5744</v>
      </c>
      <c r="L71" s="31">
        <v>12490</v>
      </c>
      <c r="M71" s="31">
        <v>12244</v>
      </c>
      <c r="N71" s="31">
        <v>11939</v>
      </c>
      <c r="O71" s="267">
        <v>15120</v>
      </c>
      <c r="P71" s="61">
        <v>13377</v>
      </c>
      <c r="Q71" s="61">
        <v>13247</v>
      </c>
      <c r="R71" s="61">
        <v>13716</v>
      </c>
      <c r="S71" s="61">
        <v>12055</v>
      </c>
      <c r="T71" s="61">
        <v>9618</v>
      </c>
      <c r="V71" s="30" t="s">
        <v>64</v>
      </c>
      <c r="W71" s="61">
        <v>262005</v>
      </c>
      <c r="X71" s="61">
        <f>+[25]EEFF_TE_Col!X72</f>
        <v>264364</v>
      </c>
    </row>
    <row r="72" spans="2:24" ht="16" thickBot="1">
      <c r="B72" s="30" t="s">
        <v>72</v>
      </c>
      <c r="C72" s="31">
        <v>288768</v>
      </c>
      <c r="D72" s="31">
        <v>300346</v>
      </c>
      <c r="E72" s="31">
        <v>303034</v>
      </c>
      <c r="F72" s="31">
        <v>305600</v>
      </c>
      <c r="G72" s="31">
        <v>308142</v>
      </c>
      <c r="H72" s="31">
        <v>310675</v>
      </c>
      <c r="I72" s="31">
        <v>313280</v>
      </c>
      <c r="J72" s="31">
        <v>315901</v>
      </c>
      <c r="K72" s="31">
        <v>318585</v>
      </c>
      <c r="L72" s="31">
        <v>321299</v>
      </c>
      <c r="M72" s="31">
        <v>324046</v>
      </c>
      <c r="N72" s="31">
        <v>326525</v>
      </c>
      <c r="O72" s="267">
        <v>328253</v>
      </c>
      <c r="P72" s="61">
        <v>329546</v>
      </c>
      <c r="Q72" s="61">
        <v>330971</v>
      </c>
      <c r="R72" s="61">
        <v>332440</v>
      </c>
      <c r="S72" s="61">
        <v>334002</v>
      </c>
      <c r="T72" s="61">
        <v>251182</v>
      </c>
      <c r="V72" s="30" t="s">
        <v>72</v>
      </c>
      <c r="W72" s="61">
        <v>0</v>
      </c>
      <c r="X72" s="61">
        <f>+[25]EEFF_TE_Col!X73</f>
        <v>0</v>
      </c>
    </row>
    <row r="73" spans="2:24" ht="16" thickBot="1">
      <c r="B73" s="30" t="s">
        <v>66</v>
      </c>
      <c r="C73" s="31">
        <v>211351</v>
      </c>
      <c r="D73" s="31">
        <v>223294</v>
      </c>
      <c r="E73" s="31">
        <v>229287</v>
      </c>
      <c r="F73" s="31">
        <v>231466</v>
      </c>
      <c r="G73" s="31">
        <v>235552</v>
      </c>
      <c r="H73" s="31">
        <v>226206</v>
      </c>
      <c r="I73" s="31">
        <v>230478</v>
      </c>
      <c r="J73" s="31">
        <v>234750</v>
      </c>
      <c r="K73" s="31">
        <v>239009</v>
      </c>
      <c r="L73" s="31">
        <v>234046</v>
      </c>
      <c r="M73" s="31">
        <v>237351</v>
      </c>
      <c r="N73" s="31">
        <v>239143</v>
      </c>
      <c r="O73" s="267">
        <v>241163</v>
      </c>
      <c r="P73" s="61">
        <v>241713</v>
      </c>
      <c r="Q73" s="61">
        <v>242734</v>
      </c>
      <c r="R73" s="61">
        <v>242824</v>
      </c>
      <c r="S73" s="61">
        <v>243374</v>
      </c>
      <c r="T73" s="61">
        <v>201185</v>
      </c>
      <c r="V73" s="30" t="s">
        <v>66</v>
      </c>
      <c r="W73" s="61">
        <v>202135</v>
      </c>
      <c r="X73" s="61">
        <f>+[25]EEFF_TE_Col!X74</f>
        <v>201969</v>
      </c>
    </row>
    <row r="74" spans="2:24" ht="16" thickBot="1">
      <c r="B74" s="30" t="s">
        <v>67</v>
      </c>
      <c r="C74" s="31">
        <v>1549</v>
      </c>
      <c r="D74" s="31">
        <v>7026</v>
      </c>
      <c r="E74" s="31">
        <v>7019</v>
      </c>
      <c r="F74" s="31">
        <v>6925</v>
      </c>
      <c r="G74" s="31">
        <v>6850</v>
      </c>
      <c r="H74" s="31">
        <v>11054</v>
      </c>
      <c r="I74" s="31">
        <v>6548</v>
      </c>
      <c r="J74" s="31">
        <v>6548</v>
      </c>
      <c r="K74" s="31">
        <v>6547</v>
      </c>
      <c r="L74" s="31">
        <v>10131</v>
      </c>
      <c r="M74" s="31">
        <v>9956</v>
      </c>
      <c r="N74" s="31">
        <v>10118</v>
      </c>
      <c r="O74" s="267">
        <v>9947</v>
      </c>
      <c r="P74" s="61">
        <v>10007</v>
      </c>
      <c r="Q74" s="61">
        <v>8560</v>
      </c>
      <c r="R74" s="61">
        <v>8733</v>
      </c>
      <c r="S74" s="61">
        <v>8814</v>
      </c>
      <c r="T74" s="61">
        <v>19332</v>
      </c>
      <c r="V74" s="30" t="s">
        <v>67</v>
      </c>
      <c r="W74" s="61">
        <v>20878</v>
      </c>
      <c r="X74" s="61">
        <f>+[25]EEFF_TE_Col!X75</f>
        <v>20851</v>
      </c>
    </row>
    <row r="75" spans="2:24" ht="16" thickBot="1">
      <c r="B75" s="30" t="s">
        <v>68</v>
      </c>
      <c r="C75" s="31">
        <v>209605</v>
      </c>
      <c r="D75" s="31">
        <v>191812</v>
      </c>
      <c r="E75" s="31">
        <v>187364</v>
      </c>
      <c r="F75" s="31">
        <v>182916</v>
      </c>
      <c r="G75" s="31">
        <v>178468</v>
      </c>
      <c r="H75" s="31">
        <v>173232</v>
      </c>
      <c r="I75" s="31">
        <v>169114</v>
      </c>
      <c r="J75" s="31">
        <v>164997</v>
      </c>
      <c r="K75" s="31">
        <v>160879</v>
      </c>
      <c r="L75" s="31">
        <v>158331</v>
      </c>
      <c r="M75" s="31">
        <v>154477</v>
      </c>
      <c r="N75" s="31">
        <v>151612</v>
      </c>
      <c r="O75" s="267">
        <v>147221</v>
      </c>
      <c r="P75" s="61">
        <v>143464</v>
      </c>
      <c r="Q75" s="61">
        <v>137901</v>
      </c>
      <c r="R75" s="61">
        <v>133793</v>
      </c>
      <c r="S75" s="61">
        <v>131806</v>
      </c>
      <c r="T75" s="61">
        <v>129420</v>
      </c>
      <c r="V75" s="30" t="s">
        <v>68</v>
      </c>
      <c r="W75" s="61">
        <v>125517</v>
      </c>
      <c r="X75" s="61">
        <f>+[25]EEFF_TE_Col!X76</f>
        <v>121705</v>
      </c>
    </row>
    <row r="76" spans="2:24" ht="16" thickBot="1">
      <c r="B76" s="30" t="s">
        <v>97</v>
      </c>
      <c r="C76" s="31">
        <v>900352</v>
      </c>
      <c r="D76" s="31">
        <v>908995</v>
      </c>
      <c r="E76" s="31">
        <v>911922</v>
      </c>
      <c r="F76" s="31">
        <v>923989</v>
      </c>
      <c r="G76" s="31">
        <v>921376</v>
      </c>
      <c r="H76" s="31">
        <v>848216</v>
      </c>
      <c r="I76" s="31">
        <v>846041</v>
      </c>
      <c r="J76" s="31">
        <v>844589</v>
      </c>
      <c r="K76" s="31">
        <v>841597</v>
      </c>
      <c r="L76" s="31">
        <v>860525</v>
      </c>
      <c r="M76" s="31">
        <v>858780</v>
      </c>
      <c r="N76" s="31">
        <v>859174</v>
      </c>
      <c r="O76" s="267">
        <v>857158</v>
      </c>
      <c r="P76" s="61">
        <v>850437</v>
      </c>
      <c r="Q76" s="61">
        <v>845842</v>
      </c>
      <c r="R76" s="61">
        <v>861643</v>
      </c>
      <c r="S76" s="61">
        <v>1004630</v>
      </c>
      <c r="T76" s="61">
        <v>1051569</v>
      </c>
      <c r="V76" s="30" t="s">
        <v>97</v>
      </c>
      <c r="W76" s="61">
        <v>1056396</v>
      </c>
      <c r="X76" s="61">
        <f>+[25]EEFF_TE_Col!X77</f>
        <v>1056396</v>
      </c>
    </row>
    <row r="77" spans="2:24" ht="15.5" thickBot="1">
      <c r="B77" s="28" t="s">
        <v>73</v>
      </c>
      <c r="C77" s="34">
        <v>3700624</v>
      </c>
      <c r="D77" s="34">
        <v>5453993</v>
      </c>
      <c r="E77" s="34">
        <v>5409065</v>
      </c>
      <c r="F77" s="34">
        <v>5421595</v>
      </c>
      <c r="G77" s="34">
        <v>5876331</v>
      </c>
      <c r="H77" s="34">
        <v>5957643</v>
      </c>
      <c r="I77" s="34">
        <v>6061670</v>
      </c>
      <c r="J77" s="34">
        <v>5812142</v>
      </c>
      <c r="K77" s="34">
        <v>5790173</v>
      </c>
      <c r="L77" s="34">
        <v>6058705</v>
      </c>
      <c r="M77" s="34">
        <v>6092821</v>
      </c>
      <c r="N77" s="34">
        <v>6326388</v>
      </c>
      <c r="O77" s="269">
        <v>6591473</v>
      </c>
      <c r="P77" s="64">
        <f t="shared" ref="P77" si="18">SUM(P70:P76)</f>
        <v>6259259</v>
      </c>
      <c r="Q77" s="64">
        <f t="shared" ref="Q77" si="19">SUM(Q70:Q76)</f>
        <v>6234641</v>
      </c>
      <c r="R77" s="64">
        <v>6115733</v>
      </c>
      <c r="S77" s="64">
        <f t="shared" ref="S77" si="20">SUM(S70:S76)</f>
        <v>6241505</v>
      </c>
      <c r="T77" s="64">
        <f t="shared" ref="T77" si="21">SUM(T70:T76)</f>
        <v>6283221</v>
      </c>
      <c r="V77" s="28" t="s">
        <v>73</v>
      </c>
      <c r="W77" s="64">
        <v>6216132</v>
      </c>
      <c r="X77" s="64">
        <f>+[25]EEFF_TE_Col!X78</f>
        <v>6344989</v>
      </c>
    </row>
    <row r="78" spans="2:24" ht="15.5" thickBot="1">
      <c r="B78" s="35" t="s">
        <v>74</v>
      </c>
      <c r="C78" s="36">
        <v>3962398</v>
      </c>
      <c r="D78" s="36">
        <v>5750381</v>
      </c>
      <c r="E78" s="36">
        <v>6324523</v>
      </c>
      <c r="F78" s="36">
        <v>6327252</v>
      </c>
      <c r="G78" s="36">
        <v>6535084</v>
      </c>
      <c r="H78" s="36">
        <v>6210883</v>
      </c>
      <c r="I78" s="36">
        <v>6953411</v>
      </c>
      <c r="J78" s="36">
        <v>6808571</v>
      </c>
      <c r="K78" s="36">
        <v>6490059</v>
      </c>
      <c r="L78" s="36">
        <v>6439116</v>
      </c>
      <c r="M78" s="36">
        <v>7232724</v>
      </c>
      <c r="N78" s="36">
        <v>7432040</v>
      </c>
      <c r="O78" s="270">
        <v>7396883</v>
      </c>
      <c r="P78" s="66">
        <f t="shared" ref="P78:Q78" si="22">+P68+P77</f>
        <v>6602891</v>
      </c>
      <c r="Q78" s="66">
        <f t="shared" si="22"/>
        <v>8040173</v>
      </c>
      <c r="R78" s="66">
        <v>8061134</v>
      </c>
      <c r="S78" s="66">
        <f t="shared" ref="S78:T78" si="23">+S68+S77</f>
        <v>7523055</v>
      </c>
      <c r="T78" s="66">
        <f t="shared" si="23"/>
        <v>6703935</v>
      </c>
      <c r="V78" s="35" t="s">
        <v>74</v>
      </c>
      <c r="W78" s="66">
        <v>7501931</v>
      </c>
      <c r="X78" s="66">
        <f>+[25]EEFF_TE_Col!X79</f>
        <v>7508061</v>
      </c>
    </row>
    <row r="79" spans="2:24" ht="15.5" thickBot="1">
      <c r="B79" s="37"/>
      <c r="C79" s="38"/>
      <c r="D79" s="38"/>
      <c r="E79" s="38"/>
      <c r="F79" s="38"/>
      <c r="G79" s="38"/>
      <c r="H79" s="38"/>
      <c r="I79" s="38"/>
      <c r="J79" s="38"/>
      <c r="K79" s="38"/>
      <c r="L79" s="38"/>
      <c r="M79" s="38"/>
      <c r="N79" s="38"/>
      <c r="O79" s="271"/>
      <c r="P79" s="324"/>
      <c r="Q79" s="324"/>
      <c r="R79" s="324">
        <v>0</v>
      </c>
      <c r="S79" s="324"/>
      <c r="T79" s="638"/>
      <c r="V79" s="37"/>
      <c r="W79" s="638">
        <v>0</v>
      </c>
      <c r="X79" s="638">
        <f>+[25]EEFF_TE_Col!X80</f>
        <v>0</v>
      </c>
    </row>
    <row r="80" spans="2:24" ht="15.5" thickBot="1">
      <c r="B80" s="43" t="s">
        <v>75</v>
      </c>
      <c r="C80" s="42"/>
      <c r="D80" s="42"/>
      <c r="E80" s="42"/>
      <c r="F80" s="42"/>
      <c r="G80" s="42"/>
      <c r="H80" s="42"/>
      <c r="I80" s="42"/>
      <c r="J80" s="42"/>
      <c r="K80" s="42"/>
      <c r="L80" s="42"/>
      <c r="M80" s="42"/>
      <c r="N80" s="42"/>
      <c r="O80" s="274"/>
      <c r="P80" s="72"/>
      <c r="Q80" s="72"/>
      <c r="R80" s="72">
        <v>0</v>
      </c>
      <c r="S80" s="72"/>
      <c r="T80" s="637"/>
      <c r="V80" s="43" t="s">
        <v>75</v>
      </c>
      <c r="W80" s="637"/>
      <c r="X80" s="637">
        <f>+[25]EEFF_TE_Col!X81</f>
        <v>0</v>
      </c>
    </row>
    <row r="81" spans="1:24" ht="16" thickBot="1">
      <c r="B81" s="30" t="s">
        <v>76</v>
      </c>
      <c r="C81" s="31">
        <v>36916</v>
      </c>
      <c r="D81" s="31">
        <v>36916</v>
      </c>
      <c r="E81" s="31">
        <v>36916</v>
      </c>
      <c r="F81" s="31">
        <v>36916</v>
      </c>
      <c r="G81" s="31">
        <v>36916</v>
      </c>
      <c r="H81" s="31">
        <v>36916</v>
      </c>
      <c r="I81" s="31">
        <v>36916</v>
      </c>
      <c r="J81" s="31">
        <v>36916</v>
      </c>
      <c r="K81" s="31">
        <v>36916</v>
      </c>
      <c r="L81" s="31">
        <v>36916</v>
      </c>
      <c r="M81" s="31">
        <v>36916</v>
      </c>
      <c r="N81" s="31">
        <v>36916</v>
      </c>
      <c r="O81" s="267">
        <v>36916</v>
      </c>
      <c r="P81" s="61">
        <v>36916</v>
      </c>
      <c r="Q81" s="61">
        <v>36916</v>
      </c>
      <c r="R81" s="61">
        <v>36916</v>
      </c>
      <c r="S81" s="61">
        <v>36916</v>
      </c>
      <c r="T81" s="61">
        <v>36916</v>
      </c>
      <c r="V81" s="30" t="s">
        <v>76</v>
      </c>
      <c r="W81" s="61">
        <v>36916</v>
      </c>
      <c r="X81" s="61">
        <f>+[25]EEFF_TE_Col!X82</f>
        <v>36916</v>
      </c>
    </row>
    <row r="82" spans="1:24" ht="16" thickBot="1">
      <c r="B82" s="30" t="s">
        <v>77</v>
      </c>
      <c r="C82" s="31">
        <v>1428128</v>
      </c>
      <c r="D82" s="31">
        <v>1428128</v>
      </c>
      <c r="E82" s="31">
        <v>1428128</v>
      </c>
      <c r="F82" s="31">
        <v>1428128</v>
      </c>
      <c r="G82" s="31">
        <v>1428128</v>
      </c>
      <c r="H82" s="31">
        <v>1428128</v>
      </c>
      <c r="I82" s="31">
        <v>1428128</v>
      </c>
      <c r="J82" s="31">
        <v>1428128</v>
      </c>
      <c r="K82" s="31">
        <v>1428128</v>
      </c>
      <c r="L82" s="31">
        <v>1428128</v>
      </c>
      <c r="M82" s="31">
        <v>1428128</v>
      </c>
      <c r="N82" s="31">
        <v>1428128</v>
      </c>
      <c r="O82" s="267">
        <v>1428128</v>
      </c>
      <c r="P82" s="61">
        <v>1428128</v>
      </c>
      <c r="Q82" s="61">
        <v>1428128</v>
      </c>
      <c r="R82" s="61">
        <v>1428128</v>
      </c>
      <c r="S82" s="61">
        <v>1428128</v>
      </c>
      <c r="T82" s="61">
        <v>1428128</v>
      </c>
      <c r="V82" s="30" t="s">
        <v>77</v>
      </c>
      <c r="W82" s="61">
        <v>1428128</v>
      </c>
      <c r="X82" s="61">
        <f>+[25]EEFF_TE_Col!X83</f>
        <v>1428128</v>
      </c>
    </row>
    <row r="83" spans="1:24" ht="16" thickBot="1">
      <c r="B83" s="30" t="s">
        <v>78</v>
      </c>
      <c r="C83" s="31">
        <v>1878709</v>
      </c>
      <c r="D83" s="31">
        <v>3585959</v>
      </c>
      <c r="E83" s="31">
        <v>4428306</v>
      </c>
      <c r="F83" s="31">
        <v>4428306</v>
      </c>
      <c r="G83" s="31">
        <v>4428306</v>
      </c>
      <c r="H83" s="31">
        <v>4428306</v>
      </c>
      <c r="I83" s="31">
        <v>5346023</v>
      </c>
      <c r="J83" s="31">
        <v>5346023</v>
      </c>
      <c r="K83" s="31">
        <v>5346023</v>
      </c>
      <c r="L83" s="31">
        <v>5346023</v>
      </c>
      <c r="M83" s="31">
        <v>6241845</v>
      </c>
      <c r="N83" s="31">
        <v>6241845</v>
      </c>
      <c r="O83" s="267">
        <v>6241845</v>
      </c>
      <c r="P83" s="61">
        <v>6241845</v>
      </c>
      <c r="Q83" s="61">
        <v>6861491</v>
      </c>
      <c r="R83" s="61">
        <v>6861491</v>
      </c>
      <c r="S83" s="61">
        <v>6861491</v>
      </c>
      <c r="T83" s="61">
        <v>6861491</v>
      </c>
      <c r="V83" s="30" t="s">
        <v>78</v>
      </c>
      <c r="W83" s="61">
        <v>7690798</v>
      </c>
      <c r="X83" s="61">
        <f>+[25]EEFF_TE_Col!X84</f>
        <v>7690798</v>
      </c>
    </row>
    <row r="84" spans="1:24" ht="16" thickBot="1">
      <c r="B84" s="30" t="s">
        <v>79</v>
      </c>
      <c r="C84" s="31">
        <v>3242453</v>
      </c>
      <c r="D84" s="31">
        <v>3242453</v>
      </c>
      <c r="E84" s="31">
        <v>3242453</v>
      </c>
      <c r="F84" s="31">
        <v>3242453</v>
      </c>
      <c r="G84" s="31">
        <v>3242453</v>
      </c>
      <c r="H84" s="31">
        <v>3236320</v>
      </c>
      <c r="I84" s="31">
        <v>3236320</v>
      </c>
      <c r="J84" s="31">
        <v>3236320</v>
      </c>
      <c r="K84" s="31">
        <v>3236320</v>
      </c>
      <c r="L84" s="31">
        <v>3236320</v>
      </c>
      <c r="M84" s="31">
        <v>3236320</v>
      </c>
      <c r="N84" s="31">
        <v>3236320</v>
      </c>
      <c r="O84" s="267">
        <v>3207681</v>
      </c>
      <c r="P84" s="61">
        <v>3236320</v>
      </c>
      <c r="Q84" s="61">
        <v>3236320</v>
      </c>
      <c r="R84" s="61">
        <v>3236320</v>
      </c>
      <c r="S84" s="61">
        <v>3236320</v>
      </c>
      <c r="T84" s="61">
        <v>3236320</v>
      </c>
      <c r="V84" s="30" t="s">
        <v>79</v>
      </c>
      <c r="W84" s="61">
        <v>3198135</v>
      </c>
      <c r="X84" s="61">
        <f>+[25]EEFF_TE_Col!X85</f>
        <v>3236320</v>
      </c>
    </row>
    <row r="85" spans="1:24" ht="16" thickBot="1">
      <c r="B85" s="30" t="s">
        <v>80</v>
      </c>
      <c r="C85" s="31">
        <v>2141460</v>
      </c>
      <c r="D85" s="31">
        <v>1442708</v>
      </c>
      <c r="E85" s="31">
        <v>298768</v>
      </c>
      <c r="F85" s="31">
        <v>532219</v>
      </c>
      <c r="G85" s="31">
        <v>946440</v>
      </c>
      <c r="H85" s="31">
        <v>1529155</v>
      </c>
      <c r="I85" s="31">
        <v>354319</v>
      </c>
      <c r="J85" s="31">
        <v>794601</v>
      </c>
      <c r="K85" s="31">
        <v>1201645</v>
      </c>
      <c r="L85" s="31">
        <v>1643505</v>
      </c>
      <c r="M85" s="31">
        <v>379700</v>
      </c>
      <c r="N85" s="31">
        <v>931307</v>
      </c>
      <c r="O85" s="267">
        <v>1412690</v>
      </c>
      <c r="P85" s="61">
        <v>2062950</v>
      </c>
      <c r="Q85" s="61">
        <v>507540</v>
      </c>
      <c r="R85" s="61">
        <v>1093020</v>
      </c>
      <c r="S85" s="61">
        <v>1213974</v>
      </c>
      <c r="T85" s="61">
        <v>1658959</v>
      </c>
      <c r="V85" s="30" t="s">
        <v>80</v>
      </c>
      <c r="W85" s="61">
        <v>427951</v>
      </c>
      <c r="X85" s="61">
        <f>+[25]EEFF_TE_Col!X86</f>
        <v>1097275</v>
      </c>
    </row>
    <row r="86" spans="1:24" ht="16" thickBot="1">
      <c r="B86" s="30" t="s">
        <v>81</v>
      </c>
      <c r="C86" s="31">
        <v>1150568</v>
      </c>
      <c r="D86" s="31">
        <v>1239964</v>
      </c>
      <c r="E86" s="31">
        <v>654755</v>
      </c>
      <c r="F86" s="31">
        <v>411701</v>
      </c>
      <c r="G86" s="31">
        <v>377230</v>
      </c>
      <c r="H86" s="31">
        <v>1234415</v>
      </c>
      <c r="I86" s="31">
        <v>1023601</v>
      </c>
      <c r="J86" s="31">
        <v>1090675</v>
      </c>
      <c r="K86" s="31">
        <v>1275494</v>
      </c>
      <c r="L86" s="31">
        <v>779923</v>
      </c>
      <c r="M86" s="31">
        <v>1451479</v>
      </c>
      <c r="N86" s="31">
        <v>527195</v>
      </c>
      <c r="O86" s="267">
        <v>910036</v>
      </c>
      <c r="P86" s="61">
        <v>194014</v>
      </c>
      <c r="Q86" s="61">
        <v>745958</v>
      </c>
      <c r="R86" s="61">
        <v>1288755</v>
      </c>
      <c r="S86" s="61">
        <f>984049-1</f>
        <v>984048</v>
      </c>
      <c r="T86" s="61">
        <v>1167819</v>
      </c>
      <c r="V86" s="30" t="s">
        <v>81</v>
      </c>
      <c r="W86" s="61">
        <v>1562603</v>
      </c>
      <c r="X86" s="61">
        <f>+[25]EEFF_TE_Col!X87</f>
        <v>1547105</v>
      </c>
    </row>
    <row r="87" spans="1:24" ht="15.5" thickBot="1">
      <c r="B87" s="28" t="s">
        <v>84</v>
      </c>
      <c r="C87" s="34">
        <v>9878234</v>
      </c>
      <c r="D87" s="34">
        <v>10976128</v>
      </c>
      <c r="E87" s="34">
        <v>10089326</v>
      </c>
      <c r="F87" s="34">
        <v>10079723</v>
      </c>
      <c r="G87" s="34">
        <v>10459473</v>
      </c>
      <c r="H87" s="34">
        <v>11893240</v>
      </c>
      <c r="I87" s="34">
        <f>SUM(I81:I86)</f>
        <v>11425307</v>
      </c>
      <c r="J87" s="34">
        <f>SUM(J81:J86)</f>
        <v>11932663</v>
      </c>
      <c r="K87" s="34">
        <f>SUM(K81:K86)</f>
        <v>12524526</v>
      </c>
      <c r="L87" s="34">
        <v>12470815</v>
      </c>
      <c r="M87" s="34">
        <v>12774388</v>
      </c>
      <c r="N87" s="34">
        <v>12401711</v>
      </c>
      <c r="O87" s="269">
        <v>13237296</v>
      </c>
      <c r="P87" s="64">
        <f t="shared" ref="P87" si="24">SUM(P81:P86)</f>
        <v>13200173</v>
      </c>
      <c r="Q87" s="64">
        <f t="shared" ref="Q87" si="25">SUM(Q81:Q86)</f>
        <v>12816353</v>
      </c>
      <c r="R87" s="64">
        <v>13944630</v>
      </c>
      <c r="S87" s="64">
        <f t="shared" ref="S87" si="26">SUM(S81:S86)</f>
        <v>13760877</v>
      </c>
      <c r="T87" s="64">
        <f t="shared" ref="T87" si="27">SUM(T81:T86)</f>
        <v>14389633</v>
      </c>
      <c r="V87" s="28" t="s">
        <v>84</v>
      </c>
      <c r="W87" s="64">
        <v>14344531</v>
      </c>
      <c r="X87" s="64">
        <f>+[25]EEFF_TE_Col!X88</f>
        <v>15036542</v>
      </c>
    </row>
    <row r="88" spans="1:24" ht="15.5" thickBot="1">
      <c r="B88" s="47" t="s">
        <v>85</v>
      </c>
      <c r="C88" s="36">
        <v>13840632</v>
      </c>
      <c r="D88" s="36">
        <v>16726509</v>
      </c>
      <c r="E88" s="36">
        <v>16413849</v>
      </c>
      <c r="F88" s="36">
        <v>16406975</v>
      </c>
      <c r="G88" s="36">
        <v>16994557</v>
      </c>
      <c r="H88" s="36">
        <v>18104123</v>
      </c>
      <c r="I88" s="36">
        <f>+I87+I788</f>
        <v>11425307</v>
      </c>
      <c r="J88" s="36">
        <f>+J87+J788</f>
        <v>11932663</v>
      </c>
      <c r="K88" s="36">
        <f>+K87+K788</f>
        <v>12524526</v>
      </c>
      <c r="L88" s="36">
        <v>18909931</v>
      </c>
      <c r="M88" s="36">
        <v>20007112</v>
      </c>
      <c r="N88" s="36">
        <v>19833751</v>
      </c>
      <c r="O88" s="270">
        <v>20634179</v>
      </c>
      <c r="P88" s="66">
        <f t="shared" ref="P88:Q88" si="28">+P78+P87</f>
        <v>19803064</v>
      </c>
      <c r="Q88" s="66">
        <f t="shared" si="28"/>
        <v>20856526</v>
      </c>
      <c r="R88" s="66">
        <v>22005764</v>
      </c>
      <c r="S88" s="66">
        <f t="shared" ref="S88:T88" si="29">+S78+S87</f>
        <v>21283932</v>
      </c>
      <c r="T88" s="66">
        <f t="shared" si="29"/>
        <v>21093568</v>
      </c>
      <c r="V88" s="47" t="s">
        <v>85</v>
      </c>
      <c r="W88" s="66">
        <v>21846462</v>
      </c>
      <c r="X88" s="66">
        <f>+[25]EEFF_TE_Col!X89</f>
        <v>22544603</v>
      </c>
    </row>
    <row r="89" spans="1:24" ht="15.5">
      <c r="B89" s="8"/>
      <c r="C89" s="48">
        <f>+C57-C78-C87</f>
        <v>0</v>
      </c>
      <c r="D89" s="48">
        <f t="shared" ref="D89:N89" si="30">+D57-D78-D87</f>
        <v>0</v>
      </c>
      <c r="E89" s="48">
        <f t="shared" si="30"/>
        <v>0</v>
      </c>
      <c r="F89" s="48">
        <f t="shared" si="30"/>
        <v>0</v>
      </c>
      <c r="G89" s="48">
        <f t="shared" si="30"/>
        <v>0</v>
      </c>
      <c r="H89" s="48">
        <f t="shared" si="30"/>
        <v>0</v>
      </c>
      <c r="I89" s="48">
        <f>+I57-I78-I87</f>
        <v>0</v>
      </c>
      <c r="J89" s="48">
        <f t="shared" si="30"/>
        <v>0</v>
      </c>
      <c r="K89" s="48">
        <f t="shared" si="30"/>
        <v>0</v>
      </c>
      <c r="L89" s="48">
        <f t="shared" si="30"/>
        <v>0</v>
      </c>
      <c r="M89" s="48">
        <f t="shared" si="30"/>
        <v>0</v>
      </c>
      <c r="N89" s="48">
        <f t="shared" si="30"/>
        <v>0</v>
      </c>
      <c r="O89" s="275">
        <v>0</v>
      </c>
      <c r="P89" s="275">
        <v>0</v>
      </c>
      <c r="Q89" s="182">
        <f t="shared" ref="Q89" si="31">+Q88-Q57</f>
        <v>0</v>
      </c>
      <c r="R89" s="275">
        <v>0</v>
      </c>
      <c r="S89" s="275"/>
      <c r="T89" s="182">
        <f t="shared" ref="T89" si="32">+T88-T57</f>
        <v>0</v>
      </c>
    </row>
    <row r="90" spans="1:24" ht="15.5">
      <c r="C90" s="95">
        <f>+C26-C85</f>
        <v>0</v>
      </c>
      <c r="D90" s="95">
        <f t="shared" ref="D90:M90" si="33">+D26-D85</f>
        <v>0</v>
      </c>
      <c r="E90" s="95">
        <f t="shared" si="33"/>
        <v>0</v>
      </c>
      <c r="F90" s="95">
        <f>+F26+E26-F85</f>
        <v>0</v>
      </c>
      <c r="G90" s="95">
        <f>+G26+F26+E26-G85</f>
        <v>0</v>
      </c>
      <c r="H90" s="95">
        <f>+H26+G26+F26+E26-H85</f>
        <v>0</v>
      </c>
      <c r="I90" s="95">
        <f t="shared" si="33"/>
        <v>0</v>
      </c>
      <c r="J90" s="95">
        <f>+J26+I26-J85</f>
        <v>0</v>
      </c>
      <c r="K90" s="95">
        <f>+K26+J26+I26-K85</f>
        <v>0</v>
      </c>
      <c r="L90" s="95">
        <f>+L26+K26+J26+I26-L85</f>
        <v>0</v>
      </c>
      <c r="M90" s="95">
        <f t="shared" si="33"/>
        <v>35517</v>
      </c>
      <c r="N90" s="95"/>
      <c r="O90" s="276"/>
      <c r="P90" s="95"/>
    </row>
    <row r="91" spans="1:24" ht="15.5">
      <c r="C91" s="61"/>
      <c r="D91" s="61"/>
      <c r="E91" s="61"/>
      <c r="F91" s="61"/>
      <c r="G91" s="61"/>
      <c r="H91" s="61"/>
      <c r="I91" s="61"/>
      <c r="J91" s="61"/>
      <c r="K91" s="61"/>
      <c r="L91" s="61"/>
      <c r="M91" s="61"/>
      <c r="N91" s="61"/>
      <c r="O91" s="277"/>
    </row>
    <row r="92" spans="1:24" ht="15.5">
      <c r="A92" s="149" t="s">
        <v>468</v>
      </c>
      <c r="B92" s="19" t="s">
        <v>98</v>
      </c>
      <c r="C92" s="96"/>
      <c r="D92" s="96"/>
      <c r="E92" s="96"/>
      <c r="F92" s="96"/>
      <c r="G92" s="96"/>
      <c r="H92" s="96"/>
      <c r="I92" s="96"/>
      <c r="J92" s="96"/>
      <c r="K92" s="96"/>
      <c r="L92" s="96"/>
      <c r="M92" s="96"/>
      <c r="N92" s="96"/>
      <c r="O92" s="96"/>
    </row>
    <row r="93" spans="1:24" ht="15.5">
      <c r="B93" s="21" t="s">
        <v>2</v>
      </c>
      <c r="C93" s="8"/>
      <c r="D93" s="8"/>
      <c r="E93" s="8"/>
      <c r="F93" s="8"/>
      <c r="G93" s="8"/>
      <c r="H93" s="8"/>
      <c r="I93" s="8"/>
      <c r="J93" s="8"/>
      <c r="K93" s="8"/>
      <c r="L93" s="8"/>
      <c r="M93" s="8"/>
      <c r="N93" s="8"/>
      <c r="O93" s="278"/>
    </row>
    <row r="94" spans="1:24" ht="15.5">
      <c r="B94" s="9"/>
      <c r="C94" s="9"/>
      <c r="D94" s="9"/>
      <c r="E94" s="9"/>
      <c r="F94" s="9"/>
      <c r="G94" s="9"/>
      <c r="H94" s="9"/>
      <c r="I94" s="9"/>
      <c r="J94" s="9"/>
      <c r="K94" s="9"/>
      <c r="L94" s="9"/>
      <c r="M94" s="9"/>
      <c r="N94" s="9"/>
      <c r="O94" s="9"/>
    </row>
    <row r="95" spans="1:24" s="51" customFormat="1" ht="15.5">
      <c r="B95" s="52"/>
      <c r="C95" s="49">
        <v>2016</v>
      </c>
      <c r="D95" s="49">
        <v>2017</v>
      </c>
      <c r="E95" s="49" t="s">
        <v>3</v>
      </c>
      <c r="F95" s="49" t="s">
        <v>4</v>
      </c>
      <c r="G95" s="49" t="s">
        <v>5</v>
      </c>
      <c r="H95" s="49" t="s">
        <v>6</v>
      </c>
      <c r="I95" s="49" t="s">
        <v>7</v>
      </c>
      <c r="J95" s="49" t="s">
        <v>8</v>
      </c>
      <c r="K95" s="49" t="s">
        <v>9</v>
      </c>
      <c r="L95" s="49" t="s">
        <v>10</v>
      </c>
      <c r="M95" s="49" t="s">
        <v>11</v>
      </c>
      <c r="N95" s="49" t="s">
        <v>12</v>
      </c>
      <c r="O95" s="260" t="s">
        <v>625</v>
      </c>
      <c r="P95" s="260" t="s">
        <v>938</v>
      </c>
      <c r="Q95" s="260" t="s">
        <v>992</v>
      </c>
      <c r="R95" s="260" t="s">
        <v>1026</v>
      </c>
      <c r="S95" s="260" t="s">
        <v>1163</v>
      </c>
      <c r="T95" s="260" t="s">
        <v>1219</v>
      </c>
      <c r="U95" s="643"/>
      <c r="V95" s="673"/>
      <c r="W95" s="260" t="s">
        <v>1246</v>
      </c>
      <c r="X95" s="260" t="s">
        <v>1219</v>
      </c>
    </row>
    <row r="96" spans="1:24" ht="15.5">
      <c r="B96" s="10"/>
      <c r="C96" s="11"/>
      <c r="D96" s="11"/>
      <c r="E96" s="11"/>
      <c r="F96" s="11"/>
      <c r="G96" s="11"/>
      <c r="H96" s="11"/>
      <c r="I96" s="11"/>
      <c r="J96" s="11"/>
      <c r="K96" s="11"/>
      <c r="L96" s="11"/>
      <c r="M96" s="11"/>
      <c r="N96" s="11"/>
      <c r="O96" s="9"/>
      <c r="P96" s="129"/>
      <c r="V96" s="643"/>
      <c r="W96" s="643"/>
    </row>
    <row r="97" spans="2:24" ht="15.5">
      <c r="B97" s="12" t="s">
        <v>88</v>
      </c>
      <c r="C97" s="13">
        <v>1017608</v>
      </c>
      <c r="D97" s="13">
        <v>947816</v>
      </c>
      <c r="E97" s="13">
        <v>236187</v>
      </c>
      <c r="F97" s="13">
        <v>240267</v>
      </c>
      <c r="G97" s="13">
        <v>243982</v>
      </c>
      <c r="H97" s="13">
        <v>249792</v>
      </c>
      <c r="I97" s="13">
        <v>250666</v>
      </c>
      <c r="J97" s="13">
        <v>257791</v>
      </c>
      <c r="K97" s="13">
        <v>265674</v>
      </c>
      <c r="L97" s="13">
        <v>270754</v>
      </c>
      <c r="M97" s="13">
        <v>281949</v>
      </c>
      <c r="N97" s="13">
        <v>286133</v>
      </c>
      <c r="O97" s="279">
        <v>287343</v>
      </c>
      <c r="P97" s="279">
        <v>286898</v>
      </c>
      <c r="Q97" s="279">
        <v>291119</v>
      </c>
      <c r="R97" s="279">
        <v>307554</v>
      </c>
      <c r="S97" s="279">
        <v>319700</v>
      </c>
      <c r="T97" s="279">
        <v>360675</v>
      </c>
      <c r="V97" s="123" t="s">
        <v>1253</v>
      </c>
      <c r="W97" s="674">
        <v>393343.60997500003</v>
      </c>
      <c r="X97" s="674">
        <f>+[25]EEFF_TE_Col!X98</f>
        <v>417229.59040999995</v>
      </c>
    </row>
    <row r="98" spans="2:24" ht="15.5">
      <c r="B98" s="12" t="s">
        <v>483</v>
      </c>
      <c r="C98" s="13">
        <v>103748</v>
      </c>
      <c r="D98" s="13">
        <v>116537</v>
      </c>
      <c r="E98" s="13">
        <v>28712</v>
      </c>
      <c r="F98" s="13">
        <v>29431</v>
      </c>
      <c r="G98" s="13">
        <v>31229</v>
      </c>
      <c r="H98" s="13">
        <v>30633</v>
      </c>
      <c r="I98" s="13">
        <v>29501</v>
      </c>
      <c r="J98" s="13">
        <v>30517</v>
      </c>
      <c r="K98" s="13">
        <v>33076</v>
      </c>
      <c r="L98" s="13">
        <v>31313</v>
      </c>
      <c r="M98" s="13">
        <v>32691</v>
      </c>
      <c r="N98" s="13">
        <v>33338</v>
      </c>
      <c r="O98" s="279">
        <v>35723</v>
      </c>
      <c r="P98" s="279">
        <v>37807</v>
      </c>
      <c r="Q98" s="279">
        <v>35749</v>
      </c>
      <c r="R98" s="279">
        <v>36302</v>
      </c>
      <c r="S98" s="279">
        <v>38802</v>
      </c>
      <c r="T98" s="279">
        <v>39023</v>
      </c>
      <c r="V98" s="123" t="s">
        <v>1254</v>
      </c>
      <c r="W98" s="674">
        <v>42612.763305</v>
      </c>
      <c r="X98" s="674">
        <f>+[25]EEFF_TE_Col!X99</f>
        <v>45397.801374000002</v>
      </c>
    </row>
    <row r="99" spans="2:24" ht="15.5">
      <c r="B99" s="12" t="s">
        <v>99</v>
      </c>
      <c r="C99" s="13">
        <v>13564</v>
      </c>
      <c r="D99" s="13">
        <v>14655</v>
      </c>
      <c r="E99" s="13">
        <v>4037</v>
      </c>
      <c r="F99" s="13">
        <v>4771</v>
      </c>
      <c r="G99" s="13">
        <v>5463</v>
      </c>
      <c r="H99" s="13">
        <v>6263</v>
      </c>
      <c r="I99" s="13">
        <v>4507</v>
      </c>
      <c r="J99" s="13">
        <v>5088</v>
      </c>
      <c r="K99" s="13">
        <v>6103</v>
      </c>
      <c r="L99" s="13">
        <v>6957</v>
      </c>
      <c r="M99" s="13">
        <v>4849</v>
      </c>
      <c r="N99" s="13">
        <v>4212</v>
      </c>
      <c r="O99" s="279">
        <v>6011</v>
      </c>
      <c r="P99" s="399">
        <v>6520</v>
      </c>
      <c r="Q99" s="279">
        <v>5410</v>
      </c>
      <c r="R99" s="279">
        <v>6200</v>
      </c>
      <c r="S99" s="279">
        <v>6725</v>
      </c>
      <c r="T99" s="279">
        <v>9099</v>
      </c>
      <c r="V99" s="123" t="s">
        <v>1255</v>
      </c>
      <c r="W99" s="674">
        <v>5779.2175639999996</v>
      </c>
      <c r="X99" s="674">
        <f>+[25]EEFF_TE_Col!X100</f>
        <v>7285.630180000001</v>
      </c>
    </row>
    <row r="100" spans="2:24" ht="15.5">
      <c r="B100" s="12" t="s">
        <v>100</v>
      </c>
      <c r="C100" s="13">
        <v>5535</v>
      </c>
      <c r="D100" s="13">
        <v>5566</v>
      </c>
      <c r="E100" s="13">
        <v>1417</v>
      </c>
      <c r="F100" s="13">
        <v>1418</v>
      </c>
      <c r="G100" s="13">
        <v>1418</v>
      </c>
      <c r="H100" s="13">
        <v>1688</v>
      </c>
      <c r="I100" s="13">
        <v>1876</v>
      </c>
      <c r="J100" s="13">
        <v>1862</v>
      </c>
      <c r="K100" s="13">
        <v>1840</v>
      </c>
      <c r="L100" s="13">
        <v>1844</v>
      </c>
      <c r="M100" s="13">
        <v>1100</v>
      </c>
      <c r="N100" s="13">
        <v>2010</v>
      </c>
      <c r="O100" s="279">
        <v>1505</v>
      </c>
      <c r="P100" s="279">
        <v>1535</v>
      </c>
      <c r="Q100" s="279">
        <v>1560</v>
      </c>
      <c r="R100" s="279">
        <v>1560</v>
      </c>
      <c r="S100" s="279">
        <v>1562</v>
      </c>
      <c r="T100" s="279">
        <v>1579</v>
      </c>
      <c r="V100" s="123" t="s">
        <v>1256</v>
      </c>
      <c r="W100" s="674">
        <v>1842.7765079999999</v>
      </c>
      <c r="X100" s="674">
        <f>+[25]EEFF_TE_Col!X101</f>
        <v>1839.359954</v>
      </c>
    </row>
    <row r="101" spans="2:24" ht="15.5">
      <c r="B101" s="12" t="s">
        <v>22</v>
      </c>
      <c r="C101" s="13">
        <v>17730</v>
      </c>
      <c r="D101" s="13">
        <v>19144</v>
      </c>
      <c r="E101" s="13">
        <v>4127</v>
      </c>
      <c r="F101" s="13">
        <v>5694</v>
      </c>
      <c r="G101" s="13">
        <v>6555</v>
      </c>
      <c r="H101" s="13">
        <v>6652</v>
      </c>
      <c r="I101" s="13">
        <v>5184</v>
      </c>
      <c r="J101" s="13">
        <v>5827</v>
      </c>
      <c r="K101" s="13">
        <v>5445</v>
      </c>
      <c r="L101" s="13">
        <v>7489</v>
      </c>
      <c r="M101" s="13">
        <v>5693</v>
      </c>
      <c r="N101" s="13">
        <v>7000</v>
      </c>
      <c r="O101" s="279">
        <v>6344</v>
      </c>
      <c r="P101" s="279">
        <v>6663</v>
      </c>
      <c r="Q101" s="279">
        <v>6302</v>
      </c>
      <c r="R101" s="279">
        <v>7015</v>
      </c>
      <c r="S101" s="279">
        <v>6512</v>
      </c>
      <c r="T101" s="279">
        <v>8628</v>
      </c>
      <c r="V101" s="123" t="s">
        <v>1257</v>
      </c>
      <c r="W101" s="674">
        <v>7705.5847350000004</v>
      </c>
      <c r="X101" s="674">
        <f>+[25]EEFF_TE_Col!X102</f>
        <v>9105.1047120000003</v>
      </c>
    </row>
    <row r="102" spans="2:24" ht="15.5">
      <c r="B102" s="12" t="s">
        <v>23</v>
      </c>
      <c r="C102" s="13">
        <v>1094702</v>
      </c>
      <c r="D102" s="13">
        <v>1054887</v>
      </c>
      <c r="E102" s="13">
        <v>262624</v>
      </c>
      <c r="F102" s="13">
        <v>269268</v>
      </c>
      <c r="G102" s="13">
        <v>275919</v>
      </c>
      <c r="H102" s="13">
        <v>283929</v>
      </c>
      <c r="I102" s="13">
        <v>279650</v>
      </c>
      <c r="J102" s="13">
        <v>287769</v>
      </c>
      <c r="K102" s="13">
        <v>302186</v>
      </c>
      <c r="L102" s="13">
        <v>305298</v>
      </c>
      <c r="M102" s="13">
        <v>312532</v>
      </c>
      <c r="N102" s="13">
        <v>316528</v>
      </c>
      <c r="O102" s="279">
        <v>322980</v>
      </c>
      <c r="P102" s="279">
        <v>330632</v>
      </c>
      <c r="Q102" s="279">
        <v>325388</v>
      </c>
      <c r="R102" s="279">
        <v>343138</v>
      </c>
      <c r="S102" s="279">
        <v>357680</v>
      </c>
      <c r="T102" s="279">
        <v>405799</v>
      </c>
      <c r="V102" s="123" t="s">
        <v>1258</v>
      </c>
      <c r="W102" s="674">
        <v>431807.54219300003</v>
      </c>
      <c r="X102" s="674">
        <f>+[25]EEFF_TE_Col!X103</f>
        <v>460159.74594800005</v>
      </c>
    </row>
    <row r="103" spans="2:24" ht="15.5">
      <c r="B103" s="16" t="s">
        <v>92</v>
      </c>
      <c r="C103" s="17">
        <v>63483</v>
      </c>
      <c r="D103" s="17">
        <v>48831</v>
      </c>
      <c r="E103" s="17">
        <v>11856</v>
      </c>
      <c r="F103" s="17">
        <v>12313</v>
      </c>
      <c r="G103" s="17">
        <v>12728</v>
      </c>
      <c r="H103" s="17">
        <v>11099</v>
      </c>
      <c r="I103" s="17">
        <v>12084</v>
      </c>
      <c r="J103" s="17">
        <v>13316</v>
      </c>
      <c r="K103" s="17">
        <v>9952</v>
      </c>
      <c r="L103" s="17">
        <v>13059</v>
      </c>
      <c r="M103" s="17">
        <v>13750</v>
      </c>
      <c r="N103" s="17">
        <v>16165</v>
      </c>
      <c r="O103" s="280">
        <v>13946</v>
      </c>
      <c r="P103" s="280">
        <v>8791</v>
      </c>
      <c r="Q103" s="280">
        <v>14752</v>
      </c>
      <c r="R103" s="280">
        <v>15491</v>
      </c>
      <c r="S103" s="280">
        <v>15621</v>
      </c>
      <c r="T103" s="280">
        <f>+SUM(T97:T101)-T102</f>
        <v>13205</v>
      </c>
      <c r="V103" s="123" t="s">
        <v>1010</v>
      </c>
      <c r="W103" s="674">
        <v>1129.4228969999999</v>
      </c>
      <c r="X103" s="674">
        <f>+[25]EEFF_TE_Col!X104</f>
        <v>1167.2249219999999</v>
      </c>
    </row>
    <row r="104" spans="2:24" ht="15.5">
      <c r="B104" s="10"/>
      <c r="C104" s="11"/>
      <c r="D104" s="11"/>
      <c r="E104" s="11"/>
      <c r="F104" s="11"/>
      <c r="G104" s="11"/>
      <c r="H104" s="11"/>
      <c r="I104" s="11"/>
      <c r="J104" s="11"/>
      <c r="K104" s="11"/>
      <c r="L104" s="11"/>
      <c r="M104" s="11"/>
      <c r="N104" s="11"/>
      <c r="O104" s="9"/>
      <c r="P104" s="9"/>
      <c r="Q104" s="9"/>
      <c r="R104" s="9"/>
      <c r="S104" s="9"/>
      <c r="T104" s="644"/>
      <c r="V104" s="221" t="s">
        <v>1251</v>
      </c>
      <c r="W104" s="675">
        <v>18346.986996999982</v>
      </c>
      <c r="X104" s="675">
        <f>+[25]EEFF_TE_Col!X105</f>
        <v>19530.515759999889</v>
      </c>
    </row>
    <row r="105" spans="2:24" ht="15.5">
      <c r="B105" s="12" t="s">
        <v>1010</v>
      </c>
      <c r="C105" s="13">
        <v>20860</v>
      </c>
      <c r="D105" s="13">
        <v>6255</v>
      </c>
      <c r="E105" s="13">
        <v>786</v>
      </c>
      <c r="F105" s="13">
        <v>776</v>
      </c>
      <c r="G105" s="13">
        <v>1529</v>
      </c>
      <c r="H105" s="13">
        <v>380</v>
      </c>
      <c r="I105" s="13">
        <v>699</v>
      </c>
      <c r="J105" s="13">
        <v>856</v>
      </c>
      <c r="K105" s="13">
        <v>1047</v>
      </c>
      <c r="L105" s="13">
        <v>-21</v>
      </c>
      <c r="M105" s="13">
        <v>1031</v>
      </c>
      <c r="N105" s="13">
        <v>711</v>
      </c>
      <c r="O105" s="279">
        <v>943</v>
      </c>
      <c r="P105" s="279">
        <v>-3416</v>
      </c>
      <c r="Q105" s="279">
        <v>1273</v>
      </c>
      <c r="R105" s="279">
        <v>1121</v>
      </c>
      <c r="S105" s="279">
        <v>38</v>
      </c>
      <c r="T105" s="279">
        <f>-1936</f>
        <v>-1936</v>
      </c>
      <c r="V105" s="676"/>
      <c r="W105" s="674"/>
      <c r="X105" s="674">
        <f>+[25]EEFF_TE_Col!X106</f>
        <v>0</v>
      </c>
    </row>
    <row r="106" spans="2:24" ht="15.5">
      <c r="B106" s="12" t="s">
        <v>27</v>
      </c>
      <c r="C106" s="13">
        <v>0</v>
      </c>
      <c r="D106" s="13">
        <v>0</v>
      </c>
      <c r="E106" s="13">
        <v>0</v>
      </c>
      <c r="F106" s="13">
        <v>0</v>
      </c>
      <c r="G106" s="13">
        <v>0</v>
      </c>
      <c r="H106" s="13">
        <v>0</v>
      </c>
      <c r="I106" s="13">
        <v>0</v>
      </c>
      <c r="J106" s="13">
        <v>0</v>
      </c>
      <c r="K106" s="13">
        <v>0</v>
      </c>
      <c r="L106" s="13">
        <v>0</v>
      </c>
      <c r="M106" s="13">
        <v>0</v>
      </c>
      <c r="N106" s="13">
        <v>0</v>
      </c>
      <c r="O106" s="279">
        <v>0</v>
      </c>
      <c r="P106" s="279" t="s">
        <v>942</v>
      </c>
      <c r="Q106" s="279" t="s">
        <v>1009</v>
      </c>
      <c r="R106" s="279" t="s">
        <v>1009</v>
      </c>
      <c r="S106" s="279" t="s">
        <v>1009</v>
      </c>
      <c r="T106" s="279">
        <v>0</v>
      </c>
      <c r="V106" s="123" t="s">
        <v>1259</v>
      </c>
      <c r="W106" s="674">
        <v>0</v>
      </c>
      <c r="X106" s="674">
        <f>+[25]EEFF_TE_Col!X107</f>
        <v>0</v>
      </c>
    </row>
    <row r="107" spans="2:24" ht="15.5">
      <c r="B107" s="12" t="s">
        <v>1011</v>
      </c>
      <c r="C107" s="13">
        <v>778</v>
      </c>
      <c r="D107" s="13">
        <v>1175</v>
      </c>
      <c r="E107" s="13">
        <v>293</v>
      </c>
      <c r="F107" s="13">
        <v>299</v>
      </c>
      <c r="G107" s="13">
        <v>358</v>
      </c>
      <c r="H107" s="13">
        <v>438</v>
      </c>
      <c r="I107" s="13">
        <v>308</v>
      </c>
      <c r="J107" s="13">
        <v>302</v>
      </c>
      <c r="K107" s="13">
        <v>1921</v>
      </c>
      <c r="L107" s="13">
        <v>350</v>
      </c>
      <c r="M107" s="13">
        <v>316</v>
      </c>
      <c r="N107" s="13">
        <v>-1220</v>
      </c>
      <c r="O107" s="279">
        <v>197</v>
      </c>
      <c r="P107" s="279">
        <v>-23</v>
      </c>
      <c r="Q107" s="279">
        <v>497</v>
      </c>
      <c r="R107" s="279">
        <v>352</v>
      </c>
      <c r="S107" s="279">
        <v>185</v>
      </c>
      <c r="T107" s="279">
        <v>320</v>
      </c>
      <c r="V107" s="123" t="s">
        <v>1011</v>
      </c>
      <c r="W107" s="674">
        <v>418.43349899999998</v>
      </c>
      <c r="X107" s="674">
        <f>+[25]EEFF_TE_Col!X108</f>
        <v>120.30625999999995</v>
      </c>
    </row>
    <row r="108" spans="2:24" ht="15.5">
      <c r="B108" s="16" t="s">
        <v>29</v>
      </c>
      <c r="C108" s="18">
        <v>43401</v>
      </c>
      <c r="D108" s="18">
        <v>43751</v>
      </c>
      <c r="E108" s="18">
        <v>11363</v>
      </c>
      <c r="F108" s="18">
        <v>11836</v>
      </c>
      <c r="G108" s="18">
        <v>11557</v>
      </c>
      <c r="H108" s="18">
        <v>11157</v>
      </c>
      <c r="I108" s="18">
        <v>11693</v>
      </c>
      <c r="J108" s="18">
        <v>12762</v>
      </c>
      <c r="K108" s="18">
        <v>10826</v>
      </c>
      <c r="L108" s="18">
        <v>13430</v>
      </c>
      <c r="M108" s="18">
        <v>13035</v>
      </c>
      <c r="N108" s="18">
        <v>14234</v>
      </c>
      <c r="O108" s="281">
        <v>13200</v>
      </c>
      <c r="P108" s="281">
        <v>12184</v>
      </c>
      <c r="Q108" s="281">
        <v>13976</v>
      </c>
      <c r="R108" s="281">
        <v>14722</v>
      </c>
      <c r="S108" s="281">
        <v>223</v>
      </c>
      <c r="T108" s="281">
        <v>15461</v>
      </c>
      <c r="V108" s="124" t="s">
        <v>1260</v>
      </c>
      <c r="W108" s="675">
        <v>18765.420495999981</v>
      </c>
      <c r="X108" s="675">
        <f>+[25]EEFF_TE_Col!X109</f>
        <v>19650.822019999887</v>
      </c>
    </row>
    <row r="109" spans="2:24" ht="15.5">
      <c r="B109" s="12"/>
      <c r="C109" s="13"/>
      <c r="D109" s="13"/>
      <c r="E109" s="13"/>
      <c r="F109" s="13"/>
      <c r="G109" s="13"/>
      <c r="H109" s="13"/>
      <c r="I109" s="13"/>
      <c r="J109" s="13"/>
      <c r="K109" s="13"/>
      <c r="L109" s="13"/>
      <c r="M109" s="13"/>
      <c r="N109" s="13"/>
      <c r="O109" s="279"/>
      <c r="P109" s="279"/>
      <c r="Q109" s="279"/>
      <c r="R109" s="279"/>
      <c r="S109" s="279">
        <v>0</v>
      </c>
      <c r="T109" s="279"/>
      <c r="V109" s="676"/>
      <c r="W109" s="674"/>
      <c r="X109" s="674">
        <f>+[25]EEFF_TE_Col!X110</f>
        <v>0</v>
      </c>
    </row>
    <row r="110" spans="2:24" ht="15.5">
      <c r="B110" s="12" t="s">
        <v>30</v>
      </c>
      <c r="C110" s="13">
        <v>236</v>
      </c>
      <c r="D110" s="13">
        <v>-1324</v>
      </c>
      <c r="E110" s="13">
        <v>-470</v>
      </c>
      <c r="F110" s="13">
        <v>-1010</v>
      </c>
      <c r="G110" s="13">
        <v>-442</v>
      </c>
      <c r="H110" s="13">
        <v>-246</v>
      </c>
      <c r="I110" s="13">
        <v>-725</v>
      </c>
      <c r="J110" s="13">
        <v>-1309</v>
      </c>
      <c r="K110" s="13">
        <v>207</v>
      </c>
      <c r="L110" s="13">
        <v>-1470</v>
      </c>
      <c r="M110" s="13">
        <v>-548</v>
      </c>
      <c r="N110" s="13">
        <v>-1022</v>
      </c>
      <c r="O110" s="279">
        <v>-255</v>
      </c>
      <c r="P110" s="279">
        <v>-188</v>
      </c>
      <c r="Q110" s="279">
        <v>-914</v>
      </c>
      <c r="R110" s="279">
        <v>-1205</v>
      </c>
      <c r="S110" s="279">
        <v>-1843</v>
      </c>
      <c r="T110" s="279">
        <v>508</v>
      </c>
      <c r="V110" s="123" t="s">
        <v>1261</v>
      </c>
      <c r="W110" s="674">
        <v>-797.62543500000004</v>
      </c>
      <c r="X110" s="674">
        <f>+[25]EEFF_TE_Col!X111</f>
        <v>-848.90028499999983</v>
      </c>
    </row>
    <row r="111" spans="2:24" ht="15.5">
      <c r="B111" s="16" t="s">
        <v>31</v>
      </c>
      <c r="C111" s="18">
        <v>43637</v>
      </c>
      <c r="D111" s="18">
        <v>42427</v>
      </c>
      <c r="E111" s="18">
        <v>10893</v>
      </c>
      <c r="F111" s="18">
        <v>10826</v>
      </c>
      <c r="G111" s="18">
        <v>11115</v>
      </c>
      <c r="H111" s="18">
        <v>10911</v>
      </c>
      <c r="I111" s="18">
        <v>10968</v>
      </c>
      <c r="J111" s="18">
        <v>11453</v>
      </c>
      <c r="K111" s="18">
        <v>11033</v>
      </c>
      <c r="L111" s="18">
        <v>11960</v>
      </c>
      <c r="M111" s="18">
        <v>12487</v>
      </c>
      <c r="N111" s="18">
        <v>13212</v>
      </c>
      <c r="O111" s="281">
        <v>12945</v>
      </c>
      <c r="P111" s="281">
        <v>11996</v>
      </c>
      <c r="Q111" s="281">
        <v>13062</v>
      </c>
      <c r="R111" s="281">
        <v>13518</v>
      </c>
      <c r="S111" s="281">
        <v>14002</v>
      </c>
      <c r="T111" s="281">
        <v>15969</v>
      </c>
      <c r="V111" s="124" t="s">
        <v>1262</v>
      </c>
      <c r="W111" s="675">
        <v>17967.795060999979</v>
      </c>
      <c r="X111" s="675">
        <f>+[25]EEFF_TE_Col!X112</f>
        <v>18801.921734999891</v>
      </c>
    </row>
    <row r="112" spans="2:24" ht="15.5">
      <c r="B112" s="10"/>
      <c r="C112" s="11"/>
      <c r="D112" s="11"/>
      <c r="E112" s="11"/>
      <c r="F112" s="11"/>
      <c r="G112" s="11"/>
      <c r="H112" s="11"/>
      <c r="I112" s="11"/>
      <c r="J112" s="11"/>
      <c r="K112" s="11"/>
      <c r="L112" s="11"/>
      <c r="M112" s="11"/>
      <c r="N112" s="11"/>
      <c r="O112" s="9"/>
      <c r="P112" s="9"/>
      <c r="Q112" s="9"/>
      <c r="R112" s="9"/>
      <c r="S112" s="9"/>
      <c r="T112" s="644"/>
      <c r="V112" s="10"/>
      <c r="W112" s="674"/>
      <c r="X112" s="674">
        <f>+[25]EEFF_TE_Col!X113</f>
        <v>0</v>
      </c>
    </row>
    <row r="113" spans="1:24" ht="15.5">
      <c r="B113" s="12" t="s">
        <v>32</v>
      </c>
      <c r="C113" s="13">
        <v>20008</v>
      </c>
      <c r="D113" s="13">
        <v>18005</v>
      </c>
      <c r="E113" s="13">
        <v>4189</v>
      </c>
      <c r="F113" s="13">
        <v>2264</v>
      </c>
      <c r="G113" s="13">
        <v>4363</v>
      </c>
      <c r="H113" s="13">
        <v>6451</v>
      </c>
      <c r="I113" s="13">
        <v>3396</v>
      </c>
      <c r="J113" s="13">
        <v>4552</v>
      </c>
      <c r="K113" s="13">
        <v>2844</v>
      </c>
      <c r="L113" s="13">
        <v>1679</v>
      </c>
      <c r="M113" s="13">
        <v>3913</v>
      </c>
      <c r="N113" s="13">
        <v>8604</v>
      </c>
      <c r="O113" s="279">
        <v>4572</v>
      </c>
      <c r="P113" s="279">
        <v>4127</v>
      </c>
      <c r="Q113" s="279">
        <v>3992</v>
      </c>
      <c r="R113" s="279">
        <v>4622</v>
      </c>
      <c r="S113" s="279">
        <v>600</v>
      </c>
      <c r="T113" s="279">
        <v>9244</v>
      </c>
      <c r="V113" s="123" t="s">
        <v>1263</v>
      </c>
      <c r="W113" s="674">
        <v>6689.1911600000003</v>
      </c>
      <c r="X113" s="674">
        <f>+[25]EEFF_TE_Col!X114</f>
        <v>6943.181462999999</v>
      </c>
    </row>
    <row r="114" spans="1:24" ht="15.5">
      <c r="B114" s="16" t="s">
        <v>35</v>
      </c>
      <c r="C114" s="18">
        <v>23629</v>
      </c>
      <c r="D114" s="18">
        <v>24422</v>
      </c>
      <c r="E114" s="18">
        <v>6704</v>
      </c>
      <c r="F114" s="18">
        <v>8562</v>
      </c>
      <c r="G114" s="18">
        <v>6752</v>
      </c>
      <c r="H114" s="18">
        <v>4460</v>
      </c>
      <c r="I114" s="18">
        <v>7572</v>
      </c>
      <c r="J114" s="18">
        <v>6901</v>
      </c>
      <c r="K114" s="18">
        <v>8189</v>
      </c>
      <c r="L114" s="18">
        <v>10281</v>
      </c>
      <c r="M114" s="18">
        <v>8574</v>
      </c>
      <c r="N114" s="18">
        <v>4608</v>
      </c>
      <c r="O114" s="281">
        <v>8373</v>
      </c>
      <c r="P114" s="281">
        <v>7869</v>
      </c>
      <c r="Q114" s="281">
        <v>9070</v>
      </c>
      <c r="R114" s="281">
        <v>8896</v>
      </c>
      <c r="S114" s="281">
        <v>13402</v>
      </c>
      <c r="T114" s="281">
        <v>6724.5462039997365</v>
      </c>
      <c r="V114" s="124" t="s">
        <v>1264</v>
      </c>
      <c r="W114" s="675">
        <v>11278.603900999979</v>
      </c>
      <c r="X114" s="675">
        <f>+[25]EEFF_TE_Col!X115</f>
        <v>11858.740271999892</v>
      </c>
    </row>
    <row r="115" spans="1:24" ht="15.5">
      <c r="O115" s="259"/>
      <c r="T115" s="643"/>
      <c r="V115" s="676"/>
      <c r="W115" s="674"/>
      <c r="X115" s="674">
        <f>+[25]EEFF_TE_Col!X116</f>
        <v>0</v>
      </c>
    </row>
    <row r="116" spans="1:24" ht="15.5">
      <c r="O116" s="259"/>
      <c r="T116" s="643"/>
      <c r="V116" s="677" t="s">
        <v>1252</v>
      </c>
      <c r="W116" s="675">
        <v>18413</v>
      </c>
      <c r="X116" s="675">
        <f>+[25]EEFF_TE_Col!X117</f>
        <v>37711</v>
      </c>
    </row>
    <row r="117" spans="1:24" ht="15.5">
      <c r="O117" s="259"/>
      <c r="T117" s="643"/>
    </row>
    <row r="118" spans="1:24" ht="15">
      <c r="A118" s="149" t="s">
        <v>468</v>
      </c>
      <c r="B118" s="19" t="s">
        <v>465</v>
      </c>
      <c r="C118" s="8"/>
      <c r="D118" s="8"/>
      <c r="E118" s="8"/>
      <c r="F118" s="8"/>
      <c r="G118" s="8"/>
      <c r="H118" s="20"/>
      <c r="I118" s="20"/>
      <c r="J118" s="20"/>
      <c r="K118" s="20"/>
      <c r="L118" s="20"/>
      <c r="M118" s="20"/>
      <c r="N118" s="20"/>
      <c r="O118" s="261"/>
      <c r="T118" s="643"/>
    </row>
    <row r="119" spans="1:24" ht="15">
      <c r="B119" s="21" t="s">
        <v>2</v>
      </c>
      <c r="C119" s="8"/>
      <c r="D119" s="8"/>
      <c r="E119" s="8"/>
      <c r="F119" s="8"/>
      <c r="G119" s="8"/>
      <c r="H119" s="22"/>
      <c r="I119" s="22"/>
      <c r="J119" s="22"/>
      <c r="K119" s="22"/>
      <c r="L119" s="22"/>
      <c r="M119" s="22"/>
      <c r="N119" s="53">
        <v>1000000</v>
      </c>
      <c r="O119" s="282"/>
      <c r="T119" s="643"/>
    </row>
    <row r="120" spans="1:24" ht="15.5">
      <c r="B120" s="23"/>
      <c r="C120" s="8"/>
      <c r="D120" s="8"/>
      <c r="E120" s="8"/>
      <c r="F120" s="8"/>
      <c r="G120" s="8"/>
      <c r="H120" s="23"/>
      <c r="I120" s="23"/>
      <c r="J120" s="23"/>
      <c r="K120" s="23"/>
      <c r="L120" s="23"/>
      <c r="M120" s="23"/>
      <c r="N120" s="8"/>
      <c r="O120" s="278"/>
      <c r="T120" s="643"/>
    </row>
    <row r="121" spans="1:24" ht="16" thickBot="1">
      <c r="B121" s="24"/>
      <c r="C121" s="25"/>
      <c r="D121" s="25"/>
      <c r="E121" s="25"/>
      <c r="F121" s="25"/>
      <c r="G121" s="25"/>
      <c r="H121" s="25"/>
      <c r="I121" s="25"/>
      <c r="J121" s="25"/>
      <c r="K121" s="25"/>
      <c r="L121" s="25"/>
      <c r="M121" s="25"/>
      <c r="N121" s="25"/>
      <c r="O121" s="264"/>
      <c r="P121" s="321" t="s">
        <v>943</v>
      </c>
      <c r="Q121" s="321"/>
      <c r="R121" s="321" t="s">
        <v>943</v>
      </c>
      <c r="S121" s="321"/>
      <c r="T121" s="321"/>
      <c r="V121" s="24"/>
      <c r="W121" s="260" t="s">
        <v>1246</v>
      </c>
      <c r="X121" s="260" t="s">
        <v>1219</v>
      </c>
    </row>
    <row r="122" spans="1:24" ht="16" thickBot="1">
      <c r="B122" s="26" t="s">
        <v>37</v>
      </c>
      <c r="C122" s="27"/>
      <c r="D122" s="27"/>
      <c r="E122" s="27"/>
      <c r="F122" s="27"/>
      <c r="G122" s="27"/>
      <c r="H122" s="27"/>
      <c r="I122" s="27"/>
      <c r="J122" s="27"/>
      <c r="K122" s="27"/>
      <c r="L122" s="27"/>
      <c r="M122" s="27"/>
      <c r="N122" s="26"/>
      <c r="O122" s="265"/>
      <c r="P122" s="322" t="s">
        <v>943</v>
      </c>
      <c r="Q122" s="322"/>
      <c r="R122" s="322" t="s">
        <v>943</v>
      </c>
      <c r="S122" s="322"/>
      <c r="T122" s="322"/>
      <c r="V122" s="26" t="s">
        <v>37</v>
      </c>
      <c r="W122" s="322"/>
      <c r="X122" s="322"/>
    </row>
    <row r="123" spans="1:24" ht="16" thickBot="1">
      <c r="B123" s="28" t="s">
        <v>38</v>
      </c>
      <c r="C123" s="29"/>
      <c r="D123" s="29"/>
      <c r="E123" s="29"/>
      <c r="F123" s="29"/>
      <c r="G123" s="29"/>
      <c r="H123" s="29"/>
      <c r="I123" s="29"/>
      <c r="J123" s="29"/>
      <c r="K123" s="29"/>
      <c r="L123" s="29"/>
      <c r="M123" s="29"/>
      <c r="N123" s="29"/>
      <c r="O123" s="266"/>
      <c r="P123" s="323" t="s">
        <v>943</v>
      </c>
      <c r="Q123" s="323"/>
      <c r="R123" s="323" t="s">
        <v>943</v>
      </c>
      <c r="S123" s="323"/>
      <c r="T123" s="323"/>
      <c r="V123" s="28" t="s">
        <v>38</v>
      </c>
      <c r="W123" s="323"/>
      <c r="X123" s="323"/>
    </row>
    <row r="124" spans="1:24" ht="16" thickBot="1">
      <c r="B124" s="30" t="s">
        <v>39</v>
      </c>
      <c r="C124" s="31">
        <v>23319</v>
      </c>
      <c r="D124" s="31">
        <v>9087</v>
      </c>
      <c r="E124" s="31">
        <v>2785</v>
      </c>
      <c r="F124" s="31">
        <v>22853</v>
      </c>
      <c r="G124" s="31">
        <v>15789</v>
      </c>
      <c r="H124" s="31">
        <v>6897</v>
      </c>
      <c r="I124" s="31">
        <v>19708</v>
      </c>
      <c r="J124" s="31">
        <v>14069</v>
      </c>
      <c r="K124" s="31">
        <v>19842</v>
      </c>
      <c r="L124" s="31">
        <v>15917</v>
      </c>
      <c r="M124" s="31">
        <v>27931</v>
      </c>
      <c r="N124" s="31">
        <v>28816</v>
      </c>
      <c r="O124" s="31">
        <v>13300</v>
      </c>
      <c r="P124" s="31">
        <v>24596</v>
      </c>
      <c r="Q124" s="31">
        <v>15080</v>
      </c>
      <c r="R124" s="31">
        <v>25221</v>
      </c>
      <c r="S124" s="31">
        <v>26043</v>
      </c>
      <c r="T124" s="31">
        <v>19490</v>
      </c>
      <c r="V124" s="30" t="s">
        <v>39</v>
      </c>
      <c r="W124" s="678">
        <v>12663</v>
      </c>
      <c r="X124" s="678">
        <f>+[25]EEFF_TE_Col!X125</f>
        <v>26955</v>
      </c>
    </row>
    <row r="125" spans="1:24" ht="16" thickBot="1">
      <c r="B125" s="30" t="s">
        <v>40</v>
      </c>
      <c r="C125" s="31">
        <v>110464</v>
      </c>
      <c r="D125" s="31">
        <v>115144</v>
      </c>
      <c r="E125" s="31">
        <v>112904</v>
      </c>
      <c r="F125" s="31">
        <v>117435</v>
      </c>
      <c r="G125" s="31">
        <v>119858</v>
      </c>
      <c r="H125" s="31">
        <v>121770</v>
      </c>
      <c r="I125" s="31">
        <v>118333</v>
      </c>
      <c r="J125" s="31">
        <v>124432</v>
      </c>
      <c r="K125" s="31">
        <v>125586</v>
      </c>
      <c r="L125" s="31">
        <v>123153</v>
      </c>
      <c r="M125" s="31">
        <v>129153</v>
      </c>
      <c r="N125" s="31">
        <v>129965</v>
      </c>
      <c r="O125" s="31">
        <v>136029</v>
      </c>
      <c r="P125" s="31">
        <v>135302</v>
      </c>
      <c r="Q125" s="31">
        <v>135755</v>
      </c>
      <c r="R125" s="31">
        <v>139694</v>
      </c>
      <c r="S125" s="31">
        <v>148014</v>
      </c>
      <c r="T125" s="31">
        <v>170285</v>
      </c>
      <c r="V125" s="30" t="s">
        <v>40</v>
      </c>
      <c r="W125" s="679">
        <v>178658</v>
      </c>
      <c r="X125" s="679">
        <f>+[25]EEFF_TE_Col!X126</f>
        <v>189714</v>
      </c>
    </row>
    <row r="126" spans="1:24" ht="16" thickBot="1">
      <c r="B126" s="30" t="s">
        <v>41</v>
      </c>
      <c r="C126" s="31">
        <v>13841</v>
      </c>
      <c r="D126" s="31">
        <v>14865</v>
      </c>
      <c r="E126" s="31">
        <v>20485</v>
      </c>
      <c r="F126" s="31">
        <v>32304</v>
      </c>
      <c r="G126" s="31">
        <v>21822</v>
      </c>
      <c r="H126" s="31">
        <v>8704</v>
      </c>
      <c r="I126" s="31">
        <v>17458</v>
      </c>
      <c r="J126" s="31">
        <v>19192</v>
      </c>
      <c r="K126" s="31">
        <v>23815</v>
      </c>
      <c r="L126" s="31">
        <v>14458</v>
      </c>
      <c r="M126" s="31">
        <v>18479</v>
      </c>
      <c r="N126" s="31">
        <v>16694</v>
      </c>
      <c r="O126" s="31">
        <v>10215</v>
      </c>
      <c r="P126" s="31">
        <v>456</v>
      </c>
      <c r="Q126" s="31">
        <v>4357</v>
      </c>
      <c r="R126" s="31">
        <v>12024</v>
      </c>
      <c r="S126" s="31">
        <v>15150</v>
      </c>
      <c r="T126" s="31">
        <v>214</v>
      </c>
      <c r="V126" s="30" t="s">
        <v>41</v>
      </c>
      <c r="W126" s="678">
        <v>3868</v>
      </c>
      <c r="X126" s="678">
        <f>+[25]EEFF_TE_Col!X127</f>
        <v>5685</v>
      </c>
    </row>
    <row r="127" spans="1:24" ht="16" thickBot="1">
      <c r="B127" s="30" t="s">
        <v>42</v>
      </c>
      <c r="C127" s="31">
        <v>3633</v>
      </c>
      <c r="D127" s="31">
        <v>3534</v>
      </c>
      <c r="E127" s="31">
        <v>4103</v>
      </c>
      <c r="F127" s="31">
        <v>4237</v>
      </c>
      <c r="G127" s="31">
        <v>3991</v>
      </c>
      <c r="H127" s="31">
        <v>3702</v>
      </c>
      <c r="I127" s="31">
        <v>3585</v>
      </c>
      <c r="J127" s="31">
        <v>3171</v>
      </c>
      <c r="K127" s="31">
        <v>2788</v>
      </c>
      <c r="L127" s="31">
        <v>2569</v>
      </c>
      <c r="M127" s="31">
        <v>4123</v>
      </c>
      <c r="N127" s="31">
        <v>4010</v>
      </c>
      <c r="O127" s="31">
        <v>3514</v>
      </c>
      <c r="P127" s="31">
        <v>3532</v>
      </c>
      <c r="Q127" s="31">
        <v>3387</v>
      </c>
      <c r="R127" s="31">
        <v>2711</v>
      </c>
      <c r="S127" s="31">
        <v>4073</v>
      </c>
      <c r="T127" s="31">
        <v>3628</v>
      </c>
      <c r="V127" s="30" t="s">
        <v>42</v>
      </c>
      <c r="W127" s="679">
        <v>3194</v>
      </c>
      <c r="X127" s="679">
        <f>+[25]EEFF_TE_Col!X128</f>
        <v>4799</v>
      </c>
    </row>
    <row r="128" spans="1:24" ht="16" thickBot="1">
      <c r="B128" s="30" t="s">
        <v>43</v>
      </c>
      <c r="C128" s="31">
        <v>3857</v>
      </c>
      <c r="D128" s="31">
        <v>4854</v>
      </c>
      <c r="E128" s="31">
        <v>8831</v>
      </c>
      <c r="F128" s="31">
        <v>6503</v>
      </c>
      <c r="G128" s="31">
        <v>7541</v>
      </c>
      <c r="H128" s="31">
        <v>5261</v>
      </c>
      <c r="I128" s="31">
        <v>8878</v>
      </c>
      <c r="J128" s="31">
        <v>6792</v>
      </c>
      <c r="K128" s="31">
        <v>8037</v>
      </c>
      <c r="L128" s="31">
        <v>6682</v>
      </c>
      <c r="M128" s="31">
        <v>9686</v>
      </c>
      <c r="N128" s="31">
        <v>8342</v>
      </c>
      <c r="O128" s="31">
        <v>16229</v>
      </c>
      <c r="P128" s="400" t="s">
        <v>1014</v>
      </c>
      <c r="Q128" s="31">
        <v>16383</v>
      </c>
      <c r="R128" s="31">
        <v>10199</v>
      </c>
      <c r="S128" s="31">
        <v>17538</v>
      </c>
      <c r="T128" s="31">
        <v>14192</v>
      </c>
      <c r="V128" s="30" t="s">
        <v>43</v>
      </c>
      <c r="W128" s="680">
        <v>25565</v>
      </c>
      <c r="X128" s="680">
        <f>+[25]EEFF_TE_Col!X129</f>
        <v>15362</v>
      </c>
    </row>
    <row r="129" spans="2:24" ht="16" thickBot="1">
      <c r="B129" s="30" t="s">
        <v>44</v>
      </c>
      <c r="C129" s="31">
        <v>0</v>
      </c>
      <c r="D129" s="31">
        <v>0</v>
      </c>
      <c r="E129" s="31">
        <v>0</v>
      </c>
      <c r="F129" s="31">
        <v>0</v>
      </c>
      <c r="G129" s="31">
        <v>0</v>
      </c>
      <c r="H129" s="31">
        <v>0</v>
      </c>
      <c r="I129" s="31">
        <v>0</v>
      </c>
      <c r="J129" s="31">
        <v>0</v>
      </c>
      <c r="K129" s="31">
        <v>0</v>
      </c>
      <c r="L129" s="31">
        <v>0</v>
      </c>
      <c r="M129" s="31">
        <v>0</v>
      </c>
      <c r="N129" s="31">
        <v>0</v>
      </c>
      <c r="O129" s="31">
        <v>0</v>
      </c>
      <c r="P129" s="31" t="s">
        <v>942</v>
      </c>
      <c r="Q129" s="31" t="s">
        <v>1009</v>
      </c>
      <c r="R129" s="31" t="s">
        <v>1009</v>
      </c>
      <c r="S129" s="31">
        <v>0</v>
      </c>
      <c r="T129" s="31">
        <v>0</v>
      </c>
      <c r="V129" s="30" t="s">
        <v>44</v>
      </c>
      <c r="W129" s="681"/>
      <c r="X129" s="681">
        <f>+[25]EEFF_TE_Col!X130</f>
        <v>0</v>
      </c>
    </row>
    <row r="130" spans="2:24" ht="16" thickBot="1">
      <c r="B130" s="32" t="s">
        <v>45</v>
      </c>
      <c r="C130" s="33">
        <v>155114</v>
      </c>
      <c r="D130" s="33">
        <v>147484</v>
      </c>
      <c r="E130" s="33">
        <v>149108</v>
      </c>
      <c r="F130" s="33">
        <v>183332</v>
      </c>
      <c r="G130" s="33">
        <v>169001</v>
      </c>
      <c r="H130" s="33">
        <v>146334</v>
      </c>
      <c r="I130" s="33">
        <v>167962</v>
      </c>
      <c r="J130" s="33">
        <v>167656</v>
      </c>
      <c r="K130" s="33">
        <v>180068</v>
      </c>
      <c r="L130" s="33">
        <v>162779</v>
      </c>
      <c r="M130" s="33">
        <v>189372</v>
      </c>
      <c r="N130" s="33">
        <v>187827</v>
      </c>
      <c r="O130" s="33">
        <v>179287</v>
      </c>
      <c r="P130" s="33">
        <v>176126</v>
      </c>
      <c r="Q130" s="33">
        <v>174962</v>
      </c>
      <c r="R130" s="33">
        <v>189850</v>
      </c>
      <c r="S130" s="33">
        <v>210818</v>
      </c>
      <c r="T130" s="33">
        <v>207809</v>
      </c>
      <c r="V130" s="32" t="s">
        <v>45</v>
      </c>
      <c r="W130" s="682">
        <v>223948</v>
      </c>
      <c r="X130" s="682">
        <f>+[25]EEFF_TE_Col!X131</f>
        <v>242515</v>
      </c>
    </row>
    <row r="131" spans="2:24" ht="16" thickBot="1">
      <c r="B131" s="28" t="s">
        <v>46</v>
      </c>
      <c r="C131" s="29"/>
      <c r="D131" s="29"/>
      <c r="E131" s="29"/>
      <c r="F131" s="29"/>
      <c r="G131" s="29"/>
      <c r="H131" s="29"/>
      <c r="I131" s="29"/>
      <c r="J131" s="29"/>
      <c r="K131" s="29"/>
      <c r="L131" s="29"/>
      <c r="M131" s="29"/>
      <c r="N131" s="29"/>
      <c r="O131" s="29"/>
      <c r="P131" s="29" t="s">
        <v>943</v>
      </c>
      <c r="Q131" s="29" t="s">
        <v>943</v>
      </c>
      <c r="R131" s="29" t="s">
        <v>943</v>
      </c>
      <c r="S131" s="29">
        <v>0</v>
      </c>
      <c r="T131" s="29"/>
      <c r="V131" s="28" t="s">
        <v>46</v>
      </c>
      <c r="W131" s="683"/>
      <c r="X131" s="683"/>
    </row>
    <row r="132" spans="2:24" ht="16" thickBot="1">
      <c r="B132" s="30" t="s">
        <v>47</v>
      </c>
      <c r="C132" s="31">
        <v>0</v>
      </c>
      <c r="D132" s="31">
        <v>0</v>
      </c>
      <c r="E132" s="31">
        <v>0</v>
      </c>
      <c r="F132" s="31">
        <v>4100</v>
      </c>
      <c r="G132" s="31">
        <v>0</v>
      </c>
      <c r="H132" s="31">
        <v>0</v>
      </c>
      <c r="I132" s="31">
        <v>0</v>
      </c>
      <c r="J132" s="31">
        <v>0</v>
      </c>
      <c r="K132" s="31">
        <v>0</v>
      </c>
      <c r="L132" s="31">
        <v>0</v>
      </c>
      <c r="M132" s="31">
        <v>0</v>
      </c>
      <c r="N132" s="31">
        <v>0</v>
      </c>
      <c r="O132" s="31">
        <v>0</v>
      </c>
      <c r="P132" s="31" t="s">
        <v>942</v>
      </c>
      <c r="Q132" s="31" t="s">
        <v>1009</v>
      </c>
      <c r="R132" s="31" t="s">
        <v>943</v>
      </c>
      <c r="S132" s="31">
        <v>0</v>
      </c>
      <c r="T132" s="31">
        <v>0</v>
      </c>
      <c r="V132" s="30" t="s">
        <v>47</v>
      </c>
      <c r="W132" s="681">
        <v>0</v>
      </c>
      <c r="X132" s="681">
        <f>+[25]EEFF_TE_Col!X133</f>
        <v>0</v>
      </c>
    </row>
    <row r="133" spans="2:24" ht="16" thickBot="1">
      <c r="B133" s="30" t="s">
        <v>40</v>
      </c>
      <c r="C133" s="31">
        <v>12703</v>
      </c>
      <c r="D133" s="31">
        <v>8145</v>
      </c>
      <c r="E133" s="31">
        <v>8834</v>
      </c>
      <c r="F133" s="31">
        <v>8901</v>
      </c>
      <c r="G133" s="31">
        <v>12927</v>
      </c>
      <c r="H133" s="31">
        <v>12138</v>
      </c>
      <c r="I133" s="31">
        <v>17314</v>
      </c>
      <c r="J133" s="31">
        <v>17776</v>
      </c>
      <c r="K133" s="31">
        <v>18126</v>
      </c>
      <c r="L133" s="31">
        <v>13711</v>
      </c>
      <c r="M133" s="31">
        <v>18066</v>
      </c>
      <c r="N133" s="31">
        <v>18557</v>
      </c>
      <c r="O133" s="31">
        <v>19417</v>
      </c>
      <c r="P133" s="31">
        <v>14997</v>
      </c>
      <c r="Q133" s="31">
        <v>16702</v>
      </c>
      <c r="R133" s="31">
        <v>20761</v>
      </c>
      <c r="S133" s="31">
        <v>17556</v>
      </c>
      <c r="T133" s="31">
        <v>17420</v>
      </c>
      <c r="V133" s="30" t="s">
        <v>40</v>
      </c>
      <c r="W133" s="680">
        <v>17354</v>
      </c>
      <c r="X133" s="680">
        <f>+[25]EEFF_TE_Col!X134</f>
        <v>19917</v>
      </c>
    </row>
    <row r="134" spans="2:24" ht="16" thickBot="1">
      <c r="B134" s="30" t="s">
        <v>42</v>
      </c>
      <c r="C134" s="31">
        <v>42971</v>
      </c>
      <c r="D134" s="31">
        <v>44251</v>
      </c>
      <c r="E134" s="31">
        <v>44424</v>
      </c>
      <c r="F134" s="31">
        <v>44630</v>
      </c>
      <c r="G134" s="31">
        <v>43913</v>
      </c>
      <c r="H134" s="31">
        <v>43832</v>
      </c>
      <c r="I134" s="31">
        <v>44360</v>
      </c>
      <c r="J134" s="31">
        <v>45253</v>
      </c>
      <c r="K134" s="31">
        <v>45490</v>
      </c>
      <c r="L134" s="31">
        <v>46255</v>
      </c>
      <c r="M134" s="31">
        <v>46184</v>
      </c>
      <c r="N134" s="31">
        <v>46417</v>
      </c>
      <c r="O134" s="31">
        <v>47291</v>
      </c>
      <c r="P134" s="31">
        <v>51017</v>
      </c>
      <c r="Q134" s="31">
        <v>49476</v>
      </c>
      <c r="R134" s="31">
        <v>49779</v>
      </c>
      <c r="S134" s="31">
        <v>51393</v>
      </c>
      <c r="T134" s="31">
        <v>52373</v>
      </c>
      <c r="V134" s="30" t="s">
        <v>42</v>
      </c>
      <c r="W134" s="680">
        <v>53249</v>
      </c>
      <c r="X134" s="680">
        <f>+[25]EEFF_TE_Col!X135</f>
        <v>53048</v>
      </c>
    </row>
    <row r="135" spans="2:24" ht="16" thickBot="1">
      <c r="B135" s="30" t="s">
        <v>55</v>
      </c>
      <c r="C135" s="31">
        <v>0</v>
      </c>
      <c r="D135" s="31">
        <v>0</v>
      </c>
      <c r="E135" s="31">
        <v>0</v>
      </c>
      <c r="F135" s="31">
        <v>0</v>
      </c>
      <c r="G135" s="31">
        <v>10</v>
      </c>
      <c r="H135" s="31">
        <v>0</v>
      </c>
      <c r="I135" s="31">
        <v>14</v>
      </c>
      <c r="J135" s="31">
        <v>21</v>
      </c>
      <c r="K135" s="31">
        <v>103</v>
      </c>
      <c r="L135" s="31">
        <v>0</v>
      </c>
      <c r="M135" s="31">
        <v>0</v>
      </c>
      <c r="N135" s="31">
        <v>0</v>
      </c>
      <c r="O135" s="31">
        <v>0</v>
      </c>
      <c r="P135" s="31" t="s">
        <v>942</v>
      </c>
      <c r="Q135" s="31" t="s">
        <v>943</v>
      </c>
      <c r="R135" s="31" t="s">
        <v>1009</v>
      </c>
      <c r="S135" s="31">
        <v>0</v>
      </c>
      <c r="T135" s="31">
        <v>0</v>
      </c>
      <c r="V135" s="30" t="s">
        <v>55</v>
      </c>
      <c r="W135" s="684">
        <v>0</v>
      </c>
      <c r="X135" s="684">
        <f>+[25]EEFF_TE_Col!X136</f>
        <v>0</v>
      </c>
    </row>
    <row r="136" spans="2:24" ht="16" thickBot="1">
      <c r="B136" s="30" t="s">
        <v>56</v>
      </c>
      <c r="C136" s="31">
        <v>24830</v>
      </c>
      <c r="D136" s="31">
        <v>28316</v>
      </c>
      <c r="E136" s="31">
        <v>28970</v>
      </c>
      <c r="F136" s="31">
        <v>29540</v>
      </c>
      <c r="G136" s="31">
        <v>29754</v>
      </c>
      <c r="H136" s="31">
        <v>25198</v>
      </c>
      <c r="I136" s="31">
        <v>25894</v>
      </c>
      <c r="J136" s="31">
        <v>26427</v>
      </c>
      <c r="K136" s="31">
        <v>27082</v>
      </c>
      <c r="L136" s="31">
        <v>25903</v>
      </c>
      <c r="M136" s="31">
        <v>26585</v>
      </c>
      <c r="N136" s="31">
        <v>27177</v>
      </c>
      <c r="O136" s="31">
        <v>25846</v>
      </c>
      <c r="P136" s="400">
        <v>25430</v>
      </c>
      <c r="Q136" s="31">
        <v>25469</v>
      </c>
      <c r="R136" s="31">
        <v>25500</v>
      </c>
      <c r="S136" s="31">
        <v>29751</v>
      </c>
      <c r="T136" s="31">
        <v>1400</v>
      </c>
      <c r="V136" s="30" t="s">
        <v>56</v>
      </c>
      <c r="W136" s="680">
        <v>1448</v>
      </c>
      <c r="X136" s="680">
        <f>+[25]EEFF_TE_Col!X137</f>
        <v>1488</v>
      </c>
    </row>
    <row r="137" spans="2:24" ht="16" thickBot="1">
      <c r="B137" s="30" t="s">
        <v>484</v>
      </c>
      <c r="C137" s="31">
        <v>0</v>
      </c>
      <c r="D137" s="31">
        <v>0</v>
      </c>
      <c r="E137" s="31">
        <v>0</v>
      </c>
      <c r="F137" s="31">
        <v>0</v>
      </c>
      <c r="G137" s="31">
        <v>0</v>
      </c>
      <c r="H137" s="31">
        <v>4100</v>
      </c>
      <c r="I137" s="31">
        <v>0</v>
      </c>
      <c r="J137" s="31">
        <v>0</v>
      </c>
      <c r="K137" s="31">
        <v>0</v>
      </c>
      <c r="L137" s="31">
        <v>4100</v>
      </c>
      <c r="M137" s="31">
        <v>647</v>
      </c>
      <c r="N137" s="31">
        <v>706</v>
      </c>
      <c r="O137" s="31">
        <v>0</v>
      </c>
      <c r="P137" s="31" t="s">
        <v>942</v>
      </c>
      <c r="Q137" s="31">
        <v>1477</v>
      </c>
      <c r="R137" s="31">
        <v>1078</v>
      </c>
      <c r="S137" s="31">
        <v>0</v>
      </c>
      <c r="T137" s="31">
        <v>0</v>
      </c>
      <c r="V137" s="30" t="s">
        <v>484</v>
      </c>
      <c r="W137" s="684">
        <v>0</v>
      </c>
      <c r="X137" s="684">
        <f>+[25]EEFF_TE_Col!X138</f>
        <v>0</v>
      </c>
    </row>
    <row r="138" spans="2:24" ht="16" thickBot="1">
      <c r="B138" s="30" t="s">
        <v>43</v>
      </c>
      <c r="C138" s="31">
        <v>0</v>
      </c>
      <c r="D138" s="31">
        <v>0</v>
      </c>
      <c r="E138" s="31">
        <v>0</v>
      </c>
      <c r="F138" s="31">
        <v>0</v>
      </c>
      <c r="G138" s="31">
        <v>0</v>
      </c>
      <c r="H138" s="31">
        <v>0</v>
      </c>
      <c r="I138" s="31">
        <v>0</v>
      </c>
      <c r="J138" s="31">
        <v>0</v>
      </c>
      <c r="K138" s="31">
        <v>0</v>
      </c>
      <c r="L138" s="31">
        <v>0</v>
      </c>
      <c r="M138" s="31">
        <v>0</v>
      </c>
      <c r="N138" s="31">
        <v>0</v>
      </c>
      <c r="O138" s="31">
        <v>0</v>
      </c>
      <c r="P138" s="31" t="s">
        <v>942</v>
      </c>
      <c r="Q138" s="31" t="s">
        <v>943</v>
      </c>
      <c r="R138" s="31" t="s">
        <v>1009</v>
      </c>
      <c r="S138" s="31">
        <v>0</v>
      </c>
      <c r="T138" s="31">
        <v>0</v>
      </c>
      <c r="V138" s="30" t="s">
        <v>43</v>
      </c>
      <c r="W138" s="684">
        <v>0</v>
      </c>
      <c r="X138" s="684">
        <f>+[25]EEFF_TE_Col!X139</f>
        <v>0</v>
      </c>
    </row>
    <row r="139" spans="2:24" ht="16" thickBot="1">
      <c r="B139" s="30" t="s">
        <v>95</v>
      </c>
      <c r="C139" s="31">
        <v>0</v>
      </c>
      <c r="D139" s="31">
        <v>0</v>
      </c>
      <c r="E139" s="31">
        <v>0</v>
      </c>
      <c r="F139" s="31">
        <v>0</v>
      </c>
      <c r="G139" s="31">
        <v>0</v>
      </c>
      <c r="H139" s="31">
        <v>0</v>
      </c>
      <c r="I139" s="31">
        <v>0</v>
      </c>
      <c r="J139" s="31">
        <v>0</v>
      </c>
      <c r="K139" s="31">
        <v>0</v>
      </c>
      <c r="L139" s="31">
        <v>0</v>
      </c>
      <c r="M139" s="31">
        <v>0</v>
      </c>
      <c r="N139" s="31">
        <v>0</v>
      </c>
      <c r="O139" s="31">
        <v>0</v>
      </c>
      <c r="P139" s="31" t="s">
        <v>942</v>
      </c>
      <c r="Q139" s="31" t="s">
        <v>943</v>
      </c>
      <c r="R139" s="31" t="s">
        <v>1009</v>
      </c>
      <c r="S139" s="31">
        <v>0</v>
      </c>
      <c r="T139" s="31">
        <v>0</v>
      </c>
      <c r="V139" s="30" t="s">
        <v>95</v>
      </c>
      <c r="W139" s="684">
        <v>0</v>
      </c>
      <c r="X139" s="684">
        <f>+[25]EEFF_TE_Col!X140</f>
        <v>0</v>
      </c>
    </row>
    <row r="140" spans="2:24" ht="16" thickBot="1">
      <c r="B140" s="30" t="s">
        <v>1013</v>
      </c>
      <c r="C140" s="31">
        <v>0</v>
      </c>
      <c r="D140" s="31">
        <v>0</v>
      </c>
      <c r="E140" s="31">
        <v>0</v>
      </c>
      <c r="F140" s="31">
        <v>0</v>
      </c>
      <c r="G140" s="31">
        <v>0</v>
      </c>
      <c r="H140" s="31">
        <v>0</v>
      </c>
      <c r="I140" s="31">
        <v>0</v>
      </c>
      <c r="J140" s="31">
        <v>0</v>
      </c>
      <c r="K140" s="31">
        <v>0</v>
      </c>
      <c r="L140" s="31">
        <v>0</v>
      </c>
      <c r="M140" s="31">
        <v>0</v>
      </c>
      <c r="N140" s="31">
        <v>0</v>
      </c>
      <c r="O140" s="31">
        <v>0</v>
      </c>
      <c r="P140" s="31" t="s">
        <v>942</v>
      </c>
      <c r="Q140" s="31" t="s">
        <v>943</v>
      </c>
      <c r="R140" s="31" t="s">
        <v>1009</v>
      </c>
      <c r="S140" s="31">
        <v>0</v>
      </c>
      <c r="T140" s="31">
        <v>0</v>
      </c>
      <c r="V140" s="30" t="s">
        <v>1013</v>
      </c>
      <c r="W140" s="684">
        <v>0</v>
      </c>
      <c r="X140" s="684">
        <f>+[25]EEFF_TE_Col!X141</f>
        <v>0</v>
      </c>
    </row>
    <row r="141" spans="2:24" ht="16" thickBot="1">
      <c r="B141" s="30" t="s">
        <v>53</v>
      </c>
      <c r="C141" s="31">
        <v>0</v>
      </c>
      <c r="D141" s="31">
        <v>0</v>
      </c>
      <c r="E141" s="31">
        <v>0</v>
      </c>
      <c r="F141" s="31">
        <v>0</v>
      </c>
      <c r="G141" s="31">
        <v>0</v>
      </c>
      <c r="H141" s="31">
        <v>0</v>
      </c>
      <c r="I141" s="31">
        <v>0</v>
      </c>
      <c r="J141" s="31">
        <v>0</v>
      </c>
      <c r="K141" s="31">
        <v>0</v>
      </c>
      <c r="L141" s="31">
        <v>0</v>
      </c>
      <c r="M141" s="31">
        <v>0</v>
      </c>
      <c r="N141" s="31">
        <v>0</v>
      </c>
      <c r="O141" s="31">
        <v>0</v>
      </c>
      <c r="P141" s="31" t="s">
        <v>942</v>
      </c>
      <c r="Q141" s="31" t="s">
        <v>943</v>
      </c>
      <c r="R141" s="31" t="s">
        <v>1009</v>
      </c>
      <c r="S141" s="31">
        <v>0</v>
      </c>
      <c r="T141" s="31">
        <v>0</v>
      </c>
      <c r="V141" s="30" t="s">
        <v>53</v>
      </c>
      <c r="W141" s="684">
        <v>0</v>
      </c>
      <c r="X141" s="684">
        <f>+[25]EEFF_TE_Col!X142</f>
        <v>0</v>
      </c>
    </row>
    <row r="142" spans="2:24" ht="16" thickBot="1">
      <c r="B142" s="30" t="s">
        <v>57</v>
      </c>
      <c r="C142" s="31">
        <v>0</v>
      </c>
      <c r="D142" s="31">
        <v>0</v>
      </c>
      <c r="E142" s="31">
        <v>0</v>
      </c>
      <c r="F142" s="31">
        <v>0</v>
      </c>
      <c r="G142" s="31">
        <v>0</v>
      </c>
      <c r="H142" s="31">
        <v>0</v>
      </c>
      <c r="I142" s="31">
        <v>0</v>
      </c>
      <c r="J142" s="31">
        <v>0</v>
      </c>
      <c r="K142" s="31">
        <v>0</v>
      </c>
      <c r="L142" s="31">
        <v>0</v>
      </c>
      <c r="M142" s="31">
        <v>0</v>
      </c>
      <c r="N142" s="31">
        <v>0</v>
      </c>
      <c r="O142" s="31">
        <v>643</v>
      </c>
      <c r="P142" s="400" t="s">
        <v>1015</v>
      </c>
      <c r="Q142" s="31">
        <v>483</v>
      </c>
      <c r="R142" s="31">
        <v>4151</v>
      </c>
      <c r="S142" s="31">
        <v>1184</v>
      </c>
      <c r="T142" s="31">
        <v>985</v>
      </c>
      <c r="V142" s="30" t="s">
        <v>57</v>
      </c>
      <c r="W142" s="680">
        <v>892</v>
      </c>
      <c r="X142" s="680">
        <f>+[25]EEFF_TE_Col!X143</f>
        <v>808</v>
      </c>
    </row>
    <row r="143" spans="2:24" ht="16" thickBot="1">
      <c r="B143" s="30" t="s">
        <v>48</v>
      </c>
      <c r="C143" s="31">
        <v>0</v>
      </c>
      <c r="D143" s="31">
        <v>0</v>
      </c>
      <c r="E143" s="31">
        <v>0</v>
      </c>
      <c r="F143" s="31">
        <v>0</v>
      </c>
      <c r="G143" s="31">
        <v>0</v>
      </c>
      <c r="H143" s="31">
        <v>0</v>
      </c>
      <c r="I143" s="31">
        <v>0</v>
      </c>
      <c r="J143" s="31">
        <v>0</v>
      </c>
      <c r="K143" s="31">
        <v>0</v>
      </c>
      <c r="L143" s="31">
        <v>0</v>
      </c>
      <c r="M143" s="31">
        <v>0</v>
      </c>
      <c r="N143" s="31">
        <v>0</v>
      </c>
      <c r="O143" s="31">
        <v>0</v>
      </c>
      <c r="P143" s="31" t="s">
        <v>943</v>
      </c>
      <c r="Q143" s="31" t="s">
        <v>943</v>
      </c>
      <c r="R143" s="31" t="s">
        <v>1009</v>
      </c>
      <c r="S143" s="31">
        <v>0</v>
      </c>
      <c r="T143" s="31">
        <v>0</v>
      </c>
      <c r="V143" s="30" t="s">
        <v>48</v>
      </c>
      <c r="W143" s="684"/>
      <c r="X143" s="684">
        <f>+[25]EEFF_TE_Col!X144</f>
        <v>0</v>
      </c>
    </row>
    <row r="144" spans="2:24" ht="16" thickBot="1">
      <c r="B144" s="30" t="s">
        <v>44</v>
      </c>
      <c r="C144" s="31">
        <v>0</v>
      </c>
      <c r="D144" s="31">
        <v>0</v>
      </c>
      <c r="E144" s="31">
        <v>0</v>
      </c>
      <c r="F144" s="31">
        <v>0</v>
      </c>
      <c r="G144" s="31">
        <v>0</v>
      </c>
      <c r="H144" s="31">
        <v>0</v>
      </c>
      <c r="I144" s="31">
        <v>0</v>
      </c>
      <c r="J144" s="31">
        <v>0</v>
      </c>
      <c r="K144" s="31">
        <v>0</v>
      </c>
      <c r="L144" s="31">
        <v>0</v>
      </c>
      <c r="M144" s="31">
        <v>0</v>
      </c>
      <c r="N144" s="31">
        <v>0</v>
      </c>
      <c r="O144" s="31">
        <v>0</v>
      </c>
      <c r="P144" s="31" t="s">
        <v>943</v>
      </c>
      <c r="Q144" s="31" t="s">
        <v>943</v>
      </c>
      <c r="R144" s="31" t="s">
        <v>1009</v>
      </c>
      <c r="S144" s="31">
        <v>0</v>
      </c>
      <c r="T144" s="31">
        <v>0</v>
      </c>
      <c r="V144" s="30" t="s">
        <v>44</v>
      </c>
      <c r="W144" s="684"/>
      <c r="X144" s="684">
        <f>+[25]EEFF_TE_Col!X145</f>
        <v>0</v>
      </c>
    </row>
    <row r="145" spans="2:24" ht="16" thickBot="1">
      <c r="B145" s="28" t="s">
        <v>59</v>
      </c>
      <c r="C145" s="34">
        <v>80504</v>
      </c>
      <c r="D145" s="34">
        <v>80712</v>
      </c>
      <c r="E145" s="34">
        <v>82228</v>
      </c>
      <c r="F145" s="34">
        <v>87171</v>
      </c>
      <c r="G145" s="34">
        <v>86604</v>
      </c>
      <c r="H145" s="34">
        <v>85268</v>
      </c>
      <c r="I145" s="34">
        <v>87582</v>
      </c>
      <c r="J145" s="34">
        <v>89477</v>
      </c>
      <c r="K145" s="34">
        <v>90801</v>
      </c>
      <c r="L145" s="34">
        <v>89969</v>
      </c>
      <c r="M145" s="34">
        <v>91482</v>
      </c>
      <c r="N145" s="34">
        <v>92857</v>
      </c>
      <c r="O145" s="34">
        <v>93197</v>
      </c>
      <c r="P145" s="34">
        <v>96124</v>
      </c>
      <c r="Q145" s="34">
        <v>93607</v>
      </c>
      <c r="R145" s="34">
        <v>101269</v>
      </c>
      <c r="S145" s="34">
        <v>99884</v>
      </c>
      <c r="T145" s="34">
        <v>72178</v>
      </c>
      <c r="V145" s="28" t="s">
        <v>59</v>
      </c>
      <c r="W145" s="685">
        <v>72943</v>
      </c>
      <c r="X145" s="685">
        <f>+[25]EEFF_TE_Col!X146</f>
        <v>75261</v>
      </c>
    </row>
    <row r="146" spans="2:24" ht="16" thickBot="1">
      <c r="B146" s="35" t="s">
        <v>60</v>
      </c>
      <c r="C146" s="36">
        <v>235618</v>
      </c>
      <c r="D146" s="36">
        <v>228196</v>
      </c>
      <c r="E146" s="36">
        <v>231336</v>
      </c>
      <c r="F146" s="36">
        <v>270503</v>
      </c>
      <c r="G146" s="36">
        <v>255605</v>
      </c>
      <c r="H146" s="36">
        <v>231602</v>
      </c>
      <c r="I146" s="36">
        <v>255544</v>
      </c>
      <c r="J146" s="36">
        <v>257133</v>
      </c>
      <c r="K146" s="36">
        <v>270869</v>
      </c>
      <c r="L146" s="36">
        <v>252748</v>
      </c>
      <c r="M146" s="36">
        <v>280854</v>
      </c>
      <c r="N146" s="36">
        <v>280684</v>
      </c>
      <c r="O146" s="36">
        <v>272484</v>
      </c>
      <c r="P146" s="36">
        <v>272250</v>
      </c>
      <c r="Q146" s="36">
        <v>268569</v>
      </c>
      <c r="R146" s="36">
        <v>291119</v>
      </c>
      <c r="S146" s="36">
        <v>310702</v>
      </c>
      <c r="T146" s="36">
        <v>279987</v>
      </c>
      <c r="V146" s="35" t="s">
        <v>60</v>
      </c>
      <c r="W146" s="686">
        <v>296891</v>
      </c>
      <c r="X146" s="686">
        <f>+[25]EEFF_TE_Col!X147</f>
        <v>317776</v>
      </c>
    </row>
    <row r="147" spans="2:24" ht="15" thickBot="1">
      <c r="B147" s="37"/>
      <c r="C147" s="38"/>
      <c r="D147" s="38"/>
      <c r="E147" s="38"/>
      <c r="F147" s="38"/>
      <c r="G147" s="38"/>
      <c r="H147" s="38"/>
      <c r="I147" s="38"/>
      <c r="J147" s="38"/>
      <c r="K147" s="38"/>
      <c r="L147" s="38"/>
      <c r="M147" s="38"/>
      <c r="N147" s="38"/>
      <c r="O147" s="38"/>
      <c r="P147" s="38" t="s">
        <v>943</v>
      </c>
      <c r="Q147" s="38" t="s">
        <v>943</v>
      </c>
      <c r="R147" s="38" t="s">
        <v>943</v>
      </c>
      <c r="S147" s="38">
        <v>0</v>
      </c>
      <c r="T147" s="38"/>
      <c r="V147" s="37"/>
      <c r="W147" s="643"/>
    </row>
    <row r="148" spans="2:24" ht="16" thickBot="1">
      <c r="B148" s="26" t="s">
        <v>61</v>
      </c>
      <c r="C148" s="39"/>
      <c r="D148" s="39"/>
      <c r="E148" s="39"/>
      <c r="F148" s="39"/>
      <c r="G148" s="39"/>
      <c r="H148" s="39"/>
      <c r="I148" s="39"/>
      <c r="J148" s="39"/>
      <c r="K148" s="39"/>
      <c r="L148" s="39"/>
      <c r="M148" s="39"/>
      <c r="N148" s="39"/>
      <c r="O148" s="39"/>
      <c r="P148" s="39" t="s">
        <v>943</v>
      </c>
      <c r="Q148" s="39" t="s">
        <v>943</v>
      </c>
      <c r="R148" s="39" t="s">
        <v>943</v>
      </c>
      <c r="S148" s="39">
        <v>0</v>
      </c>
      <c r="T148" s="39"/>
      <c r="V148" s="26" t="s">
        <v>61</v>
      </c>
      <c r="W148" s="687"/>
      <c r="X148" s="687"/>
    </row>
    <row r="149" spans="2:24" ht="16" thickBot="1">
      <c r="B149" s="28" t="s">
        <v>62</v>
      </c>
      <c r="C149" s="40"/>
      <c r="D149" s="40"/>
      <c r="E149" s="40"/>
      <c r="F149" s="40"/>
      <c r="G149" s="40"/>
      <c r="H149" s="40"/>
      <c r="I149" s="40"/>
      <c r="J149" s="40"/>
      <c r="K149" s="40"/>
      <c r="L149" s="40"/>
      <c r="M149" s="40"/>
      <c r="N149" s="40"/>
      <c r="O149" s="40"/>
      <c r="P149" s="40" t="s">
        <v>943</v>
      </c>
      <c r="Q149" s="40" t="s">
        <v>943</v>
      </c>
      <c r="R149" s="40" t="s">
        <v>943</v>
      </c>
      <c r="S149" s="40">
        <v>0</v>
      </c>
      <c r="T149" s="40"/>
      <c r="V149" s="28" t="s">
        <v>62</v>
      </c>
      <c r="W149" s="688"/>
      <c r="X149" s="688"/>
    </row>
    <row r="150" spans="2:24" ht="16" thickBot="1">
      <c r="B150" s="30" t="s">
        <v>64</v>
      </c>
      <c r="C150" s="31">
        <v>31679</v>
      </c>
      <c r="D150" s="31">
        <v>20442</v>
      </c>
      <c r="E150" s="31">
        <v>23518</v>
      </c>
      <c r="F150" s="31">
        <v>25769</v>
      </c>
      <c r="G150" s="31">
        <v>21703</v>
      </c>
      <c r="H150" s="31">
        <v>21030</v>
      </c>
      <c r="I150" s="31">
        <v>46399</v>
      </c>
      <c r="J150" s="31">
        <v>26194</v>
      </c>
      <c r="K150" s="31">
        <v>27597</v>
      </c>
      <c r="L150" s="31">
        <v>22333</v>
      </c>
      <c r="M150" s="31">
        <v>53624</v>
      </c>
      <c r="N150" s="31">
        <v>20513</v>
      </c>
      <c r="O150" s="31">
        <v>29850</v>
      </c>
      <c r="P150" s="31">
        <v>28093</v>
      </c>
      <c r="Q150" s="31">
        <v>49963</v>
      </c>
      <c r="R150" s="31">
        <v>28721</v>
      </c>
      <c r="S150" s="31">
        <v>30894</v>
      </c>
      <c r="T150" s="31">
        <v>29466</v>
      </c>
      <c r="V150" s="30" t="s">
        <v>64</v>
      </c>
      <c r="W150" s="680">
        <v>96477</v>
      </c>
      <c r="X150" s="680">
        <f>+[25]EEFF_TE_Col!X151</f>
        <v>91468</v>
      </c>
    </row>
    <row r="151" spans="2:24" ht="16" thickBot="1">
      <c r="B151" s="30" t="s">
        <v>485</v>
      </c>
      <c r="C151" s="31">
        <v>38636</v>
      </c>
      <c r="D151" s="31">
        <v>23373</v>
      </c>
      <c r="E151" s="31">
        <v>39363</v>
      </c>
      <c r="F151" s="31">
        <v>51104</v>
      </c>
      <c r="G151" s="31">
        <v>19640</v>
      </c>
      <c r="H151" s="31">
        <v>10505</v>
      </c>
      <c r="I151" s="31">
        <v>29145</v>
      </c>
      <c r="J151" s="31">
        <v>29846</v>
      </c>
      <c r="K151" s="31">
        <v>21967</v>
      </c>
      <c r="L151" s="31">
        <v>14796</v>
      </c>
      <c r="M151" s="31">
        <v>34619</v>
      </c>
      <c r="N151" s="31">
        <v>45533</v>
      </c>
      <c r="O151" s="31">
        <v>6922</v>
      </c>
      <c r="P151" s="31">
        <v>13177</v>
      </c>
      <c r="Q151" s="31">
        <v>6913</v>
      </c>
      <c r="R151" s="31">
        <v>34539</v>
      </c>
      <c r="S151" s="31">
        <v>20268</v>
      </c>
      <c r="T151" s="31">
        <v>23085</v>
      </c>
      <c r="V151" s="30" t="s">
        <v>102</v>
      </c>
      <c r="W151" s="680">
        <v>0</v>
      </c>
      <c r="X151" s="680">
        <f>+[25]EEFF_TE_Col!X152</f>
        <v>0</v>
      </c>
    </row>
    <row r="152" spans="2:24" ht="16" thickBot="1">
      <c r="B152" s="30" t="s">
        <v>66</v>
      </c>
      <c r="C152" s="31">
        <v>13087</v>
      </c>
      <c r="D152" s="31">
        <v>15442</v>
      </c>
      <c r="E152" s="31">
        <v>13390</v>
      </c>
      <c r="F152" s="31">
        <v>14427</v>
      </c>
      <c r="G152" s="31">
        <v>17419</v>
      </c>
      <c r="H152" s="31">
        <v>13487</v>
      </c>
      <c r="I152" s="31">
        <v>12475</v>
      </c>
      <c r="J152" s="31">
        <v>11418</v>
      </c>
      <c r="K152" s="31">
        <v>17796</v>
      </c>
      <c r="L152" s="31">
        <v>14319</v>
      </c>
      <c r="M152" s="31">
        <v>13724</v>
      </c>
      <c r="N152" s="31">
        <v>13403</v>
      </c>
      <c r="O152" s="31">
        <v>20451</v>
      </c>
      <c r="P152" s="31">
        <v>16452</v>
      </c>
      <c r="Q152" s="31">
        <v>15289</v>
      </c>
      <c r="R152" s="31">
        <v>26311</v>
      </c>
      <c r="S152" s="31">
        <v>21779</v>
      </c>
      <c r="T152" s="31">
        <v>16634</v>
      </c>
      <c r="V152" s="30" t="s">
        <v>66</v>
      </c>
      <c r="W152" s="680">
        <v>16385</v>
      </c>
      <c r="X152" s="680">
        <f>+[25]EEFF_TE_Col!X153</f>
        <v>15635</v>
      </c>
    </row>
    <row r="153" spans="2:24" ht="16" thickBot="1">
      <c r="B153" s="30" t="s">
        <v>41</v>
      </c>
      <c r="C153" s="31">
        <v>3984</v>
      </c>
      <c r="D153" s="31">
        <v>9715</v>
      </c>
      <c r="E153" s="31">
        <v>10498</v>
      </c>
      <c r="F153" s="31">
        <v>18237</v>
      </c>
      <c r="G153" s="31">
        <v>28810</v>
      </c>
      <c r="H153" s="31">
        <v>17153</v>
      </c>
      <c r="I153" s="31">
        <v>14144</v>
      </c>
      <c r="J153" s="31">
        <v>20369</v>
      </c>
      <c r="K153" s="31">
        <v>26364</v>
      </c>
      <c r="L153" s="31">
        <v>15482</v>
      </c>
      <c r="M153" s="31">
        <v>13211</v>
      </c>
      <c r="N153" s="31">
        <v>22241</v>
      </c>
      <c r="O153" s="31">
        <v>27678</v>
      </c>
      <c r="P153" s="31">
        <v>23501</v>
      </c>
      <c r="Q153" s="31">
        <v>22811</v>
      </c>
      <c r="R153" s="31">
        <v>22177</v>
      </c>
      <c r="S153" s="31">
        <v>28885</v>
      </c>
      <c r="T153" s="31">
        <v>24142</v>
      </c>
      <c r="V153" s="30" t="s">
        <v>41</v>
      </c>
      <c r="W153" s="680">
        <v>20445</v>
      </c>
      <c r="X153" s="680">
        <f>+[25]EEFF_TE_Col!X154</f>
        <v>25481</v>
      </c>
    </row>
    <row r="154" spans="2:24" ht="16" thickBot="1">
      <c r="B154" s="30" t="s">
        <v>67</v>
      </c>
      <c r="C154" s="31">
        <v>135</v>
      </c>
      <c r="D154" s="31">
        <v>0</v>
      </c>
      <c r="E154" s="31">
        <v>0</v>
      </c>
      <c r="F154" s="31">
        <v>0</v>
      </c>
      <c r="G154" s="31">
        <v>0</v>
      </c>
      <c r="H154" s="31">
        <v>0</v>
      </c>
      <c r="I154" s="31">
        <v>26</v>
      </c>
      <c r="J154" s="31">
        <v>26</v>
      </c>
      <c r="K154" s="31">
        <v>0</v>
      </c>
      <c r="L154" s="31">
        <v>0</v>
      </c>
      <c r="M154" s="31">
        <v>0</v>
      </c>
      <c r="N154" s="31">
        <v>0</v>
      </c>
      <c r="O154" s="31">
        <v>0</v>
      </c>
      <c r="P154" s="31" t="s">
        <v>942</v>
      </c>
      <c r="Q154" s="31" t="s">
        <v>1009</v>
      </c>
      <c r="R154" s="31" t="s">
        <v>1009</v>
      </c>
      <c r="S154" s="31">
        <v>8</v>
      </c>
      <c r="T154" s="31" t="s">
        <v>1009</v>
      </c>
      <c r="V154" s="30" t="s">
        <v>67</v>
      </c>
      <c r="W154" s="689">
        <v>0</v>
      </c>
      <c r="X154" s="689">
        <f>+[25]EEFF_TE_Col!X155</f>
        <v>0</v>
      </c>
    </row>
    <row r="155" spans="2:24" ht="16" thickBot="1">
      <c r="B155" s="30" t="s">
        <v>68</v>
      </c>
      <c r="C155" s="31">
        <v>2208</v>
      </c>
      <c r="D155" s="31">
        <v>2503</v>
      </c>
      <c r="E155" s="31">
        <v>367</v>
      </c>
      <c r="F155" s="31">
        <v>6732</v>
      </c>
      <c r="G155" s="31">
        <v>4814</v>
      </c>
      <c r="H155" s="31">
        <v>2558</v>
      </c>
      <c r="I155" s="31">
        <v>225</v>
      </c>
      <c r="J155" s="31">
        <v>7139</v>
      </c>
      <c r="K155" s="31">
        <v>4705</v>
      </c>
      <c r="L155" s="31">
        <v>2616</v>
      </c>
      <c r="M155" s="31">
        <v>647</v>
      </c>
      <c r="N155" s="31">
        <v>7051</v>
      </c>
      <c r="O155" s="31">
        <v>4752</v>
      </c>
      <c r="P155" s="31">
        <v>2431</v>
      </c>
      <c r="Q155" s="31">
        <v>147</v>
      </c>
      <c r="R155" s="31">
        <v>6641</v>
      </c>
      <c r="S155" s="31">
        <v>6823</v>
      </c>
      <c r="T155" s="31">
        <v>2202</v>
      </c>
      <c r="V155" s="30" t="s">
        <v>68</v>
      </c>
      <c r="W155" s="680">
        <v>149</v>
      </c>
      <c r="X155" s="680">
        <f>+[25]EEFF_TE_Col!X156</f>
        <v>8225</v>
      </c>
    </row>
    <row r="156" spans="2:24" ht="16" thickBot="1">
      <c r="B156" s="30" t="s">
        <v>63</v>
      </c>
      <c r="C156" s="31">
        <v>0</v>
      </c>
      <c r="D156" s="31">
        <v>0</v>
      </c>
      <c r="E156" s="31">
        <v>0</v>
      </c>
      <c r="F156" s="31">
        <v>0</v>
      </c>
      <c r="G156" s="31">
        <v>0</v>
      </c>
      <c r="H156" s="31">
        <v>0</v>
      </c>
      <c r="I156" s="31">
        <v>0</v>
      </c>
      <c r="J156" s="31">
        <v>0</v>
      </c>
      <c r="K156" s="31">
        <v>0</v>
      </c>
      <c r="L156" s="31">
        <v>0</v>
      </c>
      <c r="M156" s="31">
        <v>0</v>
      </c>
      <c r="N156" s="31">
        <v>0</v>
      </c>
      <c r="O156" s="31">
        <v>0</v>
      </c>
      <c r="P156" s="31" t="s">
        <v>942</v>
      </c>
      <c r="Q156" s="31" t="s">
        <v>1009</v>
      </c>
      <c r="R156" s="31" t="s">
        <v>1009</v>
      </c>
      <c r="S156" s="31" t="s">
        <v>1009</v>
      </c>
      <c r="T156" s="31" t="s">
        <v>1009</v>
      </c>
      <c r="V156" s="30" t="s">
        <v>63</v>
      </c>
      <c r="W156" s="689">
        <v>0</v>
      </c>
      <c r="X156" s="689">
        <f>+[25]EEFF_TE_Col!X157</f>
        <v>0</v>
      </c>
    </row>
    <row r="157" spans="2:24" ht="16" thickBot="1">
      <c r="B157" s="30" t="s">
        <v>96</v>
      </c>
      <c r="C157" s="31">
        <v>0</v>
      </c>
      <c r="D157" s="31">
        <v>0</v>
      </c>
      <c r="E157" s="31">
        <v>0</v>
      </c>
      <c r="F157" s="31">
        <v>0</v>
      </c>
      <c r="G157" s="31">
        <v>0</v>
      </c>
      <c r="H157" s="31">
        <v>0</v>
      </c>
      <c r="I157" s="31">
        <v>0</v>
      </c>
      <c r="J157" s="31">
        <v>0</v>
      </c>
      <c r="K157" s="31">
        <v>0</v>
      </c>
      <c r="L157" s="31">
        <v>0</v>
      </c>
      <c r="M157" s="31">
        <v>0</v>
      </c>
      <c r="N157" s="31">
        <v>0</v>
      </c>
      <c r="O157" s="31">
        <v>0</v>
      </c>
      <c r="P157" s="31" t="s">
        <v>942</v>
      </c>
      <c r="Q157" s="31" t="s">
        <v>1009</v>
      </c>
      <c r="R157" s="31" t="s">
        <v>1009</v>
      </c>
      <c r="S157" s="31" t="s">
        <v>1009</v>
      </c>
      <c r="T157" s="31" t="s">
        <v>1009</v>
      </c>
      <c r="V157" s="30" t="s">
        <v>96</v>
      </c>
      <c r="W157" s="689">
        <v>0</v>
      </c>
      <c r="X157" s="689">
        <f>+[25]EEFF_TE_Col!X158</f>
        <v>0</v>
      </c>
    </row>
    <row r="158" spans="2:24" ht="15.5" thickBot="1">
      <c r="B158" s="28" t="s">
        <v>70</v>
      </c>
      <c r="C158" s="34">
        <v>89729</v>
      </c>
      <c r="D158" s="34">
        <v>71475</v>
      </c>
      <c r="E158" s="34">
        <v>87136</v>
      </c>
      <c r="F158" s="34">
        <v>116269</v>
      </c>
      <c r="G158" s="34">
        <v>92386</v>
      </c>
      <c r="H158" s="34">
        <v>64733</v>
      </c>
      <c r="I158" s="34">
        <v>102414</v>
      </c>
      <c r="J158" s="34">
        <v>94992</v>
      </c>
      <c r="K158" s="34">
        <v>98429</v>
      </c>
      <c r="L158" s="34">
        <v>69546</v>
      </c>
      <c r="M158" s="34">
        <v>115825</v>
      </c>
      <c r="N158" s="34">
        <v>108741</v>
      </c>
      <c r="O158" s="34">
        <v>89653</v>
      </c>
      <c r="P158" s="34">
        <v>83654</v>
      </c>
      <c r="Q158" s="34">
        <v>95123</v>
      </c>
      <c r="R158" s="34">
        <v>118388</v>
      </c>
      <c r="S158" s="34">
        <v>108657</v>
      </c>
      <c r="T158" s="34">
        <v>95529</v>
      </c>
      <c r="V158" s="28" t="s">
        <v>70</v>
      </c>
      <c r="W158" s="269">
        <v>133456</v>
      </c>
      <c r="X158" s="269">
        <f>+[25]EEFF_TE_Col!X159</f>
        <v>140809</v>
      </c>
    </row>
    <row r="159" spans="2:24" ht="15.5" thickBot="1">
      <c r="B159" s="41" t="s">
        <v>71</v>
      </c>
      <c r="C159" s="42"/>
      <c r="D159" s="42"/>
      <c r="E159" s="42"/>
      <c r="F159" s="42"/>
      <c r="G159" s="42"/>
      <c r="H159" s="42"/>
      <c r="I159" s="42"/>
      <c r="J159" s="42"/>
      <c r="K159" s="42"/>
      <c r="L159" s="42"/>
      <c r="M159" s="42"/>
      <c r="N159" s="42"/>
      <c r="O159" s="42"/>
      <c r="P159" s="42" t="s">
        <v>943</v>
      </c>
      <c r="Q159" s="42" t="s">
        <v>943</v>
      </c>
      <c r="R159" s="42" t="s">
        <v>943</v>
      </c>
      <c r="S159" s="42">
        <v>0</v>
      </c>
      <c r="T159" s="42"/>
      <c r="V159" s="41" t="s">
        <v>71</v>
      </c>
      <c r="W159" s="274"/>
      <c r="X159" s="274">
        <f>+[25]EEFF_TE_Col!X160</f>
        <v>0</v>
      </c>
    </row>
    <row r="160" spans="2:24" ht="16" thickBot="1">
      <c r="B160" s="30" t="s">
        <v>64</v>
      </c>
      <c r="C160" s="31">
        <v>0</v>
      </c>
      <c r="D160" s="31">
        <v>0</v>
      </c>
      <c r="E160" s="31">
        <v>1</v>
      </c>
      <c r="F160" s="31">
        <v>0</v>
      </c>
      <c r="G160" s="31">
        <v>0</v>
      </c>
      <c r="H160" s="31">
        <v>0</v>
      </c>
      <c r="I160" s="31">
        <v>0</v>
      </c>
      <c r="J160" s="31">
        <v>0</v>
      </c>
      <c r="K160" s="31">
        <v>0</v>
      </c>
      <c r="L160" s="31">
        <v>0</v>
      </c>
      <c r="M160" s="31">
        <v>646</v>
      </c>
      <c r="N160" s="31">
        <v>390</v>
      </c>
      <c r="O160" s="31">
        <v>327</v>
      </c>
      <c r="P160" s="31" t="s">
        <v>942</v>
      </c>
      <c r="Q160" s="31" t="s">
        <v>1009</v>
      </c>
      <c r="R160" s="31" t="s">
        <v>1009</v>
      </c>
      <c r="S160" s="31">
        <v>532</v>
      </c>
      <c r="T160" s="31">
        <v>605</v>
      </c>
      <c r="V160" s="30" t="s">
        <v>64</v>
      </c>
      <c r="W160" s="680">
        <v>11647</v>
      </c>
      <c r="X160" s="680">
        <f>+[25]EEFF_TE_Col!X161</f>
        <v>11616</v>
      </c>
    </row>
    <row r="161" spans="2:24" ht="16" thickBot="1">
      <c r="B161" s="30" t="s">
        <v>102</v>
      </c>
      <c r="C161" s="31">
        <v>5551</v>
      </c>
      <c r="D161" s="31">
        <v>6942</v>
      </c>
      <c r="E161" s="31">
        <v>6960</v>
      </c>
      <c r="F161" s="31">
        <v>7140</v>
      </c>
      <c r="G161" s="31">
        <v>7364</v>
      </c>
      <c r="H161" s="31">
        <v>7364</v>
      </c>
      <c r="I161" s="31">
        <v>7775</v>
      </c>
      <c r="J161" s="31">
        <v>7775</v>
      </c>
      <c r="K161" s="31">
        <v>7775</v>
      </c>
      <c r="L161" s="31">
        <v>7906</v>
      </c>
      <c r="M161" s="31">
        <v>7906</v>
      </c>
      <c r="N161" s="31">
        <v>8213</v>
      </c>
      <c r="O161" s="31">
        <v>8538</v>
      </c>
      <c r="P161" s="31">
        <v>8556</v>
      </c>
      <c r="Q161" s="31">
        <v>8556</v>
      </c>
      <c r="R161" s="31">
        <v>8556</v>
      </c>
      <c r="S161" s="31">
        <v>9988</v>
      </c>
      <c r="T161" s="31">
        <v>11083</v>
      </c>
      <c r="V161" s="30" t="s">
        <v>102</v>
      </c>
      <c r="W161" s="680">
        <v>0</v>
      </c>
      <c r="X161" s="680">
        <f>+[25]EEFF_TE_Col!X162</f>
        <v>0</v>
      </c>
    </row>
    <row r="162" spans="2:24" ht="16" thickBot="1">
      <c r="B162" s="30" t="s">
        <v>66</v>
      </c>
      <c r="C162" s="31">
        <v>63512</v>
      </c>
      <c r="D162" s="31">
        <v>70741</v>
      </c>
      <c r="E162" s="31">
        <v>73476</v>
      </c>
      <c r="F162" s="31">
        <v>74769</v>
      </c>
      <c r="G162" s="31">
        <v>76780</v>
      </c>
      <c r="H162" s="31">
        <v>75296</v>
      </c>
      <c r="I162" s="31">
        <v>77406</v>
      </c>
      <c r="J162" s="31">
        <v>79515</v>
      </c>
      <c r="K162" s="31">
        <v>81623</v>
      </c>
      <c r="L162" s="31">
        <v>82959</v>
      </c>
      <c r="M162" s="31">
        <v>85214</v>
      </c>
      <c r="N162" s="31">
        <v>87469</v>
      </c>
      <c r="O162" s="31">
        <v>89721</v>
      </c>
      <c r="P162" s="400" t="s">
        <v>1016</v>
      </c>
      <c r="Q162" s="31">
        <v>94802</v>
      </c>
      <c r="R162" s="31">
        <v>85190</v>
      </c>
      <c r="S162" s="31">
        <v>98829</v>
      </c>
      <c r="T162" s="31">
        <v>79380</v>
      </c>
      <c r="V162" s="30" t="s">
        <v>66</v>
      </c>
      <c r="W162" s="680">
        <v>81382</v>
      </c>
      <c r="X162" s="680">
        <f>+[25]EEFF_TE_Col!X163</f>
        <v>83087</v>
      </c>
    </row>
    <row r="163" spans="2:24" ht="16" thickBot="1">
      <c r="B163" s="30" t="s">
        <v>63</v>
      </c>
      <c r="C163" s="31">
        <v>0</v>
      </c>
      <c r="D163" s="31">
        <v>0</v>
      </c>
      <c r="E163" s="31">
        <v>0</v>
      </c>
      <c r="F163" s="31">
        <v>0</v>
      </c>
      <c r="G163" s="31">
        <v>0</v>
      </c>
      <c r="H163" s="31">
        <v>0</v>
      </c>
      <c r="I163" s="31">
        <v>0</v>
      </c>
      <c r="J163" s="31">
        <v>0</v>
      </c>
      <c r="K163" s="31">
        <v>0</v>
      </c>
      <c r="L163" s="31">
        <v>0</v>
      </c>
      <c r="M163" s="31">
        <v>0</v>
      </c>
      <c r="N163" s="31">
        <v>0</v>
      </c>
      <c r="O163" s="31">
        <v>0</v>
      </c>
      <c r="P163" s="31" t="s">
        <v>942</v>
      </c>
      <c r="Q163" s="31" t="s">
        <v>1009</v>
      </c>
      <c r="R163" s="31" t="s">
        <v>1009</v>
      </c>
      <c r="S163" s="31" t="s">
        <v>1009</v>
      </c>
      <c r="T163" s="31" t="s">
        <v>1009</v>
      </c>
      <c r="V163" s="30" t="s">
        <v>63</v>
      </c>
      <c r="W163" s="689">
        <v>0</v>
      </c>
      <c r="X163" s="689">
        <f>+[25]EEFF_TE_Col!X164</f>
        <v>0</v>
      </c>
    </row>
    <row r="164" spans="2:24" ht="16" thickBot="1">
      <c r="B164" s="30" t="s">
        <v>72</v>
      </c>
      <c r="C164" s="31">
        <v>0</v>
      </c>
      <c r="D164" s="31">
        <v>0</v>
      </c>
      <c r="E164" s="31">
        <v>0</v>
      </c>
      <c r="F164" s="31">
        <v>0</v>
      </c>
      <c r="G164" s="31">
        <v>0</v>
      </c>
      <c r="H164" s="31">
        <v>0</v>
      </c>
      <c r="I164" s="31">
        <v>0</v>
      </c>
      <c r="J164" s="31">
        <v>0</v>
      </c>
      <c r="K164" s="31">
        <v>0</v>
      </c>
      <c r="L164" s="31">
        <v>0</v>
      </c>
      <c r="M164" s="31">
        <v>0</v>
      </c>
      <c r="N164" s="31">
        <v>0</v>
      </c>
      <c r="O164" s="31">
        <v>0</v>
      </c>
      <c r="P164" s="31" t="s">
        <v>942</v>
      </c>
      <c r="Q164" s="31" t="s">
        <v>1009</v>
      </c>
      <c r="R164" s="31" t="s">
        <v>1009</v>
      </c>
      <c r="S164" s="31" t="s">
        <v>1009</v>
      </c>
      <c r="T164" s="31" t="s">
        <v>1009</v>
      </c>
      <c r="V164" s="30" t="s">
        <v>72</v>
      </c>
      <c r="W164" s="689">
        <v>0</v>
      </c>
      <c r="X164" s="689">
        <f>+[25]EEFF_TE_Col!X165</f>
        <v>0</v>
      </c>
    </row>
    <row r="165" spans="2:24" ht="16" thickBot="1">
      <c r="B165" s="30" t="s">
        <v>67</v>
      </c>
      <c r="C165" s="31">
        <v>0</v>
      </c>
      <c r="D165" s="31">
        <v>0</v>
      </c>
      <c r="E165" s="31">
        <v>0</v>
      </c>
      <c r="F165" s="31">
        <v>0</v>
      </c>
      <c r="G165" s="31">
        <v>0</v>
      </c>
      <c r="H165" s="31">
        <v>0</v>
      </c>
      <c r="I165" s="31">
        <v>0</v>
      </c>
      <c r="J165" s="31">
        <v>0</v>
      </c>
      <c r="K165" s="31">
        <v>0</v>
      </c>
      <c r="L165" s="31">
        <v>0</v>
      </c>
      <c r="M165" s="31">
        <v>0</v>
      </c>
      <c r="N165" s="31">
        <v>0</v>
      </c>
      <c r="O165" s="31">
        <v>0</v>
      </c>
      <c r="P165" s="31" t="s">
        <v>942</v>
      </c>
      <c r="Q165" s="31" t="s">
        <v>1009</v>
      </c>
      <c r="R165" s="31" t="s">
        <v>1009</v>
      </c>
      <c r="S165" s="31" t="s">
        <v>1009</v>
      </c>
      <c r="T165" s="31">
        <v>356</v>
      </c>
      <c r="V165" s="30" t="s">
        <v>67</v>
      </c>
      <c r="W165" s="680">
        <v>377</v>
      </c>
      <c r="X165" s="680">
        <f>+[25]EEFF_TE_Col!X166</f>
        <v>377</v>
      </c>
    </row>
    <row r="166" spans="2:24" ht="16" thickBot="1">
      <c r="B166" s="30" t="s">
        <v>68</v>
      </c>
      <c r="C166" s="31">
        <v>0</v>
      </c>
      <c r="D166" s="31">
        <v>0</v>
      </c>
      <c r="E166" s="31">
        <v>0</v>
      </c>
      <c r="F166" s="31">
        <v>0</v>
      </c>
      <c r="G166" s="31">
        <v>0</v>
      </c>
      <c r="H166" s="31">
        <v>0</v>
      </c>
      <c r="I166" s="31">
        <v>0</v>
      </c>
      <c r="J166" s="31">
        <v>0</v>
      </c>
      <c r="K166" s="31">
        <v>0</v>
      </c>
      <c r="L166" s="31">
        <v>0</v>
      </c>
      <c r="M166" s="31">
        <v>0</v>
      </c>
      <c r="N166" s="31">
        <v>0</v>
      </c>
      <c r="O166" s="31">
        <v>0</v>
      </c>
      <c r="P166" s="31" t="s">
        <v>942</v>
      </c>
      <c r="Q166" s="31" t="s">
        <v>1009</v>
      </c>
      <c r="R166" s="31" t="s">
        <v>1009</v>
      </c>
      <c r="S166" s="31" t="s">
        <v>1009</v>
      </c>
      <c r="T166" s="31" t="s">
        <v>1009</v>
      </c>
      <c r="V166" s="30" t="s">
        <v>68</v>
      </c>
      <c r="W166" s="689">
        <v>0</v>
      </c>
      <c r="X166" s="689">
        <f>+[25]EEFF_TE_Col!X167</f>
        <v>0</v>
      </c>
    </row>
    <row r="167" spans="2:24" ht="16" thickBot="1">
      <c r="B167" s="30" t="s">
        <v>97</v>
      </c>
      <c r="C167" s="31">
        <v>0</v>
      </c>
      <c r="D167" s="31">
        <v>0</v>
      </c>
      <c r="E167" s="31">
        <v>0</v>
      </c>
      <c r="F167" s="31">
        <v>0</v>
      </c>
      <c r="G167" s="31">
        <v>0</v>
      </c>
      <c r="H167" s="31">
        <v>0</v>
      </c>
      <c r="I167" s="31">
        <v>0</v>
      </c>
      <c r="J167" s="31">
        <v>0</v>
      </c>
      <c r="K167" s="31">
        <v>0</v>
      </c>
      <c r="L167" s="31">
        <v>0</v>
      </c>
      <c r="M167" s="31">
        <v>0</v>
      </c>
      <c r="N167" s="31">
        <v>0</v>
      </c>
      <c r="O167" s="31">
        <v>0</v>
      </c>
      <c r="P167" s="31" t="s">
        <v>942</v>
      </c>
      <c r="Q167" s="31" t="s">
        <v>1009</v>
      </c>
      <c r="R167" s="31" t="s">
        <v>1009</v>
      </c>
      <c r="S167" s="31" t="s">
        <v>1009</v>
      </c>
      <c r="T167" s="31" t="s">
        <v>1009</v>
      </c>
      <c r="V167" s="30" t="s">
        <v>97</v>
      </c>
      <c r="W167" s="689">
        <v>0</v>
      </c>
      <c r="X167" s="689">
        <f>+[25]EEFF_TE_Col!X168</f>
        <v>0</v>
      </c>
    </row>
    <row r="168" spans="2:24" ht="15.5" thickBot="1">
      <c r="B168" s="28" t="s">
        <v>73</v>
      </c>
      <c r="C168" s="34">
        <v>69063</v>
      </c>
      <c r="D168" s="34">
        <v>77683</v>
      </c>
      <c r="E168" s="34">
        <v>80437</v>
      </c>
      <c r="F168" s="34">
        <v>81909</v>
      </c>
      <c r="G168" s="34">
        <v>84144</v>
      </c>
      <c r="H168" s="34">
        <v>82660</v>
      </c>
      <c r="I168" s="34">
        <v>85181</v>
      </c>
      <c r="J168" s="34">
        <v>87290</v>
      </c>
      <c r="K168" s="34">
        <v>89398</v>
      </c>
      <c r="L168" s="34">
        <v>90865</v>
      </c>
      <c r="M168" s="34">
        <v>93766</v>
      </c>
      <c r="N168" s="34">
        <v>96072</v>
      </c>
      <c r="O168" s="34">
        <v>98586</v>
      </c>
      <c r="P168" s="34">
        <v>101096</v>
      </c>
      <c r="Q168" s="34">
        <v>103358</v>
      </c>
      <c r="R168" s="34">
        <v>93746</v>
      </c>
      <c r="S168" s="34">
        <v>109349</v>
      </c>
      <c r="T168" s="34">
        <v>91424</v>
      </c>
      <c r="V168" s="28" t="s">
        <v>73</v>
      </c>
      <c r="W168" s="269">
        <v>93406</v>
      </c>
      <c r="X168" s="269">
        <f>+[25]EEFF_TE_Col!X169</f>
        <v>95080</v>
      </c>
    </row>
    <row r="169" spans="2:24" ht="15.5" thickBot="1">
      <c r="B169" s="35" t="s">
        <v>74</v>
      </c>
      <c r="C169" s="36">
        <v>158792</v>
      </c>
      <c r="D169" s="36">
        <v>149158</v>
      </c>
      <c r="E169" s="36">
        <v>167573</v>
      </c>
      <c r="F169" s="36">
        <v>198178</v>
      </c>
      <c r="G169" s="36">
        <v>176530</v>
      </c>
      <c r="H169" s="36">
        <v>147393</v>
      </c>
      <c r="I169" s="36">
        <v>187595</v>
      </c>
      <c r="J169" s="36">
        <v>182282</v>
      </c>
      <c r="K169" s="36">
        <v>187827</v>
      </c>
      <c r="L169" s="36">
        <v>160411</v>
      </c>
      <c r="M169" s="36">
        <v>209591</v>
      </c>
      <c r="N169" s="36">
        <v>204813</v>
      </c>
      <c r="O169" s="36">
        <v>188239</v>
      </c>
      <c r="P169" s="36">
        <v>184750</v>
      </c>
      <c r="Q169" s="36">
        <v>198481</v>
      </c>
      <c r="R169" s="36">
        <v>212134</v>
      </c>
      <c r="S169" s="36">
        <v>218006</v>
      </c>
      <c r="T169" s="36">
        <v>186953</v>
      </c>
      <c r="V169" s="35" t="s">
        <v>74</v>
      </c>
      <c r="W169" s="270">
        <v>226862</v>
      </c>
      <c r="X169" s="270">
        <f>+[25]EEFF_TE_Col!X170</f>
        <v>235889</v>
      </c>
    </row>
    <row r="170" spans="2:24" ht="15" thickBot="1">
      <c r="B170" s="37"/>
      <c r="C170" s="38"/>
      <c r="D170" s="38"/>
      <c r="E170" s="38"/>
      <c r="F170" s="38"/>
      <c r="G170" s="38"/>
      <c r="H170" s="38"/>
      <c r="I170" s="38"/>
      <c r="J170" s="38"/>
      <c r="K170" s="38"/>
      <c r="L170" s="38"/>
      <c r="M170" s="38"/>
      <c r="N170" s="38"/>
      <c r="O170" s="38"/>
      <c r="P170" s="38" t="s">
        <v>943</v>
      </c>
      <c r="Q170" s="38" t="s">
        <v>943</v>
      </c>
      <c r="R170" s="38" t="s">
        <v>943</v>
      </c>
      <c r="S170" s="38">
        <v>0</v>
      </c>
      <c r="T170" s="38"/>
      <c r="V170" s="37"/>
      <c r="W170" s="643"/>
      <c r="X170" s="643">
        <f>+[25]EEFF_TE_Col!X171</f>
        <v>0</v>
      </c>
    </row>
    <row r="171" spans="2:24" ht="15.5" thickBot="1">
      <c r="B171" s="43" t="s">
        <v>75</v>
      </c>
      <c r="C171" s="42"/>
      <c r="D171" s="42"/>
      <c r="E171" s="42"/>
      <c r="F171" s="42"/>
      <c r="G171" s="42"/>
      <c r="H171" s="42"/>
      <c r="I171" s="42"/>
      <c r="J171" s="42"/>
      <c r="K171" s="42"/>
      <c r="L171" s="42"/>
      <c r="M171" s="42"/>
      <c r="N171" s="42"/>
      <c r="O171" s="42"/>
      <c r="P171" s="42" t="s">
        <v>943</v>
      </c>
      <c r="Q171" s="42" t="s">
        <v>943</v>
      </c>
      <c r="R171" s="42" t="s">
        <v>943</v>
      </c>
      <c r="S171" s="42">
        <v>0</v>
      </c>
      <c r="T171" s="42"/>
      <c r="V171" s="43" t="s">
        <v>75</v>
      </c>
      <c r="W171" s="274"/>
      <c r="X171" s="274">
        <f>+[25]EEFF_TE_Col!X172</f>
        <v>0</v>
      </c>
    </row>
    <row r="172" spans="2:24" ht="16" thickBot="1">
      <c r="B172" s="30" t="s">
        <v>76</v>
      </c>
      <c r="C172" s="31">
        <v>73050</v>
      </c>
      <c r="D172" s="31">
        <v>73050</v>
      </c>
      <c r="E172" s="31">
        <v>73050</v>
      </c>
      <c r="F172" s="31">
        <v>73050</v>
      </c>
      <c r="G172" s="31">
        <v>73050</v>
      </c>
      <c r="H172" s="31">
        <v>73050</v>
      </c>
      <c r="I172" s="31">
        <v>73050</v>
      </c>
      <c r="J172" s="31">
        <v>73050</v>
      </c>
      <c r="K172" s="31">
        <v>73050</v>
      </c>
      <c r="L172" s="31">
        <v>73050</v>
      </c>
      <c r="M172" s="31">
        <v>73050</v>
      </c>
      <c r="N172" s="31">
        <v>73050</v>
      </c>
      <c r="O172" s="31">
        <v>73050</v>
      </c>
      <c r="P172" s="400">
        <v>73050</v>
      </c>
      <c r="Q172" s="31">
        <v>73050</v>
      </c>
      <c r="R172" s="31">
        <v>73050</v>
      </c>
      <c r="S172" s="31">
        <v>73050</v>
      </c>
      <c r="T172" s="31">
        <v>73050</v>
      </c>
      <c r="V172" s="30" t="s">
        <v>76</v>
      </c>
      <c r="W172" s="680">
        <v>73050</v>
      </c>
      <c r="X172" s="680">
        <f>+[25]EEFF_TE_Col!X173</f>
        <v>73050</v>
      </c>
    </row>
    <row r="173" spans="2:24" ht="16" thickBot="1">
      <c r="B173" s="30" t="s">
        <v>77</v>
      </c>
      <c r="C173" s="31">
        <v>0</v>
      </c>
      <c r="D173" s="31">
        <v>0</v>
      </c>
      <c r="E173" s="31">
        <v>0</v>
      </c>
      <c r="F173" s="31">
        <v>0</v>
      </c>
      <c r="G173" s="31">
        <v>0</v>
      </c>
      <c r="H173" s="31">
        <v>0</v>
      </c>
      <c r="I173" s="31">
        <v>0</v>
      </c>
      <c r="J173" s="31">
        <v>0</v>
      </c>
      <c r="K173" s="31">
        <v>0</v>
      </c>
      <c r="L173" s="31">
        <v>0</v>
      </c>
      <c r="M173" s="31">
        <v>0</v>
      </c>
      <c r="N173" s="31">
        <v>0</v>
      </c>
      <c r="O173" s="31">
        <v>0</v>
      </c>
      <c r="P173" s="31" t="s">
        <v>942</v>
      </c>
      <c r="Q173" s="31" t="s">
        <v>1009</v>
      </c>
      <c r="R173" s="31" t="s">
        <v>1009</v>
      </c>
      <c r="S173" s="31" t="s">
        <v>1009</v>
      </c>
      <c r="T173" s="31" t="s">
        <v>1009</v>
      </c>
      <c r="V173" s="30" t="s">
        <v>77</v>
      </c>
      <c r="W173" s="689">
        <v>0</v>
      </c>
      <c r="X173" s="689">
        <f>+[25]EEFF_TE_Col!X174</f>
        <v>0</v>
      </c>
    </row>
    <row r="174" spans="2:24" ht="16" thickBot="1">
      <c r="B174" s="30" t="s">
        <v>78</v>
      </c>
      <c r="C174" s="31">
        <v>4962</v>
      </c>
      <c r="D174" s="31">
        <v>7325</v>
      </c>
      <c r="E174" s="31">
        <v>9767</v>
      </c>
      <c r="F174" s="31">
        <v>9767</v>
      </c>
      <c r="G174" s="31">
        <v>9767</v>
      </c>
      <c r="H174" s="31">
        <v>9767</v>
      </c>
      <c r="I174" s="31">
        <v>12414</v>
      </c>
      <c r="J174" s="31">
        <v>12414</v>
      </c>
      <c r="K174" s="31">
        <v>12414</v>
      </c>
      <c r="L174" s="31">
        <v>12414</v>
      </c>
      <c r="M174" s="31">
        <v>15709</v>
      </c>
      <c r="N174" s="31">
        <v>15709</v>
      </c>
      <c r="O174" s="31">
        <v>15709</v>
      </c>
      <c r="P174" s="31">
        <v>15709</v>
      </c>
      <c r="Q174" s="31">
        <v>18651</v>
      </c>
      <c r="R174" s="31">
        <v>18651</v>
      </c>
      <c r="S174" s="31">
        <v>18651</v>
      </c>
      <c r="T174" s="31">
        <v>18651</v>
      </c>
      <c r="V174" s="30" t="s">
        <v>78</v>
      </c>
      <c r="W174" s="680">
        <v>22460</v>
      </c>
      <c r="X174" s="680">
        <f>+[25]EEFF_TE_Col!X175</f>
        <v>22460</v>
      </c>
    </row>
    <row r="175" spans="2:24" ht="16" thickBot="1">
      <c r="B175" s="30" t="s">
        <v>79</v>
      </c>
      <c r="C175" s="31">
        <v>-21651</v>
      </c>
      <c r="D175" s="31">
        <v>-21651</v>
      </c>
      <c r="E175" s="31">
        <v>-21650</v>
      </c>
      <c r="F175" s="31">
        <v>-21650</v>
      </c>
      <c r="G175" s="31">
        <v>-21650</v>
      </c>
      <c r="H175" s="31">
        <v>-22095</v>
      </c>
      <c r="I175" s="31">
        <v>-22095</v>
      </c>
      <c r="J175" s="31">
        <v>-22095</v>
      </c>
      <c r="K175" s="31">
        <v>-22095</v>
      </c>
      <c r="L175" s="31">
        <v>-22095</v>
      </c>
      <c r="M175" s="31">
        <v>-22095</v>
      </c>
      <c r="N175" s="31">
        <v>-22095</v>
      </c>
      <c r="O175" s="31">
        <v>-22095</v>
      </c>
      <c r="P175" s="31">
        <v>-22095</v>
      </c>
      <c r="Q175" s="31">
        <v>-22095</v>
      </c>
      <c r="R175" s="31">
        <v>-22095</v>
      </c>
      <c r="S175" s="31">
        <v>-22081</v>
      </c>
      <c r="T175" s="31">
        <v>-22095</v>
      </c>
      <c r="V175" s="30" t="s">
        <v>79</v>
      </c>
      <c r="W175" s="680">
        <v>-44474</v>
      </c>
      <c r="X175" s="680">
        <f>+[25]EEFF_TE_Col!X176</f>
        <v>-44474</v>
      </c>
    </row>
    <row r="176" spans="2:24" ht="16" thickBot="1">
      <c r="B176" s="30" t="s">
        <v>80</v>
      </c>
      <c r="C176" s="31">
        <v>23629</v>
      </c>
      <c r="D176" s="31">
        <v>24422</v>
      </c>
      <c r="E176" s="31">
        <v>6704</v>
      </c>
      <c r="F176" s="31">
        <v>15266</v>
      </c>
      <c r="G176" s="31">
        <v>22018</v>
      </c>
      <c r="H176" s="31">
        <v>26478</v>
      </c>
      <c r="I176" s="31">
        <v>7572</v>
      </c>
      <c r="J176" s="31">
        <v>14473</v>
      </c>
      <c r="K176" s="31">
        <v>22662</v>
      </c>
      <c r="L176" s="31">
        <v>32943</v>
      </c>
      <c r="M176" s="31">
        <v>8574</v>
      </c>
      <c r="N176" s="31">
        <v>13182</v>
      </c>
      <c r="O176" s="31">
        <v>21555</v>
      </c>
      <c r="P176" s="31">
        <v>29424</v>
      </c>
      <c r="Q176" s="31">
        <v>9070</v>
      </c>
      <c r="R176" s="31">
        <v>17966</v>
      </c>
      <c r="S176" s="31">
        <v>31368</v>
      </c>
      <c r="T176" s="31">
        <v>15713</v>
      </c>
      <c r="V176" s="30" t="s">
        <v>80</v>
      </c>
      <c r="W176" s="680">
        <v>11279</v>
      </c>
      <c r="X176" s="680">
        <f>+[25]EEFF_TE_Col!X177</f>
        <v>23137</v>
      </c>
    </row>
    <row r="177" spans="1:24" ht="16" thickBot="1">
      <c r="B177" s="30" t="s">
        <v>81</v>
      </c>
      <c r="C177" s="31">
        <v>-3164</v>
      </c>
      <c r="D177" s="31">
        <v>-4108</v>
      </c>
      <c r="E177" s="31">
        <v>-4108</v>
      </c>
      <c r="F177" s="31">
        <v>-4108</v>
      </c>
      <c r="G177" s="31">
        <v>-4110</v>
      </c>
      <c r="H177" s="31">
        <v>-2991</v>
      </c>
      <c r="I177" s="31">
        <v>-2992</v>
      </c>
      <c r="J177" s="31">
        <v>-2991</v>
      </c>
      <c r="K177" s="31">
        <v>-2989</v>
      </c>
      <c r="L177" s="31">
        <v>-3975</v>
      </c>
      <c r="M177" s="31">
        <v>-3975</v>
      </c>
      <c r="N177" s="31">
        <v>-3975</v>
      </c>
      <c r="O177" s="31">
        <v>-3974</v>
      </c>
      <c r="P177" s="31">
        <v>-8588</v>
      </c>
      <c r="Q177" s="31">
        <v>-8588</v>
      </c>
      <c r="R177" s="31">
        <v>-8588</v>
      </c>
      <c r="S177" s="31">
        <v>-8292</v>
      </c>
      <c r="T177" s="31">
        <v>7715</v>
      </c>
      <c r="V177" s="30" t="s">
        <v>81</v>
      </c>
      <c r="W177" s="680">
        <v>7714</v>
      </c>
      <c r="X177" s="680">
        <f>+[25]EEFF_TE_Col!X178</f>
        <v>7714</v>
      </c>
    </row>
    <row r="178" spans="1:24" ht="15.5" thickBot="1">
      <c r="B178" s="28" t="s">
        <v>84</v>
      </c>
      <c r="C178" s="34">
        <v>76826</v>
      </c>
      <c r="D178" s="34">
        <v>79038</v>
      </c>
      <c r="E178" s="34">
        <v>63763</v>
      </c>
      <c r="F178" s="34">
        <v>72325</v>
      </c>
      <c r="G178" s="34">
        <v>79075</v>
      </c>
      <c r="H178" s="34">
        <v>84209</v>
      </c>
      <c r="I178" s="34">
        <v>67949</v>
      </c>
      <c r="J178" s="34">
        <v>74851</v>
      </c>
      <c r="K178" s="34">
        <v>83042</v>
      </c>
      <c r="L178" s="34">
        <v>92337</v>
      </c>
      <c r="M178" s="34">
        <v>71263</v>
      </c>
      <c r="N178" s="34">
        <v>75871</v>
      </c>
      <c r="O178" s="34">
        <v>84245</v>
      </c>
      <c r="P178" s="34">
        <v>87500</v>
      </c>
      <c r="Q178" s="34">
        <v>70088</v>
      </c>
      <c r="R178" s="34">
        <v>78985</v>
      </c>
      <c r="S178" s="34">
        <v>92696</v>
      </c>
      <c r="T178" s="34">
        <v>93034</v>
      </c>
      <c r="V178" s="28" t="s">
        <v>84</v>
      </c>
      <c r="W178" s="269">
        <v>70029</v>
      </c>
      <c r="X178" s="269">
        <f>+[25]EEFF_TE_Col!X179</f>
        <v>81887</v>
      </c>
    </row>
    <row r="179" spans="1:24" ht="15.5" thickBot="1">
      <c r="B179" s="47" t="s">
        <v>85</v>
      </c>
      <c r="C179" s="36">
        <v>235618</v>
      </c>
      <c r="D179" s="36">
        <v>228196</v>
      </c>
      <c r="E179" s="36">
        <v>231336</v>
      </c>
      <c r="F179" s="36">
        <v>270503</v>
      </c>
      <c r="G179" s="36">
        <v>255605</v>
      </c>
      <c r="H179" s="36">
        <v>231602</v>
      </c>
      <c r="I179" s="36">
        <v>255544</v>
      </c>
      <c r="J179" s="36">
        <v>257133</v>
      </c>
      <c r="K179" s="36">
        <v>270869</v>
      </c>
      <c r="L179" s="36">
        <v>252748</v>
      </c>
      <c r="M179" s="36">
        <v>280854</v>
      </c>
      <c r="N179" s="36">
        <v>280684</v>
      </c>
      <c r="O179" s="36">
        <v>272484</v>
      </c>
      <c r="P179" s="36">
        <v>272250</v>
      </c>
      <c r="Q179" s="36">
        <v>268569</v>
      </c>
      <c r="R179" s="36">
        <v>291119</v>
      </c>
      <c r="S179" s="36">
        <v>310702</v>
      </c>
      <c r="T179" s="36">
        <v>279987</v>
      </c>
      <c r="V179" s="47" t="s">
        <v>85</v>
      </c>
      <c r="W179" s="270">
        <v>296891</v>
      </c>
      <c r="X179" s="270">
        <f>+[25]EEFF_TE_Col!X180</f>
        <v>317776</v>
      </c>
    </row>
    <row r="180" spans="1:24" ht="15.5">
      <c r="B180" s="8"/>
      <c r="C180" s="48">
        <f>+C146-C169-C178</f>
        <v>0</v>
      </c>
      <c r="D180" s="48">
        <f t="shared" ref="D180:N180" si="34">+D146-D169-D178</f>
        <v>0</v>
      </c>
      <c r="E180" s="48">
        <f t="shared" si="34"/>
        <v>0</v>
      </c>
      <c r="F180" s="48">
        <f t="shared" si="34"/>
        <v>0</v>
      </c>
      <c r="G180" s="48">
        <f t="shared" si="34"/>
        <v>0</v>
      </c>
      <c r="H180" s="48">
        <f t="shared" si="34"/>
        <v>0</v>
      </c>
      <c r="I180" s="48">
        <f t="shared" si="34"/>
        <v>0</v>
      </c>
      <c r="J180" s="48">
        <f t="shared" si="34"/>
        <v>0</v>
      </c>
      <c r="K180" s="48">
        <f t="shared" si="34"/>
        <v>0</v>
      </c>
      <c r="L180" s="48">
        <f t="shared" si="34"/>
        <v>0</v>
      </c>
      <c r="M180" s="48">
        <f t="shared" si="34"/>
        <v>0</v>
      </c>
      <c r="N180" s="48">
        <f t="shared" si="34"/>
        <v>0</v>
      </c>
      <c r="O180" s="275">
        <v>0</v>
      </c>
      <c r="T180" s="643"/>
    </row>
    <row r="181" spans="1:24" ht="15.5">
      <c r="C181" s="95">
        <f>+C114-C176</f>
        <v>0</v>
      </c>
      <c r="D181" s="95">
        <f>+D114-D176</f>
        <v>0</v>
      </c>
      <c r="E181" s="95">
        <f>+E114-E176</f>
        <v>0</v>
      </c>
      <c r="F181" s="95">
        <f>+F114+E114-F176</f>
        <v>0</v>
      </c>
      <c r="G181" s="95">
        <f>+G114+F114+E114-G176</f>
        <v>0</v>
      </c>
      <c r="H181" s="95">
        <f>+H114+G114+F114+E114-H176</f>
        <v>0</v>
      </c>
      <c r="I181" s="95">
        <f>+I114-I176</f>
        <v>0</v>
      </c>
      <c r="J181" s="95">
        <f>+J114+I114-J176</f>
        <v>0</v>
      </c>
      <c r="K181" s="95">
        <f>+K114+J114+I114-K176</f>
        <v>0</v>
      </c>
      <c r="L181" s="95">
        <f>+L114+K114+J114+I114-L176</f>
        <v>0</v>
      </c>
      <c r="M181" s="95">
        <f>+M114-M176</f>
        <v>0</v>
      </c>
      <c r="N181" s="95">
        <f>+N114+M114-N176</f>
        <v>0</v>
      </c>
      <c r="O181" s="276">
        <v>0</v>
      </c>
      <c r="P181" s="95"/>
      <c r="T181" s="643"/>
    </row>
    <row r="182" spans="1:24" ht="15.5">
      <c r="C182" s="108"/>
      <c r="D182" s="108"/>
      <c r="E182" s="108"/>
      <c r="F182" s="108"/>
      <c r="G182" s="108"/>
      <c r="H182" s="108"/>
      <c r="I182" s="108"/>
      <c r="J182" s="108"/>
      <c r="K182" s="108"/>
      <c r="L182" s="108"/>
      <c r="M182" s="108"/>
      <c r="N182" s="108"/>
      <c r="O182" s="283"/>
      <c r="T182" s="643"/>
    </row>
    <row r="183" spans="1:24" ht="15.5">
      <c r="A183" s="149" t="s">
        <v>468</v>
      </c>
      <c r="B183" s="19" t="s">
        <v>1383</v>
      </c>
      <c r="C183" s="6"/>
      <c r="D183" s="6"/>
      <c r="E183" s="7"/>
      <c r="F183" s="6"/>
      <c r="G183" s="6"/>
      <c r="H183" s="6"/>
      <c r="I183" s="7"/>
      <c r="J183" s="6"/>
      <c r="K183" s="6"/>
      <c r="L183" s="6"/>
      <c r="M183" s="7"/>
      <c r="N183" s="6"/>
      <c r="O183" s="6"/>
      <c r="T183" s="643"/>
    </row>
    <row r="184" spans="1:24" ht="15.5">
      <c r="B184" s="21" t="s">
        <v>2</v>
      </c>
      <c r="C184" s="8"/>
      <c r="D184" s="8"/>
      <c r="E184" s="8"/>
      <c r="F184" s="8"/>
      <c r="G184" s="8"/>
      <c r="H184" s="8"/>
      <c r="I184" s="8"/>
      <c r="J184" s="8"/>
      <c r="K184" s="8"/>
      <c r="L184" s="8"/>
      <c r="M184" s="8"/>
      <c r="N184" s="8"/>
      <c r="O184" s="278"/>
      <c r="T184" s="643"/>
    </row>
    <row r="185" spans="1:24" ht="15.5">
      <c r="B185" s="9"/>
      <c r="C185" s="9"/>
      <c r="D185" s="9"/>
      <c r="E185" s="9"/>
      <c r="F185" s="9"/>
      <c r="G185" s="9"/>
      <c r="H185" s="9"/>
      <c r="I185" s="9"/>
      <c r="J185" s="9"/>
      <c r="K185" s="9"/>
      <c r="L185" s="9"/>
      <c r="M185" s="9"/>
      <c r="N185" s="9"/>
      <c r="O185" s="9"/>
      <c r="T185" s="643"/>
    </row>
    <row r="186" spans="1:24" s="51" customFormat="1" ht="15">
      <c r="B186" s="52"/>
      <c r="C186" s="49">
        <v>2016</v>
      </c>
      <c r="D186" s="49">
        <v>2017</v>
      </c>
      <c r="E186" s="49" t="s">
        <v>3</v>
      </c>
      <c r="F186" s="49" t="s">
        <v>4</v>
      </c>
      <c r="G186" s="49" t="s">
        <v>5</v>
      </c>
      <c r="H186" s="49" t="s">
        <v>6</v>
      </c>
      <c r="I186" s="49" t="s">
        <v>7</v>
      </c>
      <c r="J186" s="49" t="s">
        <v>8</v>
      </c>
      <c r="K186" s="49" t="s">
        <v>9</v>
      </c>
      <c r="L186" s="49" t="s">
        <v>10</v>
      </c>
      <c r="M186" s="49" t="s">
        <v>11</v>
      </c>
      <c r="N186" s="49" t="s">
        <v>12</v>
      </c>
      <c r="O186" s="260" t="s">
        <v>625</v>
      </c>
      <c r="P186" s="260" t="s">
        <v>938</v>
      </c>
      <c r="Q186" s="260" t="s">
        <v>992</v>
      </c>
      <c r="R186" s="260" t="s">
        <v>1026</v>
      </c>
      <c r="S186" s="260" t="s">
        <v>1163</v>
      </c>
      <c r="T186" s="260" t="s">
        <v>1199</v>
      </c>
      <c r="U186" s="643"/>
      <c r="V186" s="52"/>
      <c r="W186" s="260" t="s">
        <v>1246</v>
      </c>
      <c r="X186" s="260" t="s">
        <v>1219</v>
      </c>
    </row>
    <row r="187" spans="1:24" ht="15.5">
      <c r="B187" s="10"/>
      <c r="C187" s="11"/>
      <c r="D187" s="11"/>
      <c r="E187" s="11"/>
      <c r="F187" s="11"/>
      <c r="G187" s="11"/>
      <c r="H187" s="11"/>
      <c r="I187" s="11"/>
      <c r="J187" s="11"/>
      <c r="K187" s="11"/>
      <c r="L187" s="11"/>
      <c r="M187" s="11"/>
      <c r="N187" s="11"/>
      <c r="O187" s="9"/>
      <c r="Q187" s="129"/>
      <c r="T187" s="643"/>
      <c r="V187" s="10"/>
    </row>
    <row r="188" spans="1:24" ht="15.5">
      <c r="B188" s="12" t="s">
        <v>88</v>
      </c>
      <c r="C188" s="13">
        <v>129114</v>
      </c>
      <c r="D188" s="13">
        <v>129681</v>
      </c>
      <c r="E188" s="13">
        <v>32993</v>
      </c>
      <c r="F188" s="13">
        <v>32961</v>
      </c>
      <c r="G188" s="13">
        <v>33349</v>
      </c>
      <c r="H188" s="13">
        <v>33847</v>
      </c>
      <c r="I188" s="13">
        <v>34073</v>
      </c>
      <c r="J188" s="13">
        <v>34509</v>
      </c>
      <c r="K188" s="13">
        <v>35213</v>
      </c>
      <c r="L188" s="13">
        <v>35723</v>
      </c>
      <c r="M188" s="13">
        <v>35290</v>
      </c>
      <c r="N188" s="13">
        <v>35995</v>
      </c>
      <c r="O188" s="13">
        <v>35693</v>
      </c>
      <c r="P188" s="13">
        <v>36252</v>
      </c>
      <c r="Q188" s="279">
        <v>36593</v>
      </c>
      <c r="R188" s="279">
        <v>38796</v>
      </c>
      <c r="S188" s="279">
        <v>40453</v>
      </c>
      <c r="T188" s="279">
        <v>41478</v>
      </c>
      <c r="V188" s="123" t="s">
        <v>1253</v>
      </c>
      <c r="W188" s="279">
        <v>44664</v>
      </c>
      <c r="X188" s="279">
        <f>+[25]EEFF_TE_Col!X189</f>
        <v>47627</v>
      </c>
    </row>
    <row r="189" spans="1:24" ht="15.5">
      <c r="B189" s="12" t="s">
        <v>89</v>
      </c>
      <c r="C189" s="13">
        <v>105814</v>
      </c>
      <c r="D189" s="13">
        <v>105442</v>
      </c>
      <c r="E189" s="13">
        <v>26867</v>
      </c>
      <c r="F189" s="13">
        <v>27098</v>
      </c>
      <c r="G189" s="13">
        <v>27421</v>
      </c>
      <c r="H189" s="13">
        <v>29532</v>
      </c>
      <c r="I189" s="13">
        <v>28710</v>
      </c>
      <c r="J189" s="13">
        <v>29079</v>
      </c>
      <c r="K189" s="13">
        <v>29392</v>
      </c>
      <c r="L189" s="13">
        <v>30072</v>
      </c>
      <c r="M189" s="13">
        <v>29659</v>
      </c>
      <c r="N189" s="13">
        <v>29636</v>
      </c>
      <c r="O189" s="13">
        <v>29580</v>
      </c>
      <c r="P189" s="13">
        <v>30364</v>
      </c>
      <c r="Q189" s="279">
        <v>30656</v>
      </c>
      <c r="R189" s="279">
        <v>32697</v>
      </c>
      <c r="S189" s="279">
        <v>32684</v>
      </c>
      <c r="T189" s="279">
        <v>35783</v>
      </c>
      <c r="V189" s="123" t="s">
        <v>1254</v>
      </c>
      <c r="W189" s="279">
        <v>37512</v>
      </c>
      <c r="X189" s="279">
        <f>+[25]EEFF_TE_Col!X190</f>
        <v>39778</v>
      </c>
    </row>
    <row r="190" spans="1:24" ht="15.5">
      <c r="B190" s="12" t="s">
        <v>103</v>
      </c>
      <c r="C190" s="13">
        <v>101</v>
      </c>
      <c r="D190" s="13">
        <v>75</v>
      </c>
      <c r="E190" s="13">
        <v>18</v>
      </c>
      <c r="F190" s="13">
        <v>18</v>
      </c>
      <c r="G190" s="13">
        <v>361</v>
      </c>
      <c r="H190" s="13">
        <v>-325</v>
      </c>
      <c r="I190" s="13">
        <v>18</v>
      </c>
      <c r="J190" s="13">
        <v>19</v>
      </c>
      <c r="K190" s="13">
        <v>19</v>
      </c>
      <c r="L190" s="13">
        <v>18</v>
      </c>
      <c r="M190" s="13">
        <v>19</v>
      </c>
      <c r="N190" s="13">
        <v>19</v>
      </c>
      <c r="O190" s="13">
        <v>19</v>
      </c>
      <c r="P190" s="13">
        <v>19</v>
      </c>
      <c r="Q190" s="279">
        <v>19</v>
      </c>
      <c r="R190" s="279">
        <v>20</v>
      </c>
      <c r="S190" s="279">
        <v>20</v>
      </c>
      <c r="T190" s="279">
        <v>20</v>
      </c>
      <c r="V190" s="123" t="s">
        <v>1265</v>
      </c>
      <c r="W190" s="279">
        <v>21</v>
      </c>
      <c r="X190" s="279">
        <f>+[25]EEFF_TE_Col!X191</f>
        <v>21</v>
      </c>
    </row>
    <row r="191" spans="1:24" ht="15.5">
      <c r="B191" s="12" t="s">
        <v>22</v>
      </c>
      <c r="C191" s="13">
        <v>8443</v>
      </c>
      <c r="D191" s="13">
        <v>8866</v>
      </c>
      <c r="E191" s="13">
        <v>2525</v>
      </c>
      <c r="F191" s="13">
        <v>2019</v>
      </c>
      <c r="G191" s="13">
        <v>1974</v>
      </c>
      <c r="H191" s="13">
        <v>2702</v>
      </c>
      <c r="I191" s="13">
        <v>1370</v>
      </c>
      <c r="J191" s="13">
        <v>2975</v>
      </c>
      <c r="K191" s="13">
        <v>2660</v>
      </c>
      <c r="L191" s="13">
        <v>3527</v>
      </c>
      <c r="M191" s="13">
        <v>1913</v>
      </c>
      <c r="N191" s="13">
        <v>2026</v>
      </c>
      <c r="O191" s="13">
        <v>2111</v>
      </c>
      <c r="P191" s="13">
        <v>2841</v>
      </c>
      <c r="Q191" s="279">
        <v>2890</v>
      </c>
      <c r="R191" s="279">
        <v>1956</v>
      </c>
      <c r="S191" s="279">
        <v>2014</v>
      </c>
      <c r="T191" s="279">
        <v>2319</v>
      </c>
      <c r="V191" s="123" t="s">
        <v>1257</v>
      </c>
      <c r="W191" s="279">
        <v>1544</v>
      </c>
      <c r="X191" s="279">
        <f>+[25]EEFF_TE_Col!X192</f>
        <v>4096</v>
      </c>
    </row>
    <row r="192" spans="1:24" ht="15.5">
      <c r="B192" s="12" t="s">
        <v>23</v>
      </c>
      <c r="C192" s="13">
        <v>78240</v>
      </c>
      <c r="D192" s="13">
        <v>80724</v>
      </c>
      <c r="E192" s="13">
        <v>19907</v>
      </c>
      <c r="F192" s="13">
        <v>19822</v>
      </c>
      <c r="G192" s="13">
        <v>20044</v>
      </c>
      <c r="H192" s="13">
        <v>23718</v>
      </c>
      <c r="I192" s="13">
        <v>19579</v>
      </c>
      <c r="J192" s="13">
        <v>20953</v>
      </c>
      <c r="K192" s="13">
        <v>20303</v>
      </c>
      <c r="L192" s="13">
        <v>25693</v>
      </c>
      <c r="M192" s="13">
        <v>21797</v>
      </c>
      <c r="N192" s="13">
        <v>20844</v>
      </c>
      <c r="O192" s="13">
        <v>20757</v>
      </c>
      <c r="P192" s="13">
        <v>27753</v>
      </c>
      <c r="Q192" s="279">
        <v>21118</v>
      </c>
      <c r="R192" s="279">
        <v>22352</v>
      </c>
      <c r="S192" s="279">
        <v>21376</v>
      </c>
      <c r="T192" s="279">
        <v>30333</v>
      </c>
      <c r="V192" s="123" t="s">
        <v>1258</v>
      </c>
      <c r="W192" s="279">
        <v>23627</v>
      </c>
      <c r="X192" s="279">
        <f>+[25]EEFF_TE_Col!X193</f>
        <v>25150</v>
      </c>
    </row>
    <row r="193" spans="1:24" ht="15.5">
      <c r="B193" s="16" t="s">
        <v>92</v>
      </c>
      <c r="C193" s="246">
        <f>+C188+C189+C190+C191-C192</f>
        <v>165232</v>
      </c>
      <c r="D193" s="246">
        <f t="shared" ref="D193:P193" si="35">+D188+D189+D190+D191-D192</f>
        <v>163340</v>
      </c>
      <c r="E193" s="246">
        <f t="shared" si="35"/>
        <v>42496</v>
      </c>
      <c r="F193" s="246">
        <f t="shared" si="35"/>
        <v>42274</v>
      </c>
      <c r="G193" s="246">
        <f t="shared" si="35"/>
        <v>43061</v>
      </c>
      <c r="H193" s="246">
        <f t="shared" si="35"/>
        <v>42038</v>
      </c>
      <c r="I193" s="246">
        <f t="shared" si="35"/>
        <v>44592</v>
      </c>
      <c r="J193" s="246">
        <f t="shared" si="35"/>
        <v>45629</v>
      </c>
      <c r="K193" s="246">
        <f t="shared" si="35"/>
        <v>46981</v>
      </c>
      <c r="L193" s="246">
        <f t="shared" si="35"/>
        <v>43647</v>
      </c>
      <c r="M193" s="246">
        <f t="shared" si="35"/>
        <v>45084</v>
      </c>
      <c r="N193" s="246">
        <f t="shared" si="35"/>
        <v>46832</v>
      </c>
      <c r="O193" s="246">
        <f t="shared" si="35"/>
        <v>46646</v>
      </c>
      <c r="P193" s="246">
        <f t="shared" si="35"/>
        <v>41723</v>
      </c>
      <c r="Q193" s="280">
        <v>49040</v>
      </c>
      <c r="R193" s="280">
        <v>51117</v>
      </c>
      <c r="S193" s="280">
        <v>53795</v>
      </c>
      <c r="T193" s="280">
        <v>49267</v>
      </c>
      <c r="V193" s="123" t="s">
        <v>1010</v>
      </c>
      <c r="W193" s="279">
        <v>9325</v>
      </c>
      <c r="X193" s="279">
        <f>+[25]EEFF_TE_Col!X194</f>
        <v>8485</v>
      </c>
    </row>
    <row r="194" spans="1:24" ht="15.5">
      <c r="B194" s="10"/>
      <c r="C194" s="125"/>
      <c r="D194" s="125"/>
      <c r="E194" s="125"/>
      <c r="F194" s="125"/>
      <c r="G194" s="125"/>
      <c r="H194" s="125"/>
      <c r="I194" s="125"/>
      <c r="J194" s="125"/>
      <c r="K194" s="125"/>
      <c r="L194" s="125"/>
      <c r="M194" s="125"/>
      <c r="N194" s="125"/>
      <c r="O194" s="125"/>
      <c r="P194" s="125"/>
      <c r="Q194" s="9"/>
      <c r="R194" s="9"/>
      <c r="S194" s="9"/>
      <c r="T194" s="644"/>
      <c r="V194" s="221" t="s">
        <v>1251</v>
      </c>
      <c r="W194" s="280">
        <v>50789</v>
      </c>
      <c r="X194" s="280">
        <f>+[25]EEFF_TE_Col!X195</f>
        <v>57887</v>
      </c>
    </row>
    <row r="195" spans="1:24" ht="15.5">
      <c r="B195" s="12" t="s">
        <v>1010</v>
      </c>
      <c r="C195" s="13">
        <v>60663</v>
      </c>
      <c r="D195" s="13">
        <v>43503</v>
      </c>
      <c r="E195" s="13">
        <v>10214</v>
      </c>
      <c r="F195" s="13">
        <v>10258</v>
      </c>
      <c r="G195" s="13">
        <v>10298</v>
      </c>
      <c r="H195" s="13">
        <v>11049</v>
      </c>
      <c r="I195" s="13">
        <v>10283</v>
      </c>
      <c r="J195" s="13">
        <v>10361</v>
      </c>
      <c r="K195" s="13">
        <v>10605</v>
      </c>
      <c r="L195" s="13">
        <v>10757</v>
      </c>
      <c r="M195" s="13">
        <v>9941</v>
      </c>
      <c r="N195" s="13">
        <v>9884</v>
      </c>
      <c r="O195" s="13">
        <v>8528</v>
      </c>
      <c r="P195" s="13">
        <v>18333</v>
      </c>
      <c r="Q195" s="279">
        <v>9479</v>
      </c>
      <c r="R195" s="279">
        <v>9503</v>
      </c>
      <c r="S195" s="279">
        <v>9536</v>
      </c>
      <c r="T195" s="279">
        <v>5798</v>
      </c>
      <c r="V195" s="676"/>
      <c r="W195" s="279"/>
      <c r="X195" s="279">
        <f>+[25]EEFF_TE_Col!X196</f>
        <v>0</v>
      </c>
    </row>
    <row r="196" spans="1:24" ht="15.5">
      <c r="B196" s="12" t="s">
        <v>27</v>
      </c>
      <c r="C196" s="13">
        <v>51858</v>
      </c>
      <c r="D196" s="13">
        <v>50752</v>
      </c>
      <c r="E196" s="13">
        <v>14600</v>
      </c>
      <c r="F196" s="13">
        <v>15412</v>
      </c>
      <c r="G196" s="13">
        <v>16495</v>
      </c>
      <c r="H196" s="13">
        <v>23021</v>
      </c>
      <c r="I196" s="13">
        <v>19715</v>
      </c>
      <c r="J196" s="13">
        <v>20515</v>
      </c>
      <c r="K196" s="13">
        <v>21108</v>
      </c>
      <c r="L196" s="13">
        <v>39996</v>
      </c>
      <c r="M196" s="13">
        <v>21539</v>
      </c>
      <c r="N196" s="13">
        <v>24125</v>
      </c>
      <c r="O196" s="13">
        <v>21737</v>
      </c>
      <c r="P196" s="13">
        <v>20279</v>
      </c>
      <c r="Q196" s="279">
        <v>22231</v>
      </c>
      <c r="R196" s="279">
        <v>22250</v>
      </c>
      <c r="S196" s="279">
        <v>24412</v>
      </c>
      <c r="T196" s="279">
        <v>24154</v>
      </c>
      <c r="V196" s="123" t="s">
        <v>27</v>
      </c>
      <c r="W196" s="279">
        <v>17689</v>
      </c>
      <c r="X196" s="279">
        <f>+[25]EEFF_TE_Col!X197</f>
        <v>26748</v>
      </c>
    </row>
    <row r="197" spans="1:24" ht="15.5">
      <c r="B197" s="12" t="s">
        <v>1011</v>
      </c>
      <c r="C197" s="13">
        <v>1526</v>
      </c>
      <c r="D197" s="13">
        <v>5283</v>
      </c>
      <c r="E197" s="13">
        <v>1214</v>
      </c>
      <c r="F197" s="13">
        <v>1912</v>
      </c>
      <c r="G197" s="13">
        <v>-2580</v>
      </c>
      <c r="H197" s="13">
        <v>-2984</v>
      </c>
      <c r="I197" s="13">
        <v>-41</v>
      </c>
      <c r="J197" s="13">
        <v>-782</v>
      </c>
      <c r="K197" s="13">
        <v>-1807</v>
      </c>
      <c r="L197" s="13">
        <v>-6778</v>
      </c>
      <c r="M197" s="13">
        <v>563</v>
      </c>
      <c r="N197" s="13">
        <v>169</v>
      </c>
      <c r="O197" s="13">
        <v>-3330</v>
      </c>
      <c r="P197" s="13">
        <v>-4923</v>
      </c>
      <c r="Q197" s="279">
        <v>438</v>
      </c>
      <c r="R197" s="279">
        <v>-296</v>
      </c>
      <c r="S197" s="279">
        <v>-2400</v>
      </c>
      <c r="T197" s="279">
        <v>-3070</v>
      </c>
      <c r="V197" s="123" t="s">
        <v>1011</v>
      </c>
      <c r="W197" s="279">
        <v>828</v>
      </c>
      <c r="X197" s="279">
        <f>+[25]EEFF_TE_Col!X198</f>
        <v>11752</v>
      </c>
    </row>
    <row r="198" spans="1:24" ht="15.5">
      <c r="B198" s="16" t="s">
        <v>29</v>
      </c>
      <c r="C198" s="247">
        <f>+C193-C195+C196+C197</f>
        <v>157953</v>
      </c>
      <c r="D198" s="247">
        <f>+D193-D195+D196+D197</f>
        <v>175872</v>
      </c>
      <c r="E198" s="247">
        <f t="shared" ref="E198:O198" si="36">+E193-E195+E196+E197</f>
        <v>48096</v>
      </c>
      <c r="F198" s="247">
        <f t="shared" si="36"/>
        <v>49340</v>
      </c>
      <c r="G198" s="247">
        <f t="shared" si="36"/>
        <v>46678</v>
      </c>
      <c r="H198" s="247">
        <f t="shared" si="36"/>
        <v>51026</v>
      </c>
      <c r="I198" s="247">
        <f t="shared" si="36"/>
        <v>53983</v>
      </c>
      <c r="J198" s="247">
        <f t="shared" si="36"/>
        <v>55001</v>
      </c>
      <c r="K198" s="247">
        <f t="shared" si="36"/>
        <v>55677</v>
      </c>
      <c r="L198" s="247">
        <f t="shared" si="36"/>
        <v>66108</v>
      </c>
      <c r="M198" s="247">
        <f t="shared" si="36"/>
        <v>57245</v>
      </c>
      <c r="N198" s="247">
        <f t="shared" si="36"/>
        <v>61242</v>
      </c>
      <c r="O198" s="247">
        <f t="shared" si="36"/>
        <v>56525</v>
      </c>
      <c r="P198" s="247">
        <f>+P193-P195+P196+P197</f>
        <v>38746</v>
      </c>
      <c r="Q198" s="281">
        <v>62230</v>
      </c>
      <c r="R198" s="281">
        <v>63568</v>
      </c>
      <c r="S198" s="281">
        <v>66271</v>
      </c>
      <c r="T198" s="281">
        <v>64553</v>
      </c>
      <c r="V198" s="124" t="s">
        <v>29</v>
      </c>
      <c r="W198" s="281">
        <v>69306</v>
      </c>
      <c r="X198" s="281">
        <f>+[25]EEFF_TE_Col!X199</f>
        <v>96387</v>
      </c>
    </row>
    <row r="199" spans="1:24" ht="15.5">
      <c r="B199" s="12"/>
      <c r="C199" s="13"/>
      <c r="D199" s="13"/>
      <c r="E199" s="13"/>
      <c r="F199" s="13"/>
      <c r="G199" s="13"/>
      <c r="H199" s="13"/>
      <c r="I199" s="13"/>
      <c r="J199" s="13"/>
      <c r="K199" s="13"/>
      <c r="L199" s="13"/>
      <c r="M199" s="13"/>
      <c r="N199" s="13"/>
      <c r="O199" s="13"/>
      <c r="P199" s="13"/>
      <c r="Q199" s="279"/>
      <c r="R199" s="279"/>
      <c r="S199" s="279">
        <v>0</v>
      </c>
      <c r="T199" s="279"/>
      <c r="V199" s="123"/>
      <c r="W199" s="279"/>
      <c r="X199" s="279">
        <f>+[25]EEFF_TE_Col!X200</f>
        <v>0</v>
      </c>
    </row>
    <row r="200" spans="1:24" ht="15.5">
      <c r="B200" s="12" t="s">
        <v>30</v>
      </c>
      <c r="C200" s="13">
        <v>-43180</v>
      </c>
      <c r="D200" s="13">
        <v>-29658</v>
      </c>
      <c r="E200" s="13">
        <v>-7224</v>
      </c>
      <c r="F200" s="13">
        <v>-6370</v>
      </c>
      <c r="G200" s="13">
        <v>-6374</v>
      </c>
      <c r="H200" s="13">
        <v>-5931</v>
      </c>
      <c r="I200" s="13">
        <v>-4724</v>
      </c>
      <c r="J200" s="13">
        <v>-5948</v>
      </c>
      <c r="K200" s="13">
        <v>-7235</v>
      </c>
      <c r="L200" s="13">
        <v>-6974</v>
      </c>
      <c r="M200" s="13">
        <v>-6659</v>
      </c>
      <c r="N200" s="13">
        <v>-9103</v>
      </c>
      <c r="O200" s="13">
        <v>-6593</v>
      </c>
      <c r="P200" s="13">
        <v>-5477</v>
      </c>
      <c r="Q200" s="279">
        <v>-4138</v>
      </c>
      <c r="R200" s="279">
        <v>-7181</v>
      </c>
      <c r="S200" s="279">
        <v>-7986</v>
      </c>
      <c r="T200" s="279">
        <v>-8830</v>
      </c>
      <c r="V200" s="123" t="s">
        <v>30</v>
      </c>
      <c r="W200" s="279">
        <v>-9013</v>
      </c>
      <c r="X200" s="279">
        <f>+[25]EEFF_TE_Col!X201</f>
        <v>-5945</v>
      </c>
    </row>
    <row r="201" spans="1:24" ht="15.5">
      <c r="B201" s="16" t="s">
        <v>31</v>
      </c>
      <c r="C201" s="247">
        <f>+C198+C200</f>
        <v>114773</v>
      </c>
      <c r="D201" s="247">
        <f t="shared" ref="D201:O201" si="37">+D198+D200</f>
        <v>146214</v>
      </c>
      <c r="E201" s="247">
        <f t="shared" si="37"/>
        <v>40872</v>
      </c>
      <c r="F201" s="247">
        <f t="shared" si="37"/>
        <v>42970</v>
      </c>
      <c r="G201" s="247">
        <f t="shared" si="37"/>
        <v>40304</v>
      </c>
      <c r="H201" s="247">
        <f t="shared" si="37"/>
        <v>45095</v>
      </c>
      <c r="I201" s="247">
        <f t="shared" si="37"/>
        <v>49259</v>
      </c>
      <c r="J201" s="247">
        <f t="shared" si="37"/>
        <v>49053</v>
      </c>
      <c r="K201" s="247">
        <f t="shared" si="37"/>
        <v>48442</v>
      </c>
      <c r="L201" s="247">
        <f t="shared" si="37"/>
        <v>59134</v>
      </c>
      <c r="M201" s="247">
        <f t="shared" si="37"/>
        <v>50586</v>
      </c>
      <c r="N201" s="247">
        <f t="shared" si="37"/>
        <v>52139</v>
      </c>
      <c r="O201" s="247">
        <f t="shared" si="37"/>
        <v>49932</v>
      </c>
      <c r="P201" s="247">
        <f>+P198+P200</f>
        <v>33269</v>
      </c>
      <c r="Q201" s="281">
        <v>58092</v>
      </c>
      <c r="R201" s="281">
        <v>56387</v>
      </c>
      <c r="S201" s="281">
        <v>58285</v>
      </c>
      <c r="T201" s="281">
        <v>55723</v>
      </c>
      <c r="V201" s="124" t="s">
        <v>31</v>
      </c>
      <c r="W201" s="281">
        <v>60293</v>
      </c>
      <c r="X201" s="281">
        <f>+[25]EEFF_TE_Col!X202</f>
        <v>90442</v>
      </c>
    </row>
    <row r="202" spans="1:24" ht="15.5">
      <c r="B202" s="10"/>
      <c r="C202" s="125"/>
      <c r="D202" s="125"/>
      <c r="E202" s="125"/>
      <c r="F202" s="125"/>
      <c r="G202" s="125"/>
      <c r="H202" s="125"/>
      <c r="I202" s="125"/>
      <c r="J202" s="125"/>
      <c r="K202" s="125"/>
      <c r="L202" s="125"/>
      <c r="M202" s="125"/>
      <c r="N202" s="125"/>
      <c r="O202" s="125"/>
      <c r="P202" s="125"/>
      <c r="Q202" s="9"/>
      <c r="R202" s="9"/>
      <c r="S202" s="9"/>
      <c r="T202" s="644"/>
      <c r="V202" s="10"/>
      <c r="W202" s="644"/>
      <c r="X202" s="644"/>
    </row>
    <row r="203" spans="1:24" ht="15.5">
      <c r="B203" s="12" t="s">
        <v>32</v>
      </c>
      <c r="C203" s="13">
        <v>26011</v>
      </c>
      <c r="D203" s="13">
        <v>38236</v>
      </c>
      <c r="E203" s="13">
        <v>9756</v>
      </c>
      <c r="F203" s="13">
        <v>10072</v>
      </c>
      <c r="G203" s="13">
        <v>8319</v>
      </c>
      <c r="H203" s="13">
        <v>5310</v>
      </c>
      <c r="I203" s="13">
        <v>9609</v>
      </c>
      <c r="J203" s="13">
        <v>10092</v>
      </c>
      <c r="K203" s="13">
        <v>8936</v>
      </c>
      <c r="L203" s="13">
        <v>6632</v>
      </c>
      <c r="M203" s="13">
        <v>10350</v>
      </c>
      <c r="N203" s="13">
        <v>11503</v>
      </c>
      <c r="O203" s="13">
        <v>11416</v>
      </c>
      <c r="P203" s="13">
        <v>5842</v>
      </c>
      <c r="Q203" s="279">
        <v>11489</v>
      </c>
      <c r="R203" s="279">
        <v>11191</v>
      </c>
      <c r="S203" s="279">
        <v>11138</v>
      </c>
      <c r="T203" s="279">
        <v>10645</v>
      </c>
      <c r="V203" s="123" t="s">
        <v>32</v>
      </c>
      <c r="W203" s="279">
        <v>-14488</v>
      </c>
      <c r="X203" s="279">
        <f>+[25]EEFF_TE_Col!X204</f>
        <v>-20579</v>
      </c>
    </row>
    <row r="204" spans="1:24" ht="15.5">
      <c r="B204" s="16" t="s">
        <v>35</v>
      </c>
      <c r="C204" s="247">
        <f>+C201-C203</f>
        <v>88762</v>
      </c>
      <c r="D204" s="247">
        <f t="shared" ref="D204:O204" si="38">+D201-D203</f>
        <v>107978</v>
      </c>
      <c r="E204" s="247">
        <f t="shared" si="38"/>
        <v>31116</v>
      </c>
      <c r="F204" s="247">
        <f t="shared" si="38"/>
        <v>32898</v>
      </c>
      <c r="G204" s="247">
        <f t="shared" si="38"/>
        <v>31985</v>
      </c>
      <c r="H204" s="247">
        <f t="shared" si="38"/>
        <v>39785</v>
      </c>
      <c r="I204" s="247">
        <f t="shared" si="38"/>
        <v>39650</v>
      </c>
      <c r="J204" s="247">
        <f t="shared" si="38"/>
        <v>38961</v>
      </c>
      <c r="K204" s="247">
        <f t="shared" si="38"/>
        <v>39506</v>
      </c>
      <c r="L204" s="247">
        <f t="shared" si="38"/>
        <v>52502</v>
      </c>
      <c r="M204" s="247">
        <f>+M201-M203</f>
        <v>40236</v>
      </c>
      <c r="N204" s="247">
        <f t="shared" si="38"/>
        <v>40636</v>
      </c>
      <c r="O204" s="247">
        <f t="shared" si="38"/>
        <v>38516</v>
      </c>
      <c r="P204" s="247">
        <f>+P201-P203</f>
        <v>27427</v>
      </c>
      <c r="Q204" s="281">
        <v>46603</v>
      </c>
      <c r="R204" s="281">
        <v>45196</v>
      </c>
      <c r="S204" s="281">
        <v>47147</v>
      </c>
      <c r="T204" s="281">
        <v>45078</v>
      </c>
      <c r="V204" s="124" t="s">
        <v>35</v>
      </c>
      <c r="W204" s="281">
        <v>45805</v>
      </c>
      <c r="X204" s="281">
        <f>+[25]EEFF_TE_Col!X205</f>
        <v>69863</v>
      </c>
    </row>
    <row r="205" spans="1:24" ht="15.5">
      <c r="O205" s="259"/>
      <c r="Q205" s="129"/>
      <c r="T205" s="643"/>
      <c r="V205" s="676"/>
      <c r="W205" s="643"/>
    </row>
    <row r="206" spans="1:24" s="1" customFormat="1" ht="15.5">
      <c r="O206" s="259"/>
      <c r="Q206" s="129"/>
      <c r="R206" s="129"/>
      <c r="S206" s="129"/>
      <c r="T206" s="643"/>
      <c r="U206" s="643"/>
      <c r="V206" s="677" t="s">
        <v>1252</v>
      </c>
      <c r="W206" s="281">
        <v>81127</v>
      </c>
      <c r="X206" s="281">
        <f>+[25]EEFF_TE_Col!X207</f>
        <v>107310</v>
      </c>
    </row>
    <row r="207" spans="1:24" s="1" customFormat="1" ht="15.5">
      <c r="A207" s="149" t="s">
        <v>468</v>
      </c>
      <c r="B207" s="19" t="s">
        <v>104</v>
      </c>
      <c r="O207" s="259"/>
      <c r="Q207" s="129"/>
      <c r="R207" s="129"/>
      <c r="S207" s="129"/>
      <c r="T207" s="643"/>
      <c r="U207" s="643"/>
      <c r="X207" s="643"/>
    </row>
    <row r="208" spans="1:24" ht="15.5">
      <c r="B208" s="21" t="s">
        <v>2</v>
      </c>
      <c r="C208" s="1"/>
      <c r="D208" s="1"/>
      <c r="E208" s="1"/>
      <c r="F208" s="1"/>
      <c r="G208" s="1"/>
      <c r="H208" s="1"/>
      <c r="I208" s="1"/>
      <c r="J208" s="1"/>
      <c r="K208" s="1"/>
      <c r="L208" s="1"/>
      <c r="M208" s="1"/>
      <c r="N208" s="1"/>
      <c r="O208" s="259"/>
      <c r="Q208" s="129"/>
      <c r="T208" s="643"/>
    </row>
    <row r="209" spans="2:24" ht="15.5">
      <c r="O209" s="259"/>
      <c r="Q209" s="129"/>
      <c r="T209" s="643"/>
    </row>
    <row r="210" spans="2:24" ht="15.5" thickBot="1">
      <c r="B210" s="54"/>
      <c r="C210" s="55"/>
      <c r="D210" s="55"/>
      <c r="E210" s="55"/>
      <c r="F210" s="55"/>
      <c r="G210" s="55"/>
      <c r="H210" s="55"/>
      <c r="I210" s="55"/>
      <c r="J210" s="55"/>
      <c r="K210" s="55"/>
      <c r="L210" s="55"/>
      <c r="M210" s="55"/>
      <c r="N210" s="55"/>
      <c r="O210" s="284"/>
      <c r="P210" s="284"/>
      <c r="Q210" s="284"/>
      <c r="R210" s="284"/>
      <c r="S210" s="284"/>
      <c r="T210" s="284"/>
      <c r="V210" s="54"/>
      <c r="W210" s="690" t="s">
        <v>1246</v>
      </c>
      <c r="X210" s="690" t="str">
        <f>+[25]EEFF_TE_Col!X211</f>
        <v>2T22</v>
      </c>
    </row>
    <row r="211" spans="2:24" ht="15.5" thickBot="1">
      <c r="B211" s="56" t="s">
        <v>37</v>
      </c>
      <c r="C211" s="57"/>
      <c r="D211" s="57"/>
      <c r="E211" s="57"/>
      <c r="F211" s="57"/>
      <c r="G211" s="57"/>
      <c r="H211" s="57"/>
      <c r="I211" s="57"/>
      <c r="J211" s="57"/>
      <c r="K211" s="57"/>
      <c r="L211" s="57"/>
      <c r="M211" s="56"/>
      <c r="N211" s="56"/>
      <c r="O211" s="285"/>
      <c r="P211" s="285"/>
      <c r="Q211" s="285"/>
      <c r="R211" s="285"/>
      <c r="S211" s="285"/>
      <c r="T211" s="285"/>
      <c r="V211" s="56" t="s">
        <v>37</v>
      </c>
      <c r="W211" s="285"/>
      <c r="X211" s="285"/>
    </row>
    <row r="212" spans="2:24" ht="15.5" thickBot="1">
      <c r="B212" s="58" t="s">
        <v>38</v>
      </c>
      <c r="C212" s="59"/>
      <c r="D212" s="59"/>
      <c r="E212" s="59"/>
      <c r="F212" s="59"/>
      <c r="G212" s="59"/>
      <c r="H212" s="59"/>
      <c r="I212" s="59"/>
      <c r="J212" s="59"/>
      <c r="K212" s="59"/>
      <c r="L212" s="59"/>
      <c r="M212" s="59"/>
      <c r="N212" s="59"/>
      <c r="O212" s="286"/>
      <c r="P212" s="286"/>
      <c r="Q212" s="286"/>
      <c r="R212" s="286"/>
      <c r="S212" s="286"/>
      <c r="T212" s="645"/>
      <c r="V212" s="58" t="s">
        <v>38</v>
      </c>
      <c r="W212" s="645"/>
      <c r="X212" s="645"/>
    </row>
    <row r="213" spans="2:24" ht="16" thickBot="1">
      <c r="B213" s="60" t="s">
        <v>39</v>
      </c>
      <c r="C213" s="61">
        <v>42610</v>
      </c>
      <c r="D213" s="61">
        <v>37156</v>
      </c>
      <c r="E213" s="61">
        <v>25585</v>
      </c>
      <c r="F213" s="61">
        <v>22251</v>
      </c>
      <c r="G213" s="61">
        <v>31573</v>
      </c>
      <c r="H213" s="61">
        <v>47764</v>
      </c>
      <c r="I213" s="61">
        <v>24298</v>
      </c>
      <c r="J213" s="61">
        <v>10663</v>
      </c>
      <c r="K213" s="61">
        <v>25334</v>
      </c>
      <c r="L213" s="61">
        <v>31863</v>
      </c>
      <c r="M213" s="61">
        <v>37743</v>
      </c>
      <c r="N213" s="61">
        <v>59893</v>
      </c>
      <c r="O213" s="277">
        <v>63820</v>
      </c>
      <c r="P213" s="277">
        <v>70596</v>
      </c>
      <c r="Q213" s="267">
        <v>53444</v>
      </c>
      <c r="R213" s="267">
        <v>119605</v>
      </c>
      <c r="S213" s="267">
        <v>134798</v>
      </c>
      <c r="T213" s="267">
        <v>97288</v>
      </c>
      <c r="V213" s="60" t="s">
        <v>39</v>
      </c>
      <c r="W213" s="267">
        <v>51602</v>
      </c>
      <c r="X213" s="267">
        <f>+[25]EEFF_TE_Col!X214</f>
        <v>84792</v>
      </c>
    </row>
    <row r="214" spans="2:24" ht="16" thickBot="1">
      <c r="B214" s="60" t="s">
        <v>40</v>
      </c>
      <c r="C214" s="61">
        <v>29125</v>
      </c>
      <c r="D214" s="61">
        <v>31485</v>
      </c>
      <c r="E214" s="61">
        <v>70841</v>
      </c>
      <c r="F214" s="61">
        <v>30922</v>
      </c>
      <c r="G214" s="61">
        <v>32474</v>
      </c>
      <c r="H214" s="61">
        <v>29773</v>
      </c>
      <c r="I214" s="61">
        <v>108812</v>
      </c>
      <c r="J214" s="61">
        <v>31981</v>
      </c>
      <c r="K214" s="61">
        <v>32713</v>
      </c>
      <c r="L214" s="61">
        <f>34215+32941</f>
        <v>67156</v>
      </c>
      <c r="M214" s="61">
        <v>36460</v>
      </c>
      <c r="N214" s="61">
        <v>34033</v>
      </c>
      <c r="O214" s="277">
        <v>33819</v>
      </c>
      <c r="P214" s="277">
        <v>36713</v>
      </c>
      <c r="Q214" s="267">
        <v>88174</v>
      </c>
      <c r="R214" s="267">
        <v>37783</v>
      </c>
      <c r="S214" s="267">
        <v>36873</v>
      </c>
      <c r="T214" s="267">
        <v>38110</v>
      </c>
      <c r="V214" s="60" t="s">
        <v>40</v>
      </c>
      <c r="W214" s="267">
        <v>92248</v>
      </c>
      <c r="X214" s="267">
        <f>+[25]EEFF_TE_Col!X215</f>
        <v>55583</v>
      </c>
    </row>
    <row r="215" spans="2:24" ht="16" thickBot="1">
      <c r="B215" s="60" t="s">
        <v>41</v>
      </c>
      <c r="C215" s="61">
        <v>3681</v>
      </c>
      <c r="D215" s="61">
        <v>4512</v>
      </c>
      <c r="E215" s="61">
        <v>10043</v>
      </c>
      <c r="F215" s="61">
        <v>20683</v>
      </c>
      <c r="G215" s="61">
        <v>24653</v>
      </c>
      <c r="H215" s="61">
        <v>5384</v>
      </c>
      <c r="I215" s="61">
        <v>12396</v>
      </c>
      <c r="J215" s="61">
        <v>23934</v>
      </c>
      <c r="K215" s="61">
        <v>28732</v>
      </c>
      <c r="L215" s="61">
        <v>7665</v>
      </c>
      <c r="M215" s="61">
        <v>15716</v>
      </c>
      <c r="N215" s="61">
        <v>25840</v>
      </c>
      <c r="O215" s="277">
        <v>30090</v>
      </c>
      <c r="P215" s="277">
        <v>8649</v>
      </c>
      <c r="Q215" s="267">
        <v>15185</v>
      </c>
      <c r="R215" s="267">
        <v>25709</v>
      </c>
      <c r="S215" s="267">
        <v>30120</v>
      </c>
      <c r="T215" s="267">
        <v>8272</v>
      </c>
      <c r="V215" s="60" t="s">
        <v>41</v>
      </c>
      <c r="W215" s="267">
        <v>8978</v>
      </c>
      <c r="X215" s="267">
        <f>+[25]EEFF_TE_Col!X216</f>
        <v>9030</v>
      </c>
    </row>
    <row r="216" spans="2:24" s="129" customFormat="1" ht="16" thickBot="1">
      <c r="B216" s="60" t="s">
        <v>694</v>
      </c>
      <c r="C216" s="61"/>
      <c r="D216" s="61"/>
      <c r="E216" s="61"/>
      <c r="F216" s="61"/>
      <c r="G216" s="61"/>
      <c r="H216" s="61"/>
      <c r="I216" s="61"/>
      <c r="J216" s="61"/>
      <c r="K216" s="61"/>
      <c r="L216" s="61"/>
      <c r="M216" s="61"/>
      <c r="N216" s="61"/>
      <c r="O216" s="277"/>
      <c r="P216" s="277"/>
      <c r="Q216" s="267"/>
      <c r="R216" s="267"/>
      <c r="S216" s="267"/>
      <c r="T216" s="267">
        <v>2743</v>
      </c>
      <c r="U216" s="643"/>
      <c r="V216" s="60" t="s">
        <v>694</v>
      </c>
      <c r="W216" s="267">
        <v>2743</v>
      </c>
      <c r="X216" s="267">
        <f>+[25]EEFF_TE_Col!X217</f>
        <v>2743</v>
      </c>
    </row>
    <row r="217" spans="2:24" ht="16" thickBot="1">
      <c r="B217" s="60" t="s">
        <v>43</v>
      </c>
      <c r="C217" s="61">
        <v>3480</v>
      </c>
      <c r="D217" s="61">
        <v>2318</v>
      </c>
      <c r="E217" s="61">
        <v>950</v>
      </c>
      <c r="F217" s="61">
        <v>332</v>
      </c>
      <c r="G217" s="61">
        <v>3435</v>
      </c>
      <c r="H217" s="61">
        <v>2759</v>
      </c>
      <c r="I217" s="61">
        <v>3245</v>
      </c>
      <c r="J217" s="61">
        <v>3389</v>
      </c>
      <c r="K217" s="61">
        <v>2381</v>
      </c>
      <c r="L217" s="61">
        <v>1654</v>
      </c>
      <c r="M217" s="61">
        <v>4461</v>
      </c>
      <c r="N217" s="61">
        <v>3550</v>
      </c>
      <c r="O217" s="277">
        <v>2747</v>
      </c>
      <c r="P217" s="277">
        <v>3933</v>
      </c>
      <c r="Q217" s="267">
        <v>3430</v>
      </c>
      <c r="R217" s="267">
        <v>2204</v>
      </c>
      <c r="S217" s="267">
        <v>8347</v>
      </c>
      <c r="T217" s="267">
        <v>7649</v>
      </c>
      <c r="V217" s="60" t="s">
        <v>43</v>
      </c>
      <c r="W217" s="267">
        <v>7310</v>
      </c>
      <c r="X217" s="267">
        <f>+[25]EEFF_TE_Col!X218</f>
        <v>9733</v>
      </c>
    </row>
    <row r="218" spans="2:24" ht="16" thickBot="1">
      <c r="B218" s="60" t="s">
        <v>44</v>
      </c>
      <c r="C218" s="61">
        <v>777</v>
      </c>
      <c r="D218" s="61">
        <v>805</v>
      </c>
      <c r="E218" s="61">
        <v>-244886</v>
      </c>
      <c r="F218" s="61">
        <v>-244886</v>
      </c>
      <c r="G218" s="61">
        <v>0</v>
      </c>
      <c r="H218" s="61">
        <v>1790</v>
      </c>
      <c r="I218" s="61">
        <v>0</v>
      </c>
      <c r="J218" s="61">
        <v>0</v>
      </c>
      <c r="K218" s="61">
        <v>0</v>
      </c>
      <c r="L218" s="61">
        <v>1088</v>
      </c>
      <c r="M218" s="61">
        <v>0</v>
      </c>
      <c r="N218" s="61">
        <v>0</v>
      </c>
      <c r="O218" s="277">
        <v>0</v>
      </c>
      <c r="P218" s="277"/>
      <c r="Q218" s="267"/>
      <c r="R218" s="267"/>
      <c r="S218" s="267">
        <v>0</v>
      </c>
      <c r="T218" s="267">
        <v>60798</v>
      </c>
      <c r="V218" s="60" t="s">
        <v>44</v>
      </c>
      <c r="W218" s="267">
        <v>85321</v>
      </c>
      <c r="X218" s="267">
        <f>+[25]EEFF_TE_Col!X219</f>
        <v>86995</v>
      </c>
    </row>
    <row r="219" spans="2:24" ht="15.5" thickBot="1">
      <c r="B219" s="62" t="s">
        <v>45</v>
      </c>
      <c r="C219" s="63">
        <f t="shared" ref="C219:N219" si="39">SUM(C213:C218)</f>
        <v>79673</v>
      </c>
      <c r="D219" s="63">
        <f t="shared" si="39"/>
        <v>76276</v>
      </c>
      <c r="E219" s="63">
        <f t="shared" si="39"/>
        <v>-137467</v>
      </c>
      <c r="F219" s="63">
        <f t="shared" si="39"/>
        <v>-170698</v>
      </c>
      <c r="G219" s="63">
        <f t="shared" si="39"/>
        <v>92135</v>
      </c>
      <c r="H219" s="63">
        <f t="shared" si="39"/>
        <v>87470</v>
      </c>
      <c r="I219" s="63">
        <f t="shared" si="39"/>
        <v>148751</v>
      </c>
      <c r="J219" s="63">
        <f t="shared" si="39"/>
        <v>69967</v>
      </c>
      <c r="K219" s="63">
        <f t="shared" si="39"/>
        <v>89160</v>
      </c>
      <c r="L219" s="63">
        <f t="shared" si="39"/>
        <v>109426</v>
      </c>
      <c r="M219" s="63">
        <f t="shared" si="39"/>
        <v>94380</v>
      </c>
      <c r="N219" s="63">
        <f t="shared" si="39"/>
        <v>123316</v>
      </c>
      <c r="O219" s="287">
        <v>130476</v>
      </c>
      <c r="P219" s="287">
        <v>119891</v>
      </c>
      <c r="Q219" s="268">
        <v>160233</v>
      </c>
      <c r="R219" s="268">
        <v>185301</v>
      </c>
      <c r="S219" s="268">
        <v>210138</v>
      </c>
      <c r="T219" s="268">
        <v>214860</v>
      </c>
      <c r="V219" s="62" t="s">
        <v>45</v>
      </c>
      <c r="W219" s="287">
        <f>SUM(W213:W218)</f>
        <v>248202</v>
      </c>
      <c r="X219" s="287">
        <f>+[25]EEFF_TE_Col!X220</f>
        <v>248876</v>
      </c>
    </row>
    <row r="220" spans="2:24" ht="15.5" thickBot="1">
      <c r="B220" s="58" t="s">
        <v>46</v>
      </c>
      <c r="C220" s="59"/>
      <c r="D220" s="59"/>
      <c r="E220" s="59"/>
      <c r="F220" s="59"/>
      <c r="G220" s="59"/>
      <c r="H220" s="59"/>
      <c r="I220" s="59"/>
      <c r="J220" s="59"/>
      <c r="K220" s="59"/>
      <c r="L220" s="59"/>
      <c r="M220" s="59"/>
      <c r="N220" s="59"/>
      <c r="O220" s="286"/>
      <c r="P220" s="286"/>
      <c r="Q220" s="266"/>
      <c r="R220" s="266"/>
      <c r="S220" s="266"/>
      <c r="T220" s="266"/>
      <c r="V220" s="58" t="s">
        <v>46</v>
      </c>
      <c r="W220" s="691"/>
      <c r="X220" s="691"/>
    </row>
    <row r="221" spans="2:24" ht="16" thickBot="1">
      <c r="B221" s="60" t="s">
        <v>47</v>
      </c>
      <c r="C221" s="61">
        <v>35</v>
      </c>
      <c r="D221" s="61">
        <v>35</v>
      </c>
      <c r="E221" s="61">
        <v>35</v>
      </c>
      <c r="F221" s="61">
        <v>35</v>
      </c>
      <c r="G221" s="61">
        <v>35</v>
      </c>
      <c r="H221" s="61">
        <v>35</v>
      </c>
      <c r="I221" s="61">
        <v>35</v>
      </c>
      <c r="J221" s="61">
        <v>35</v>
      </c>
      <c r="K221" s="61">
        <v>35</v>
      </c>
      <c r="L221" s="61">
        <v>35</v>
      </c>
      <c r="M221" s="61">
        <v>35</v>
      </c>
      <c r="N221" s="61">
        <v>35</v>
      </c>
      <c r="O221" s="277">
        <v>35</v>
      </c>
      <c r="P221" s="277">
        <v>35</v>
      </c>
      <c r="Q221" s="267">
        <v>35</v>
      </c>
      <c r="R221" s="267">
        <v>35</v>
      </c>
      <c r="S221" s="267">
        <v>35</v>
      </c>
      <c r="T221" s="267">
        <v>35</v>
      </c>
      <c r="V221" s="60" t="s">
        <v>47</v>
      </c>
      <c r="W221" s="267">
        <v>35</v>
      </c>
      <c r="X221" s="267">
        <f>+[25]EEFF_TE_Col!X222</f>
        <v>35</v>
      </c>
    </row>
    <row r="222" spans="2:24" ht="16" thickBot="1">
      <c r="B222" s="60" t="s">
        <v>48</v>
      </c>
      <c r="C222" s="61">
        <v>0</v>
      </c>
      <c r="D222" s="61">
        <v>0</v>
      </c>
      <c r="E222" s="61">
        <v>149</v>
      </c>
      <c r="F222" s="61">
        <v>229</v>
      </c>
      <c r="G222" s="61">
        <v>0</v>
      </c>
      <c r="H222" s="61">
        <v>0</v>
      </c>
      <c r="I222" s="61">
        <v>0</v>
      </c>
      <c r="J222" s="61">
        <v>0</v>
      </c>
      <c r="K222" s="61">
        <v>0</v>
      </c>
      <c r="L222" s="61">
        <v>0</v>
      </c>
      <c r="M222" s="61">
        <v>0</v>
      </c>
      <c r="N222" s="61">
        <v>0</v>
      </c>
      <c r="O222" s="277">
        <v>0</v>
      </c>
      <c r="P222" s="277"/>
      <c r="Q222" s="267"/>
      <c r="R222" s="267"/>
      <c r="S222" s="267">
        <v>0</v>
      </c>
      <c r="T222" s="267"/>
      <c r="V222" s="60" t="s">
        <v>48</v>
      </c>
      <c r="W222" s="277"/>
      <c r="X222" s="277">
        <f>+[25]EEFF_TE_Col!X223</f>
        <v>0</v>
      </c>
    </row>
    <row r="223" spans="2:24" ht="16" thickBot="1">
      <c r="B223" s="60" t="s">
        <v>105</v>
      </c>
      <c r="C223" s="61">
        <v>280143</v>
      </c>
      <c r="D223" s="61">
        <v>280139</v>
      </c>
      <c r="E223" s="61">
        <v>226598</v>
      </c>
      <c r="F223" s="61">
        <v>255055</v>
      </c>
      <c r="G223" s="61">
        <v>275379</v>
      </c>
      <c r="H223" s="61">
        <v>309078</v>
      </c>
      <c r="I223" s="61">
        <v>243120</v>
      </c>
      <c r="J223" s="61">
        <v>265428</v>
      </c>
      <c r="K223" s="61">
        <v>309217</v>
      </c>
      <c r="L223" s="61">
        <v>299686</v>
      </c>
      <c r="M223" s="61">
        <v>382551</v>
      </c>
      <c r="N223" s="61">
        <v>278218</v>
      </c>
      <c r="O223" s="277">
        <v>310373</v>
      </c>
      <c r="P223" s="277">
        <v>294143</v>
      </c>
      <c r="Q223" s="267">
        <v>282145</v>
      </c>
      <c r="R223" s="267">
        <v>306974</v>
      </c>
      <c r="S223" s="267">
        <v>308253</v>
      </c>
      <c r="T223" s="267">
        <v>314562</v>
      </c>
      <c r="V223" s="60" t="s">
        <v>105</v>
      </c>
      <c r="W223" s="267">
        <v>258997</v>
      </c>
      <c r="X223" s="267">
        <f>+[25]EEFF_TE_Col!X224</f>
        <v>308396</v>
      </c>
    </row>
    <row r="224" spans="2:24" ht="16" thickBot="1">
      <c r="B224" s="60" t="s">
        <v>95</v>
      </c>
      <c r="C224" s="61">
        <v>0</v>
      </c>
      <c r="D224" s="61">
        <v>0</v>
      </c>
      <c r="E224" s="61">
        <v>0</v>
      </c>
      <c r="F224" s="61">
        <v>0</v>
      </c>
      <c r="G224" s="61">
        <v>0</v>
      </c>
      <c r="H224" s="61">
        <v>0</v>
      </c>
      <c r="I224" s="61">
        <v>0</v>
      </c>
      <c r="J224" s="61">
        <v>0</v>
      </c>
      <c r="K224" s="61">
        <v>0</v>
      </c>
      <c r="L224" s="61">
        <v>0</v>
      </c>
      <c r="M224" s="61">
        <v>0</v>
      </c>
      <c r="N224" s="61">
        <v>0</v>
      </c>
      <c r="O224" s="277">
        <v>0</v>
      </c>
      <c r="P224" s="277"/>
      <c r="Q224" s="267"/>
      <c r="R224" s="267"/>
      <c r="S224" s="267">
        <v>0</v>
      </c>
      <c r="T224" s="267"/>
      <c r="V224" s="60" t="s">
        <v>95</v>
      </c>
      <c r="W224" s="267"/>
      <c r="X224" s="267">
        <f>+[25]EEFF_TE_Col!X225</f>
        <v>0</v>
      </c>
    </row>
    <row r="225" spans="2:24" ht="16" thickBot="1">
      <c r="B225" s="60" t="s">
        <v>40</v>
      </c>
      <c r="C225" s="61">
        <v>5133</v>
      </c>
      <c r="D225" s="61">
        <v>4625</v>
      </c>
      <c r="E225" s="61">
        <v>62908</v>
      </c>
      <c r="F225" s="61">
        <v>65236</v>
      </c>
      <c r="G225" s="61">
        <v>67390</v>
      </c>
      <c r="H225" s="61">
        <v>4269</v>
      </c>
      <c r="I225" s="61">
        <v>72405</v>
      </c>
      <c r="J225" s="61">
        <v>74865</v>
      </c>
      <c r="K225" s="61">
        <v>77275</v>
      </c>
      <c r="L225" s="61">
        <v>3475</v>
      </c>
      <c r="M225" s="61">
        <v>82551</v>
      </c>
      <c r="N225" s="61">
        <v>84812</v>
      </c>
      <c r="O225" s="277">
        <v>86806</v>
      </c>
      <c r="P225" s="277">
        <v>88413</v>
      </c>
      <c r="Q225" s="267">
        <v>90468</v>
      </c>
      <c r="R225" s="267">
        <v>4845</v>
      </c>
      <c r="S225" s="267">
        <v>5193</v>
      </c>
      <c r="T225" s="267">
        <v>5315</v>
      </c>
      <c r="V225" s="60" t="s">
        <v>40</v>
      </c>
      <c r="W225" s="267">
        <v>5462</v>
      </c>
      <c r="X225" s="267">
        <f>+[25]EEFF_TE_Col!X226</f>
        <v>5817</v>
      </c>
    </row>
    <row r="226" spans="2:24" ht="16" thickBot="1">
      <c r="B226" s="60" t="s">
        <v>42</v>
      </c>
      <c r="C226" s="61">
        <v>7925</v>
      </c>
      <c r="D226" s="61">
        <v>8121</v>
      </c>
      <c r="E226" s="61">
        <v>8388</v>
      </c>
      <c r="F226" s="61">
        <v>8997</v>
      </c>
      <c r="G226" s="61">
        <v>9117</v>
      </c>
      <c r="H226" s="61">
        <v>8162</v>
      </c>
      <c r="I226" s="61">
        <v>8307</v>
      </c>
      <c r="J226" s="61">
        <v>8224</v>
      </c>
      <c r="K226" s="61">
        <v>8267</v>
      </c>
      <c r="L226" s="61">
        <v>7979</v>
      </c>
      <c r="M226" s="61">
        <v>7411</v>
      </c>
      <c r="N226" s="61">
        <v>7455</v>
      </c>
      <c r="O226" s="277">
        <v>7450</v>
      </c>
      <c r="P226" s="277">
        <v>6900</v>
      </c>
      <c r="Q226" s="267">
        <v>6885</v>
      </c>
      <c r="R226" s="267">
        <v>7384</v>
      </c>
      <c r="S226" s="267">
        <v>7267</v>
      </c>
      <c r="T226" s="267">
        <v>4584</v>
      </c>
      <c r="V226" s="60" t="s">
        <v>42</v>
      </c>
      <c r="W226" s="267">
        <v>4533</v>
      </c>
      <c r="X226" s="267">
        <f>+[25]EEFF_TE_Col!X227</f>
        <v>4847</v>
      </c>
    </row>
    <row r="227" spans="2:24" ht="16" thickBot="1">
      <c r="B227" s="60" t="s">
        <v>1013</v>
      </c>
      <c r="C227" s="61">
        <v>689893</v>
      </c>
      <c r="D227" s="61">
        <v>671689</v>
      </c>
      <c r="E227" s="61">
        <v>669300</v>
      </c>
      <c r="F227" s="61">
        <v>666224</v>
      </c>
      <c r="G227" s="61">
        <v>661293</v>
      </c>
      <c r="H227" s="61">
        <v>658200</v>
      </c>
      <c r="I227" s="61">
        <v>666854</v>
      </c>
      <c r="J227" s="61">
        <v>667232</v>
      </c>
      <c r="K227" s="61">
        <v>666296</v>
      </c>
      <c r="L227" s="61">
        <v>651255</v>
      </c>
      <c r="M227" s="61">
        <v>660784</v>
      </c>
      <c r="N227" s="61">
        <v>657478</v>
      </c>
      <c r="O227" s="277">
        <v>654846</v>
      </c>
      <c r="P227" s="277">
        <v>644132</v>
      </c>
      <c r="Q227" s="267">
        <v>652964</v>
      </c>
      <c r="R227" s="267">
        <v>652076</v>
      </c>
      <c r="S227" s="267">
        <v>655882</v>
      </c>
      <c r="T227" s="267">
        <v>677840</v>
      </c>
      <c r="V227" s="60" t="s">
        <v>1013</v>
      </c>
      <c r="W227" s="267">
        <v>688237</v>
      </c>
      <c r="X227" s="267">
        <f>+[25]EEFF_TE_Col!X228</f>
        <v>695290</v>
      </c>
    </row>
    <row r="228" spans="2:24" ht="16" thickBot="1">
      <c r="B228" s="60" t="s">
        <v>53</v>
      </c>
      <c r="C228" s="61">
        <v>0</v>
      </c>
      <c r="D228" s="61">
        <v>0</v>
      </c>
      <c r="E228" s="61">
        <v>0</v>
      </c>
      <c r="F228" s="61">
        <v>0</v>
      </c>
      <c r="G228" s="61">
        <v>0</v>
      </c>
      <c r="H228" s="61">
        <v>0</v>
      </c>
      <c r="I228" s="61">
        <v>0</v>
      </c>
      <c r="J228" s="61">
        <v>0</v>
      </c>
      <c r="K228" s="61">
        <v>0</v>
      </c>
      <c r="L228" s="61">
        <v>0</v>
      </c>
      <c r="M228" s="61">
        <v>0</v>
      </c>
      <c r="N228" s="61">
        <v>0</v>
      </c>
      <c r="O228" s="277">
        <v>0</v>
      </c>
      <c r="P228" s="277"/>
      <c r="Q228" s="267"/>
      <c r="R228" s="267"/>
      <c r="S228" s="267">
        <v>0</v>
      </c>
      <c r="T228" s="267"/>
      <c r="V228" s="60" t="s">
        <v>53</v>
      </c>
      <c r="W228" s="267"/>
      <c r="X228" s="267">
        <f>+[25]EEFF_TE_Col!X229</f>
        <v>0</v>
      </c>
    </row>
    <row r="229" spans="2:24" ht="16" thickBot="1">
      <c r="B229" s="60" t="s">
        <v>55</v>
      </c>
      <c r="C229" s="61">
        <v>10973</v>
      </c>
      <c r="D229" s="61">
        <v>11103</v>
      </c>
      <c r="E229" s="61">
        <v>10974</v>
      </c>
      <c r="F229" s="61">
        <v>10889</v>
      </c>
      <c r="G229" s="61">
        <v>10813</v>
      </c>
      <c r="H229" s="61">
        <v>10856</v>
      </c>
      <c r="I229" s="61">
        <v>12995</v>
      </c>
      <c r="J229" s="61">
        <v>12858</v>
      </c>
      <c r="K229" s="61">
        <v>14363</v>
      </c>
      <c r="L229" s="61">
        <v>11187</v>
      </c>
      <c r="M229" s="61">
        <v>13338</v>
      </c>
      <c r="N229" s="61">
        <v>11816</v>
      </c>
      <c r="O229" s="277">
        <v>12407</v>
      </c>
      <c r="P229" s="277">
        <v>11880</v>
      </c>
      <c r="Q229" s="267">
        <v>11814</v>
      </c>
      <c r="R229" s="267">
        <v>13864</v>
      </c>
      <c r="S229" s="267">
        <v>12575</v>
      </c>
      <c r="T229" s="267">
        <v>15257</v>
      </c>
      <c r="V229" s="60" t="s">
        <v>55</v>
      </c>
      <c r="W229" s="267">
        <v>15047</v>
      </c>
      <c r="X229" s="267">
        <f>+[25]EEFF_TE_Col!X230</f>
        <v>14828</v>
      </c>
    </row>
    <row r="230" spans="2:24" ht="16" thickBot="1">
      <c r="B230" s="60" t="s">
        <v>43</v>
      </c>
      <c r="C230" s="61">
        <v>0</v>
      </c>
      <c r="D230" s="61">
        <v>0</v>
      </c>
      <c r="E230" s="61">
        <v>0</v>
      </c>
      <c r="F230" s="61">
        <v>0</v>
      </c>
      <c r="G230" s="61">
        <v>0</v>
      </c>
      <c r="H230" s="61">
        <v>0</v>
      </c>
      <c r="I230" s="61">
        <v>0</v>
      </c>
      <c r="J230" s="61">
        <v>0</v>
      </c>
      <c r="K230" s="61">
        <v>0</v>
      </c>
      <c r="L230" s="61">
        <v>0</v>
      </c>
      <c r="M230" s="61">
        <v>0</v>
      </c>
      <c r="N230" s="61">
        <v>0</v>
      </c>
      <c r="O230" s="277">
        <v>0</v>
      </c>
      <c r="P230" s="277"/>
      <c r="Q230" s="267"/>
      <c r="R230" s="267"/>
      <c r="S230" s="267">
        <v>0</v>
      </c>
      <c r="T230" s="267"/>
      <c r="V230" s="60" t="s">
        <v>43</v>
      </c>
      <c r="W230" s="267"/>
      <c r="X230" s="267">
        <f>+[25]EEFF_TE_Col!X231</f>
        <v>0</v>
      </c>
    </row>
    <row r="231" spans="2:24" ht="16" thickBot="1">
      <c r="B231" s="60" t="s">
        <v>56</v>
      </c>
      <c r="C231" s="61">
        <v>33958</v>
      </c>
      <c r="D231" s="61">
        <v>36061</v>
      </c>
      <c r="E231" s="61">
        <v>36310</v>
      </c>
      <c r="F231" s="61">
        <v>35583</v>
      </c>
      <c r="G231" s="61">
        <v>35543</v>
      </c>
      <c r="H231" s="61">
        <v>35252</v>
      </c>
      <c r="I231" s="61">
        <v>35002</v>
      </c>
      <c r="J231" s="61">
        <v>34590</v>
      </c>
      <c r="K231" s="61">
        <v>34115</v>
      </c>
      <c r="L231" s="61">
        <v>33100</v>
      </c>
      <c r="M231" s="61">
        <v>33094</v>
      </c>
      <c r="N231" s="61">
        <v>31937</v>
      </c>
      <c r="O231" s="277">
        <v>31447</v>
      </c>
      <c r="P231" s="277">
        <v>31875</v>
      </c>
      <c r="Q231" s="267">
        <v>32097</v>
      </c>
      <c r="R231" s="267">
        <v>32213</v>
      </c>
      <c r="S231" s="267">
        <v>37440</v>
      </c>
      <c r="T231" s="267"/>
      <c r="V231" s="60" t="s">
        <v>56</v>
      </c>
      <c r="W231" s="267"/>
      <c r="X231" s="267">
        <f>+[25]EEFF_TE_Col!X232</f>
        <v>0</v>
      </c>
    </row>
    <row r="232" spans="2:24" ht="16" thickBot="1">
      <c r="B232" s="60" t="s">
        <v>57</v>
      </c>
      <c r="C232" s="61">
        <v>748</v>
      </c>
      <c r="D232" s="61">
        <v>492</v>
      </c>
      <c r="E232" s="61">
        <v>427</v>
      </c>
      <c r="F232" s="61">
        <v>363</v>
      </c>
      <c r="G232" s="61">
        <v>299</v>
      </c>
      <c r="H232" s="61">
        <v>12936</v>
      </c>
      <c r="I232" s="61">
        <v>171</v>
      </c>
      <c r="J232" s="61">
        <v>103</v>
      </c>
      <c r="K232" s="61">
        <v>41</v>
      </c>
      <c r="L232" s="61">
        <v>13464</v>
      </c>
      <c r="M232" s="61">
        <v>436</v>
      </c>
      <c r="N232" s="61">
        <v>1211</v>
      </c>
      <c r="O232" s="277">
        <v>1813</v>
      </c>
      <c r="P232" s="277">
        <v>14102</v>
      </c>
      <c r="Q232" s="267">
        <v>1545</v>
      </c>
      <c r="R232" s="267">
        <v>0</v>
      </c>
      <c r="S232" s="267">
        <v>0</v>
      </c>
      <c r="T232" s="267"/>
      <c r="V232" s="60" t="s">
        <v>57</v>
      </c>
      <c r="W232" s="267"/>
      <c r="X232" s="267">
        <f>+[25]EEFF_TE_Col!X233</f>
        <v>0</v>
      </c>
    </row>
    <row r="233" spans="2:24" ht="16" thickBot="1">
      <c r="B233" s="60" t="s">
        <v>106</v>
      </c>
      <c r="C233" s="61">
        <v>0</v>
      </c>
      <c r="D233" s="61">
        <v>0</v>
      </c>
      <c r="E233" s="61">
        <v>0</v>
      </c>
      <c r="F233" s="61">
        <v>0</v>
      </c>
      <c r="G233" s="61">
        <v>0</v>
      </c>
      <c r="H233" s="61">
        <v>0</v>
      </c>
      <c r="I233" s="61">
        <v>0</v>
      </c>
      <c r="J233" s="61">
        <v>0</v>
      </c>
      <c r="K233" s="61">
        <v>0</v>
      </c>
      <c r="L233" s="61">
        <v>1390</v>
      </c>
      <c r="M233" s="61">
        <v>0</v>
      </c>
      <c r="N233" s="61">
        <v>1781</v>
      </c>
      <c r="O233" s="277">
        <v>410</v>
      </c>
      <c r="P233" s="277">
        <v>402</v>
      </c>
      <c r="Q233" s="267">
        <v>379</v>
      </c>
      <c r="R233" s="267">
        <v>0</v>
      </c>
      <c r="S233" s="267">
        <v>0</v>
      </c>
      <c r="T233" s="267"/>
      <c r="V233" s="60" t="s">
        <v>106</v>
      </c>
      <c r="W233" s="267"/>
      <c r="X233" s="267">
        <f>+[25]EEFF_TE_Col!X234</f>
        <v>0</v>
      </c>
    </row>
    <row r="234" spans="2:24" ht="16" thickBot="1">
      <c r="B234" s="60" t="s">
        <v>44</v>
      </c>
      <c r="C234" s="61">
        <v>288769</v>
      </c>
      <c r="D234" s="61">
        <v>300348</v>
      </c>
      <c r="E234" s="61">
        <v>489773</v>
      </c>
      <c r="F234" s="61">
        <v>489773</v>
      </c>
      <c r="G234" s="61">
        <v>244886</v>
      </c>
      <c r="H234" s="61">
        <v>310677</v>
      </c>
      <c r="I234" s="61">
        <v>244886</v>
      </c>
      <c r="J234" s="61">
        <v>244886</v>
      </c>
      <c r="K234" s="61">
        <v>244886</v>
      </c>
      <c r="L234" s="61">
        <v>321301</v>
      </c>
      <c r="M234" s="61">
        <v>244886</v>
      </c>
      <c r="N234" s="61">
        <v>244886</v>
      </c>
      <c r="O234" s="277">
        <v>244886</v>
      </c>
      <c r="P234" s="277">
        <v>244886</v>
      </c>
      <c r="Q234" s="267">
        <v>244886</v>
      </c>
      <c r="R234" s="267">
        <v>332442</v>
      </c>
      <c r="S234" s="267">
        <v>334004</v>
      </c>
      <c r="T234" s="267">
        <v>275163</v>
      </c>
      <c r="V234" s="60" t="s">
        <v>44</v>
      </c>
      <c r="W234" s="267">
        <v>253107</v>
      </c>
      <c r="X234" s="267">
        <f>+[25]EEFF_TE_Col!X235</f>
        <v>255266</v>
      </c>
    </row>
    <row r="235" spans="2:24" ht="15.5" thickBot="1">
      <c r="B235" s="58" t="s">
        <v>59</v>
      </c>
      <c r="C235" s="64">
        <f t="shared" ref="C235:N235" si="40">SUM(C221:C234)</f>
        <v>1317577</v>
      </c>
      <c r="D235" s="64">
        <f t="shared" si="40"/>
        <v>1312613</v>
      </c>
      <c r="E235" s="64">
        <f t="shared" si="40"/>
        <v>1504862</v>
      </c>
      <c r="F235" s="64">
        <f t="shared" si="40"/>
        <v>1532384</v>
      </c>
      <c r="G235" s="64">
        <f t="shared" si="40"/>
        <v>1304755</v>
      </c>
      <c r="H235" s="64">
        <f t="shared" si="40"/>
        <v>1349465</v>
      </c>
      <c r="I235" s="64">
        <f t="shared" si="40"/>
        <v>1283775</v>
      </c>
      <c r="J235" s="64">
        <f t="shared" si="40"/>
        <v>1308221</v>
      </c>
      <c r="K235" s="64">
        <f t="shared" si="40"/>
        <v>1354495</v>
      </c>
      <c r="L235" s="64">
        <f t="shared" si="40"/>
        <v>1342872</v>
      </c>
      <c r="M235" s="64">
        <f t="shared" si="40"/>
        <v>1425086</v>
      </c>
      <c r="N235" s="64">
        <f t="shared" si="40"/>
        <v>1319629</v>
      </c>
      <c r="O235" s="288">
        <v>1350473</v>
      </c>
      <c r="P235" s="288">
        <v>1336768</v>
      </c>
      <c r="Q235" s="269">
        <v>1323218</v>
      </c>
      <c r="R235" s="269">
        <v>1349833</v>
      </c>
      <c r="S235" s="269">
        <v>1360649</v>
      </c>
      <c r="T235" s="269">
        <v>1292756</v>
      </c>
      <c r="V235" s="58" t="s">
        <v>59</v>
      </c>
      <c r="W235" s="288">
        <f t="shared" ref="W235" si="41">SUM(W221:W234)</f>
        <v>1225418</v>
      </c>
      <c r="X235" s="288">
        <f>+[25]EEFF_TE_Col!X236</f>
        <v>1284479</v>
      </c>
    </row>
    <row r="236" spans="2:24" ht="15.5" thickBot="1">
      <c r="B236" s="65" t="s">
        <v>60</v>
      </c>
      <c r="C236" s="66">
        <f t="shared" ref="C236:N236" si="42">+C219+C235</f>
        <v>1397250</v>
      </c>
      <c r="D236" s="66">
        <f t="shared" si="42"/>
        <v>1388889</v>
      </c>
      <c r="E236" s="66">
        <f t="shared" si="42"/>
        <v>1367395</v>
      </c>
      <c r="F236" s="66">
        <f t="shared" si="42"/>
        <v>1361686</v>
      </c>
      <c r="G236" s="66">
        <f t="shared" si="42"/>
        <v>1396890</v>
      </c>
      <c r="H236" s="66">
        <f t="shared" si="42"/>
        <v>1436935</v>
      </c>
      <c r="I236" s="66">
        <f t="shared" si="42"/>
        <v>1432526</v>
      </c>
      <c r="J236" s="66">
        <f t="shared" si="42"/>
        <v>1378188</v>
      </c>
      <c r="K236" s="66">
        <f t="shared" si="42"/>
        <v>1443655</v>
      </c>
      <c r="L236" s="66">
        <f t="shared" si="42"/>
        <v>1452298</v>
      </c>
      <c r="M236" s="66">
        <f t="shared" si="42"/>
        <v>1519466</v>
      </c>
      <c r="N236" s="66">
        <f t="shared" si="42"/>
        <v>1442945</v>
      </c>
      <c r="O236" s="289">
        <v>1480949</v>
      </c>
      <c r="P236" s="289">
        <v>1456659</v>
      </c>
      <c r="Q236" s="270">
        <v>1483451</v>
      </c>
      <c r="R236" s="270">
        <v>1535134</v>
      </c>
      <c r="S236" s="270">
        <v>1570787</v>
      </c>
      <c r="T236" s="270">
        <v>1507616</v>
      </c>
      <c r="V236" s="65" t="s">
        <v>60</v>
      </c>
      <c r="W236" s="289">
        <f t="shared" ref="W236" si="43">+W219+W235</f>
        <v>1473620</v>
      </c>
      <c r="X236" s="289">
        <f>+[25]EEFF_TE_Col!X237</f>
        <v>1533355</v>
      </c>
    </row>
    <row r="237" spans="2:24" ht="15.5" thickBot="1">
      <c r="B237" s="67"/>
      <c r="C237" s="68"/>
      <c r="D237" s="68"/>
      <c r="E237" s="68"/>
      <c r="F237" s="68"/>
      <c r="G237" s="68"/>
      <c r="H237" s="68"/>
      <c r="I237" s="68"/>
      <c r="J237" s="68"/>
      <c r="K237" s="68"/>
      <c r="L237" s="68"/>
      <c r="M237" s="68"/>
      <c r="N237" s="68"/>
      <c r="O237" s="290"/>
      <c r="P237" s="290"/>
      <c r="Q237" s="271"/>
      <c r="R237" s="271"/>
      <c r="S237" s="271">
        <v>0</v>
      </c>
      <c r="T237" s="271"/>
      <c r="V237" s="67"/>
      <c r="W237" s="648"/>
      <c r="X237" s="648">
        <f>+[25]EEFF_TE_Col!X238</f>
        <v>0</v>
      </c>
    </row>
    <row r="238" spans="2:24" ht="15.5" thickBot="1">
      <c r="B238" s="56" t="s">
        <v>61</v>
      </c>
      <c r="C238" s="69"/>
      <c r="D238" s="69"/>
      <c r="E238" s="69"/>
      <c r="F238" s="69"/>
      <c r="G238" s="69"/>
      <c r="H238" s="69"/>
      <c r="I238" s="69"/>
      <c r="J238" s="69"/>
      <c r="K238" s="69"/>
      <c r="L238" s="69"/>
      <c r="M238" s="69"/>
      <c r="N238" s="69"/>
      <c r="O238" s="291"/>
      <c r="P238" s="291"/>
      <c r="Q238" s="272"/>
      <c r="R238" s="272"/>
      <c r="S238" s="272"/>
      <c r="T238" s="272"/>
      <c r="V238" s="56" t="s">
        <v>61</v>
      </c>
      <c r="W238" s="650"/>
      <c r="X238" s="650">
        <f>+[25]EEFF_TE_Col!X239</f>
        <v>0</v>
      </c>
    </row>
    <row r="239" spans="2:24" ht="15.5" thickBot="1">
      <c r="B239" s="58" t="s">
        <v>62</v>
      </c>
      <c r="C239" s="70"/>
      <c r="D239" s="70"/>
      <c r="E239" s="70"/>
      <c r="F239" s="70"/>
      <c r="G239" s="70"/>
      <c r="H239" s="70"/>
      <c r="I239" s="70"/>
      <c r="J239" s="70"/>
      <c r="K239" s="70"/>
      <c r="L239" s="70"/>
      <c r="M239" s="70"/>
      <c r="N239" s="70"/>
      <c r="O239" s="292"/>
      <c r="P239" s="292"/>
      <c r="Q239" s="273"/>
      <c r="R239" s="273"/>
      <c r="S239" s="273"/>
      <c r="T239" s="273"/>
      <c r="V239" s="58" t="s">
        <v>62</v>
      </c>
      <c r="W239" s="651"/>
      <c r="X239" s="651">
        <f>+[25]EEFF_TE_Col!X240</f>
        <v>0</v>
      </c>
    </row>
    <row r="240" spans="2:24" ht="16" thickBot="1">
      <c r="B240" s="60" t="s">
        <v>63</v>
      </c>
      <c r="C240" s="61">
        <f>3192+32107+241</f>
        <v>35540</v>
      </c>
      <c r="D240" s="61">
        <f>3326+16174+247</f>
        <v>19747</v>
      </c>
      <c r="E240" s="61">
        <v>32331</v>
      </c>
      <c r="F240" s="61">
        <v>45412</v>
      </c>
      <c r="G240" s="61">
        <v>67809</v>
      </c>
      <c r="H240" s="61">
        <f>3124+68966+61</f>
        <v>72151</v>
      </c>
      <c r="I240" s="61">
        <v>4273</v>
      </c>
      <c r="J240" s="61">
        <v>4409</v>
      </c>
      <c r="K240" s="61">
        <v>10704</v>
      </c>
      <c r="L240" s="61">
        <f>3211+1500+607</f>
        <v>5318</v>
      </c>
      <c r="M240" s="61">
        <v>4502</v>
      </c>
      <c r="N240" s="61">
        <v>4095</v>
      </c>
      <c r="O240" s="277">
        <v>3568</v>
      </c>
      <c r="P240" s="277">
        <v>83349</v>
      </c>
      <c r="Q240" s="267">
        <v>83178</v>
      </c>
      <c r="R240" s="267">
        <v>90929</v>
      </c>
      <c r="S240" s="267">
        <v>101938</v>
      </c>
      <c r="T240" s="267">
        <v>5226</v>
      </c>
      <c r="V240" s="60" t="s">
        <v>63</v>
      </c>
      <c r="W240" s="277">
        <v>6648</v>
      </c>
      <c r="X240" s="277">
        <f>+[25]EEFF_TE_Col!X241</f>
        <v>8531</v>
      </c>
    </row>
    <row r="241" spans="2:24" ht="16" thickBot="1">
      <c r="B241" s="60" t="s">
        <v>64</v>
      </c>
      <c r="C241" s="61">
        <v>21909</v>
      </c>
      <c r="D241" s="61">
        <v>13740</v>
      </c>
      <c r="E241" s="61">
        <v>76147</v>
      </c>
      <c r="F241" s="61">
        <v>35426</v>
      </c>
      <c r="G241" s="61">
        <v>19747</v>
      </c>
      <c r="H241" s="61">
        <v>29019</v>
      </c>
      <c r="I241" s="61">
        <v>123689</v>
      </c>
      <c r="J241" s="61">
        <v>34403</v>
      </c>
      <c r="K241" s="61">
        <v>20460</v>
      </c>
      <c r="L241" s="61">
        <v>17462</v>
      </c>
      <c r="M241" s="61">
        <v>136328</v>
      </c>
      <c r="N241" s="61">
        <v>46998</v>
      </c>
      <c r="O241" s="277">
        <v>21094</v>
      </c>
      <c r="P241" s="277">
        <v>18522</v>
      </c>
      <c r="Q241" s="267">
        <v>113466</v>
      </c>
      <c r="R241" s="267">
        <v>116715</v>
      </c>
      <c r="S241" s="267">
        <v>50494</v>
      </c>
      <c r="T241" s="267">
        <v>34062</v>
      </c>
      <c r="V241" s="60" t="s">
        <v>64</v>
      </c>
      <c r="W241" s="277">
        <v>154188</v>
      </c>
      <c r="X241" s="277">
        <f>+[25]EEFF_TE_Col!X242</f>
        <v>115714</v>
      </c>
    </row>
    <row r="242" spans="2:24" ht="16" thickBot="1">
      <c r="B242" s="60" t="s">
        <v>107</v>
      </c>
      <c r="C242" s="61">
        <v>0</v>
      </c>
      <c r="D242" s="61">
        <v>915</v>
      </c>
      <c r="E242" s="61"/>
      <c r="F242" s="61"/>
      <c r="G242" s="61"/>
      <c r="H242" s="61">
        <v>1158</v>
      </c>
      <c r="I242" s="61"/>
      <c r="J242" s="61"/>
      <c r="K242" s="61"/>
      <c r="L242" s="61">
        <v>893</v>
      </c>
      <c r="M242" s="61"/>
      <c r="N242" s="61"/>
      <c r="O242" s="277"/>
      <c r="P242" s="277"/>
      <c r="Q242" s="267"/>
      <c r="R242" s="267"/>
      <c r="S242" s="267">
        <v>0</v>
      </c>
      <c r="T242" s="267"/>
      <c r="V242" s="60" t="s">
        <v>107</v>
      </c>
      <c r="W242" s="277"/>
      <c r="X242" s="277">
        <f>+[25]EEFF_TE_Col!X243</f>
        <v>0</v>
      </c>
    </row>
    <row r="243" spans="2:24" ht="16" thickBot="1">
      <c r="B243" s="60" t="s">
        <v>66</v>
      </c>
      <c r="C243" s="61">
        <v>15675</v>
      </c>
      <c r="D243" s="61">
        <v>15904</v>
      </c>
      <c r="E243" s="61">
        <v>15554</v>
      </c>
      <c r="F243" s="61">
        <v>15575</v>
      </c>
      <c r="G243" s="61">
        <v>16199</v>
      </c>
      <c r="H243" s="61">
        <v>15646</v>
      </c>
      <c r="I243" s="61">
        <v>15518</v>
      </c>
      <c r="J243" s="61">
        <v>15388</v>
      </c>
      <c r="K243" s="61">
        <v>16122</v>
      </c>
      <c r="L243" s="61">
        <v>15932</v>
      </c>
      <c r="M243" s="61">
        <v>15810</v>
      </c>
      <c r="N243" s="61">
        <v>15713</v>
      </c>
      <c r="O243" s="277">
        <v>16774</v>
      </c>
      <c r="P243" s="277">
        <v>16244</v>
      </c>
      <c r="Q243" s="267">
        <v>15884</v>
      </c>
      <c r="R243" s="267">
        <v>15930</v>
      </c>
      <c r="S243" s="267">
        <v>16599</v>
      </c>
      <c r="T243" s="267">
        <v>16243</v>
      </c>
      <c r="V243" s="60" t="s">
        <v>66</v>
      </c>
      <c r="W243" s="277">
        <v>15689</v>
      </c>
      <c r="X243" s="277">
        <f>+[25]EEFF_TE_Col!X244</f>
        <v>16502</v>
      </c>
    </row>
    <row r="244" spans="2:24" ht="16" thickBot="1">
      <c r="B244" s="60" t="s">
        <v>41</v>
      </c>
      <c r="C244" s="61">
        <v>16894</v>
      </c>
      <c r="D244" s="61">
        <v>21544</v>
      </c>
      <c r="E244" s="61">
        <v>29275</v>
      </c>
      <c r="F244" s="61">
        <v>24037</v>
      </c>
      <c r="G244" s="61">
        <v>34650</v>
      </c>
      <c r="H244" s="61">
        <v>22000</v>
      </c>
      <c r="I244" s="61">
        <v>28396</v>
      </c>
      <c r="J244" s="61">
        <v>23836</v>
      </c>
      <c r="K244" s="61">
        <v>34338</v>
      </c>
      <c r="L244" s="61">
        <v>18324</v>
      </c>
      <c r="M244" s="61">
        <v>26322</v>
      </c>
      <c r="N244" s="61">
        <v>24365</v>
      </c>
      <c r="O244" s="277">
        <v>35394</v>
      </c>
      <c r="P244" s="277">
        <v>17628</v>
      </c>
      <c r="Q244" s="267">
        <v>25755</v>
      </c>
      <c r="R244" s="267">
        <v>26489</v>
      </c>
      <c r="S244" s="267">
        <v>37444</v>
      </c>
      <c r="T244" s="267">
        <v>23559</v>
      </c>
      <c r="V244" s="60" t="s">
        <v>41</v>
      </c>
      <c r="W244" s="277">
        <v>27518</v>
      </c>
      <c r="X244" s="277">
        <f>+[25]EEFF_TE_Col!X245</f>
        <v>22350</v>
      </c>
    </row>
    <row r="245" spans="2:24" ht="16" thickBot="1">
      <c r="B245" s="60" t="s">
        <v>67</v>
      </c>
      <c r="C245" s="61">
        <v>0</v>
      </c>
      <c r="D245" s="61">
        <v>0</v>
      </c>
      <c r="E245" s="61">
        <v>0</v>
      </c>
      <c r="F245" s="61">
        <v>0</v>
      </c>
      <c r="G245" s="61">
        <v>0</v>
      </c>
      <c r="H245" s="61">
        <v>0</v>
      </c>
      <c r="I245" s="61">
        <v>0</v>
      </c>
      <c r="J245" s="61">
        <v>0</v>
      </c>
      <c r="K245" s="61">
        <v>24</v>
      </c>
      <c r="L245" s="61">
        <v>0</v>
      </c>
      <c r="M245" s="61">
        <v>24</v>
      </c>
      <c r="N245" s="61">
        <v>24</v>
      </c>
      <c r="O245" s="277">
        <v>24</v>
      </c>
      <c r="P245" s="277">
        <v>8714</v>
      </c>
      <c r="Q245" s="267">
        <v>8713</v>
      </c>
      <c r="R245" s="267">
        <v>8714</v>
      </c>
      <c r="S245" s="267">
        <v>8714</v>
      </c>
      <c r="T245" s="267">
        <v>8714</v>
      </c>
      <c r="V245" s="60" t="s">
        <v>67</v>
      </c>
      <c r="W245" s="277">
        <v>8714</v>
      </c>
      <c r="X245" s="277">
        <f>+[25]EEFF_TE_Col!X246</f>
        <v>8714</v>
      </c>
    </row>
    <row r="246" spans="2:24" ht="16" thickBot="1">
      <c r="B246" s="60" t="s">
        <v>68</v>
      </c>
      <c r="C246" s="61">
        <v>0</v>
      </c>
      <c r="D246" s="61">
        <v>0</v>
      </c>
      <c r="E246" s="61">
        <v>49</v>
      </c>
      <c r="F246" s="61">
        <v>49</v>
      </c>
      <c r="G246" s="61">
        <v>47</v>
      </c>
      <c r="H246" s="61">
        <v>0</v>
      </c>
      <c r="I246" s="61">
        <v>45</v>
      </c>
      <c r="J246" s="61">
        <v>45</v>
      </c>
      <c r="K246" s="61">
        <v>45</v>
      </c>
      <c r="L246" s="61">
        <v>0</v>
      </c>
      <c r="M246" s="61">
        <v>46</v>
      </c>
      <c r="N246" s="61">
        <v>2</v>
      </c>
      <c r="O246" s="277">
        <v>2</v>
      </c>
      <c r="P246" s="277">
        <v>2</v>
      </c>
      <c r="Q246" s="267">
        <v>4</v>
      </c>
      <c r="R246" s="267">
        <v>4</v>
      </c>
      <c r="S246" s="267">
        <v>4</v>
      </c>
      <c r="T246" s="267">
        <v>39</v>
      </c>
      <c r="V246" s="60" t="s">
        <v>68</v>
      </c>
      <c r="W246" s="277">
        <v>95</v>
      </c>
      <c r="X246" s="277">
        <f>+[25]EEFF_TE_Col!X247</f>
        <v>2</v>
      </c>
    </row>
    <row r="247" spans="2:24" ht="16" thickBot="1">
      <c r="B247" s="60" t="s">
        <v>96</v>
      </c>
      <c r="C247" s="50">
        <v>0</v>
      </c>
      <c r="D247" s="50">
        <v>0</v>
      </c>
      <c r="E247" s="50">
        <v>0</v>
      </c>
      <c r="F247" s="50">
        <v>0</v>
      </c>
      <c r="G247" s="50">
        <v>0</v>
      </c>
      <c r="H247" s="50">
        <v>0</v>
      </c>
      <c r="I247" s="50">
        <v>0</v>
      </c>
      <c r="J247" s="50">
        <v>0</v>
      </c>
      <c r="K247" s="50">
        <v>0</v>
      </c>
      <c r="L247" s="50">
        <v>0</v>
      </c>
      <c r="M247" s="50">
        <v>0</v>
      </c>
      <c r="N247" s="50">
        <v>0</v>
      </c>
      <c r="O247" s="293">
        <v>0</v>
      </c>
      <c r="P247" s="293"/>
      <c r="Q247" s="293"/>
      <c r="R247" s="293"/>
      <c r="S247" s="293">
        <v>0</v>
      </c>
      <c r="T247" s="293"/>
      <c r="V247" s="60" t="s">
        <v>96</v>
      </c>
      <c r="W247" s="293"/>
      <c r="X247" s="293">
        <f>+[25]EEFF_TE_Col!X248</f>
        <v>0</v>
      </c>
    </row>
    <row r="248" spans="2:24" ht="15.5" thickBot="1">
      <c r="B248" s="58" t="s">
        <v>70</v>
      </c>
      <c r="C248" s="64">
        <f t="shared" ref="C248:N248" si="44">SUM(C240:C247)</f>
        <v>90018</v>
      </c>
      <c r="D248" s="64">
        <f t="shared" si="44"/>
        <v>71850</v>
      </c>
      <c r="E248" s="64">
        <f t="shared" si="44"/>
        <v>153356</v>
      </c>
      <c r="F248" s="64">
        <f t="shared" si="44"/>
        <v>120499</v>
      </c>
      <c r="G248" s="64">
        <f t="shared" si="44"/>
        <v>138452</v>
      </c>
      <c r="H248" s="64">
        <f t="shared" si="44"/>
        <v>139974</v>
      </c>
      <c r="I248" s="64">
        <f t="shared" si="44"/>
        <v>171921</v>
      </c>
      <c r="J248" s="64">
        <f t="shared" si="44"/>
        <v>78081</v>
      </c>
      <c r="K248" s="64">
        <f t="shared" si="44"/>
        <v>81693</v>
      </c>
      <c r="L248" s="64">
        <f t="shared" si="44"/>
        <v>57929</v>
      </c>
      <c r="M248" s="64">
        <f t="shared" si="44"/>
        <v>183032</v>
      </c>
      <c r="N248" s="64">
        <f t="shared" si="44"/>
        <v>91197</v>
      </c>
      <c r="O248" s="288">
        <v>76856</v>
      </c>
      <c r="P248" s="288">
        <v>144459</v>
      </c>
      <c r="Q248" s="269">
        <v>247000</v>
      </c>
      <c r="R248" s="269">
        <v>258781</v>
      </c>
      <c r="S248" s="269">
        <v>215193</v>
      </c>
      <c r="T248" s="269">
        <v>87843</v>
      </c>
      <c r="V248" s="58" t="s">
        <v>70</v>
      </c>
      <c r="W248" s="288">
        <f t="shared" ref="W248" si="45">SUM(W240:W247)</f>
        <v>212852</v>
      </c>
      <c r="X248" s="288">
        <f>+[25]EEFF_TE_Col!X249</f>
        <v>171813</v>
      </c>
    </row>
    <row r="249" spans="2:24" ht="15.5" thickBot="1">
      <c r="B249" s="71" t="s">
        <v>71</v>
      </c>
      <c r="C249" s="72"/>
      <c r="D249" s="72"/>
      <c r="E249" s="72"/>
      <c r="F249" s="72"/>
      <c r="G249" s="72"/>
      <c r="H249" s="72"/>
      <c r="I249" s="72"/>
      <c r="J249" s="72"/>
      <c r="K249" s="72"/>
      <c r="L249" s="72"/>
      <c r="M249" s="72"/>
      <c r="N249" s="72"/>
      <c r="O249" s="294"/>
      <c r="P249" s="294"/>
      <c r="Q249" s="274"/>
      <c r="R249" s="274"/>
      <c r="S249" s="274"/>
      <c r="T249" s="274"/>
      <c r="V249" s="71" t="s">
        <v>71</v>
      </c>
      <c r="W249" s="652"/>
      <c r="X249" s="652">
        <f>+[25]EEFF_TE_Col!X250</f>
        <v>0</v>
      </c>
    </row>
    <row r="250" spans="2:24" ht="16" thickBot="1">
      <c r="B250" s="60" t="s">
        <v>63</v>
      </c>
      <c r="C250" s="61">
        <f>180000+174250+1</f>
        <v>354251</v>
      </c>
      <c r="D250" s="61">
        <f>180000+159250</f>
        <v>339250</v>
      </c>
      <c r="E250" s="61">
        <v>322250</v>
      </c>
      <c r="F250" s="61">
        <v>305250</v>
      </c>
      <c r="G250" s="61">
        <v>288250</v>
      </c>
      <c r="H250" s="61">
        <f>180000+91250</f>
        <v>271250</v>
      </c>
      <c r="I250" s="61">
        <v>338050</v>
      </c>
      <c r="J250" s="61">
        <v>338050</v>
      </c>
      <c r="K250" s="61">
        <v>338050</v>
      </c>
      <c r="L250" s="61">
        <f>180000+158050</f>
        <v>338050</v>
      </c>
      <c r="M250" s="61">
        <v>338050</v>
      </c>
      <c r="N250" s="61">
        <v>338050</v>
      </c>
      <c r="O250" s="277">
        <v>338050</v>
      </c>
      <c r="P250" s="277">
        <v>258050</v>
      </c>
      <c r="Q250" s="267">
        <v>258050</v>
      </c>
      <c r="R250" s="267">
        <v>250862</v>
      </c>
      <c r="S250" s="267">
        <v>240825</v>
      </c>
      <c r="T250" s="267">
        <v>328550</v>
      </c>
      <c r="V250" s="60" t="s">
        <v>63</v>
      </c>
      <c r="W250" s="277">
        <v>328550</v>
      </c>
      <c r="X250" s="277">
        <f>+[25]EEFF_TE_Col!X251</f>
        <v>328550</v>
      </c>
    </row>
    <row r="251" spans="2:24" ht="16" thickBot="1">
      <c r="B251" s="60" t="s">
        <v>64</v>
      </c>
      <c r="C251" s="61">
        <v>12196</v>
      </c>
      <c r="D251" s="61">
        <v>12120</v>
      </c>
      <c r="E251" s="61">
        <v>12408</v>
      </c>
      <c r="F251" s="61">
        <v>12397</v>
      </c>
      <c r="G251" s="61">
        <v>12333</v>
      </c>
      <c r="H251" s="61">
        <v>12260</v>
      </c>
      <c r="I251" s="61">
        <v>14127</v>
      </c>
      <c r="J251" s="61">
        <v>14159</v>
      </c>
      <c r="K251" s="61">
        <v>14989</v>
      </c>
      <c r="L251" s="61">
        <v>14150</v>
      </c>
      <c r="M251" s="61">
        <v>13976</v>
      </c>
      <c r="N251" s="61">
        <v>14015</v>
      </c>
      <c r="O251" s="277">
        <v>14257</v>
      </c>
      <c r="P251" s="277">
        <v>14073</v>
      </c>
      <c r="Q251" s="267">
        <v>13901</v>
      </c>
      <c r="R251" s="267">
        <v>13788</v>
      </c>
      <c r="S251" s="267">
        <v>13774</v>
      </c>
      <c r="T251" s="267">
        <v>2056</v>
      </c>
      <c r="V251" s="60" t="s">
        <v>64</v>
      </c>
      <c r="W251" s="277">
        <v>2403</v>
      </c>
      <c r="X251" s="277">
        <f>+[25]EEFF_TE_Col!X252</f>
        <v>2147</v>
      </c>
    </row>
    <row r="252" spans="2:24" ht="16" thickBot="1">
      <c r="B252" s="60" t="s">
        <v>72</v>
      </c>
      <c r="C252" s="61">
        <v>0</v>
      </c>
      <c r="D252" s="61">
        <v>0</v>
      </c>
      <c r="E252" s="61">
        <v>0</v>
      </c>
      <c r="F252" s="61">
        <v>0</v>
      </c>
      <c r="G252" s="61">
        <v>0</v>
      </c>
      <c r="H252" s="61">
        <v>0</v>
      </c>
      <c r="I252" s="61">
        <v>0</v>
      </c>
      <c r="J252" s="61">
        <v>0</v>
      </c>
      <c r="K252" s="61">
        <v>0</v>
      </c>
      <c r="L252" s="61">
        <v>0</v>
      </c>
      <c r="M252" s="61">
        <v>0</v>
      </c>
      <c r="N252" s="61">
        <v>0</v>
      </c>
      <c r="O252" s="277">
        <v>0</v>
      </c>
      <c r="P252" s="277"/>
      <c r="Q252" s="267"/>
      <c r="R252" s="267"/>
      <c r="S252" s="267">
        <v>0</v>
      </c>
      <c r="T252" s="267"/>
      <c r="V252" s="60" t="s">
        <v>72</v>
      </c>
      <c r="W252" s="277"/>
      <c r="X252" s="277">
        <f>+[25]EEFF_TE_Col!X253</f>
        <v>0</v>
      </c>
    </row>
    <row r="253" spans="2:24" ht="16" thickBot="1">
      <c r="B253" s="60" t="s">
        <v>66</v>
      </c>
      <c r="C253" s="61">
        <v>147734</v>
      </c>
      <c r="D253" s="61">
        <v>158229</v>
      </c>
      <c r="E253" s="61">
        <v>160161</v>
      </c>
      <c r="F253" s="61">
        <v>161147</v>
      </c>
      <c r="G253" s="61">
        <v>162872</v>
      </c>
      <c r="H253" s="61">
        <v>157153</v>
      </c>
      <c r="I253" s="61">
        <v>158917</v>
      </c>
      <c r="J253" s="61">
        <v>160321</v>
      </c>
      <c r="K253" s="61">
        <v>162128</v>
      </c>
      <c r="L253" s="61">
        <v>162337</v>
      </c>
      <c r="M253" s="61">
        <v>164224</v>
      </c>
      <c r="N253" s="61">
        <v>165858</v>
      </c>
      <c r="O253" s="277">
        <v>168320</v>
      </c>
      <c r="P253" s="277">
        <v>168734</v>
      </c>
      <c r="Q253" s="267">
        <v>170998</v>
      </c>
      <c r="R253" s="267">
        <v>172715</v>
      </c>
      <c r="S253" s="267">
        <v>174087</v>
      </c>
      <c r="T253" s="267">
        <v>131802</v>
      </c>
      <c r="V253" s="60" t="s">
        <v>66</v>
      </c>
      <c r="W253" s="277">
        <v>134302</v>
      </c>
      <c r="X253" s="277">
        <f>+[25]EEFF_TE_Col!X254</f>
        <v>135074</v>
      </c>
    </row>
    <row r="254" spans="2:24" ht="16" thickBot="1">
      <c r="B254" s="60" t="s">
        <v>67</v>
      </c>
      <c r="C254" s="61">
        <v>0</v>
      </c>
      <c r="D254" s="61">
        <v>0</v>
      </c>
      <c r="E254" s="61">
        <v>0</v>
      </c>
      <c r="F254" s="61">
        <v>0</v>
      </c>
      <c r="G254" s="61">
        <v>0</v>
      </c>
      <c r="H254" s="61">
        <v>0</v>
      </c>
      <c r="I254" s="61">
        <v>0</v>
      </c>
      <c r="J254" s="61">
        <v>0</v>
      </c>
      <c r="K254" s="61">
        <v>0</v>
      </c>
      <c r="L254" s="61">
        <v>0</v>
      </c>
      <c r="M254" s="61">
        <v>0</v>
      </c>
      <c r="N254" s="61">
        <v>0</v>
      </c>
      <c r="O254" s="277">
        <v>0</v>
      </c>
      <c r="P254" s="277"/>
      <c r="Q254" s="267"/>
      <c r="R254" s="267"/>
      <c r="S254" s="267">
        <v>0</v>
      </c>
      <c r="T254" s="267"/>
      <c r="V254" s="60" t="s">
        <v>67</v>
      </c>
      <c r="W254" s="277"/>
      <c r="X254" s="277">
        <f>+[25]EEFF_TE_Col!X255</f>
        <v>0</v>
      </c>
    </row>
    <row r="255" spans="2:24" ht="16" thickBot="1">
      <c r="B255" s="60" t="s">
        <v>68</v>
      </c>
      <c r="C255" s="61">
        <v>5611</v>
      </c>
      <c r="D255" s="61">
        <v>5224</v>
      </c>
      <c r="E255" s="61">
        <v>5127</v>
      </c>
      <c r="F255" s="61">
        <v>5030</v>
      </c>
      <c r="G255" s="61">
        <f>4933-3</f>
        <v>4930</v>
      </c>
      <c r="H255" s="61">
        <v>4836</v>
      </c>
      <c r="I255" s="61">
        <v>4739</v>
      </c>
      <c r="J255" s="61">
        <f>4643-3</f>
        <v>4640</v>
      </c>
      <c r="K255" s="61">
        <f>4546-2</f>
        <v>4544</v>
      </c>
      <c r="L255" s="61">
        <f>4449-1</f>
        <v>4448</v>
      </c>
      <c r="M255" s="61">
        <v>4352</v>
      </c>
      <c r="N255" s="61">
        <v>4255</v>
      </c>
      <c r="O255" s="277">
        <v>6280</v>
      </c>
      <c r="P255" s="277">
        <v>6160</v>
      </c>
      <c r="Q255" s="267">
        <v>6045</v>
      </c>
      <c r="R255" s="267">
        <v>5931</v>
      </c>
      <c r="S255" s="267">
        <v>6283</v>
      </c>
      <c r="T255" s="267">
        <v>6168</v>
      </c>
      <c r="V255" s="60" t="s">
        <v>68</v>
      </c>
      <c r="W255" s="277">
        <v>6054</v>
      </c>
      <c r="X255" s="277">
        <f>+[25]EEFF_TE_Col!X256</f>
        <v>5940</v>
      </c>
    </row>
    <row r="256" spans="2:24" ht="16" thickBot="1">
      <c r="B256" s="60" t="s">
        <v>97</v>
      </c>
      <c r="C256" s="61">
        <v>76835</v>
      </c>
      <c r="D256" s="61">
        <v>69535</v>
      </c>
      <c r="E256" s="61">
        <f>68306-2</f>
        <v>68304</v>
      </c>
      <c r="F256" s="61">
        <v>67062</v>
      </c>
      <c r="G256" s="61">
        <v>65392</v>
      </c>
      <c r="H256" s="61">
        <v>59169</v>
      </c>
      <c r="I256" s="61">
        <v>58152</v>
      </c>
      <c r="J256" s="61">
        <v>56908</v>
      </c>
      <c r="K256" s="61">
        <v>55380</v>
      </c>
      <c r="L256" s="61">
        <v>52257</v>
      </c>
      <c r="M256" s="61">
        <v>50120</v>
      </c>
      <c r="N256" s="61">
        <f>50116-2</f>
        <v>50114</v>
      </c>
      <c r="O256" s="277">
        <v>50310</v>
      </c>
      <c r="P256" s="277">
        <v>49074</v>
      </c>
      <c r="Q256" s="267">
        <v>48273</v>
      </c>
      <c r="R256" s="267">
        <v>47477</v>
      </c>
      <c r="S256" s="267">
        <v>53309</v>
      </c>
      <c r="T256" s="267">
        <v>23615</v>
      </c>
      <c r="V256" s="60" t="s">
        <v>97</v>
      </c>
      <c r="W256" s="277">
        <v>22337</v>
      </c>
      <c r="X256" s="277">
        <f>+[25]EEFF_TE_Col!X257</f>
        <v>23191</v>
      </c>
    </row>
    <row r="257" spans="1:24" ht="15.5" thickBot="1">
      <c r="B257" s="58" t="s">
        <v>73</v>
      </c>
      <c r="C257" s="64">
        <f t="shared" ref="C257:N257" si="46">SUM(C250:C256)</f>
        <v>596627</v>
      </c>
      <c r="D257" s="64">
        <f t="shared" si="46"/>
        <v>584358</v>
      </c>
      <c r="E257" s="64">
        <f t="shared" si="46"/>
        <v>568250</v>
      </c>
      <c r="F257" s="64">
        <f t="shared" si="46"/>
        <v>550886</v>
      </c>
      <c r="G257" s="64">
        <f t="shared" si="46"/>
        <v>533777</v>
      </c>
      <c r="H257" s="64">
        <f t="shared" si="46"/>
        <v>504668</v>
      </c>
      <c r="I257" s="64">
        <f t="shared" si="46"/>
        <v>573985</v>
      </c>
      <c r="J257" s="64">
        <f t="shared" si="46"/>
        <v>574078</v>
      </c>
      <c r="K257" s="64">
        <f t="shared" si="46"/>
        <v>575091</v>
      </c>
      <c r="L257" s="64">
        <f t="shared" si="46"/>
        <v>571242</v>
      </c>
      <c r="M257" s="64">
        <f t="shared" si="46"/>
        <v>570722</v>
      </c>
      <c r="N257" s="64">
        <f t="shared" si="46"/>
        <v>572292</v>
      </c>
      <c r="O257" s="288">
        <v>577217</v>
      </c>
      <c r="P257" s="288">
        <v>496091</v>
      </c>
      <c r="Q257" s="269">
        <v>497267</v>
      </c>
      <c r="R257" s="269">
        <v>490773</v>
      </c>
      <c r="S257" s="269">
        <v>488278</v>
      </c>
      <c r="T257" s="269">
        <v>492191</v>
      </c>
      <c r="V257" s="58" t="s">
        <v>73</v>
      </c>
      <c r="W257" s="288">
        <f t="shared" ref="W257" si="47">SUM(W250:W256)</f>
        <v>493646</v>
      </c>
      <c r="X257" s="288">
        <f>+[25]EEFF_TE_Col!X258</f>
        <v>494902</v>
      </c>
    </row>
    <row r="258" spans="1:24" ht="15.5" thickBot="1">
      <c r="B258" s="65" t="s">
        <v>74</v>
      </c>
      <c r="C258" s="66">
        <f t="shared" ref="C258:N258" si="48">+C248+C257</f>
        <v>686645</v>
      </c>
      <c r="D258" s="66">
        <f t="shared" si="48"/>
        <v>656208</v>
      </c>
      <c r="E258" s="66">
        <f t="shared" si="48"/>
        <v>721606</v>
      </c>
      <c r="F258" s="66">
        <f t="shared" si="48"/>
        <v>671385</v>
      </c>
      <c r="G258" s="66">
        <f t="shared" si="48"/>
        <v>672229</v>
      </c>
      <c r="H258" s="66">
        <f t="shared" si="48"/>
        <v>644642</v>
      </c>
      <c r="I258" s="66">
        <f t="shared" si="48"/>
        <v>745906</v>
      </c>
      <c r="J258" s="66">
        <f t="shared" si="48"/>
        <v>652159</v>
      </c>
      <c r="K258" s="66">
        <f t="shared" si="48"/>
        <v>656784</v>
      </c>
      <c r="L258" s="66">
        <f t="shared" si="48"/>
        <v>629171</v>
      </c>
      <c r="M258" s="66">
        <f t="shared" si="48"/>
        <v>753754</v>
      </c>
      <c r="N258" s="66">
        <f t="shared" si="48"/>
        <v>663489</v>
      </c>
      <c r="O258" s="289">
        <v>654073</v>
      </c>
      <c r="P258" s="289">
        <v>640550</v>
      </c>
      <c r="Q258" s="270">
        <v>744267</v>
      </c>
      <c r="R258" s="270">
        <v>749554</v>
      </c>
      <c r="S258" s="270">
        <v>703471</v>
      </c>
      <c r="T258" s="270">
        <v>580034</v>
      </c>
      <c r="V258" s="65" t="s">
        <v>74</v>
      </c>
      <c r="W258" s="289">
        <f t="shared" ref="W258" si="49">+W248+W257</f>
        <v>706498</v>
      </c>
      <c r="X258" s="289">
        <f>+[25]EEFF_TE_Col!X259</f>
        <v>666715</v>
      </c>
    </row>
    <row r="259" spans="1:24" ht="15.5" thickBot="1">
      <c r="B259" s="67"/>
      <c r="C259" s="68"/>
      <c r="D259" s="68"/>
      <c r="E259" s="68"/>
      <c r="F259" s="68"/>
      <c r="G259" s="68"/>
      <c r="H259" s="68"/>
      <c r="I259" s="68"/>
      <c r="J259" s="68"/>
      <c r="K259" s="68"/>
      <c r="L259" s="68"/>
      <c r="M259" s="68"/>
      <c r="N259" s="68"/>
      <c r="O259" s="290"/>
      <c r="P259" s="290"/>
      <c r="Q259" s="271"/>
      <c r="R259" s="271"/>
      <c r="S259" s="271">
        <v>0</v>
      </c>
      <c r="T259" s="271"/>
      <c r="V259" s="67"/>
      <c r="W259" s="648"/>
      <c r="X259" s="648">
        <f>+[25]EEFF_TE_Col!X260</f>
        <v>0</v>
      </c>
    </row>
    <row r="260" spans="1:24" ht="15.5" thickBot="1">
      <c r="B260" s="73" t="s">
        <v>75</v>
      </c>
      <c r="C260" s="72"/>
      <c r="D260" s="72"/>
      <c r="E260" s="72"/>
      <c r="F260" s="72"/>
      <c r="G260" s="72"/>
      <c r="H260" s="72"/>
      <c r="I260" s="72"/>
      <c r="J260" s="72"/>
      <c r="K260" s="72"/>
      <c r="L260" s="72"/>
      <c r="M260" s="72"/>
      <c r="N260" s="72"/>
      <c r="O260" s="294"/>
      <c r="P260" s="294"/>
      <c r="Q260" s="274"/>
      <c r="R260" s="274"/>
      <c r="S260" s="274">
        <v>0</v>
      </c>
      <c r="T260" s="274"/>
      <c r="V260" s="73" t="s">
        <v>75</v>
      </c>
      <c r="W260" s="652"/>
      <c r="X260" s="652">
        <f>+[25]EEFF_TE_Col!X261</f>
        <v>0</v>
      </c>
    </row>
    <row r="261" spans="1:24" ht="16" thickBot="1">
      <c r="B261" s="60" t="s">
        <v>76</v>
      </c>
      <c r="C261" s="61">
        <v>180974</v>
      </c>
      <c r="D261" s="61">
        <v>180974</v>
      </c>
      <c r="E261" s="61">
        <v>180974</v>
      </c>
      <c r="F261" s="61">
        <v>180974</v>
      </c>
      <c r="G261" s="61">
        <v>180974</v>
      </c>
      <c r="H261" s="61">
        <v>180974</v>
      </c>
      <c r="I261" s="61">
        <v>180974</v>
      </c>
      <c r="J261" s="61">
        <v>180974</v>
      </c>
      <c r="K261" s="61">
        <v>180974</v>
      </c>
      <c r="L261" s="61">
        <v>180974</v>
      </c>
      <c r="M261" s="61">
        <v>180974</v>
      </c>
      <c r="N261" s="61">
        <v>180974</v>
      </c>
      <c r="O261" s="277">
        <v>180974</v>
      </c>
      <c r="P261" s="277">
        <v>180974</v>
      </c>
      <c r="Q261" s="267">
        <v>180974</v>
      </c>
      <c r="R261" s="267">
        <v>180974</v>
      </c>
      <c r="S261" s="267">
        <v>180974</v>
      </c>
      <c r="T261" s="267">
        <v>180974</v>
      </c>
      <c r="V261" s="60" t="s">
        <v>76</v>
      </c>
      <c r="W261" s="277">
        <v>180974</v>
      </c>
      <c r="X261" s="277">
        <f>+[25]EEFF_TE_Col!X262</f>
        <v>180974</v>
      </c>
    </row>
    <row r="262" spans="1:24" ht="16" thickBot="1">
      <c r="B262" s="60" t="s">
        <v>77</v>
      </c>
      <c r="C262" s="61">
        <v>0</v>
      </c>
      <c r="D262" s="61">
        <v>0</v>
      </c>
      <c r="E262" s="61">
        <v>0</v>
      </c>
      <c r="F262" s="61">
        <v>0</v>
      </c>
      <c r="G262" s="61">
        <v>0</v>
      </c>
      <c r="H262" s="61">
        <v>0</v>
      </c>
      <c r="I262" s="61">
        <v>0</v>
      </c>
      <c r="J262" s="61">
        <v>0</v>
      </c>
      <c r="K262" s="61">
        <v>0</v>
      </c>
      <c r="L262" s="61">
        <v>0</v>
      </c>
      <c r="M262" s="61">
        <v>0</v>
      </c>
      <c r="N262" s="61">
        <v>0</v>
      </c>
      <c r="O262" s="277">
        <v>0</v>
      </c>
      <c r="P262" s="277"/>
      <c r="Q262" s="267"/>
      <c r="R262" s="267"/>
      <c r="S262" s="267">
        <v>0</v>
      </c>
      <c r="T262" s="267"/>
      <c r="V262" s="60" t="s">
        <v>77</v>
      </c>
      <c r="W262" s="277">
        <v>0</v>
      </c>
      <c r="X262" s="277">
        <f>+[25]EEFF_TE_Col!X263</f>
        <v>0</v>
      </c>
    </row>
    <row r="263" spans="1:24" ht="16" thickBot="1">
      <c r="B263" s="60" t="s">
        <v>78</v>
      </c>
      <c r="C263" s="61">
        <v>77575</v>
      </c>
      <c r="D263" s="61">
        <v>87483</v>
      </c>
      <c r="E263" s="61">
        <v>96404</v>
      </c>
      <c r="F263" s="61">
        <v>96404</v>
      </c>
      <c r="G263" s="61">
        <v>96404</v>
      </c>
      <c r="H263" s="61">
        <v>96404</v>
      </c>
      <c r="I263" s="61">
        <v>96404</v>
      </c>
      <c r="J263" s="61">
        <v>96404</v>
      </c>
      <c r="K263" s="61">
        <v>96404</v>
      </c>
      <c r="L263" s="61">
        <v>96404</v>
      </c>
      <c r="M263" s="61">
        <v>96404</v>
      </c>
      <c r="N263" s="61">
        <v>96404</v>
      </c>
      <c r="O263" s="277">
        <v>96404</v>
      </c>
      <c r="P263" s="277">
        <v>96404</v>
      </c>
      <c r="Q263" s="267">
        <v>96404</v>
      </c>
      <c r="R263" s="267">
        <v>96404</v>
      </c>
      <c r="S263" s="267">
        <v>96404</v>
      </c>
      <c r="T263" s="267">
        <v>96404</v>
      </c>
      <c r="V263" s="60" t="s">
        <v>78</v>
      </c>
      <c r="W263" s="277">
        <v>96404</v>
      </c>
      <c r="X263" s="277">
        <f>+[25]EEFF_TE_Col!X264</f>
        <v>96404</v>
      </c>
    </row>
    <row r="264" spans="1:24" ht="16" thickBot="1">
      <c r="B264" s="60" t="s">
        <v>79</v>
      </c>
      <c r="C264" s="61">
        <v>281371</v>
      </c>
      <c r="D264" s="61">
        <v>281371</v>
      </c>
      <c r="E264" s="61">
        <v>281371</v>
      </c>
      <c r="F264" s="61">
        <v>281371</v>
      </c>
      <c r="G264" s="61">
        <v>281371</v>
      </c>
      <c r="H264" s="61">
        <v>278777</v>
      </c>
      <c r="I264" s="61">
        <v>278777</v>
      </c>
      <c r="J264" s="61">
        <v>278777</v>
      </c>
      <c r="K264" s="61">
        <v>278777</v>
      </c>
      <c r="L264" s="61">
        <v>278777</v>
      </c>
      <c r="M264" s="61">
        <v>278777</v>
      </c>
      <c r="N264" s="61">
        <v>278777</v>
      </c>
      <c r="O264" s="277">
        <v>278777</v>
      </c>
      <c r="P264" s="277">
        <v>278777</v>
      </c>
      <c r="Q264" s="267">
        <v>278777</v>
      </c>
      <c r="R264" s="267">
        <v>278775</v>
      </c>
      <c r="S264" s="267">
        <v>278775</v>
      </c>
      <c r="T264" s="267">
        <v>278775</v>
      </c>
      <c r="V264" s="60" t="s">
        <v>79</v>
      </c>
      <c r="W264" s="277">
        <v>278774</v>
      </c>
      <c r="X264" s="277">
        <f>+[25]EEFF_TE_Col!X265</f>
        <v>278774</v>
      </c>
    </row>
    <row r="265" spans="1:24" ht="16" thickBot="1">
      <c r="B265" s="60" t="s">
        <v>80</v>
      </c>
      <c r="C265" s="61">
        <v>88762</v>
      </c>
      <c r="D265" s="61">
        <v>107978</v>
      </c>
      <c r="E265" s="61">
        <v>31116</v>
      </c>
      <c r="F265" s="61">
        <v>64014</v>
      </c>
      <c r="G265" s="61">
        <v>95999</v>
      </c>
      <c r="H265" s="61">
        <v>135784</v>
      </c>
      <c r="I265" s="61">
        <v>39650</v>
      </c>
      <c r="J265" s="61">
        <v>78611</v>
      </c>
      <c r="K265" s="61">
        <v>118117</v>
      </c>
      <c r="L265" s="61">
        <v>170619</v>
      </c>
      <c r="M265" s="61">
        <v>40236</v>
      </c>
      <c r="N265" s="61">
        <v>80872</v>
      </c>
      <c r="O265" s="277">
        <v>119388</v>
      </c>
      <c r="P265" s="277">
        <v>146814</v>
      </c>
      <c r="Q265" s="267">
        <v>46603</v>
      </c>
      <c r="R265" s="267">
        <v>91799</v>
      </c>
      <c r="S265" s="267">
        <v>138946</v>
      </c>
      <c r="T265" s="267">
        <v>184024</v>
      </c>
      <c r="V265" s="60" t="s">
        <v>80</v>
      </c>
      <c r="W265" s="277">
        <v>45805</v>
      </c>
      <c r="X265" s="277">
        <f>+[25]EEFF_TE_Col!X266</f>
        <v>115669</v>
      </c>
    </row>
    <row r="266" spans="1:24" ht="16" thickBot="1">
      <c r="B266" s="60" t="s">
        <v>81</v>
      </c>
      <c r="C266" s="61">
        <v>81923</v>
      </c>
      <c r="D266" s="61">
        <v>74875</v>
      </c>
      <c r="E266" s="61">
        <v>55924</v>
      </c>
      <c r="F266" s="61">
        <v>67538</v>
      </c>
      <c r="G266" s="61">
        <v>69913</v>
      </c>
      <c r="H266" s="61">
        <v>100354</v>
      </c>
      <c r="I266" s="61">
        <v>90815</v>
      </c>
      <c r="J266" s="61">
        <v>91263</v>
      </c>
      <c r="K266" s="61">
        <v>112599</v>
      </c>
      <c r="L266" s="61">
        <v>96353</v>
      </c>
      <c r="M266" s="61">
        <v>169321</v>
      </c>
      <c r="N266" s="61">
        <v>142429</v>
      </c>
      <c r="O266" s="277">
        <v>151333</v>
      </c>
      <c r="P266" s="277">
        <v>113140</v>
      </c>
      <c r="Q266" s="267">
        <v>136426</v>
      </c>
      <c r="R266" s="267">
        <v>137628</v>
      </c>
      <c r="S266" s="267">
        <v>172217</v>
      </c>
      <c r="T266" s="267">
        <v>187405</v>
      </c>
      <c r="V266" s="60" t="s">
        <v>81</v>
      </c>
      <c r="W266" s="277">
        <v>165165</v>
      </c>
      <c r="X266" s="277">
        <f>+[25]EEFF_TE_Col!X267</f>
        <v>194819</v>
      </c>
    </row>
    <row r="267" spans="1:24" ht="15.5" thickBot="1">
      <c r="B267" s="58" t="s">
        <v>84</v>
      </c>
      <c r="C267" s="64">
        <f t="shared" ref="C267:N267" si="50">SUM(C261:C266)</f>
        <v>710605</v>
      </c>
      <c r="D267" s="64">
        <f t="shared" si="50"/>
        <v>732681</v>
      </c>
      <c r="E267" s="64">
        <f t="shared" si="50"/>
        <v>645789</v>
      </c>
      <c r="F267" s="64">
        <f t="shared" si="50"/>
        <v>690301</v>
      </c>
      <c r="G267" s="64">
        <f t="shared" si="50"/>
        <v>724661</v>
      </c>
      <c r="H267" s="64">
        <f t="shared" si="50"/>
        <v>792293</v>
      </c>
      <c r="I267" s="64">
        <f t="shared" si="50"/>
        <v>686620</v>
      </c>
      <c r="J267" s="64">
        <f t="shared" si="50"/>
        <v>726029</v>
      </c>
      <c r="K267" s="64">
        <f t="shared" si="50"/>
        <v>786871</v>
      </c>
      <c r="L267" s="64">
        <f t="shared" si="50"/>
        <v>823127</v>
      </c>
      <c r="M267" s="64">
        <f t="shared" si="50"/>
        <v>765712</v>
      </c>
      <c r="N267" s="64">
        <f t="shared" si="50"/>
        <v>779456</v>
      </c>
      <c r="O267" s="288">
        <v>826876</v>
      </c>
      <c r="P267" s="288">
        <v>816109</v>
      </c>
      <c r="Q267" s="269">
        <v>739184</v>
      </c>
      <c r="R267" s="269">
        <v>785580</v>
      </c>
      <c r="S267" s="269">
        <v>867316</v>
      </c>
      <c r="T267" s="269">
        <v>927582</v>
      </c>
      <c r="V267" s="58" t="s">
        <v>84</v>
      </c>
      <c r="W267" s="288">
        <f t="shared" ref="W267" si="51">SUM(W261:W266)</f>
        <v>767122</v>
      </c>
      <c r="X267" s="288">
        <f>+[25]EEFF_TE_Col!X268</f>
        <v>866640</v>
      </c>
    </row>
    <row r="268" spans="1:24" ht="15.5" thickBot="1">
      <c r="A268" s="149" t="s">
        <v>468</v>
      </c>
      <c r="B268" s="74" t="s">
        <v>85</v>
      </c>
      <c r="C268" s="66">
        <f t="shared" ref="C268:N268" si="52">+C258+C267</f>
        <v>1397250</v>
      </c>
      <c r="D268" s="66">
        <f t="shared" si="52"/>
        <v>1388889</v>
      </c>
      <c r="E268" s="66">
        <f t="shared" si="52"/>
        <v>1367395</v>
      </c>
      <c r="F268" s="66">
        <f t="shared" si="52"/>
        <v>1361686</v>
      </c>
      <c r="G268" s="66">
        <f t="shared" si="52"/>
        <v>1396890</v>
      </c>
      <c r="H268" s="66">
        <f t="shared" si="52"/>
        <v>1436935</v>
      </c>
      <c r="I268" s="66">
        <f t="shared" si="52"/>
        <v>1432526</v>
      </c>
      <c r="J268" s="66">
        <f t="shared" si="52"/>
        <v>1378188</v>
      </c>
      <c r="K268" s="66">
        <f t="shared" si="52"/>
        <v>1443655</v>
      </c>
      <c r="L268" s="66">
        <f t="shared" si="52"/>
        <v>1452298</v>
      </c>
      <c r="M268" s="66">
        <f t="shared" si="52"/>
        <v>1519466</v>
      </c>
      <c r="N268" s="66">
        <f t="shared" si="52"/>
        <v>1442945</v>
      </c>
      <c r="O268" s="289">
        <v>1480949</v>
      </c>
      <c r="P268" s="289">
        <v>1456659</v>
      </c>
      <c r="Q268" s="270">
        <v>1483451</v>
      </c>
      <c r="R268" s="270">
        <v>1535134</v>
      </c>
      <c r="S268" s="270">
        <v>1570787</v>
      </c>
      <c r="T268" s="270">
        <v>1507616</v>
      </c>
      <c r="V268" s="74" t="s">
        <v>85</v>
      </c>
      <c r="W268" s="289">
        <f t="shared" ref="W268" si="53">+W258+W267</f>
        <v>1473620</v>
      </c>
      <c r="X268" s="289">
        <f>+[25]EEFF_TE_Col!X269</f>
        <v>1533355</v>
      </c>
    </row>
    <row r="269" spans="1:24">
      <c r="C269" s="108">
        <f>+C236-C258-C267</f>
        <v>0</v>
      </c>
      <c r="D269" s="108">
        <f t="shared" ref="D269:N269" si="54">+D236-D258-D267</f>
        <v>0</v>
      </c>
      <c r="E269" s="108">
        <f t="shared" si="54"/>
        <v>0</v>
      </c>
      <c r="F269" s="108">
        <f t="shared" si="54"/>
        <v>0</v>
      </c>
      <c r="G269" s="108">
        <f t="shared" si="54"/>
        <v>0</v>
      </c>
      <c r="H269" s="108">
        <f t="shared" si="54"/>
        <v>0</v>
      </c>
      <c r="I269" s="108">
        <f t="shared" si="54"/>
        <v>0</v>
      </c>
      <c r="J269" s="108">
        <f t="shared" si="54"/>
        <v>0</v>
      </c>
      <c r="K269" s="108">
        <f t="shared" si="54"/>
        <v>0</v>
      </c>
      <c r="L269" s="108">
        <f t="shared" si="54"/>
        <v>0</v>
      </c>
      <c r="M269" s="108">
        <f t="shared" si="54"/>
        <v>0</v>
      </c>
      <c r="N269" s="108">
        <f t="shared" si="54"/>
        <v>0</v>
      </c>
    </row>
    <row r="270" spans="1:24">
      <c r="C270" s="95">
        <f>+C204-C265</f>
        <v>0</v>
      </c>
      <c r="D270" s="95">
        <f t="shared" ref="D270:E270" si="55">+D204-D265</f>
        <v>0</v>
      </c>
      <c r="E270" s="95">
        <f t="shared" si="55"/>
        <v>0</v>
      </c>
      <c r="F270" s="95">
        <f>+F204+E204-F265</f>
        <v>0</v>
      </c>
      <c r="G270" s="95">
        <f>+G204+F204+E204-G265</f>
        <v>0</v>
      </c>
      <c r="H270" s="95">
        <f>+H204+G204+F204+E204-H265</f>
        <v>0</v>
      </c>
      <c r="I270" s="95">
        <f t="shared" ref="I270" si="56">+I204-I265</f>
        <v>0</v>
      </c>
      <c r="J270" s="95">
        <f>+J204+I204-J265</f>
        <v>0</v>
      </c>
      <c r="K270" s="95">
        <f>+K204+J204+I204-K265</f>
        <v>0</v>
      </c>
      <c r="L270" s="95">
        <f>+L204+K204+J204+I204-L265</f>
        <v>0</v>
      </c>
      <c r="M270" s="95">
        <f t="shared" ref="M270" si="57">+M204-M265</f>
        <v>0</v>
      </c>
      <c r="N270" s="95">
        <f>+N204+M204-N265</f>
        <v>0</v>
      </c>
      <c r="O270" s="95"/>
      <c r="P270" s="95"/>
    </row>
    <row r="271" spans="1:24" ht="15">
      <c r="B271" s="143" t="s">
        <v>1281</v>
      </c>
    </row>
    <row r="272" spans="1:24">
      <c r="B272" t="s">
        <v>1282</v>
      </c>
    </row>
  </sheetData>
  <phoneticPr fontId="175" type="noConversion"/>
  <hyperlinks>
    <hyperlink ref="A1" location="'Table of Contents'!A1" display="Return to Table of Contents" xr:uid="{00000000-0004-0000-0300-000000000000}"/>
  </hyperlinks>
  <pageMargins left="0.7" right="0.7" top="0.75" bottom="0.75" header="0.3" footer="0.3"/>
  <pageSetup orientation="portrait" r:id="rId1"/>
  <customProperties>
    <customPr name="_pios_id" r:id="rId2"/>
    <customPr name="EpmWorksheetKeyString_GUID" r:id="rId3"/>
  </customPropertie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B5D4E6-13F1-42AB-B393-C6F0293B50C0}">
  <dimension ref="A1:AA266"/>
  <sheetViews>
    <sheetView showGridLines="0" zoomScaleNormal="100" workbookViewId="0">
      <pane xSplit="1" ySplit="3" topLeftCell="B143" activePane="bottomRight" state="frozen"/>
      <selection pane="topRight" activeCell="B1" sqref="B1"/>
      <selection pane="bottomLeft" activeCell="A4" sqref="A4"/>
      <selection pane="bottomRight" activeCell="W254" sqref="W254"/>
    </sheetView>
  </sheetViews>
  <sheetFormatPr baseColWidth="10" defaultColWidth="11.453125" defaultRowHeight="14.5"/>
  <cols>
    <col min="1" max="1" width="5.453125" style="129" customWidth="1"/>
    <col min="2" max="2" width="66.81640625" style="129" customWidth="1"/>
    <col min="3" max="3" width="19" style="129" customWidth="1"/>
    <col min="4" max="4" width="17.54296875" style="129" customWidth="1"/>
    <col min="5" max="6" width="15.1796875" style="129" customWidth="1"/>
    <col min="7" max="7" width="17.54296875" style="129" customWidth="1"/>
    <col min="8" max="8" width="17.1796875" style="129" customWidth="1"/>
    <col min="9" max="9" width="15.1796875" style="129" customWidth="1"/>
    <col min="10" max="10" width="17.1796875" style="129" customWidth="1"/>
    <col min="11" max="11" width="16" style="129" customWidth="1"/>
    <col min="12" max="12" width="17.81640625" style="129" customWidth="1"/>
    <col min="13" max="13" width="16" style="129" customWidth="1"/>
    <col min="14" max="14" width="18.1796875" style="129" customWidth="1"/>
    <col min="15" max="15" width="18.81640625" style="129" customWidth="1"/>
    <col min="16" max="18" width="17.1796875" style="215" bestFit="1" customWidth="1"/>
    <col min="19" max="19" width="17.453125" style="215" bestFit="1" customWidth="1"/>
    <col min="20" max="22" width="17.1796875" style="215" bestFit="1" customWidth="1"/>
    <col min="23" max="27" width="11.453125" style="215"/>
    <col min="28" max="16384" width="11.453125" style="129"/>
  </cols>
  <sheetData>
    <row r="1" spans="1:26">
      <c r="A1" s="3" t="s">
        <v>626</v>
      </c>
    </row>
    <row r="3" spans="1:26" ht="15">
      <c r="B3" s="143" t="s">
        <v>950</v>
      </c>
      <c r="P3" s="328"/>
      <c r="Q3" s="328"/>
      <c r="R3" s="328"/>
      <c r="S3" s="328"/>
      <c r="T3" s="328"/>
      <c r="U3" s="328"/>
      <c r="V3" s="328"/>
      <c r="W3" s="328"/>
      <c r="X3" s="328"/>
      <c r="Y3" s="328"/>
      <c r="Z3" s="328"/>
    </row>
    <row r="4" spans="1:26" ht="15">
      <c r="B4" s="21" t="s">
        <v>486</v>
      </c>
    </row>
    <row r="6" spans="1:26">
      <c r="B6" s="810"/>
      <c r="C6" s="329" t="s">
        <v>648</v>
      </c>
      <c r="D6" s="329"/>
      <c r="E6" s="329"/>
      <c r="F6" s="329"/>
      <c r="G6" s="329"/>
      <c r="H6" s="329"/>
      <c r="I6" s="329"/>
      <c r="J6" s="329"/>
      <c r="K6" s="329"/>
      <c r="L6" s="534"/>
      <c r="M6" s="329"/>
      <c r="N6" s="329"/>
      <c r="O6" s="329"/>
      <c r="P6" s="535"/>
      <c r="Q6" s="535"/>
      <c r="R6" s="535"/>
      <c r="S6" s="535"/>
      <c r="T6" s="535"/>
      <c r="U6" s="535"/>
      <c r="V6" s="535"/>
    </row>
    <row r="7" spans="1:26">
      <c r="B7" s="810"/>
      <c r="C7" s="219">
        <v>2016</v>
      </c>
      <c r="D7" s="220">
        <v>2017</v>
      </c>
      <c r="E7" s="220" t="s">
        <v>649</v>
      </c>
      <c r="F7" s="220" t="s">
        <v>650</v>
      </c>
      <c r="G7" s="220" t="s">
        <v>651</v>
      </c>
      <c r="H7" s="220" t="s">
        <v>652</v>
      </c>
      <c r="I7" s="220" t="s">
        <v>653</v>
      </c>
      <c r="J7" s="220" t="s">
        <v>654</v>
      </c>
      <c r="K7" s="220" t="s">
        <v>655</v>
      </c>
      <c r="L7" s="536" t="s">
        <v>656</v>
      </c>
      <c r="M7" s="220" t="s">
        <v>657</v>
      </c>
      <c r="N7" s="220" t="s">
        <v>658</v>
      </c>
      <c r="O7" s="220" t="s">
        <v>625</v>
      </c>
      <c r="P7" s="377" t="s">
        <v>938</v>
      </c>
      <c r="Q7" s="377" t="s">
        <v>992</v>
      </c>
      <c r="R7" s="377" t="s">
        <v>1026</v>
      </c>
      <c r="S7" s="377" t="s">
        <v>1163</v>
      </c>
      <c r="T7" s="377" t="s">
        <v>1199</v>
      </c>
      <c r="U7" s="377" t="s">
        <v>1246</v>
      </c>
      <c r="V7" s="377" t="s">
        <v>1219</v>
      </c>
    </row>
    <row r="8" spans="1:26">
      <c r="B8" s="123" t="s">
        <v>659</v>
      </c>
      <c r="C8" s="150">
        <v>8774335.9359499998</v>
      </c>
      <c r="D8" s="150">
        <v>3050501.9190743743</v>
      </c>
      <c r="E8" s="150">
        <v>627253</v>
      </c>
      <c r="F8" s="150">
        <v>665797</v>
      </c>
      <c r="G8" s="150">
        <v>1290219</v>
      </c>
      <c r="H8" s="150">
        <v>1108302</v>
      </c>
      <c r="I8" s="150">
        <v>846080</v>
      </c>
      <c r="J8" s="150">
        <v>1094524</v>
      </c>
      <c r="K8" s="150">
        <f t="shared" ref="K8:Q8" si="0">SUM(K9:K13)</f>
        <v>855963</v>
      </c>
      <c r="L8" s="330">
        <f t="shared" si="0"/>
        <v>1018898</v>
      </c>
      <c r="M8" s="150">
        <f t="shared" si="0"/>
        <v>979128</v>
      </c>
      <c r="N8" s="150">
        <f t="shared" si="0"/>
        <v>1723910</v>
      </c>
      <c r="O8" s="150">
        <f t="shared" si="0"/>
        <v>1204440</v>
      </c>
      <c r="P8" s="331">
        <f t="shared" si="0"/>
        <v>382214</v>
      </c>
      <c r="Q8" s="331">
        <f t="shared" si="0"/>
        <v>1260391</v>
      </c>
      <c r="R8" s="331">
        <v>1703349.0489999999</v>
      </c>
      <c r="S8" s="236">
        <f t="shared" ref="S8" si="1">SUM(S9:S13)</f>
        <v>1708800.3470000001</v>
      </c>
      <c r="T8" s="236">
        <f t="shared" ref="T8" si="2">SUM(T9:T13)</f>
        <v>1663140.7660000003</v>
      </c>
      <c r="U8" s="236">
        <v>1537177</v>
      </c>
      <c r="V8" s="236">
        <f>+[25]EEFF_TE_Bra!V8</f>
        <v>1895817.2849399999</v>
      </c>
    </row>
    <row r="9" spans="1:26">
      <c r="B9" s="123" t="s">
        <v>660</v>
      </c>
      <c r="C9" s="150">
        <v>171901.93595000001</v>
      </c>
      <c r="D9" s="150">
        <v>247126</v>
      </c>
      <c r="E9" s="150">
        <v>80136</v>
      </c>
      <c r="F9" s="150">
        <v>113491</v>
      </c>
      <c r="G9" s="150">
        <v>80464</v>
      </c>
      <c r="H9" s="150">
        <v>113024</v>
      </c>
      <c r="I9" s="150">
        <v>72374</v>
      </c>
      <c r="J9" s="150">
        <v>145664</v>
      </c>
      <c r="K9" s="150">
        <v>178632</v>
      </c>
      <c r="L9" s="330">
        <v>411855</v>
      </c>
      <c r="M9" s="150">
        <v>193571</v>
      </c>
      <c r="N9" s="150">
        <v>198081</v>
      </c>
      <c r="O9" s="150">
        <v>207091</v>
      </c>
      <c r="P9" s="331">
        <v>583719</v>
      </c>
      <c r="Q9" s="331">
        <v>235645</v>
      </c>
      <c r="R9" s="331">
        <v>262225</v>
      </c>
      <c r="S9" s="236">
        <v>340255</v>
      </c>
      <c r="T9" s="236">
        <v>312113</v>
      </c>
      <c r="U9" s="236">
        <v>397080</v>
      </c>
      <c r="V9" s="236">
        <f>+[25]EEFF_TE_Bra!V9</f>
        <v>523797</v>
      </c>
    </row>
    <row r="10" spans="1:26">
      <c r="B10" s="123" t="s">
        <v>661</v>
      </c>
      <c r="C10" s="150">
        <v>835786</v>
      </c>
      <c r="D10" s="150">
        <v>880901</v>
      </c>
      <c r="E10" s="150">
        <v>235019</v>
      </c>
      <c r="F10" s="150">
        <v>242854</v>
      </c>
      <c r="G10" s="150">
        <v>276953</v>
      </c>
      <c r="H10" s="150">
        <v>287708</v>
      </c>
      <c r="I10" s="150">
        <v>282515</v>
      </c>
      <c r="J10" s="150">
        <v>277434</v>
      </c>
      <c r="K10" s="150">
        <v>250903</v>
      </c>
      <c r="L10" s="330">
        <v>297668</v>
      </c>
      <c r="M10" s="150">
        <v>297169</v>
      </c>
      <c r="N10" s="150">
        <v>170126</v>
      </c>
      <c r="O10" s="150">
        <v>271689</v>
      </c>
      <c r="P10" s="331">
        <v>332142</v>
      </c>
      <c r="Q10" s="331">
        <v>318120</v>
      </c>
      <c r="R10" s="331">
        <v>172417.00099999999</v>
      </c>
      <c r="S10" s="236">
        <v>358544.696</v>
      </c>
      <c r="T10" s="236">
        <v>280957.07999999996</v>
      </c>
      <c r="U10" s="236">
        <v>293705</v>
      </c>
      <c r="V10" s="236">
        <f>+[25]EEFF_TE_Bra!V10</f>
        <v>343379</v>
      </c>
    </row>
    <row r="11" spans="1:26">
      <c r="B11" s="123" t="s">
        <v>944</v>
      </c>
      <c r="C11" s="150"/>
      <c r="D11" s="150"/>
      <c r="E11" s="150"/>
      <c r="F11" s="150"/>
      <c r="G11" s="150"/>
      <c r="H11" s="150"/>
      <c r="I11" s="150"/>
      <c r="J11" s="150"/>
      <c r="K11" s="150"/>
      <c r="L11" s="330">
        <v>464490</v>
      </c>
      <c r="M11" s="150"/>
      <c r="N11" s="150"/>
      <c r="O11" s="150"/>
      <c r="P11" s="331">
        <v>152998</v>
      </c>
      <c r="Q11" s="331">
        <v>20922</v>
      </c>
      <c r="R11" s="331">
        <v>62233</v>
      </c>
      <c r="S11" s="236">
        <v>21169</v>
      </c>
      <c r="T11" s="236">
        <v>37862</v>
      </c>
      <c r="U11" s="236">
        <v>3914</v>
      </c>
      <c r="V11" s="236">
        <f>+[25]EEFF_TE_Bra!V11</f>
        <v>13030</v>
      </c>
    </row>
    <row r="12" spans="1:26">
      <c r="B12" s="123" t="s">
        <v>1039</v>
      </c>
      <c r="C12" s="150">
        <v>7743248</v>
      </c>
      <c r="D12" s="150">
        <v>1896406</v>
      </c>
      <c r="E12" s="150">
        <v>305366</v>
      </c>
      <c r="F12" s="150">
        <v>302657</v>
      </c>
      <c r="G12" s="150">
        <v>926265</v>
      </c>
      <c r="H12" s="150">
        <v>700729</v>
      </c>
      <c r="I12" s="150">
        <v>484169</v>
      </c>
      <c r="J12" s="150">
        <v>664271</v>
      </c>
      <c r="K12" s="150">
        <v>416548</v>
      </c>
      <c r="L12" s="330">
        <v>-162906</v>
      </c>
      <c r="M12" s="150">
        <v>480688</v>
      </c>
      <c r="N12" s="150">
        <v>1348221</v>
      </c>
      <c r="O12" s="150">
        <v>713957</v>
      </c>
      <c r="P12" s="331">
        <v>-694981</v>
      </c>
      <c r="Q12" s="331">
        <v>679010</v>
      </c>
      <c r="R12" s="331">
        <v>1187403.048</v>
      </c>
      <c r="S12" s="236">
        <v>977017.65099999995</v>
      </c>
      <c r="T12" s="236">
        <v>1024225.6860000002</v>
      </c>
      <c r="U12" s="236">
        <v>839064</v>
      </c>
      <c r="V12" s="236">
        <f>+[25]EEFF_TE_Bra!V12</f>
        <v>1010608</v>
      </c>
    </row>
    <row r="13" spans="1:26">
      <c r="B13" s="123" t="s">
        <v>1040</v>
      </c>
      <c r="C13" s="150">
        <v>23400</v>
      </c>
      <c r="D13" s="150">
        <v>26068</v>
      </c>
      <c r="E13" s="150">
        <v>6732</v>
      </c>
      <c r="F13" s="150">
        <v>6795</v>
      </c>
      <c r="G13" s="150">
        <v>6537</v>
      </c>
      <c r="H13" s="150">
        <v>6841</v>
      </c>
      <c r="I13" s="150">
        <v>7022</v>
      </c>
      <c r="J13" s="150">
        <v>7155</v>
      </c>
      <c r="K13" s="150">
        <v>9880</v>
      </c>
      <c r="L13" s="330">
        <v>7791</v>
      </c>
      <c r="M13" s="150">
        <v>7700</v>
      </c>
      <c r="N13" s="150">
        <v>7482</v>
      </c>
      <c r="O13" s="150">
        <v>11703</v>
      </c>
      <c r="P13" s="331">
        <v>8336</v>
      </c>
      <c r="Q13" s="331">
        <v>6694</v>
      </c>
      <c r="R13" s="331">
        <v>19071</v>
      </c>
      <c r="S13" s="236">
        <v>11814</v>
      </c>
      <c r="T13" s="236">
        <v>7983</v>
      </c>
      <c r="U13" s="236">
        <v>3414</v>
      </c>
      <c r="V13" s="236">
        <f>+[25]EEFF_TE_Bra!V13</f>
        <v>5003.2849400000014</v>
      </c>
    </row>
    <row r="14" spans="1:26">
      <c r="B14" s="126" t="s">
        <v>663</v>
      </c>
      <c r="C14" s="150">
        <v>-988720</v>
      </c>
      <c r="D14" s="150">
        <v>-349308</v>
      </c>
      <c r="E14" s="150">
        <v>-80646</v>
      </c>
      <c r="F14" s="150">
        <v>-85196</v>
      </c>
      <c r="G14" s="150">
        <v>-154868</v>
      </c>
      <c r="H14" s="150">
        <v>-136874</v>
      </c>
      <c r="I14" s="150">
        <v>-113784</v>
      </c>
      <c r="J14" s="150">
        <v>-134732</v>
      </c>
      <c r="K14" s="150">
        <v>-119137</v>
      </c>
      <c r="L14" s="330">
        <v>-115950</v>
      </c>
      <c r="M14" s="331">
        <v>-127001</v>
      </c>
      <c r="N14" s="150">
        <v>-205839</v>
      </c>
      <c r="O14" s="150">
        <v>-132865</v>
      </c>
      <c r="P14" s="331">
        <v>-80936</v>
      </c>
      <c r="Q14" s="331">
        <v>-172373</v>
      </c>
      <c r="R14" s="331">
        <v>-192213.75200000001</v>
      </c>
      <c r="S14" s="236">
        <v>-211134.46899999998</v>
      </c>
      <c r="T14" s="236">
        <v>-225830.00799999997</v>
      </c>
      <c r="U14" s="236">
        <v>-177116.17366999999</v>
      </c>
      <c r="V14" s="236">
        <f>+[25]EEFF_TE_Bra!V14</f>
        <v>-229784</v>
      </c>
    </row>
    <row r="15" spans="1:26">
      <c r="B15" s="221" t="s">
        <v>664</v>
      </c>
      <c r="C15" s="222">
        <f>SUM(C9:C14)</f>
        <v>7785615.9359499998</v>
      </c>
      <c r="D15" s="222">
        <f t="shared" ref="D15:R15" si="3">SUM(D9:D14)</f>
        <v>2701193</v>
      </c>
      <c r="E15" s="222">
        <f t="shared" si="3"/>
        <v>546607</v>
      </c>
      <c r="F15" s="222">
        <f t="shared" si="3"/>
        <v>580601</v>
      </c>
      <c r="G15" s="222">
        <f t="shared" si="3"/>
        <v>1135351</v>
      </c>
      <c r="H15" s="222">
        <f t="shared" si="3"/>
        <v>971428</v>
      </c>
      <c r="I15" s="222">
        <f t="shared" si="3"/>
        <v>732296</v>
      </c>
      <c r="J15" s="222">
        <f t="shared" si="3"/>
        <v>959792</v>
      </c>
      <c r="K15" s="222">
        <f t="shared" si="3"/>
        <v>736826</v>
      </c>
      <c r="L15" s="537">
        <f t="shared" si="3"/>
        <v>902948</v>
      </c>
      <c r="M15" s="222">
        <f t="shared" si="3"/>
        <v>852127</v>
      </c>
      <c r="N15" s="222">
        <f t="shared" si="3"/>
        <v>1518071</v>
      </c>
      <c r="O15" s="222">
        <f t="shared" si="3"/>
        <v>1071575</v>
      </c>
      <c r="P15" s="332">
        <f t="shared" si="3"/>
        <v>301278</v>
      </c>
      <c r="Q15" s="332">
        <f t="shared" si="3"/>
        <v>1088018</v>
      </c>
      <c r="R15" s="332">
        <f t="shared" si="3"/>
        <v>1511135.2969999998</v>
      </c>
      <c r="S15" s="332">
        <f t="shared" ref="S15" si="4">SUM(S9:S14)</f>
        <v>1497665.878</v>
      </c>
      <c r="T15" s="332">
        <f t="shared" ref="T15" si="5">SUM(T9:T14)</f>
        <v>1437310.7580000004</v>
      </c>
      <c r="U15" s="332">
        <v>1360060.8263300001</v>
      </c>
      <c r="V15" s="332">
        <f>+[25]EEFF_TE_Bra!V15</f>
        <v>1666033.2849399999</v>
      </c>
    </row>
    <row r="16" spans="1:26">
      <c r="B16" s="126" t="s">
        <v>665</v>
      </c>
      <c r="C16" s="150">
        <f>SUM(C17:C21)</f>
        <v>-448802</v>
      </c>
      <c r="D16" s="150">
        <f t="shared" ref="D16:O16" si="6">SUM(D17:D21)</f>
        <v>-723671.99031999998</v>
      </c>
      <c r="E16" s="150">
        <f t="shared" si="6"/>
        <v>-190804</v>
      </c>
      <c r="F16" s="150">
        <f t="shared" si="6"/>
        <v>-229809</v>
      </c>
      <c r="G16" s="150">
        <f t="shared" si="6"/>
        <v>-196145</v>
      </c>
      <c r="H16" s="150">
        <f t="shared" si="6"/>
        <v>-275125</v>
      </c>
      <c r="I16" s="150">
        <f t="shared" si="6"/>
        <v>-202375</v>
      </c>
      <c r="J16" s="150">
        <f t="shared" si="6"/>
        <v>-309539</v>
      </c>
      <c r="K16" s="150">
        <f t="shared" si="6"/>
        <v>-325485</v>
      </c>
      <c r="L16" s="330">
        <f>SUM(L17:L22)</f>
        <v>-336604</v>
      </c>
      <c r="M16" s="331">
        <f t="shared" si="6"/>
        <v>-268335</v>
      </c>
      <c r="N16" s="150">
        <f t="shared" si="6"/>
        <v>-321436</v>
      </c>
      <c r="O16" s="150">
        <f t="shared" si="6"/>
        <v>-375755</v>
      </c>
      <c r="P16" s="331">
        <f>SUM(P17:P22)</f>
        <v>1053645</v>
      </c>
      <c r="Q16" s="331">
        <f t="shared" ref="Q16" si="7">SUM(Q17:Q22)</f>
        <v>-325176</v>
      </c>
      <c r="R16" s="331">
        <v>-375359.18078999995</v>
      </c>
      <c r="S16" s="236">
        <f>SUM(S17:S21)</f>
        <v>-452534.15589000005</v>
      </c>
      <c r="T16" s="236">
        <f>SUM(T17:T21)</f>
        <v>-483393.13125999994</v>
      </c>
      <c r="U16" s="236">
        <v>-525021.23652999999</v>
      </c>
      <c r="V16" s="236">
        <f>+[25]EEFF_TE_Bra!V16</f>
        <v>-636025.78725000005</v>
      </c>
    </row>
    <row r="17" spans="2:22">
      <c r="B17" s="123" t="s">
        <v>666</v>
      </c>
      <c r="C17" s="150">
        <v>-295948</v>
      </c>
      <c r="D17" s="150">
        <v>-315320</v>
      </c>
      <c r="E17" s="150">
        <v>-81033</v>
      </c>
      <c r="F17" s="150">
        <v>-84181</v>
      </c>
      <c r="G17" s="150">
        <v>-82624</v>
      </c>
      <c r="H17" s="150">
        <v>-87689</v>
      </c>
      <c r="I17" s="150">
        <v>-86137</v>
      </c>
      <c r="J17" s="150">
        <v>-89075</v>
      </c>
      <c r="K17" s="150">
        <v>-90124</v>
      </c>
      <c r="L17" s="330">
        <v>-82017</v>
      </c>
      <c r="M17" s="331">
        <v>-77351</v>
      </c>
      <c r="N17" s="150">
        <v>-80005</v>
      </c>
      <c r="O17" s="150">
        <v>-82944</v>
      </c>
      <c r="P17" s="331">
        <v>-100926</v>
      </c>
      <c r="Q17" s="331">
        <v>-95897</v>
      </c>
      <c r="R17" s="331">
        <v>-100754.545</v>
      </c>
      <c r="S17" s="236">
        <v>-103499.579</v>
      </c>
      <c r="T17" s="236">
        <v>-104536.06700000001</v>
      </c>
      <c r="U17" s="236">
        <v>-105695</v>
      </c>
      <c r="V17" s="236">
        <f>+[25]EEFF_TE_Bra!V17</f>
        <v>-105747.6075</v>
      </c>
    </row>
    <row r="18" spans="2:22">
      <c r="B18" s="123" t="s">
        <v>667</v>
      </c>
      <c r="C18" s="150">
        <v>-86643</v>
      </c>
      <c r="D18" s="150">
        <v>-186476</v>
      </c>
      <c r="E18" s="150">
        <v>-60873</v>
      </c>
      <c r="F18" s="150">
        <v>-79603</v>
      </c>
      <c r="G18" s="150">
        <v>-40385</v>
      </c>
      <c r="H18" s="150">
        <v>-69667</v>
      </c>
      <c r="I18" s="150">
        <v>-47151</v>
      </c>
      <c r="J18" s="150">
        <v>-94527</v>
      </c>
      <c r="K18" s="150">
        <v>-119044</v>
      </c>
      <c r="L18" s="330">
        <v>-127574</v>
      </c>
      <c r="M18" s="331">
        <v>-103860</v>
      </c>
      <c r="N18" s="150">
        <v>-146909</v>
      </c>
      <c r="O18" s="150">
        <v>-100144</v>
      </c>
      <c r="P18" s="331">
        <v>-104994</v>
      </c>
      <c r="Q18" s="331">
        <v>-71440</v>
      </c>
      <c r="R18" s="331">
        <v>-110857</v>
      </c>
      <c r="S18" s="236">
        <v>-156998.30100000001</v>
      </c>
      <c r="T18" s="236">
        <v>-174871.647</v>
      </c>
      <c r="U18" s="236">
        <v>-234023</v>
      </c>
      <c r="V18" s="236">
        <f>+[25]EEFF_TE_Bra!V18</f>
        <v>-291728.32964999997</v>
      </c>
    </row>
    <row r="19" spans="2:22">
      <c r="B19" s="123" t="s">
        <v>668</v>
      </c>
      <c r="C19" s="150"/>
      <c r="D19" s="150">
        <v>-173818.99032000001</v>
      </c>
      <c r="E19" s="150">
        <v>-37990</v>
      </c>
      <c r="F19" s="150">
        <v>-53464</v>
      </c>
      <c r="G19" s="150">
        <v>-59688</v>
      </c>
      <c r="H19" s="150">
        <v>-90811</v>
      </c>
      <c r="I19" s="150">
        <v>-48025</v>
      </c>
      <c r="J19" s="150">
        <v>-93523</v>
      </c>
      <c r="K19" s="150">
        <v>-92669</v>
      </c>
      <c r="L19" s="330">
        <v>-82129</v>
      </c>
      <c r="M19" s="331">
        <v>-63413</v>
      </c>
      <c r="N19" s="150">
        <v>-71989</v>
      </c>
      <c r="O19" s="150">
        <v>-121380</v>
      </c>
      <c r="P19" s="331">
        <v>-155094</v>
      </c>
      <c r="Q19" s="331">
        <v>-127786</v>
      </c>
      <c r="R19" s="331">
        <v>-127486.41661999999</v>
      </c>
      <c r="S19" s="236">
        <v>-130198.40789</v>
      </c>
      <c r="T19" s="236">
        <v>-159511.49603999997</v>
      </c>
      <c r="U19" s="236">
        <v>-136301</v>
      </c>
      <c r="V19" s="236">
        <f>+[25]EEFF_TE_Bra!V19</f>
        <v>-171009.84599</v>
      </c>
    </row>
    <row r="20" spans="2:22">
      <c r="B20" s="123" t="s">
        <v>669</v>
      </c>
      <c r="C20" s="150" t="s">
        <v>469</v>
      </c>
      <c r="D20" s="150">
        <v>-9626</v>
      </c>
      <c r="E20" s="150"/>
      <c r="F20" s="150">
        <v>-2232</v>
      </c>
      <c r="G20" s="150">
        <v>-2261</v>
      </c>
      <c r="H20" s="150">
        <v>-2486</v>
      </c>
      <c r="I20" s="150">
        <v>-5242</v>
      </c>
      <c r="J20" s="150">
        <v>-5160</v>
      </c>
      <c r="K20" s="150">
        <v>-5014</v>
      </c>
      <c r="L20" s="330">
        <v>-4547</v>
      </c>
      <c r="M20" s="331">
        <v>-4468</v>
      </c>
      <c r="N20" s="150">
        <v>-4697</v>
      </c>
      <c r="O20" s="150">
        <v>-5121</v>
      </c>
      <c r="P20" s="331">
        <v>-5505</v>
      </c>
      <c r="Q20" s="331">
        <v>-5119</v>
      </c>
      <c r="R20" s="331">
        <v>-4945.9470000000001</v>
      </c>
      <c r="S20" s="236">
        <v>-6214.5230000000001</v>
      </c>
      <c r="T20" s="236">
        <v>-6522.9110000000019</v>
      </c>
      <c r="U20" s="236">
        <v>-6921</v>
      </c>
      <c r="V20" s="236">
        <f>+[25]EEFF_TE_Bra!V20</f>
        <v>-6573</v>
      </c>
    </row>
    <row r="21" spans="2:22">
      <c r="B21" s="123" t="s">
        <v>662</v>
      </c>
      <c r="C21" s="150">
        <v>-66211</v>
      </c>
      <c r="D21" s="150">
        <v>-38431</v>
      </c>
      <c r="E21" s="150">
        <v>-10908</v>
      </c>
      <c r="F21" s="150">
        <v>-10329</v>
      </c>
      <c r="G21" s="150">
        <v>-11187</v>
      </c>
      <c r="H21" s="150">
        <v>-24472</v>
      </c>
      <c r="I21" s="150">
        <v>-15820</v>
      </c>
      <c r="J21" s="150">
        <v>-27254</v>
      </c>
      <c r="K21" s="150">
        <v>-18634</v>
      </c>
      <c r="L21" s="330">
        <v>-13630</v>
      </c>
      <c r="M21" s="331">
        <v>-19243</v>
      </c>
      <c r="N21" s="150">
        <v>-17836</v>
      </c>
      <c r="O21" s="150">
        <v>-66166</v>
      </c>
      <c r="P21" s="331">
        <v>-57458</v>
      </c>
      <c r="Q21" s="331">
        <v>-24934</v>
      </c>
      <c r="R21" s="331">
        <v>-31315.27217</v>
      </c>
      <c r="S21" s="236">
        <v>-55623.345000000001</v>
      </c>
      <c r="T21" s="236">
        <v>-37951.01021999988</v>
      </c>
      <c r="U21" s="236">
        <v>-42081.236529999995</v>
      </c>
      <c r="V21" s="236">
        <f>+[25]EEFF_TE_Bra!V21</f>
        <v>-60967.004110000096</v>
      </c>
    </row>
    <row r="22" spans="2:22">
      <c r="B22" s="126" t="s">
        <v>945</v>
      </c>
      <c r="C22" s="150"/>
      <c r="D22" s="150"/>
      <c r="E22" s="150"/>
      <c r="F22" s="150"/>
      <c r="G22" s="150"/>
      <c r="H22" s="150"/>
      <c r="I22" s="150"/>
      <c r="J22" s="150"/>
      <c r="K22" s="150"/>
      <c r="L22" s="330">
        <v>-26707</v>
      </c>
      <c r="M22" s="150"/>
      <c r="N22" s="150"/>
      <c r="O22" s="150"/>
      <c r="P22" s="331">
        <v>1477622</v>
      </c>
      <c r="Q22" s="331">
        <v>0</v>
      </c>
      <c r="R22" s="331">
        <v>53911</v>
      </c>
      <c r="S22" s="236">
        <v>-13067</v>
      </c>
      <c r="T22" s="236">
        <v>13930</v>
      </c>
      <c r="U22" s="236">
        <v>0</v>
      </c>
      <c r="V22" s="236">
        <f>+[25]EEFF_TE_Bra!V22</f>
        <v>0</v>
      </c>
    </row>
    <row r="23" spans="2:22">
      <c r="B23" s="221" t="s">
        <v>670</v>
      </c>
      <c r="C23" s="222">
        <f>SUM(C15:C16)</f>
        <v>7336813.9359499998</v>
      </c>
      <c r="D23" s="222">
        <f>SUM(D15:D16)</f>
        <v>1977521.0096800001</v>
      </c>
      <c r="E23" s="222">
        <f t="shared" ref="E23:Q23" si="8">SUM(E15:E16)</f>
        <v>355803</v>
      </c>
      <c r="F23" s="222">
        <f t="shared" si="8"/>
        <v>350792</v>
      </c>
      <c r="G23" s="222">
        <f t="shared" si="8"/>
        <v>939206</v>
      </c>
      <c r="H23" s="222">
        <f t="shared" si="8"/>
        <v>696303</v>
      </c>
      <c r="I23" s="222">
        <f t="shared" si="8"/>
        <v>529921</v>
      </c>
      <c r="J23" s="222">
        <f t="shared" si="8"/>
        <v>650253</v>
      </c>
      <c r="K23" s="222">
        <f t="shared" si="8"/>
        <v>411341</v>
      </c>
      <c r="L23" s="537">
        <f t="shared" si="8"/>
        <v>566344</v>
      </c>
      <c r="M23" s="222">
        <f>SUM(M15:M16)</f>
        <v>583792</v>
      </c>
      <c r="N23" s="222">
        <f t="shared" si="8"/>
        <v>1196635</v>
      </c>
      <c r="O23" s="222">
        <f t="shared" si="8"/>
        <v>695820</v>
      </c>
      <c r="P23" s="332">
        <f>SUM(P15:P16)+P22</f>
        <v>2832545</v>
      </c>
      <c r="Q23" s="332">
        <f t="shared" si="8"/>
        <v>762842</v>
      </c>
      <c r="R23" s="332">
        <f>SUM(R15:R16)+R22</f>
        <v>1189687.1162099999</v>
      </c>
      <c r="S23" s="598">
        <f>((SUM(S15:S16)+S22))</f>
        <v>1032064.72211</v>
      </c>
      <c r="T23" s="598">
        <f>((SUM(T15:T16)+T22))</f>
        <v>967847.62674000044</v>
      </c>
      <c r="U23" s="598">
        <v>835039.58980000007</v>
      </c>
      <c r="V23" s="598">
        <f>+[25]EEFF_TE_Bra!V23</f>
        <v>1030007.4976899999</v>
      </c>
    </row>
    <row r="24" spans="2:22">
      <c r="B24" s="221" t="s">
        <v>671</v>
      </c>
      <c r="C24" s="222">
        <f>SUM(C25:C29)</f>
        <v>-109929</v>
      </c>
      <c r="D24" s="222">
        <f t="shared" ref="D24:T24" si="9">SUM(D25:D29)</f>
        <v>-66216</v>
      </c>
      <c r="E24" s="222">
        <f t="shared" si="9"/>
        <v>-35293</v>
      </c>
      <c r="F24" s="222">
        <f t="shared" si="9"/>
        <v>-25692</v>
      </c>
      <c r="G24" s="222">
        <f t="shared" si="9"/>
        <v>-49331</v>
      </c>
      <c r="H24" s="222">
        <f t="shared" si="9"/>
        <v>-31898</v>
      </c>
      <c r="I24" s="222">
        <f t="shared" si="9"/>
        <v>-54876</v>
      </c>
      <c r="J24" s="222">
        <f t="shared" si="9"/>
        <v>-49160</v>
      </c>
      <c r="K24" s="222">
        <f t="shared" si="9"/>
        <v>-34802</v>
      </c>
      <c r="L24" s="537">
        <f t="shared" si="9"/>
        <v>-46421</v>
      </c>
      <c r="M24" s="222">
        <f t="shared" si="9"/>
        <v>-49311</v>
      </c>
      <c r="N24" s="222">
        <f t="shared" si="9"/>
        <v>-27825</v>
      </c>
      <c r="O24" s="222">
        <f t="shared" si="9"/>
        <v>-54557</v>
      </c>
      <c r="P24" s="332">
        <f t="shared" si="9"/>
        <v>-77482</v>
      </c>
      <c r="Q24" s="332">
        <f t="shared" si="9"/>
        <v>-115769</v>
      </c>
      <c r="R24" s="332">
        <f t="shared" si="9"/>
        <v>-138931.641</v>
      </c>
      <c r="S24" s="598">
        <f t="shared" si="9"/>
        <v>-160000.11098</v>
      </c>
      <c r="T24" s="598">
        <f t="shared" si="9"/>
        <v>-216292.45220000044</v>
      </c>
      <c r="U24" s="598">
        <v>-230290.90281</v>
      </c>
      <c r="V24" s="598">
        <f>+[25]EEFF_TE_Bra!V24</f>
        <v>-301284.34393999999</v>
      </c>
    </row>
    <row r="25" spans="2:22">
      <c r="B25" s="123" t="s">
        <v>672</v>
      </c>
      <c r="C25" s="150">
        <v>68032</v>
      </c>
      <c r="D25" s="150">
        <v>43907</v>
      </c>
      <c r="E25" s="150">
        <v>10929</v>
      </c>
      <c r="F25" s="150">
        <v>18347</v>
      </c>
      <c r="G25" s="150">
        <v>19329</v>
      </c>
      <c r="H25" s="150">
        <v>25950</v>
      </c>
      <c r="I25" s="150">
        <v>14183</v>
      </c>
      <c r="J25" s="150">
        <v>18601</v>
      </c>
      <c r="K25" s="150">
        <v>19911</v>
      </c>
      <c r="L25" s="330">
        <v>13050</v>
      </c>
      <c r="M25" s="331">
        <v>21983</v>
      </c>
      <c r="N25" s="150">
        <v>10446</v>
      </c>
      <c r="O25" s="150">
        <v>8539</v>
      </c>
      <c r="P25" s="331">
        <v>8279</v>
      </c>
      <c r="Q25" s="331">
        <v>9761</v>
      </c>
      <c r="R25" s="331">
        <v>15396.054</v>
      </c>
      <c r="S25" s="236">
        <v>15629.993020000002</v>
      </c>
      <c r="T25" s="236">
        <v>28320.839980000004</v>
      </c>
      <c r="U25" s="236">
        <v>25064</v>
      </c>
      <c r="V25" s="236">
        <f>+[25]EEFF_TE_Bra!V25</f>
        <v>35115.753249999994</v>
      </c>
    </row>
    <row r="26" spans="2:22">
      <c r="B26" s="123" t="s">
        <v>673</v>
      </c>
      <c r="C26" s="150">
        <v>-33902</v>
      </c>
      <c r="D26" s="150">
        <v>-31989</v>
      </c>
      <c r="E26" s="150">
        <v>-11252</v>
      </c>
      <c r="F26" s="150">
        <v>-6447</v>
      </c>
      <c r="G26" s="150">
        <v>-17390</v>
      </c>
      <c r="H26" s="150">
        <v>-10500</v>
      </c>
      <c r="I26" s="150">
        <v>-15154</v>
      </c>
      <c r="J26" s="150">
        <v>-17631</v>
      </c>
      <c r="K26" s="150">
        <v>-6225</v>
      </c>
      <c r="L26" s="330">
        <v>-7350</v>
      </c>
      <c r="M26" s="331">
        <v>-26159</v>
      </c>
      <c r="N26" s="150">
        <v>9032</v>
      </c>
      <c r="O26" s="150">
        <v>-15182</v>
      </c>
      <c r="P26" s="331">
        <v>-42922</v>
      </c>
      <c r="Q26" s="331">
        <v>-68131</v>
      </c>
      <c r="R26" s="331">
        <v>-71015</v>
      </c>
      <c r="S26" s="236">
        <v>-75402.178</v>
      </c>
      <c r="T26" s="236">
        <v>-118659.558</v>
      </c>
      <c r="U26" s="236">
        <v>-100618</v>
      </c>
      <c r="V26" s="236">
        <f>+[25]EEFF_TE_Bra!V26</f>
        <v>-168431</v>
      </c>
    </row>
    <row r="27" spans="2:22">
      <c r="B27" s="123" t="s">
        <v>674</v>
      </c>
      <c r="C27" s="150" t="s">
        <v>469</v>
      </c>
      <c r="D27" s="150">
        <v>-10483</v>
      </c>
      <c r="E27" s="150"/>
      <c r="F27" s="150">
        <v>-580</v>
      </c>
      <c r="G27" s="150">
        <v>-599</v>
      </c>
      <c r="H27" s="150">
        <v>-554</v>
      </c>
      <c r="I27" s="150">
        <v>-205</v>
      </c>
      <c r="J27" s="150">
        <v>-622</v>
      </c>
      <c r="K27" s="150">
        <v>-626</v>
      </c>
      <c r="L27" s="330">
        <v>-667</v>
      </c>
      <c r="M27" s="331">
        <v>-418</v>
      </c>
      <c r="N27" s="150">
        <v>-656</v>
      </c>
      <c r="O27" s="150">
        <v>-613</v>
      </c>
      <c r="P27" s="331">
        <v>-622</v>
      </c>
      <c r="Q27" s="331">
        <v>908</v>
      </c>
      <c r="R27" s="331">
        <v>-109.729</v>
      </c>
      <c r="S27" s="236">
        <v>-23.454999999999984</v>
      </c>
      <c r="T27" s="236">
        <v>-155.99099999999999</v>
      </c>
      <c r="U27" s="236">
        <v>174</v>
      </c>
      <c r="V27" s="236">
        <f>+[25]EEFF_TE_Bra!V27</f>
        <v>-159</v>
      </c>
    </row>
    <row r="28" spans="2:22">
      <c r="B28" s="123" t="s">
        <v>675</v>
      </c>
      <c r="C28" s="150">
        <v>-143799</v>
      </c>
      <c r="D28" s="150">
        <v>-111504</v>
      </c>
      <c r="E28" s="150">
        <v>-32327</v>
      </c>
      <c r="F28" s="150">
        <v>-35052</v>
      </c>
      <c r="G28" s="150">
        <v>-40182</v>
      </c>
      <c r="H28" s="150">
        <v>-39491</v>
      </c>
      <c r="I28" s="150">
        <v>-36827</v>
      </c>
      <c r="J28" s="150">
        <v>-36411</v>
      </c>
      <c r="K28" s="150">
        <v>-37561</v>
      </c>
      <c r="L28" s="330">
        <v>-36423</v>
      </c>
      <c r="M28" s="331">
        <v>-37261</v>
      </c>
      <c r="N28" s="150">
        <v>-41114</v>
      </c>
      <c r="O28" s="150">
        <v>-46828</v>
      </c>
      <c r="P28" s="331">
        <v>-43062</v>
      </c>
      <c r="Q28" s="331">
        <v>-63097</v>
      </c>
      <c r="R28" s="331">
        <v>-80114.930999999997</v>
      </c>
      <c r="S28" s="236">
        <v>-99642.702999999994</v>
      </c>
      <c r="T28" s="236">
        <v>-124744</v>
      </c>
      <c r="U28" s="236">
        <v>-146339</v>
      </c>
      <c r="V28" s="236">
        <f>+[25]EEFF_TE_Bra!V28</f>
        <v>-169482</v>
      </c>
    </row>
    <row r="29" spans="2:22">
      <c r="B29" s="126" t="s">
        <v>662</v>
      </c>
      <c r="C29" s="150">
        <v>-260</v>
      </c>
      <c r="D29" s="150">
        <v>43853</v>
      </c>
      <c r="E29" s="150">
        <v>-2643</v>
      </c>
      <c r="F29" s="150">
        <v>-1960</v>
      </c>
      <c r="G29" s="150">
        <v>-10489</v>
      </c>
      <c r="H29" s="150">
        <v>-7303</v>
      </c>
      <c r="I29" s="150">
        <v>-16873</v>
      </c>
      <c r="J29" s="150">
        <v>-13097</v>
      </c>
      <c r="K29" s="150">
        <v>-10301</v>
      </c>
      <c r="L29" s="330">
        <v>-15031</v>
      </c>
      <c r="M29" s="331">
        <v>-7456</v>
      </c>
      <c r="N29" s="150">
        <v>-5533</v>
      </c>
      <c r="O29" s="150">
        <v>-473</v>
      </c>
      <c r="P29" s="331">
        <v>845</v>
      </c>
      <c r="Q29" s="331">
        <v>4790</v>
      </c>
      <c r="R29" s="331">
        <v>-3088.0349999999999</v>
      </c>
      <c r="S29" s="236">
        <v>-561.76799999999992</v>
      </c>
      <c r="T29" s="236">
        <v>-1053.743180000437</v>
      </c>
      <c r="U29" s="236">
        <v>-8571.9028099999996</v>
      </c>
      <c r="V29" s="236">
        <f>+[25]EEFF_TE_Bra!V29</f>
        <v>1671.9028099999978</v>
      </c>
    </row>
    <row r="30" spans="2:22">
      <c r="B30" s="221" t="s">
        <v>676</v>
      </c>
      <c r="C30" s="222">
        <f>SUM(C23:C24)</f>
        <v>7226884.9359499998</v>
      </c>
      <c r="D30" s="222">
        <f>SUM(D23:D24)</f>
        <v>1911305.0096800001</v>
      </c>
      <c r="E30" s="222">
        <f t="shared" ref="E30:T30" si="10">SUM(E23:E24)</f>
        <v>320510</v>
      </c>
      <c r="F30" s="222">
        <f t="shared" si="10"/>
        <v>325100</v>
      </c>
      <c r="G30" s="222">
        <f t="shared" si="10"/>
        <v>889875</v>
      </c>
      <c r="H30" s="222">
        <f t="shared" si="10"/>
        <v>664405</v>
      </c>
      <c r="I30" s="222">
        <f t="shared" si="10"/>
        <v>475045</v>
      </c>
      <c r="J30" s="222">
        <f t="shared" si="10"/>
        <v>601093</v>
      </c>
      <c r="K30" s="222">
        <f t="shared" si="10"/>
        <v>376539</v>
      </c>
      <c r="L30" s="537">
        <f t="shared" si="10"/>
        <v>519923</v>
      </c>
      <c r="M30" s="222">
        <f>SUM(M23:M24)</f>
        <v>534481</v>
      </c>
      <c r="N30" s="222">
        <f t="shared" si="10"/>
        <v>1168810</v>
      </c>
      <c r="O30" s="222">
        <f t="shared" si="10"/>
        <v>641263</v>
      </c>
      <c r="P30" s="332">
        <f t="shared" si="10"/>
        <v>2755063</v>
      </c>
      <c r="Q30" s="332">
        <f t="shared" si="10"/>
        <v>647073</v>
      </c>
      <c r="R30" s="332">
        <f t="shared" si="10"/>
        <v>1050755.4752099998</v>
      </c>
      <c r="S30" s="332">
        <f t="shared" si="10"/>
        <v>872064.61112999998</v>
      </c>
      <c r="T30" s="332">
        <f t="shared" si="10"/>
        <v>751555.17454000004</v>
      </c>
      <c r="U30" s="332">
        <v>604748.68699000007</v>
      </c>
      <c r="V30" s="332">
        <f>+[25]EEFF_TE_Bra!V30</f>
        <v>728723.15374999982</v>
      </c>
    </row>
    <row r="31" spans="2:22">
      <c r="B31" s="123" t="s">
        <v>677</v>
      </c>
      <c r="C31" s="150">
        <v>267706.06404999999</v>
      </c>
      <c r="D31" s="150">
        <v>124806.38085220339</v>
      </c>
      <c r="E31" s="150">
        <v>20872</v>
      </c>
      <c r="F31" s="150">
        <v>26757</v>
      </c>
      <c r="G31" s="150">
        <v>95427</v>
      </c>
      <c r="H31" s="150">
        <v>63830</v>
      </c>
      <c r="I31" s="150">
        <v>34028</v>
      </c>
      <c r="J31" s="150">
        <v>47699</v>
      </c>
      <c r="K31" s="150">
        <v>47941</v>
      </c>
      <c r="L31" s="330">
        <v>50120</v>
      </c>
      <c r="M31" s="150">
        <v>132992</v>
      </c>
      <c r="N31" s="150">
        <v>-95475</v>
      </c>
      <c r="O31" s="150">
        <v>32657</v>
      </c>
      <c r="P31" s="331">
        <v>472827</v>
      </c>
      <c r="Q31" s="331">
        <v>124176</v>
      </c>
      <c r="R31" s="331">
        <v>122379.21144999994</v>
      </c>
      <c r="S31" s="331">
        <v>112173.77477000008</v>
      </c>
      <c r="T31" s="331">
        <v>159818.98731</v>
      </c>
      <c r="U31" s="331">
        <v>127909.44206</v>
      </c>
      <c r="V31" s="331">
        <f>+[25]EEFF_TE_Bra!V31</f>
        <v>181871.73069999999</v>
      </c>
    </row>
    <row r="32" spans="2:22">
      <c r="B32" s="123" t="s">
        <v>678</v>
      </c>
      <c r="C32" s="150">
        <v>-27939</v>
      </c>
      <c r="D32" s="150">
        <v>-55006</v>
      </c>
      <c r="E32" s="150">
        <v>4722</v>
      </c>
      <c r="F32" s="150">
        <v>-32</v>
      </c>
      <c r="G32" s="150">
        <v>-24446</v>
      </c>
      <c r="H32" s="150">
        <v>-14980</v>
      </c>
      <c r="I32" s="150">
        <v>191</v>
      </c>
      <c r="J32" s="150">
        <v>2569</v>
      </c>
      <c r="K32" s="150">
        <v>872</v>
      </c>
      <c r="L32" s="330">
        <v>-107</v>
      </c>
      <c r="M32" s="150">
        <v>4662</v>
      </c>
      <c r="N32" s="150">
        <v>146652</v>
      </c>
      <c r="O32" s="150">
        <v>-4511</v>
      </c>
      <c r="P32" s="331">
        <v>23368</v>
      </c>
      <c r="Q32" s="331">
        <v>-10686</v>
      </c>
      <c r="R32" s="331">
        <v>4194</v>
      </c>
      <c r="S32" s="236">
        <v>-7039</v>
      </c>
      <c r="T32" s="236">
        <v>-20241</v>
      </c>
      <c r="U32" s="236">
        <v>-6663</v>
      </c>
      <c r="V32" s="236">
        <f>+[25]EEFF_TE_Bra!V32</f>
        <v>4115</v>
      </c>
    </row>
    <row r="33" spans="2:22">
      <c r="B33" s="221" t="s">
        <v>679</v>
      </c>
      <c r="C33" s="222">
        <f t="shared" ref="C33:T33" si="11">SUM(C30:C32)</f>
        <v>7466652</v>
      </c>
      <c r="D33" s="222">
        <f t="shared" si="11"/>
        <v>1981105.3905322035</v>
      </c>
      <c r="E33" s="222">
        <f t="shared" si="11"/>
        <v>346104</v>
      </c>
      <c r="F33" s="222">
        <f t="shared" si="11"/>
        <v>351825</v>
      </c>
      <c r="G33" s="222">
        <f t="shared" si="11"/>
        <v>960856</v>
      </c>
      <c r="H33" s="222">
        <f t="shared" si="11"/>
        <v>713255</v>
      </c>
      <c r="I33" s="222">
        <f t="shared" si="11"/>
        <v>509264</v>
      </c>
      <c r="J33" s="222">
        <f t="shared" si="11"/>
        <v>651361</v>
      </c>
      <c r="K33" s="222">
        <f t="shared" si="11"/>
        <v>425352</v>
      </c>
      <c r="L33" s="537">
        <f t="shared" si="11"/>
        <v>569936</v>
      </c>
      <c r="M33" s="222">
        <f>SUM(M30:M32)</f>
        <v>672135</v>
      </c>
      <c r="N33" s="222">
        <f t="shared" si="11"/>
        <v>1219987</v>
      </c>
      <c r="O33" s="222">
        <f t="shared" si="11"/>
        <v>669409</v>
      </c>
      <c r="P33" s="332">
        <f t="shared" si="11"/>
        <v>3251258</v>
      </c>
      <c r="Q33" s="332">
        <f t="shared" si="11"/>
        <v>760563</v>
      </c>
      <c r="R33" s="332">
        <f t="shared" si="11"/>
        <v>1177328.6866599997</v>
      </c>
      <c r="S33" s="332">
        <f t="shared" si="11"/>
        <v>977199.38590000011</v>
      </c>
      <c r="T33" s="332">
        <f t="shared" si="11"/>
        <v>891133.16185000003</v>
      </c>
      <c r="U33" s="332">
        <v>725995.12905000011</v>
      </c>
      <c r="V33" s="332">
        <f>+[25]EEFF_TE_Bra!V33</f>
        <v>914709.88444999978</v>
      </c>
    </row>
    <row r="34" spans="2:22">
      <c r="B34" s="126" t="s">
        <v>680</v>
      </c>
      <c r="C34" s="150">
        <f>SUM(C35:C36)</f>
        <v>-2333912</v>
      </c>
      <c r="D34" s="150">
        <f t="shared" ref="D34:Q34" si="12">SUM(D35:D36)</f>
        <v>-595645</v>
      </c>
      <c r="E34" s="150">
        <f t="shared" si="12"/>
        <v>-105696</v>
      </c>
      <c r="F34" s="150">
        <f t="shared" si="12"/>
        <v>-103759</v>
      </c>
      <c r="G34" s="150">
        <f t="shared" si="12"/>
        <v>-234270</v>
      </c>
      <c r="H34" s="150">
        <f t="shared" si="12"/>
        <v>3714</v>
      </c>
      <c r="I34" s="150">
        <f t="shared" si="12"/>
        <v>-151873</v>
      </c>
      <c r="J34" s="150">
        <f t="shared" si="12"/>
        <v>-188680</v>
      </c>
      <c r="K34" s="150">
        <f t="shared" si="12"/>
        <v>14067</v>
      </c>
      <c r="L34" s="330">
        <f t="shared" si="12"/>
        <v>-49976</v>
      </c>
      <c r="M34" s="331">
        <f t="shared" si="12"/>
        <v>-150055</v>
      </c>
      <c r="N34" s="150">
        <f t="shared" si="12"/>
        <v>-339481</v>
      </c>
      <c r="O34" s="150">
        <f t="shared" si="12"/>
        <v>-173636</v>
      </c>
      <c r="P34" s="331">
        <f t="shared" si="12"/>
        <v>-175216</v>
      </c>
      <c r="Q34" s="331">
        <f t="shared" si="12"/>
        <v>-176084</v>
      </c>
      <c r="R34" s="331">
        <v>-323918.01</v>
      </c>
      <c r="S34" s="236">
        <f t="shared" ref="S34:T34" si="13">SUM(S35:S36)</f>
        <v>-248772.86099999998</v>
      </c>
      <c r="T34" s="236">
        <f t="shared" si="13"/>
        <v>-19640.630999999994</v>
      </c>
      <c r="U34" s="236">
        <v>-172825.39668999999</v>
      </c>
      <c r="V34" s="236">
        <f>+[25]EEFF_TE_Bra!V34</f>
        <v>-201533.62086</v>
      </c>
    </row>
    <row r="35" spans="2:22">
      <c r="B35" s="123" t="s">
        <v>681</v>
      </c>
      <c r="C35" s="150">
        <v>-79301</v>
      </c>
      <c r="D35" s="150">
        <v>-354491</v>
      </c>
      <c r="E35" s="150">
        <v>-176614</v>
      </c>
      <c r="F35" s="150">
        <v>-167890</v>
      </c>
      <c r="G35" s="150">
        <v>-152616</v>
      </c>
      <c r="H35" s="150">
        <v>89697</v>
      </c>
      <c r="I35" s="150">
        <v>-114844</v>
      </c>
      <c r="J35" s="150">
        <v>-132273</v>
      </c>
      <c r="K35" s="150">
        <v>4830</v>
      </c>
      <c r="L35" s="330">
        <v>-34509</v>
      </c>
      <c r="M35" s="331">
        <v>-77594</v>
      </c>
      <c r="N35" s="150">
        <v>-69687</v>
      </c>
      <c r="O35" s="150">
        <v>-234607</v>
      </c>
      <c r="P35" s="331">
        <v>-34067</v>
      </c>
      <c r="Q35" s="331">
        <v>-210719</v>
      </c>
      <c r="R35" s="331">
        <v>-141652.12700000001</v>
      </c>
      <c r="S35" s="236">
        <v>-95938.021999999997</v>
      </c>
      <c r="T35" s="236">
        <v>139392.13800000001</v>
      </c>
      <c r="U35" s="236">
        <v>-39982.188589999998</v>
      </c>
      <c r="V35" s="236">
        <f>+[25]EEFF_TE_Bra!V35</f>
        <v>-24828.811410000002</v>
      </c>
    </row>
    <row r="36" spans="2:22">
      <c r="B36" s="123" t="s">
        <v>682</v>
      </c>
      <c r="C36" s="150">
        <v>-2254611</v>
      </c>
      <c r="D36" s="150">
        <v>-241154</v>
      </c>
      <c r="E36" s="150">
        <v>70918</v>
      </c>
      <c r="F36" s="150">
        <v>64131</v>
      </c>
      <c r="G36" s="150">
        <v>-81654</v>
      </c>
      <c r="H36" s="150">
        <v>-85983</v>
      </c>
      <c r="I36" s="150">
        <v>-37029</v>
      </c>
      <c r="J36" s="150">
        <v>-56407</v>
      </c>
      <c r="K36" s="150">
        <v>9237</v>
      </c>
      <c r="L36" s="330">
        <v>-15467</v>
      </c>
      <c r="M36" s="331">
        <v>-72461</v>
      </c>
      <c r="N36" s="150">
        <v>-269794</v>
      </c>
      <c r="O36" s="150">
        <v>60971</v>
      </c>
      <c r="P36" s="331">
        <v>-141149</v>
      </c>
      <c r="Q36" s="331">
        <v>34635</v>
      </c>
      <c r="R36" s="331">
        <v>-182265.883</v>
      </c>
      <c r="S36" s="236">
        <v>-152834.83899999998</v>
      </c>
      <c r="T36" s="236">
        <v>-159032.769</v>
      </c>
      <c r="U36" s="236">
        <v>-132843.20809999999</v>
      </c>
      <c r="V36" s="236">
        <f>+[25]EEFF_TE_Bra!V36</f>
        <v>-176704.80945</v>
      </c>
    </row>
    <row r="37" spans="2:22">
      <c r="B37" s="221" t="s">
        <v>683</v>
      </c>
      <c r="C37" s="538">
        <v>7404.8</v>
      </c>
      <c r="D37" s="538">
        <v>2059.5</v>
      </c>
      <c r="E37" s="538" t="s">
        <v>684</v>
      </c>
      <c r="F37" s="538" t="s">
        <v>685</v>
      </c>
      <c r="G37" s="538">
        <v>1013079</v>
      </c>
      <c r="H37" s="538">
        <v>748271</v>
      </c>
      <c r="I37" s="538">
        <v>570014</v>
      </c>
      <c r="J37" s="538">
        <v>706313</v>
      </c>
      <c r="K37" s="538">
        <v>465799</v>
      </c>
      <c r="L37" s="538">
        <v>621536</v>
      </c>
      <c r="M37" s="538">
        <v>609446</v>
      </c>
      <c r="N37" s="538">
        <v>609446</v>
      </c>
      <c r="O37" s="538">
        <v>609446</v>
      </c>
      <c r="P37" s="538">
        <v>609446</v>
      </c>
      <c r="Q37" s="538">
        <v>882100</v>
      </c>
      <c r="R37" s="538">
        <v>1320600</v>
      </c>
      <c r="S37" s="599">
        <v>1143424</v>
      </c>
      <c r="T37" s="599">
        <v>1113959</v>
      </c>
      <c r="U37" s="599">
        <v>963216</v>
      </c>
      <c r="V37" s="599">
        <f>+[25]EEFF_TE_Bra!V37</f>
        <v>1224575.2283899998</v>
      </c>
    </row>
    <row r="38" spans="2:22">
      <c r="B38" s="221" t="s">
        <v>686</v>
      </c>
      <c r="C38" s="222">
        <f t="shared" ref="C38:T38" si="14">SUM(C33:C34)</f>
        <v>5132740</v>
      </c>
      <c r="D38" s="222">
        <f t="shared" si="14"/>
        <v>1385460.3905322035</v>
      </c>
      <c r="E38" s="222">
        <f t="shared" si="14"/>
        <v>240408</v>
      </c>
      <c r="F38" s="222">
        <f t="shared" si="14"/>
        <v>248066</v>
      </c>
      <c r="G38" s="222">
        <f t="shared" si="14"/>
        <v>726586</v>
      </c>
      <c r="H38" s="222">
        <f t="shared" si="14"/>
        <v>716969</v>
      </c>
      <c r="I38" s="222">
        <f t="shared" si="14"/>
        <v>357391</v>
      </c>
      <c r="J38" s="222">
        <f t="shared" si="14"/>
        <v>462681</v>
      </c>
      <c r="K38" s="222">
        <f t="shared" si="14"/>
        <v>439419</v>
      </c>
      <c r="L38" s="537">
        <f t="shared" si="14"/>
        <v>519960</v>
      </c>
      <c r="M38" s="222">
        <f>SUM(M33:M34)</f>
        <v>522080</v>
      </c>
      <c r="N38" s="222">
        <f t="shared" si="14"/>
        <v>880506</v>
      </c>
      <c r="O38" s="222">
        <f t="shared" si="14"/>
        <v>495773</v>
      </c>
      <c r="P38" s="332">
        <f t="shared" si="14"/>
        <v>3076042</v>
      </c>
      <c r="Q38" s="332">
        <f t="shared" si="14"/>
        <v>584479</v>
      </c>
      <c r="R38" s="332">
        <f t="shared" si="14"/>
        <v>853410.67665999965</v>
      </c>
      <c r="S38" s="332">
        <f t="shared" si="14"/>
        <v>728426.52490000008</v>
      </c>
      <c r="T38" s="332">
        <f t="shared" si="14"/>
        <v>871492.53084999998</v>
      </c>
      <c r="U38" s="332">
        <v>553169.73236000014</v>
      </c>
      <c r="V38" s="332">
        <f>+[25]EEFF_TE_Bra!V38</f>
        <v>713176.26358999975</v>
      </c>
    </row>
    <row r="39" spans="2:22">
      <c r="B39" s="123" t="s">
        <v>687</v>
      </c>
      <c r="C39" s="150">
        <v>-17022</v>
      </c>
      <c r="D39" s="150">
        <v>-19947.994313528317</v>
      </c>
      <c r="E39" s="150">
        <v>-3460</v>
      </c>
      <c r="F39" s="150">
        <v>-3285</v>
      </c>
      <c r="G39" s="150">
        <v>-3419</v>
      </c>
      <c r="H39" s="150">
        <v>-3413</v>
      </c>
      <c r="I39" s="150">
        <v>-3879</v>
      </c>
      <c r="J39" s="150">
        <v>-4367</v>
      </c>
      <c r="K39" s="150">
        <v>-4342</v>
      </c>
      <c r="L39" s="330">
        <v>-4232</v>
      </c>
      <c r="M39" s="331">
        <v>-15497</v>
      </c>
      <c r="N39" s="150">
        <v>-1667</v>
      </c>
      <c r="O39" s="150">
        <v>-2143</v>
      </c>
      <c r="P39" s="331">
        <v>-1840</v>
      </c>
      <c r="Q39" s="331">
        <v>-1855</v>
      </c>
      <c r="R39" s="331">
        <v>-3411</v>
      </c>
      <c r="S39" s="236">
        <v>-5329</v>
      </c>
      <c r="T39" s="236">
        <v>-8614.2032599999984</v>
      </c>
      <c r="U39" s="236">
        <v>-10096</v>
      </c>
      <c r="V39" s="236">
        <f>+[25]EEFF_TE_Bra!V39</f>
        <v>-13471</v>
      </c>
    </row>
    <row r="40" spans="2:22">
      <c r="B40" s="221" t="s">
        <v>688</v>
      </c>
      <c r="C40" s="222">
        <f>SUM(C38:C39)</f>
        <v>5115718</v>
      </c>
      <c r="D40" s="222">
        <f t="shared" ref="D40:T40" si="15">SUM(D38:D39)</f>
        <v>1365512.3962186752</v>
      </c>
      <c r="E40" s="222">
        <f t="shared" si="15"/>
        <v>236948</v>
      </c>
      <c r="F40" s="222">
        <f t="shared" si="15"/>
        <v>244781</v>
      </c>
      <c r="G40" s="222">
        <f t="shared" si="15"/>
        <v>723167</v>
      </c>
      <c r="H40" s="222">
        <f t="shared" si="15"/>
        <v>713556</v>
      </c>
      <c r="I40" s="222">
        <f t="shared" si="15"/>
        <v>353512</v>
      </c>
      <c r="J40" s="222">
        <f t="shared" si="15"/>
        <v>458314</v>
      </c>
      <c r="K40" s="222">
        <f t="shared" si="15"/>
        <v>435077</v>
      </c>
      <c r="L40" s="537">
        <f t="shared" si="15"/>
        <v>515728</v>
      </c>
      <c r="M40" s="222">
        <f>SUM(M38:M39)</f>
        <v>506583</v>
      </c>
      <c r="N40" s="222">
        <f t="shared" si="15"/>
        <v>878839</v>
      </c>
      <c r="O40" s="222">
        <f t="shared" si="15"/>
        <v>493630</v>
      </c>
      <c r="P40" s="332">
        <f t="shared" si="15"/>
        <v>3074202</v>
      </c>
      <c r="Q40" s="332">
        <f t="shared" si="15"/>
        <v>582624</v>
      </c>
      <c r="R40" s="332">
        <f t="shared" si="15"/>
        <v>849999.67665999965</v>
      </c>
      <c r="S40" s="332">
        <f t="shared" si="15"/>
        <v>723097.52490000008</v>
      </c>
      <c r="T40" s="332">
        <f t="shared" si="15"/>
        <v>862878.32759</v>
      </c>
      <c r="U40" s="332">
        <v>543073.73236000014</v>
      </c>
      <c r="V40" s="332">
        <f>+[25]EEFF_TE_Bra!V40</f>
        <v>699705.26358999975</v>
      </c>
    </row>
    <row r="41" spans="2:22">
      <c r="B41" s="126"/>
      <c r="C41" s="151"/>
      <c r="D41" s="151"/>
      <c r="E41" s="151"/>
      <c r="F41" s="151"/>
      <c r="G41" s="151"/>
      <c r="H41" s="151"/>
      <c r="I41" s="151"/>
      <c r="J41" s="151"/>
      <c r="K41" s="151"/>
      <c r="L41" s="539"/>
      <c r="M41" s="151"/>
      <c r="N41" s="151"/>
      <c r="O41" s="151"/>
      <c r="P41" s="333"/>
      <c r="Q41" s="333"/>
      <c r="R41" s="333"/>
    </row>
    <row r="42" spans="2:22">
      <c r="B42" s="126"/>
      <c r="C42" s="151"/>
      <c r="D42" s="151"/>
      <c r="E42" s="151"/>
      <c r="F42" s="151"/>
      <c r="G42" s="151"/>
      <c r="H42" s="151"/>
      <c r="I42" s="151"/>
      <c r="J42" s="151"/>
      <c r="K42" s="151"/>
      <c r="L42" s="539"/>
      <c r="M42" s="151"/>
      <c r="N42" s="151"/>
      <c r="O42" s="151"/>
      <c r="P42" s="333"/>
      <c r="Q42" s="333"/>
      <c r="R42" s="333"/>
    </row>
    <row r="43" spans="2:22">
      <c r="L43" s="512"/>
      <c r="P43" s="338"/>
      <c r="Q43" s="338"/>
      <c r="R43" s="338"/>
    </row>
    <row r="44" spans="2:22" ht="15">
      <c r="B44" s="143" t="s">
        <v>1041</v>
      </c>
      <c r="L44" s="512"/>
      <c r="P44" s="338"/>
      <c r="Q44" s="338"/>
      <c r="R44" s="338"/>
    </row>
    <row r="45" spans="2:22" ht="15">
      <c r="B45" s="21" t="s">
        <v>1042</v>
      </c>
      <c r="L45" s="512"/>
      <c r="P45" s="338"/>
      <c r="Q45" s="338"/>
      <c r="R45" s="338"/>
    </row>
    <row r="46" spans="2:22" s="215" customFormat="1">
      <c r="B46" s="129"/>
      <c r="C46" s="129"/>
      <c r="D46" s="129"/>
      <c r="E46" s="129"/>
      <c r="F46" s="129"/>
      <c r="G46" s="129"/>
      <c r="H46" s="129"/>
      <c r="I46" s="129"/>
      <c r="J46" s="129"/>
      <c r="K46" s="129"/>
      <c r="L46" s="512"/>
      <c r="M46" s="129"/>
      <c r="N46" s="129"/>
      <c r="O46" s="129"/>
      <c r="P46" s="338"/>
      <c r="Q46" s="338"/>
      <c r="R46" s="338"/>
    </row>
    <row r="47" spans="2:22">
      <c r="B47" s="811" t="s">
        <v>689</v>
      </c>
      <c r="C47" s="814" t="s">
        <v>648</v>
      </c>
      <c r="D47" s="814"/>
      <c r="E47" s="814"/>
      <c r="F47" s="814"/>
      <c r="G47" s="814"/>
      <c r="H47" s="814"/>
      <c r="I47" s="814"/>
      <c r="J47" s="814"/>
      <c r="K47" s="814"/>
      <c r="L47" s="814"/>
      <c r="M47" s="814"/>
      <c r="N47" s="814"/>
      <c r="O47" s="814"/>
      <c r="P47" s="814"/>
      <c r="Q47" s="376"/>
      <c r="R47" s="376"/>
      <c r="S47" s="600"/>
      <c r="T47" s="600"/>
      <c r="U47" s="535"/>
      <c r="V47" s="535"/>
    </row>
    <row r="48" spans="2:22">
      <c r="B48" s="811"/>
      <c r="C48" s="220">
        <v>2016</v>
      </c>
      <c r="D48" s="220">
        <v>2017</v>
      </c>
      <c r="E48" s="220" t="s">
        <v>649</v>
      </c>
      <c r="F48" s="220" t="s">
        <v>650</v>
      </c>
      <c r="G48" s="220" t="s">
        <v>651</v>
      </c>
      <c r="H48" s="220" t="s">
        <v>652</v>
      </c>
      <c r="I48" s="220" t="s">
        <v>653</v>
      </c>
      <c r="J48" s="220" t="s">
        <v>654</v>
      </c>
      <c r="K48" s="220" t="s">
        <v>655</v>
      </c>
      <c r="L48" s="536" t="s">
        <v>656</v>
      </c>
      <c r="M48" s="220" t="s">
        <v>657</v>
      </c>
      <c r="N48" s="220" t="s">
        <v>658</v>
      </c>
      <c r="O48" s="220" t="s">
        <v>625</v>
      </c>
      <c r="P48" s="377" t="s">
        <v>938</v>
      </c>
      <c r="Q48" s="377" t="s">
        <v>992</v>
      </c>
      <c r="R48" s="377" t="s">
        <v>1026</v>
      </c>
      <c r="S48" s="377" t="s">
        <v>1163</v>
      </c>
      <c r="T48" s="377" t="s">
        <v>1199</v>
      </c>
      <c r="U48" s="377" t="s">
        <v>1246</v>
      </c>
      <c r="V48" s="377" t="s">
        <v>1219</v>
      </c>
    </row>
    <row r="49" spans="2:27">
      <c r="B49" s="223" t="s">
        <v>690</v>
      </c>
      <c r="C49" s="224"/>
      <c r="D49" s="224"/>
      <c r="E49" s="224"/>
      <c r="F49" s="223"/>
      <c r="G49" s="224"/>
      <c r="H49" s="224"/>
      <c r="I49" s="224"/>
      <c r="J49" s="224"/>
      <c r="K49" s="224"/>
      <c r="L49" s="540"/>
      <c r="M49" s="224"/>
      <c r="N49" s="224"/>
      <c r="O49" s="224"/>
      <c r="P49" s="337"/>
      <c r="Q49" s="337"/>
      <c r="R49" s="337"/>
      <c r="S49" s="337"/>
      <c r="T49" s="337"/>
    </row>
    <row r="50" spans="2:27">
      <c r="B50" s="123" t="s">
        <v>691</v>
      </c>
      <c r="C50" s="150">
        <v>4524</v>
      </c>
      <c r="D50" s="150">
        <v>6585</v>
      </c>
      <c r="E50" s="150">
        <v>11749</v>
      </c>
      <c r="F50" s="150">
        <v>7059</v>
      </c>
      <c r="G50" s="150">
        <v>12736</v>
      </c>
      <c r="H50" s="150">
        <v>16740</v>
      </c>
      <c r="I50" s="150">
        <v>17968</v>
      </c>
      <c r="J50" s="150">
        <v>14039</v>
      </c>
      <c r="K50" s="150">
        <v>7110</v>
      </c>
      <c r="L50" s="330">
        <v>595971</v>
      </c>
      <c r="M50" s="150">
        <v>757278</v>
      </c>
      <c r="N50" s="150">
        <v>1320153</v>
      </c>
      <c r="O50" s="150">
        <v>799542</v>
      </c>
      <c r="P50" s="331">
        <v>2067337</v>
      </c>
      <c r="Q50" s="331">
        <v>853688</v>
      </c>
      <c r="R50" s="331">
        <v>1090994</v>
      </c>
      <c r="S50" s="331">
        <v>231326</v>
      </c>
      <c r="T50" s="331">
        <v>282632</v>
      </c>
      <c r="U50" s="331">
        <v>316445</v>
      </c>
      <c r="V50" s="331">
        <f>+[25]EEFF_TE_Bra!V50</f>
        <v>221490</v>
      </c>
    </row>
    <row r="51" spans="2:27">
      <c r="B51" s="123" t="s">
        <v>692</v>
      </c>
      <c r="C51" s="150">
        <v>336138</v>
      </c>
      <c r="D51" s="150">
        <v>610066</v>
      </c>
      <c r="E51" s="150">
        <v>716226</v>
      </c>
      <c r="F51" s="150">
        <v>843828</v>
      </c>
      <c r="G51" s="150">
        <v>1591227</v>
      </c>
      <c r="H51" s="150">
        <v>680909</v>
      </c>
      <c r="I51" s="150">
        <v>1087284</v>
      </c>
      <c r="J51" s="150">
        <v>1330308</v>
      </c>
      <c r="K51" s="150">
        <v>1197427</v>
      </c>
      <c r="L51" s="330">
        <v>2068611</v>
      </c>
      <c r="M51" s="150">
        <v>511984</v>
      </c>
      <c r="N51" s="150">
        <v>565480</v>
      </c>
      <c r="O51" s="150">
        <v>541218</v>
      </c>
      <c r="P51" s="331">
        <v>453557</v>
      </c>
      <c r="Q51" s="331">
        <v>469733</v>
      </c>
      <c r="R51" s="331">
        <v>724512</v>
      </c>
      <c r="S51" s="331">
        <v>976131</v>
      </c>
      <c r="T51" s="331">
        <v>813634</v>
      </c>
      <c r="U51" s="331">
        <v>882793</v>
      </c>
      <c r="V51" s="331">
        <f>+[25]EEFF_TE_Bra!V51</f>
        <v>860842</v>
      </c>
    </row>
    <row r="52" spans="2:27">
      <c r="B52" s="123" t="s">
        <v>693</v>
      </c>
      <c r="C52" s="150">
        <v>1221016</v>
      </c>
      <c r="D52" s="150">
        <v>1924928</v>
      </c>
      <c r="E52" s="150">
        <v>1913172.7178499999</v>
      </c>
      <c r="F52" s="150">
        <v>1916407</v>
      </c>
      <c r="G52" s="150">
        <v>2041938</v>
      </c>
      <c r="H52" s="150">
        <v>2086298</v>
      </c>
      <c r="I52" s="150">
        <v>1956862</v>
      </c>
      <c r="J52" s="150">
        <v>1983261</v>
      </c>
      <c r="K52" s="150">
        <v>2038412</v>
      </c>
      <c r="L52" s="330">
        <v>2061882</v>
      </c>
      <c r="M52" s="150">
        <v>2082903</v>
      </c>
      <c r="N52" s="150">
        <v>2598707</v>
      </c>
      <c r="O52" s="150">
        <v>2728926</v>
      </c>
      <c r="P52" s="331">
        <v>2804373</v>
      </c>
      <c r="Q52" s="331">
        <v>3057083</v>
      </c>
      <c r="R52" s="331">
        <v>1992387</v>
      </c>
      <c r="S52" s="331">
        <v>2203432</v>
      </c>
      <c r="T52" s="331">
        <v>2344141</v>
      </c>
      <c r="U52" s="331">
        <v>2481722</v>
      </c>
      <c r="V52" s="331">
        <f>+[25]EEFF_TE_Bra!V52</f>
        <v>2714897</v>
      </c>
    </row>
    <row r="53" spans="2:27">
      <c r="B53" s="123" t="s">
        <v>694</v>
      </c>
      <c r="C53" s="150">
        <v>37723</v>
      </c>
      <c r="D53" s="150">
        <v>37639</v>
      </c>
      <c r="E53" s="150">
        <v>38357</v>
      </c>
      <c r="F53" s="150">
        <v>35204</v>
      </c>
      <c r="G53" s="150">
        <v>34907</v>
      </c>
      <c r="H53" s="150">
        <v>39173</v>
      </c>
      <c r="I53" s="150">
        <v>37516</v>
      </c>
      <c r="J53" s="150">
        <v>34742</v>
      </c>
      <c r="K53" s="150">
        <v>34550</v>
      </c>
      <c r="L53" s="330">
        <v>103818</v>
      </c>
      <c r="M53" s="150">
        <v>63747</v>
      </c>
      <c r="N53" s="150">
        <v>34337</v>
      </c>
      <c r="O53" s="150">
        <v>41637</v>
      </c>
      <c r="P53" s="331">
        <v>45297</v>
      </c>
      <c r="Q53" s="331">
        <v>49717</v>
      </c>
      <c r="R53" s="331">
        <v>56604</v>
      </c>
      <c r="S53" s="331">
        <v>56578</v>
      </c>
      <c r="T53" s="331">
        <v>49817</v>
      </c>
      <c r="U53" s="331">
        <v>62340</v>
      </c>
      <c r="V53" s="331">
        <f>+[25]EEFF_TE_Bra!V53</f>
        <v>67483</v>
      </c>
    </row>
    <row r="54" spans="2:27">
      <c r="B54" s="123" t="s">
        <v>695</v>
      </c>
      <c r="C54" s="150">
        <v>8563</v>
      </c>
      <c r="D54" s="150">
        <v>14162</v>
      </c>
      <c r="E54" s="150">
        <v>132735</v>
      </c>
      <c r="F54" s="150">
        <v>216638</v>
      </c>
      <c r="G54" s="150">
        <v>315452</v>
      </c>
      <c r="H54" s="150">
        <v>29521</v>
      </c>
      <c r="I54" s="150">
        <v>84201</v>
      </c>
      <c r="J54" s="150">
        <v>169403</v>
      </c>
      <c r="K54" s="150">
        <v>215694</v>
      </c>
      <c r="L54" s="330">
        <v>32335</v>
      </c>
      <c r="M54" s="150">
        <v>43483</v>
      </c>
      <c r="N54" s="150">
        <v>84600</v>
      </c>
      <c r="O54" s="150">
        <v>210886</v>
      </c>
      <c r="P54" s="331">
        <v>28807</v>
      </c>
      <c r="Q54" s="331">
        <v>72195</v>
      </c>
      <c r="R54" s="331">
        <v>107737</v>
      </c>
      <c r="S54" s="331">
        <v>149271</v>
      </c>
      <c r="T54" s="331">
        <v>72150</v>
      </c>
      <c r="U54" s="331">
        <v>96648</v>
      </c>
      <c r="V54" s="331">
        <f>+[25]EEFF_TE_Bra!V54</f>
        <v>126437</v>
      </c>
    </row>
    <row r="55" spans="2:27">
      <c r="B55" s="123" t="s">
        <v>696</v>
      </c>
      <c r="C55" s="150">
        <v>0</v>
      </c>
      <c r="D55" s="150">
        <v>2611</v>
      </c>
      <c r="E55" s="150">
        <v>0</v>
      </c>
      <c r="F55" s="150">
        <v>0</v>
      </c>
      <c r="G55" s="150">
        <v>0</v>
      </c>
      <c r="H55" s="150">
        <v>0</v>
      </c>
      <c r="I55" s="150">
        <v>0</v>
      </c>
      <c r="J55" s="150">
        <v>0</v>
      </c>
      <c r="K55" s="150">
        <v>67372</v>
      </c>
      <c r="L55" s="330">
        <v>19202</v>
      </c>
      <c r="M55" s="150">
        <v>228664</v>
      </c>
      <c r="N55" s="150">
        <v>255557</v>
      </c>
      <c r="O55" s="150">
        <v>14138</v>
      </c>
      <c r="P55" s="331">
        <v>9790</v>
      </c>
      <c r="Q55" s="331">
        <v>7507</v>
      </c>
      <c r="R55" s="331">
        <v>2259</v>
      </c>
      <c r="S55" s="331">
        <v>0</v>
      </c>
      <c r="T55" s="331">
        <v>200</v>
      </c>
      <c r="U55" s="331">
        <v>0</v>
      </c>
      <c r="V55" s="331">
        <f>+[25]EEFF_TE_Bra!V55</f>
        <v>0</v>
      </c>
    </row>
    <row r="56" spans="2:27">
      <c r="B56" s="123" t="s">
        <v>697</v>
      </c>
      <c r="C56" s="150" t="s">
        <v>469</v>
      </c>
      <c r="D56" s="150">
        <v>902.90506000000005</v>
      </c>
      <c r="E56" s="150">
        <v>490.49568999999974</v>
      </c>
      <c r="F56" s="150">
        <v>825</v>
      </c>
      <c r="G56" s="150">
        <v>423</v>
      </c>
      <c r="H56" s="150">
        <v>323</v>
      </c>
      <c r="I56" s="150">
        <v>4276</v>
      </c>
      <c r="J56" s="150">
        <v>9056</v>
      </c>
      <c r="K56" s="150">
        <v>9265</v>
      </c>
      <c r="L56" s="330">
        <v>703</v>
      </c>
      <c r="M56" s="150">
        <v>917</v>
      </c>
      <c r="N56" s="150">
        <v>1013</v>
      </c>
      <c r="O56" s="150">
        <v>580</v>
      </c>
      <c r="P56" s="331">
        <v>14994</v>
      </c>
      <c r="Q56" s="331">
        <v>14771</v>
      </c>
      <c r="R56" s="331">
        <v>15206</v>
      </c>
      <c r="S56" s="331">
        <v>9651</v>
      </c>
      <c r="T56" s="331">
        <v>78386</v>
      </c>
      <c r="U56" s="331">
        <v>78486</v>
      </c>
      <c r="V56" s="331">
        <f>+[25]EEFF_TE_Bra!V56</f>
        <v>78752</v>
      </c>
    </row>
    <row r="57" spans="2:27">
      <c r="B57" s="123" t="s">
        <v>698</v>
      </c>
      <c r="C57" s="150">
        <v>10303</v>
      </c>
      <c r="D57" s="150">
        <v>4607</v>
      </c>
      <c r="E57" s="150">
        <v>40927</v>
      </c>
      <c r="F57" s="150">
        <v>22245</v>
      </c>
      <c r="G57" s="150">
        <v>13145</v>
      </c>
      <c r="H57" s="150">
        <v>8384</v>
      </c>
      <c r="I57" s="150">
        <v>34841</v>
      </c>
      <c r="J57" s="150">
        <v>24862</v>
      </c>
      <c r="K57" s="150">
        <v>14657</v>
      </c>
      <c r="L57" s="330">
        <v>4677</v>
      </c>
      <c r="M57" s="150">
        <v>33212</v>
      </c>
      <c r="N57" s="150">
        <v>24292</v>
      </c>
      <c r="O57" s="150">
        <v>15324</v>
      </c>
      <c r="P57" s="331">
        <v>6400</v>
      </c>
      <c r="Q57" s="331">
        <v>36595</v>
      </c>
      <c r="R57" s="331">
        <v>28473</v>
      </c>
      <c r="S57" s="331">
        <v>18009</v>
      </c>
      <c r="T57" s="331">
        <v>11619</v>
      </c>
      <c r="U57" s="331">
        <v>43747</v>
      </c>
      <c r="V57" s="331">
        <f>+[25]EEFF_TE_Bra!V57</f>
        <v>38208</v>
      </c>
    </row>
    <row r="58" spans="2:27">
      <c r="B58" s="123" t="s">
        <v>699</v>
      </c>
      <c r="C58" s="150" t="s">
        <v>469</v>
      </c>
      <c r="D58" s="150">
        <v>1141</v>
      </c>
      <c r="E58" s="150">
        <v>0</v>
      </c>
      <c r="F58" s="150">
        <v>0</v>
      </c>
      <c r="G58" s="150">
        <v>1211</v>
      </c>
      <c r="H58" s="150">
        <v>1787</v>
      </c>
      <c r="I58" s="150">
        <v>1814</v>
      </c>
      <c r="J58" s="150">
        <v>1833</v>
      </c>
      <c r="K58" s="150">
        <v>1862</v>
      </c>
      <c r="L58" s="330">
        <v>1876</v>
      </c>
      <c r="M58" s="150">
        <v>1887</v>
      </c>
      <c r="N58" s="150">
        <v>1894</v>
      </c>
      <c r="O58" s="150">
        <v>1892</v>
      </c>
      <c r="P58" s="331">
        <v>1808</v>
      </c>
      <c r="Q58" s="331">
        <v>3873</v>
      </c>
      <c r="R58" s="331">
        <v>3866</v>
      </c>
      <c r="S58" s="331">
        <v>3931</v>
      </c>
      <c r="T58" s="331">
        <v>3952</v>
      </c>
      <c r="U58" s="331">
        <v>4017</v>
      </c>
      <c r="V58" s="331">
        <f>+[25]EEFF_TE_Bra!V58</f>
        <v>4977</v>
      </c>
    </row>
    <row r="59" spans="2:27" s="643" customFormat="1">
      <c r="B59" s="123" t="s">
        <v>1266</v>
      </c>
      <c r="C59" s="150"/>
      <c r="D59" s="150"/>
      <c r="E59" s="150"/>
      <c r="F59" s="150"/>
      <c r="G59" s="150"/>
      <c r="H59" s="150"/>
      <c r="I59" s="150"/>
      <c r="J59" s="150"/>
      <c r="K59" s="150"/>
      <c r="L59" s="330"/>
      <c r="M59" s="150"/>
      <c r="N59" s="150"/>
      <c r="O59" s="150"/>
      <c r="P59" s="331"/>
      <c r="Q59" s="331"/>
      <c r="R59" s="331"/>
      <c r="S59" s="331"/>
      <c r="T59" s="331"/>
      <c r="U59" s="331">
        <v>34</v>
      </c>
      <c r="V59" s="331">
        <f>+[25]EEFF_TE_Bra!V59</f>
        <v>28</v>
      </c>
      <c r="W59" s="215"/>
      <c r="X59" s="215"/>
      <c r="Y59" s="215"/>
      <c r="Z59" s="215"/>
      <c r="AA59" s="215"/>
    </row>
    <row r="60" spans="2:27" ht="14.15" customHeight="1">
      <c r="B60" s="123" t="s">
        <v>700</v>
      </c>
      <c r="C60" s="150">
        <v>62077</v>
      </c>
      <c r="D60" s="150">
        <v>41067</v>
      </c>
      <c r="E60" s="150">
        <v>59156</v>
      </c>
      <c r="F60" s="150">
        <v>78695</v>
      </c>
      <c r="G60" s="150">
        <v>46824</v>
      </c>
      <c r="H60" s="150">
        <v>36509</v>
      </c>
      <c r="I60" s="150">
        <v>31529</v>
      </c>
      <c r="J60" s="150">
        <v>30564</v>
      </c>
      <c r="K60" s="150">
        <v>28009</v>
      </c>
      <c r="L60" s="330">
        <v>44373</v>
      </c>
      <c r="M60" s="150">
        <v>46416</v>
      </c>
      <c r="N60" s="150">
        <v>80603</v>
      </c>
      <c r="O60" s="150">
        <v>79333</v>
      </c>
      <c r="P60" s="331">
        <v>75495</v>
      </c>
      <c r="Q60" s="331">
        <v>66824</v>
      </c>
      <c r="R60" s="331">
        <v>81102</v>
      </c>
      <c r="S60" s="331">
        <v>90260</v>
      </c>
      <c r="T60" s="331">
        <v>91318</v>
      </c>
      <c r="U60" s="331">
        <v>88454</v>
      </c>
      <c r="V60" s="331">
        <f>+[25]EEFF_TE_Bra!V60</f>
        <v>106975</v>
      </c>
    </row>
    <row r="61" spans="2:27" ht="14.15" customHeight="1">
      <c r="B61" s="225" t="s">
        <v>701</v>
      </c>
      <c r="C61" s="226">
        <f t="shared" ref="C61:T61" si="16">SUM(C50:C60)</f>
        <v>1680344</v>
      </c>
      <c r="D61" s="226">
        <f t="shared" si="16"/>
        <v>2643708.9050599998</v>
      </c>
      <c r="E61" s="226">
        <f t="shared" si="16"/>
        <v>2912813.2135399994</v>
      </c>
      <c r="F61" s="226">
        <f t="shared" si="16"/>
        <v>3120901</v>
      </c>
      <c r="G61" s="226">
        <f t="shared" si="16"/>
        <v>4057863</v>
      </c>
      <c r="H61" s="226">
        <f t="shared" si="16"/>
        <v>2899644</v>
      </c>
      <c r="I61" s="226">
        <f t="shared" si="16"/>
        <v>3256291</v>
      </c>
      <c r="J61" s="226">
        <f t="shared" si="16"/>
        <v>3598068</v>
      </c>
      <c r="K61" s="226">
        <f t="shared" si="16"/>
        <v>3614358</v>
      </c>
      <c r="L61" s="226">
        <f t="shared" si="16"/>
        <v>4933448</v>
      </c>
      <c r="M61" s="226">
        <f t="shared" si="16"/>
        <v>3770491</v>
      </c>
      <c r="N61" s="226">
        <f t="shared" si="16"/>
        <v>4966636</v>
      </c>
      <c r="O61" s="226">
        <f t="shared" si="16"/>
        <v>4433476</v>
      </c>
      <c r="P61" s="334">
        <f t="shared" si="16"/>
        <v>5507858</v>
      </c>
      <c r="Q61" s="334">
        <f t="shared" si="16"/>
        <v>4631986</v>
      </c>
      <c r="R61" s="334">
        <f t="shared" si="16"/>
        <v>4103140</v>
      </c>
      <c r="S61" s="334">
        <f t="shared" si="16"/>
        <v>3738589</v>
      </c>
      <c r="T61" s="334">
        <f t="shared" si="16"/>
        <v>3747849</v>
      </c>
      <c r="U61" s="334">
        <v>4054686</v>
      </c>
      <c r="V61" s="334">
        <f>+[25]EEFF_TE_Bra!V61</f>
        <v>4220089</v>
      </c>
    </row>
    <row r="62" spans="2:27">
      <c r="B62" s="227" t="s">
        <v>702</v>
      </c>
      <c r="C62" s="228"/>
      <c r="D62" s="228"/>
      <c r="E62" s="228"/>
      <c r="F62" s="228"/>
      <c r="G62" s="228"/>
      <c r="H62" s="228"/>
      <c r="I62" s="228"/>
      <c r="J62" s="228"/>
      <c r="K62" s="228"/>
      <c r="L62" s="541"/>
      <c r="M62" s="228"/>
      <c r="N62" s="228"/>
      <c r="O62" s="228"/>
      <c r="P62" s="335"/>
      <c r="Q62" s="335"/>
      <c r="R62" s="335"/>
      <c r="S62" s="335"/>
      <c r="T62" s="335"/>
      <c r="U62" s="335"/>
      <c r="V62" s="335">
        <f>+[25]EEFF_TE_Bra!V62</f>
        <v>0</v>
      </c>
    </row>
    <row r="63" spans="2:27">
      <c r="B63" s="123" t="s">
        <v>703</v>
      </c>
      <c r="C63" s="150"/>
      <c r="D63" s="150"/>
      <c r="E63" s="150"/>
      <c r="F63" s="150"/>
      <c r="G63" s="150"/>
      <c r="H63" s="150"/>
      <c r="I63" s="150"/>
      <c r="J63" s="150"/>
      <c r="K63" s="150"/>
      <c r="L63" s="330"/>
      <c r="M63" s="150"/>
      <c r="N63" s="150"/>
      <c r="O63" s="150"/>
      <c r="P63" s="331"/>
      <c r="Q63" s="331"/>
      <c r="R63" s="331"/>
      <c r="S63" s="331"/>
      <c r="V63" s="215">
        <f>+[25]EEFF_TE_Bra!V63</f>
        <v>0</v>
      </c>
    </row>
    <row r="64" spans="2:27">
      <c r="B64" s="123" t="s">
        <v>699</v>
      </c>
      <c r="C64" s="150" t="s">
        <v>469</v>
      </c>
      <c r="D64" s="150">
        <v>35674.210180000002</v>
      </c>
      <c r="E64" s="150">
        <v>41726</v>
      </c>
      <c r="F64" s="150">
        <v>42460</v>
      </c>
      <c r="G64" s="150">
        <v>43818</v>
      </c>
      <c r="H64" s="150">
        <v>42268</v>
      </c>
      <c r="I64" s="150">
        <v>44888</v>
      </c>
      <c r="J64" s="150">
        <v>47771</v>
      </c>
      <c r="K64" s="150">
        <v>47245</v>
      </c>
      <c r="L64" s="330">
        <v>46515</v>
      </c>
      <c r="M64" s="150">
        <v>46649</v>
      </c>
      <c r="N64" s="150">
        <v>46926</v>
      </c>
      <c r="O64" s="150">
        <v>46981</v>
      </c>
      <c r="P64" s="331">
        <v>46903</v>
      </c>
      <c r="Q64" s="331">
        <v>40249</v>
      </c>
      <c r="R64" s="331">
        <v>37057</v>
      </c>
      <c r="S64" s="331">
        <v>38409</v>
      </c>
      <c r="T64" s="331">
        <v>38968</v>
      </c>
      <c r="U64" s="331">
        <v>39521</v>
      </c>
      <c r="V64" s="331">
        <f>+[25]EEFF_TE_Bra!V64</f>
        <v>38263</v>
      </c>
    </row>
    <row r="65" spans="2:22">
      <c r="B65" s="123" t="s">
        <v>704</v>
      </c>
      <c r="C65" s="150">
        <v>10225808</v>
      </c>
      <c r="D65" s="150">
        <v>11213952</v>
      </c>
      <c r="E65" s="150">
        <v>11033751.786459999</v>
      </c>
      <c r="F65" s="150">
        <v>10865644</v>
      </c>
      <c r="G65" s="150">
        <v>11270412</v>
      </c>
      <c r="H65" s="150">
        <v>12047558</v>
      </c>
      <c r="I65" s="150">
        <v>12222686</v>
      </c>
      <c r="J65" s="150">
        <v>12500583</v>
      </c>
      <c r="K65" s="150">
        <v>12474048</v>
      </c>
      <c r="L65" s="330">
        <v>12599152</v>
      </c>
      <c r="M65" s="150">
        <v>12668940</v>
      </c>
      <c r="N65" s="150">
        <v>13075952</v>
      </c>
      <c r="O65" s="150">
        <v>13254427</v>
      </c>
      <c r="P65" s="331">
        <v>14167152</v>
      </c>
      <c r="Q65" s="331">
        <v>16221607</v>
      </c>
      <c r="R65" s="331">
        <v>17954227</v>
      </c>
      <c r="S65" s="331">
        <v>18477041</v>
      </c>
      <c r="T65" s="331">
        <v>19149637</v>
      </c>
      <c r="U65" s="331">
        <v>19704117</v>
      </c>
      <c r="V65" s="331">
        <f>+[25]EEFF_TE_Bra!V65</f>
        <v>20486333</v>
      </c>
    </row>
    <row r="66" spans="2:22">
      <c r="B66" s="123" t="s">
        <v>705</v>
      </c>
      <c r="C66" s="150">
        <v>1150358</v>
      </c>
      <c r="D66" s="150">
        <v>1312791</v>
      </c>
      <c r="E66" s="150">
        <v>1363119</v>
      </c>
      <c r="F66" s="150">
        <v>1409142</v>
      </c>
      <c r="G66" s="150">
        <v>1425474</v>
      </c>
      <c r="H66" s="150">
        <v>1426083</v>
      </c>
      <c r="I66" s="150">
        <v>1426613</v>
      </c>
      <c r="J66" s="150">
        <v>1473391</v>
      </c>
      <c r="K66" s="150">
        <v>1518151</v>
      </c>
      <c r="L66" s="330">
        <v>1576332</v>
      </c>
      <c r="M66" s="150">
        <v>1620971</v>
      </c>
      <c r="N66" s="150">
        <v>1668555</v>
      </c>
      <c r="O66" s="150">
        <v>1724394</v>
      </c>
      <c r="P66" s="331">
        <v>1778999</v>
      </c>
      <c r="Q66" s="331">
        <v>1821503</v>
      </c>
      <c r="R66" s="331">
        <v>1868048</v>
      </c>
      <c r="S66" s="331">
        <v>1911094</v>
      </c>
      <c r="T66" s="331">
        <v>1967747</v>
      </c>
      <c r="U66" s="331">
        <v>2013021</v>
      </c>
      <c r="V66" s="331">
        <f>+[25]EEFF_TE_Bra!V66</f>
        <v>2065840</v>
      </c>
    </row>
    <row r="67" spans="2:22">
      <c r="B67" s="123" t="s">
        <v>706</v>
      </c>
      <c r="C67" s="150">
        <v>0</v>
      </c>
      <c r="D67" s="150">
        <v>0</v>
      </c>
      <c r="E67" s="150">
        <v>0</v>
      </c>
      <c r="F67" s="150">
        <v>0</v>
      </c>
      <c r="G67" s="150">
        <v>0</v>
      </c>
      <c r="H67" s="150">
        <v>9037</v>
      </c>
      <c r="I67" s="150">
        <v>7665</v>
      </c>
      <c r="J67" s="150">
        <v>11872</v>
      </c>
      <c r="K67" s="150">
        <v>7861</v>
      </c>
      <c r="L67" s="330">
        <v>1144</v>
      </c>
      <c r="M67" s="150">
        <v>0</v>
      </c>
      <c r="N67" s="150">
        <v>0</v>
      </c>
      <c r="O67" s="150">
        <v>0</v>
      </c>
      <c r="P67" s="331">
        <v>0</v>
      </c>
      <c r="Q67" s="331">
        <v>0</v>
      </c>
      <c r="R67" s="331">
        <v>0</v>
      </c>
      <c r="S67" s="331" t="s">
        <v>469</v>
      </c>
      <c r="T67" s="331">
        <v>0</v>
      </c>
      <c r="U67" s="331">
        <v>0</v>
      </c>
      <c r="V67" s="331">
        <f>+[25]EEFF_TE_Bra!V67</f>
        <v>0</v>
      </c>
    </row>
    <row r="68" spans="2:22">
      <c r="B68" s="123" t="s">
        <v>707</v>
      </c>
      <c r="C68" s="150">
        <v>70175</v>
      </c>
      <c r="D68" s="150">
        <v>66414</v>
      </c>
      <c r="E68" s="150">
        <v>66571</v>
      </c>
      <c r="F68" s="150">
        <v>65070</v>
      </c>
      <c r="G68" s="150">
        <v>66816</v>
      </c>
      <c r="H68" s="150">
        <v>66987</v>
      </c>
      <c r="I68" s="150">
        <v>64874</v>
      </c>
      <c r="J68" s="150">
        <v>64007</v>
      </c>
      <c r="K68" s="150">
        <v>58867</v>
      </c>
      <c r="L68" s="330">
        <v>52886</v>
      </c>
      <c r="M68" s="150">
        <v>51597</v>
      </c>
      <c r="N68" s="150">
        <v>49133</v>
      </c>
      <c r="O68" s="150">
        <v>41575</v>
      </c>
      <c r="P68" s="331">
        <v>44119</v>
      </c>
      <c r="Q68" s="331">
        <v>47184</v>
      </c>
      <c r="R68" s="331">
        <v>45671</v>
      </c>
      <c r="S68" s="331">
        <v>45631</v>
      </c>
      <c r="T68" s="331">
        <v>46011</v>
      </c>
      <c r="U68" s="331">
        <v>46437</v>
      </c>
      <c r="V68" s="331">
        <f>+[25]EEFF_TE_Bra!V68</f>
        <v>43797</v>
      </c>
    </row>
    <row r="69" spans="2:22">
      <c r="B69" s="123" t="s">
        <v>694</v>
      </c>
      <c r="C69" s="150">
        <v>32512</v>
      </c>
      <c r="D69" s="150">
        <v>37034</v>
      </c>
      <c r="E69" s="150">
        <v>22968</v>
      </c>
      <c r="F69" s="150">
        <v>18250</v>
      </c>
      <c r="G69" s="150">
        <v>18055</v>
      </c>
      <c r="H69" s="150">
        <v>13551</v>
      </c>
      <c r="I69" s="150">
        <v>11798</v>
      </c>
      <c r="J69" s="150">
        <v>11909</v>
      </c>
      <c r="K69" s="150">
        <v>14771</v>
      </c>
      <c r="L69" s="330">
        <v>13005</v>
      </c>
      <c r="M69" s="150">
        <v>23089</v>
      </c>
      <c r="N69" s="150">
        <v>16835</v>
      </c>
      <c r="O69" s="150">
        <v>11210</v>
      </c>
      <c r="P69" s="331">
        <v>9997</v>
      </c>
      <c r="Q69" s="331">
        <v>12634</v>
      </c>
      <c r="R69" s="331">
        <v>11168</v>
      </c>
      <c r="S69" s="331">
        <v>12995</v>
      </c>
      <c r="T69" s="331">
        <v>12114</v>
      </c>
      <c r="U69" s="331">
        <v>18605</v>
      </c>
      <c r="V69" s="331">
        <f>+[25]EEFF_TE_Bra!V69</f>
        <v>16223</v>
      </c>
    </row>
    <row r="70" spans="2:22">
      <c r="B70" s="123" t="s">
        <v>708</v>
      </c>
      <c r="C70" s="150">
        <v>0</v>
      </c>
      <c r="D70" s="150">
        <v>0</v>
      </c>
      <c r="E70" s="150">
        <v>0</v>
      </c>
      <c r="F70" s="150">
        <v>0</v>
      </c>
      <c r="G70" s="150">
        <v>0</v>
      </c>
      <c r="H70" s="150">
        <v>105444</v>
      </c>
      <c r="I70" s="150">
        <v>105444</v>
      </c>
      <c r="J70" s="150">
        <v>105444</v>
      </c>
      <c r="K70" s="150">
        <v>105444</v>
      </c>
      <c r="L70" s="330">
        <v>43024</v>
      </c>
      <c r="M70" s="150">
        <v>43024</v>
      </c>
      <c r="N70" s="150">
        <v>43024</v>
      </c>
      <c r="O70" s="150">
        <v>43024</v>
      </c>
      <c r="P70" s="331">
        <v>0</v>
      </c>
      <c r="Q70" s="331">
        <v>0</v>
      </c>
      <c r="R70" s="331">
        <v>0</v>
      </c>
      <c r="S70" s="331">
        <v>0</v>
      </c>
      <c r="T70" s="331">
        <v>0</v>
      </c>
      <c r="U70" s="331">
        <v>0</v>
      </c>
      <c r="V70" s="331">
        <f>+[25]EEFF_TE_Bra!V70</f>
        <v>0</v>
      </c>
    </row>
    <row r="71" spans="2:22">
      <c r="B71" s="123" t="s">
        <v>696</v>
      </c>
      <c r="C71" s="150">
        <v>0</v>
      </c>
      <c r="D71" s="150">
        <v>0</v>
      </c>
      <c r="E71" s="150">
        <v>0</v>
      </c>
      <c r="F71" s="150">
        <v>0</v>
      </c>
      <c r="G71" s="150">
        <v>11861</v>
      </c>
      <c r="H71" s="150">
        <v>2643</v>
      </c>
      <c r="I71" s="150">
        <v>10771</v>
      </c>
      <c r="J71" s="150">
        <v>0</v>
      </c>
      <c r="K71" s="150">
        <v>1962</v>
      </c>
      <c r="L71" s="330">
        <v>0</v>
      </c>
      <c r="M71" s="150">
        <v>3068</v>
      </c>
      <c r="N71" s="150">
        <v>3546</v>
      </c>
      <c r="O71" s="150">
        <v>4056</v>
      </c>
      <c r="P71" s="331">
        <v>226</v>
      </c>
      <c r="Q71" s="331">
        <v>18417</v>
      </c>
      <c r="R71" s="331">
        <v>403</v>
      </c>
      <c r="S71" s="331">
        <v>14360</v>
      </c>
      <c r="T71" s="331">
        <v>18250</v>
      </c>
      <c r="U71" s="331">
        <v>0</v>
      </c>
      <c r="V71" s="331">
        <f>+[25]EEFF_TE_Bra!V71</f>
        <v>2008</v>
      </c>
    </row>
    <row r="72" spans="2:22">
      <c r="B72" s="123" t="s">
        <v>662</v>
      </c>
      <c r="C72" s="150">
        <v>13572</v>
      </c>
      <c r="D72" s="150">
        <v>1513</v>
      </c>
      <c r="E72" s="150">
        <v>1502</v>
      </c>
      <c r="F72" s="150">
        <v>12493</v>
      </c>
      <c r="G72" s="150">
        <v>12490</v>
      </c>
      <c r="H72" s="150">
        <v>25236</v>
      </c>
      <c r="I72" s="150">
        <v>26954</v>
      </c>
      <c r="J72" s="150">
        <v>28724</v>
      </c>
      <c r="K72" s="150">
        <v>32895</v>
      </c>
      <c r="L72" s="330">
        <v>24011</v>
      </c>
      <c r="M72" s="150">
        <v>25926</v>
      </c>
      <c r="N72" s="150">
        <v>108900</v>
      </c>
      <c r="O72" s="150">
        <v>108905</v>
      </c>
      <c r="P72" s="331">
        <v>110310</v>
      </c>
      <c r="Q72" s="331">
        <v>114129</v>
      </c>
      <c r="R72" s="331">
        <v>118801</v>
      </c>
      <c r="S72" s="331">
        <v>109649</v>
      </c>
      <c r="T72" s="331">
        <v>106982</v>
      </c>
      <c r="U72" s="331">
        <v>90063</v>
      </c>
      <c r="V72" s="331">
        <f>+[25]EEFF_TE_Bra!V72</f>
        <v>61751</v>
      </c>
    </row>
    <row r="73" spans="2:22">
      <c r="B73" s="123" t="s">
        <v>709</v>
      </c>
      <c r="C73" s="150">
        <v>1826930</v>
      </c>
      <c r="D73" s="150">
        <v>1880845</v>
      </c>
      <c r="E73" s="150">
        <v>1915916</v>
      </c>
      <c r="F73" s="150">
        <v>1943473</v>
      </c>
      <c r="G73" s="150">
        <v>1944839</v>
      </c>
      <c r="H73" s="150">
        <v>1848092</v>
      </c>
      <c r="I73" s="150">
        <v>1917881</v>
      </c>
      <c r="J73" s="150">
        <v>1966285</v>
      </c>
      <c r="K73" s="150">
        <v>2037978</v>
      </c>
      <c r="L73" s="330">
        <v>2198004</v>
      </c>
      <c r="M73" s="150">
        <v>2360020</v>
      </c>
      <c r="N73" s="150">
        <v>2334045</v>
      </c>
      <c r="O73" s="150">
        <v>2384120</v>
      </c>
      <c r="P73" s="331">
        <v>2928478</v>
      </c>
      <c r="Q73" s="331">
        <v>3001178</v>
      </c>
      <c r="R73" s="331">
        <v>3124557</v>
      </c>
      <c r="S73" s="331">
        <v>3253229</v>
      </c>
      <c r="T73" s="331">
        <v>3299479</v>
      </c>
      <c r="U73" s="331">
        <v>3462388</v>
      </c>
      <c r="V73" s="331">
        <f>+[25]EEFF_TE_Bra!V73</f>
        <v>3686260</v>
      </c>
    </row>
    <row r="74" spans="2:22">
      <c r="B74" s="123" t="s">
        <v>710</v>
      </c>
      <c r="C74" s="150">
        <v>25457.256999999987</v>
      </c>
      <c r="D74" s="150">
        <v>22879.430109999994</v>
      </c>
      <c r="E74" s="150">
        <v>23656</v>
      </c>
      <c r="F74" s="150">
        <v>22868</v>
      </c>
      <c r="G74" s="150">
        <v>23870</v>
      </c>
      <c r="H74" s="150">
        <v>25539</v>
      </c>
      <c r="I74" s="150">
        <v>45400</v>
      </c>
      <c r="J74" s="150">
        <v>73791</v>
      </c>
      <c r="K74" s="150">
        <v>75697</v>
      </c>
      <c r="L74" s="330">
        <v>86377</v>
      </c>
      <c r="M74" s="150">
        <v>93465</v>
      </c>
      <c r="N74" s="150">
        <v>92414</v>
      </c>
      <c r="O74" s="150">
        <v>91002</v>
      </c>
      <c r="P74" s="331">
        <v>92991</v>
      </c>
      <c r="Q74" s="331">
        <v>90195</v>
      </c>
      <c r="R74" s="331">
        <v>98435</v>
      </c>
      <c r="S74" s="331">
        <v>96878</v>
      </c>
      <c r="T74" s="331">
        <v>93265</v>
      </c>
      <c r="U74" s="331">
        <v>88965</v>
      </c>
      <c r="V74" s="331">
        <f>+[25]EEFF_TE_Bra!V74</f>
        <v>89864</v>
      </c>
    </row>
    <row r="75" spans="2:22">
      <c r="B75" s="123" t="s">
        <v>711</v>
      </c>
      <c r="C75" s="150">
        <v>41843.266820000004</v>
      </c>
      <c r="D75" s="150">
        <v>37361.569890000006</v>
      </c>
      <c r="E75" s="150">
        <v>35535</v>
      </c>
      <c r="F75" s="150">
        <v>34404</v>
      </c>
      <c r="G75" s="150">
        <v>31630</v>
      </c>
      <c r="H75" s="150">
        <v>30142</v>
      </c>
      <c r="I75" s="150">
        <v>28136</v>
      </c>
      <c r="J75" s="150">
        <v>26692</v>
      </c>
      <c r="K75" s="150">
        <v>25069</v>
      </c>
      <c r="L75" s="330">
        <v>25196</v>
      </c>
      <c r="M75" s="150">
        <v>24227</v>
      </c>
      <c r="N75" s="150">
        <v>25603</v>
      </c>
      <c r="O75" s="150">
        <v>25377</v>
      </c>
      <c r="P75" s="331">
        <v>24499</v>
      </c>
      <c r="Q75" s="331">
        <v>506317</v>
      </c>
      <c r="R75" s="331">
        <v>508024</v>
      </c>
      <c r="S75" s="331">
        <v>496021</v>
      </c>
      <c r="T75" s="331">
        <v>496437</v>
      </c>
      <c r="U75" s="331">
        <v>490592</v>
      </c>
      <c r="V75" s="331">
        <f>+[25]EEFF_TE_Bra!V75</f>
        <v>482673</v>
      </c>
    </row>
    <row r="76" spans="2:22">
      <c r="B76" s="225" t="s">
        <v>712</v>
      </c>
      <c r="C76" s="226">
        <f t="shared" ref="C76:S76" si="17">SUM(C73:C75,C64:C72)</f>
        <v>13386655.52382</v>
      </c>
      <c r="D76" s="226">
        <f t="shared" si="17"/>
        <v>14608464.210179999</v>
      </c>
      <c r="E76" s="226">
        <f t="shared" si="17"/>
        <v>14504744.786459999</v>
      </c>
      <c r="F76" s="226">
        <f t="shared" si="17"/>
        <v>14413804</v>
      </c>
      <c r="G76" s="226">
        <f t="shared" si="17"/>
        <v>14849265</v>
      </c>
      <c r="H76" s="226">
        <f t="shared" si="17"/>
        <v>15642580</v>
      </c>
      <c r="I76" s="226">
        <f t="shared" si="17"/>
        <v>15913110</v>
      </c>
      <c r="J76" s="226">
        <f t="shared" si="17"/>
        <v>16310469</v>
      </c>
      <c r="K76" s="226">
        <f t="shared" si="17"/>
        <v>16399988</v>
      </c>
      <c r="L76" s="226">
        <f t="shared" si="17"/>
        <v>16665646</v>
      </c>
      <c r="M76" s="226">
        <f t="shared" si="17"/>
        <v>16960976</v>
      </c>
      <c r="N76" s="226">
        <f t="shared" si="17"/>
        <v>17464933</v>
      </c>
      <c r="O76" s="226">
        <f t="shared" si="17"/>
        <v>17735071</v>
      </c>
      <c r="P76" s="334">
        <f t="shared" si="17"/>
        <v>19203674</v>
      </c>
      <c r="Q76" s="334">
        <f t="shared" si="17"/>
        <v>21873413</v>
      </c>
      <c r="R76" s="334">
        <f t="shared" si="17"/>
        <v>23766391</v>
      </c>
      <c r="S76" s="334">
        <f t="shared" si="17"/>
        <v>24455307</v>
      </c>
      <c r="T76" s="334">
        <f t="shared" ref="T76" si="18">SUM(T73:T75,T63:T72)</f>
        <v>25228890</v>
      </c>
      <c r="U76" s="334">
        <v>25953709</v>
      </c>
      <c r="V76" s="334">
        <f>+[25]EEFF_TE_Bra!V76</f>
        <v>26973012</v>
      </c>
    </row>
    <row r="77" spans="2:22">
      <c r="B77" s="225" t="s">
        <v>713</v>
      </c>
      <c r="C77" s="226">
        <f t="shared" ref="C77:S77" si="19">SUM(C76+C61)</f>
        <v>15066999.52382</v>
      </c>
      <c r="D77" s="226">
        <f t="shared" si="19"/>
        <v>17252173.11524</v>
      </c>
      <c r="E77" s="226">
        <f t="shared" si="19"/>
        <v>17417558</v>
      </c>
      <c r="F77" s="226">
        <f t="shared" si="19"/>
        <v>17534705</v>
      </c>
      <c r="G77" s="226">
        <f t="shared" si="19"/>
        <v>18907128</v>
      </c>
      <c r="H77" s="226">
        <f t="shared" si="19"/>
        <v>18542224</v>
      </c>
      <c r="I77" s="226">
        <f t="shared" si="19"/>
        <v>19169401</v>
      </c>
      <c r="J77" s="226">
        <f t="shared" si="19"/>
        <v>19908537</v>
      </c>
      <c r="K77" s="226">
        <f t="shared" si="19"/>
        <v>20014346</v>
      </c>
      <c r="L77" s="226">
        <f t="shared" si="19"/>
        <v>21599094</v>
      </c>
      <c r="M77" s="226">
        <f t="shared" si="19"/>
        <v>20731467</v>
      </c>
      <c r="N77" s="226">
        <f t="shared" si="19"/>
        <v>22431569</v>
      </c>
      <c r="O77" s="226">
        <f t="shared" si="19"/>
        <v>22168547</v>
      </c>
      <c r="P77" s="334">
        <f t="shared" si="19"/>
        <v>24711532</v>
      </c>
      <c r="Q77" s="334">
        <f t="shared" si="19"/>
        <v>26505399</v>
      </c>
      <c r="R77" s="334">
        <f t="shared" si="19"/>
        <v>27869531</v>
      </c>
      <c r="S77" s="334">
        <f t="shared" si="19"/>
        <v>28193896</v>
      </c>
      <c r="T77" s="334">
        <f>SUM(T76+T61)</f>
        <v>28976739</v>
      </c>
      <c r="U77" s="334">
        <v>30008395</v>
      </c>
      <c r="V77" s="334">
        <f>+[25]EEFF_TE_Bra!V77</f>
        <v>31193101</v>
      </c>
    </row>
    <row r="78" spans="2:22">
      <c r="C78" s="152"/>
      <c r="D78" s="152"/>
      <c r="E78" s="152"/>
      <c r="F78" s="149"/>
      <c r="G78" s="149"/>
      <c r="H78" s="149"/>
      <c r="I78" s="149"/>
      <c r="J78" s="149"/>
      <c r="K78" s="149"/>
      <c r="L78" s="542"/>
      <c r="M78" s="149"/>
      <c r="N78" s="149"/>
      <c r="O78" s="149"/>
      <c r="P78" s="338"/>
      <c r="Q78" s="338"/>
      <c r="R78" s="338"/>
      <c r="S78" s="338"/>
    </row>
    <row r="79" spans="2:22" s="215" customFormat="1">
      <c r="B79" s="543" t="s">
        <v>714</v>
      </c>
      <c r="C79" s="229"/>
      <c r="D79" s="230"/>
      <c r="E79" s="230"/>
      <c r="F79" s="230"/>
      <c r="G79" s="230"/>
      <c r="H79" s="230"/>
      <c r="I79" s="230"/>
      <c r="J79" s="230"/>
      <c r="K79" s="230"/>
      <c r="L79" s="544"/>
      <c r="M79" s="230"/>
      <c r="N79" s="230"/>
      <c r="O79" s="230"/>
      <c r="P79" s="336"/>
      <c r="Q79" s="336"/>
      <c r="R79" s="336"/>
      <c r="S79" s="336"/>
      <c r="T79" s="336"/>
      <c r="U79" s="336"/>
      <c r="V79" s="336"/>
    </row>
    <row r="80" spans="2:22">
      <c r="B80" s="543" t="s">
        <v>715</v>
      </c>
      <c r="C80" s="229"/>
      <c r="D80" s="230"/>
      <c r="E80" s="230"/>
      <c r="F80" s="230"/>
      <c r="G80" s="230"/>
      <c r="H80" s="230"/>
      <c r="I80" s="230"/>
      <c r="J80" s="230"/>
      <c r="K80" s="230"/>
      <c r="L80" s="544"/>
      <c r="M80" s="230"/>
      <c r="N80" s="230"/>
      <c r="O80" s="230"/>
      <c r="P80" s="336"/>
      <c r="Q80" s="336"/>
      <c r="R80" s="336"/>
      <c r="S80" s="336"/>
      <c r="T80" s="336"/>
      <c r="U80" s="336"/>
      <c r="V80" s="336"/>
    </row>
    <row r="81" spans="2:22">
      <c r="B81" s="223" t="s">
        <v>690</v>
      </c>
      <c r="C81" s="224"/>
      <c r="D81" s="224"/>
      <c r="E81" s="224"/>
      <c r="F81" s="223"/>
      <c r="G81" s="223"/>
      <c r="H81" s="223"/>
      <c r="I81" s="223"/>
      <c r="J81" s="223"/>
      <c r="K81" s="223"/>
      <c r="L81" s="545"/>
      <c r="M81" s="223"/>
      <c r="N81" s="223"/>
      <c r="O81" s="223"/>
      <c r="P81" s="337"/>
      <c r="Q81" s="337"/>
      <c r="R81" s="337"/>
      <c r="S81" s="337"/>
      <c r="T81" s="337"/>
    </row>
    <row r="82" spans="2:22">
      <c r="B82" s="123" t="s">
        <v>716</v>
      </c>
      <c r="C82" s="150">
        <v>71679</v>
      </c>
      <c r="D82" s="150">
        <v>268588</v>
      </c>
      <c r="E82" s="150">
        <v>261786</v>
      </c>
      <c r="F82" s="150">
        <v>287106</v>
      </c>
      <c r="G82" s="150">
        <v>98254</v>
      </c>
      <c r="H82" s="150">
        <v>334067</v>
      </c>
      <c r="I82" s="150">
        <v>344159</v>
      </c>
      <c r="J82" s="150">
        <v>337582</v>
      </c>
      <c r="K82" s="150">
        <v>981588</v>
      </c>
      <c r="L82" s="330">
        <v>709928</v>
      </c>
      <c r="M82" s="150">
        <v>886355</v>
      </c>
      <c r="N82" s="150">
        <v>919444</v>
      </c>
      <c r="O82" s="150">
        <v>96334</v>
      </c>
      <c r="P82" s="331">
        <v>94628</v>
      </c>
      <c r="Q82" s="331">
        <v>461788</v>
      </c>
      <c r="R82" s="331">
        <v>1113809</v>
      </c>
      <c r="S82" s="236">
        <v>737590</v>
      </c>
      <c r="T82" s="236">
        <v>741848</v>
      </c>
      <c r="U82" s="236">
        <v>751685</v>
      </c>
      <c r="V82" s="236">
        <f>+[25]EEFF_TE_Bra!V82</f>
        <v>90627</v>
      </c>
    </row>
    <row r="83" spans="2:22">
      <c r="B83" s="123" t="s">
        <v>717</v>
      </c>
      <c r="C83" s="150">
        <v>192368</v>
      </c>
      <c r="D83" s="150">
        <v>182852</v>
      </c>
      <c r="E83" s="150">
        <v>183773</v>
      </c>
      <c r="F83" s="150">
        <v>183474</v>
      </c>
      <c r="G83" s="150">
        <v>197107</v>
      </c>
      <c r="H83" s="150">
        <v>23707</v>
      </c>
      <c r="I83" s="150">
        <v>22436</v>
      </c>
      <c r="J83" s="150">
        <v>15931</v>
      </c>
      <c r="K83" s="150">
        <v>26097</v>
      </c>
      <c r="L83" s="330">
        <v>367508</v>
      </c>
      <c r="M83" s="150">
        <v>371913</v>
      </c>
      <c r="N83" s="150">
        <v>363141</v>
      </c>
      <c r="O83" s="150">
        <v>542316</v>
      </c>
      <c r="P83" s="331">
        <v>217948</v>
      </c>
      <c r="Q83" s="331">
        <v>245489</v>
      </c>
      <c r="R83" s="331">
        <v>242011</v>
      </c>
      <c r="S83" s="236">
        <v>96144</v>
      </c>
      <c r="T83" s="236">
        <v>59341</v>
      </c>
      <c r="U83" s="236">
        <v>108342</v>
      </c>
      <c r="V83" s="236">
        <f>+[25]EEFF_TE_Bra!V83</f>
        <v>79687</v>
      </c>
    </row>
    <row r="84" spans="2:22">
      <c r="B84" s="123" t="s">
        <v>718</v>
      </c>
      <c r="C84" s="150">
        <v>0</v>
      </c>
      <c r="D84" s="150">
        <v>0</v>
      </c>
      <c r="E84" s="150">
        <v>0</v>
      </c>
      <c r="F84" s="150">
        <v>0</v>
      </c>
      <c r="G84" s="150">
        <v>0</v>
      </c>
      <c r="H84" s="150">
        <v>0</v>
      </c>
      <c r="I84" s="150">
        <v>0</v>
      </c>
      <c r="J84" s="150">
        <v>7693</v>
      </c>
      <c r="K84" s="150">
        <v>0</v>
      </c>
      <c r="L84" s="330">
        <v>9948</v>
      </c>
      <c r="M84" s="150">
        <v>0</v>
      </c>
      <c r="N84" s="150">
        <v>0</v>
      </c>
      <c r="O84" s="150">
        <v>10601</v>
      </c>
      <c r="P84" s="331">
        <v>8795</v>
      </c>
      <c r="Q84" s="331">
        <v>7816</v>
      </c>
      <c r="R84" s="331">
        <v>11139</v>
      </c>
      <c r="S84" s="236">
        <v>12359</v>
      </c>
      <c r="T84" s="236">
        <v>11911</v>
      </c>
      <c r="U84" s="236">
        <v>11703</v>
      </c>
      <c r="V84" s="236">
        <f>+[25]EEFF_TE_Bra!V84</f>
        <v>12875</v>
      </c>
    </row>
    <row r="85" spans="2:22">
      <c r="B85" s="123" t="s">
        <v>696</v>
      </c>
      <c r="C85" s="150">
        <v>0</v>
      </c>
      <c r="D85" s="150">
        <v>0</v>
      </c>
      <c r="E85" s="150">
        <v>0</v>
      </c>
      <c r="F85" s="150">
        <v>0</v>
      </c>
      <c r="G85" s="150">
        <v>0</v>
      </c>
      <c r="H85" s="150">
        <v>0</v>
      </c>
      <c r="I85" s="150">
        <v>10565</v>
      </c>
      <c r="J85" s="150">
        <v>0</v>
      </c>
      <c r="K85" s="150">
        <v>9772</v>
      </c>
      <c r="L85" s="338" t="s">
        <v>469</v>
      </c>
      <c r="M85" s="150">
        <v>9456</v>
      </c>
      <c r="N85" s="150">
        <v>11179</v>
      </c>
      <c r="O85" s="150">
        <v>0</v>
      </c>
      <c r="P85" s="338" t="s">
        <v>469</v>
      </c>
      <c r="Q85" s="338" t="s">
        <v>469</v>
      </c>
      <c r="R85" s="338" t="s">
        <v>469</v>
      </c>
      <c r="S85" s="236" t="s">
        <v>469</v>
      </c>
      <c r="T85" s="236">
        <v>1931</v>
      </c>
      <c r="U85" s="236">
        <v>18142</v>
      </c>
      <c r="V85" s="236">
        <f>+[25]EEFF_TE_Bra!V85</f>
        <v>4263</v>
      </c>
    </row>
    <row r="86" spans="2:22">
      <c r="B86" s="123" t="s">
        <v>719</v>
      </c>
      <c r="C86" s="150">
        <v>41482</v>
      </c>
      <c r="D86" s="150">
        <v>69923</v>
      </c>
      <c r="E86" s="150">
        <v>49255</v>
      </c>
      <c r="F86" s="150">
        <v>58806</v>
      </c>
      <c r="G86" s="150">
        <v>68022</v>
      </c>
      <c r="H86" s="150">
        <v>88358</v>
      </c>
      <c r="I86" s="150">
        <v>72276</v>
      </c>
      <c r="J86" s="150">
        <v>70721</v>
      </c>
      <c r="K86" s="150">
        <v>72057</v>
      </c>
      <c r="L86" s="330">
        <v>167774</v>
      </c>
      <c r="M86" s="150">
        <v>167858</v>
      </c>
      <c r="N86" s="150">
        <v>139217</v>
      </c>
      <c r="O86" s="150">
        <v>112304</v>
      </c>
      <c r="P86" s="331">
        <v>153346</v>
      </c>
      <c r="Q86" s="331">
        <v>100371</v>
      </c>
      <c r="R86" s="331">
        <v>90525</v>
      </c>
      <c r="S86" s="236">
        <v>70097</v>
      </c>
      <c r="T86" s="236">
        <v>83666</v>
      </c>
      <c r="U86" s="236">
        <v>83243</v>
      </c>
      <c r="V86" s="236">
        <f>+[25]EEFF_TE_Bra!V86</f>
        <v>86641</v>
      </c>
    </row>
    <row r="87" spans="2:22">
      <c r="B87" s="123" t="s">
        <v>720</v>
      </c>
      <c r="C87" s="150">
        <v>30053</v>
      </c>
      <c r="D87" s="150">
        <v>90502</v>
      </c>
      <c r="E87" s="150">
        <v>224543</v>
      </c>
      <c r="F87" s="150">
        <v>389278</v>
      </c>
      <c r="G87" s="150">
        <v>540175</v>
      </c>
      <c r="H87" s="150">
        <v>54382</v>
      </c>
      <c r="I87" s="150">
        <v>163259</v>
      </c>
      <c r="J87" s="150">
        <v>293111</v>
      </c>
      <c r="K87" s="150">
        <v>287386</v>
      </c>
      <c r="L87" s="330">
        <v>92106</v>
      </c>
      <c r="M87" s="150">
        <v>127657</v>
      </c>
      <c r="N87" s="150">
        <v>262320</v>
      </c>
      <c r="O87" s="150">
        <v>478040</v>
      </c>
      <c r="P87" s="331">
        <v>255614</v>
      </c>
      <c r="Q87" s="331">
        <v>268737</v>
      </c>
      <c r="R87" s="331">
        <v>394093</v>
      </c>
      <c r="S87" s="236">
        <v>483446</v>
      </c>
      <c r="T87" s="236">
        <v>61025</v>
      </c>
      <c r="U87" s="236">
        <v>94811</v>
      </c>
      <c r="V87" s="236">
        <f>+[25]EEFF_TE_Bra!V87</f>
        <v>108631</v>
      </c>
    </row>
    <row r="88" spans="2:22">
      <c r="B88" s="123" t="s">
        <v>721</v>
      </c>
      <c r="C88" s="150">
        <v>17540</v>
      </c>
      <c r="D88" s="150">
        <v>57997</v>
      </c>
      <c r="E88" s="150">
        <v>0</v>
      </c>
      <c r="F88" s="150">
        <v>0</v>
      </c>
      <c r="G88" s="150">
        <v>0</v>
      </c>
      <c r="H88" s="150">
        <v>0</v>
      </c>
      <c r="I88" s="150">
        <v>0</v>
      </c>
      <c r="J88" s="150">
        <v>0</v>
      </c>
      <c r="K88" s="150">
        <v>0</v>
      </c>
      <c r="L88" s="330">
        <v>0</v>
      </c>
      <c r="M88" s="150">
        <v>0</v>
      </c>
      <c r="N88" s="150">
        <v>0</v>
      </c>
      <c r="O88" s="150">
        <v>0</v>
      </c>
      <c r="P88" s="331">
        <v>0</v>
      </c>
      <c r="Q88" s="331">
        <v>0</v>
      </c>
      <c r="R88" s="331">
        <v>0</v>
      </c>
      <c r="S88" s="236">
        <v>0</v>
      </c>
      <c r="T88" s="236">
        <v>0</v>
      </c>
      <c r="U88" s="236">
        <v>0</v>
      </c>
      <c r="V88" s="236">
        <f>+[25]EEFF_TE_Bra!V88</f>
        <v>0</v>
      </c>
    </row>
    <row r="89" spans="2:22">
      <c r="B89" s="123" t="s">
        <v>722</v>
      </c>
      <c r="C89" s="150">
        <v>12751</v>
      </c>
      <c r="D89" s="150">
        <v>16550</v>
      </c>
      <c r="E89" s="150">
        <v>32399</v>
      </c>
      <c r="F89" s="150">
        <v>39059</v>
      </c>
      <c r="G89" s="150">
        <v>39260</v>
      </c>
      <c r="H89" s="150">
        <v>40262</v>
      </c>
      <c r="I89" s="150">
        <v>39302</v>
      </c>
      <c r="J89" s="150">
        <v>44878</v>
      </c>
      <c r="K89" s="150">
        <v>45687</v>
      </c>
      <c r="L89" s="330">
        <v>48336</v>
      </c>
      <c r="M89" s="150">
        <v>48970</v>
      </c>
      <c r="N89" s="150">
        <v>52653</v>
      </c>
      <c r="O89" s="150">
        <v>52518</v>
      </c>
      <c r="P89" s="331">
        <v>49457</v>
      </c>
      <c r="Q89" s="331">
        <v>44836</v>
      </c>
      <c r="R89" s="331">
        <v>34900</v>
      </c>
      <c r="S89" s="236">
        <v>48778</v>
      </c>
      <c r="T89" s="236">
        <v>60851</v>
      </c>
      <c r="U89" s="236">
        <v>65207</v>
      </c>
      <c r="V89" s="236">
        <f>+[25]EEFF_TE_Bra!V89</f>
        <v>77913</v>
      </c>
    </row>
    <row r="90" spans="2:22">
      <c r="B90" s="123" t="s">
        <v>765</v>
      </c>
      <c r="C90" s="150"/>
      <c r="D90" s="150"/>
      <c r="E90" s="150"/>
      <c r="F90" s="150"/>
      <c r="G90" s="150"/>
      <c r="H90" s="150"/>
      <c r="I90" s="150"/>
      <c r="J90" s="150"/>
      <c r="K90" s="150"/>
      <c r="L90" s="330"/>
      <c r="M90" s="150"/>
      <c r="N90" s="150"/>
      <c r="O90" s="150"/>
      <c r="P90" s="331" t="s">
        <v>469</v>
      </c>
      <c r="Q90" s="331">
        <v>67260</v>
      </c>
      <c r="R90" s="331">
        <v>0</v>
      </c>
      <c r="S90" s="236" t="s">
        <v>469</v>
      </c>
      <c r="T90" s="236">
        <v>0</v>
      </c>
      <c r="U90" s="236">
        <v>0</v>
      </c>
      <c r="V90" s="236">
        <f>+[25]EEFF_TE_Bra!V90</f>
        <v>0</v>
      </c>
    </row>
    <row r="91" spans="2:22">
      <c r="B91" s="123" t="s">
        <v>723</v>
      </c>
      <c r="C91" s="150">
        <v>139946</v>
      </c>
      <c r="D91" s="150">
        <v>3112</v>
      </c>
      <c r="E91" s="150">
        <v>3111</v>
      </c>
      <c r="F91" s="150">
        <v>5159</v>
      </c>
      <c r="G91" s="150">
        <v>5137</v>
      </c>
      <c r="H91" s="150">
        <v>7835</v>
      </c>
      <c r="I91" s="150">
        <v>7831</v>
      </c>
      <c r="J91" s="150">
        <v>7798</v>
      </c>
      <c r="K91" s="150">
        <v>8411</v>
      </c>
      <c r="L91" s="330">
        <v>102079</v>
      </c>
      <c r="M91" s="150">
        <v>9731</v>
      </c>
      <c r="N91" s="150">
        <v>10102</v>
      </c>
      <c r="O91" s="150">
        <v>10406</v>
      </c>
      <c r="P91" s="331">
        <v>500513</v>
      </c>
      <c r="Q91" s="331">
        <v>1068548</v>
      </c>
      <c r="R91" s="331">
        <v>16236</v>
      </c>
      <c r="S91" s="236">
        <v>13467</v>
      </c>
      <c r="T91" s="236">
        <v>110543</v>
      </c>
      <c r="U91" s="236">
        <v>12828</v>
      </c>
      <c r="V91" s="236">
        <f>+[25]EEFF_TE_Bra!V91</f>
        <v>16217</v>
      </c>
    </row>
    <row r="92" spans="2:22">
      <c r="B92" s="123" t="s">
        <v>1043</v>
      </c>
      <c r="C92" s="150">
        <v>33610</v>
      </c>
      <c r="D92" s="150">
        <v>36344</v>
      </c>
      <c r="E92" s="150">
        <v>29714</v>
      </c>
      <c r="F92" s="150">
        <v>40457</v>
      </c>
      <c r="G92" s="150">
        <v>42515</v>
      </c>
      <c r="H92" s="150">
        <v>37047</v>
      </c>
      <c r="I92" s="150">
        <v>29156</v>
      </c>
      <c r="J92" s="150">
        <v>38239</v>
      </c>
      <c r="K92" s="150">
        <v>41182</v>
      </c>
      <c r="L92" s="330">
        <v>33341</v>
      </c>
      <c r="M92" s="150">
        <v>26512</v>
      </c>
      <c r="N92" s="150">
        <v>37797</v>
      </c>
      <c r="O92" s="150">
        <v>48833</v>
      </c>
      <c r="P92" s="331">
        <v>45094</v>
      </c>
      <c r="Q92" s="331">
        <v>36212</v>
      </c>
      <c r="R92" s="331">
        <v>45062</v>
      </c>
      <c r="S92" s="236">
        <v>50475</v>
      </c>
      <c r="T92" s="236">
        <v>46507</v>
      </c>
      <c r="U92" s="236">
        <v>36651</v>
      </c>
      <c r="V92" s="236">
        <f>+[25]EEFF_TE_Bra!V92</f>
        <v>47483</v>
      </c>
    </row>
    <row r="93" spans="2:22">
      <c r="B93" s="123" t="s">
        <v>725</v>
      </c>
      <c r="C93" s="150">
        <v>5495</v>
      </c>
      <c r="D93" s="150">
        <v>2056</v>
      </c>
      <c r="E93" s="150">
        <v>3309</v>
      </c>
      <c r="F93" s="150">
        <v>4655</v>
      </c>
      <c r="G93" s="150">
        <v>3579</v>
      </c>
      <c r="H93" s="150">
        <v>4250</v>
      </c>
      <c r="I93" s="150">
        <v>5103</v>
      </c>
      <c r="J93" s="150">
        <v>4157</v>
      </c>
      <c r="K93" s="150">
        <v>3782</v>
      </c>
      <c r="L93" s="330">
        <v>2173</v>
      </c>
      <c r="M93" s="150">
        <v>2176</v>
      </c>
      <c r="N93" s="150">
        <v>2730</v>
      </c>
      <c r="O93" s="150">
        <v>868</v>
      </c>
      <c r="P93" s="331">
        <v>871</v>
      </c>
      <c r="Q93" s="331">
        <v>855</v>
      </c>
      <c r="R93" s="331">
        <v>858</v>
      </c>
      <c r="S93" s="236">
        <v>858</v>
      </c>
      <c r="T93" s="236">
        <v>858</v>
      </c>
      <c r="U93" s="236">
        <v>939</v>
      </c>
      <c r="V93" s="236">
        <f>+[25]EEFF_TE_Bra!V93</f>
        <v>947</v>
      </c>
    </row>
    <row r="94" spans="2:22">
      <c r="B94" s="123" t="s">
        <v>726</v>
      </c>
      <c r="C94" s="150">
        <v>0</v>
      </c>
      <c r="D94" s="150">
        <v>0</v>
      </c>
      <c r="E94" s="150">
        <v>0</v>
      </c>
      <c r="F94" s="150">
        <v>0</v>
      </c>
      <c r="G94" s="150">
        <v>1860</v>
      </c>
      <c r="H94" s="150">
        <v>2480</v>
      </c>
      <c r="I94" s="150">
        <v>2480</v>
      </c>
      <c r="J94" s="150">
        <v>2480</v>
      </c>
      <c r="K94" s="150">
        <v>2480</v>
      </c>
      <c r="L94" s="330">
        <v>2480</v>
      </c>
      <c r="M94" s="150">
        <v>2480</v>
      </c>
      <c r="N94" s="150">
        <v>2480</v>
      </c>
      <c r="O94" s="150">
        <v>2480</v>
      </c>
      <c r="P94" s="331">
        <v>2480</v>
      </c>
      <c r="Q94" s="331">
        <v>2480</v>
      </c>
      <c r="R94" s="331">
        <v>2480</v>
      </c>
      <c r="S94" s="236">
        <v>2480</v>
      </c>
      <c r="T94" s="236">
        <v>0</v>
      </c>
      <c r="U94" s="236">
        <v>2480</v>
      </c>
      <c r="V94" s="236">
        <f>+[25]EEFF_TE_Bra!V94</f>
        <v>2480</v>
      </c>
    </row>
    <row r="95" spans="2:22" ht="14.15" customHeight="1">
      <c r="B95" s="123" t="s">
        <v>662</v>
      </c>
      <c r="C95" s="150">
        <v>53047</v>
      </c>
      <c r="D95" s="150">
        <v>61180</v>
      </c>
      <c r="E95" s="150">
        <v>57876.328179999997</v>
      </c>
      <c r="F95" s="150">
        <v>16385</v>
      </c>
      <c r="G95" s="150">
        <v>13852</v>
      </c>
      <c r="H95" s="150">
        <v>34310</v>
      </c>
      <c r="I95" s="150">
        <v>27472</v>
      </c>
      <c r="J95" s="150">
        <v>56345</v>
      </c>
      <c r="K95" s="150">
        <v>70150</v>
      </c>
      <c r="L95" s="330">
        <v>80152</v>
      </c>
      <c r="M95" s="150">
        <v>55374</v>
      </c>
      <c r="N95" s="150">
        <v>34641</v>
      </c>
      <c r="O95" s="150">
        <v>45567</v>
      </c>
      <c r="P95" s="331">
        <v>43751</v>
      </c>
      <c r="Q95" s="331">
        <v>56930</v>
      </c>
      <c r="R95" s="331">
        <v>51770</v>
      </c>
      <c r="S95" s="236">
        <v>54165</v>
      </c>
      <c r="T95" s="236">
        <v>50713</v>
      </c>
      <c r="U95" s="236">
        <v>46184</v>
      </c>
      <c r="V95" s="236">
        <f>+[25]EEFF_TE_Bra!V95</f>
        <v>35593</v>
      </c>
    </row>
    <row r="96" spans="2:22">
      <c r="B96" s="225"/>
      <c r="C96" s="226">
        <f>SUM(C82:C95)</f>
        <v>597971</v>
      </c>
      <c r="D96" s="226">
        <f>SUM(D82:D95)</f>
        <v>789104</v>
      </c>
      <c r="E96" s="226">
        <f t="shared" ref="E96:M96" si="20">SUM(E82:E95)</f>
        <v>845766.32817999995</v>
      </c>
      <c r="F96" s="226">
        <f t="shared" si="20"/>
        <v>1024379</v>
      </c>
      <c r="G96" s="226">
        <f t="shared" si="20"/>
        <v>1009761</v>
      </c>
      <c r="H96" s="226">
        <f t="shared" si="20"/>
        <v>626698</v>
      </c>
      <c r="I96" s="226">
        <f t="shared" si="20"/>
        <v>724039</v>
      </c>
      <c r="J96" s="226">
        <f t="shared" si="20"/>
        <v>878935</v>
      </c>
      <c r="K96" s="226">
        <f>SUM(K82:K95)</f>
        <v>1548592</v>
      </c>
      <c r="L96" s="226">
        <f t="shared" si="20"/>
        <v>1615825</v>
      </c>
      <c r="M96" s="226">
        <f t="shared" si="20"/>
        <v>1708482</v>
      </c>
      <c r="N96" s="226">
        <f>SUM(N82:N95)</f>
        <v>1835704</v>
      </c>
      <c r="O96" s="226">
        <f>SUM(O82:O95)</f>
        <v>1400267</v>
      </c>
      <c r="P96" s="334">
        <f>SUM(P82:P95)</f>
        <v>1372497</v>
      </c>
      <c r="Q96" s="334">
        <f>SUM(Q82:Q95)</f>
        <v>2361322</v>
      </c>
      <c r="R96" s="334">
        <f>SUM(R82:R95)</f>
        <v>2002883</v>
      </c>
      <c r="S96" s="334">
        <f t="shared" ref="S96" si="21">SUM(S82:S95)</f>
        <v>1569859</v>
      </c>
      <c r="T96" s="334">
        <v>1229194</v>
      </c>
      <c r="U96" s="334">
        <v>1232215</v>
      </c>
      <c r="V96" s="334">
        <f>+[25]EEFF_TE_Bra!V96</f>
        <v>563357</v>
      </c>
    </row>
    <row r="97" spans="2:27">
      <c r="B97" s="227" t="s">
        <v>702</v>
      </c>
      <c r="C97" s="228"/>
      <c r="D97" s="228"/>
      <c r="E97" s="228"/>
      <c r="F97" s="227"/>
      <c r="G97" s="227"/>
      <c r="H97" s="227"/>
      <c r="I97" s="227"/>
      <c r="J97" s="227"/>
      <c r="K97" s="227"/>
      <c r="L97" s="546"/>
      <c r="M97" s="227"/>
      <c r="N97" s="227"/>
      <c r="O97" s="227"/>
      <c r="P97" s="335"/>
      <c r="Q97" s="335"/>
      <c r="R97" s="335"/>
      <c r="S97" s="335"/>
      <c r="T97" s="335"/>
      <c r="U97" s="335"/>
      <c r="V97" s="335">
        <f>+[25]EEFF_TE_Bra!V97</f>
        <v>0</v>
      </c>
    </row>
    <row r="98" spans="2:27">
      <c r="B98" s="123" t="s">
        <v>716</v>
      </c>
      <c r="C98" s="150">
        <v>432472</v>
      </c>
      <c r="D98" s="150">
        <v>690541</v>
      </c>
      <c r="E98" s="150">
        <v>677182</v>
      </c>
      <c r="F98" s="150">
        <v>657248</v>
      </c>
      <c r="G98" s="150">
        <v>1258364</v>
      </c>
      <c r="H98" s="150">
        <v>1215689</v>
      </c>
      <c r="I98" s="150">
        <v>1273554</v>
      </c>
      <c r="J98" s="150">
        <v>1264267</v>
      </c>
      <c r="K98" s="150">
        <v>660197</v>
      </c>
      <c r="L98" s="330">
        <v>637448</v>
      </c>
      <c r="M98" s="150">
        <v>620011</v>
      </c>
      <c r="N98" s="150">
        <v>1248161</v>
      </c>
      <c r="O98" s="150">
        <v>1228231</v>
      </c>
      <c r="P98" s="331">
        <v>1208301</v>
      </c>
      <c r="Q98" s="331">
        <v>1182886</v>
      </c>
      <c r="R98" s="331">
        <v>1722627</v>
      </c>
      <c r="S98" s="236">
        <v>1721742</v>
      </c>
      <c r="T98" s="236">
        <v>1728681</v>
      </c>
      <c r="U98" s="236">
        <v>1953199</v>
      </c>
      <c r="V98" s="236">
        <f>+[25]EEFF_TE_Bra!V98</f>
        <v>1985056</v>
      </c>
    </row>
    <row r="99" spans="2:27">
      <c r="B99" s="123" t="s">
        <v>717</v>
      </c>
      <c r="C99" s="150">
        <v>313931</v>
      </c>
      <c r="D99" s="150">
        <v>801007</v>
      </c>
      <c r="E99" s="150">
        <v>806204</v>
      </c>
      <c r="F99" s="150">
        <v>1420052</v>
      </c>
      <c r="G99" s="150">
        <v>1437775</v>
      </c>
      <c r="H99" s="150">
        <v>1441504</v>
      </c>
      <c r="I99" s="150">
        <v>1457692</v>
      </c>
      <c r="J99" s="150">
        <v>1475140</v>
      </c>
      <c r="K99" s="150">
        <v>1480445</v>
      </c>
      <c r="L99" s="330">
        <v>1528971</v>
      </c>
      <c r="M99" s="150">
        <v>1554166</v>
      </c>
      <c r="N99" s="150">
        <v>1545549</v>
      </c>
      <c r="O99" s="150">
        <v>1392099</v>
      </c>
      <c r="P99" s="331">
        <v>2961318</v>
      </c>
      <c r="Q99" s="331">
        <v>3664357</v>
      </c>
      <c r="R99" s="331">
        <v>3707753</v>
      </c>
      <c r="S99" s="236">
        <v>3788738</v>
      </c>
      <c r="T99" s="236">
        <v>4829761</v>
      </c>
      <c r="U99" s="236">
        <v>4938992</v>
      </c>
      <c r="V99" s="236">
        <f>+[25]EEFF_TE_Bra!V99</f>
        <v>5783645</v>
      </c>
    </row>
    <row r="100" spans="2:27">
      <c r="B100" s="123" t="s">
        <v>718</v>
      </c>
      <c r="C100" s="150">
        <v>0</v>
      </c>
      <c r="D100" s="150">
        <v>0</v>
      </c>
      <c r="E100" s="150">
        <v>0</v>
      </c>
      <c r="F100" s="150">
        <v>0</v>
      </c>
      <c r="G100" s="150">
        <v>0</v>
      </c>
      <c r="H100" s="150">
        <v>0</v>
      </c>
      <c r="I100" s="150">
        <v>0</v>
      </c>
      <c r="J100" s="150">
        <v>42872</v>
      </c>
      <c r="K100" s="150">
        <v>42449</v>
      </c>
      <c r="L100" s="330">
        <v>39948</v>
      </c>
      <c r="M100" s="150">
        <v>47616</v>
      </c>
      <c r="N100" s="150">
        <v>45547</v>
      </c>
      <c r="O100" s="150">
        <v>46627</v>
      </c>
      <c r="P100" s="331">
        <v>44742</v>
      </c>
      <c r="Q100" s="331">
        <v>42856</v>
      </c>
      <c r="R100" s="331">
        <v>49135</v>
      </c>
      <c r="S100" s="236">
        <v>47902</v>
      </c>
      <c r="T100" s="236">
        <v>45005</v>
      </c>
      <c r="U100" s="236">
        <v>42927</v>
      </c>
      <c r="V100" s="236">
        <f>+[25]EEFF_TE_Bra!V100</f>
        <v>39980</v>
      </c>
    </row>
    <row r="101" spans="2:27">
      <c r="B101" s="123" t="s">
        <v>696</v>
      </c>
      <c r="C101" s="150">
        <v>0</v>
      </c>
      <c r="D101" s="150">
        <v>0</v>
      </c>
      <c r="E101" s="150">
        <v>0</v>
      </c>
      <c r="F101" s="150">
        <v>0</v>
      </c>
      <c r="G101" s="150">
        <v>0</v>
      </c>
      <c r="H101" s="150">
        <v>0</v>
      </c>
      <c r="I101" s="150">
        <v>9984</v>
      </c>
      <c r="J101" s="150">
        <v>2760</v>
      </c>
      <c r="K101" s="150">
        <v>0</v>
      </c>
      <c r="L101" s="330">
        <v>135</v>
      </c>
      <c r="M101" s="150">
        <v>0</v>
      </c>
      <c r="N101" s="150">
        <v>0</v>
      </c>
      <c r="O101" s="150">
        <v>0</v>
      </c>
      <c r="P101" s="331" t="s">
        <v>469</v>
      </c>
      <c r="Q101" s="331" t="s">
        <v>469</v>
      </c>
      <c r="R101" s="331" t="s">
        <v>469</v>
      </c>
      <c r="S101" s="236" t="s">
        <v>469</v>
      </c>
      <c r="T101" s="236" t="s">
        <v>469</v>
      </c>
      <c r="U101" s="236">
        <v>6561</v>
      </c>
      <c r="V101" s="236">
        <f>+[25]EEFF_TE_Bra!V101</f>
        <v>0</v>
      </c>
    </row>
    <row r="102" spans="2:27">
      <c r="B102" s="123" t="s">
        <v>719</v>
      </c>
      <c r="C102" s="150"/>
      <c r="D102" s="150"/>
      <c r="E102" s="150"/>
      <c r="F102" s="150"/>
      <c r="G102" s="150"/>
      <c r="H102" s="150"/>
      <c r="I102" s="150"/>
      <c r="J102" s="150"/>
      <c r="K102" s="150"/>
      <c r="L102" s="330"/>
      <c r="M102" s="150"/>
      <c r="N102" s="150"/>
      <c r="O102" s="150"/>
      <c r="P102" s="331" t="s">
        <v>469</v>
      </c>
      <c r="Q102" s="331" t="s">
        <v>469</v>
      </c>
      <c r="R102" s="331">
        <v>14535</v>
      </c>
      <c r="S102" s="236">
        <v>32213</v>
      </c>
      <c r="T102" s="236">
        <v>6336</v>
      </c>
      <c r="U102" s="236">
        <v>6323</v>
      </c>
      <c r="V102" s="236">
        <f>+[25]EEFF_TE_Bra!V102</f>
        <v>6308</v>
      </c>
    </row>
    <row r="103" spans="2:27" s="643" customFormat="1">
      <c r="B103" s="123" t="s">
        <v>1267</v>
      </c>
      <c r="C103" s="150"/>
      <c r="D103" s="150"/>
      <c r="E103" s="150"/>
      <c r="F103" s="150"/>
      <c r="G103" s="150"/>
      <c r="H103" s="150"/>
      <c r="I103" s="150"/>
      <c r="J103" s="150"/>
      <c r="K103" s="150"/>
      <c r="L103" s="330"/>
      <c r="M103" s="150"/>
      <c r="N103" s="150"/>
      <c r="O103" s="150"/>
      <c r="P103" s="331"/>
      <c r="Q103" s="331"/>
      <c r="R103" s="331"/>
      <c r="S103" s="236"/>
      <c r="T103" s="236"/>
      <c r="U103" s="236">
        <v>125711</v>
      </c>
      <c r="V103" s="236">
        <f>+[25]EEFF_TE_Bra!V103</f>
        <v>123481</v>
      </c>
      <c r="W103" s="215"/>
      <c r="X103" s="215"/>
      <c r="Y103" s="215"/>
      <c r="Z103" s="215"/>
      <c r="AA103" s="215"/>
    </row>
    <row r="104" spans="2:27">
      <c r="B104" s="123" t="s">
        <v>946</v>
      </c>
      <c r="C104" s="150"/>
      <c r="D104" s="150"/>
      <c r="E104" s="150"/>
      <c r="F104" s="150"/>
      <c r="G104" s="150"/>
      <c r="H104" s="150"/>
      <c r="I104" s="150"/>
      <c r="J104" s="150"/>
      <c r="K104" s="150"/>
      <c r="L104" s="331" t="s">
        <v>469</v>
      </c>
      <c r="M104" s="331" t="s">
        <v>469</v>
      </c>
      <c r="N104" s="331" t="s">
        <v>469</v>
      </c>
      <c r="O104" s="331" t="s">
        <v>469</v>
      </c>
      <c r="P104" s="331">
        <v>381977</v>
      </c>
      <c r="Q104" s="331">
        <v>394078</v>
      </c>
      <c r="R104" s="331">
        <v>406048</v>
      </c>
      <c r="S104" s="236">
        <v>417940</v>
      </c>
      <c r="T104" s="236">
        <v>465454</v>
      </c>
      <c r="U104" s="236">
        <v>481625</v>
      </c>
      <c r="V104" s="236">
        <f>+[25]EEFF_TE_Bra!V104</f>
        <v>497352</v>
      </c>
    </row>
    <row r="105" spans="2:27">
      <c r="B105" s="123" t="s">
        <v>721</v>
      </c>
      <c r="C105" s="150">
        <v>119857</v>
      </c>
      <c r="D105" s="150">
        <v>0</v>
      </c>
      <c r="E105" s="150">
        <v>0</v>
      </c>
      <c r="F105" s="150">
        <v>0</v>
      </c>
      <c r="G105" s="150">
        <v>102672</v>
      </c>
      <c r="H105" s="150">
        <v>0</v>
      </c>
      <c r="I105" s="150">
        <v>0</v>
      </c>
      <c r="J105" s="150">
        <v>0</v>
      </c>
      <c r="K105" s="150">
        <v>0</v>
      </c>
      <c r="L105" s="330">
        <v>0</v>
      </c>
      <c r="M105" s="150">
        <v>0</v>
      </c>
      <c r="N105" s="150">
        <v>0</v>
      </c>
      <c r="O105" s="150">
        <v>0</v>
      </c>
      <c r="P105" s="331">
        <v>0</v>
      </c>
      <c r="Q105" s="331">
        <v>0</v>
      </c>
      <c r="R105" s="331">
        <v>0</v>
      </c>
      <c r="S105" s="236">
        <v>0</v>
      </c>
      <c r="T105" s="236">
        <v>0</v>
      </c>
      <c r="U105" s="236">
        <v>0</v>
      </c>
      <c r="V105" s="236">
        <f>+[25]EEFF_TE_Bra!V105</f>
        <v>0</v>
      </c>
    </row>
    <row r="106" spans="2:27">
      <c r="B106" s="123" t="s">
        <v>727</v>
      </c>
      <c r="C106" s="150">
        <v>989445</v>
      </c>
      <c r="D106" s="150">
        <v>1147381</v>
      </c>
      <c r="E106" s="150">
        <v>1124479</v>
      </c>
      <c r="F106" s="150">
        <v>1104911</v>
      </c>
      <c r="G106" s="150">
        <v>2343209</v>
      </c>
      <c r="H106" s="150">
        <v>1176566</v>
      </c>
      <c r="I106" s="150">
        <v>1177627</v>
      </c>
      <c r="J106" s="150">
        <v>1197183</v>
      </c>
      <c r="K106" s="150">
        <v>1192371</v>
      </c>
      <c r="L106" s="330">
        <v>1185323</v>
      </c>
      <c r="M106" s="150">
        <v>1179839</v>
      </c>
      <c r="N106" s="150">
        <v>1264433</v>
      </c>
      <c r="O106" s="150">
        <v>1256820</v>
      </c>
      <c r="P106" s="331">
        <v>1318796</v>
      </c>
      <c r="Q106" s="331">
        <v>1527911</v>
      </c>
      <c r="R106" s="331">
        <v>1578813</v>
      </c>
      <c r="S106" s="236">
        <v>1635997</v>
      </c>
      <c r="T106" s="236">
        <v>1694586</v>
      </c>
      <c r="U106" s="236">
        <v>1743514</v>
      </c>
      <c r="V106" s="236">
        <f>+[25]EEFF_TE_Bra!V106</f>
        <v>1812416</v>
      </c>
    </row>
    <row r="107" spans="2:27">
      <c r="B107" s="123" t="s">
        <v>706</v>
      </c>
      <c r="C107" s="150">
        <v>2106603</v>
      </c>
      <c r="D107" s="150">
        <v>2418125</v>
      </c>
      <c r="E107" s="150">
        <v>2347207</v>
      </c>
      <c r="F107" s="150">
        <v>2283080</v>
      </c>
      <c r="G107" s="150">
        <v>1125728</v>
      </c>
      <c r="H107" s="150">
        <v>2603438</v>
      </c>
      <c r="I107" s="150">
        <v>2638945</v>
      </c>
      <c r="J107" s="150">
        <v>2699617</v>
      </c>
      <c r="K107" s="150">
        <v>2686190</v>
      </c>
      <c r="L107" s="330">
        <v>2673970</v>
      </c>
      <c r="M107" s="150">
        <v>2742928</v>
      </c>
      <c r="N107" s="150">
        <v>3012528</v>
      </c>
      <c r="O107" s="150">
        <v>2951233</v>
      </c>
      <c r="P107" s="331">
        <v>2955826</v>
      </c>
      <c r="Q107" s="331">
        <v>3439088</v>
      </c>
      <c r="R107" s="331">
        <v>3687902</v>
      </c>
      <c r="S107" s="236">
        <v>3841197</v>
      </c>
      <c r="T107" s="236">
        <v>3987167</v>
      </c>
      <c r="U107" s="236">
        <v>4114555</v>
      </c>
      <c r="V107" s="236">
        <f>+[25]EEFF_TE_Bra!V107</f>
        <v>4295897</v>
      </c>
    </row>
    <row r="108" spans="2:27">
      <c r="B108" s="123" t="s">
        <v>722</v>
      </c>
      <c r="C108" s="150">
        <v>32509</v>
      </c>
      <c r="D108" s="150">
        <v>54250</v>
      </c>
      <c r="E108" s="150">
        <v>40848</v>
      </c>
      <c r="F108" s="150">
        <v>42962</v>
      </c>
      <c r="G108" s="150">
        <v>20333</v>
      </c>
      <c r="H108" s="150">
        <v>35925</v>
      </c>
      <c r="I108" s="150">
        <v>39380</v>
      </c>
      <c r="J108" s="150">
        <v>37756</v>
      </c>
      <c r="K108" s="150">
        <v>41836</v>
      </c>
      <c r="L108" s="330">
        <v>41236</v>
      </c>
      <c r="M108" s="150">
        <v>34179</v>
      </c>
      <c r="N108" s="150">
        <v>40742</v>
      </c>
      <c r="O108" s="150">
        <v>42419</v>
      </c>
      <c r="P108" s="331">
        <v>48065</v>
      </c>
      <c r="Q108" s="331">
        <v>50331</v>
      </c>
      <c r="R108" s="331">
        <v>50036</v>
      </c>
      <c r="S108" s="236">
        <v>35141</v>
      </c>
      <c r="T108" s="236">
        <v>37211</v>
      </c>
      <c r="U108" s="236">
        <v>22461</v>
      </c>
      <c r="V108" s="236">
        <f>+[25]EEFF_TE_Bra!V108</f>
        <v>20532</v>
      </c>
    </row>
    <row r="109" spans="2:27">
      <c r="B109" s="123" t="s">
        <v>724</v>
      </c>
      <c r="C109" s="150">
        <v>153035</v>
      </c>
      <c r="D109" s="150">
        <v>121553</v>
      </c>
      <c r="E109" s="150">
        <v>125321</v>
      </c>
      <c r="F109" s="150">
        <v>113686</v>
      </c>
      <c r="G109" s="150">
        <v>34827</v>
      </c>
      <c r="H109" s="150">
        <v>90708</v>
      </c>
      <c r="I109" s="150">
        <v>91036</v>
      </c>
      <c r="J109" s="150">
        <v>92755</v>
      </c>
      <c r="K109" s="150">
        <v>86780</v>
      </c>
      <c r="L109" s="330">
        <v>62367</v>
      </c>
      <c r="M109" s="150">
        <v>59509</v>
      </c>
      <c r="N109" s="150">
        <v>58816</v>
      </c>
      <c r="O109" s="150">
        <v>83168</v>
      </c>
      <c r="P109" s="331">
        <v>88682</v>
      </c>
      <c r="Q109" s="331">
        <v>128730</v>
      </c>
      <c r="R109" s="331">
        <v>119037</v>
      </c>
      <c r="S109" s="236">
        <v>116588</v>
      </c>
      <c r="T109" s="236">
        <v>124758</v>
      </c>
      <c r="U109" s="236">
        <v>0</v>
      </c>
      <c r="V109" s="236">
        <f>+[25]EEFF_TE_Bra!V109</f>
        <v>0</v>
      </c>
    </row>
    <row r="110" spans="2:27" ht="18" customHeight="1">
      <c r="B110" s="123" t="s">
        <v>728</v>
      </c>
      <c r="C110" s="150">
        <v>0</v>
      </c>
      <c r="D110" s="150">
        <v>24053</v>
      </c>
      <c r="E110" s="150">
        <v>0</v>
      </c>
      <c r="F110" s="150">
        <v>0</v>
      </c>
      <c r="G110" s="150">
        <v>0</v>
      </c>
      <c r="H110" s="150">
        <v>19093</v>
      </c>
      <c r="I110" s="150">
        <v>18473</v>
      </c>
      <c r="J110" s="150">
        <v>17853</v>
      </c>
      <c r="K110" s="150">
        <v>17232</v>
      </c>
      <c r="L110" s="330">
        <v>16612</v>
      </c>
      <c r="M110" s="150">
        <v>15992</v>
      </c>
      <c r="N110" s="150">
        <v>15372</v>
      </c>
      <c r="O110" s="150">
        <v>14752</v>
      </c>
      <c r="P110" s="331">
        <v>14132</v>
      </c>
      <c r="Q110" s="331">
        <v>13512</v>
      </c>
      <c r="R110" s="331">
        <v>12892</v>
      </c>
      <c r="S110" s="236">
        <v>12272</v>
      </c>
      <c r="T110" s="236">
        <v>0</v>
      </c>
      <c r="U110" s="236">
        <v>0</v>
      </c>
      <c r="V110" s="236">
        <f>+[25]EEFF_TE_Bra!V110</f>
        <v>0</v>
      </c>
    </row>
    <row r="111" spans="2:27">
      <c r="B111" s="123" t="s">
        <v>662</v>
      </c>
      <c r="C111" s="150">
        <v>24053</v>
      </c>
      <c r="D111" s="150">
        <v>6503</v>
      </c>
      <c r="E111" s="150">
        <v>27454.67182</v>
      </c>
      <c r="F111" s="150">
        <v>53841</v>
      </c>
      <c r="G111" s="150">
        <v>34532</v>
      </c>
      <c r="H111" s="150">
        <v>33078</v>
      </c>
      <c r="I111" s="150">
        <v>33602</v>
      </c>
      <c r="J111" s="150">
        <v>34572</v>
      </c>
      <c r="K111" s="150">
        <v>35152</v>
      </c>
      <c r="L111" s="330">
        <v>35652</v>
      </c>
      <c r="M111" s="150">
        <v>46714</v>
      </c>
      <c r="N111" s="150">
        <v>48201</v>
      </c>
      <c r="O111" s="150">
        <v>93739</v>
      </c>
      <c r="P111" s="331">
        <v>77624</v>
      </c>
      <c r="Q111" s="331">
        <v>36621</v>
      </c>
      <c r="R111" s="331">
        <v>37118</v>
      </c>
      <c r="S111" s="236">
        <v>41193</v>
      </c>
      <c r="T111" s="236">
        <v>35851</v>
      </c>
      <c r="U111" s="236">
        <v>33982</v>
      </c>
      <c r="V111" s="236">
        <f>+[25]EEFF_TE_Bra!V111</f>
        <v>29540</v>
      </c>
    </row>
    <row r="112" spans="2:27" ht="22" customHeight="1">
      <c r="B112" s="225" t="s">
        <v>729</v>
      </c>
      <c r="C112" s="226">
        <f t="shared" ref="C112:S112" si="22">SUM(C98:C111)</f>
        <v>4171905</v>
      </c>
      <c r="D112" s="226">
        <f t="shared" si="22"/>
        <v>5263413</v>
      </c>
      <c r="E112" s="226">
        <f t="shared" si="22"/>
        <v>5148695.6718199998</v>
      </c>
      <c r="F112" s="231">
        <f t="shared" si="22"/>
        <v>5675780</v>
      </c>
      <c r="G112" s="231">
        <f t="shared" si="22"/>
        <v>6357440</v>
      </c>
      <c r="H112" s="231">
        <f t="shared" si="22"/>
        <v>6616001</v>
      </c>
      <c r="I112" s="231">
        <f t="shared" si="22"/>
        <v>6740293</v>
      </c>
      <c r="J112" s="231">
        <f t="shared" si="22"/>
        <v>6864775</v>
      </c>
      <c r="K112" s="231">
        <f t="shared" si="22"/>
        <v>6242652</v>
      </c>
      <c r="L112" s="231">
        <f t="shared" si="22"/>
        <v>6221662</v>
      </c>
      <c r="M112" s="231">
        <f t="shared" si="22"/>
        <v>6300954</v>
      </c>
      <c r="N112" s="231">
        <f t="shared" si="22"/>
        <v>7279349</v>
      </c>
      <c r="O112" s="231">
        <f t="shared" si="22"/>
        <v>7109088</v>
      </c>
      <c r="P112" s="334">
        <f t="shared" si="22"/>
        <v>9099463</v>
      </c>
      <c r="Q112" s="334">
        <f t="shared" si="22"/>
        <v>10480370</v>
      </c>
      <c r="R112" s="334">
        <f t="shared" si="22"/>
        <v>11385896</v>
      </c>
      <c r="S112" s="334">
        <f t="shared" si="22"/>
        <v>11690923</v>
      </c>
      <c r="T112" s="334">
        <v>12954810</v>
      </c>
      <c r="U112" s="334">
        <v>13469850</v>
      </c>
      <c r="V112" s="334">
        <f>+[25]EEFF_TE_Bra!V112</f>
        <v>14594207</v>
      </c>
    </row>
    <row r="113" spans="1:22">
      <c r="C113" s="149"/>
      <c r="D113" s="149"/>
      <c r="E113" s="152"/>
      <c r="L113" s="512"/>
      <c r="P113" s="338"/>
      <c r="Q113" s="338"/>
      <c r="R113" s="338"/>
      <c r="S113" s="338"/>
      <c r="V113" s="215">
        <f>+[25]EEFF_TE_Bra!V113</f>
        <v>0</v>
      </c>
    </row>
    <row r="114" spans="1:22">
      <c r="B114" s="123" t="s">
        <v>687</v>
      </c>
      <c r="C114" s="150">
        <v>178733</v>
      </c>
      <c r="D114" s="150">
        <v>214939</v>
      </c>
      <c r="E114" s="150">
        <v>201431</v>
      </c>
      <c r="F114" s="150">
        <v>212706</v>
      </c>
      <c r="G114" s="150">
        <v>226286</v>
      </c>
      <c r="H114" s="150">
        <v>230878</v>
      </c>
      <c r="I114" s="150">
        <v>282713</v>
      </c>
      <c r="J114" s="150">
        <v>287177</v>
      </c>
      <c r="K114" s="150">
        <v>273453</v>
      </c>
      <c r="L114" s="330">
        <v>1967288</v>
      </c>
      <c r="M114" s="150">
        <v>502442</v>
      </c>
      <c r="N114" s="150">
        <v>369210</v>
      </c>
      <c r="O114" s="150">
        <v>327872</v>
      </c>
      <c r="P114" s="331" t="s">
        <v>469</v>
      </c>
      <c r="Q114" s="331" t="s">
        <v>469</v>
      </c>
      <c r="R114" s="331" t="s">
        <v>469</v>
      </c>
      <c r="S114" s="331"/>
      <c r="T114" s="331" t="s">
        <v>469</v>
      </c>
      <c r="V114" s="215">
        <f>+[25]EEFF_TE_Bra!V114</f>
        <v>0</v>
      </c>
    </row>
    <row r="115" spans="1:22">
      <c r="B115" s="153"/>
      <c r="C115" s="154"/>
      <c r="D115" s="154"/>
      <c r="E115" s="155"/>
      <c r="F115" s="154"/>
      <c r="G115" s="154"/>
      <c r="H115" s="154"/>
      <c r="I115" s="153"/>
      <c r="J115" s="154"/>
      <c r="K115" s="154"/>
      <c r="L115" s="547"/>
      <c r="M115" s="154"/>
      <c r="N115" s="154"/>
      <c r="O115" s="154"/>
      <c r="P115" s="339"/>
      <c r="Q115" s="339"/>
      <c r="R115" s="339"/>
      <c r="S115" s="339"/>
      <c r="V115" s="215">
        <f>+[25]EEFF_TE_Bra!V115</f>
        <v>0</v>
      </c>
    </row>
    <row r="116" spans="1:22">
      <c r="B116" s="227" t="s">
        <v>730</v>
      </c>
      <c r="C116" s="228"/>
      <c r="D116" s="228"/>
      <c r="E116" s="228"/>
      <c r="F116" s="228"/>
      <c r="G116" s="228"/>
      <c r="H116" s="228"/>
      <c r="I116" s="227"/>
      <c r="J116" s="228"/>
      <c r="K116" s="228"/>
      <c r="L116" s="541"/>
      <c r="M116" s="228"/>
      <c r="N116" s="228"/>
      <c r="O116" s="228"/>
      <c r="P116" s="335"/>
      <c r="Q116" s="335"/>
      <c r="R116" s="335"/>
      <c r="S116" s="335"/>
      <c r="T116" s="335"/>
      <c r="U116" s="335"/>
      <c r="V116" s="335">
        <f>+[25]EEFF_TE_Bra!V116</f>
        <v>0</v>
      </c>
    </row>
    <row r="117" spans="1:22">
      <c r="B117" s="123" t="s">
        <v>731</v>
      </c>
      <c r="C117" s="150">
        <v>2372437</v>
      </c>
      <c r="D117" s="150">
        <v>3590020</v>
      </c>
      <c r="E117" s="150">
        <v>3590020</v>
      </c>
      <c r="F117" s="150">
        <v>3590020</v>
      </c>
      <c r="G117" s="150">
        <v>3590020</v>
      </c>
      <c r="H117" s="150">
        <v>3590020</v>
      </c>
      <c r="I117" s="150">
        <v>3590020</v>
      </c>
      <c r="J117" s="150">
        <v>3590020</v>
      </c>
      <c r="K117" s="150">
        <v>3590020</v>
      </c>
      <c r="L117" s="330">
        <v>3590020</v>
      </c>
      <c r="M117" s="150">
        <v>3590020</v>
      </c>
      <c r="N117" s="150">
        <v>3590020</v>
      </c>
      <c r="O117" s="150">
        <v>3590020</v>
      </c>
      <c r="P117" s="331">
        <v>3590020</v>
      </c>
      <c r="Q117" s="331">
        <v>3590020</v>
      </c>
      <c r="R117" s="331">
        <v>3590020</v>
      </c>
      <c r="S117" s="236">
        <v>3590020</v>
      </c>
      <c r="T117" s="236">
        <v>3590020</v>
      </c>
      <c r="U117" s="236">
        <v>3590020</v>
      </c>
      <c r="V117" s="236">
        <f>+[25]EEFF_TE_Bra!V117</f>
        <v>3590020</v>
      </c>
    </row>
    <row r="118" spans="1:22">
      <c r="B118" s="123" t="s">
        <v>732</v>
      </c>
      <c r="C118" s="150">
        <v>1217583</v>
      </c>
      <c r="D118" s="150">
        <v>666</v>
      </c>
      <c r="E118" s="150">
        <v>666</v>
      </c>
      <c r="F118" s="150">
        <v>666</v>
      </c>
      <c r="G118" s="150">
        <v>666</v>
      </c>
      <c r="H118" s="150">
        <v>666</v>
      </c>
      <c r="I118" s="150">
        <v>666</v>
      </c>
      <c r="J118" s="150">
        <v>666</v>
      </c>
      <c r="K118" s="150">
        <v>666</v>
      </c>
      <c r="L118" s="330">
        <v>666</v>
      </c>
      <c r="M118" s="150">
        <v>666</v>
      </c>
      <c r="N118" s="150">
        <v>666</v>
      </c>
      <c r="O118" s="150">
        <v>666</v>
      </c>
      <c r="P118" s="331">
        <v>666</v>
      </c>
      <c r="Q118" s="331">
        <v>666</v>
      </c>
      <c r="R118" s="331">
        <v>666</v>
      </c>
      <c r="S118" s="236">
        <v>666</v>
      </c>
      <c r="T118" s="236">
        <v>666</v>
      </c>
      <c r="U118" s="236">
        <v>666</v>
      </c>
      <c r="V118" s="236">
        <f>+[25]EEFF_TE_Bra!V118</f>
        <v>666</v>
      </c>
    </row>
    <row r="119" spans="1:22">
      <c r="B119" s="123" t="s">
        <v>733</v>
      </c>
      <c r="C119" s="150">
        <v>6527704</v>
      </c>
      <c r="D119" s="150">
        <v>7394031</v>
      </c>
      <c r="E119" s="150">
        <v>7394031</v>
      </c>
      <c r="F119" s="150">
        <v>6549032</v>
      </c>
      <c r="G119" s="150">
        <v>6549032</v>
      </c>
      <c r="H119" s="150">
        <v>7404769</v>
      </c>
      <c r="I119" s="150">
        <v>7404769</v>
      </c>
      <c r="J119" s="150">
        <v>7404769</v>
      </c>
      <c r="K119" s="150">
        <v>7404769</v>
      </c>
      <c r="L119" s="330">
        <v>8172442</v>
      </c>
      <c r="M119" s="150">
        <v>8172442</v>
      </c>
      <c r="N119" s="150">
        <v>8172442</v>
      </c>
      <c r="O119" s="150">
        <v>8172442</v>
      </c>
      <c r="P119" s="331">
        <v>9863692</v>
      </c>
      <c r="Q119" s="331">
        <v>9332529</v>
      </c>
      <c r="R119" s="331">
        <v>9332529</v>
      </c>
      <c r="S119" s="236">
        <v>9332529</v>
      </c>
      <c r="T119" s="236">
        <v>11045897</v>
      </c>
      <c r="U119" s="236">
        <v>11588971</v>
      </c>
      <c r="V119" s="236">
        <f>+[25]EEFF_TE_Bra!V119</f>
        <v>12288676</v>
      </c>
    </row>
    <row r="120" spans="1:22">
      <c r="B120" s="123" t="s">
        <v>1044</v>
      </c>
      <c r="C120" s="150"/>
      <c r="D120" s="150"/>
      <c r="E120" s="150"/>
      <c r="F120" s="150"/>
      <c r="G120" s="150"/>
      <c r="H120" s="150"/>
      <c r="I120" s="150"/>
      <c r="J120" s="150"/>
      <c r="K120" s="150"/>
      <c r="L120" s="331" t="s">
        <v>469</v>
      </c>
      <c r="M120" s="150"/>
      <c r="N120" s="150"/>
      <c r="O120" s="150"/>
      <c r="P120" s="331">
        <v>-364659</v>
      </c>
      <c r="Q120" s="331">
        <v>-364659</v>
      </c>
      <c r="R120" s="331">
        <v>-240676</v>
      </c>
      <c r="S120" s="236">
        <v>-240676</v>
      </c>
      <c r="T120" s="236">
        <v>0</v>
      </c>
      <c r="U120" s="236">
        <v>-283180</v>
      </c>
      <c r="V120" s="236">
        <f>+[25]EEFF_TE_Bra!V120</f>
        <v>-277910</v>
      </c>
    </row>
    <row r="121" spans="1:22">
      <c r="B121" s="123" t="s">
        <v>734</v>
      </c>
      <c r="C121" s="150">
        <v>0</v>
      </c>
      <c r="D121" s="150">
        <v>0</v>
      </c>
      <c r="E121" s="150">
        <v>236948</v>
      </c>
      <c r="F121" s="150">
        <v>482122</v>
      </c>
      <c r="G121" s="150">
        <v>1173923</v>
      </c>
      <c r="H121" s="150">
        <v>73192</v>
      </c>
      <c r="I121" s="150">
        <v>73389</v>
      </c>
      <c r="J121" s="150">
        <v>70369</v>
      </c>
      <c r="K121" s="150">
        <v>77405</v>
      </c>
      <c r="L121" s="330">
        <v>31191</v>
      </c>
      <c r="M121" s="150">
        <v>63630</v>
      </c>
      <c r="N121" s="150">
        <v>62841</v>
      </c>
      <c r="O121" s="150">
        <v>53225</v>
      </c>
      <c r="P121" s="331">
        <v>140114</v>
      </c>
      <c r="Q121" s="331">
        <v>166601</v>
      </c>
      <c r="R121" s="331">
        <v>17481</v>
      </c>
      <c r="S121" s="236">
        <v>32052</v>
      </c>
      <c r="T121" s="236">
        <v>-237377</v>
      </c>
      <c r="U121" s="236">
        <v>0</v>
      </c>
      <c r="V121" s="236">
        <f>+[25]EEFF_TE_Bra!V121</f>
        <v>0</v>
      </c>
    </row>
    <row r="122" spans="1:22">
      <c r="B122" s="123" t="s">
        <v>1045</v>
      </c>
      <c r="C122" s="150"/>
      <c r="D122" s="150"/>
      <c r="E122" s="150"/>
      <c r="F122" s="150"/>
      <c r="G122" s="150"/>
      <c r="H122" s="150"/>
      <c r="I122" s="150"/>
      <c r="J122" s="150"/>
      <c r="K122" s="150"/>
      <c r="L122" s="330"/>
      <c r="M122" s="150"/>
      <c r="N122" s="150"/>
      <c r="O122" s="150"/>
      <c r="P122" s="331">
        <v>114129</v>
      </c>
      <c r="Q122" s="331">
        <v>582624</v>
      </c>
      <c r="R122" s="331">
        <v>1432623</v>
      </c>
      <c r="S122" s="236">
        <v>1828402</v>
      </c>
      <c r="T122" s="236">
        <v>0</v>
      </c>
      <c r="U122" s="236">
        <v>0</v>
      </c>
      <c r="V122" s="236">
        <f>+[25]EEFF_TE_Bra!V122</f>
        <v>0</v>
      </c>
    </row>
    <row r="123" spans="1:22">
      <c r="B123" s="123" t="s">
        <v>735</v>
      </c>
      <c r="C123" s="150">
        <v>0</v>
      </c>
      <c r="D123" s="150">
        <v>0</v>
      </c>
      <c r="E123" s="150">
        <v>0</v>
      </c>
      <c r="F123" s="150">
        <v>0</v>
      </c>
      <c r="G123" s="150">
        <v>0</v>
      </c>
      <c r="H123" s="150">
        <v>0</v>
      </c>
      <c r="I123" s="150">
        <v>353512</v>
      </c>
      <c r="J123" s="150">
        <v>811826</v>
      </c>
      <c r="K123" s="150">
        <v>876789</v>
      </c>
      <c r="L123" s="330">
        <v>0</v>
      </c>
      <c r="M123" s="150">
        <v>392831</v>
      </c>
      <c r="N123" s="150">
        <v>1121337</v>
      </c>
      <c r="O123" s="150">
        <v>1514967</v>
      </c>
      <c r="P123" s="331">
        <v>524450</v>
      </c>
      <c r="Q123" s="331">
        <v>0</v>
      </c>
      <c r="R123" s="331">
        <v>0</v>
      </c>
      <c r="S123" s="236">
        <v>0</v>
      </c>
      <c r="T123" s="236">
        <v>0</v>
      </c>
      <c r="U123" s="236">
        <v>0</v>
      </c>
      <c r="V123" s="236">
        <f>+[25]EEFF_TE_Bra!V123</f>
        <v>0</v>
      </c>
    </row>
    <row r="124" spans="1:22">
      <c r="B124" s="225" t="s">
        <v>737</v>
      </c>
      <c r="C124" s="548">
        <f t="shared" ref="C124:K124" si="23">SUM(C114:C123)</f>
        <v>10296457</v>
      </c>
      <c r="D124" s="548">
        <f t="shared" si="23"/>
        <v>11199656</v>
      </c>
      <c r="E124" s="548">
        <f t="shared" si="23"/>
        <v>11423096</v>
      </c>
      <c r="F124" s="548">
        <f t="shared" si="23"/>
        <v>10834546</v>
      </c>
      <c r="G124" s="548">
        <f t="shared" si="23"/>
        <v>11539927</v>
      </c>
      <c r="H124" s="548">
        <f t="shared" si="23"/>
        <v>11299525</v>
      </c>
      <c r="I124" s="548">
        <f t="shared" si="23"/>
        <v>11705069</v>
      </c>
      <c r="J124" s="548">
        <f t="shared" si="23"/>
        <v>12164827</v>
      </c>
      <c r="K124" s="548">
        <f t="shared" si="23"/>
        <v>12223102</v>
      </c>
      <c r="L124" s="334">
        <f>SUM(L117:L123)</f>
        <v>11794319</v>
      </c>
      <c r="M124" s="548">
        <f>SUM(M114:M123)</f>
        <v>12722031</v>
      </c>
      <c r="N124" s="548">
        <f>SUM(N114:N123)</f>
        <v>13316516</v>
      </c>
      <c r="O124" s="548">
        <f>SUM(O114:O123)</f>
        <v>13659192</v>
      </c>
      <c r="P124" s="334">
        <f>SUM(P117:P123)</f>
        <v>13868412</v>
      </c>
      <c r="Q124" s="334">
        <f>SUM(Q117:Q123)</f>
        <v>13307781</v>
      </c>
      <c r="R124" s="334">
        <f>SUM(R117:R123)</f>
        <v>14132643</v>
      </c>
      <c r="S124" s="334">
        <f>SUM(S117:S123)</f>
        <v>14542993</v>
      </c>
      <c r="T124" s="334">
        <v>14399206</v>
      </c>
      <c r="U124" s="334">
        <v>14896477</v>
      </c>
      <c r="V124" s="334">
        <f>+[25]EEFF_TE_Bra!V124</f>
        <v>15601452</v>
      </c>
    </row>
    <row r="125" spans="1:22">
      <c r="A125" s="243"/>
      <c r="B125" s="123" t="s">
        <v>948</v>
      </c>
      <c r="C125" s="549"/>
      <c r="D125" s="549"/>
      <c r="E125" s="549"/>
      <c r="F125" s="549"/>
      <c r="G125" s="549"/>
      <c r="H125" s="549"/>
      <c r="I125" s="549"/>
      <c r="J125" s="549"/>
      <c r="K125" s="549"/>
      <c r="L125" s="236">
        <v>1967288</v>
      </c>
      <c r="M125" s="236"/>
      <c r="N125" s="236"/>
      <c r="O125" s="236"/>
      <c r="P125" s="236">
        <v>371159</v>
      </c>
      <c r="Q125" s="236">
        <v>355926</v>
      </c>
      <c r="R125" s="236">
        <v>348109</v>
      </c>
      <c r="S125" s="236">
        <v>390121</v>
      </c>
      <c r="T125" s="236">
        <v>393529</v>
      </c>
      <c r="U125" s="236">
        <v>409853</v>
      </c>
      <c r="V125" s="236">
        <f>+[25]EEFF_TE_Bra!V125</f>
        <v>434085</v>
      </c>
    </row>
    <row r="126" spans="1:22">
      <c r="B126" s="225" t="s">
        <v>738</v>
      </c>
      <c r="C126" s="548">
        <f t="shared" ref="C126:K126" si="24">SUM(C124+C112+C96)</f>
        <v>15066333</v>
      </c>
      <c r="D126" s="548">
        <f t="shared" si="24"/>
        <v>17252173</v>
      </c>
      <c r="E126" s="548">
        <f t="shared" si="24"/>
        <v>17417558</v>
      </c>
      <c r="F126" s="548">
        <f t="shared" si="24"/>
        <v>17534705</v>
      </c>
      <c r="G126" s="548">
        <f t="shared" si="24"/>
        <v>18907128</v>
      </c>
      <c r="H126" s="548">
        <f t="shared" si="24"/>
        <v>18542224</v>
      </c>
      <c r="I126" s="548">
        <f t="shared" si="24"/>
        <v>19169401</v>
      </c>
      <c r="J126" s="548">
        <f t="shared" si="24"/>
        <v>19908537</v>
      </c>
      <c r="K126" s="548">
        <f t="shared" si="24"/>
        <v>20014346</v>
      </c>
      <c r="L126" s="334">
        <f>SUM(L124+L112+L96+L125)</f>
        <v>21599094</v>
      </c>
      <c r="M126" s="548">
        <f>SUM(M124+M112+M96)</f>
        <v>20731467</v>
      </c>
      <c r="N126" s="548">
        <f>SUM(N124+N112+N96)</f>
        <v>22431569</v>
      </c>
      <c r="O126" s="548">
        <f>SUM(O124+O112+O96)</f>
        <v>22168547</v>
      </c>
      <c r="P126" s="334">
        <f>SUM(P124+P112+P96+P125)</f>
        <v>24711531</v>
      </c>
      <c r="Q126" s="334">
        <f>SUM(Q124+Q112+Q96+Q125)</f>
        <v>26505399</v>
      </c>
      <c r="R126" s="334">
        <f>SUM(R124+R112+R96+R125)</f>
        <v>27869531</v>
      </c>
      <c r="S126" s="334">
        <f>SUM(S124+S112+S96+S125)</f>
        <v>28193896</v>
      </c>
      <c r="T126" s="334">
        <v>28976739</v>
      </c>
      <c r="U126" s="334">
        <v>30008395</v>
      </c>
      <c r="V126" s="334">
        <f>+[25]EEFF_TE_Bra!V126</f>
        <v>31193101</v>
      </c>
    </row>
    <row r="127" spans="1:22">
      <c r="C127" s="108">
        <f t="shared" ref="C127:R127" si="25">+C126-C77</f>
        <v>-666.52381999976933</v>
      </c>
      <c r="D127" s="108">
        <f t="shared" si="25"/>
        <v>-0.11524000018835068</v>
      </c>
      <c r="E127" s="108">
        <f t="shared" si="25"/>
        <v>0</v>
      </c>
      <c r="F127" s="108">
        <f t="shared" si="25"/>
        <v>0</v>
      </c>
      <c r="G127" s="108">
        <f t="shared" si="25"/>
        <v>0</v>
      </c>
      <c r="H127" s="108">
        <f t="shared" si="25"/>
        <v>0</v>
      </c>
      <c r="I127" s="108">
        <f t="shared" si="25"/>
        <v>0</v>
      </c>
      <c r="J127" s="108">
        <f t="shared" si="25"/>
        <v>0</v>
      </c>
      <c r="K127" s="108">
        <f t="shared" si="25"/>
        <v>0</v>
      </c>
      <c r="L127" s="108">
        <f t="shared" si="25"/>
        <v>0</v>
      </c>
      <c r="M127" s="108">
        <f t="shared" si="25"/>
        <v>0</v>
      </c>
      <c r="N127" s="108">
        <f t="shared" si="25"/>
        <v>0</v>
      </c>
      <c r="O127" s="108">
        <f t="shared" si="25"/>
        <v>0</v>
      </c>
      <c r="P127" s="108">
        <f t="shared" si="25"/>
        <v>-1</v>
      </c>
      <c r="Q127" s="108">
        <f t="shared" si="25"/>
        <v>0</v>
      </c>
      <c r="R127" s="108">
        <f t="shared" si="25"/>
        <v>0</v>
      </c>
      <c r="S127" s="338"/>
    </row>
    <row r="128" spans="1:22">
      <c r="L128" s="512"/>
      <c r="P128" s="338"/>
      <c r="Q128" s="338"/>
      <c r="R128" s="338"/>
      <c r="S128" s="338"/>
    </row>
    <row r="129" spans="2:22" ht="15" customHeight="1">
      <c r="B129" s="143" t="s">
        <v>1046</v>
      </c>
      <c r="L129" s="512"/>
      <c r="P129" s="338"/>
      <c r="Q129" s="338"/>
      <c r="R129" s="338"/>
      <c r="S129" s="338"/>
    </row>
    <row r="130" spans="2:22" ht="15">
      <c r="B130" s="21" t="s">
        <v>1042</v>
      </c>
      <c r="L130" s="512"/>
      <c r="P130" s="338"/>
      <c r="Q130" s="338"/>
      <c r="R130" s="338"/>
      <c r="S130" s="338"/>
    </row>
    <row r="131" spans="2:22">
      <c r="L131" s="512"/>
      <c r="P131" s="338"/>
      <c r="Q131" s="338"/>
      <c r="R131" s="338"/>
      <c r="S131" s="338"/>
    </row>
    <row r="132" spans="2:22" ht="14.5" customHeight="1">
      <c r="B132" s="810" t="s">
        <v>739</v>
      </c>
      <c r="C132" s="814" t="s">
        <v>648</v>
      </c>
      <c r="D132" s="814"/>
      <c r="E132" s="814"/>
      <c r="F132" s="814"/>
      <c r="G132" s="814"/>
      <c r="H132" s="814"/>
      <c r="I132" s="814"/>
      <c r="J132" s="814"/>
      <c r="K132" s="814"/>
      <c r="L132" s="814"/>
      <c r="M132" s="814"/>
      <c r="N132" s="814"/>
      <c r="O132" s="814"/>
      <c r="P132" s="814"/>
      <c r="Q132" s="376"/>
      <c r="R132" s="376"/>
      <c r="S132" s="600"/>
      <c r="T132" s="600"/>
      <c r="U132" s="535"/>
      <c r="V132" s="535"/>
    </row>
    <row r="133" spans="2:22">
      <c r="B133" s="810"/>
      <c r="C133" s="219">
        <v>2016</v>
      </c>
      <c r="D133" s="220">
        <v>2017</v>
      </c>
      <c r="E133" s="220" t="s">
        <v>649</v>
      </c>
      <c r="F133" s="220" t="s">
        <v>650</v>
      </c>
      <c r="G133" s="220" t="s">
        <v>651</v>
      </c>
      <c r="H133" s="220" t="s">
        <v>652</v>
      </c>
      <c r="I133" s="220" t="s">
        <v>653</v>
      </c>
      <c r="J133" s="220" t="s">
        <v>654</v>
      </c>
      <c r="K133" s="220" t="s">
        <v>655</v>
      </c>
      <c r="L133" s="536" t="s">
        <v>656</v>
      </c>
      <c r="M133" s="220" t="s">
        <v>657</v>
      </c>
      <c r="N133" s="220" t="s">
        <v>658</v>
      </c>
      <c r="O133" s="220" t="s">
        <v>625</v>
      </c>
      <c r="P133" s="377" t="s">
        <v>938</v>
      </c>
      <c r="Q133" s="377" t="s">
        <v>992</v>
      </c>
      <c r="R133" s="377" t="s">
        <v>1026</v>
      </c>
      <c r="S133" s="377" t="s">
        <v>1163</v>
      </c>
      <c r="T133" s="377" t="s">
        <v>1199</v>
      </c>
      <c r="U133" s="377" t="s">
        <v>1246</v>
      </c>
      <c r="V133" s="377" t="s">
        <v>1219</v>
      </c>
    </row>
    <row r="134" spans="2:22">
      <c r="B134" s="123" t="s">
        <v>740</v>
      </c>
      <c r="C134" s="150">
        <v>1099482.87901</v>
      </c>
      <c r="D134" s="150">
        <v>2039364</v>
      </c>
      <c r="E134" s="150">
        <f t="shared" ref="E134:N134" si="26">SUM(E135:E136)</f>
        <v>834640</v>
      </c>
      <c r="F134" s="150">
        <f t="shared" si="26"/>
        <v>844171</v>
      </c>
      <c r="G134" s="150">
        <f t="shared" si="26"/>
        <v>716485</v>
      </c>
      <c r="H134" s="150">
        <f t="shared" si="26"/>
        <v>808236</v>
      </c>
      <c r="I134" s="150">
        <f t="shared" si="26"/>
        <v>806853</v>
      </c>
      <c r="J134" s="150">
        <f t="shared" si="26"/>
        <v>807586</v>
      </c>
      <c r="K134" s="150">
        <f t="shared" si="26"/>
        <v>782483</v>
      </c>
      <c r="L134" s="330">
        <f t="shared" si="26"/>
        <v>852480</v>
      </c>
      <c r="M134" s="150">
        <f t="shared" si="26"/>
        <v>851478</v>
      </c>
      <c r="N134" s="150">
        <f t="shared" si="26"/>
        <v>1700533</v>
      </c>
      <c r="O134" s="150">
        <f>SUM(O135:O136)</f>
        <v>956151</v>
      </c>
      <c r="P134" s="331">
        <f>P135+P136</f>
        <v>989357</v>
      </c>
      <c r="Q134" s="331">
        <f>Q135+Q136</f>
        <v>1000176</v>
      </c>
      <c r="R134" s="331">
        <v>922052.06234039995</v>
      </c>
      <c r="S134" s="236">
        <f t="shared" ref="S134:T134" si="27">S135+S136</f>
        <v>913149.23843959998</v>
      </c>
      <c r="T134" s="236">
        <f t="shared" si="27"/>
        <v>829950</v>
      </c>
      <c r="U134" s="236">
        <v>843349</v>
      </c>
      <c r="V134" s="236">
        <f>+[25]EEFF_TE_Bra!V134</f>
        <v>894435</v>
      </c>
    </row>
    <row r="135" spans="2:22">
      <c r="B135" s="123" t="s">
        <v>741</v>
      </c>
      <c r="C135" s="150">
        <v>1076083</v>
      </c>
      <c r="D135" s="150">
        <v>2013296</v>
      </c>
      <c r="E135" s="150">
        <v>827908</v>
      </c>
      <c r="F135" s="150">
        <v>837376</v>
      </c>
      <c r="G135" s="150">
        <v>709948</v>
      </c>
      <c r="H135" s="150">
        <v>801395</v>
      </c>
      <c r="I135" s="150">
        <v>799831</v>
      </c>
      <c r="J135" s="150">
        <v>800431</v>
      </c>
      <c r="K135" s="150">
        <v>772603</v>
      </c>
      <c r="L135" s="330">
        <v>844689</v>
      </c>
      <c r="M135" s="150">
        <v>843778</v>
      </c>
      <c r="N135" s="150">
        <v>1693051</v>
      </c>
      <c r="O135" s="150">
        <v>944448</v>
      </c>
      <c r="P135" s="375">
        <v>970710</v>
      </c>
      <c r="Q135" s="331">
        <v>991025</v>
      </c>
      <c r="R135" s="331">
        <v>898410</v>
      </c>
      <c r="S135" s="236">
        <v>896986</v>
      </c>
      <c r="T135" s="236">
        <v>820516</v>
      </c>
      <c r="U135" s="236">
        <v>838279</v>
      </c>
      <c r="V135" s="236">
        <f>+[25]EEFF_TE_Bra!V135</f>
        <v>886683</v>
      </c>
    </row>
    <row r="136" spans="2:22">
      <c r="B136" s="123" t="s">
        <v>700</v>
      </c>
      <c r="C136" s="150">
        <v>23399.879010000001</v>
      </c>
      <c r="D136" s="150">
        <v>26068</v>
      </c>
      <c r="E136" s="150">
        <v>6732</v>
      </c>
      <c r="F136" s="150">
        <v>6795</v>
      </c>
      <c r="G136" s="150">
        <v>6537</v>
      </c>
      <c r="H136" s="150">
        <v>6841</v>
      </c>
      <c r="I136" s="150">
        <v>7022</v>
      </c>
      <c r="J136" s="150">
        <v>7155</v>
      </c>
      <c r="K136" s="150">
        <v>9880</v>
      </c>
      <c r="L136" s="330">
        <v>7791</v>
      </c>
      <c r="M136" s="150">
        <v>7700</v>
      </c>
      <c r="N136" s="150">
        <v>7482</v>
      </c>
      <c r="O136" s="150">
        <v>11703</v>
      </c>
      <c r="P136" s="375">
        <v>18647</v>
      </c>
      <c r="Q136" s="331">
        <v>9151</v>
      </c>
      <c r="R136" s="331">
        <v>23642.062340399996</v>
      </c>
      <c r="S136" s="236">
        <v>16163.238439600005</v>
      </c>
      <c r="T136" s="236">
        <v>9434</v>
      </c>
      <c r="U136" s="236">
        <v>5070</v>
      </c>
      <c r="V136" s="236">
        <f>+[25]EEFF_TE_Bra!V136</f>
        <v>7752</v>
      </c>
    </row>
    <row r="137" spans="2:22">
      <c r="B137" s="123" t="s">
        <v>742</v>
      </c>
      <c r="C137" s="150">
        <v>-148298</v>
      </c>
      <c r="D137" s="150">
        <v>-261532</v>
      </c>
      <c r="E137" s="150">
        <v>-102316</v>
      </c>
      <c r="F137" s="150">
        <v>-104763</v>
      </c>
      <c r="G137" s="150">
        <v>-110622</v>
      </c>
      <c r="H137" s="150">
        <v>-118540</v>
      </c>
      <c r="I137" s="150">
        <v>-112689</v>
      </c>
      <c r="J137" s="150">
        <v>-115180</v>
      </c>
      <c r="K137" s="150">
        <v>-123950</v>
      </c>
      <c r="L137" s="330">
        <v>-123020</v>
      </c>
      <c r="M137" s="331">
        <v>-117137</v>
      </c>
      <c r="N137" s="150">
        <v>-203946</v>
      </c>
      <c r="O137" s="150">
        <v>-134892</v>
      </c>
      <c r="P137" s="331">
        <v>-150363</v>
      </c>
      <c r="Q137" s="331">
        <v>-147343</v>
      </c>
      <c r="R137" s="331">
        <v>-129734</v>
      </c>
      <c r="S137" s="236">
        <v>-154770</v>
      </c>
      <c r="T137" s="236">
        <v>-165237</v>
      </c>
      <c r="U137" s="236">
        <v>-127927</v>
      </c>
      <c r="V137" s="236">
        <f>+[25]EEFF_TE_Bra!V137</f>
        <v>-165237</v>
      </c>
    </row>
    <row r="138" spans="2:22">
      <c r="B138" s="221" t="s">
        <v>743</v>
      </c>
      <c r="C138" s="222">
        <f>SUM(C135:C137)</f>
        <v>951184.87901000003</v>
      </c>
      <c r="D138" s="222">
        <f>SUM(D135:D137)</f>
        <v>1777832</v>
      </c>
      <c r="E138" s="222">
        <f t="shared" ref="E138:P138" si="28">SUM(E135:E137)</f>
        <v>732324</v>
      </c>
      <c r="F138" s="222">
        <f t="shared" si="28"/>
        <v>739408</v>
      </c>
      <c r="G138" s="222">
        <f t="shared" si="28"/>
        <v>605863</v>
      </c>
      <c r="H138" s="222">
        <f t="shared" si="28"/>
        <v>689696</v>
      </c>
      <c r="I138" s="222">
        <f t="shared" si="28"/>
        <v>694164</v>
      </c>
      <c r="J138" s="222">
        <f t="shared" si="28"/>
        <v>692406</v>
      </c>
      <c r="K138" s="222">
        <f t="shared" si="28"/>
        <v>658533</v>
      </c>
      <c r="L138" s="537">
        <f t="shared" si="28"/>
        <v>729460</v>
      </c>
      <c r="M138" s="222">
        <f t="shared" si="28"/>
        <v>734341</v>
      </c>
      <c r="N138" s="222">
        <f t="shared" si="28"/>
        <v>1496587</v>
      </c>
      <c r="O138" s="222">
        <f t="shared" si="28"/>
        <v>821259</v>
      </c>
      <c r="P138" s="222">
        <f t="shared" si="28"/>
        <v>838994</v>
      </c>
      <c r="Q138" s="222">
        <f>SUM(Q135:Q137)</f>
        <v>852833</v>
      </c>
      <c r="R138" s="222">
        <f>SUM(R135:R137)</f>
        <v>792318.06234039995</v>
      </c>
      <c r="S138" s="601">
        <f>SUM(S135:S137)</f>
        <v>758379.23843959998</v>
      </c>
      <c r="T138" s="601">
        <f>SUM(T135:T137)</f>
        <v>664713</v>
      </c>
      <c r="U138" s="601">
        <v>715422</v>
      </c>
      <c r="V138" s="601">
        <f>+[25]EEFF_TE_Bra!V138</f>
        <v>729198</v>
      </c>
    </row>
    <row r="139" spans="2:22">
      <c r="B139" s="221" t="s">
        <v>744</v>
      </c>
      <c r="C139" s="222">
        <f>SUM(C140:C144)</f>
        <v>-528915.87901000003</v>
      </c>
      <c r="D139" s="222">
        <f t="shared" ref="D139:P139" si="29">SUM(D140:D144)</f>
        <v>-811211</v>
      </c>
      <c r="E139" s="222">
        <f>SUM(E140:E144)</f>
        <v>-259669</v>
      </c>
      <c r="F139" s="222">
        <f t="shared" si="29"/>
        <v>-266599.70914000017</v>
      </c>
      <c r="G139" s="222">
        <f t="shared" si="29"/>
        <v>-265301.68775999983</v>
      </c>
      <c r="H139" s="222">
        <f>SUM(H140:H144)</f>
        <v>-310723</v>
      </c>
      <c r="I139" s="222">
        <f t="shared" si="29"/>
        <v>-275211</v>
      </c>
      <c r="J139" s="222">
        <f t="shared" si="29"/>
        <v>-315199</v>
      </c>
      <c r="K139" s="222">
        <f t="shared" si="29"/>
        <v>-293376</v>
      </c>
      <c r="L139" s="537">
        <f t="shared" si="29"/>
        <v>-274963</v>
      </c>
      <c r="M139" s="222">
        <f>SUM(M140:M144)</f>
        <v>-270109</v>
      </c>
      <c r="N139" s="222">
        <f t="shared" si="29"/>
        <v>-266759</v>
      </c>
      <c r="O139" s="222">
        <f t="shared" si="29"/>
        <v>-279007</v>
      </c>
      <c r="P139" s="222">
        <f t="shared" si="29"/>
        <v>-335923</v>
      </c>
      <c r="Q139" s="222">
        <f>SUM(Q140:Q144)</f>
        <v>-279729</v>
      </c>
      <c r="R139" s="222">
        <f>SUM(R140:R144)</f>
        <v>-298611.75536040001</v>
      </c>
      <c r="S139" s="598">
        <f t="shared" ref="S139:T139" si="30">SUM(S140:S144)</f>
        <v>-297045.54541960004</v>
      </c>
      <c r="T139" s="598">
        <f t="shared" si="30"/>
        <v>-336565</v>
      </c>
      <c r="U139" s="598">
        <v>-308650</v>
      </c>
      <c r="V139" s="598">
        <f>+[25]EEFF_TE_Bra!V139</f>
        <v>-309209</v>
      </c>
    </row>
    <row r="140" spans="2:22">
      <c r="B140" s="123" t="s">
        <v>666</v>
      </c>
      <c r="C140" s="150">
        <v>-275181</v>
      </c>
      <c r="D140" s="150">
        <v>-302269</v>
      </c>
      <c r="E140" s="150">
        <v>-77724</v>
      </c>
      <c r="F140" s="150">
        <v>-79437.08490999999</v>
      </c>
      <c r="G140" s="150">
        <v>-79695.635910000012</v>
      </c>
      <c r="H140" s="150">
        <v>-84104</v>
      </c>
      <c r="I140" s="150">
        <v>-83116</v>
      </c>
      <c r="J140" s="150">
        <v>-86108</v>
      </c>
      <c r="K140" s="150">
        <v>-87512</v>
      </c>
      <c r="L140" s="330">
        <v>-79759</v>
      </c>
      <c r="M140" s="331">
        <v>-74866</v>
      </c>
      <c r="N140" s="150">
        <v>-75789</v>
      </c>
      <c r="O140" s="150">
        <v>-79077</v>
      </c>
      <c r="P140" s="331">
        <v>-96909</v>
      </c>
      <c r="Q140" s="331">
        <v>-91145</v>
      </c>
      <c r="R140" s="331">
        <v>-94312.440979999999</v>
      </c>
      <c r="S140" s="236">
        <v>-95299.559020000001</v>
      </c>
      <c r="T140" s="236">
        <v>-99790</v>
      </c>
      <c r="U140" s="236">
        <v>-98621</v>
      </c>
      <c r="V140" s="236">
        <f>+[25]EEFF_TE_Bra!V140</f>
        <v>-96848</v>
      </c>
    </row>
    <row r="141" spans="2:22">
      <c r="B141" s="123" t="s">
        <v>745</v>
      </c>
      <c r="C141" s="150">
        <v>-13746</v>
      </c>
      <c r="D141" s="150">
        <v>-13602</v>
      </c>
      <c r="E141" s="150">
        <v>-3016</v>
      </c>
      <c r="F141" s="150">
        <v>-3361.6449299999986</v>
      </c>
      <c r="G141" s="150">
        <v>-3472.1449000000016</v>
      </c>
      <c r="H141" s="150">
        <v>-5460</v>
      </c>
      <c r="I141" s="150">
        <v>-3151</v>
      </c>
      <c r="J141" s="150">
        <v>-3661</v>
      </c>
      <c r="K141" s="150">
        <v>-3935</v>
      </c>
      <c r="L141" s="330">
        <v>-3392</v>
      </c>
      <c r="M141" s="331">
        <v>-3005</v>
      </c>
      <c r="N141" s="150">
        <v>-3973</v>
      </c>
      <c r="O141" s="150">
        <v>-4052</v>
      </c>
      <c r="P141" s="331">
        <v>-7293</v>
      </c>
      <c r="Q141" s="331">
        <v>-3689</v>
      </c>
      <c r="R141" s="331">
        <v>-5354</v>
      </c>
      <c r="S141" s="236">
        <v>-3848</v>
      </c>
      <c r="T141" s="236">
        <v>-6073</v>
      </c>
      <c r="U141" s="236">
        <v>-4403</v>
      </c>
      <c r="V141" s="236">
        <f>+[25]EEFF_TE_Bra!V141</f>
        <v>-5419</v>
      </c>
    </row>
    <row r="142" spans="2:22">
      <c r="B142" s="123" t="s">
        <v>668</v>
      </c>
      <c r="C142" s="150">
        <v>-124276.87901</v>
      </c>
      <c r="D142" s="150">
        <v>-129992</v>
      </c>
      <c r="E142" s="150">
        <v>-27374</v>
      </c>
      <c r="F142" s="150">
        <v>-28499.908660000005</v>
      </c>
      <c r="G142" s="150">
        <v>-30424.873219999998</v>
      </c>
      <c r="H142" s="150">
        <v>-50225</v>
      </c>
      <c r="I142" s="150">
        <v>-26995</v>
      </c>
      <c r="J142" s="150">
        <v>-60163</v>
      </c>
      <c r="K142" s="150">
        <v>-38649</v>
      </c>
      <c r="L142" s="330">
        <v>-36223</v>
      </c>
      <c r="M142" s="331">
        <v>-30082</v>
      </c>
      <c r="N142" s="150">
        <v>-26967</v>
      </c>
      <c r="O142" s="150">
        <v>-31328</v>
      </c>
      <c r="P142" s="331">
        <v>-52321</v>
      </c>
      <c r="Q142" s="331">
        <v>-30613</v>
      </c>
      <c r="R142" s="331">
        <v>-32042.271390399997</v>
      </c>
      <c r="S142" s="236">
        <v>-33149.029389600008</v>
      </c>
      <c r="T142" s="236">
        <v>-58873</v>
      </c>
      <c r="U142" s="236">
        <v>-34775</v>
      </c>
      <c r="V142" s="236">
        <f>+[25]EEFF_TE_Bra!V142</f>
        <v>-39454</v>
      </c>
    </row>
    <row r="143" spans="2:22">
      <c r="B143" s="123" t="s">
        <v>669</v>
      </c>
      <c r="C143" s="150" t="s">
        <v>469</v>
      </c>
      <c r="D143" s="150">
        <v>-328174</v>
      </c>
      <c r="E143" s="150">
        <v>-145819</v>
      </c>
      <c r="F143" s="150">
        <v>-144676.13161000016</v>
      </c>
      <c r="G143" s="150">
        <v>-143519.27898999985</v>
      </c>
      <c r="H143" s="150">
        <v>-144958</v>
      </c>
      <c r="I143" s="150">
        <v>-144967</v>
      </c>
      <c r="J143" s="150">
        <v>-144568</v>
      </c>
      <c r="K143" s="150">
        <v>-143908</v>
      </c>
      <c r="L143" s="330">
        <v>-142114</v>
      </c>
      <c r="M143" s="331">
        <v>-140551</v>
      </c>
      <c r="N143" s="150">
        <v>-140231</v>
      </c>
      <c r="O143" s="150">
        <v>-139803</v>
      </c>
      <c r="P143" s="331">
        <v>-141730</v>
      </c>
      <c r="Q143" s="331">
        <v>-136891</v>
      </c>
      <c r="R143" s="331">
        <v>-148054.9228</v>
      </c>
      <c r="S143" s="236">
        <v>-144258.0772</v>
      </c>
      <c r="T143" s="236">
        <v>-149899</v>
      </c>
      <c r="U143" s="236">
        <v>-146994</v>
      </c>
      <c r="V143" s="236">
        <f>+[25]EEFF_TE_Bra!V143</f>
        <v>-147044</v>
      </c>
    </row>
    <row r="144" spans="2:22">
      <c r="B144" s="123" t="s">
        <v>700</v>
      </c>
      <c r="C144" s="150">
        <v>-115712</v>
      </c>
      <c r="D144" s="150">
        <v>-37174</v>
      </c>
      <c r="E144" s="150">
        <v>-5736</v>
      </c>
      <c r="F144" s="150">
        <v>-10624.939030000001</v>
      </c>
      <c r="G144" s="150">
        <v>-8189.7547399999985</v>
      </c>
      <c r="H144" s="150">
        <v>-25976</v>
      </c>
      <c r="I144" s="150">
        <v>-16982</v>
      </c>
      <c r="J144" s="150">
        <v>-20699</v>
      </c>
      <c r="K144" s="150">
        <v>-19372</v>
      </c>
      <c r="L144" s="330">
        <v>-13475</v>
      </c>
      <c r="M144" s="331">
        <v>-21605</v>
      </c>
      <c r="N144" s="150">
        <v>-19799</v>
      </c>
      <c r="O144" s="150">
        <v>-24747</v>
      </c>
      <c r="P144" s="331">
        <v>-37670</v>
      </c>
      <c r="Q144" s="331">
        <v>-17391</v>
      </c>
      <c r="R144" s="331">
        <v>-18848.120190000001</v>
      </c>
      <c r="S144" s="236">
        <v>-20490.879809999999</v>
      </c>
      <c r="T144" s="236">
        <v>-21930</v>
      </c>
      <c r="U144" s="236">
        <v>-23857</v>
      </c>
      <c r="V144" s="236">
        <f>+[25]EEFF_TE_Bra!V144</f>
        <v>-20444</v>
      </c>
    </row>
    <row r="145" spans="2:22">
      <c r="B145" s="221" t="s">
        <v>670</v>
      </c>
      <c r="C145" s="222">
        <f t="shared" ref="C145:T145" si="31">SUM(C138:C139)</f>
        <v>422269</v>
      </c>
      <c r="D145" s="222">
        <f t="shared" si="31"/>
        <v>966621</v>
      </c>
      <c r="E145" s="222">
        <f t="shared" si="31"/>
        <v>472655</v>
      </c>
      <c r="F145" s="222">
        <f t="shared" si="31"/>
        <v>472808.29085999983</v>
      </c>
      <c r="G145" s="222">
        <f t="shared" si="31"/>
        <v>340561.31224000017</v>
      </c>
      <c r="H145" s="222">
        <f t="shared" si="31"/>
        <v>378973</v>
      </c>
      <c r="I145" s="222">
        <f t="shared" si="31"/>
        <v>418953</v>
      </c>
      <c r="J145" s="222">
        <f t="shared" si="31"/>
        <v>377207</v>
      </c>
      <c r="K145" s="222">
        <f t="shared" si="31"/>
        <v>365157</v>
      </c>
      <c r="L145" s="537">
        <f t="shared" si="31"/>
        <v>454497</v>
      </c>
      <c r="M145" s="222">
        <f t="shared" si="31"/>
        <v>464232</v>
      </c>
      <c r="N145" s="222">
        <f t="shared" si="31"/>
        <v>1229828</v>
      </c>
      <c r="O145" s="222">
        <f t="shared" si="31"/>
        <v>542252</v>
      </c>
      <c r="P145" s="222">
        <f t="shared" si="31"/>
        <v>503071</v>
      </c>
      <c r="Q145" s="222">
        <f t="shared" si="31"/>
        <v>573104</v>
      </c>
      <c r="R145" s="222">
        <f t="shared" si="31"/>
        <v>493706.30697999994</v>
      </c>
      <c r="S145" s="601">
        <f t="shared" si="31"/>
        <v>461333.69301999995</v>
      </c>
      <c r="T145" s="601">
        <f t="shared" si="31"/>
        <v>328148</v>
      </c>
      <c r="U145" s="601">
        <v>406772</v>
      </c>
      <c r="V145" s="601">
        <f>+[25]EEFF_TE_Bra!V145</f>
        <v>419989</v>
      </c>
    </row>
    <row r="146" spans="2:22">
      <c r="B146" s="123" t="s">
        <v>746</v>
      </c>
      <c r="C146" s="150">
        <f>SUM(C147:C151)</f>
        <v>-109929</v>
      </c>
      <c r="D146" s="150">
        <f>SUM(D147:D151)</f>
        <v>-66216</v>
      </c>
      <c r="E146" s="150">
        <v>-35293</v>
      </c>
      <c r="F146" s="150">
        <f t="shared" ref="F146:Q146" si="32">SUM(F147:F151)</f>
        <v>-25692</v>
      </c>
      <c r="G146" s="150">
        <f t="shared" si="32"/>
        <v>-49331</v>
      </c>
      <c r="H146" s="150">
        <f t="shared" si="32"/>
        <v>-31898</v>
      </c>
      <c r="I146" s="150">
        <f t="shared" si="32"/>
        <v>-54493</v>
      </c>
      <c r="J146" s="150">
        <f t="shared" si="32"/>
        <v>-49190</v>
      </c>
      <c r="K146" s="150">
        <f t="shared" si="32"/>
        <v>-35369</v>
      </c>
      <c r="L146" s="330">
        <f t="shared" si="32"/>
        <v>-46970</v>
      </c>
      <c r="M146" s="331">
        <f t="shared" si="32"/>
        <v>-48618</v>
      </c>
      <c r="N146" s="150">
        <f t="shared" si="32"/>
        <v>-27897</v>
      </c>
      <c r="O146" s="150">
        <f t="shared" si="32"/>
        <v>-51135</v>
      </c>
      <c r="P146" s="150">
        <f t="shared" si="32"/>
        <v>-80333</v>
      </c>
      <c r="Q146" s="331">
        <f t="shared" si="32"/>
        <v>-116197</v>
      </c>
      <c r="R146" s="331">
        <v>-138431</v>
      </c>
      <c r="S146" s="236">
        <f t="shared" ref="S146:T146" si="33">SUM(S147:S151)</f>
        <v>-159706.97498</v>
      </c>
      <c r="T146" s="236">
        <f t="shared" si="33"/>
        <v>-215905</v>
      </c>
      <c r="U146" s="236">
        <v>-232100</v>
      </c>
      <c r="V146" s="236">
        <f>+[25]EEFF_TE_Bra!V146</f>
        <v>-301033</v>
      </c>
    </row>
    <row r="147" spans="2:22">
      <c r="B147" s="123" t="s">
        <v>747</v>
      </c>
      <c r="C147" s="150">
        <v>68032</v>
      </c>
      <c r="D147" s="150">
        <v>43907</v>
      </c>
      <c r="E147" s="150">
        <v>10886</v>
      </c>
      <c r="F147" s="150">
        <v>18347</v>
      </c>
      <c r="G147" s="150">
        <v>19329</v>
      </c>
      <c r="H147" s="150">
        <v>25950</v>
      </c>
      <c r="I147" s="150">
        <v>14183</v>
      </c>
      <c r="J147" s="150">
        <v>18601</v>
      </c>
      <c r="K147" s="150">
        <v>19911</v>
      </c>
      <c r="L147" s="330">
        <v>13050</v>
      </c>
      <c r="M147" s="331">
        <v>21983</v>
      </c>
      <c r="N147" s="150">
        <v>10446</v>
      </c>
      <c r="O147" s="150">
        <v>8539</v>
      </c>
      <c r="P147" s="331">
        <v>8279</v>
      </c>
      <c r="Q147" s="331">
        <v>9761</v>
      </c>
      <c r="R147" s="331">
        <v>15396</v>
      </c>
      <c r="S147" s="236">
        <v>15630.025020000001</v>
      </c>
      <c r="T147" s="236">
        <v>28321</v>
      </c>
      <c r="U147" s="236">
        <v>25064</v>
      </c>
      <c r="V147" s="236">
        <f>+[25]EEFF_TE_Bra!V147</f>
        <v>35116</v>
      </c>
    </row>
    <row r="148" spans="2:22">
      <c r="B148" s="123" t="s">
        <v>748</v>
      </c>
      <c r="C148" s="150">
        <v>-33902</v>
      </c>
      <c r="D148" s="150">
        <v>-31989</v>
      </c>
      <c r="E148" s="150">
        <v>-9620</v>
      </c>
      <c r="F148" s="150">
        <v>-6447</v>
      </c>
      <c r="G148" s="150">
        <v>-17390</v>
      </c>
      <c r="H148" s="150">
        <v>-10500</v>
      </c>
      <c r="I148" s="150">
        <v>-15154</v>
      </c>
      <c r="J148" s="150">
        <v>-17631</v>
      </c>
      <c r="K148" s="150">
        <v>-6225</v>
      </c>
      <c r="L148" s="330">
        <v>-7350</v>
      </c>
      <c r="M148" s="331">
        <v>-26159</v>
      </c>
      <c r="N148" s="150">
        <v>9032</v>
      </c>
      <c r="O148" s="150">
        <v>-15182</v>
      </c>
      <c r="P148" s="331">
        <v>-42342</v>
      </c>
      <c r="Q148" s="331">
        <v>-68620</v>
      </c>
      <c r="R148" s="331">
        <v>-70977</v>
      </c>
      <c r="S148" s="236">
        <v>-75290</v>
      </c>
      <c r="T148" s="236">
        <v>-118492</v>
      </c>
      <c r="U148" s="236">
        <v>-100473</v>
      </c>
      <c r="V148" s="236">
        <f>+[25]EEFF_TE_Bra!V148</f>
        <v>-167148</v>
      </c>
    </row>
    <row r="149" spans="2:22">
      <c r="B149" s="123" t="s">
        <v>749</v>
      </c>
      <c r="C149" s="150" t="s">
        <v>469</v>
      </c>
      <c r="D149" s="150">
        <v>-10483</v>
      </c>
      <c r="E149" s="150">
        <v>-580</v>
      </c>
      <c r="F149" s="150">
        <v>-580</v>
      </c>
      <c r="G149" s="150">
        <v>-599</v>
      </c>
      <c r="H149" s="150">
        <v>-554</v>
      </c>
      <c r="I149" s="150">
        <v>-205</v>
      </c>
      <c r="J149" s="150">
        <v>-622</v>
      </c>
      <c r="K149" s="150">
        <v>-626</v>
      </c>
      <c r="L149" s="330">
        <v>-667</v>
      </c>
      <c r="M149" s="331">
        <v>-418</v>
      </c>
      <c r="N149" s="150">
        <v>-656</v>
      </c>
      <c r="O149" s="150">
        <v>-613</v>
      </c>
      <c r="P149" s="331">
        <v>-622</v>
      </c>
      <c r="Q149" s="331">
        <v>908</v>
      </c>
      <c r="R149" s="331">
        <v>-126</v>
      </c>
      <c r="S149" s="236">
        <v>-5</v>
      </c>
      <c r="T149" s="236">
        <v>-156</v>
      </c>
      <c r="U149" s="236">
        <v>174</v>
      </c>
      <c r="V149" s="236">
        <f>+[25]EEFF_TE_Bra!V149</f>
        <v>-159</v>
      </c>
    </row>
    <row r="150" spans="2:22">
      <c r="B150" s="123" t="s">
        <v>675</v>
      </c>
      <c r="C150" s="150">
        <v>-143799</v>
      </c>
      <c r="D150" s="150">
        <v>-111504</v>
      </c>
      <c r="E150" s="150">
        <v>-31704</v>
      </c>
      <c r="F150" s="150">
        <v>-35052</v>
      </c>
      <c r="G150" s="150">
        <v>-40182</v>
      </c>
      <c r="H150" s="150">
        <v>-39491</v>
      </c>
      <c r="I150" s="150">
        <v>-36444</v>
      </c>
      <c r="J150" s="150">
        <v>-36441</v>
      </c>
      <c r="K150" s="150">
        <v>-36635</v>
      </c>
      <c r="L150" s="330">
        <v>-35479</v>
      </c>
      <c r="M150" s="331">
        <v>-36389</v>
      </c>
      <c r="N150" s="150">
        <v>-41007</v>
      </c>
      <c r="O150" s="150">
        <v>-43225</v>
      </c>
      <c r="P150" s="331">
        <v>-46314</v>
      </c>
      <c r="Q150" s="331">
        <v>-62773</v>
      </c>
      <c r="R150" s="331">
        <v>-79492</v>
      </c>
      <c r="S150" s="236">
        <v>-99434</v>
      </c>
      <c r="T150" s="236">
        <v>-124518</v>
      </c>
      <c r="U150" s="236">
        <v>-145881</v>
      </c>
      <c r="V150" s="236">
        <f>+[25]EEFF_TE_Bra!V150</f>
        <v>-169088</v>
      </c>
    </row>
    <row r="151" spans="2:22">
      <c r="B151" s="123" t="s">
        <v>700</v>
      </c>
      <c r="C151" s="150">
        <v>-260</v>
      </c>
      <c r="D151" s="150">
        <v>43853</v>
      </c>
      <c r="E151" s="150">
        <v>-4275</v>
      </c>
      <c r="F151" s="150">
        <v>-1960</v>
      </c>
      <c r="G151" s="150">
        <v>-10489</v>
      </c>
      <c r="H151" s="150">
        <v>-7303</v>
      </c>
      <c r="I151" s="150">
        <v>-16873</v>
      </c>
      <c r="J151" s="150">
        <v>-13097</v>
      </c>
      <c r="K151" s="150">
        <v>-11794</v>
      </c>
      <c r="L151" s="330">
        <v>-16524</v>
      </c>
      <c r="M151" s="331">
        <v>-7635</v>
      </c>
      <c r="N151" s="150">
        <v>-5712</v>
      </c>
      <c r="O151" s="150">
        <v>-654</v>
      </c>
      <c r="P151" s="331">
        <v>666</v>
      </c>
      <c r="Q151" s="331">
        <v>4527</v>
      </c>
      <c r="R151" s="331">
        <v>-3232</v>
      </c>
      <c r="S151" s="236">
        <v>-608</v>
      </c>
      <c r="T151" s="236">
        <v>-1060</v>
      </c>
      <c r="U151" s="236">
        <v>-10984</v>
      </c>
      <c r="V151" s="236">
        <f>+[25]EEFF_TE_Bra!V151</f>
        <v>246</v>
      </c>
    </row>
    <row r="152" spans="2:22">
      <c r="B152" s="221" t="s">
        <v>750</v>
      </c>
      <c r="C152" s="222">
        <f t="shared" ref="C152:P152" si="34">SUM(C145:C146)</f>
        <v>312340</v>
      </c>
      <c r="D152" s="222">
        <f t="shared" si="34"/>
        <v>900405</v>
      </c>
      <c r="E152" s="222">
        <f t="shared" si="34"/>
        <v>437362</v>
      </c>
      <c r="F152" s="222">
        <f t="shared" si="34"/>
        <v>447116.29085999983</v>
      </c>
      <c r="G152" s="222">
        <f t="shared" si="34"/>
        <v>291230.31224000017</v>
      </c>
      <c r="H152" s="222">
        <f t="shared" si="34"/>
        <v>347075</v>
      </c>
      <c r="I152" s="222">
        <f t="shared" si="34"/>
        <v>364460</v>
      </c>
      <c r="J152" s="222">
        <f t="shared" si="34"/>
        <v>328017</v>
      </c>
      <c r="K152" s="222">
        <f t="shared" si="34"/>
        <v>329788</v>
      </c>
      <c r="L152" s="537">
        <f t="shared" si="34"/>
        <v>407527</v>
      </c>
      <c r="M152" s="222">
        <f t="shared" si="34"/>
        <v>415614</v>
      </c>
      <c r="N152" s="222">
        <f t="shared" si="34"/>
        <v>1201931</v>
      </c>
      <c r="O152" s="222">
        <f t="shared" si="34"/>
        <v>491117</v>
      </c>
      <c r="P152" s="222">
        <f t="shared" si="34"/>
        <v>422738</v>
      </c>
      <c r="Q152" s="222">
        <f>SUM(Q145:Q146)</f>
        <v>456907</v>
      </c>
      <c r="R152" s="222">
        <f>SUM(R145:R146)</f>
        <v>355275.30697999994</v>
      </c>
      <c r="S152" s="598">
        <f t="shared" ref="S152:T152" si="35">SUM(S145:S146)</f>
        <v>301626.71803999995</v>
      </c>
      <c r="T152" s="598">
        <f t="shared" si="35"/>
        <v>112243</v>
      </c>
      <c r="U152" s="598">
        <v>174672</v>
      </c>
      <c r="V152" s="598">
        <f>+[25]EEFF_TE_Bra!V152</f>
        <v>118956</v>
      </c>
    </row>
    <row r="153" spans="2:22">
      <c r="B153" s="123" t="s">
        <v>751</v>
      </c>
      <c r="C153" s="150">
        <v>30152</v>
      </c>
      <c r="D153" s="150">
        <v>18271</v>
      </c>
      <c r="E153" s="150">
        <v>19347</v>
      </c>
      <c r="F153" s="150">
        <v>22431</v>
      </c>
      <c r="G153" s="150">
        <v>-2887</v>
      </c>
      <c r="H153" s="150">
        <v>7270</v>
      </c>
      <c r="I153" s="150">
        <v>16244</v>
      </c>
      <c r="J153" s="150">
        <v>10141</v>
      </c>
      <c r="K153" s="150">
        <v>16972</v>
      </c>
      <c r="L153" s="330">
        <v>26543</v>
      </c>
      <c r="M153" s="150">
        <v>20314</v>
      </c>
      <c r="N153" s="150">
        <v>-63930</v>
      </c>
      <c r="O153" s="150">
        <v>16039</v>
      </c>
      <c r="P153" s="331">
        <v>-32857</v>
      </c>
      <c r="Q153" s="331">
        <v>1214</v>
      </c>
      <c r="R153" s="331">
        <v>11200.693020000006</v>
      </c>
      <c r="S153" s="236">
        <v>1875.5947400000005</v>
      </c>
      <c r="T153" s="236">
        <v>-2491</v>
      </c>
      <c r="U153" s="236">
        <v>8123</v>
      </c>
      <c r="V153" s="236">
        <f>+[25]EEFF_TE_Bra!V153</f>
        <v>4148</v>
      </c>
    </row>
    <row r="154" spans="2:22">
      <c r="B154" s="123" t="s">
        <v>752</v>
      </c>
      <c r="C154" s="150">
        <v>-26947</v>
      </c>
      <c r="D154" s="150">
        <v>35451</v>
      </c>
      <c r="E154" s="150">
        <v>4747</v>
      </c>
      <c r="F154" s="150">
        <v>-564</v>
      </c>
      <c r="G154" s="150">
        <v>-3244</v>
      </c>
      <c r="H154" s="150">
        <v>-6993</v>
      </c>
      <c r="I154" s="150">
        <v>-9562</v>
      </c>
      <c r="J154" s="150">
        <v>325</v>
      </c>
      <c r="K154" s="150">
        <v>589</v>
      </c>
      <c r="L154" s="330">
        <v>-1136</v>
      </c>
      <c r="M154" s="331">
        <v>-10187</v>
      </c>
      <c r="N154" s="150">
        <v>145268</v>
      </c>
      <c r="O154" s="150">
        <v>-13848</v>
      </c>
      <c r="P154" s="331">
        <v>-10641</v>
      </c>
      <c r="Q154" s="331">
        <v>-13717</v>
      </c>
      <c r="R154" s="331">
        <v>-11786</v>
      </c>
      <c r="S154" s="236">
        <v>-38996.287760000007</v>
      </c>
      <c r="T154" s="236">
        <v>-15245</v>
      </c>
      <c r="U154" s="236">
        <v>-21804</v>
      </c>
      <c r="V154" s="236">
        <f>+[25]EEFF_TE_Bra!V154</f>
        <v>-15737</v>
      </c>
    </row>
    <row r="155" spans="2:22">
      <c r="B155" s="221" t="s">
        <v>753</v>
      </c>
      <c r="C155" s="222">
        <f>SUM(C152:C154)</f>
        <v>315545</v>
      </c>
      <c r="D155" s="222">
        <f>SUM(D152:D154)</f>
        <v>954127</v>
      </c>
      <c r="E155" s="222">
        <f t="shared" ref="E155:P155" si="36">SUM(E152:E154)</f>
        <v>461456</v>
      </c>
      <c r="F155" s="222">
        <f t="shared" si="36"/>
        <v>468983.29085999983</v>
      </c>
      <c r="G155" s="222">
        <f t="shared" si="36"/>
        <v>285099.31224000017</v>
      </c>
      <c r="H155" s="222">
        <f t="shared" si="36"/>
        <v>347352</v>
      </c>
      <c r="I155" s="222">
        <f t="shared" si="36"/>
        <v>371142</v>
      </c>
      <c r="J155" s="222">
        <f t="shared" si="36"/>
        <v>338483</v>
      </c>
      <c r="K155" s="222">
        <f t="shared" si="36"/>
        <v>347349</v>
      </c>
      <c r="L155" s="537">
        <f t="shared" si="36"/>
        <v>432934</v>
      </c>
      <c r="M155" s="222">
        <f t="shared" si="36"/>
        <v>425741</v>
      </c>
      <c r="N155" s="222">
        <f t="shared" si="36"/>
        <v>1283269</v>
      </c>
      <c r="O155" s="222">
        <f t="shared" si="36"/>
        <v>493308</v>
      </c>
      <c r="P155" s="222">
        <f t="shared" si="36"/>
        <v>379240</v>
      </c>
      <c r="Q155" s="222">
        <f>SUM(Q152:Q154)</f>
        <v>444404</v>
      </c>
      <c r="R155" s="222">
        <f>SUM(R152:R154)</f>
        <v>354689.99999999994</v>
      </c>
      <c r="S155" s="598">
        <f t="shared" ref="S155:T155" si="37">SUM(S152:S154)</f>
        <v>264506.02501999994</v>
      </c>
      <c r="T155" s="598">
        <f t="shared" si="37"/>
        <v>94507</v>
      </c>
      <c r="U155" s="598">
        <v>160991</v>
      </c>
      <c r="V155" s="598">
        <f>+[25]EEFF_TE_Bra!V155</f>
        <v>107367</v>
      </c>
    </row>
    <row r="156" spans="2:22">
      <c r="B156" s="123" t="s">
        <v>754</v>
      </c>
      <c r="C156" s="150">
        <f>SUM(C157:C158)</f>
        <v>-69738</v>
      </c>
      <c r="D156" s="150">
        <f>SUM(D157:D158)</f>
        <v>-318705</v>
      </c>
      <c r="E156" s="150">
        <f t="shared" ref="E156:Q156" si="38">SUM(E157:E158)</f>
        <v>-156193</v>
      </c>
      <c r="F156" s="150">
        <f t="shared" si="38"/>
        <v>-126633</v>
      </c>
      <c r="G156" s="150">
        <f t="shared" si="38"/>
        <v>-93561</v>
      </c>
      <c r="H156" s="150">
        <f t="shared" si="38"/>
        <v>103386</v>
      </c>
      <c r="I156" s="150">
        <f t="shared" si="38"/>
        <v>-137075</v>
      </c>
      <c r="J156" s="150">
        <f t="shared" si="38"/>
        <v>-98143</v>
      </c>
      <c r="K156" s="150">
        <f t="shared" si="38"/>
        <v>67263</v>
      </c>
      <c r="L156" s="330">
        <f t="shared" si="38"/>
        <v>-83303</v>
      </c>
      <c r="M156" s="331">
        <f t="shared" si="38"/>
        <v>-103852</v>
      </c>
      <c r="N156" s="150">
        <f t="shared" si="38"/>
        <v>-362502</v>
      </c>
      <c r="O156" s="150">
        <f t="shared" si="38"/>
        <v>-90608</v>
      </c>
      <c r="P156" s="150">
        <f t="shared" si="38"/>
        <v>-2956</v>
      </c>
      <c r="Q156" s="331">
        <f t="shared" si="38"/>
        <v>-134410</v>
      </c>
      <c r="R156" s="331">
        <v>-103181</v>
      </c>
      <c r="S156" s="236">
        <f t="shared" ref="S156:T156" si="39">SUM(S157:S158)</f>
        <v>-71206</v>
      </c>
      <c r="T156" s="236">
        <f t="shared" si="39"/>
        <v>47469</v>
      </c>
      <c r="U156" s="236">
        <v>-38365</v>
      </c>
      <c r="V156" s="236">
        <f>+[25]EEFF_TE_Bra!V156</f>
        <v>-23507</v>
      </c>
    </row>
    <row r="157" spans="2:22">
      <c r="B157" s="123" t="s">
        <v>681</v>
      </c>
      <c r="C157" s="150">
        <v>-79299</v>
      </c>
      <c r="D157" s="150">
        <v>-354491</v>
      </c>
      <c r="E157" s="150">
        <v>-176614</v>
      </c>
      <c r="F157" s="150">
        <v>-167891</v>
      </c>
      <c r="G157" s="150">
        <v>-152616</v>
      </c>
      <c r="H157" s="150">
        <v>89697</v>
      </c>
      <c r="I157" s="150">
        <v>-114844</v>
      </c>
      <c r="J157" s="150">
        <v>-132273</v>
      </c>
      <c r="K157" s="150">
        <v>4830</v>
      </c>
      <c r="L157" s="330">
        <v>-34509</v>
      </c>
      <c r="M157" s="331">
        <v>-77594</v>
      </c>
      <c r="N157" s="150">
        <v>-69687</v>
      </c>
      <c r="O157" s="150">
        <v>-234607</v>
      </c>
      <c r="P157" s="331">
        <v>-34067</v>
      </c>
      <c r="Q157" s="331">
        <v>-210719</v>
      </c>
      <c r="R157" s="331">
        <v>-141652</v>
      </c>
      <c r="S157" s="236">
        <v>-95938</v>
      </c>
      <c r="T157" s="236">
        <v>139392</v>
      </c>
      <c r="U157" s="236">
        <v>-39983</v>
      </c>
      <c r="V157" s="236">
        <f>+[25]EEFF_TE_Bra!V157</f>
        <v>-24828</v>
      </c>
    </row>
    <row r="158" spans="2:22">
      <c r="B158" s="123" t="s">
        <v>682</v>
      </c>
      <c r="C158" s="150">
        <v>9561</v>
      </c>
      <c r="D158" s="150">
        <v>35786</v>
      </c>
      <c r="E158" s="150">
        <v>20421</v>
      </c>
      <c r="F158" s="150">
        <v>41258</v>
      </c>
      <c r="G158" s="150">
        <v>59055</v>
      </c>
      <c r="H158" s="150">
        <v>13689</v>
      </c>
      <c r="I158" s="150">
        <v>-22231</v>
      </c>
      <c r="J158" s="150">
        <v>34130</v>
      </c>
      <c r="K158" s="150">
        <v>62433</v>
      </c>
      <c r="L158" s="330">
        <v>-48794</v>
      </c>
      <c r="M158" s="331">
        <v>-26258</v>
      </c>
      <c r="N158" s="150">
        <v>-292815</v>
      </c>
      <c r="O158" s="150">
        <v>143999</v>
      </c>
      <c r="P158" s="331">
        <v>31111</v>
      </c>
      <c r="Q158" s="331">
        <v>76309</v>
      </c>
      <c r="R158" s="331">
        <v>38471</v>
      </c>
      <c r="S158" s="236">
        <v>24732</v>
      </c>
      <c r="T158" s="236">
        <v>-91923</v>
      </c>
      <c r="U158" s="236">
        <v>1618</v>
      </c>
      <c r="V158" s="236">
        <f>+[25]EEFF_TE_Bra!V158</f>
        <v>1321</v>
      </c>
    </row>
    <row r="159" spans="2:22" ht="28.5">
      <c r="B159" s="232" t="s">
        <v>755</v>
      </c>
      <c r="C159" s="222">
        <f>SUM(C155:C156)</f>
        <v>245807</v>
      </c>
      <c r="D159" s="222">
        <f>SUM(D155:D156)</f>
        <v>635422</v>
      </c>
      <c r="E159" s="222">
        <f t="shared" ref="E159:R159" si="40">SUM(E155:E156)</f>
        <v>305263</v>
      </c>
      <c r="F159" s="222">
        <f t="shared" si="40"/>
        <v>342350.29085999983</v>
      </c>
      <c r="G159" s="222">
        <f t="shared" si="40"/>
        <v>191538.31224000017</v>
      </c>
      <c r="H159" s="222">
        <f t="shared" si="40"/>
        <v>450738</v>
      </c>
      <c r="I159" s="222">
        <f t="shared" si="40"/>
        <v>234067</v>
      </c>
      <c r="J159" s="222">
        <f t="shared" si="40"/>
        <v>240340</v>
      </c>
      <c r="K159" s="222">
        <f t="shared" si="40"/>
        <v>414612</v>
      </c>
      <c r="L159" s="537">
        <f t="shared" si="40"/>
        <v>349631</v>
      </c>
      <c r="M159" s="222">
        <f t="shared" si="40"/>
        <v>321889</v>
      </c>
      <c r="N159" s="222">
        <f t="shared" si="40"/>
        <v>920767</v>
      </c>
      <c r="O159" s="222">
        <f t="shared" si="40"/>
        <v>402700</v>
      </c>
      <c r="P159" s="222">
        <f t="shared" si="40"/>
        <v>376284</v>
      </c>
      <c r="Q159" s="222">
        <f t="shared" si="40"/>
        <v>309994</v>
      </c>
      <c r="R159" s="222">
        <f t="shared" si="40"/>
        <v>251508.99999999994</v>
      </c>
      <c r="S159" s="601">
        <v>193300.02501999994</v>
      </c>
      <c r="T159" s="601">
        <f t="shared" ref="T159" si="41">SUM(T155:T156)</f>
        <v>141976</v>
      </c>
      <c r="U159" s="601">
        <v>122626</v>
      </c>
      <c r="V159" s="601">
        <f>+[25]EEFF_TE_Bra!V159</f>
        <v>83860</v>
      </c>
    </row>
    <row r="160" spans="2:22">
      <c r="B160" s="123" t="s">
        <v>756</v>
      </c>
      <c r="C160" s="150">
        <v>-17022</v>
      </c>
      <c r="D160" s="150">
        <v>-19947.994313528299</v>
      </c>
      <c r="E160" s="150">
        <v>-3460</v>
      </c>
      <c r="F160" s="150">
        <v>-3285</v>
      </c>
      <c r="G160" s="150">
        <v>-3419</v>
      </c>
      <c r="H160" s="150">
        <v>-3413</v>
      </c>
      <c r="I160" s="150">
        <v>-3879</v>
      </c>
      <c r="J160" s="150">
        <v>-4367</v>
      </c>
      <c r="K160" s="150">
        <v>-4342</v>
      </c>
      <c r="L160" s="330">
        <v>-4232</v>
      </c>
      <c r="M160" s="331">
        <v>-15497</v>
      </c>
      <c r="N160" s="150">
        <v>-1667</v>
      </c>
      <c r="O160" s="150">
        <v>-2143</v>
      </c>
      <c r="P160" s="331">
        <v>-1840</v>
      </c>
      <c r="Q160" s="331">
        <v>-1855</v>
      </c>
      <c r="R160" s="331">
        <v>-3411</v>
      </c>
      <c r="S160" s="236">
        <v>-5329</v>
      </c>
      <c r="T160" s="236">
        <v>-8614</v>
      </c>
      <c r="U160" s="236">
        <v>-10096</v>
      </c>
      <c r="V160" s="236">
        <f>+[25]EEFF_TE_Bra!V160</f>
        <v>-13471</v>
      </c>
    </row>
    <row r="161" spans="2:22">
      <c r="B161" s="221" t="s">
        <v>757</v>
      </c>
      <c r="C161" s="222">
        <f>SUM(C159:C160)</f>
        <v>228785</v>
      </c>
      <c r="D161" s="222">
        <f t="shared" ref="D161:T161" si="42">SUM(D159:D160)</f>
        <v>615474.0056864717</v>
      </c>
      <c r="E161" s="222">
        <f t="shared" si="42"/>
        <v>301803</v>
      </c>
      <c r="F161" s="222">
        <f t="shared" si="42"/>
        <v>339065.29085999983</v>
      </c>
      <c r="G161" s="222">
        <f t="shared" si="42"/>
        <v>188119.31224000017</v>
      </c>
      <c r="H161" s="222">
        <f t="shared" si="42"/>
        <v>447325</v>
      </c>
      <c r="I161" s="222">
        <f t="shared" si="42"/>
        <v>230188</v>
      </c>
      <c r="J161" s="222">
        <f t="shared" si="42"/>
        <v>235973</v>
      </c>
      <c r="K161" s="222">
        <f t="shared" si="42"/>
        <v>410270</v>
      </c>
      <c r="L161" s="537">
        <f t="shared" si="42"/>
        <v>345399</v>
      </c>
      <c r="M161" s="222">
        <f t="shared" si="42"/>
        <v>306392</v>
      </c>
      <c r="N161" s="222">
        <f t="shared" si="42"/>
        <v>919100</v>
      </c>
      <c r="O161" s="222">
        <f t="shared" si="42"/>
        <v>400557</v>
      </c>
      <c r="P161" s="222">
        <f t="shared" si="42"/>
        <v>374444</v>
      </c>
      <c r="Q161" s="222">
        <f t="shared" si="42"/>
        <v>308139</v>
      </c>
      <c r="R161" s="222">
        <f t="shared" si="42"/>
        <v>248097.99999999994</v>
      </c>
      <c r="S161" s="601">
        <f t="shared" si="42"/>
        <v>187971.02501999994</v>
      </c>
      <c r="T161" s="601">
        <f t="shared" si="42"/>
        <v>133362</v>
      </c>
      <c r="U161" s="601">
        <v>112530</v>
      </c>
      <c r="V161" s="601">
        <f>+[25]EEFF_TE_Bra!V161</f>
        <v>70389</v>
      </c>
    </row>
    <row r="162" spans="2:22">
      <c r="B162" s="126"/>
      <c r="C162" s="151"/>
      <c r="D162" s="151"/>
      <c r="E162" s="151"/>
      <c r="F162" s="151"/>
      <c r="G162" s="151"/>
      <c r="H162" s="151"/>
      <c r="I162" s="151"/>
      <c r="J162" s="151"/>
      <c r="K162" s="151"/>
      <c r="L162" s="539"/>
      <c r="M162" s="151"/>
      <c r="N162" s="151"/>
      <c r="O162" s="151"/>
      <c r="P162" s="333"/>
      <c r="Q162" s="333"/>
      <c r="R162" s="333"/>
      <c r="S162" s="333"/>
    </row>
    <row r="163" spans="2:22">
      <c r="L163" s="512"/>
      <c r="P163" s="338"/>
      <c r="Q163" s="338"/>
      <c r="R163" s="338"/>
      <c r="S163" s="338"/>
    </row>
    <row r="164" spans="2:22" ht="15">
      <c r="B164" s="143" t="s">
        <v>1047</v>
      </c>
      <c r="L164" s="512"/>
      <c r="P164" s="338"/>
      <c r="Q164" s="338"/>
      <c r="R164" s="338"/>
      <c r="S164" s="338"/>
    </row>
    <row r="165" spans="2:22" ht="15">
      <c r="B165" s="21" t="s">
        <v>1042</v>
      </c>
      <c r="L165" s="512"/>
      <c r="P165" s="338"/>
      <c r="Q165" s="338"/>
      <c r="R165" s="338"/>
      <c r="S165" s="338"/>
    </row>
    <row r="166" spans="2:22">
      <c r="L166" s="512"/>
      <c r="P166" s="338"/>
      <c r="Q166" s="338"/>
      <c r="R166" s="338"/>
      <c r="S166" s="338"/>
    </row>
    <row r="167" spans="2:22">
      <c r="B167" s="811" t="s">
        <v>758</v>
      </c>
      <c r="C167" s="814" t="s">
        <v>648</v>
      </c>
      <c r="D167" s="814"/>
      <c r="E167" s="814"/>
      <c r="F167" s="814"/>
      <c r="G167" s="814"/>
      <c r="H167" s="814"/>
      <c r="I167" s="814"/>
      <c r="J167" s="814"/>
      <c r="K167" s="814"/>
      <c r="L167" s="814"/>
      <c r="M167" s="814"/>
      <c r="N167" s="814"/>
      <c r="O167" s="814"/>
      <c r="P167" s="814"/>
      <c r="Q167" s="376"/>
      <c r="R167" s="376"/>
      <c r="S167" s="600"/>
      <c r="T167" s="600"/>
      <c r="U167" s="535"/>
      <c r="V167" s="535"/>
    </row>
    <row r="168" spans="2:22">
      <c r="B168" s="811"/>
      <c r="C168" s="219">
        <v>2016</v>
      </c>
      <c r="D168" s="220">
        <v>2017</v>
      </c>
      <c r="E168" s="220" t="s">
        <v>649</v>
      </c>
      <c r="F168" s="220" t="s">
        <v>650</v>
      </c>
      <c r="G168" s="220" t="s">
        <v>651</v>
      </c>
      <c r="H168" s="220" t="s">
        <v>652</v>
      </c>
      <c r="I168" s="220" t="s">
        <v>653</v>
      </c>
      <c r="J168" s="220" t="s">
        <v>654</v>
      </c>
      <c r="K168" s="220" t="s">
        <v>655</v>
      </c>
      <c r="L168" s="536" t="s">
        <v>656</v>
      </c>
      <c r="M168" s="220" t="s">
        <v>657</v>
      </c>
      <c r="N168" s="220" t="s">
        <v>658</v>
      </c>
      <c r="O168" s="220" t="s">
        <v>625</v>
      </c>
      <c r="P168" s="377" t="s">
        <v>938</v>
      </c>
      <c r="Q168" s="377" t="s">
        <v>992</v>
      </c>
      <c r="R168" s="377" t="s">
        <v>1026</v>
      </c>
      <c r="S168" s="377" t="s">
        <v>1163</v>
      </c>
      <c r="T168" s="377" t="s">
        <v>1199</v>
      </c>
      <c r="U168" s="377" t="s">
        <v>1246</v>
      </c>
      <c r="V168" s="377" t="s">
        <v>1219</v>
      </c>
    </row>
    <row r="169" spans="2:22">
      <c r="B169" s="227" t="s">
        <v>759</v>
      </c>
      <c r="C169" s="228"/>
      <c r="D169" s="228"/>
      <c r="E169" s="228"/>
      <c r="F169" s="227"/>
      <c r="G169" s="228"/>
      <c r="H169" s="228"/>
      <c r="I169" s="228"/>
      <c r="J169" s="228"/>
      <c r="K169" s="228"/>
      <c r="L169" s="541"/>
      <c r="M169" s="228"/>
      <c r="N169" s="228"/>
      <c r="O169" s="228"/>
      <c r="P169" s="335"/>
      <c r="Q169" s="335"/>
      <c r="R169" s="335"/>
      <c r="S169" s="335"/>
      <c r="T169" s="335"/>
      <c r="U169" s="335"/>
      <c r="V169" s="335"/>
    </row>
    <row r="170" spans="2:22">
      <c r="B170" s="123" t="s">
        <v>760</v>
      </c>
      <c r="C170" s="150">
        <v>4524</v>
      </c>
      <c r="D170" s="150">
        <v>6585</v>
      </c>
      <c r="E170" s="150">
        <v>11749</v>
      </c>
      <c r="F170" s="150">
        <v>7059</v>
      </c>
      <c r="G170" s="150">
        <v>12736</v>
      </c>
      <c r="H170" s="150">
        <v>16740</v>
      </c>
      <c r="I170" s="150">
        <v>17968</v>
      </c>
      <c r="J170" s="150">
        <v>14039</v>
      </c>
      <c r="K170" s="150">
        <v>7110</v>
      </c>
      <c r="L170" s="330">
        <v>595971</v>
      </c>
      <c r="M170" s="150">
        <v>757278</v>
      </c>
      <c r="N170" s="150">
        <v>1320153</v>
      </c>
      <c r="O170" s="150">
        <v>799542</v>
      </c>
      <c r="P170" s="331">
        <v>2067337</v>
      </c>
      <c r="Q170" s="331">
        <v>853688</v>
      </c>
      <c r="R170" s="331">
        <v>1090994</v>
      </c>
      <c r="S170" s="331">
        <v>231301</v>
      </c>
      <c r="T170" s="331">
        <v>282632</v>
      </c>
      <c r="U170" s="331">
        <v>316445</v>
      </c>
      <c r="V170" s="331">
        <f>+[25]EEFF_TE_Bra!V170</f>
        <v>220960</v>
      </c>
    </row>
    <row r="171" spans="2:22">
      <c r="B171" s="123" t="s">
        <v>692</v>
      </c>
      <c r="C171" s="150">
        <v>336138</v>
      </c>
      <c r="D171" s="150">
        <v>610066</v>
      </c>
      <c r="E171" s="150">
        <v>716226</v>
      </c>
      <c r="F171" s="150">
        <v>843828</v>
      </c>
      <c r="G171" s="150">
        <v>1591227</v>
      </c>
      <c r="H171" s="150">
        <v>680909</v>
      </c>
      <c r="I171" s="150">
        <v>1087284</v>
      </c>
      <c r="J171" s="150">
        <v>1330308</v>
      </c>
      <c r="K171" s="150">
        <v>1197427</v>
      </c>
      <c r="L171" s="330">
        <v>2068611</v>
      </c>
      <c r="M171" s="150">
        <v>511984</v>
      </c>
      <c r="N171" s="150">
        <v>565480</v>
      </c>
      <c r="O171" s="150">
        <v>541218</v>
      </c>
      <c r="P171" s="331">
        <v>453557</v>
      </c>
      <c r="Q171" s="331">
        <v>469733</v>
      </c>
      <c r="R171" s="331">
        <v>724512</v>
      </c>
      <c r="S171" s="331">
        <v>976156</v>
      </c>
      <c r="T171" s="331">
        <v>813634</v>
      </c>
      <c r="U171" s="331">
        <v>882793</v>
      </c>
      <c r="V171" s="331">
        <f>+[25]EEFF_TE_Bra!V171</f>
        <v>861372</v>
      </c>
    </row>
    <row r="172" spans="2:22">
      <c r="B172" s="123" t="s">
        <v>761</v>
      </c>
      <c r="C172" s="150">
        <v>83117</v>
      </c>
      <c r="D172" s="150">
        <v>287868</v>
      </c>
      <c r="E172" s="150">
        <v>230726.7178499999</v>
      </c>
      <c r="F172" s="150">
        <v>315405</v>
      </c>
      <c r="G172" s="150">
        <v>246775</v>
      </c>
      <c r="H172" s="150">
        <v>270923</v>
      </c>
      <c r="I172" s="150">
        <v>276793</v>
      </c>
      <c r="J172" s="150">
        <v>293727</v>
      </c>
      <c r="K172" s="150">
        <v>248303</v>
      </c>
      <c r="L172" s="330">
        <v>256674</v>
      </c>
      <c r="M172" s="150">
        <v>281522</v>
      </c>
      <c r="N172" s="150">
        <v>1181589</v>
      </c>
      <c r="O172" s="150">
        <v>632473</v>
      </c>
      <c r="P172" s="331">
        <v>658932</v>
      </c>
      <c r="Q172" s="331">
        <v>692135</v>
      </c>
      <c r="R172" s="331">
        <v>594163</v>
      </c>
      <c r="S172" s="331">
        <v>327586</v>
      </c>
      <c r="T172" s="331">
        <v>324875</v>
      </c>
      <c r="U172" s="331">
        <v>352894</v>
      </c>
      <c r="V172" s="331">
        <f>+[25]EEFF_TE_Bra!V172</f>
        <v>396609</v>
      </c>
    </row>
    <row r="173" spans="2:22">
      <c r="B173" s="123" t="s">
        <v>762</v>
      </c>
      <c r="C173" s="150">
        <v>16700</v>
      </c>
      <c r="D173" s="150">
        <v>18831</v>
      </c>
      <c r="E173" s="150">
        <v>17085</v>
      </c>
      <c r="F173" s="150">
        <v>16396</v>
      </c>
      <c r="G173" s="150">
        <v>16099</v>
      </c>
      <c r="H173" s="150">
        <v>20365</v>
      </c>
      <c r="I173" s="150">
        <v>18709</v>
      </c>
      <c r="J173" s="150">
        <v>15935</v>
      </c>
      <c r="K173" s="150">
        <v>15742</v>
      </c>
      <c r="L173" s="330">
        <v>14942</v>
      </c>
      <c r="M173" s="150">
        <v>15165</v>
      </c>
      <c r="N173" s="150">
        <v>14959</v>
      </c>
      <c r="O173" s="150">
        <v>17505</v>
      </c>
      <c r="P173" s="331">
        <v>22652</v>
      </c>
      <c r="Q173" s="331">
        <v>20707</v>
      </c>
      <c r="R173" s="331">
        <v>21090</v>
      </c>
      <c r="S173" s="331">
        <v>22097</v>
      </c>
      <c r="T173" s="331">
        <v>18767</v>
      </c>
      <c r="U173" s="331">
        <v>23287</v>
      </c>
      <c r="V173" s="331">
        <f>+[25]EEFF_TE_Bra!V173</f>
        <v>20401</v>
      </c>
    </row>
    <row r="174" spans="2:22">
      <c r="B174" s="123" t="s">
        <v>763</v>
      </c>
      <c r="C174" s="150">
        <v>0</v>
      </c>
      <c r="D174" s="150">
        <v>4307</v>
      </c>
      <c r="E174" s="150">
        <v>0</v>
      </c>
      <c r="F174" s="150">
        <v>0</v>
      </c>
      <c r="G174" s="150">
        <v>9512</v>
      </c>
      <c r="H174" s="150">
        <v>14879</v>
      </c>
      <c r="I174" s="150">
        <v>16631</v>
      </c>
      <c r="J174" s="150">
        <v>19974</v>
      </c>
      <c r="K174" s="150">
        <v>25639</v>
      </c>
      <c r="L174" s="330">
        <v>17452</v>
      </c>
      <c r="M174" s="150">
        <v>9681</v>
      </c>
      <c r="N174" s="150">
        <v>19543</v>
      </c>
      <c r="O174" s="150">
        <v>19717</v>
      </c>
      <c r="P174" s="331">
        <v>22259</v>
      </c>
      <c r="Q174" s="331">
        <v>19330</v>
      </c>
      <c r="R174" s="331">
        <v>20505</v>
      </c>
      <c r="S174" s="331">
        <v>35823</v>
      </c>
      <c r="T174" s="331">
        <v>45134</v>
      </c>
      <c r="U174" s="331">
        <v>49667</v>
      </c>
      <c r="V174" s="331">
        <f>+[25]EEFF_TE_Bra!V174</f>
        <v>49466</v>
      </c>
    </row>
    <row r="175" spans="2:22">
      <c r="B175" s="123" t="s">
        <v>764</v>
      </c>
      <c r="C175" s="150">
        <v>17531</v>
      </c>
      <c r="D175" s="150">
        <v>14162</v>
      </c>
      <c r="E175" s="150">
        <v>132735</v>
      </c>
      <c r="F175" s="150">
        <v>216638</v>
      </c>
      <c r="G175" s="150">
        <v>314092</v>
      </c>
      <c r="H175" s="150">
        <v>29521</v>
      </c>
      <c r="I175" s="150">
        <v>84201</v>
      </c>
      <c r="J175" s="150">
        <v>169403</v>
      </c>
      <c r="K175" s="150">
        <v>215694</v>
      </c>
      <c r="L175" s="330">
        <v>32335</v>
      </c>
      <c r="M175" s="150">
        <v>43483</v>
      </c>
      <c r="N175" s="150">
        <v>84600</v>
      </c>
      <c r="O175" s="150">
        <v>210886</v>
      </c>
      <c r="P175" s="331">
        <v>28807</v>
      </c>
      <c r="Q175" s="331">
        <v>72195</v>
      </c>
      <c r="R175" s="331">
        <v>107737</v>
      </c>
      <c r="S175" s="331">
        <v>149273</v>
      </c>
      <c r="T175" s="331">
        <v>72150</v>
      </c>
      <c r="U175" s="331">
        <v>96648</v>
      </c>
      <c r="V175" s="331">
        <f>+[25]EEFF_TE_Bra!V175</f>
        <v>126437</v>
      </c>
    </row>
    <row r="176" spans="2:22">
      <c r="B176" s="123" t="s">
        <v>696</v>
      </c>
      <c r="C176" s="150">
        <v>0</v>
      </c>
      <c r="D176" s="150">
        <v>2611</v>
      </c>
      <c r="E176" s="150">
        <v>0</v>
      </c>
      <c r="F176" s="150">
        <v>0</v>
      </c>
      <c r="G176" s="150">
        <v>0</v>
      </c>
      <c r="H176" s="150">
        <v>0</v>
      </c>
      <c r="I176" s="150">
        <v>0</v>
      </c>
      <c r="J176" s="150">
        <v>0</v>
      </c>
      <c r="K176" s="150">
        <v>67372</v>
      </c>
      <c r="L176" s="330">
        <v>19202</v>
      </c>
      <c r="M176" s="150">
        <v>228664</v>
      </c>
      <c r="N176" s="150">
        <v>255557</v>
      </c>
      <c r="O176" s="150">
        <v>14138</v>
      </c>
      <c r="P176" s="331">
        <v>12368</v>
      </c>
      <c r="Q176" s="331">
        <v>7507</v>
      </c>
      <c r="R176" s="331">
        <v>2259</v>
      </c>
      <c r="S176" s="331">
        <v>0</v>
      </c>
      <c r="T176" s="331">
        <v>200</v>
      </c>
      <c r="U176" s="331">
        <v>0</v>
      </c>
      <c r="V176" s="331">
        <f>+[25]EEFF_TE_Bra!V176</f>
        <v>0</v>
      </c>
    </row>
    <row r="177" spans="2:22">
      <c r="B177" s="123" t="s">
        <v>765</v>
      </c>
      <c r="C177" s="150">
        <v>23518</v>
      </c>
      <c r="D177" s="150">
        <v>0</v>
      </c>
      <c r="E177" s="150">
        <v>0</v>
      </c>
      <c r="F177" s="150">
        <v>0</v>
      </c>
      <c r="G177" s="150">
        <v>0</v>
      </c>
      <c r="H177" s="150">
        <v>0</v>
      </c>
      <c r="I177" s="150">
        <v>0</v>
      </c>
      <c r="J177" s="150">
        <v>0</v>
      </c>
      <c r="K177" s="150">
        <v>0</v>
      </c>
      <c r="L177" s="331">
        <v>0</v>
      </c>
      <c r="M177" s="236">
        <v>0</v>
      </c>
      <c r="N177" s="236">
        <v>0</v>
      </c>
      <c r="O177" s="236">
        <v>0</v>
      </c>
      <c r="P177" s="331" t="s">
        <v>469</v>
      </c>
      <c r="Q177" s="331" t="s">
        <v>469</v>
      </c>
      <c r="R177" s="331" t="s">
        <v>469</v>
      </c>
      <c r="S177" s="331" t="s">
        <v>469</v>
      </c>
      <c r="T177" s="331">
        <v>0</v>
      </c>
      <c r="U177" s="331">
        <v>0</v>
      </c>
      <c r="V177" s="331">
        <f>+[25]EEFF_TE_Bra!V177</f>
        <v>0</v>
      </c>
    </row>
    <row r="178" spans="2:22">
      <c r="B178" s="123" t="s">
        <v>766</v>
      </c>
      <c r="C178" s="150">
        <v>18041</v>
      </c>
      <c r="D178" s="150">
        <v>902.90506000000005</v>
      </c>
      <c r="E178" s="150">
        <v>490.49568999999974</v>
      </c>
      <c r="F178" s="150">
        <v>825</v>
      </c>
      <c r="G178" s="150">
        <v>423</v>
      </c>
      <c r="H178" s="150">
        <v>323</v>
      </c>
      <c r="I178" s="150">
        <v>4276</v>
      </c>
      <c r="J178" s="150">
        <v>9056</v>
      </c>
      <c r="K178" s="150">
        <v>9265</v>
      </c>
      <c r="L178" s="330">
        <v>703</v>
      </c>
      <c r="M178" s="150">
        <v>917</v>
      </c>
      <c r="N178" s="150">
        <v>1013</v>
      </c>
      <c r="O178" s="150">
        <v>580</v>
      </c>
      <c r="P178" s="331">
        <v>5649</v>
      </c>
      <c r="Q178" s="331">
        <v>14771</v>
      </c>
      <c r="R178" s="331">
        <v>15206</v>
      </c>
      <c r="S178" s="331">
        <v>10966</v>
      </c>
      <c r="T178" s="331">
        <v>78913</v>
      </c>
      <c r="U178" s="331">
        <v>79038</v>
      </c>
      <c r="V178" s="331">
        <f>+[25]EEFF_TE_Bra!V178</f>
        <v>80325</v>
      </c>
    </row>
    <row r="179" spans="2:22">
      <c r="B179" s="123" t="s">
        <v>767</v>
      </c>
      <c r="C179" s="150">
        <v>10303</v>
      </c>
      <c r="D179" s="150">
        <v>4607</v>
      </c>
      <c r="E179" s="150">
        <v>40927</v>
      </c>
      <c r="F179" s="150">
        <v>22245</v>
      </c>
      <c r="G179" s="150">
        <v>13145</v>
      </c>
      <c r="H179" s="150">
        <v>8384</v>
      </c>
      <c r="I179" s="150">
        <v>34841</v>
      </c>
      <c r="J179" s="150">
        <v>24862</v>
      </c>
      <c r="K179" s="150">
        <v>14657</v>
      </c>
      <c r="L179" s="330">
        <v>4677</v>
      </c>
      <c r="M179" s="150">
        <v>33212</v>
      </c>
      <c r="N179" s="150">
        <v>24292</v>
      </c>
      <c r="O179" s="150">
        <v>15324</v>
      </c>
      <c r="P179" s="331">
        <v>6400</v>
      </c>
      <c r="Q179" s="331">
        <v>36595</v>
      </c>
      <c r="R179" s="331">
        <v>28473</v>
      </c>
      <c r="S179" s="331">
        <v>18009</v>
      </c>
      <c r="T179" s="331">
        <v>11619</v>
      </c>
      <c r="U179" s="331">
        <v>43747</v>
      </c>
      <c r="V179" s="331">
        <f>+[25]EEFF_TE_Bra!V179</f>
        <v>38208</v>
      </c>
    </row>
    <row r="180" spans="2:22">
      <c r="B180" s="123" t="s">
        <v>768</v>
      </c>
      <c r="C180" s="150">
        <v>0</v>
      </c>
      <c r="D180" s="150">
        <v>1141</v>
      </c>
      <c r="E180" s="150">
        <v>0</v>
      </c>
      <c r="F180" s="150">
        <v>0</v>
      </c>
      <c r="G180" s="150">
        <v>1211</v>
      </c>
      <c r="H180" s="150">
        <v>1787</v>
      </c>
      <c r="I180" s="150">
        <v>1814</v>
      </c>
      <c r="J180" s="150">
        <v>1833</v>
      </c>
      <c r="K180" s="150">
        <v>1862</v>
      </c>
      <c r="L180" s="330">
        <v>1876</v>
      </c>
      <c r="M180" s="150">
        <v>1887</v>
      </c>
      <c r="N180" s="150">
        <v>1894</v>
      </c>
      <c r="O180" s="150">
        <v>1892</v>
      </c>
      <c r="P180" s="331">
        <v>1808</v>
      </c>
      <c r="Q180" s="331">
        <v>3873</v>
      </c>
      <c r="R180" s="331">
        <v>3866</v>
      </c>
      <c r="S180" s="331">
        <v>3931</v>
      </c>
      <c r="T180" s="331">
        <v>3952</v>
      </c>
      <c r="U180" s="331">
        <v>4017</v>
      </c>
      <c r="V180" s="331">
        <f>+[25]EEFF_TE_Bra!V180</f>
        <v>4977</v>
      </c>
    </row>
    <row r="181" spans="2:22">
      <c r="B181" s="123" t="s">
        <v>700</v>
      </c>
      <c r="C181" s="150">
        <v>49486</v>
      </c>
      <c r="D181" s="150">
        <v>42433</v>
      </c>
      <c r="E181" s="150">
        <v>66666</v>
      </c>
      <c r="F181" s="150">
        <v>83296</v>
      </c>
      <c r="G181" s="150">
        <v>41921</v>
      </c>
      <c r="H181" s="150">
        <v>48818</v>
      </c>
      <c r="I181" s="150">
        <v>43681</v>
      </c>
      <c r="J181" s="150">
        <v>41017</v>
      </c>
      <c r="K181" s="150">
        <v>36844</v>
      </c>
      <c r="L181" s="330">
        <v>41133</v>
      </c>
      <c r="M181" s="150">
        <v>39483</v>
      </c>
      <c r="N181" s="150">
        <v>76935</v>
      </c>
      <c r="O181" s="150">
        <v>71323</v>
      </c>
      <c r="P181" s="331">
        <v>69415</v>
      </c>
      <c r="Q181" s="331">
        <v>56067</v>
      </c>
      <c r="R181" s="331">
        <v>72492</v>
      </c>
      <c r="S181" s="331">
        <v>65642</v>
      </c>
      <c r="T181" s="331">
        <v>59975</v>
      </c>
      <c r="U181" s="331">
        <v>54712</v>
      </c>
      <c r="V181" s="331">
        <f>+[25]EEFF_TE_Bra!V181</f>
        <v>72671</v>
      </c>
    </row>
    <row r="182" spans="2:22">
      <c r="B182" s="225"/>
      <c r="C182" s="233">
        <f t="shared" ref="C182:T182" si="43">SUM(C170:C181)</f>
        <v>559358</v>
      </c>
      <c r="D182" s="233">
        <f t="shared" si="43"/>
        <v>993513.90506000002</v>
      </c>
      <c r="E182" s="233">
        <f t="shared" si="43"/>
        <v>1216605.2135399999</v>
      </c>
      <c r="F182" s="233">
        <f t="shared" si="43"/>
        <v>1505692</v>
      </c>
      <c r="G182" s="233">
        <f t="shared" si="43"/>
        <v>2247141</v>
      </c>
      <c r="H182" s="233">
        <f t="shared" si="43"/>
        <v>1092649</v>
      </c>
      <c r="I182" s="233">
        <f t="shared" si="43"/>
        <v>1586198</v>
      </c>
      <c r="J182" s="233">
        <f t="shared" si="43"/>
        <v>1920154</v>
      </c>
      <c r="K182" s="233">
        <f t="shared" si="43"/>
        <v>1839915</v>
      </c>
      <c r="L182" s="226">
        <f t="shared" si="43"/>
        <v>3053576</v>
      </c>
      <c r="M182" s="233">
        <f t="shared" si="43"/>
        <v>1923276</v>
      </c>
      <c r="N182" s="233">
        <f t="shared" si="43"/>
        <v>3546015</v>
      </c>
      <c r="O182" s="233">
        <f t="shared" si="43"/>
        <v>2324598</v>
      </c>
      <c r="P182" s="334">
        <f t="shared" si="43"/>
        <v>3349184</v>
      </c>
      <c r="Q182" s="334">
        <f t="shared" si="43"/>
        <v>2246601</v>
      </c>
      <c r="R182" s="334">
        <f t="shared" si="43"/>
        <v>2681297</v>
      </c>
      <c r="S182" s="334">
        <f t="shared" si="43"/>
        <v>1840784</v>
      </c>
      <c r="T182" s="334">
        <f t="shared" si="43"/>
        <v>1711851</v>
      </c>
      <c r="U182" s="334">
        <v>1903248</v>
      </c>
      <c r="V182" s="334">
        <f>+[25]EEFF_TE_Bra!V182</f>
        <v>1871426</v>
      </c>
    </row>
    <row r="183" spans="2:22">
      <c r="B183" s="227" t="s">
        <v>769</v>
      </c>
      <c r="C183" s="228"/>
      <c r="D183" s="228"/>
      <c r="E183" s="228"/>
      <c r="F183" s="227"/>
      <c r="G183" s="228"/>
      <c r="H183" s="228"/>
      <c r="I183" s="228"/>
      <c r="J183" s="228"/>
      <c r="K183" s="228"/>
      <c r="L183" s="541"/>
      <c r="M183" s="228"/>
      <c r="N183" s="228"/>
      <c r="O183" s="228"/>
      <c r="P183" s="335"/>
      <c r="Q183" s="335"/>
      <c r="R183" s="335"/>
      <c r="S183" s="335"/>
      <c r="T183" s="335"/>
      <c r="U183" s="335"/>
      <c r="V183" s="335">
        <f>+[25]EEFF_TE_Bra!V183</f>
        <v>0</v>
      </c>
    </row>
    <row r="184" spans="2:22">
      <c r="B184" s="234" t="s">
        <v>770</v>
      </c>
      <c r="C184" s="235"/>
      <c r="D184" s="235"/>
      <c r="E184" s="235"/>
      <c r="F184" s="235"/>
      <c r="G184" s="235"/>
      <c r="H184" s="235"/>
      <c r="I184" s="235"/>
      <c r="J184" s="235"/>
      <c r="K184" s="235"/>
      <c r="L184" s="550"/>
      <c r="M184" s="235"/>
      <c r="N184" s="235"/>
      <c r="O184" s="235"/>
      <c r="P184" s="340"/>
      <c r="Q184" s="340"/>
      <c r="R184" s="340"/>
      <c r="S184" s="340"/>
      <c r="T184" s="340"/>
      <c r="V184" s="215">
        <f>+[25]EEFF_TE_Bra!V184</f>
        <v>0</v>
      </c>
    </row>
    <row r="185" spans="2:22">
      <c r="B185" s="123" t="s">
        <v>768</v>
      </c>
      <c r="C185" s="150">
        <v>0</v>
      </c>
      <c r="D185" s="150">
        <v>35674</v>
      </c>
      <c r="E185" s="150">
        <v>0</v>
      </c>
      <c r="F185" s="150">
        <v>0</v>
      </c>
      <c r="G185" s="150">
        <v>43818</v>
      </c>
      <c r="H185" s="150">
        <v>42268</v>
      </c>
      <c r="I185" s="150">
        <v>44888</v>
      </c>
      <c r="J185" s="150">
        <v>47771</v>
      </c>
      <c r="K185" s="150">
        <v>47245</v>
      </c>
      <c r="L185" s="330">
        <v>46515</v>
      </c>
      <c r="M185" s="150">
        <v>46649</v>
      </c>
      <c r="N185" s="150">
        <v>46926</v>
      </c>
      <c r="O185" s="150">
        <v>46981</v>
      </c>
      <c r="P185" s="331">
        <v>46903</v>
      </c>
      <c r="Q185" s="331">
        <v>40249</v>
      </c>
      <c r="R185" s="331">
        <v>37057</v>
      </c>
      <c r="S185" s="331">
        <v>38409</v>
      </c>
      <c r="T185" s="331">
        <v>38968</v>
      </c>
      <c r="U185" s="331">
        <v>39521</v>
      </c>
      <c r="V185" s="331">
        <f>+[25]EEFF_TE_Bra!V185</f>
        <v>38263</v>
      </c>
    </row>
    <row r="186" spans="2:22">
      <c r="B186" s="123" t="s">
        <v>761</v>
      </c>
      <c r="C186" s="150">
        <v>9117</v>
      </c>
      <c r="D186" s="150">
        <v>20329</v>
      </c>
      <c r="E186" s="150">
        <v>14973.786459999159</v>
      </c>
      <c r="F186" s="150">
        <v>20664</v>
      </c>
      <c r="G186" s="150">
        <v>9769</v>
      </c>
      <c r="H186" s="150">
        <v>10575</v>
      </c>
      <c r="I186" s="150">
        <v>10666</v>
      </c>
      <c r="J186" s="150">
        <v>10594</v>
      </c>
      <c r="K186" s="150">
        <v>10663</v>
      </c>
      <c r="L186" s="330">
        <v>10679</v>
      </c>
      <c r="M186" s="150">
        <v>10700</v>
      </c>
      <c r="N186" s="150">
        <v>10726</v>
      </c>
      <c r="O186" s="150">
        <v>578837</v>
      </c>
      <c r="P186" s="331">
        <v>498309</v>
      </c>
      <c r="Q186" s="331">
        <v>417349</v>
      </c>
      <c r="R186" s="331">
        <v>336573</v>
      </c>
      <c r="S186" s="331">
        <v>551165</v>
      </c>
      <c r="T186" s="331">
        <v>524184</v>
      </c>
      <c r="U186" s="331">
        <v>497288</v>
      </c>
      <c r="V186" s="331">
        <f>+[25]EEFF_TE_Bra!V186</f>
        <v>1187261</v>
      </c>
    </row>
    <row r="187" spans="2:22">
      <c r="B187" s="123" t="s">
        <v>771</v>
      </c>
      <c r="C187" s="150">
        <v>1150358</v>
      </c>
      <c r="D187" s="150">
        <v>1312791</v>
      </c>
      <c r="E187" s="150">
        <v>1363119</v>
      </c>
      <c r="F187" s="150">
        <v>1409142</v>
      </c>
      <c r="G187" s="150">
        <v>1425474</v>
      </c>
      <c r="H187" s="150">
        <v>1426083</v>
      </c>
      <c r="I187" s="150">
        <v>1426613</v>
      </c>
      <c r="J187" s="150">
        <v>1473391</v>
      </c>
      <c r="K187" s="150">
        <v>1518151</v>
      </c>
      <c r="L187" s="330">
        <v>1576332</v>
      </c>
      <c r="M187" s="150">
        <v>1620971</v>
      </c>
      <c r="N187" s="150">
        <v>1668555</v>
      </c>
      <c r="O187" s="150">
        <v>1724394</v>
      </c>
      <c r="P187" s="331">
        <v>1778999</v>
      </c>
      <c r="Q187" s="331">
        <v>1821503</v>
      </c>
      <c r="R187" s="331">
        <v>1868048</v>
      </c>
      <c r="S187" s="331">
        <v>1911094</v>
      </c>
      <c r="T187" s="331">
        <v>1967747</v>
      </c>
      <c r="U187" s="331">
        <v>2013021</v>
      </c>
      <c r="V187" s="331">
        <f>+[25]EEFF_TE_Bra!V187</f>
        <v>2065840</v>
      </c>
    </row>
    <row r="188" spans="2:22">
      <c r="B188" s="123" t="s">
        <v>772</v>
      </c>
      <c r="C188" s="150">
        <v>229085</v>
      </c>
      <c r="D188" s="150" t="s">
        <v>469</v>
      </c>
      <c r="E188" s="150" t="s">
        <v>469</v>
      </c>
      <c r="F188" s="150" t="s">
        <v>469</v>
      </c>
      <c r="G188" s="150" t="s">
        <v>469</v>
      </c>
      <c r="H188" s="150" t="s">
        <v>469</v>
      </c>
      <c r="I188" s="150" t="s">
        <v>469</v>
      </c>
      <c r="J188" s="150" t="s">
        <v>469</v>
      </c>
      <c r="K188" s="236" t="s">
        <v>469</v>
      </c>
      <c r="L188" s="330">
        <v>242</v>
      </c>
      <c r="M188" s="236" t="s">
        <v>469</v>
      </c>
      <c r="N188" s="236" t="s">
        <v>469</v>
      </c>
      <c r="O188" s="150">
        <v>0</v>
      </c>
      <c r="P188" s="331" t="s">
        <v>469</v>
      </c>
      <c r="Q188" s="331" t="s">
        <v>469</v>
      </c>
      <c r="R188" s="331">
        <v>2436</v>
      </c>
      <c r="S188" s="331">
        <v>1117</v>
      </c>
      <c r="T188" s="331">
        <v>0</v>
      </c>
      <c r="U188" s="331">
        <v>286</v>
      </c>
      <c r="V188" s="331">
        <f>+[25]EEFF_TE_Bra!V188</f>
        <v>49</v>
      </c>
    </row>
    <row r="189" spans="2:22">
      <c r="B189" s="123" t="s">
        <v>765</v>
      </c>
      <c r="C189" s="150">
        <v>0</v>
      </c>
      <c r="D189" s="150">
        <v>0</v>
      </c>
      <c r="E189" s="150">
        <v>0</v>
      </c>
      <c r="F189" s="150">
        <v>0</v>
      </c>
      <c r="G189" s="150">
        <v>0</v>
      </c>
      <c r="H189" s="150">
        <v>0</v>
      </c>
      <c r="I189" s="150">
        <v>76</v>
      </c>
      <c r="J189" s="150">
        <v>329</v>
      </c>
      <c r="K189" s="150">
        <v>2226</v>
      </c>
      <c r="L189" s="338" t="s">
        <v>469</v>
      </c>
      <c r="M189" s="150">
        <v>0</v>
      </c>
      <c r="N189" s="150">
        <v>0</v>
      </c>
      <c r="O189" s="150">
        <v>0</v>
      </c>
      <c r="P189" s="331" t="s">
        <v>469</v>
      </c>
      <c r="Q189" s="331">
        <v>41074</v>
      </c>
      <c r="R189" s="331" t="s">
        <v>469</v>
      </c>
      <c r="S189" s="331" t="s">
        <v>469</v>
      </c>
      <c r="T189" s="331">
        <v>0</v>
      </c>
      <c r="U189" s="331">
        <v>0</v>
      </c>
      <c r="V189" s="331">
        <f>+[25]EEFF_TE_Bra!V189</f>
        <v>0</v>
      </c>
    </row>
    <row r="190" spans="2:22">
      <c r="B190" s="123" t="s">
        <v>707</v>
      </c>
      <c r="C190" s="150">
        <v>70175</v>
      </c>
      <c r="D190" s="150">
        <v>66414</v>
      </c>
      <c r="E190" s="150">
        <v>66571</v>
      </c>
      <c r="F190" s="150">
        <v>65070</v>
      </c>
      <c r="G190" s="150">
        <v>66816</v>
      </c>
      <c r="H190" s="150">
        <v>66987</v>
      </c>
      <c r="I190" s="150">
        <v>64874</v>
      </c>
      <c r="J190" s="150">
        <v>64007</v>
      </c>
      <c r="K190" s="150">
        <v>58867</v>
      </c>
      <c r="L190" s="330">
        <v>52886</v>
      </c>
      <c r="M190" s="150">
        <v>51597</v>
      </c>
      <c r="N190" s="150">
        <v>49133</v>
      </c>
      <c r="O190" s="150">
        <v>41575</v>
      </c>
      <c r="P190" s="331">
        <v>44119</v>
      </c>
      <c r="Q190" s="331">
        <v>47184</v>
      </c>
      <c r="R190" s="331">
        <v>45671</v>
      </c>
      <c r="S190" s="331">
        <v>45631</v>
      </c>
      <c r="T190" s="331">
        <v>46011</v>
      </c>
      <c r="U190" s="331">
        <v>46437</v>
      </c>
      <c r="V190" s="331">
        <f>+[25]EEFF_TE_Bra!V190</f>
        <v>43797</v>
      </c>
    </row>
    <row r="191" spans="2:22">
      <c r="B191" s="123" t="s">
        <v>708</v>
      </c>
      <c r="C191" s="150">
        <v>0</v>
      </c>
      <c r="D191" s="150">
        <v>0</v>
      </c>
      <c r="E191" s="150">
        <v>0</v>
      </c>
      <c r="F191" s="150">
        <v>0</v>
      </c>
      <c r="G191" s="150">
        <v>0</v>
      </c>
      <c r="H191" s="150">
        <v>105444</v>
      </c>
      <c r="I191" s="150">
        <v>105444</v>
      </c>
      <c r="J191" s="150">
        <v>105444</v>
      </c>
      <c r="K191" s="150">
        <v>105444</v>
      </c>
      <c r="L191" s="330">
        <v>43024</v>
      </c>
      <c r="M191" s="150">
        <v>43024</v>
      </c>
      <c r="N191" s="150">
        <v>43024</v>
      </c>
      <c r="O191" s="150">
        <v>43024</v>
      </c>
      <c r="P191" s="331">
        <v>0</v>
      </c>
      <c r="Q191" s="331">
        <v>0</v>
      </c>
      <c r="R191" s="331">
        <v>0</v>
      </c>
      <c r="S191" s="331">
        <v>0</v>
      </c>
      <c r="T191" s="331">
        <v>0</v>
      </c>
      <c r="U191" s="331">
        <v>0</v>
      </c>
      <c r="V191" s="331">
        <f>+[25]EEFF_TE_Bra!V191</f>
        <v>0</v>
      </c>
    </row>
    <row r="192" spans="2:22">
      <c r="B192" s="123" t="s">
        <v>696</v>
      </c>
      <c r="C192" s="150">
        <v>0</v>
      </c>
      <c r="D192" s="150">
        <v>0</v>
      </c>
      <c r="E192" s="150">
        <v>0</v>
      </c>
      <c r="F192" s="150">
        <v>11861</v>
      </c>
      <c r="G192" s="150">
        <v>11861</v>
      </c>
      <c r="H192" s="150">
        <v>2643</v>
      </c>
      <c r="I192" s="150">
        <v>10771</v>
      </c>
      <c r="J192" s="150">
        <v>0</v>
      </c>
      <c r="K192" s="150">
        <v>1962</v>
      </c>
      <c r="L192" s="330">
        <v>0</v>
      </c>
      <c r="M192" s="150">
        <v>3068</v>
      </c>
      <c r="N192" s="150">
        <v>3546</v>
      </c>
      <c r="O192" s="150">
        <v>4056</v>
      </c>
      <c r="P192" s="331">
        <v>226</v>
      </c>
      <c r="Q192" s="331">
        <v>18417</v>
      </c>
      <c r="R192" s="331">
        <v>403</v>
      </c>
      <c r="S192" s="331">
        <v>14360</v>
      </c>
      <c r="T192" s="331">
        <v>18250</v>
      </c>
      <c r="U192" s="331">
        <v>0</v>
      </c>
      <c r="V192" s="331">
        <f>+[25]EEFF_TE_Bra!V192</f>
        <v>2008</v>
      </c>
    </row>
    <row r="193" spans="2:22">
      <c r="B193" s="123" t="s">
        <v>773</v>
      </c>
      <c r="C193" s="150">
        <v>0</v>
      </c>
      <c r="D193" s="150">
        <v>0</v>
      </c>
      <c r="E193" s="150">
        <v>0</v>
      </c>
      <c r="F193" s="150">
        <v>0</v>
      </c>
      <c r="G193" s="150">
        <v>0</v>
      </c>
      <c r="H193" s="150">
        <v>0</v>
      </c>
      <c r="I193" s="150">
        <v>0</v>
      </c>
      <c r="J193" s="150">
        <v>0</v>
      </c>
      <c r="K193" s="150">
        <v>0</v>
      </c>
      <c r="L193" s="330">
        <v>0</v>
      </c>
      <c r="M193" s="150">
        <v>12226</v>
      </c>
      <c r="N193" s="150">
        <v>5472</v>
      </c>
      <c r="O193" s="150">
        <v>5080</v>
      </c>
      <c r="P193" s="331">
        <v>7538</v>
      </c>
      <c r="Q193" s="331">
        <v>11984</v>
      </c>
      <c r="R193" s="331">
        <v>16245</v>
      </c>
      <c r="S193" s="331">
        <v>7006</v>
      </c>
      <c r="T193" s="331">
        <v>4738</v>
      </c>
      <c r="U193" s="331">
        <v>2038</v>
      </c>
      <c r="V193" s="331">
        <f>+[25]EEFF_TE_Bra!V193</f>
        <v>0</v>
      </c>
    </row>
    <row r="194" spans="2:22">
      <c r="B194" s="123" t="s">
        <v>700</v>
      </c>
      <c r="C194" s="150">
        <v>13572</v>
      </c>
      <c r="D194" s="150">
        <v>1000</v>
      </c>
      <c r="E194" s="150">
        <v>43228</v>
      </c>
      <c r="F194" s="150">
        <v>54956</v>
      </c>
      <c r="G194" s="150">
        <v>12490</v>
      </c>
      <c r="H194" s="150">
        <v>1476</v>
      </c>
      <c r="I194" s="150">
        <v>1467</v>
      </c>
      <c r="J194" s="150">
        <v>1458</v>
      </c>
      <c r="K194" s="150">
        <v>1449</v>
      </c>
      <c r="L194" s="330">
        <v>12693</v>
      </c>
      <c r="M194" s="150">
        <v>13700</v>
      </c>
      <c r="N194" s="150">
        <v>103428</v>
      </c>
      <c r="O194" s="150">
        <v>103825</v>
      </c>
      <c r="P194" s="331">
        <v>102772</v>
      </c>
      <c r="Q194" s="331">
        <v>102146</v>
      </c>
      <c r="R194" s="331">
        <v>102557</v>
      </c>
      <c r="S194" s="331">
        <v>102642</v>
      </c>
      <c r="T194" s="331">
        <v>102250</v>
      </c>
      <c r="U194" s="331">
        <v>88025</v>
      </c>
      <c r="V194" s="331">
        <f>+[25]EEFF_TE_Bra!V194</f>
        <v>61751</v>
      </c>
    </row>
    <row r="195" spans="2:22" ht="14.15" customHeight="1">
      <c r="B195" s="225" t="s">
        <v>774</v>
      </c>
      <c r="C195" s="233">
        <f t="shared" ref="C195:N195" si="44">SUM(C185:C194)</f>
        <v>1472307</v>
      </c>
      <c r="D195" s="233">
        <f t="shared" si="44"/>
        <v>1436208</v>
      </c>
      <c r="E195" s="233">
        <f t="shared" si="44"/>
        <v>1487891.7864599992</v>
      </c>
      <c r="F195" s="233">
        <f t="shared" si="44"/>
        <v>1561693</v>
      </c>
      <c r="G195" s="233">
        <f t="shared" si="44"/>
        <v>1570228</v>
      </c>
      <c r="H195" s="233">
        <f t="shared" si="44"/>
        <v>1655476</v>
      </c>
      <c r="I195" s="233">
        <f t="shared" si="44"/>
        <v>1664799</v>
      </c>
      <c r="J195" s="233">
        <f t="shared" si="44"/>
        <v>1702994</v>
      </c>
      <c r="K195" s="233">
        <f t="shared" si="44"/>
        <v>1746007</v>
      </c>
      <c r="L195" s="226">
        <f t="shared" si="44"/>
        <v>1742371</v>
      </c>
      <c r="M195" s="233">
        <f t="shared" si="44"/>
        <v>1801935</v>
      </c>
      <c r="N195" s="233">
        <f t="shared" si="44"/>
        <v>1930810</v>
      </c>
      <c r="O195" s="233">
        <f>SUM(O185:O194)</f>
        <v>2547772</v>
      </c>
      <c r="P195" s="334">
        <f>SUM(P185:P194)</f>
        <v>2478866</v>
      </c>
      <c r="Q195" s="334">
        <f>SUM(Q185:Q194)</f>
        <v>2499906</v>
      </c>
      <c r="R195" s="334">
        <f>SUM(R185:R194)</f>
        <v>2408990</v>
      </c>
      <c r="S195" s="334">
        <f t="shared" ref="S195:T195" si="45">SUM(S185:S194)</f>
        <v>2671424</v>
      </c>
      <c r="T195" s="334">
        <f t="shared" si="45"/>
        <v>2702148</v>
      </c>
      <c r="U195" s="334">
        <v>2686616</v>
      </c>
      <c r="V195" s="334">
        <f>+[25]EEFF_TE_Bra!V195</f>
        <v>3398969</v>
      </c>
    </row>
    <row r="196" spans="2:22">
      <c r="B196" s="123" t="s">
        <v>709</v>
      </c>
      <c r="C196" s="150">
        <v>1203699</v>
      </c>
      <c r="D196" s="150">
        <v>1185326</v>
      </c>
      <c r="E196" s="150">
        <v>1218871</v>
      </c>
      <c r="F196" s="150">
        <v>1242101</v>
      </c>
      <c r="G196" s="150">
        <v>1141153</v>
      </c>
      <c r="H196" s="150">
        <v>1150275</v>
      </c>
      <c r="I196" s="150">
        <v>1202280</v>
      </c>
      <c r="J196" s="150">
        <v>1213126</v>
      </c>
      <c r="K196" s="150">
        <v>1253850</v>
      </c>
      <c r="L196" s="330">
        <v>1390300</v>
      </c>
      <c r="M196" s="150">
        <v>1510113</v>
      </c>
      <c r="N196" s="150">
        <v>1515680</v>
      </c>
      <c r="O196" s="150">
        <v>1549139</v>
      </c>
      <c r="P196" s="331">
        <v>1517335</v>
      </c>
      <c r="Q196" s="331">
        <v>1537544</v>
      </c>
      <c r="R196" s="331">
        <v>1549745</v>
      </c>
      <c r="S196" s="331">
        <v>1568124</v>
      </c>
      <c r="T196" s="331">
        <v>1452061</v>
      </c>
      <c r="U196" s="331">
        <v>1495185</v>
      </c>
      <c r="V196" s="331">
        <f>+[25]EEFF_TE_Bra!V196</f>
        <v>1558923</v>
      </c>
    </row>
    <row r="197" spans="2:22">
      <c r="B197" s="123" t="s">
        <v>775</v>
      </c>
      <c r="C197" s="150">
        <v>6554702</v>
      </c>
      <c r="D197" s="150">
        <v>7203760</v>
      </c>
      <c r="E197" s="150">
        <v>7336924</v>
      </c>
      <c r="F197" s="150">
        <v>7217789</v>
      </c>
      <c r="G197" s="150">
        <v>7285026</v>
      </c>
      <c r="H197" s="150">
        <v>7095933</v>
      </c>
      <c r="I197" s="150">
        <v>7023767</v>
      </c>
      <c r="J197" s="150">
        <v>7026623</v>
      </c>
      <c r="K197" s="150">
        <v>7047922</v>
      </c>
      <c r="L197" s="330">
        <v>7156235</v>
      </c>
      <c r="M197" s="150">
        <v>7153557</v>
      </c>
      <c r="N197" s="150">
        <v>7151094</v>
      </c>
      <c r="O197" s="150">
        <v>7827146</v>
      </c>
      <c r="P197" s="331">
        <v>7912308</v>
      </c>
      <c r="Q197" s="331">
        <v>8330318</v>
      </c>
      <c r="R197" s="331">
        <v>8654330</v>
      </c>
      <c r="S197" s="331">
        <v>8790703</v>
      </c>
      <c r="T197" s="331">
        <v>8936180</v>
      </c>
      <c r="U197" s="331">
        <v>9313061</v>
      </c>
      <c r="V197" s="331">
        <f>+[25]EEFF_TE_Bra!V197</f>
        <v>8895514</v>
      </c>
    </row>
    <row r="198" spans="2:22">
      <c r="B198" s="123" t="s">
        <v>711</v>
      </c>
      <c r="C198" s="150">
        <v>110936</v>
      </c>
      <c r="D198" s="150">
        <v>277941</v>
      </c>
      <c r="E198" s="150">
        <v>137603</v>
      </c>
      <c r="F198" s="150">
        <v>137790</v>
      </c>
      <c r="G198" s="150">
        <v>152216</v>
      </c>
      <c r="H198" s="150">
        <v>295698</v>
      </c>
      <c r="I198" s="150">
        <v>278554</v>
      </c>
      <c r="J198" s="150">
        <v>299428</v>
      </c>
      <c r="K198" s="150">
        <v>302226</v>
      </c>
      <c r="L198" s="330">
        <v>306071</v>
      </c>
      <c r="M198" s="150">
        <v>300500</v>
      </c>
      <c r="N198" s="150">
        <v>302412</v>
      </c>
      <c r="O198" s="150">
        <v>319989</v>
      </c>
      <c r="P198" s="331">
        <v>359753</v>
      </c>
      <c r="Q198" s="331">
        <v>1918001</v>
      </c>
      <c r="R198" s="331">
        <v>1656620</v>
      </c>
      <c r="S198" s="331">
        <v>1626388</v>
      </c>
      <c r="T198" s="331">
        <v>1614997</v>
      </c>
      <c r="U198" s="331">
        <v>1689614</v>
      </c>
      <c r="V198" s="331">
        <f>+[25]EEFF_TE_Bra!V198</f>
        <v>1680877</v>
      </c>
    </row>
    <row r="199" spans="2:22">
      <c r="B199" s="225" t="s">
        <v>776</v>
      </c>
      <c r="C199" s="551">
        <f t="shared" ref="C199:N199" si="46">SUM(C196:C198,C185:C194)</f>
        <v>9341644</v>
      </c>
      <c r="D199" s="551">
        <f t="shared" si="46"/>
        <v>10103235</v>
      </c>
      <c r="E199" s="551">
        <f t="shared" si="46"/>
        <v>10181289.786459999</v>
      </c>
      <c r="F199" s="551">
        <f t="shared" si="46"/>
        <v>10159373</v>
      </c>
      <c r="G199" s="551">
        <f t="shared" si="46"/>
        <v>10148623</v>
      </c>
      <c r="H199" s="551">
        <f t="shared" si="46"/>
        <v>10197382</v>
      </c>
      <c r="I199" s="551">
        <f t="shared" si="46"/>
        <v>10169400</v>
      </c>
      <c r="J199" s="551">
        <f t="shared" si="46"/>
        <v>10242171</v>
      </c>
      <c r="K199" s="551">
        <f t="shared" si="46"/>
        <v>10350005</v>
      </c>
      <c r="L199" s="334">
        <f t="shared" si="46"/>
        <v>10594977</v>
      </c>
      <c r="M199" s="551">
        <f t="shared" si="46"/>
        <v>10766105</v>
      </c>
      <c r="N199" s="551">
        <f t="shared" si="46"/>
        <v>10899996</v>
      </c>
      <c r="O199" s="551">
        <f>SUM(O196:O198,O185:O194)</f>
        <v>12244046</v>
      </c>
      <c r="P199" s="334">
        <f>SUM(P196:P198,P185:P194)</f>
        <v>12268262</v>
      </c>
      <c r="Q199" s="334">
        <f>SUM(Q196:Q198,Q185:Q194)</f>
        <v>14285769</v>
      </c>
      <c r="R199" s="334">
        <f>SUM(R196:R198,R185:R194)</f>
        <v>14269685</v>
      </c>
      <c r="S199" s="334">
        <f t="shared" ref="S199:T199" si="47">SUM(S196:S198,S185:S194)</f>
        <v>14656639</v>
      </c>
      <c r="T199" s="334">
        <f t="shared" si="47"/>
        <v>14705386</v>
      </c>
      <c r="U199" s="334">
        <v>15184476</v>
      </c>
      <c r="V199" s="334">
        <f>+[25]EEFF_TE_Bra!V199</f>
        <v>15534283</v>
      </c>
    </row>
    <row r="200" spans="2:22">
      <c r="B200" s="225" t="s">
        <v>777</v>
      </c>
      <c r="C200" s="551">
        <f t="shared" ref="C200:T200" si="48">C199+C182</f>
        <v>9901002</v>
      </c>
      <c r="D200" s="551">
        <f t="shared" si="48"/>
        <v>11096748.905060001</v>
      </c>
      <c r="E200" s="551">
        <f t="shared" si="48"/>
        <v>11397895</v>
      </c>
      <c r="F200" s="551">
        <f t="shared" si="48"/>
        <v>11665065</v>
      </c>
      <c r="G200" s="551">
        <f t="shared" si="48"/>
        <v>12395764</v>
      </c>
      <c r="H200" s="551">
        <f t="shared" si="48"/>
        <v>11290031</v>
      </c>
      <c r="I200" s="551">
        <f t="shared" si="48"/>
        <v>11755598</v>
      </c>
      <c r="J200" s="551">
        <f t="shared" si="48"/>
        <v>12162325</v>
      </c>
      <c r="K200" s="551">
        <f t="shared" si="48"/>
        <v>12189920</v>
      </c>
      <c r="L200" s="334">
        <f t="shared" si="48"/>
        <v>13648553</v>
      </c>
      <c r="M200" s="551">
        <f t="shared" si="48"/>
        <v>12689381</v>
      </c>
      <c r="N200" s="551">
        <f t="shared" si="48"/>
        <v>14446011</v>
      </c>
      <c r="O200" s="551">
        <f t="shared" si="48"/>
        <v>14568644</v>
      </c>
      <c r="P200" s="334">
        <f t="shared" si="48"/>
        <v>15617446</v>
      </c>
      <c r="Q200" s="334">
        <f t="shared" si="48"/>
        <v>16532370</v>
      </c>
      <c r="R200" s="334">
        <f t="shared" si="48"/>
        <v>16950982</v>
      </c>
      <c r="S200" s="334">
        <f t="shared" si="48"/>
        <v>16497423</v>
      </c>
      <c r="T200" s="334">
        <f t="shared" si="48"/>
        <v>16417237</v>
      </c>
      <c r="U200" s="334">
        <v>17087724</v>
      </c>
      <c r="V200" s="334">
        <f>+[25]EEFF_TE_Bra!V200</f>
        <v>17405709</v>
      </c>
    </row>
    <row r="201" spans="2:22">
      <c r="B201" s="237"/>
      <c r="C201" s="156"/>
      <c r="D201" s="156"/>
      <c r="E201" s="156"/>
      <c r="F201" s="156"/>
      <c r="G201" s="238"/>
      <c r="H201" s="238"/>
      <c r="I201" s="238"/>
      <c r="J201" s="239"/>
      <c r="K201" s="238"/>
      <c r="L201" s="552"/>
      <c r="M201" s="238"/>
      <c r="N201" s="238"/>
      <c r="O201" s="238"/>
      <c r="P201" s="553"/>
      <c r="Q201" s="553"/>
      <c r="R201" s="553"/>
      <c r="S201" s="553"/>
      <c r="T201" s="553"/>
    </row>
    <row r="202" spans="2:22">
      <c r="B202" s="812" t="s">
        <v>714</v>
      </c>
      <c r="C202" s="815" t="s">
        <v>648</v>
      </c>
      <c r="D202" s="815"/>
      <c r="E202" s="815"/>
      <c r="F202" s="815"/>
      <c r="G202" s="815"/>
      <c r="H202" s="815"/>
      <c r="I202" s="815"/>
      <c r="J202" s="815"/>
      <c r="K202" s="815"/>
      <c r="L202" s="815"/>
      <c r="M202" s="815"/>
      <c r="N202" s="815"/>
      <c r="O202" s="815"/>
      <c r="P202" s="815"/>
      <c r="Q202" s="554"/>
      <c r="R202" s="554"/>
      <c r="S202" s="602"/>
      <c r="T202" s="602"/>
      <c r="U202" s="602"/>
      <c r="V202" s="602"/>
    </row>
    <row r="203" spans="2:22">
      <c r="B203" s="812"/>
      <c r="C203" s="229">
        <v>2016</v>
      </c>
      <c r="D203" s="230">
        <v>2017</v>
      </c>
      <c r="E203" s="230" t="s">
        <v>649</v>
      </c>
      <c r="F203" s="230" t="s">
        <v>650</v>
      </c>
      <c r="G203" s="230" t="s">
        <v>651</v>
      </c>
      <c r="H203" s="230" t="s">
        <v>652</v>
      </c>
      <c r="I203" s="230" t="s">
        <v>653</v>
      </c>
      <c r="J203" s="230" t="s">
        <v>654</v>
      </c>
      <c r="K203" s="230" t="s">
        <v>655</v>
      </c>
      <c r="L203" s="544" t="s">
        <v>656</v>
      </c>
      <c r="M203" s="230" t="s">
        <v>657</v>
      </c>
      <c r="N203" s="230" t="s">
        <v>658</v>
      </c>
      <c r="O203" s="230" t="s">
        <v>625</v>
      </c>
      <c r="P203" s="336" t="s">
        <v>938</v>
      </c>
      <c r="Q203" s="336" t="s">
        <v>992</v>
      </c>
      <c r="R203" s="336" t="s">
        <v>1026</v>
      </c>
      <c r="S203" s="336" t="s">
        <v>1163</v>
      </c>
      <c r="T203" s="336" t="s">
        <v>1199</v>
      </c>
      <c r="U203" s="336" t="s">
        <v>1246</v>
      </c>
      <c r="V203" s="336" t="s">
        <v>1219</v>
      </c>
    </row>
    <row r="204" spans="2:22">
      <c r="B204" s="227" t="s">
        <v>778</v>
      </c>
      <c r="C204" s="228"/>
      <c r="D204" s="228"/>
      <c r="E204" s="228"/>
      <c r="F204" s="227"/>
      <c r="G204" s="228"/>
      <c r="H204" s="228"/>
      <c r="I204" s="228"/>
      <c r="J204" s="228"/>
      <c r="K204" s="228"/>
      <c r="L204" s="541"/>
      <c r="M204" s="228"/>
      <c r="N204" s="228"/>
      <c r="O204" s="228"/>
      <c r="P204" s="335"/>
      <c r="Q204" s="335"/>
      <c r="R204" s="335"/>
      <c r="S204" s="335"/>
      <c r="T204" s="335"/>
      <c r="U204" s="335"/>
      <c r="V204" s="335"/>
    </row>
    <row r="205" spans="2:22">
      <c r="B205" s="123" t="s">
        <v>779</v>
      </c>
      <c r="C205" s="150">
        <v>71679</v>
      </c>
      <c r="D205" s="150">
        <v>268588</v>
      </c>
      <c r="E205" s="150">
        <v>261786</v>
      </c>
      <c r="F205" s="150">
        <v>287106</v>
      </c>
      <c r="G205" s="150">
        <v>98254</v>
      </c>
      <c r="H205" s="150">
        <v>334067</v>
      </c>
      <c r="I205" s="150">
        <v>344159</v>
      </c>
      <c r="J205" s="150">
        <v>337890</v>
      </c>
      <c r="K205" s="150">
        <v>981588</v>
      </c>
      <c r="L205" s="330">
        <v>709928</v>
      </c>
      <c r="M205" s="150">
        <v>886355</v>
      </c>
      <c r="N205" s="150">
        <v>919444</v>
      </c>
      <c r="O205" s="150">
        <v>96334</v>
      </c>
      <c r="P205" s="331">
        <v>94628</v>
      </c>
      <c r="Q205" s="331">
        <v>461788</v>
      </c>
      <c r="R205" s="331">
        <v>1113809</v>
      </c>
      <c r="S205" s="331">
        <v>737590</v>
      </c>
      <c r="T205" s="331">
        <v>741848</v>
      </c>
      <c r="U205" s="331">
        <v>751685</v>
      </c>
      <c r="V205" s="331">
        <f>+[25]EEFF_TE_Bra!V205</f>
        <v>90627</v>
      </c>
    </row>
    <row r="206" spans="2:22">
      <c r="B206" s="123" t="s">
        <v>780</v>
      </c>
      <c r="C206" s="150">
        <v>192368</v>
      </c>
      <c r="D206" s="150">
        <v>182852</v>
      </c>
      <c r="E206" s="150">
        <v>183773</v>
      </c>
      <c r="F206" s="150">
        <v>183474</v>
      </c>
      <c r="G206" s="150">
        <v>197107</v>
      </c>
      <c r="H206" s="150">
        <v>23707</v>
      </c>
      <c r="I206" s="150">
        <v>22436</v>
      </c>
      <c r="J206" s="150">
        <v>15931</v>
      </c>
      <c r="K206" s="150">
        <v>26097</v>
      </c>
      <c r="L206" s="330">
        <v>367508</v>
      </c>
      <c r="M206" s="150">
        <v>371913</v>
      </c>
      <c r="N206" s="150">
        <v>363141</v>
      </c>
      <c r="O206" s="150">
        <v>542316</v>
      </c>
      <c r="P206" s="331">
        <v>217948</v>
      </c>
      <c r="Q206" s="331">
        <v>245489</v>
      </c>
      <c r="R206" s="331">
        <v>242011</v>
      </c>
      <c r="S206" s="331">
        <v>96144</v>
      </c>
      <c r="T206" s="331">
        <v>59341</v>
      </c>
      <c r="U206" s="331">
        <v>108342</v>
      </c>
      <c r="V206" s="331">
        <f>+[25]EEFF_TE_Bra!V206</f>
        <v>79687</v>
      </c>
    </row>
    <row r="207" spans="2:22">
      <c r="B207" s="123" t="s">
        <v>718</v>
      </c>
      <c r="C207" s="150">
        <v>0</v>
      </c>
      <c r="D207" s="150">
        <v>0</v>
      </c>
      <c r="E207" s="150">
        <v>0</v>
      </c>
      <c r="F207" s="150">
        <v>0</v>
      </c>
      <c r="G207" s="150">
        <v>0</v>
      </c>
      <c r="H207" s="150">
        <v>0</v>
      </c>
      <c r="I207" s="150">
        <v>0</v>
      </c>
      <c r="J207" s="150">
        <v>0</v>
      </c>
      <c r="K207" s="150">
        <v>293</v>
      </c>
      <c r="L207" s="330">
        <v>282</v>
      </c>
      <c r="M207" s="150">
        <v>240</v>
      </c>
      <c r="N207" s="150">
        <v>194</v>
      </c>
      <c r="O207" s="150">
        <v>141</v>
      </c>
      <c r="P207" s="331">
        <v>81</v>
      </c>
      <c r="Q207" s="331">
        <v>81</v>
      </c>
      <c r="R207" s="331">
        <v>63</v>
      </c>
      <c r="S207" s="331">
        <v>46</v>
      </c>
      <c r="T207" s="331">
        <v>28</v>
      </c>
      <c r="U207" s="331">
        <v>11703</v>
      </c>
      <c r="V207" s="331">
        <f>+[25]EEFF_TE_Bra!V207</f>
        <v>12875</v>
      </c>
    </row>
    <row r="208" spans="2:22">
      <c r="B208" s="123" t="s">
        <v>1048</v>
      </c>
      <c r="C208" s="150"/>
      <c r="D208" s="150"/>
      <c r="E208" s="150"/>
      <c r="F208" s="150"/>
      <c r="G208" s="150"/>
      <c r="H208" s="150"/>
      <c r="I208" s="150"/>
      <c r="J208" s="150"/>
      <c r="K208" s="150"/>
      <c r="L208" s="331" t="s">
        <v>469</v>
      </c>
      <c r="M208" s="331" t="s">
        <v>469</v>
      </c>
      <c r="N208" s="331" t="s">
        <v>469</v>
      </c>
      <c r="O208" s="331" t="s">
        <v>469</v>
      </c>
      <c r="P208" s="331">
        <v>2578</v>
      </c>
      <c r="Q208" s="331">
        <v>0</v>
      </c>
      <c r="R208" s="331">
        <v>0</v>
      </c>
      <c r="S208" s="331">
        <v>0</v>
      </c>
      <c r="T208" s="331">
        <v>1931</v>
      </c>
      <c r="U208" s="331">
        <v>18142</v>
      </c>
      <c r="V208" s="331">
        <f>+[25]EEFF_TE_Bra!V208</f>
        <v>4263</v>
      </c>
    </row>
    <row r="209" spans="2:22">
      <c r="B209" s="123" t="s">
        <v>719</v>
      </c>
      <c r="C209" s="150">
        <v>41482</v>
      </c>
      <c r="D209" s="150">
        <v>69923</v>
      </c>
      <c r="E209" s="150">
        <v>49255</v>
      </c>
      <c r="F209" s="150">
        <v>58806</v>
      </c>
      <c r="G209" s="150">
        <v>68022</v>
      </c>
      <c r="H209" s="150">
        <v>88358</v>
      </c>
      <c r="I209" s="150">
        <v>72276</v>
      </c>
      <c r="J209" s="150">
        <v>70721</v>
      </c>
      <c r="K209" s="150">
        <v>72057</v>
      </c>
      <c r="L209" s="330">
        <v>167774</v>
      </c>
      <c r="M209" s="150">
        <v>167858</v>
      </c>
      <c r="N209" s="150">
        <v>139217</v>
      </c>
      <c r="O209" s="150">
        <v>112304</v>
      </c>
      <c r="P209" s="331">
        <v>153346</v>
      </c>
      <c r="Q209" s="331">
        <v>100371</v>
      </c>
      <c r="R209" s="331">
        <v>90525</v>
      </c>
      <c r="S209" s="331">
        <v>71377</v>
      </c>
      <c r="T209" s="331">
        <v>84465</v>
      </c>
      <c r="U209" s="331">
        <v>84169</v>
      </c>
      <c r="V209" s="331">
        <f>+[25]EEFF_TE_Bra!V209</f>
        <v>88701</v>
      </c>
    </row>
    <row r="210" spans="2:22">
      <c r="B210" s="123" t="s">
        <v>781</v>
      </c>
      <c r="C210" s="150">
        <v>39021</v>
      </c>
      <c r="D210" s="150">
        <v>90502</v>
      </c>
      <c r="E210" s="150">
        <v>224543</v>
      </c>
      <c r="F210" s="150">
        <v>389278</v>
      </c>
      <c r="G210" s="150">
        <v>540175</v>
      </c>
      <c r="H210" s="150">
        <v>54382</v>
      </c>
      <c r="I210" s="150">
        <v>163232</v>
      </c>
      <c r="J210" s="150">
        <v>293084</v>
      </c>
      <c r="K210" s="150">
        <v>287359</v>
      </c>
      <c r="L210" s="330">
        <v>92106</v>
      </c>
      <c r="M210" s="150">
        <v>127657</v>
      </c>
      <c r="N210" s="150">
        <v>262320</v>
      </c>
      <c r="O210" s="150">
        <v>478040</v>
      </c>
      <c r="P210" s="331">
        <v>255614</v>
      </c>
      <c r="Q210" s="331">
        <v>268737</v>
      </c>
      <c r="R210" s="331">
        <v>394085</v>
      </c>
      <c r="S210" s="331">
        <v>483437</v>
      </c>
      <c r="T210" s="331">
        <v>60990</v>
      </c>
      <c r="U210" s="331">
        <v>94776</v>
      </c>
      <c r="V210" s="331">
        <f>+[25]EEFF_TE_Bra!V210</f>
        <v>108596</v>
      </c>
    </row>
    <row r="211" spans="2:22">
      <c r="B211" s="123" t="s">
        <v>782</v>
      </c>
      <c r="C211" s="150">
        <v>17540</v>
      </c>
      <c r="D211" s="150">
        <v>57997</v>
      </c>
      <c r="E211" s="150">
        <v>0</v>
      </c>
      <c r="F211" s="150">
        <v>0</v>
      </c>
      <c r="G211" s="150">
        <v>0</v>
      </c>
      <c r="H211" s="150">
        <v>0</v>
      </c>
      <c r="I211" s="150">
        <v>0</v>
      </c>
      <c r="J211" s="150">
        <v>0</v>
      </c>
      <c r="K211" s="150">
        <v>0</v>
      </c>
      <c r="L211" s="330">
        <v>0</v>
      </c>
      <c r="M211" s="150">
        <v>0</v>
      </c>
      <c r="N211" s="150">
        <v>0</v>
      </c>
      <c r="O211" s="150">
        <v>0</v>
      </c>
      <c r="P211" s="331" t="s">
        <v>469</v>
      </c>
      <c r="Q211" s="331">
        <v>0</v>
      </c>
      <c r="R211" s="331">
        <v>0</v>
      </c>
      <c r="S211" s="331"/>
      <c r="T211" s="331">
        <v>6</v>
      </c>
      <c r="U211" s="331">
        <v>0</v>
      </c>
      <c r="V211" s="331">
        <f>+[25]EEFF_TE_Bra!V211</f>
        <v>0</v>
      </c>
    </row>
    <row r="212" spans="2:22">
      <c r="B212" s="123" t="s">
        <v>783</v>
      </c>
      <c r="C212" s="150">
        <v>12766</v>
      </c>
      <c r="D212" s="150">
        <v>16550</v>
      </c>
      <c r="E212" s="150">
        <v>32399</v>
      </c>
      <c r="F212" s="150">
        <v>39059</v>
      </c>
      <c r="G212" s="150">
        <v>39260</v>
      </c>
      <c r="H212" s="150">
        <v>40262</v>
      </c>
      <c r="I212" s="150">
        <v>39302</v>
      </c>
      <c r="J212" s="150">
        <v>44878</v>
      </c>
      <c r="K212" s="150">
        <v>45687</v>
      </c>
      <c r="L212" s="330">
        <v>48336</v>
      </c>
      <c r="M212" s="150">
        <v>48970</v>
      </c>
      <c r="N212" s="150">
        <v>52653</v>
      </c>
      <c r="O212" s="150">
        <v>52518</v>
      </c>
      <c r="P212" s="331">
        <v>49457</v>
      </c>
      <c r="Q212" s="331">
        <v>44836</v>
      </c>
      <c r="R212" s="331">
        <v>34900</v>
      </c>
      <c r="S212" s="331">
        <v>48778</v>
      </c>
      <c r="T212" s="331">
        <v>58371</v>
      </c>
      <c r="U212" s="331">
        <v>0</v>
      </c>
      <c r="V212" s="331">
        <f>+[25]EEFF_TE_Bra!V212</f>
        <v>0</v>
      </c>
    </row>
    <row r="213" spans="2:22">
      <c r="B213" s="123" t="s">
        <v>788</v>
      </c>
      <c r="C213" s="150"/>
      <c r="D213" s="150"/>
      <c r="E213" s="150"/>
      <c r="F213" s="150"/>
      <c r="G213" s="150"/>
      <c r="H213" s="150"/>
      <c r="I213" s="150"/>
      <c r="J213" s="150"/>
      <c r="K213" s="150"/>
      <c r="L213" s="330"/>
      <c r="M213" s="150"/>
      <c r="N213" s="150"/>
      <c r="O213" s="150"/>
      <c r="P213" s="331">
        <v>0</v>
      </c>
      <c r="Q213" s="331">
        <v>67260</v>
      </c>
      <c r="R213" s="331">
        <v>67330</v>
      </c>
      <c r="S213" s="331">
        <v>102</v>
      </c>
      <c r="T213" s="331">
        <v>0</v>
      </c>
      <c r="U213" s="331">
        <v>67687</v>
      </c>
      <c r="V213" s="331">
        <f>+[25]EEFF_TE_Bra!V213</f>
        <v>80393</v>
      </c>
    </row>
    <row r="214" spans="2:22">
      <c r="B214" s="123" t="s">
        <v>784</v>
      </c>
      <c r="C214" s="150">
        <v>139946</v>
      </c>
      <c r="D214" s="150">
        <v>3112</v>
      </c>
      <c r="E214" s="150">
        <v>3111</v>
      </c>
      <c r="F214" s="150">
        <v>5159</v>
      </c>
      <c r="G214" s="150">
        <v>5137</v>
      </c>
      <c r="H214" s="150">
        <v>7835</v>
      </c>
      <c r="I214" s="150">
        <v>7831</v>
      </c>
      <c r="J214" s="150">
        <v>7798</v>
      </c>
      <c r="K214" s="150">
        <v>8411</v>
      </c>
      <c r="L214" s="330">
        <v>102079</v>
      </c>
      <c r="M214" s="150">
        <v>9731</v>
      </c>
      <c r="N214" s="150">
        <v>10102</v>
      </c>
      <c r="O214" s="150">
        <v>10406</v>
      </c>
      <c r="P214" s="331">
        <v>500513</v>
      </c>
      <c r="Q214" s="331">
        <v>1068548</v>
      </c>
      <c r="R214" s="331">
        <v>16236</v>
      </c>
      <c r="S214" s="331">
        <v>13467</v>
      </c>
      <c r="T214" s="331">
        <v>110543</v>
      </c>
      <c r="U214" s="331">
        <v>12828</v>
      </c>
      <c r="V214" s="331">
        <f>+[25]EEFF_TE_Bra!V214</f>
        <v>16217</v>
      </c>
    </row>
    <row r="215" spans="2:22">
      <c r="B215" s="123" t="s">
        <v>724</v>
      </c>
      <c r="C215" s="150">
        <v>33610</v>
      </c>
      <c r="D215" s="150">
        <v>36344</v>
      </c>
      <c r="E215" s="150">
        <v>29714</v>
      </c>
      <c r="F215" s="150">
        <v>40457</v>
      </c>
      <c r="G215" s="150">
        <v>42515</v>
      </c>
      <c r="H215" s="150">
        <v>37047</v>
      </c>
      <c r="I215" s="150">
        <v>29156</v>
      </c>
      <c r="J215" s="150">
        <v>38239</v>
      </c>
      <c r="K215" s="150">
        <v>41182</v>
      </c>
      <c r="L215" s="330">
        <v>33341</v>
      </c>
      <c r="M215" s="150">
        <v>26512</v>
      </c>
      <c r="N215" s="150">
        <v>37797</v>
      </c>
      <c r="O215" s="150">
        <v>48833</v>
      </c>
      <c r="P215" s="331">
        <v>45094</v>
      </c>
      <c r="Q215" s="331">
        <v>36212</v>
      </c>
      <c r="R215" s="331">
        <v>45062</v>
      </c>
      <c r="S215" s="331">
        <v>50475</v>
      </c>
      <c r="T215" s="331">
        <v>46507</v>
      </c>
      <c r="U215" s="331">
        <v>36651</v>
      </c>
      <c r="V215" s="331">
        <f>+[25]EEFF_TE_Bra!V215</f>
        <v>47483</v>
      </c>
    </row>
    <row r="216" spans="2:22">
      <c r="B216" s="123" t="s">
        <v>725</v>
      </c>
      <c r="C216" s="150">
        <v>5495</v>
      </c>
      <c r="D216" s="150">
        <v>2056</v>
      </c>
      <c r="E216" s="150">
        <v>3309</v>
      </c>
      <c r="F216" s="150">
        <v>4655</v>
      </c>
      <c r="G216" s="150">
        <v>3579</v>
      </c>
      <c r="H216" s="150">
        <v>4250</v>
      </c>
      <c r="I216" s="150">
        <v>5103</v>
      </c>
      <c r="J216" s="150">
        <v>4157</v>
      </c>
      <c r="K216" s="150">
        <v>3782</v>
      </c>
      <c r="L216" s="330">
        <v>2173</v>
      </c>
      <c r="M216" s="150">
        <v>2176</v>
      </c>
      <c r="N216" s="150">
        <v>2730</v>
      </c>
      <c r="O216" s="150">
        <v>868</v>
      </c>
      <c r="P216" s="331">
        <v>871</v>
      </c>
      <c r="Q216" s="331">
        <v>855</v>
      </c>
      <c r="R216" s="331">
        <v>858</v>
      </c>
      <c r="S216" s="331">
        <v>858</v>
      </c>
      <c r="T216" s="331">
        <v>858</v>
      </c>
      <c r="U216" s="331">
        <v>939</v>
      </c>
      <c r="V216" s="331">
        <f>+[25]EEFF_TE_Bra!V216</f>
        <v>947</v>
      </c>
    </row>
    <row r="217" spans="2:22">
      <c r="B217" s="123" t="s">
        <v>726</v>
      </c>
      <c r="C217" s="150">
        <v>0</v>
      </c>
      <c r="D217" s="150">
        <v>0</v>
      </c>
      <c r="E217" s="150">
        <v>0</v>
      </c>
      <c r="F217" s="150">
        <v>0</v>
      </c>
      <c r="G217" s="150">
        <v>1860</v>
      </c>
      <c r="H217" s="150">
        <v>2480</v>
      </c>
      <c r="I217" s="150">
        <v>2480</v>
      </c>
      <c r="J217" s="150">
        <v>2480</v>
      </c>
      <c r="K217" s="150">
        <v>2480</v>
      </c>
      <c r="L217" s="330">
        <v>2480</v>
      </c>
      <c r="M217" s="150">
        <v>2480</v>
      </c>
      <c r="N217" s="150">
        <v>2480</v>
      </c>
      <c r="O217" s="150">
        <v>2480</v>
      </c>
      <c r="P217" s="331">
        <v>2480</v>
      </c>
      <c r="Q217" s="331">
        <v>2480</v>
      </c>
      <c r="R217" s="331">
        <v>2480</v>
      </c>
      <c r="S217" s="331">
        <v>2480</v>
      </c>
      <c r="T217" s="331">
        <v>2480</v>
      </c>
      <c r="U217" s="331">
        <v>0</v>
      </c>
      <c r="V217" s="331">
        <f>+[25]EEFF_TE_Bra!V217</f>
        <v>0</v>
      </c>
    </row>
    <row r="218" spans="2:22">
      <c r="B218" s="123" t="s">
        <v>993</v>
      </c>
      <c r="C218" s="150"/>
      <c r="D218" s="150"/>
      <c r="E218" s="150"/>
      <c r="F218" s="150"/>
      <c r="G218" s="150"/>
      <c r="H218" s="150"/>
      <c r="I218" s="150"/>
      <c r="J218" s="150"/>
      <c r="K218" s="150"/>
      <c r="L218" s="330"/>
      <c r="M218" s="150"/>
      <c r="N218" s="150"/>
      <c r="O218" s="150"/>
      <c r="P218" s="331">
        <v>0</v>
      </c>
      <c r="Q218" s="331">
        <v>3947</v>
      </c>
      <c r="R218" s="331">
        <v>0</v>
      </c>
      <c r="S218" s="331">
        <v>0</v>
      </c>
      <c r="T218" s="331">
        <v>0</v>
      </c>
      <c r="U218" s="331">
        <v>0</v>
      </c>
      <c r="V218" s="331">
        <f>+[25]EEFF_TE_Bra!V218</f>
        <v>0</v>
      </c>
    </row>
    <row r="219" spans="2:22">
      <c r="B219" s="123" t="s">
        <v>700</v>
      </c>
      <c r="C219" s="150">
        <v>53047</v>
      </c>
      <c r="D219" s="150">
        <v>61180</v>
      </c>
      <c r="E219" s="150">
        <v>57876</v>
      </c>
      <c r="F219" s="150">
        <v>16385</v>
      </c>
      <c r="G219" s="150">
        <v>13852</v>
      </c>
      <c r="H219" s="150">
        <v>34310</v>
      </c>
      <c r="I219" s="150">
        <v>27472</v>
      </c>
      <c r="J219" s="150">
        <v>56345</v>
      </c>
      <c r="K219" s="150">
        <v>70150</v>
      </c>
      <c r="L219" s="330">
        <v>80152</v>
      </c>
      <c r="M219" s="150">
        <v>55374</v>
      </c>
      <c r="N219" s="150">
        <v>34641</v>
      </c>
      <c r="O219" s="150">
        <v>45567</v>
      </c>
      <c r="P219" s="331">
        <v>43743</v>
      </c>
      <c r="Q219" s="331">
        <v>56916</v>
      </c>
      <c r="R219" s="331">
        <v>51763</v>
      </c>
      <c r="S219" s="331">
        <v>54158</v>
      </c>
      <c r="T219" s="331">
        <v>50707</v>
      </c>
      <c r="U219" s="331">
        <v>46192</v>
      </c>
      <c r="V219" s="331">
        <f>+[25]EEFF_TE_Bra!V219</f>
        <v>35605</v>
      </c>
    </row>
    <row r="220" spans="2:22">
      <c r="B220" s="225"/>
      <c r="C220" s="233">
        <f t="shared" ref="C220:N220" si="49">SUM(C205:C219)</f>
        <v>606954</v>
      </c>
      <c r="D220" s="233">
        <f t="shared" si="49"/>
        <v>789104</v>
      </c>
      <c r="E220" s="233">
        <f t="shared" si="49"/>
        <v>845766</v>
      </c>
      <c r="F220" s="233">
        <f t="shared" si="49"/>
        <v>1024379</v>
      </c>
      <c r="G220" s="233">
        <f t="shared" si="49"/>
        <v>1009761</v>
      </c>
      <c r="H220" s="233">
        <f t="shared" si="49"/>
        <v>626698</v>
      </c>
      <c r="I220" s="233">
        <f t="shared" si="49"/>
        <v>713447</v>
      </c>
      <c r="J220" s="233">
        <f t="shared" si="49"/>
        <v>871523</v>
      </c>
      <c r="K220" s="233">
        <f t="shared" si="49"/>
        <v>1539086</v>
      </c>
      <c r="L220" s="226">
        <f t="shared" si="49"/>
        <v>1606159</v>
      </c>
      <c r="M220" s="233">
        <f t="shared" si="49"/>
        <v>1699266</v>
      </c>
      <c r="N220" s="233">
        <f t="shared" si="49"/>
        <v>1824719</v>
      </c>
      <c r="O220" s="233">
        <f>SUM(O205:O219)</f>
        <v>1389807</v>
      </c>
      <c r="P220" s="334">
        <f>SUM(P205:P219)</f>
        <v>1366353</v>
      </c>
      <c r="Q220" s="334">
        <f>SUM(Q205:Q219)</f>
        <v>2357520</v>
      </c>
      <c r="R220" s="334">
        <f>SUM(R205:R219)</f>
        <v>2059122</v>
      </c>
      <c r="S220" s="334">
        <f t="shared" ref="S220:T220" si="50">SUM(S205:S219)</f>
        <v>1558912</v>
      </c>
      <c r="T220" s="334">
        <f t="shared" si="50"/>
        <v>1218075</v>
      </c>
      <c r="U220" s="334">
        <v>1233114</v>
      </c>
      <c r="V220" s="334">
        <f>+[25]EEFF_TE_Bra!V220</f>
        <v>565394</v>
      </c>
    </row>
    <row r="221" spans="2:22">
      <c r="B221" s="227" t="s">
        <v>785</v>
      </c>
      <c r="C221" s="228"/>
      <c r="D221" s="228"/>
      <c r="E221" s="228"/>
      <c r="F221" s="227"/>
      <c r="G221" s="228"/>
      <c r="H221" s="228"/>
      <c r="I221" s="228"/>
      <c r="J221" s="228"/>
      <c r="K221" s="228"/>
      <c r="L221" s="541"/>
      <c r="M221" s="228"/>
      <c r="N221" s="228"/>
      <c r="O221" s="228"/>
      <c r="P221" s="335"/>
      <c r="Q221" s="335"/>
      <c r="R221" s="335"/>
      <c r="S221" s="335"/>
      <c r="T221" s="335"/>
      <c r="U221" s="335"/>
      <c r="V221" s="335">
        <f>+[25]EEFF_TE_Bra!V221</f>
        <v>0</v>
      </c>
    </row>
    <row r="222" spans="2:22">
      <c r="B222" s="240" t="s">
        <v>786</v>
      </c>
      <c r="C222" s="241"/>
      <c r="D222" s="242"/>
      <c r="E222" s="242"/>
      <c r="F222" s="241"/>
      <c r="G222" s="241"/>
      <c r="H222" s="241"/>
      <c r="I222" s="241"/>
      <c r="J222" s="241"/>
      <c r="K222" s="241"/>
      <c r="L222" s="555"/>
      <c r="M222" s="241"/>
      <c r="N222" s="241"/>
      <c r="O222" s="241"/>
      <c r="P222" s="378"/>
      <c r="Q222" s="378"/>
      <c r="R222" s="378"/>
      <c r="S222" s="378"/>
      <c r="T222" s="378"/>
      <c r="U222" s="378"/>
      <c r="V222" s="378">
        <f>+[25]EEFF_TE_Bra!V222</f>
        <v>0</v>
      </c>
    </row>
    <row r="223" spans="2:22">
      <c r="B223" s="123" t="s">
        <v>779</v>
      </c>
      <c r="C223" s="150">
        <v>432472</v>
      </c>
      <c r="D223" s="150">
        <v>690541</v>
      </c>
      <c r="E223" s="150">
        <v>677182</v>
      </c>
      <c r="F223" s="150">
        <v>657248</v>
      </c>
      <c r="G223" s="150">
        <v>1258364</v>
      </c>
      <c r="H223" s="150">
        <v>1215689</v>
      </c>
      <c r="I223" s="150">
        <v>1273554</v>
      </c>
      <c r="J223" s="150">
        <v>1264523</v>
      </c>
      <c r="K223" s="150">
        <v>660197</v>
      </c>
      <c r="L223" s="330">
        <v>637448</v>
      </c>
      <c r="M223" s="150">
        <v>620011</v>
      </c>
      <c r="N223" s="150">
        <v>1248161</v>
      </c>
      <c r="O223" s="150">
        <v>1228231</v>
      </c>
      <c r="P223" s="330">
        <v>1208301</v>
      </c>
      <c r="Q223" s="330">
        <v>1182886</v>
      </c>
      <c r="R223" s="330">
        <v>1722627</v>
      </c>
      <c r="S223" s="331">
        <v>1721742</v>
      </c>
      <c r="T223" s="331">
        <v>1728681</v>
      </c>
      <c r="U223" s="331">
        <v>1953199</v>
      </c>
      <c r="V223" s="331">
        <f>+[25]EEFF_TE_Bra!V223</f>
        <v>1985056</v>
      </c>
    </row>
    <row r="224" spans="2:22">
      <c r="B224" s="123" t="s">
        <v>780</v>
      </c>
      <c r="C224" s="150">
        <v>313931</v>
      </c>
      <c r="D224" s="150">
        <v>801007</v>
      </c>
      <c r="E224" s="150">
        <v>806204</v>
      </c>
      <c r="F224" s="150">
        <v>1420052</v>
      </c>
      <c r="G224" s="150">
        <v>1437775</v>
      </c>
      <c r="H224" s="150">
        <v>1441504</v>
      </c>
      <c r="I224" s="150">
        <v>1457692</v>
      </c>
      <c r="J224" s="150">
        <v>1475140</v>
      </c>
      <c r="K224" s="150">
        <v>1480445</v>
      </c>
      <c r="L224" s="330">
        <v>1528971</v>
      </c>
      <c r="M224" s="150">
        <v>1554166</v>
      </c>
      <c r="N224" s="150">
        <v>1545549</v>
      </c>
      <c r="O224" s="150">
        <v>1392099</v>
      </c>
      <c r="P224" s="330">
        <v>2961318</v>
      </c>
      <c r="Q224" s="330">
        <v>3664357</v>
      </c>
      <c r="R224" s="330">
        <v>3707753</v>
      </c>
      <c r="S224" s="331">
        <v>3788738</v>
      </c>
      <c r="T224" s="331">
        <v>4829761</v>
      </c>
      <c r="U224" s="331">
        <v>4938992</v>
      </c>
      <c r="V224" s="331">
        <f>+[25]EEFF_TE_Bra!V224</f>
        <v>5783645</v>
      </c>
    </row>
    <row r="225" spans="2:22">
      <c r="B225" s="123" t="s">
        <v>718</v>
      </c>
      <c r="C225" s="150">
        <v>0</v>
      </c>
      <c r="D225" s="150">
        <v>0</v>
      </c>
      <c r="E225" s="150">
        <v>0</v>
      </c>
      <c r="F225" s="150">
        <v>0</v>
      </c>
      <c r="G225" s="150">
        <v>0</v>
      </c>
      <c r="H225" s="150">
        <v>0</v>
      </c>
      <c r="I225" s="150">
        <v>0</v>
      </c>
      <c r="J225" s="150">
        <v>0</v>
      </c>
      <c r="K225" s="150">
        <v>158</v>
      </c>
      <c r="L225" s="330">
        <v>101</v>
      </c>
      <c r="M225" s="150">
        <v>73</v>
      </c>
      <c r="N225" s="150">
        <v>62</v>
      </c>
      <c r="O225" s="150">
        <v>35</v>
      </c>
      <c r="P225" s="330">
        <v>18</v>
      </c>
      <c r="Q225" s="330">
        <v>0</v>
      </c>
      <c r="R225" s="330">
        <v>0</v>
      </c>
      <c r="S225" s="331">
        <v>0</v>
      </c>
      <c r="T225" s="331">
        <v>0</v>
      </c>
      <c r="U225" s="331">
        <v>42927</v>
      </c>
      <c r="V225" s="331">
        <f>+[25]EEFF_TE_Bra!V225</f>
        <v>39980</v>
      </c>
    </row>
    <row r="226" spans="2:22">
      <c r="B226" s="123" t="s">
        <v>696</v>
      </c>
      <c r="C226" s="150">
        <v>0</v>
      </c>
      <c r="D226" s="150">
        <v>0</v>
      </c>
      <c r="E226" s="150">
        <v>0</v>
      </c>
      <c r="F226" s="150">
        <v>0</v>
      </c>
      <c r="G226" s="150">
        <v>0</v>
      </c>
      <c r="H226" s="150">
        <v>0</v>
      </c>
      <c r="I226" s="150">
        <v>0</v>
      </c>
      <c r="J226" s="150">
        <v>2760</v>
      </c>
      <c r="K226" s="150">
        <v>0</v>
      </c>
      <c r="L226" s="330">
        <v>135</v>
      </c>
      <c r="M226" s="150">
        <v>0</v>
      </c>
      <c r="N226" s="150">
        <v>0</v>
      </c>
      <c r="O226" s="150">
        <v>0</v>
      </c>
      <c r="P226" s="330">
        <v>0</v>
      </c>
      <c r="Q226" s="330">
        <v>0</v>
      </c>
      <c r="R226" s="330">
        <v>0</v>
      </c>
      <c r="S226" s="331"/>
      <c r="T226" s="331">
        <v>0</v>
      </c>
      <c r="U226" s="331">
        <v>6561</v>
      </c>
      <c r="V226" s="331">
        <f>+[25]EEFF_TE_Bra!V226</f>
        <v>0</v>
      </c>
    </row>
    <row r="227" spans="2:22">
      <c r="B227" s="123" t="s">
        <v>719</v>
      </c>
      <c r="C227" s="150"/>
      <c r="D227" s="150"/>
      <c r="E227" s="150"/>
      <c r="F227" s="150"/>
      <c r="G227" s="150"/>
      <c r="H227" s="150"/>
      <c r="I227" s="150"/>
      <c r="J227" s="150"/>
      <c r="K227" s="150"/>
      <c r="L227" s="330"/>
      <c r="M227" s="150"/>
      <c r="N227" s="150"/>
      <c r="O227" s="150"/>
      <c r="P227" s="330">
        <v>0</v>
      </c>
      <c r="Q227" s="330">
        <v>0</v>
      </c>
      <c r="R227" s="330">
        <v>14535</v>
      </c>
      <c r="S227" s="331">
        <v>32213</v>
      </c>
      <c r="T227" s="331">
        <v>6336</v>
      </c>
      <c r="U227" s="331">
        <v>6323</v>
      </c>
      <c r="V227" s="331">
        <f>+[25]EEFF_TE_Bra!V227</f>
        <v>6308</v>
      </c>
    </row>
    <row r="228" spans="2:22">
      <c r="B228" s="123" t="s">
        <v>949</v>
      </c>
      <c r="C228" s="150"/>
      <c r="D228" s="150"/>
      <c r="E228" s="150"/>
      <c r="F228" s="150"/>
      <c r="G228" s="150"/>
      <c r="H228" s="150"/>
      <c r="I228" s="150"/>
      <c r="J228" s="150"/>
      <c r="K228" s="150"/>
      <c r="L228" s="331" t="s">
        <v>469</v>
      </c>
      <c r="M228" s="331" t="s">
        <v>469</v>
      </c>
      <c r="N228" s="331" t="s">
        <v>469</v>
      </c>
      <c r="O228" s="331" t="s">
        <v>469</v>
      </c>
      <c r="P228" s="330">
        <v>381978</v>
      </c>
      <c r="Q228" s="330">
        <v>394078</v>
      </c>
      <c r="R228" s="330">
        <v>406048</v>
      </c>
      <c r="S228" s="331">
        <v>417940</v>
      </c>
      <c r="T228" s="331">
        <v>465847</v>
      </c>
      <c r="U228" s="331">
        <v>481232</v>
      </c>
      <c r="V228" s="331">
        <f>+[25]EEFF_TE_Bra!V228</f>
        <v>496959</v>
      </c>
    </row>
    <row r="229" spans="2:22">
      <c r="B229" s="123" t="s">
        <v>782</v>
      </c>
      <c r="C229" s="150">
        <v>119857</v>
      </c>
      <c r="D229" s="150">
        <v>0</v>
      </c>
      <c r="E229" s="150">
        <v>0</v>
      </c>
      <c r="F229" s="150">
        <v>0</v>
      </c>
      <c r="G229" s="150">
        <v>0</v>
      </c>
      <c r="H229" s="150">
        <v>0</v>
      </c>
      <c r="I229" s="150">
        <v>0</v>
      </c>
      <c r="J229" s="150">
        <v>0</v>
      </c>
      <c r="K229" s="150">
        <v>0</v>
      </c>
      <c r="L229" s="330">
        <v>0</v>
      </c>
      <c r="M229" s="150">
        <v>0</v>
      </c>
      <c r="N229" s="150">
        <v>0</v>
      </c>
      <c r="O229" s="150">
        <v>0</v>
      </c>
      <c r="P229" s="330">
        <v>0</v>
      </c>
      <c r="Q229" s="330">
        <v>0</v>
      </c>
      <c r="R229" s="330">
        <v>0</v>
      </c>
      <c r="S229" s="331">
        <v>0</v>
      </c>
      <c r="T229" s="331">
        <v>0</v>
      </c>
      <c r="U229" s="331">
        <v>0</v>
      </c>
      <c r="V229" s="331">
        <f>+[25]EEFF_TE_Bra!V229</f>
        <v>0</v>
      </c>
    </row>
    <row r="230" spans="2:22">
      <c r="B230" s="123" t="s">
        <v>787</v>
      </c>
      <c r="C230" s="150">
        <v>0</v>
      </c>
      <c r="D230" s="150">
        <v>0</v>
      </c>
      <c r="E230" s="150">
        <v>0</v>
      </c>
      <c r="F230" s="150">
        <v>0</v>
      </c>
      <c r="G230" s="150">
        <v>0</v>
      </c>
      <c r="H230" s="150">
        <v>0</v>
      </c>
      <c r="I230" s="150">
        <v>0</v>
      </c>
      <c r="J230" s="150">
        <v>0</v>
      </c>
      <c r="K230" s="150">
        <v>0</v>
      </c>
      <c r="L230" s="330">
        <v>0</v>
      </c>
      <c r="M230" s="150">
        <v>0</v>
      </c>
      <c r="N230" s="150">
        <v>82703</v>
      </c>
      <c r="O230" s="150">
        <v>77117</v>
      </c>
      <c r="P230" s="330">
        <v>71465</v>
      </c>
      <c r="Q230" s="330">
        <v>65790</v>
      </c>
      <c r="R230" s="330">
        <v>50633</v>
      </c>
      <c r="S230" s="331">
        <v>53056</v>
      </c>
      <c r="T230" s="331">
        <v>50553</v>
      </c>
      <c r="U230" s="331">
        <v>50291</v>
      </c>
      <c r="V230" s="331">
        <f>+[25]EEFF_TE_Bra!V230</f>
        <v>50960</v>
      </c>
    </row>
    <row r="231" spans="2:22">
      <c r="B231" s="123" t="s">
        <v>788</v>
      </c>
      <c r="C231" s="150">
        <v>1056505</v>
      </c>
      <c r="D231" s="150">
        <v>831111</v>
      </c>
      <c r="E231" s="150">
        <v>810693</v>
      </c>
      <c r="F231" s="150">
        <v>769433</v>
      </c>
      <c r="G231" s="150">
        <v>710377</v>
      </c>
      <c r="H231" s="150">
        <v>735689</v>
      </c>
      <c r="I231" s="150">
        <v>757847</v>
      </c>
      <c r="J231" s="150">
        <v>721825</v>
      </c>
      <c r="K231" s="150">
        <v>660889</v>
      </c>
      <c r="L231" s="330">
        <v>686732</v>
      </c>
      <c r="M231" s="150">
        <v>713361</v>
      </c>
      <c r="N231" s="150">
        <v>1005975</v>
      </c>
      <c r="O231" s="150">
        <v>1074349</v>
      </c>
      <c r="P231" s="330">
        <v>913557</v>
      </c>
      <c r="Q231" s="330">
        <v>868910</v>
      </c>
      <c r="R231" s="330">
        <v>786903</v>
      </c>
      <c r="S231" s="331">
        <v>825416</v>
      </c>
      <c r="T231" s="331">
        <v>899825</v>
      </c>
      <c r="U231" s="331">
        <v>896426</v>
      </c>
      <c r="V231" s="331">
        <f>+[25]EEFF_TE_Bra!V231</f>
        <v>913961</v>
      </c>
    </row>
    <row r="232" spans="2:22">
      <c r="B232" s="123" t="s">
        <v>783</v>
      </c>
      <c r="C232" s="150">
        <v>32510</v>
      </c>
      <c r="D232" s="150">
        <v>54250</v>
      </c>
      <c r="E232" s="150">
        <v>40848</v>
      </c>
      <c r="F232" s="150">
        <v>42962</v>
      </c>
      <c r="G232" s="150">
        <v>34827</v>
      </c>
      <c r="H232" s="150">
        <v>35925</v>
      </c>
      <c r="I232" s="150">
        <v>39380</v>
      </c>
      <c r="J232" s="150">
        <v>37756</v>
      </c>
      <c r="K232" s="150">
        <v>41836</v>
      </c>
      <c r="L232" s="330">
        <v>41236</v>
      </c>
      <c r="M232" s="150">
        <v>34179</v>
      </c>
      <c r="N232" s="150">
        <v>40742</v>
      </c>
      <c r="O232" s="150">
        <v>42419</v>
      </c>
      <c r="P232" s="330">
        <v>48065</v>
      </c>
      <c r="Q232" s="330">
        <v>50331</v>
      </c>
      <c r="R232" s="330">
        <v>50036</v>
      </c>
      <c r="S232" s="331">
        <v>35141</v>
      </c>
      <c r="T232" s="331">
        <v>25559</v>
      </c>
      <c r="U232" s="331">
        <v>22461</v>
      </c>
      <c r="V232" s="331">
        <f>+[25]EEFF_TE_Bra!V232</f>
        <v>20532</v>
      </c>
    </row>
    <row r="233" spans="2:22">
      <c r="B233" s="123" t="s">
        <v>724</v>
      </c>
      <c r="C233" s="150">
        <v>153035</v>
      </c>
      <c r="D233" s="150">
        <v>121553</v>
      </c>
      <c r="E233" s="150">
        <v>125321</v>
      </c>
      <c r="F233" s="150">
        <v>113686</v>
      </c>
      <c r="G233" s="150">
        <v>102672</v>
      </c>
      <c r="H233" s="150">
        <v>90708</v>
      </c>
      <c r="I233" s="150">
        <v>91036</v>
      </c>
      <c r="J233" s="150">
        <v>92755</v>
      </c>
      <c r="K233" s="150">
        <v>86780</v>
      </c>
      <c r="L233" s="330">
        <v>62367</v>
      </c>
      <c r="M233" s="150">
        <v>59509</v>
      </c>
      <c r="N233" s="150">
        <v>58816</v>
      </c>
      <c r="O233" s="150">
        <v>57993</v>
      </c>
      <c r="P233" s="330">
        <v>85736</v>
      </c>
      <c r="Q233" s="330">
        <v>126098</v>
      </c>
      <c r="R233" s="330">
        <v>116409</v>
      </c>
      <c r="S233" s="331">
        <v>111585</v>
      </c>
      <c r="T233" s="331">
        <v>119407</v>
      </c>
      <c r="U233" s="331">
        <v>120263</v>
      </c>
      <c r="V233" s="331">
        <f>+[25]EEFF_TE_Bra!V233</f>
        <v>117193</v>
      </c>
    </row>
    <row r="234" spans="2:22">
      <c r="B234" s="123" t="s">
        <v>728</v>
      </c>
      <c r="C234" s="150">
        <v>0</v>
      </c>
      <c r="D234" s="150">
        <v>0</v>
      </c>
      <c r="E234" s="150">
        <v>0</v>
      </c>
      <c r="F234" s="150">
        <v>0</v>
      </c>
      <c r="G234" s="150">
        <v>0</v>
      </c>
      <c r="H234" s="150">
        <v>0</v>
      </c>
      <c r="I234" s="150">
        <v>0</v>
      </c>
      <c r="J234" s="150">
        <v>17853</v>
      </c>
      <c r="K234" s="150">
        <v>0</v>
      </c>
      <c r="L234" s="330">
        <v>16612</v>
      </c>
      <c r="M234" s="150">
        <v>15992</v>
      </c>
      <c r="N234" s="150">
        <v>15372</v>
      </c>
      <c r="O234" s="150">
        <v>14752</v>
      </c>
      <c r="P234" s="330">
        <v>14132</v>
      </c>
      <c r="Q234" s="330">
        <v>13512</v>
      </c>
      <c r="R234" s="330">
        <v>12892</v>
      </c>
      <c r="S234" s="331">
        <v>12272</v>
      </c>
      <c r="T234" s="331">
        <v>11652</v>
      </c>
      <c r="U234" s="331">
        <v>0</v>
      </c>
      <c r="V234" s="331">
        <f>+[25]EEFF_TE_Bra!V234</f>
        <v>0</v>
      </c>
    </row>
    <row r="235" spans="2:22" ht="14.5" customHeight="1">
      <c r="B235" s="123" t="s">
        <v>789</v>
      </c>
      <c r="C235" s="150">
        <v>0</v>
      </c>
      <c r="D235" s="150">
        <v>0</v>
      </c>
      <c r="E235" s="150">
        <v>0</v>
      </c>
      <c r="F235" s="150">
        <v>0</v>
      </c>
      <c r="G235" s="150">
        <v>333844</v>
      </c>
      <c r="H235" s="150">
        <v>0</v>
      </c>
      <c r="I235" s="150">
        <v>0</v>
      </c>
      <c r="J235" s="150">
        <v>363061</v>
      </c>
      <c r="K235" s="150">
        <v>0</v>
      </c>
      <c r="L235" s="330">
        <v>351904</v>
      </c>
      <c r="M235" s="150">
        <v>388616</v>
      </c>
      <c r="N235" s="150">
        <v>383471</v>
      </c>
      <c r="O235" s="150">
        <v>383984</v>
      </c>
      <c r="P235" s="330">
        <v>380135</v>
      </c>
      <c r="Q235" s="330">
        <v>397485</v>
      </c>
      <c r="R235" s="330">
        <v>393236</v>
      </c>
      <c r="S235" s="331">
        <v>389131</v>
      </c>
      <c r="T235" s="331">
        <v>384980</v>
      </c>
      <c r="U235" s="331">
        <v>469256</v>
      </c>
      <c r="V235" s="331">
        <f>+[25]EEFF_TE_Bra!V235</f>
        <v>469324</v>
      </c>
    </row>
    <row r="236" spans="2:22">
      <c r="B236" s="123" t="s">
        <v>790</v>
      </c>
      <c r="C236" s="150">
        <v>24053</v>
      </c>
      <c r="D236" s="150">
        <v>24053</v>
      </c>
      <c r="E236" s="150">
        <v>318578</v>
      </c>
      <c r="F236" s="150">
        <v>320021</v>
      </c>
      <c r="G236" s="150">
        <v>20333</v>
      </c>
      <c r="H236" s="150">
        <v>0</v>
      </c>
      <c r="I236" s="150">
        <v>0</v>
      </c>
      <c r="J236" s="150">
        <v>0</v>
      </c>
      <c r="K236" s="150">
        <v>0</v>
      </c>
      <c r="L236" s="330">
        <v>0</v>
      </c>
      <c r="M236" s="150">
        <v>0</v>
      </c>
      <c r="N236" s="150">
        <v>0</v>
      </c>
      <c r="O236" s="150">
        <v>0</v>
      </c>
      <c r="P236" s="331" t="s">
        <v>469</v>
      </c>
      <c r="Q236" s="331" t="s">
        <v>469</v>
      </c>
      <c r="R236" s="331" t="s">
        <v>469</v>
      </c>
      <c r="S236" s="331" t="s">
        <v>469</v>
      </c>
      <c r="T236" s="331">
        <v>0</v>
      </c>
      <c r="U236" s="331">
        <v>0</v>
      </c>
      <c r="V236" s="331">
        <f>+[25]EEFF_TE_Bra!V236</f>
        <v>0</v>
      </c>
    </row>
    <row r="237" spans="2:22" ht="24" customHeight="1">
      <c r="B237" s="123" t="s">
        <v>700</v>
      </c>
      <c r="C237" s="150">
        <v>0</v>
      </c>
      <c r="D237" s="150">
        <v>327579</v>
      </c>
      <c r="E237" s="150">
        <v>27455</v>
      </c>
      <c r="F237" s="150">
        <v>53841</v>
      </c>
      <c r="G237" s="150">
        <v>34532</v>
      </c>
      <c r="H237" s="150">
        <v>385101</v>
      </c>
      <c r="I237" s="150">
        <v>381705</v>
      </c>
      <c r="J237" s="150">
        <v>34572</v>
      </c>
      <c r="K237" s="150">
        <v>407469</v>
      </c>
      <c r="L237" s="330">
        <v>35652</v>
      </c>
      <c r="M237" s="150">
        <v>46714</v>
      </c>
      <c r="N237" s="150">
        <v>48201</v>
      </c>
      <c r="O237" s="150">
        <v>53134</v>
      </c>
      <c r="P237" s="330">
        <v>54032</v>
      </c>
      <c r="Q237" s="330">
        <v>11973</v>
      </c>
      <c r="R237" s="331">
        <v>12103</v>
      </c>
      <c r="S237" s="331">
        <v>12232</v>
      </c>
      <c r="T237" s="331">
        <v>3981</v>
      </c>
      <c r="U237" s="331">
        <v>4446</v>
      </c>
      <c r="V237" s="331">
        <f>+[25]EEFF_TE_Bra!V237</f>
        <v>4555</v>
      </c>
    </row>
    <row r="238" spans="2:22">
      <c r="B238" s="225"/>
      <c r="C238" s="233">
        <f t="shared" ref="C238:N238" si="51">SUM(C223:C237)</f>
        <v>2132363</v>
      </c>
      <c r="D238" s="233">
        <f t="shared" si="51"/>
        <v>2850094</v>
      </c>
      <c r="E238" s="233">
        <f t="shared" si="51"/>
        <v>2806281</v>
      </c>
      <c r="F238" s="233">
        <f t="shared" si="51"/>
        <v>3377243</v>
      </c>
      <c r="G238" s="233">
        <f t="shared" si="51"/>
        <v>3932724</v>
      </c>
      <c r="H238" s="233">
        <f t="shared" si="51"/>
        <v>3904616</v>
      </c>
      <c r="I238" s="233">
        <f t="shared" si="51"/>
        <v>4001214</v>
      </c>
      <c r="J238" s="233">
        <f t="shared" si="51"/>
        <v>4010245</v>
      </c>
      <c r="K238" s="233">
        <f t="shared" si="51"/>
        <v>3337774</v>
      </c>
      <c r="L238" s="226">
        <f t="shared" si="51"/>
        <v>3361158</v>
      </c>
      <c r="M238" s="233">
        <f t="shared" si="51"/>
        <v>3432621</v>
      </c>
      <c r="N238" s="233">
        <f t="shared" si="51"/>
        <v>4429052</v>
      </c>
      <c r="O238" s="233">
        <f>SUM(O223:O237)</f>
        <v>4324113</v>
      </c>
      <c r="P238" s="334">
        <f>SUM(P223:P237)</f>
        <v>6118737</v>
      </c>
      <c r="Q238" s="334">
        <f>SUM(Q223:Q237)</f>
        <v>6775420</v>
      </c>
      <c r="R238" s="334">
        <f>SUM(R223:R237)</f>
        <v>7273175</v>
      </c>
      <c r="S238" s="334">
        <f t="shared" ref="S238:T238" si="52">SUM(S223:S237)</f>
        <v>7399466</v>
      </c>
      <c r="T238" s="334">
        <f t="shared" si="52"/>
        <v>8526582</v>
      </c>
      <c r="U238" s="334">
        <v>8992377</v>
      </c>
      <c r="V238" s="334">
        <f>+[25]EEFF_TE_Bra!V238</f>
        <v>9888473</v>
      </c>
    </row>
    <row r="239" spans="2:22">
      <c r="B239" s="243"/>
      <c r="C239" s="244"/>
      <c r="D239" s="244"/>
      <c r="E239" s="244"/>
      <c r="F239" s="244"/>
      <c r="G239" s="244"/>
      <c r="H239" s="244"/>
      <c r="I239" s="244"/>
      <c r="J239" s="244"/>
      <c r="K239" s="244"/>
      <c r="L239" s="556"/>
      <c r="M239" s="244"/>
      <c r="N239" s="244"/>
      <c r="O239" s="244"/>
      <c r="P239" s="341"/>
      <c r="Q239" s="341"/>
      <c r="R239" s="341"/>
      <c r="S239" s="341"/>
      <c r="T239" s="341"/>
      <c r="V239" s="215">
        <f>+[25]EEFF_TE_Bra!V239</f>
        <v>0</v>
      </c>
    </row>
    <row r="240" spans="2:22">
      <c r="B240" s="123" t="s">
        <v>791</v>
      </c>
      <c r="C240" s="150">
        <v>178733</v>
      </c>
      <c r="D240" s="150">
        <v>214939</v>
      </c>
      <c r="E240" s="150">
        <v>201431</v>
      </c>
      <c r="F240" s="150">
        <v>212706</v>
      </c>
      <c r="G240" s="150">
        <v>226286</v>
      </c>
      <c r="H240" s="150">
        <v>230878</v>
      </c>
      <c r="I240" s="150">
        <v>282713</v>
      </c>
      <c r="J240" s="150">
        <v>287177</v>
      </c>
      <c r="K240" s="150">
        <v>273453</v>
      </c>
      <c r="L240" s="330">
        <v>1967288</v>
      </c>
      <c r="M240" s="150">
        <v>502442</v>
      </c>
      <c r="N240" s="150">
        <v>369210</v>
      </c>
      <c r="O240" s="150">
        <v>327872</v>
      </c>
      <c r="P240" s="331">
        <v>371159</v>
      </c>
      <c r="Q240" s="331">
        <v>355926</v>
      </c>
      <c r="R240" s="331">
        <v>348109</v>
      </c>
      <c r="S240" s="331">
        <v>390121</v>
      </c>
      <c r="T240" s="331">
        <v>393529</v>
      </c>
      <c r="U240" s="331">
        <v>409853</v>
      </c>
      <c r="V240" s="331">
        <f>+[25]EEFF_TE_Bra!V240</f>
        <v>434085</v>
      </c>
    </row>
    <row r="241" spans="2:22">
      <c r="B241" s="157"/>
      <c r="C241" s="158"/>
      <c r="D241" s="158"/>
      <c r="E241" s="158"/>
      <c r="F241" s="158"/>
      <c r="G241" s="158"/>
      <c r="H241" s="158"/>
      <c r="I241" s="158"/>
      <c r="J241" s="157"/>
      <c r="K241" s="158"/>
      <c r="L241" s="557"/>
      <c r="M241" s="158"/>
      <c r="N241" s="158"/>
      <c r="O241" s="158"/>
      <c r="P241" s="342"/>
      <c r="Q241" s="342"/>
      <c r="R241" s="342"/>
      <c r="S241" s="342"/>
      <c r="T241" s="342"/>
      <c r="U241" s="342"/>
      <c r="V241" s="342">
        <f>+[25]EEFF_TE_Bra!V241</f>
        <v>0</v>
      </c>
    </row>
    <row r="242" spans="2:22">
      <c r="B242" s="227" t="s">
        <v>792</v>
      </c>
      <c r="C242" s="228"/>
      <c r="D242" s="228"/>
      <c r="E242" s="228"/>
      <c r="F242" s="227"/>
      <c r="G242" s="228"/>
      <c r="H242" s="228"/>
      <c r="I242" s="228"/>
      <c r="J242" s="228"/>
      <c r="K242" s="228"/>
      <c r="L242" s="541"/>
      <c r="M242" s="228"/>
      <c r="N242" s="228"/>
      <c r="O242" s="228"/>
      <c r="P242" s="335"/>
      <c r="Q242" s="335"/>
      <c r="R242" s="335"/>
      <c r="S242" s="335"/>
      <c r="T242" s="335"/>
      <c r="U242" s="335"/>
      <c r="V242" s="335">
        <f>+[25]EEFF_TE_Bra!V242</f>
        <v>0</v>
      </c>
    </row>
    <row r="243" spans="2:22">
      <c r="B243" s="123" t="s">
        <v>793</v>
      </c>
      <c r="C243" s="150">
        <v>2372437</v>
      </c>
      <c r="D243" s="150">
        <v>3590020</v>
      </c>
      <c r="E243" s="150">
        <v>3590020</v>
      </c>
      <c r="F243" s="150">
        <v>3590020</v>
      </c>
      <c r="G243" s="150">
        <v>3590020</v>
      </c>
      <c r="H243" s="150">
        <v>3590020</v>
      </c>
      <c r="I243" s="150">
        <v>3590020</v>
      </c>
      <c r="J243" s="150">
        <v>3590020</v>
      </c>
      <c r="K243" s="150">
        <v>3590020</v>
      </c>
      <c r="L243" s="330">
        <v>3590020</v>
      </c>
      <c r="M243" s="150">
        <v>3590020</v>
      </c>
      <c r="N243" s="150">
        <v>3590020</v>
      </c>
      <c r="O243" s="150">
        <v>3590020</v>
      </c>
      <c r="P243" s="331">
        <v>3590020</v>
      </c>
      <c r="Q243" s="331">
        <v>3590020</v>
      </c>
      <c r="R243" s="331">
        <v>3590020</v>
      </c>
      <c r="S243" s="331">
        <v>3590020</v>
      </c>
      <c r="T243" s="331">
        <v>3590020</v>
      </c>
      <c r="U243" s="331">
        <v>3590020</v>
      </c>
      <c r="V243" s="331">
        <f>+[25]EEFF_TE_Bra!V243</f>
        <v>3590020</v>
      </c>
    </row>
    <row r="244" spans="2:22">
      <c r="B244" s="123" t="s">
        <v>732</v>
      </c>
      <c r="C244" s="150">
        <v>1217583</v>
      </c>
      <c r="D244" s="150">
        <v>666</v>
      </c>
      <c r="E244" s="150">
        <v>666</v>
      </c>
      <c r="F244" s="150">
        <v>666</v>
      </c>
      <c r="G244" s="150">
        <v>666</v>
      </c>
      <c r="H244" s="150">
        <v>666</v>
      </c>
      <c r="I244" s="150">
        <v>666</v>
      </c>
      <c r="J244" s="150">
        <v>666</v>
      </c>
      <c r="K244" s="150">
        <v>666</v>
      </c>
      <c r="L244" s="330">
        <v>666</v>
      </c>
      <c r="M244" s="150">
        <v>666</v>
      </c>
      <c r="N244" s="150">
        <v>666</v>
      </c>
      <c r="O244" s="150">
        <v>666</v>
      </c>
      <c r="P244" s="331">
        <v>-18380</v>
      </c>
      <c r="Q244" s="331">
        <v>-18380</v>
      </c>
      <c r="R244" s="331">
        <v>-18380</v>
      </c>
      <c r="S244" s="331">
        <v>-18380</v>
      </c>
      <c r="T244" s="331">
        <v>-18380</v>
      </c>
      <c r="U244" s="331">
        <v>666</v>
      </c>
      <c r="V244" s="331">
        <f>+[25]EEFF_TE_Bra!V244</f>
        <v>666</v>
      </c>
    </row>
    <row r="245" spans="2:22">
      <c r="B245" s="123" t="s">
        <v>794</v>
      </c>
      <c r="C245" s="150">
        <v>1127814</v>
      </c>
      <c r="D245" s="150">
        <v>1265967</v>
      </c>
      <c r="E245" s="150">
        <v>1402336</v>
      </c>
      <c r="F245" s="150">
        <v>557337</v>
      </c>
      <c r="G245" s="150">
        <v>557337</v>
      </c>
      <c r="H245" s="150">
        <v>760451</v>
      </c>
      <c r="I245" s="150">
        <v>760451</v>
      </c>
      <c r="J245" s="150">
        <v>760451</v>
      </c>
      <c r="K245" s="150">
        <v>760451</v>
      </c>
      <c r="L245" s="330">
        <v>1192078</v>
      </c>
      <c r="M245" s="150">
        <v>1192078</v>
      </c>
      <c r="N245" s="150">
        <v>1192078</v>
      </c>
      <c r="O245" s="150">
        <v>1192078</v>
      </c>
      <c r="P245" s="331">
        <v>1192077</v>
      </c>
      <c r="Q245" s="331">
        <v>5137515</v>
      </c>
      <c r="R245" s="331">
        <v>1336956</v>
      </c>
      <c r="S245" s="331">
        <v>5137515</v>
      </c>
      <c r="T245" s="331">
        <v>5137515</v>
      </c>
      <c r="U245" s="331">
        <v>1178494</v>
      </c>
      <c r="V245" s="331">
        <f>+[25]EEFF_TE_Bra!V245</f>
        <v>1284848</v>
      </c>
    </row>
    <row r="246" spans="2:22">
      <c r="B246" s="123" t="s">
        <v>795</v>
      </c>
      <c r="C246" s="150">
        <v>2264451</v>
      </c>
      <c r="D246" s="150">
        <v>2301266</v>
      </c>
      <c r="E246" s="150">
        <v>2249590</v>
      </c>
      <c r="F246" s="150">
        <v>2198516</v>
      </c>
      <c r="G246" s="150">
        <v>2148216</v>
      </c>
      <c r="H246" s="150">
        <v>2103510</v>
      </c>
      <c r="I246" s="150">
        <v>2047987</v>
      </c>
      <c r="J246" s="150">
        <v>1999817</v>
      </c>
      <c r="K246" s="150">
        <v>1949526</v>
      </c>
      <c r="L246" s="330">
        <v>1899993</v>
      </c>
      <c r="M246" s="150">
        <v>1844193</v>
      </c>
      <c r="N246" s="150">
        <v>1796207</v>
      </c>
      <c r="O246" s="150">
        <v>2162054</v>
      </c>
      <c r="P246" s="331">
        <v>2136052</v>
      </c>
      <c r="Q246" s="331">
        <v>2083781</v>
      </c>
      <c r="R246" s="331">
        <v>2028941</v>
      </c>
      <c r="S246" s="331">
        <v>1979327</v>
      </c>
      <c r="T246" s="331">
        <v>1929412</v>
      </c>
      <c r="U246" s="331">
        <v>1966378</v>
      </c>
      <c r="V246" s="331">
        <f>+[25]EEFF_TE_Bra!V246</f>
        <v>1920133</v>
      </c>
    </row>
    <row r="247" spans="2:22">
      <c r="B247" s="123" t="s">
        <v>947</v>
      </c>
      <c r="C247" s="150"/>
      <c r="D247" s="150"/>
      <c r="E247" s="150"/>
      <c r="F247" s="150"/>
      <c r="G247" s="150"/>
      <c r="H247" s="150"/>
      <c r="I247" s="150"/>
      <c r="J247" s="150"/>
      <c r="K247" s="150"/>
      <c r="L247" s="331" t="s">
        <v>469</v>
      </c>
      <c r="M247" s="331" t="s">
        <v>469</v>
      </c>
      <c r="N247" s="331" t="s">
        <v>469</v>
      </c>
      <c r="O247" s="331" t="s">
        <v>469</v>
      </c>
      <c r="P247" s="331">
        <v>-364659</v>
      </c>
      <c r="Q247" s="331">
        <v>-364659</v>
      </c>
      <c r="R247" s="331">
        <v>-240676</v>
      </c>
      <c r="S247" s="331">
        <v>-240676</v>
      </c>
      <c r="T247" s="331">
        <v>-401268</v>
      </c>
      <c r="U247" s="331">
        <v>0</v>
      </c>
      <c r="V247" s="331">
        <f>+[25]EEFF_TE_Bra!V247</f>
        <v>0</v>
      </c>
    </row>
    <row r="248" spans="2:22">
      <c r="B248" s="123" t="s">
        <v>796</v>
      </c>
      <c r="C248" s="150">
        <v>0</v>
      </c>
      <c r="D248" s="150">
        <v>0</v>
      </c>
      <c r="E248" s="150">
        <v>0</v>
      </c>
      <c r="F248" s="150">
        <v>0</v>
      </c>
      <c r="G248" s="150">
        <v>0</v>
      </c>
      <c r="H248" s="150">
        <v>73192</v>
      </c>
      <c r="I248" s="150">
        <v>73389</v>
      </c>
      <c r="J248" s="150">
        <v>70369</v>
      </c>
      <c r="K248" s="150">
        <v>77405</v>
      </c>
      <c r="L248" s="330">
        <v>31191</v>
      </c>
      <c r="M248" s="150">
        <v>63630</v>
      </c>
      <c r="N248" s="150">
        <v>62841</v>
      </c>
      <c r="O248" s="150">
        <v>53225</v>
      </c>
      <c r="P248" s="331">
        <v>140114</v>
      </c>
      <c r="Q248" s="331">
        <v>166602</v>
      </c>
      <c r="R248" s="331">
        <v>17481</v>
      </c>
      <c r="S248" s="331">
        <v>32053</v>
      </c>
      <c r="T248" s="331">
        <v>163890</v>
      </c>
      <c r="U248" s="331">
        <v>-283178</v>
      </c>
      <c r="V248" s="331">
        <f>+[25]EEFF_TE_Bra!V248</f>
        <v>-277910</v>
      </c>
    </row>
    <row r="249" spans="2:22">
      <c r="B249" s="123" t="s">
        <v>736</v>
      </c>
      <c r="C249" s="150">
        <v>666</v>
      </c>
      <c r="D249" s="150">
        <v>0</v>
      </c>
      <c r="E249" s="150">
        <v>0</v>
      </c>
      <c r="F249" s="150">
        <v>0</v>
      </c>
      <c r="G249" s="150">
        <v>0</v>
      </c>
      <c r="H249" s="150">
        <v>0</v>
      </c>
      <c r="I249" s="150">
        <v>0</v>
      </c>
      <c r="J249" s="150">
        <v>0</v>
      </c>
      <c r="K249" s="150">
        <v>0</v>
      </c>
      <c r="L249" s="330">
        <v>0</v>
      </c>
      <c r="M249" s="150">
        <v>0</v>
      </c>
      <c r="N249" s="150">
        <v>0</v>
      </c>
      <c r="O249" s="150">
        <v>0</v>
      </c>
      <c r="P249" s="331">
        <v>0</v>
      </c>
      <c r="Q249" s="331">
        <v>0</v>
      </c>
      <c r="R249" s="331">
        <v>0</v>
      </c>
      <c r="S249" s="331">
        <v>0</v>
      </c>
      <c r="T249" s="331">
        <v>0</v>
      </c>
      <c r="U249" s="331">
        <v>0</v>
      </c>
      <c r="V249" s="331">
        <f>+[25]EEFF_TE_Bra!V249</f>
        <v>0</v>
      </c>
    </row>
    <row r="250" spans="2:22">
      <c r="B250" s="123" t="s">
        <v>797</v>
      </c>
      <c r="C250" s="150">
        <v>0</v>
      </c>
      <c r="D250" s="150">
        <v>0</v>
      </c>
      <c r="E250" s="150">
        <v>301805</v>
      </c>
      <c r="F250" s="150">
        <v>692337</v>
      </c>
      <c r="G250" s="150">
        <v>930754</v>
      </c>
      <c r="H250" s="150">
        <v>0</v>
      </c>
      <c r="I250" s="150">
        <v>285711</v>
      </c>
      <c r="J250" s="150">
        <v>572057</v>
      </c>
      <c r="K250" s="150">
        <v>661539</v>
      </c>
      <c r="L250" s="330">
        <v>0</v>
      </c>
      <c r="M250" s="150">
        <v>364465</v>
      </c>
      <c r="N250" s="150">
        <v>1181218</v>
      </c>
      <c r="O250" s="150">
        <v>1528809</v>
      </c>
      <c r="P250" s="331">
        <v>1085973</v>
      </c>
      <c r="Q250" s="331">
        <v>-3551375</v>
      </c>
      <c r="R250" s="331">
        <v>556234</v>
      </c>
      <c r="S250" s="331">
        <v>-3330935</v>
      </c>
      <c r="T250" s="331">
        <v>-4122138</v>
      </c>
      <c r="U250" s="331">
        <v>0</v>
      </c>
      <c r="V250" s="331">
        <f>+[25]EEFF_TE_Bra!V250</f>
        <v>0</v>
      </c>
    </row>
    <row r="251" spans="2:22">
      <c r="B251" s="123" t="s">
        <v>798</v>
      </c>
      <c r="C251" s="150">
        <v>0</v>
      </c>
      <c r="D251" s="150">
        <v>84693</v>
      </c>
      <c r="E251" s="150">
        <v>0</v>
      </c>
      <c r="F251" s="150">
        <v>0</v>
      </c>
      <c r="G251" s="150">
        <v>0</v>
      </c>
      <c r="H251" s="150">
        <v>0</v>
      </c>
      <c r="I251" s="150">
        <v>0</v>
      </c>
      <c r="J251" s="150">
        <v>0</v>
      </c>
      <c r="K251" s="150">
        <v>0</v>
      </c>
      <c r="L251" s="330">
        <v>0</v>
      </c>
      <c r="M251" s="150">
        <v>0</v>
      </c>
      <c r="N251" s="150">
        <v>0</v>
      </c>
      <c r="O251" s="150">
        <v>0</v>
      </c>
      <c r="P251" s="331" t="s">
        <v>469</v>
      </c>
      <c r="Q251" s="331" t="s">
        <v>469</v>
      </c>
      <c r="R251" s="331" t="s">
        <v>469</v>
      </c>
      <c r="S251" s="331" t="s">
        <v>469</v>
      </c>
      <c r="T251" s="331" t="s">
        <v>469</v>
      </c>
      <c r="U251" s="331">
        <v>0</v>
      </c>
      <c r="V251" s="331">
        <f>+[25]EEFF_TE_Bra!V251</f>
        <v>0</v>
      </c>
    </row>
    <row r="252" spans="2:22">
      <c r="B252" s="225" t="s">
        <v>799</v>
      </c>
      <c r="C252" s="551">
        <f>SUM(C243:C251)</f>
        <v>6982951</v>
      </c>
      <c r="D252" s="551">
        <f t="shared" ref="D252:R252" si="53">SUM(D243:D251)</f>
        <v>7242612</v>
      </c>
      <c r="E252" s="551">
        <f t="shared" si="53"/>
        <v>7544417</v>
      </c>
      <c r="F252" s="551">
        <f t="shared" si="53"/>
        <v>7038876</v>
      </c>
      <c r="G252" s="551">
        <f t="shared" si="53"/>
        <v>7226993</v>
      </c>
      <c r="H252" s="551">
        <f t="shared" si="53"/>
        <v>6527839</v>
      </c>
      <c r="I252" s="551">
        <f t="shared" si="53"/>
        <v>6758224</v>
      </c>
      <c r="J252" s="551">
        <f t="shared" si="53"/>
        <v>6993380</v>
      </c>
      <c r="K252" s="551">
        <f t="shared" si="53"/>
        <v>7039607</v>
      </c>
      <c r="L252" s="334">
        <f t="shared" si="53"/>
        <v>6713948</v>
      </c>
      <c r="M252" s="551">
        <f t="shared" si="53"/>
        <v>7055052</v>
      </c>
      <c r="N252" s="551">
        <f t="shared" si="53"/>
        <v>7823030</v>
      </c>
      <c r="O252" s="551">
        <f t="shared" si="53"/>
        <v>8526852</v>
      </c>
      <c r="P252" s="334">
        <f t="shared" si="53"/>
        <v>7761197</v>
      </c>
      <c r="Q252" s="334">
        <f t="shared" si="53"/>
        <v>7043504</v>
      </c>
      <c r="R252" s="334">
        <f t="shared" si="53"/>
        <v>7270576</v>
      </c>
      <c r="S252" s="334">
        <f>SUM(S243:S251)</f>
        <v>7148924</v>
      </c>
      <c r="T252" s="334">
        <f>SUM(T243:T251)</f>
        <v>6279051</v>
      </c>
      <c r="U252" s="334">
        <v>6452380</v>
      </c>
      <c r="V252" s="334">
        <f>+[25]EEFF_TE_Bra!V252</f>
        <v>6517757</v>
      </c>
    </row>
    <row r="253" spans="2:22">
      <c r="B253" s="225" t="s">
        <v>800</v>
      </c>
      <c r="C253" s="551">
        <f t="shared" ref="C253:T253" si="54">SUM(C252+C240+C238+C220)</f>
        <v>9901001</v>
      </c>
      <c r="D253" s="551">
        <f t="shared" si="54"/>
        <v>11096749</v>
      </c>
      <c r="E253" s="551">
        <f t="shared" si="54"/>
        <v>11397895</v>
      </c>
      <c r="F253" s="551">
        <f t="shared" si="54"/>
        <v>11653204</v>
      </c>
      <c r="G253" s="551">
        <f t="shared" si="54"/>
        <v>12395764</v>
      </c>
      <c r="H253" s="551">
        <f t="shared" si="54"/>
        <v>11290031</v>
      </c>
      <c r="I253" s="551">
        <f t="shared" si="54"/>
        <v>11755598</v>
      </c>
      <c r="J253" s="551">
        <f t="shared" si="54"/>
        <v>12162325</v>
      </c>
      <c r="K253" s="551">
        <f t="shared" si="54"/>
        <v>12189920</v>
      </c>
      <c r="L253" s="334">
        <f t="shared" si="54"/>
        <v>13648553</v>
      </c>
      <c r="M253" s="551">
        <f t="shared" si="54"/>
        <v>12689381</v>
      </c>
      <c r="N253" s="551">
        <f t="shared" si="54"/>
        <v>14446011</v>
      </c>
      <c r="O253" s="551">
        <f t="shared" si="54"/>
        <v>14568644</v>
      </c>
      <c r="P253" s="334">
        <f>SUM(P252+P240+P238+P220)</f>
        <v>15617446</v>
      </c>
      <c r="Q253" s="334">
        <f>SUM(Q252+Q240+Q238+Q220)</f>
        <v>16532370</v>
      </c>
      <c r="R253" s="334">
        <f t="shared" si="54"/>
        <v>16950982</v>
      </c>
      <c r="S253" s="334">
        <f t="shared" si="54"/>
        <v>16497423</v>
      </c>
      <c r="T253" s="334">
        <f t="shared" si="54"/>
        <v>16417237</v>
      </c>
      <c r="U253" s="334">
        <v>17087724</v>
      </c>
      <c r="V253" s="334">
        <f>+[25]EEFF_TE_Bra!V253</f>
        <v>17405709</v>
      </c>
    </row>
    <row r="254" spans="2:22">
      <c r="C254" s="108">
        <f>+C200-C253</f>
        <v>1</v>
      </c>
      <c r="D254" s="108">
        <f t="shared" ref="D254:R254" si="55">+D200-D253</f>
        <v>-9.4939999282360077E-2</v>
      </c>
      <c r="E254" s="108">
        <f t="shared" si="55"/>
        <v>0</v>
      </c>
      <c r="F254" s="108">
        <f t="shared" si="55"/>
        <v>11861</v>
      </c>
      <c r="G254" s="108">
        <f t="shared" si="55"/>
        <v>0</v>
      </c>
      <c r="H254" s="108">
        <f t="shared" si="55"/>
        <v>0</v>
      </c>
      <c r="I254" s="108">
        <f t="shared" si="55"/>
        <v>0</v>
      </c>
      <c r="J254" s="108">
        <f t="shared" si="55"/>
        <v>0</v>
      </c>
      <c r="K254" s="108">
        <f t="shared" si="55"/>
        <v>0</v>
      </c>
      <c r="L254" s="108">
        <f t="shared" si="55"/>
        <v>0</v>
      </c>
      <c r="M254" s="108">
        <f t="shared" si="55"/>
        <v>0</v>
      </c>
      <c r="N254" s="108">
        <f t="shared" si="55"/>
        <v>0</v>
      </c>
      <c r="O254" s="108">
        <f t="shared" si="55"/>
        <v>0</v>
      </c>
      <c r="P254" s="108">
        <f t="shared" si="55"/>
        <v>0</v>
      </c>
      <c r="Q254" s="108">
        <f t="shared" si="55"/>
        <v>0</v>
      </c>
      <c r="R254" s="108">
        <f t="shared" si="55"/>
        <v>0</v>
      </c>
    </row>
    <row r="255" spans="2:22" ht="15">
      <c r="B255" s="343" t="s">
        <v>952</v>
      </c>
    </row>
    <row r="257" spans="2:8" ht="15" customHeight="1">
      <c r="B257" s="813" t="s">
        <v>951</v>
      </c>
      <c r="C257" s="813"/>
      <c r="D257" s="813"/>
      <c r="E257" s="813"/>
      <c r="F257" s="813"/>
      <c r="G257" s="813"/>
      <c r="H257" s="813"/>
    </row>
    <row r="258" spans="2:8">
      <c r="B258" s="813"/>
      <c r="C258" s="813"/>
      <c r="D258" s="813"/>
      <c r="E258" s="813"/>
      <c r="F258" s="813"/>
      <c r="G258" s="813"/>
      <c r="H258" s="813"/>
    </row>
    <row r="259" spans="2:8">
      <c r="B259" s="813"/>
      <c r="C259" s="813"/>
      <c r="D259" s="813"/>
      <c r="E259" s="813"/>
      <c r="F259" s="813"/>
      <c r="G259" s="813"/>
      <c r="H259" s="813"/>
    </row>
    <row r="260" spans="2:8">
      <c r="B260" s="813"/>
      <c r="C260" s="813"/>
      <c r="D260" s="813"/>
      <c r="E260" s="813"/>
      <c r="F260" s="813"/>
      <c r="G260" s="813"/>
      <c r="H260" s="813"/>
    </row>
    <row r="261" spans="2:8">
      <c r="B261" s="813"/>
      <c r="C261" s="813"/>
      <c r="D261" s="813"/>
      <c r="E261" s="813"/>
      <c r="F261" s="813"/>
      <c r="G261" s="813"/>
      <c r="H261" s="813"/>
    </row>
    <row r="262" spans="2:8">
      <c r="B262" s="813"/>
      <c r="C262" s="813"/>
      <c r="D262" s="813"/>
      <c r="E262" s="813"/>
      <c r="F262" s="813"/>
      <c r="G262" s="813"/>
      <c r="H262" s="813"/>
    </row>
    <row r="264" spans="2:8" ht="15">
      <c r="B264" s="143" t="s">
        <v>1285</v>
      </c>
    </row>
    <row r="265" spans="2:8">
      <c r="B265" s="643" t="s">
        <v>1286</v>
      </c>
    </row>
    <row r="266" spans="2:8">
      <c r="B266" s="3" t="s">
        <v>1287</v>
      </c>
    </row>
  </sheetData>
  <mergeCells count="10">
    <mergeCell ref="B257:H262"/>
    <mergeCell ref="C47:P47"/>
    <mergeCell ref="C132:P132"/>
    <mergeCell ref="C167:P167"/>
    <mergeCell ref="C202:P202"/>
    <mergeCell ref="B6:B7"/>
    <mergeCell ref="B47:B48"/>
    <mergeCell ref="B132:B133"/>
    <mergeCell ref="B167:B168"/>
    <mergeCell ref="B202:B203"/>
  </mergeCells>
  <hyperlinks>
    <hyperlink ref="A1" location="'Table of Contents'!A1" display="Return to Table of Contents" xr:uid="{92B74423-26D4-4871-AE4F-496C45A5CE14}"/>
    <hyperlink ref="B266" r:id="rId1" display="https://ri.taesa.com.br/" xr:uid="{E3247A7D-CEEA-4838-9C7B-E2F0DAE870ED}"/>
  </hyperlinks>
  <pageMargins left="0.7" right="0.7" top="0.75" bottom="0.75" header="0.3" footer="0.3"/>
  <pageSetup orientation="portrait" r:id="rId2"/>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20E0FD-5775-45B9-B186-15A0293F1D0E}">
  <dimension ref="A1:N7"/>
  <sheetViews>
    <sheetView showGridLines="0" zoomScale="85" zoomScaleNormal="85" workbookViewId="0">
      <selection activeCell="E18" sqref="E18"/>
    </sheetView>
  </sheetViews>
  <sheetFormatPr baseColWidth="10" defaultColWidth="11.26953125" defaultRowHeight="14.5"/>
  <cols>
    <col min="1" max="1" width="11.26953125" customWidth="1"/>
    <col min="2" max="2" width="51.81640625" customWidth="1"/>
    <col min="3" max="14" width="19.453125" customWidth="1"/>
    <col min="15" max="18" width="8.1796875" customWidth="1"/>
  </cols>
  <sheetData>
    <row r="1" spans="1:14">
      <c r="A1" s="3" t="s">
        <v>626</v>
      </c>
      <c r="B1" s="129"/>
    </row>
    <row r="5" spans="1:14" ht="15.5">
      <c r="B5" s="395"/>
      <c r="C5" s="396" t="s">
        <v>995</v>
      </c>
      <c r="D5" s="396" t="s">
        <v>996</v>
      </c>
      <c r="E5" s="396" t="s">
        <v>997</v>
      </c>
      <c r="F5" s="396" t="s">
        <v>998</v>
      </c>
      <c r="G5" s="396" t="s">
        <v>999</v>
      </c>
      <c r="H5" s="396" t="s">
        <v>1000</v>
      </c>
      <c r="I5" s="396" t="s">
        <v>1001</v>
      </c>
      <c r="J5" s="396" t="s">
        <v>1002</v>
      </c>
      <c r="K5" s="396" t="s">
        <v>1003</v>
      </c>
      <c r="L5" s="396" t="s">
        <v>1004</v>
      </c>
      <c r="M5" s="396" t="s">
        <v>1005</v>
      </c>
      <c r="N5" s="396" t="s">
        <v>1006</v>
      </c>
    </row>
    <row r="6" spans="1:14" ht="15.5">
      <c r="B6" s="397" t="s">
        <v>1007</v>
      </c>
      <c r="C6" s="398">
        <v>371.96316566000002</v>
      </c>
      <c r="D6" s="398">
        <v>545.19834692999996</v>
      </c>
      <c r="E6" s="398">
        <v>1156.0304259700001</v>
      </c>
      <c r="F6" s="398">
        <v>1156.0304259700001</v>
      </c>
      <c r="G6" s="398">
        <v>1156.0304259700001</v>
      </c>
      <c r="H6" s="398">
        <v>1156.0304259700001</v>
      </c>
      <c r="I6" s="398">
        <v>1156.0304259700001</v>
      </c>
      <c r="J6" s="398">
        <v>0</v>
      </c>
      <c r="K6" s="398">
        <v>0</v>
      </c>
      <c r="L6" s="398">
        <v>0</v>
      </c>
      <c r="M6" s="398">
        <v>0</v>
      </c>
      <c r="N6" s="398">
        <v>0</v>
      </c>
    </row>
    <row r="7" spans="1:14" ht="15.5">
      <c r="B7" s="397" t="s">
        <v>1008</v>
      </c>
      <c r="C7" s="398">
        <v>694</v>
      </c>
      <c r="D7" s="398">
        <v>694</v>
      </c>
      <c r="E7" s="398">
        <v>496</v>
      </c>
      <c r="F7" s="398">
        <v>496</v>
      </c>
      <c r="G7" s="398">
        <v>496</v>
      </c>
      <c r="H7" s="398">
        <v>496</v>
      </c>
      <c r="I7" s="398">
        <v>496</v>
      </c>
      <c r="J7" s="398">
        <v>92</v>
      </c>
      <c r="K7" s="398">
        <v>92</v>
      </c>
      <c r="L7" s="398">
        <v>92</v>
      </c>
      <c r="M7" s="398">
        <v>92</v>
      </c>
      <c r="N7" s="398">
        <v>92</v>
      </c>
    </row>
  </sheetData>
  <hyperlinks>
    <hyperlink ref="A1" location="'Table of Contents'!A1" display="Return to Table of Contents" xr:uid="{00000000-0004-0000-0500-000000000000}"/>
  </hyperlink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D1998B-2F2F-4FAC-9A43-374C84EE81F3}">
  <dimension ref="A1:X274"/>
  <sheetViews>
    <sheetView showGridLines="0" zoomScale="85" zoomScaleNormal="85" workbookViewId="0">
      <pane xSplit="2" ySplit="6" topLeftCell="T240" activePane="bottomRight" state="frozen"/>
      <selection pane="topRight" activeCell="C1" sqref="C1"/>
      <selection pane="bottomLeft" activeCell="A7" sqref="A7"/>
      <selection pane="bottomRight"/>
    </sheetView>
  </sheetViews>
  <sheetFormatPr baseColWidth="10" defaultColWidth="11.453125" defaultRowHeight="14.5"/>
  <cols>
    <col min="1" max="1" width="5.26953125" customWidth="1"/>
    <col min="2" max="2" width="57.54296875" customWidth="1"/>
    <col min="3" max="13" width="13.453125" customWidth="1"/>
    <col min="14" max="14" width="14.7265625" bestFit="1" customWidth="1"/>
    <col min="15" max="15" width="14.7265625" style="138" bestFit="1" customWidth="1"/>
    <col min="16" max="18" width="14.7265625" bestFit="1" customWidth="1"/>
    <col min="19" max="19" width="14.7265625" style="129" bestFit="1" customWidth="1"/>
    <col min="20" max="20" width="14.7265625" bestFit="1" customWidth="1"/>
    <col min="21" max="21" width="5.7265625" style="643" customWidth="1"/>
    <col min="22" max="22" width="45.7265625" bestFit="1" customWidth="1"/>
    <col min="23" max="23" width="14.7265625" bestFit="1" customWidth="1"/>
    <col min="24" max="24" width="14.7265625" style="643" bestFit="1" customWidth="1"/>
  </cols>
  <sheetData>
    <row r="1" spans="1:24">
      <c r="A1" s="3" t="s">
        <v>626</v>
      </c>
      <c r="B1" s="1"/>
      <c r="C1" s="1"/>
      <c r="D1" s="1"/>
      <c r="I1" s="95"/>
      <c r="J1" s="95"/>
      <c r="K1" s="95"/>
      <c r="L1" s="95"/>
      <c r="M1" s="1"/>
      <c r="N1" s="1"/>
    </row>
    <row r="2" spans="1:24">
      <c r="C2" s="13"/>
      <c r="D2" s="13"/>
      <c r="M2" s="13"/>
      <c r="N2" s="13"/>
    </row>
    <row r="3" spans="1:24" ht="15">
      <c r="A3" s="149" t="s">
        <v>468</v>
      </c>
      <c r="B3" s="19" t="s">
        <v>462</v>
      </c>
      <c r="C3" s="13"/>
      <c r="D3" s="13"/>
      <c r="E3" s="108"/>
    </row>
    <row r="4" spans="1:24" ht="15">
      <c r="A4" s="1"/>
      <c r="B4" s="21" t="s">
        <v>487</v>
      </c>
      <c r="C4" s="13"/>
      <c r="D4" s="13"/>
      <c r="F4" s="129"/>
      <c r="G4" s="129"/>
      <c r="H4" s="129"/>
      <c r="I4" s="108"/>
    </row>
    <row r="5" spans="1:24" ht="15.5">
      <c r="A5" s="1"/>
      <c r="B5" s="77"/>
      <c r="C5" s="116"/>
      <c r="D5" s="116"/>
      <c r="E5" s="95"/>
      <c r="F5" s="108"/>
      <c r="I5" s="116"/>
      <c r="J5" s="116"/>
      <c r="K5" s="116"/>
      <c r="L5" s="116"/>
      <c r="M5" s="108"/>
    </row>
    <row r="6" spans="1:24" ht="15">
      <c r="A6" s="1"/>
      <c r="B6" s="78"/>
      <c r="C6" s="79">
        <v>2016</v>
      </c>
      <c r="D6" s="79">
        <v>2017</v>
      </c>
      <c r="E6" s="79" t="s">
        <v>3</v>
      </c>
      <c r="F6" s="79" t="s">
        <v>4</v>
      </c>
      <c r="G6" s="79" t="s">
        <v>5</v>
      </c>
      <c r="H6" s="79" t="s">
        <v>6</v>
      </c>
      <c r="I6" s="79" t="s">
        <v>7</v>
      </c>
      <c r="J6" s="79" t="s">
        <v>8</v>
      </c>
      <c r="K6" s="79" t="s">
        <v>9</v>
      </c>
      <c r="L6" s="79" t="s">
        <v>10</v>
      </c>
      <c r="M6" s="79" t="s">
        <v>11</v>
      </c>
      <c r="N6" s="79" t="s">
        <v>12</v>
      </c>
      <c r="O6" s="79" t="s">
        <v>512</v>
      </c>
      <c r="P6" s="320" t="s">
        <v>938</v>
      </c>
      <c r="Q6" s="373" t="s">
        <v>992</v>
      </c>
      <c r="R6" s="202" t="s">
        <v>1026</v>
      </c>
      <c r="S6" s="202" t="s">
        <v>1163</v>
      </c>
      <c r="T6" s="202" t="s">
        <v>1199</v>
      </c>
      <c r="V6" s="78"/>
      <c r="W6" s="202" t="s">
        <v>1246</v>
      </c>
      <c r="X6" s="202" t="s">
        <v>1219</v>
      </c>
    </row>
    <row r="7" spans="1:24" ht="15.5">
      <c r="A7" s="1"/>
      <c r="B7" s="80"/>
      <c r="C7" s="81"/>
      <c r="D7" s="81"/>
      <c r="E7" s="81"/>
      <c r="F7" s="81"/>
      <c r="G7" s="81"/>
      <c r="H7" s="81"/>
      <c r="I7" s="81"/>
      <c r="J7" s="81"/>
      <c r="K7" s="81"/>
      <c r="L7" s="81"/>
      <c r="M7" s="81"/>
      <c r="N7" s="81"/>
      <c r="O7" s="81"/>
      <c r="Q7" s="374"/>
      <c r="R7" s="381"/>
      <c r="S7" s="381"/>
      <c r="T7" s="381"/>
    </row>
    <row r="8" spans="1:24" s="1" customFormat="1" ht="15.5">
      <c r="B8" s="118" t="s">
        <v>13</v>
      </c>
      <c r="C8" s="279">
        <v>283605</v>
      </c>
      <c r="D8" s="279">
        <v>156095</v>
      </c>
      <c r="E8" s="279">
        <v>21042</v>
      </c>
      <c r="F8" s="279">
        <v>15734</v>
      </c>
      <c r="G8" s="279">
        <v>11662</v>
      </c>
      <c r="H8" s="279">
        <v>10577</v>
      </c>
      <c r="I8" s="279">
        <v>5408</v>
      </c>
      <c r="J8" s="279">
        <v>4090</v>
      </c>
      <c r="K8" s="279">
        <v>7748</v>
      </c>
      <c r="L8" s="279">
        <v>27746</v>
      </c>
      <c r="M8" s="279">
        <v>24712</v>
      </c>
      <c r="N8" s="279">
        <v>30552</v>
      </c>
      <c r="O8" s="279">
        <v>54420</v>
      </c>
      <c r="P8" s="379">
        <v>46560</v>
      </c>
      <c r="Q8" s="379">
        <v>35725</v>
      </c>
      <c r="R8" s="379">
        <v>38346</v>
      </c>
      <c r="S8" s="379">
        <v>43835.227249999996</v>
      </c>
      <c r="T8" s="379">
        <v>56591</v>
      </c>
      <c r="U8" s="643"/>
      <c r="V8" s="123" t="s">
        <v>13</v>
      </c>
      <c r="W8" s="379">
        <v>21122.73374</v>
      </c>
      <c r="X8" s="379">
        <f>+[25]EEFF_TE_Per!X9</f>
        <v>28203.26626</v>
      </c>
    </row>
    <row r="9" spans="1:24" s="1" customFormat="1" ht="15.5">
      <c r="B9" s="118" t="s">
        <v>14</v>
      </c>
      <c r="C9" s="279">
        <v>283605</v>
      </c>
      <c r="D9" s="279">
        <v>155944</v>
      </c>
      <c r="E9" s="279">
        <v>20965</v>
      </c>
      <c r="F9" s="279">
        <v>15766</v>
      </c>
      <c r="G9" s="279">
        <v>11648</v>
      </c>
      <c r="H9" s="279">
        <v>10920</v>
      </c>
      <c r="I9" s="279">
        <v>5408</v>
      </c>
      <c r="J9" s="279">
        <v>4089</v>
      </c>
      <c r="K9" s="279">
        <v>7747</v>
      </c>
      <c r="L9" s="279">
        <v>27746</v>
      </c>
      <c r="M9" s="279">
        <v>24712</v>
      </c>
      <c r="N9" s="279">
        <v>30552</v>
      </c>
      <c r="O9" s="279">
        <v>54420</v>
      </c>
      <c r="P9" s="379">
        <v>46560</v>
      </c>
      <c r="Q9" s="379">
        <v>35725</v>
      </c>
      <c r="R9" s="379">
        <v>38346</v>
      </c>
      <c r="S9" s="379">
        <v>43835.227249999996</v>
      </c>
      <c r="T9" s="379">
        <v>56591</v>
      </c>
      <c r="U9" s="643"/>
      <c r="V9" s="123" t="s">
        <v>14</v>
      </c>
      <c r="W9" s="379">
        <v>21122.73374</v>
      </c>
      <c r="X9" s="379">
        <f>+[25]EEFF_TE_Per!X10</f>
        <v>28203.26626</v>
      </c>
    </row>
    <row r="10" spans="1:24" s="120" customFormat="1" ht="15.5">
      <c r="B10" s="119" t="s">
        <v>15</v>
      </c>
      <c r="C10" s="295">
        <f t="shared" ref="C10:N10" si="0">+C8-C9</f>
        <v>0</v>
      </c>
      <c r="D10" s="295">
        <f t="shared" si="0"/>
        <v>151</v>
      </c>
      <c r="E10" s="295">
        <f t="shared" si="0"/>
        <v>77</v>
      </c>
      <c r="F10" s="295">
        <f t="shared" si="0"/>
        <v>-32</v>
      </c>
      <c r="G10" s="295">
        <f t="shared" si="0"/>
        <v>14</v>
      </c>
      <c r="H10" s="295">
        <f t="shared" si="0"/>
        <v>-343</v>
      </c>
      <c r="I10" s="295">
        <f t="shared" si="0"/>
        <v>0</v>
      </c>
      <c r="J10" s="295">
        <f t="shared" si="0"/>
        <v>1</v>
      </c>
      <c r="K10" s="295">
        <f t="shared" si="0"/>
        <v>1</v>
      </c>
      <c r="L10" s="295">
        <f t="shared" si="0"/>
        <v>0</v>
      </c>
      <c r="M10" s="295">
        <f t="shared" si="0"/>
        <v>0</v>
      </c>
      <c r="N10" s="295">
        <f t="shared" si="0"/>
        <v>0</v>
      </c>
      <c r="O10" s="295">
        <v>0</v>
      </c>
      <c r="P10" s="380">
        <f>+P8-P9</f>
        <v>0</v>
      </c>
      <c r="Q10" s="380">
        <f>+Q8-Q9</f>
        <v>0</v>
      </c>
      <c r="R10" s="380">
        <v>0</v>
      </c>
      <c r="S10" s="380">
        <v>0</v>
      </c>
      <c r="T10" s="380">
        <v>0</v>
      </c>
      <c r="U10" s="643"/>
      <c r="V10" s="126" t="s">
        <v>1247</v>
      </c>
      <c r="W10" s="380">
        <v>0</v>
      </c>
      <c r="X10" s="380">
        <f>+[25]EEFF_TE_Per!X11</f>
        <v>0</v>
      </c>
    </row>
    <row r="11" spans="1:24" s="1" customFormat="1" ht="15.5">
      <c r="B11" s="80"/>
      <c r="C11" s="9"/>
      <c r="D11" s="9"/>
      <c r="E11" s="9"/>
      <c r="F11" s="9"/>
      <c r="G11" s="9"/>
      <c r="H11" s="9"/>
      <c r="I11" s="9"/>
      <c r="J11" s="9"/>
      <c r="K11" s="9"/>
      <c r="L11" s="9"/>
      <c r="M11" s="9"/>
      <c r="N11" s="9"/>
      <c r="O11" s="9"/>
      <c r="P11" s="381"/>
      <c r="Q11" s="381"/>
      <c r="R11" s="381"/>
      <c r="S11" s="381"/>
      <c r="T11" s="381"/>
      <c r="U11" s="643"/>
      <c r="X11" s="643">
        <f>+[25]EEFF_TE_Per!X12</f>
        <v>0</v>
      </c>
    </row>
    <row r="12" spans="1:24" ht="15.5">
      <c r="A12" s="1"/>
      <c r="B12" s="12" t="s">
        <v>88</v>
      </c>
      <c r="C12" s="279">
        <v>121258</v>
      </c>
      <c r="D12" s="279">
        <v>125996</v>
      </c>
      <c r="E12" s="279">
        <v>42359</v>
      </c>
      <c r="F12" s="279">
        <v>43410</v>
      </c>
      <c r="G12" s="279">
        <v>42480</v>
      </c>
      <c r="H12" s="279">
        <v>43239</v>
      </c>
      <c r="I12" s="279">
        <v>46246</v>
      </c>
      <c r="J12" s="279">
        <v>47154</v>
      </c>
      <c r="K12" s="279">
        <v>46529</v>
      </c>
      <c r="L12" s="279">
        <v>46991</v>
      </c>
      <c r="M12" s="279">
        <v>44865</v>
      </c>
      <c r="N12" s="279">
        <v>47587</v>
      </c>
      <c r="O12" s="279">
        <v>49031</v>
      </c>
      <c r="P12" s="379">
        <v>48720</v>
      </c>
      <c r="Q12" s="379">
        <v>47787</v>
      </c>
      <c r="R12" s="379">
        <v>47924</v>
      </c>
      <c r="S12" s="379">
        <v>47947.756540000002</v>
      </c>
      <c r="T12" s="379">
        <v>47584</v>
      </c>
      <c r="V12" s="123" t="s">
        <v>88</v>
      </c>
      <c r="W12" s="379">
        <v>48135.080750000001</v>
      </c>
      <c r="X12" s="379">
        <f>+[25]EEFF_TE_Per!X13</f>
        <v>50917.919249999999</v>
      </c>
    </row>
    <row r="13" spans="1:24" ht="15.5">
      <c r="A13" s="1"/>
      <c r="B13" s="12" t="s">
        <v>109</v>
      </c>
      <c r="C13" s="279">
        <v>0</v>
      </c>
      <c r="D13" s="279">
        <v>2893</v>
      </c>
      <c r="E13" s="279">
        <v>674</v>
      </c>
      <c r="F13" s="279">
        <v>757</v>
      </c>
      <c r="G13" s="279">
        <v>794</v>
      </c>
      <c r="H13" s="279">
        <v>1091</v>
      </c>
      <c r="I13" s="279">
        <v>766</v>
      </c>
      <c r="J13" s="279">
        <v>762</v>
      </c>
      <c r="K13" s="279">
        <v>740</v>
      </c>
      <c r="L13" s="279">
        <v>644</v>
      </c>
      <c r="M13" s="279">
        <v>784</v>
      </c>
      <c r="N13" s="279">
        <v>784</v>
      </c>
      <c r="O13" s="279">
        <v>1043</v>
      </c>
      <c r="P13" s="379">
        <v>802</v>
      </c>
      <c r="Q13" s="379">
        <v>808</v>
      </c>
      <c r="R13" s="379">
        <v>988</v>
      </c>
      <c r="S13" s="379">
        <v>1126.14345</v>
      </c>
      <c r="T13" s="379">
        <v>1076</v>
      </c>
      <c r="V13" s="123" t="s">
        <v>109</v>
      </c>
      <c r="W13" s="379">
        <v>1172.7984899999999</v>
      </c>
      <c r="X13" s="379">
        <f>+[25]EEFF_TE_Per!X14</f>
        <v>1162.2015100000001</v>
      </c>
    </row>
    <row r="14" spans="1:24" ht="15.5">
      <c r="A14" s="1"/>
      <c r="B14" s="12" t="s">
        <v>22</v>
      </c>
      <c r="C14" s="279">
        <v>0</v>
      </c>
      <c r="D14" s="279">
        <v>0</v>
      </c>
      <c r="E14" s="279">
        <v>0</v>
      </c>
      <c r="F14" s="279">
        <v>0</v>
      </c>
      <c r="G14" s="279">
        <v>0</v>
      </c>
      <c r="H14" s="279">
        <v>0</v>
      </c>
      <c r="I14" s="279">
        <v>0</v>
      </c>
      <c r="J14" s="279">
        <v>0</v>
      </c>
      <c r="K14" s="279">
        <v>0</v>
      </c>
      <c r="L14" s="279">
        <v>0</v>
      </c>
      <c r="M14" s="279">
        <v>0</v>
      </c>
      <c r="N14" s="279">
        <v>0</v>
      </c>
      <c r="O14" s="279">
        <v>0</v>
      </c>
      <c r="P14" s="379">
        <v>67</v>
      </c>
      <c r="Q14" s="379">
        <v>0</v>
      </c>
      <c r="R14" s="379">
        <v>0</v>
      </c>
      <c r="S14" s="379">
        <v>0</v>
      </c>
      <c r="T14" s="379">
        <v>0</v>
      </c>
      <c r="V14" s="123" t="s">
        <v>22</v>
      </c>
      <c r="W14" s="379">
        <v>45.049150000000004</v>
      </c>
      <c r="X14" s="379">
        <f>+[25]EEFF_TE_Per!X15</f>
        <v>18.950849999999996</v>
      </c>
    </row>
    <row r="15" spans="1:24" ht="15.5">
      <c r="A15" s="1"/>
      <c r="B15" s="12" t="s">
        <v>23</v>
      </c>
      <c r="C15" s="279">
        <v>14580</v>
      </c>
      <c r="D15" s="279">
        <v>14982</v>
      </c>
      <c r="E15" s="279">
        <v>4565</v>
      </c>
      <c r="F15" s="279">
        <v>4724</v>
      </c>
      <c r="G15" s="279">
        <v>4252</v>
      </c>
      <c r="H15" s="279">
        <v>4744</v>
      </c>
      <c r="I15" s="279">
        <v>4767</v>
      </c>
      <c r="J15" s="279">
        <v>5434</v>
      </c>
      <c r="K15" s="279">
        <v>5453</v>
      </c>
      <c r="L15" s="279">
        <f>5864-17</f>
        <v>5847</v>
      </c>
      <c r="M15" s="279">
        <v>5235</v>
      </c>
      <c r="N15" s="279">
        <v>5249</v>
      </c>
      <c r="O15" s="279">
        <v>4468</v>
      </c>
      <c r="P15" s="379">
        <v>5694</v>
      </c>
      <c r="Q15" s="379">
        <v>5189</v>
      </c>
      <c r="R15" s="379">
        <v>4773</v>
      </c>
      <c r="S15" s="379">
        <v>4937.1898500000007</v>
      </c>
      <c r="T15" s="379">
        <v>5197</v>
      </c>
      <c r="V15" s="123" t="s">
        <v>23</v>
      </c>
      <c r="W15" s="379">
        <v>5919.2042000000001</v>
      </c>
      <c r="X15" s="379">
        <f>+[25]EEFF_TE_Per!X16</f>
        <v>5588.7957999999999</v>
      </c>
    </row>
    <row r="16" spans="1:24" s="117" customFormat="1" ht="15.5">
      <c r="B16" s="119" t="s">
        <v>24</v>
      </c>
      <c r="C16" s="295">
        <f t="shared" ref="C16:N16" si="1">+SUM(C12:C14)-C15</f>
        <v>106678</v>
      </c>
      <c r="D16" s="295">
        <f t="shared" si="1"/>
        <v>113907</v>
      </c>
      <c r="E16" s="295">
        <f t="shared" si="1"/>
        <v>38468</v>
      </c>
      <c r="F16" s="295">
        <f t="shared" si="1"/>
        <v>39443</v>
      </c>
      <c r="G16" s="295">
        <f t="shared" si="1"/>
        <v>39022</v>
      </c>
      <c r="H16" s="295">
        <f t="shared" si="1"/>
        <v>39586</v>
      </c>
      <c r="I16" s="295">
        <f t="shared" si="1"/>
        <v>42245</v>
      </c>
      <c r="J16" s="295">
        <f t="shared" si="1"/>
        <v>42482</v>
      </c>
      <c r="K16" s="295">
        <f t="shared" si="1"/>
        <v>41816</v>
      </c>
      <c r="L16" s="295">
        <f t="shared" si="1"/>
        <v>41788</v>
      </c>
      <c r="M16" s="295">
        <f t="shared" si="1"/>
        <v>40414</v>
      </c>
      <c r="N16" s="295">
        <f t="shared" si="1"/>
        <v>43122</v>
      </c>
      <c r="O16" s="295">
        <v>45606</v>
      </c>
      <c r="P16" s="380">
        <f>+SUM(P12:P14)-P15</f>
        <v>43895</v>
      </c>
      <c r="Q16" s="380">
        <f>+SUM(Q12:Q14)-Q15</f>
        <v>43406</v>
      </c>
      <c r="R16" s="380">
        <v>44139</v>
      </c>
      <c r="S16" s="380">
        <v>44136.710140000003</v>
      </c>
      <c r="T16" s="380">
        <f>+SUM(T12:T14)-T15</f>
        <v>43463</v>
      </c>
      <c r="U16" s="643"/>
      <c r="V16" s="123" t="s">
        <v>26</v>
      </c>
      <c r="W16" s="379">
        <v>13388.61721</v>
      </c>
      <c r="X16" s="379">
        <f>+[25]EEFF_TE_Per!X17</f>
        <v>13394.38279</v>
      </c>
    </row>
    <row r="17" spans="1:24" ht="15.5">
      <c r="A17" s="1"/>
      <c r="B17" s="16" t="s">
        <v>25</v>
      </c>
      <c r="C17" s="280">
        <f t="shared" ref="C17:N17" si="2">+C10+C16</f>
        <v>106678</v>
      </c>
      <c r="D17" s="280">
        <f t="shared" si="2"/>
        <v>114058</v>
      </c>
      <c r="E17" s="280">
        <f t="shared" si="2"/>
        <v>38545</v>
      </c>
      <c r="F17" s="280">
        <f t="shared" si="2"/>
        <v>39411</v>
      </c>
      <c r="G17" s="280">
        <f t="shared" si="2"/>
        <v>39036</v>
      </c>
      <c r="H17" s="280">
        <f t="shared" si="2"/>
        <v>39243</v>
      </c>
      <c r="I17" s="280">
        <f t="shared" si="2"/>
        <v>42245</v>
      </c>
      <c r="J17" s="280">
        <f t="shared" si="2"/>
        <v>42483</v>
      </c>
      <c r="K17" s="280">
        <f t="shared" si="2"/>
        <v>41817</v>
      </c>
      <c r="L17" s="280">
        <f t="shared" si="2"/>
        <v>41788</v>
      </c>
      <c r="M17" s="280">
        <f t="shared" si="2"/>
        <v>40414</v>
      </c>
      <c r="N17" s="280">
        <f t="shared" si="2"/>
        <v>43122</v>
      </c>
      <c r="O17" s="280">
        <v>45606</v>
      </c>
      <c r="P17" s="382">
        <f>+P10+P16</f>
        <v>43895</v>
      </c>
      <c r="Q17" s="382">
        <f>+Q10+Q16</f>
        <v>43406</v>
      </c>
      <c r="R17" s="382">
        <v>44139</v>
      </c>
      <c r="S17" s="382">
        <v>44136.710140000003</v>
      </c>
      <c r="T17" s="382">
        <f>+T10+T16</f>
        <v>43463</v>
      </c>
      <c r="V17" s="124" t="s">
        <v>676</v>
      </c>
      <c r="W17" s="382">
        <v>30045.10698</v>
      </c>
      <c r="X17" s="382">
        <f>+[25]EEFF_TE_Per!X18</f>
        <v>33115.893020000003</v>
      </c>
    </row>
    <row r="18" spans="1:24" ht="15.5">
      <c r="A18" s="1"/>
      <c r="B18" s="10"/>
      <c r="C18" s="9"/>
      <c r="D18" s="9"/>
      <c r="E18" s="9"/>
      <c r="F18" s="9"/>
      <c r="G18" s="9"/>
      <c r="H18" s="9"/>
      <c r="I18" s="9"/>
      <c r="J18" s="9"/>
      <c r="K18" s="9"/>
      <c r="L18" s="9"/>
      <c r="M18" s="9"/>
      <c r="N18" s="9"/>
      <c r="O18" s="9"/>
      <c r="P18" s="381"/>
      <c r="Q18" s="381"/>
      <c r="R18" s="381"/>
      <c r="S18" s="381"/>
      <c r="T18" s="381"/>
      <c r="X18" s="643">
        <f>+[25]EEFF_TE_Per!X19</f>
        <v>0</v>
      </c>
    </row>
    <row r="19" spans="1:24" ht="15.5">
      <c r="B19" s="12" t="s">
        <v>26</v>
      </c>
      <c r="C19" s="279">
        <v>32486</v>
      </c>
      <c r="D19" s="279">
        <v>35279</v>
      </c>
      <c r="E19" s="279">
        <v>13382</v>
      </c>
      <c r="F19" s="279">
        <v>13871</v>
      </c>
      <c r="G19" s="279">
        <v>13742</v>
      </c>
      <c r="H19" s="279">
        <v>12613</v>
      </c>
      <c r="I19" s="279">
        <v>13488</v>
      </c>
      <c r="J19" s="279">
        <v>13464</v>
      </c>
      <c r="K19" s="279">
        <v>13471</v>
      </c>
      <c r="L19" s="279">
        <v>12325</v>
      </c>
      <c r="M19" s="279">
        <v>14146</v>
      </c>
      <c r="N19" s="279">
        <v>14145</v>
      </c>
      <c r="O19" s="279">
        <v>14139</v>
      </c>
      <c r="P19" s="379">
        <v>13834</v>
      </c>
      <c r="Q19" s="379">
        <v>13369</v>
      </c>
      <c r="R19" s="379">
        <v>13640</v>
      </c>
      <c r="S19" s="379">
        <v>13426.29434</v>
      </c>
      <c r="T19" s="379">
        <v>15004</v>
      </c>
      <c r="X19" s="643">
        <f>+[25]EEFF_TE_Per!X20</f>
        <v>0</v>
      </c>
    </row>
    <row r="20" spans="1:24" ht="15.5">
      <c r="B20" s="12" t="s">
        <v>27</v>
      </c>
      <c r="C20" s="279">
        <v>0</v>
      </c>
      <c r="D20" s="279">
        <v>0</v>
      </c>
      <c r="E20" s="279">
        <v>0</v>
      </c>
      <c r="F20" s="279">
        <v>0</v>
      </c>
      <c r="G20" s="279">
        <v>0</v>
      </c>
      <c r="H20" s="279">
        <v>0</v>
      </c>
      <c r="I20" s="279">
        <v>0</v>
      </c>
      <c r="J20" s="279">
        <v>0</v>
      </c>
      <c r="K20" s="279">
        <v>0</v>
      </c>
      <c r="L20" s="279">
        <v>0</v>
      </c>
      <c r="M20" s="279">
        <v>0</v>
      </c>
      <c r="N20" s="279">
        <v>0</v>
      </c>
      <c r="O20" s="279">
        <v>0</v>
      </c>
      <c r="P20" s="379">
        <v>0</v>
      </c>
      <c r="Q20" s="379">
        <v>0</v>
      </c>
      <c r="R20" s="379">
        <v>0</v>
      </c>
      <c r="S20" s="379">
        <v>0</v>
      </c>
      <c r="T20" s="379">
        <v>0</v>
      </c>
      <c r="V20" s="123" t="s">
        <v>27</v>
      </c>
      <c r="W20" s="693">
        <v>0</v>
      </c>
      <c r="X20" s="693">
        <f>+[25]EEFF_TE_Per!X21</f>
        <v>0</v>
      </c>
    </row>
    <row r="21" spans="1:24" ht="15.5">
      <c r="B21" s="12" t="s">
        <v>28</v>
      </c>
      <c r="C21" s="279">
        <v>1</v>
      </c>
      <c r="D21" s="279">
        <v>-504</v>
      </c>
      <c r="E21" s="279">
        <v>-142</v>
      </c>
      <c r="F21" s="279">
        <v>-64</v>
      </c>
      <c r="G21" s="279">
        <v>-135</v>
      </c>
      <c r="H21" s="279">
        <v>-210</v>
      </c>
      <c r="I21" s="279">
        <v>-30</v>
      </c>
      <c r="J21" s="279">
        <v>37</v>
      </c>
      <c r="K21" s="279">
        <v>-63</v>
      </c>
      <c r="L21" s="279">
        <v>-467</v>
      </c>
      <c r="M21" s="279">
        <v>76</v>
      </c>
      <c r="N21" s="279">
        <v>156</v>
      </c>
      <c r="O21" s="279">
        <v>-232</v>
      </c>
      <c r="P21" s="379">
        <f>-56+111</f>
        <v>55</v>
      </c>
      <c r="Q21" s="379">
        <v>55</v>
      </c>
      <c r="R21" s="379">
        <v>132</v>
      </c>
      <c r="S21" s="379">
        <v>4.6802800000000104</v>
      </c>
      <c r="T21" s="379">
        <f>213+59</f>
        <v>272</v>
      </c>
      <c r="V21" s="123" t="s">
        <v>28</v>
      </c>
      <c r="W21" s="693">
        <v>0</v>
      </c>
      <c r="X21" s="693">
        <f>+[25]EEFF_TE_Per!X22</f>
        <v>0</v>
      </c>
    </row>
    <row r="22" spans="1:24" ht="15.5">
      <c r="B22" s="16" t="s">
        <v>29</v>
      </c>
      <c r="C22" s="280">
        <f t="shared" ref="C22:M22" si="3">+C17-C19+C20+C21</f>
        <v>74193</v>
      </c>
      <c r="D22" s="280">
        <f t="shared" si="3"/>
        <v>78275</v>
      </c>
      <c r="E22" s="280">
        <f t="shared" si="3"/>
        <v>25021</v>
      </c>
      <c r="F22" s="280">
        <f t="shared" si="3"/>
        <v>25476</v>
      </c>
      <c r="G22" s="280">
        <f t="shared" si="3"/>
        <v>25159</v>
      </c>
      <c r="H22" s="280">
        <f t="shared" si="3"/>
        <v>26420</v>
      </c>
      <c r="I22" s="280">
        <f>+I17-I19+I20+I21</f>
        <v>28727</v>
      </c>
      <c r="J22" s="280">
        <f>+J17-J19+J20+J21</f>
        <v>29056</v>
      </c>
      <c r="K22" s="280">
        <f>+K17-K19+K20+K21</f>
        <v>28283</v>
      </c>
      <c r="L22" s="280">
        <f>+L17-L19+L20+L21</f>
        <v>28996</v>
      </c>
      <c r="M22" s="280">
        <f t="shared" si="3"/>
        <v>26344</v>
      </c>
      <c r="N22" s="280">
        <f>+N17-N19+N20+N21</f>
        <v>29133</v>
      </c>
      <c r="O22" s="280">
        <v>31235</v>
      </c>
      <c r="P22" s="382">
        <f>+P17-P19+P20+P21</f>
        <v>30116</v>
      </c>
      <c r="Q22" s="382">
        <f>+Q17-Q19+Q20+Q21</f>
        <v>30092</v>
      </c>
      <c r="R22" s="382">
        <v>30631</v>
      </c>
      <c r="S22" s="382">
        <v>30715.096080000003</v>
      </c>
      <c r="T22" s="382">
        <f>+T17-T19+T20+T21</f>
        <v>28731</v>
      </c>
      <c r="V22" s="124" t="s">
        <v>29</v>
      </c>
      <c r="W22" s="694">
        <v>30045.10698</v>
      </c>
      <c r="X22" s="694">
        <f>+[25]EEFF_TE_Per!X23</f>
        <v>33115.893020000003</v>
      </c>
    </row>
    <row r="23" spans="1:24" ht="15.5">
      <c r="B23" s="12"/>
      <c r="C23" s="259"/>
      <c r="D23" s="259"/>
      <c r="E23" s="259"/>
      <c r="F23" s="259"/>
      <c r="G23" s="259"/>
      <c r="H23" s="259"/>
      <c r="I23" s="259"/>
      <c r="J23" s="259"/>
      <c r="K23" s="259"/>
      <c r="L23" s="259"/>
      <c r="M23" s="259"/>
      <c r="N23" s="259"/>
      <c r="O23" s="259"/>
      <c r="P23" s="259"/>
      <c r="Q23" s="259"/>
      <c r="R23" s="259"/>
      <c r="S23" s="259">
        <v>0</v>
      </c>
      <c r="T23" s="259"/>
      <c r="V23" s="123"/>
      <c r="W23" s="693"/>
      <c r="X23" s="693">
        <f>+[25]EEFF_TE_Per!X24</f>
        <v>0</v>
      </c>
    </row>
    <row r="24" spans="1:24" ht="15.5">
      <c r="B24" s="12" t="s">
        <v>30</v>
      </c>
      <c r="C24" s="279">
        <v>-10139</v>
      </c>
      <c r="D24" s="279">
        <v>-12892</v>
      </c>
      <c r="E24" s="279">
        <v>-6610</v>
      </c>
      <c r="F24" s="279">
        <v>-7362</v>
      </c>
      <c r="G24" s="279">
        <v>-6708</v>
      </c>
      <c r="H24" s="279">
        <v>-5977</v>
      </c>
      <c r="I24" s="279">
        <v>-6213</v>
      </c>
      <c r="J24" s="279">
        <f>-13819+7</f>
        <v>-13812</v>
      </c>
      <c r="K24" s="279">
        <v>-7203</v>
      </c>
      <c r="L24" s="279">
        <f>-5794-18</f>
        <v>-5812</v>
      </c>
      <c r="M24" s="279">
        <f>-ROUND(7043.06927,0)</f>
        <v>-7043</v>
      </c>
      <c r="N24" s="279">
        <v>-8426</v>
      </c>
      <c r="O24" s="279">
        <v>-7762</v>
      </c>
      <c r="P24" s="379">
        <v>-7773</v>
      </c>
      <c r="Q24" s="379">
        <v>-7360</v>
      </c>
      <c r="R24" s="379">
        <v>-8847</v>
      </c>
      <c r="S24" s="379">
        <v>-7160.5661899999977</v>
      </c>
      <c r="T24" s="379">
        <v>-6881</v>
      </c>
      <c r="V24" s="123" t="s">
        <v>30</v>
      </c>
      <c r="W24" s="693">
        <v>-4824.0658900000008</v>
      </c>
      <c r="X24" s="693">
        <f>+[25]EEFF_TE_Per!X25</f>
        <v>-7393.4789200000005</v>
      </c>
    </row>
    <row r="25" spans="1:24" ht="15.5">
      <c r="B25" s="16" t="s">
        <v>31</v>
      </c>
      <c r="C25" s="281">
        <f t="shared" ref="C25:N25" si="4">+C22+C24</f>
        <v>64054</v>
      </c>
      <c r="D25" s="281">
        <f t="shared" si="4"/>
        <v>65383</v>
      </c>
      <c r="E25" s="281">
        <f t="shared" si="4"/>
        <v>18411</v>
      </c>
      <c r="F25" s="281">
        <f t="shared" si="4"/>
        <v>18114</v>
      </c>
      <c r="G25" s="281">
        <f t="shared" si="4"/>
        <v>18451</v>
      </c>
      <c r="H25" s="281">
        <f t="shared" si="4"/>
        <v>20443</v>
      </c>
      <c r="I25" s="281">
        <f t="shared" si="4"/>
        <v>22514</v>
      </c>
      <c r="J25" s="281">
        <f t="shared" si="4"/>
        <v>15244</v>
      </c>
      <c r="K25" s="281">
        <f t="shared" si="4"/>
        <v>21080</v>
      </c>
      <c r="L25" s="281">
        <f t="shared" si="4"/>
        <v>23184</v>
      </c>
      <c r="M25" s="281">
        <f t="shared" si="4"/>
        <v>19301</v>
      </c>
      <c r="N25" s="281">
        <f t="shared" si="4"/>
        <v>20707</v>
      </c>
      <c r="O25" s="281">
        <v>23473</v>
      </c>
      <c r="P25" s="383">
        <f>+P22+P24</f>
        <v>22343</v>
      </c>
      <c r="Q25" s="383">
        <f>+Q22+Q24</f>
        <v>22732</v>
      </c>
      <c r="R25" s="383">
        <v>21784</v>
      </c>
      <c r="S25" s="383">
        <v>23554.529890000005</v>
      </c>
      <c r="T25" s="383">
        <f>+T22+T24</f>
        <v>21850</v>
      </c>
      <c r="V25" s="124" t="s">
        <v>31</v>
      </c>
      <c r="W25" s="694">
        <v>25221.041089999999</v>
      </c>
      <c r="X25" s="694">
        <f>+[25]EEFF_TE_Per!X26</f>
        <v>25722.414100000002</v>
      </c>
    </row>
    <row r="26" spans="1:24" ht="15.5">
      <c r="B26" s="10"/>
      <c r="C26" s="9"/>
      <c r="D26" s="9"/>
      <c r="E26" s="9"/>
      <c r="F26" s="9"/>
      <c r="G26" s="9"/>
      <c r="H26" s="9"/>
      <c r="I26" s="9"/>
      <c r="J26" s="9"/>
      <c r="K26" s="9"/>
      <c r="L26" s="9"/>
      <c r="M26" s="9"/>
      <c r="N26" s="9"/>
      <c r="O26" s="9"/>
      <c r="P26" s="381"/>
      <c r="Q26" s="381"/>
      <c r="R26" s="381"/>
      <c r="S26" s="381">
        <v>0</v>
      </c>
      <c r="T26" s="381"/>
      <c r="V26" s="10"/>
      <c r="W26" s="695"/>
      <c r="X26" s="695">
        <f>+[25]EEFF_TE_Per!X27</f>
        <v>0</v>
      </c>
    </row>
    <row r="27" spans="1:24" ht="15.5">
      <c r="B27" s="12" t="s">
        <v>32</v>
      </c>
      <c r="C27" s="279">
        <v>21027</v>
      </c>
      <c r="D27" s="279">
        <v>20810</v>
      </c>
      <c r="E27" s="279">
        <v>5794</v>
      </c>
      <c r="F27" s="279">
        <v>5691</v>
      </c>
      <c r="G27" s="279">
        <v>5679</v>
      </c>
      <c r="H27" s="279">
        <v>6558</v>
      </c>
      <c r="I27" s="279">
        <v>6894</v>
      </c>
      <c r="J27" s="279">
        <v>4476</v>
      </c>
      <c r="K27" s="279">
        <v>6566</v>
      </c>
      <c r="L27" s="279">
        <v>6727</v>
      </c>
      <c r="M27" s="279">
        <v>5790</v>
      </c>
      <c r="N27" s="279">
        <v>6200</v>
      </c>
      <c r="O27" s="279">
        <v>6955</v>
      </c>
      <c r="P27" s="379">
        <v>6895</v>
      </c>
      <c r="Q27" s="379">
        <v>-6707</v>
      </c>
      <c r="R27" s="379">
        <v>6436</v>
      </c>
      <c r="S27" s="379">
        <v>7217.3583299999991</v>
      </c>
      <c r="T27" s="379">
        <v>6505</v>
      </c>
      <c r="V27" s="123" t="s">
        <v>32</v>
      </c>
      <c r="W27" s="693">
        <v>7515.38591</v>
      </c>
      <c r="X27" s="693">
        <f>+[25]EEFF_TE_Per!X28</f>
        <v>7643.8270600000005</v>
      </c>
    </row>
    <row r="28" spans="1:24" ht="15.5">
      <c r="B28" s="16" t="s">
        <v>35</v>
      </c>
      <c r="C28" s="281">
        <f t="shared" ref="C28:N28" si="5">+C25-C27</f>
        <v>43027</v>
      </c>
      <c r="D28" s="281">
        <f t="shared" si="5"/>
        <v>44573</v>
      </c>
      <c r="E28" s="281">
        <f t="shared" si="5"/>
        <v>12617</v>
      </c>
      <c r="F28" s="281">
        <f t="shared" si="5"/>
        <v>12423</v>
      </c>
      <c r="G28" s="281">
        <f t="shared" si="5"/>
        <v>12772</v>
      </c>
      <c r="H28" s="281">
        <f t="shared" si="5"/>
        <v>13885</v>
      </c>
      <c r="I28" s="281">
        <f t="shared" si="5"/>
        <v>15620</v>
      </c>
      <c r="J28" s="281">
        <f t="shared" si="5"/>
        <v>10768</v>
      </c>
      <c r="K28" s="281">
        <f t="shared" si="5"/>
        <v>14514</v>
      </c>
      <c r="L28" s="281">
        <f t="shared" si="5"/>
        <v>16457</v>
      </c>
      <c r="M28" s="281">
        <f t="shared" si="5"/>
        <v>13511</v>
      </c>
      <c r="N28" s="281">
        <f t="shared" si="5"/>
        <v>14507</v>
      </c>
      <c r="O28" s="281">
        <v>16518</v>
      </c>
      <c r="P28" s="383">
        <f>+P25-P27</f>
        <v>15448</v>
      </c>
      <c r="Q28" s="383">
        <f>+Q25-Q27</f>
        <v>29439</v>
      </c>
      <c r="R28" s="383">
        <v>15348</v>
      </c>
      <c r="S28" s="383">
        <v>16337.171560000006</v>
      </c>
      <c r="T28" s="383">
        <f>+T25-T27</f>
        <v>15345</v>
      </c>
      <c r="V28" s="124" t="s">
        <v>35</v>
      </c>
      <c r="W28" s="694">
        <v>17705.655179999998</v>
      </c>
      <c r="X28" s="694">
        <f>+[25]EEFF_TE_Per!X29</f>
        <v>18078.587040000002</v>
      </c>
    </row>
    <row r="29" spans="1:24" s="1" customFormat="1" ht="15.5">
      <c r="B29" s="14"/>
      <c r="C29" s="295"/>
      <c r="D29" s="295"/>
      <c r="E29" s="295"/>
      <c r="F29" s="295"/>
      <c r="G29" s="295"/>
      <c r="H29" s="295"/>
      <c r="I29" s="295"/>
      <c r="J29" s="295"/>
      <c r="K29" s="295"/>
      <c r="L29" s="295"/>
      <c r="M29" s="295"/>
      <c r="N29" s="295"/>
      <c r="O29" s="295"/>
      <c r="P29" s="380"/>
      <c r="Q29" s="380"/>
      <c r="R29" s="380"/>
      <c r="S29" s="380"/>
      <c r="T29" s="129"/>
      <c r="U29" s="643"/>
      <c r="W29" s="512"/>
      <c r="X29" s="512">
        <f>+[25]EEFF_TE_Per!X30</f>
        <v>0</v>
      </c>
    </row>
    <row r="30" spans="1:24" ht="15.5">
      <c r="B30" s="14"/>
      <c r="C30" s="295"/>
      <c r="D30" s="295"/>
      <c r="E30" s="295"/>
      <c r="F30" s="295"/>
      <c r="G30" s="295"/>
      <c r="H30" s="295"/>
      <c r="I30" s="295"/>
      <c r="J30" s="295"/>
      <c r="K30" s="295"/>
      <c r="L30" s="295"/>
      <c r="M30" s="295"/>
      <c r="N30" s="295"/>
      <c r="O30" s="295"/>
      <c r="P30" s="380"/>
      <c r="Q30" s="380"/>
      <c r="R30" s="380"/>
      <c r="S30" s="380"/>
      <c r="T30" s="129"/>
      <c r="W30" s="512"/>
      <c r="X30" s="512">
        <f>+[25]EEFF_TE_Per!X31</f>
        <v>0</v>
      </c>
    </row>
    <row r="31" spans="1:24" ht="15.5">
      <c r="B31" s="5"/>
      <c r="C31" s="296"/>
      <c r="D31" s="296"/>
      <c r="E31" s="296"/>
      <c r="F31" s="296"/>
      <c r="G31" s="296"/>
      <c r="H31" s="296"/>
      <c r="I31" s="296"/>
      <c r="J31" s="296"/>
      <c r="K31" s="296"/>
      <c r="L31" s="296"/>
      <c r="M31" s="296"/>
      <c r="N31" s="296"/>
      <c r="O31" s="296"/>
      <c r="P31" s="296"/>
      <c r="Q31" s="296"/>
      <c r="R31" s="296"/>
      <c r="S31" s="296"/>
      <c r="T31" s="129"/>
      <c r="V31" s="124" t="s">
        <v>1252</v>
      </c>
      <c r="W31" s="694">
        <v>43770.534</v>
      </c>
      <c r="X31" s="694">
        <f>+[25]EEFF_TE_Per!X32</f>
        <v>46510.275810000006</v>
      </c>
    </row>
    <row r="32" spans="1:24" ht="15.5">
      <c r="A32" s="149" t="s">
        <v>468</v>
      </c>
      <c r="B32" s="19" t="s">
        <v>463</v>
      </c>
      <c r="C32" s="75"/>
      <c r="D32" s="75"/>
      <c r="E32" s="503"/>
      <c r="F32" s="75"/>
      <c r="G32" s="75"/>
      <c r="H32" s="75"/>
      <c r="I32" s="503"/>
      <c r="J32" s="75"/>
      <c r="K32" s="75"/>
      <c r="L32" s="75"/>
      <c r="M32" s="503"/>
      <c r="N32" s="75"/>
      <c r="O32" s="75"/>
      <c r="P32" s="75"/>
      <c r="Q32" s="75"/>
      <c r="R32" s="75"/>
      <c r="S32" s="75"/>
      <c r="T32" s="129"/>
    </row>
    <row r="33" spans="2:24" ht="15.5">
      <c r="B33" s="21" t="s">
        <v>487</v>
      </c>
      <c r="C33" s="296"/>
      <c r="D33" s="296"/>
      <c r="E33" s="296"/>
      <c r="F33" s="296"/>
      <c r="G33" s="296"/>
      <c r="H33" s="296"/>
      <c r="I33" s="296"/>
      <c r="J33" s="296"/>
      <c r="K33" s="296"/>
      <c r="L33" s="296"/>
      <c r="M33" s="296"/>
      <c r="N33" s="296"/>
      <c r="O33" s="296"/>
      <c r="P33" s="296"/>
      <c r="Q33" s="296"/>
      <c r="R33" s="296"/>
      <c r="S33" s="296"/>
      <c r="T33" s="129"/>
    </row>
    <row r="34" spans="2:24" s="1" customFormat="1" ht="15.5">
      <c r="B34" s="21"/>
      <c r="C34" s="296"/>
      <c r="D34" s="296"/>
      <c r="E34" s="296"/>
      <c r="F34" s="296"/>
      <c r="G34" s="296"/>
      <c r="H34" s="296"/>
      <c r="I34" s="296"/>
      <c r="J34" s="296"/>
      <c r="K34" s="296"/>
      <c r="L34" s="296"/>
      <c r="M34" s="296"/>
      <c r="N34" s="296"/>
      <c r="O34" s="296"/>
      <c r="P34" s="296"/>
      <c r="Q34" s="296"/>
      <c r="R34" s="296"/>
      <c r="S34" s="296"/>
      <c r="T34" s="129"/>
      <c r="U34" s="643"/>
      <c r="X34" s="643"/>
    </row>
    <row r="35" spans="2:24" ht="15.5" thickBot="1">
      <c r="B35" s="78"/>
      <c r="C35" s="202"/>
      <c r="D35" s="202"/>
      <c r="E35" s="202"/>
      <c r="F35" s="202"/>
      <c r="G35" s="202"/>
      <c r="H35" s="202"/>
      <c r="I35" s="202"/>
      <c r="J35" s="202"/>
      <c r="K35" s="202"/>
      <c r="L35" s="202"/>
      <c r="M35" s="202"/>
      <c r="N35" s="202"/>
      <c r="O35" s="202"/>
      <c r="P35" s="202"/>
      <c r="Q35" s="202"/>
      <c r="R35" s="202"/>
      <c r="S35" s="202"/>
      <c r="T35" s="202"/>
      <c r="V35" s="78"/>
      <c r="W35" s="202"/>
      <c r="X35" s="202"/>
    </row>
    <row r="36" spans="2:24" ht="15.5" thickBot="1">
      <c r="B36" s="56" t="s">
        <v>37</v>
      </c>
      <c r="C36" s="384"/>
      <c r="D36" s="384"/>
      <c r="E36" s="384"/>
      <c r="F36" s="384"/>
      <c r="G36" s="384"/>
      <c r="H36" s="384"/>
      <c r="I36" s="384"/>
      <c r="J36" s="384"/>
      <c r="K36" s="384"/>
      <c r="L36" s="384"/>
      <c r="M36" s="384"/>
      <c r="N36" s="384"/>
      <c r="O36" s="384"/>
      <c r="P36" s="384"/>
      <c r="Q36" s="384"/>
      <c r="R36" s="384"/>
      <c r="S36" s="384"/>
      <c r="T36" s="384"/>
      <c r="V36" s="56" t="s">
        <v>37</v>
      </c>
      <c r="W36" s="384"/>
      <c r="X36" s="384"/>
    </row>
    <row r="37" spans="2:24" ht="15.5" thickBot="1">
      <c r="B37" s="58" t="s">
        <v>38</v>
      </c>
      <c r="C37" s="286"/>
      <c r="D37" s="286"/>
      <c r="E37" s="286"/>
      <c r="F37" s="286"/>
      <c r="G37" s="286"/>
      <c r="H37" s="286"/>
      <c r="I37" s="286"/>
      <c r="J37" s="286"/>
      <c r="K37" s="286"/>
      <c r="L37" s="286"/>
      <c r="M37" s="286"/>
      <c r="N37" s="385"/>
      <c r="O37" s="385"/>
      <c r="P37" s="385"/>
      <c r="Q37" s="385"/>
      <c r="R37" s="385"/>
      <c r="S37" s="385"/>
      <c r="T37" s="385"/>
      <c r="V37" s="58" t="s">
        <v>38</v>
      </c>
      <c r="W37" s="385"/>
      <c r="X37" s="385"/>
    </row>
    <row r="38" spans="2:24" s="1" customFormat="1" ht="15.5">
      <c r="B38" s="12" t="s">
        <v>488</v>
      </c>
      <c r="C38" s="279">
        <v>3100.344599999974</v>
      </c>
      <c r="D38" s="279">
        <v>22845.066629999998</v>
      </c>
      <c r="E38" s="279">
        <v>70681.831069999986</v>
      </c>
      <c r="F38" s="279">
        <v>9464.051300000001</v>
      </c>
      <c r="G38" s="279">
        <v>17494.000309999999</v>
      </c>
      <c r="H38" s="279">
        <v>24390.453149999998</v>
      </c>
      <c r="I38" s="279">
        <v>26200.126370000002</v>
      </c>
      <c r="J38" s="279">
        <v>48222.839619999999</v>
      </c>
      <c r="K38" s="279">
        <v>56073.660929999998</v>
      </c>
      <c r="L38" s="279">
        <v>34742.533000000003</v>
      </c>
      <c r="M38" s="279">
        <v>60515.888200000001</v>
      </c>
      <c r="N38" s="279">
        <v>77607.050920000009</v>
      </c>
      <c r="O38" s="279">
        <v>190640</v>
      </c>
      <c r="P38" s="379">
        <v>69361</v>
      </c>
      <c r="Q38" s="379">
        <v>53381</v>
      </c>
      <c r="R38" s="379">
        <v>120800</v>
      </c>
      <c r="S38" s="379">
        <v>73810.39181999999</v>
      </c>
      <c r="T38" s="379">
        <v>51935</v>
      </c>
      <c r="U38" s="643"/>
      <c r="V38" s="123" t="s">
        <v>488</v>
      </c>
      <c r="W38" s="379">
        <v>75447.950700000001</v>
      </c>
      <c r="X38" s="379">
        <f>+[25]EEFF_TE_Per!X39</f>
        <v>25622.302030000003</v>
      </c>
    </row>
    <row r="39" spans="2:24" s="1" customFormat="1" ht="15.5">
      <c r="B39" s="12" t="s">
        <v>489</v>
      </c>
      <c r="C39" s="279">
        <v>12810.560829999999</v>
      </c>
      <c r="D39" s="279">
        <v>17902.028999999999</v>
      </c>
      <c r="E39" s="279">
        <v>18674.970209999999</v>
      </c>
      <c r="F39" s="279">
        <v>19132.43346</v>
      </c>
      <c r="G39" s="279">
        <v>19834.966769999999</v>
      </c>
      <c r="H39" s="279">
        <v>22121.309000000001</v>
      </c>
      <c r="I39" s="279">
        <v>21651.036929999998</v>
      </c>
      <c r="J39" s="279">
        <v>21802.442440000003</v>
      </c>
      <c r="K39" s="279">
        <v>21421.465769999999</v>
      </c>
      <c r="L39" s="279">
        <v>22929.362000000001</v>
      </c>
      <c r="M39" s="279">
        <v>22076.112920000003</v>
      </c>
      <c r="N39" s="279">
        <v>23792.642019999999</v>
      </c>
      <c r="O39" s="279">
        <v>25650</v>
      </c>
      <c r="P39" s="379">
        <v>27395</v>
      </c>
      <c r="Q39" s="379">
        <v>29095</v>
      </c>
      <c r="R39" s="379">
        <v>31157</v>
      </c>
      <c r="S39" s="379">
        <v>32158.946390000001</v>
      </c>
      <c r="T39" s="379">
        <v>31603</v>
      </c>
      <c r="U39" s="643"/>
      <c r="V39" s="123" t="s">
        <v>110</v>
      </c>
      <c r="W39" s="379">
        <v>24537.460449999999</v>
      </c>
      <c r="X39" s="379">
        <f>+[25]EEFF_TE_Per!X40</f>
        <v>26017.917659999999</v>
      </c>
    </row>
    <row r="40" spans="2:24" s="1" customFormat="1" ht="15.5">
      <c r="B40" s="12" t="s">
        <v>490</v>
      </c>
      <c r="C40" s="279">
        <v>49989.800999999999</v>
      </c>
      <c r="D40" s="279">
        <v>17941.57</v>
      </c>
      <c r="E40" s="279">
        <v>16585.751039999999</v>
      </c>
      <c r="F40" s="279">
        <v>23471.900320000001</v>
      </c>
      <c r="G40" s="279">
        <v>23591.421739999998</v>
      </c>
      <c r="H40" s="279">
        <v>15075.039000000001</v>
      </c>
      <c r="I40" s="279">
        <v>19694.16762</v>
      </c>
      <c r="J40" s="279">
        <v>25493.541989999998</v>
      </c>
      <c r="K40" s="279">
        <v>29403.13377</v>
      </c>
      <c r="L40" s="279">
        <v>22255.904999999999</v>
      </c>
      <c r="M40" s="279">
        <v>29651.705600000001</v>
      </c>
      <c r="N40" s="279">
        <v>28825.336380000001</v>
      </c>
      <c r="O40" s="279">
        <v>12884</v>
      </c>
      <c r="P40" s="379">
        <v>19514</v>
      </c>
      <c r="Q40" s="379">
        <v>23111</v>
      </c>
      <c r="R40" s="379">
        <v>26560</v>
      </c>
      <c r="S40" s="379">
        <v>32588.31911</v>
      </c>
      <c r="T40" s="379">
        <v>27192</v>
      </c>
      <c r="U40" s="643"/>
      <c r="V40" s="123" t="s">
        <v>111</v>
      </c>
      <c r="W40" s="379">
        <v>30419.750980000004</v>
      </c>
      <c r="X40" s="379">
        <f>+[25]EEFF_TE_Per!X41</f>
        <v>36487.189470000005</v>
      </c>
    </row>
    <row r="41" spans="2:24" s="1" customFormat="1" ht="15.5">
      <c r="B41" s="12" t="s">
        <v>491</v>
      </c>
      <c r="C41" s="279">
        <v>5982.3008300000001</v>
      </c>
      <c r="D41" s="279">
        <v>3611.2267599999996</v>
      </c>
      <c r="E41" s="279">
        <v>4010.4315799999999</v>
      </c>
      <c r="F41" s="279">
        <v>4291.6916799999999</v>
      </c>
      <c r="G41" s="279">
        <v>4152.8440000000001</v>
      </c>
      <c r="H41" s="279">
        <v>5643.4131900000002</v>
      </c>
      <c r="I41" s="279">
        <v>5656.2311900000004</v>
      </c>
      <c r="J41" s="279">
        <v>5944.5310300000001</v>
      </c>
      <c r="K41" s="279">
        <v>5872.55357</v>
      </c>
      <c r="L41" s="279">
        <v>5777.8597499999996</v>
      </c>
      <c r="M41" s="279">
        <v>5696.3175700000002</v>
      </c>
      <c r="N41" s="279">
        <v>5735.0665799999997</v>
      </c>
      <c r="O41" s="279">
        <v>5988</v>
      </c>
      <c r="P41" s="379">
        <v>6263</v>
      </c>
      <c r="Q41" s="379">
        <v>6276</v>
      </c>
      <c r="R41" s="379">
        <v>6405</v>
      </c>
      <c r="S41" s="379">
        <v>6367.4235399999998</v>
      </c>
      <c r="T41" s="379">
        <v>6506</v>
      </c>
      <c r="U41" s="643"/>
      <c r="V41" s="123" t="s">
        <v>491</v>
      </c>
      <c r="W41" s="379">
        <v>6395.9930400000003</v>
      </c>
      <c r="X41" s="379">
        <f>+[25]EEFF_TE_Per!X42</f>
        <v>6375.2903099999994</v>
      </c>
    </row>
    <row r="42" spans="2:24" s="1" customFormat="1" ht="15.5">
      <c r="B42" s="12" t="s">
        <v>113</v>
      </c>
      <c r="C42" s="279">
        <v>640.41286000000002</v>
      </c>
      <c r="D42" s="279">
        <v>884.24045999999998</v>
      </c>
      <c r="E42" s="279">
        <v>508.52312999999998</v>
      </c>
      <c r="F42" s="279">
        <v>100.48341000000001</v>
      </c>
      <c r="G42" s="279">
        <v>2835.7186000000002</v>
      </c>
      <c r="H42" s="279">
        <v>2309.1588999999999</v>
      </c>
      <c r="I42" s="279">
        <v>1847.0334399999999</v>
      </c>
      <c r="J42" s="279">
        <v>1382.75173</v>
      </c>
      <c r="K42" s="279">
        <v>1438.3046899999999</v>
      </c>
      <c r="L42" s="279">
        <v>1110.6847499999999</v>
      </c>
      <c r="M42" s="279">
        <v>3141.8599700000004</v>
      </c>
      <c r="N42" s="279">
        <v>2286.6473900000001</v>
      </c>
      <c r="O42" s="279">
        <v>3247</v>
      </c>
      <c r="P42" s="379">
        <v>2535</v>
      </c>
      <c r="Q42" s="379">
        <v>1886</v>
      </c>
      <c r="R42" s="379">
        <v>855</v>
      </c>
      <c r="S42" s="379">
        <v>3241.9642399999998</v>
      </c>
      <c r="T42" s="379">
        <v>2715</v>
      </c>
      <c r="U42" s="643"/>
      <c r="V42" s="123" t="s">
        <v>113</v>
      </c>
      <c r="W42" s="379">
        <v>2535.1574599999999</v>
      </c>
      <c r="X42" s="379">
        <f>+[25]EEFF_TE_Per!X43</f>
        <v>1916.0275200000001</v>
      </c>
    </row>
    <row r="43" spans="2:24" s="1" customFormat="1" ht="15.5">
      <c r="B43" s="12" t="s">
        <v>492</v>
      </c>
      <c r="C43" s="279">
        <v>0</v>
      </c>
      <c r="D43" s="279">
        <v>0</v>
      </c>
      <c r="E43" s="279">
        <v>0</v>
      </c>
      <c r="F43" s="279">
        <v>0</v>
      </c>
      <c r="G43" s="279">
        <v>0</v>
      </c>
      <c r="H43" s="279">
        <v>0</v>
      </c>
      <c r="I43" s="279">
        <v>0</v>
      </c>
      <c r="J43" s="279">
        <v>0</v>
      </c>
      <c r="K43" s="279">
        <v>0</v>
      </c>
      <c r="L43" s="279">
        <v>16800</v>
      </c>
      <c r="M43" s="279">
        <v>0</v>
      </c>
      <c r="N43" s="279">
        <v>0</v>
      </c>
      <c r="O43" s="279">
        <v>0</v>
      </c>
      <c r="P43" s="379">
        <v>87162</v>
      </c>
      <c r="Q43" s="379">
        <v>101467</v>
      </c>
      <c r="R43" s="379">
        <v>0</v>
      </c>
      <c r="S43" s="379">
        <v>0</v>
      </c>
      <c r="T43" s="379">
        <v>0</v>
      </c>
      <c r="U43" s="643"/>
      <c r="V43" s="123" t="s">
        <v>101</v>
      </c>
      <c r="W43" s="379">
        <v>0</v>
      </c>
      <c r="X43" s="379">
        <f>+[25]EEFF_TE_Per!X44</f>
        <v>0</v>
      </c>
    </row>
    <row r="44" spans="2:24" s="1" customFormat="1" ht="15.5">
      <c r="B44" s="12" t="s">
        <v>114</v>
      </c>
      <c r="C44" s="279">
        <v>1199.6198100000001</v>
      </c>
      <c r="D44" s="279">
        <v>228.60698000000002</v>
      </c>
      <c r="E44" s="279">
        <v>14306.933789999999</v>
      </c>
      <c r="F44" s="279">
        <v>16859.066079999997</v>
      </c>
      <c r="G44" s="279">
        <v>21160.5255</v>
      </c>
      <c r="H44" s="279">
        <v>25120.717840000001</v>
      </c>
      <c r="I44" s="279">
        <v>25053.772639999999</v>
      </c>
      <c r="J44" s="279">
        <v>25293.328850000002</v>
      </c>
      <c r="K44" s="279">
        <v>28194.066269999999</v>
      </c>
      <c r="L44" s="279">
        <v>26294.862000000001</v>
      </c>
      <c r="M44" s="279">
        <v>20390.904190000001</v>
      </c>
      <c r="N44" s="279">
        <v>18834.96312</v>
      </c>
      <c r="O44" s="279">
        <v>23028</v>
      </c>
      <c r="P44" s="379">
        <v>43538</v>
      </c>
      <c r="Q44" s="379">
        <v>27435</v>
      </c>
      <c r="R44" s="379">
        <v>21275</v>
      </c>
      <c r="S44" s="379">
        <v>16845.141420000004</v>
      </c>
      <c r="T44" s="379">
        <v>12536</v>
      </c>
      <c r="U44" s="643"/>
      <c r="V44" s="123" t="s">
        <v>114</v>
      </c>
      <c r="W44" s="379">
        <v>10754.84201</v>
      </c>
      <c r="X44" s="379">
        <f>+[25]EEFF_TE_Per!X45</f>
        <v>10686.7737</v>
      </c>
    </row>
    <row r="45" spans="2:24" s="129" customFormat="1" ht="15.5">
      <c r="B45" s="123" t="s">
        <v>940</v>
      </c>
      <c r="C45" s="279">
        <v>0</v>
      </c>
      <c r="D45" s="279">
        <v>0</v>
      </c>
      <c r="E45" s="279">
        <v>0</v>
      </c>
      <c r="F45" s="279">
        <v>0</v>
      </c>
      <c r="G45" s="279">
        <v>0</v>
      </c>
      <c r="H45" s="279">
        <v>0</v>
      </c>
      <c r="I45" s="279">
        <v>0</v>
      </c>
      <c r="J45" s="279">
        <v>0</v>
      </c>
      <c r="K45" s="279">
        <v>0</v>
      </c>
      <c r="L45" s="279">
        <v>0</v>
      </c>
      <c r="M45" s="279">
        <v>0</v>
      </c>
      <c r="N45" s="279">
        <v>0</v>
      </c>
      <c r="O45" s="279">
        <v>0</v>
      </c>
      <c r="P45" s="379">
        <v>2104</v>
      </c>
      <c r="Q45" s="379">
        <v>2025</v>
      </c>
      <c r="R45" s="379">
        <v>390</v>
      </c>
      <c r="S45" s="379">
        <v>743.18207999999993</v>
      </c>
      <c r="T45" s="379">
        <v>1154</v>
      </c>
      <c r="U45" s="643"/>
      <c r="V45" s="123" t="s">
        <v>940</v>
      </c>
      <c r="W45" s="379">
        <v>0</v>
      </c>
      <c r="X45" s="379">
        <f>+[25]EEFF_TE_Per!X46</f>
        <v>840.81047999999998</v>
      </c>
    </row>
    <row r="46" spans="2:24" s="129" customFormat="1" ht="16" thickBot="1">
      <c r="B46" s="123" t="s">
        <v>941</v>
      </c>
      <c r="C46" s="279">
        <v>0</v>
      </c>
      <c r="D46" s="279">
        <v>0</v>
      </c>
      <c r="E46" s="279">
        <v>0</v>
      </c>
      <c r="F46" s="279">
        <v>0</v>
      </c>
      <c r="G46" s="279">
        <v>0</v>
      </c>
      <c r="H46" s="279">
        <v>0</v>
      </c>
      <c r="I46" s="279">
        <v>0</v>
      </c>
      <c r="J46" s="279">
        <v>0</v>
      </c>
      <c r="K46" s="279">
        <v>0</v>
      </c>
      <c r="L46" s="279">
        <v>0</v>
      </c>
      <c r="M46" s="279">
        <v>0</v>
      </c>
      <c r="N46" s="279">
        <v>0</v>
      </c>
      <c r="O46" s="279">
        <v>0</v>
      </c>
      <c r="P46" s="379">
        <v>8719</v>
      </c>
      <c r="Q46" s="379">
        <v>8579</v>
      </c>
      <c r="R46" s="379">
        <v>8579</v>
      </c>
      <c r="S46" s="379">
        <v>8578.9844200000007</v>
      </c>
      <c r="T46" s="379">
        <v>8599</v>
      </c>
      <c r="U46" s="643"/>
      <c r="V46" s="123" t="s">
        <v>941</v>
      </c>
      <c r="W46" s="379">
        <v>0</v>
      </c>
      <c r="X46" s="379">
        <f>+[25]EEFF_TE_Per!X47</f>
        <v>0</v>
      </c>
    </row>
    <row r="47" spans="2:24" ht="15.5" thickBot="1">
      <c r="B47" s="62" t="s">
        <v>45</v>
      </c>
      <c r="C47" s="287">
        <v>73723.039929999984</v>
      </c>
      <c r="D47" s="287">
        <v>63412.739829999991</v>
      </c>
      <c r="E47" s="287">
        <v>124768.44081999999</v>
      </c>
      <c r="F47" s="287">
        <v>73319.626250000001</v>
      </c>
      <c r="G47" s="287">
        <v>89069.476920000001</v>
      </c>
      <c r="H47" s="287">
        <v>94660.091079999998</v>
      </c>
      <c r="I47" s="287">
        <v>100102.36819000001</v>
      </c>
      <c r="J47" s="287">
        <v>128139.43566</v>
      </c>
      <c r="K47" s="287">
        <v>142403.185</v>
      </c>
      <c r="L47" s="287">
        <v>129911.2065</v>
      </c>
      <c r="M47" s="287">
        <v>141472.78844999999</v>
      </c>
      <c r="N47" s="386">
        <v>157081.70641000001</v>
      </c>
      <c r="O47" s="386">
        <v>261437</v>
      </c>
      <c r="P47" s="386">
        <f>SUM(P38:P46)</f>
        <v>266591</v>
      </c>
      <c r="Q47" s="386">
        <f>SUM(Q38:Q46)</f>
        <v>253255</v>
      </c>
      <c r="R47" s="386">
        <v>216021</v>
      </c>
      <c r="S47" s="386">
        <v>174334.35301999998</v>
      </c>
      <c r="T47" s="386">
        <f>SUM(T38:T46)</f>
        <v>142240</v>
      </c>
      <c r="V47" s="62" t="s">
        <v>45</v>
      </c>
      <c r="W47" s="386">
        <v>150091.15463999999</v>
      </c>
      <c r="X47" s="386">
        <f>+[25]EEFF_TE_Per!X48</f>
        <v>107946.31117000002</v>
      </c>
    </row>
    <row r="48" spans="2:24" ht="15.5" thickBot="1">
      <c r="B48" s="58" t="s">
        <v>46</v>
      </c>
      <c r="C48" s="286"/>
      <c r="D48" s="286"/>
      <c r="E48" s="286"/>
      <c r="F48" s="286"/>
      <c r="G48" s="286"/>
      <c r="H48" s="286"/>
      <c r="I48" s="286"/>
      <c r="J48" s="286"/>
      <c r="K48" s="286"/>
      <c r="L48" s="286"/>
      <c r="M48" s="286"/>
      <c r="N48" s="385"/>
      <c r="O48" s="385"/>
      <c r="P48" s="385"/>
      <c r="Q48" s="385"/>
      <c r="R48" s="385"/>
      <c r="S48" s="385"/>
      <c r="T48" s="385"/>
      <c r="V48" s="58" t="s">
        <v>46</v>
      </c>
      <c r="W48" s="385"/>
      <c r="X48" s="385">
        <f>+[25]EEFF_TE_Per!X49</f>
        <v>0</v>
      </c>
    </row>
    <row r="49" spans="2:24" s="1" customFormat="1" ht="15.5">
      <c r="B49" s="12" t="s">
        <v>489</v>
      </c>
      <c r="C49" s="279">
        <v>26053.380960000002</v>
      </c>
      <c r="D49" s="279">
        <v>25684.456999999999</v>
      </c>
      <c r="E49" s="279">
        <v>25924.948499999999</v>
      </c>
      <c r="F49" s="279">
        <v>26158.257160000001</v>
      </c>
      <c r="G49" s="279">
        <v>25897.892800000001</v>
      </c>
      <c r="H49" s="279">
        <v>25359.716</v>
      </c>
      <c r="I49" s="279">
        <v>25531.869409999999</v>
      </c>
      <c r="J49" s="279">
        <v>25760.963500000002</v>
      </c>
      <c r="K49" s="279">
        <v>25469.4611</v>
      </c>
      <c r="L49" s="279">
        <v>24672.55</v>
      </c>
      <c r="M49" s="279">
        <v>24818.98717</v>
      </c>
      <c r="N49" s="279">
        <v>24840.810519999999</v>
      </c>
      <c r="O49" s="279">
        <v>24498</v>
      </c>
      <c r="P49" s="379">
        <v>23676</v>
      </c>
      <c r="Q49" s="379">
        <v>23314</v>
      </c>
      <c r="R49" s="379">
        <v>23126</v>
      </c>
      <c r="S49" s="379">
        <v>22737.269250000001</v>
      </c>
      <c r="T49" s="379">
        <v>22340</v>
      </c>
      <c r="U49" s="643"/>
      <c r="V49" s="123" t="s">
        <v>110</v>
      </c>
      <c r="W49" s="379">
        <v>21934.56265</v>
      </c>
      <c r="X49" s="379">
        <f>+[25]EEFF_TE_Per!X50</f>
        <v>22659.29322</v>
      </c>
    </row>
    <row r="50" spans="2:24" s="1" customFormat="1" ht="15.5">
      <c r="B50" s="12" t="s">
        <v>490</v>
      </c>
      <c r="C50" s="279">
        <v>69146.199519999995</v>
      </c>
      <c r="D50" s="279">
        <v>73285.566999999995</v>
      </c>
      <c r="E50" s="279">
        <v>72258.835459999988</v>
      </c>
      <c r="F50" s="279">
        <v>69444.461089999997</v>
      </c>
      <c r="G50" s="279">
        <v>69033.159480000002</v>
      </c>
      <c r="H50" s="279">
        <v>71863.791089999999</v>
      </c>
      <c r="I50" s="279">
        <v>71883.734169999996</v>
      </c>
      <c r="J50" s="279">
        <v>72511.895310000007</v>
      </c>
      <c r="K50" s="279">
        <v>84611.131859999994</v>
      </c>
      <c r="L50" s="279">
        <v>102298.921</v>
      </c>
      <c r="M50" s="279">
        <v>112089.21623999999</v>
      </c>
      <c r="N50" s="279">
        <v>114768.61337000001</v>
      </c>
      <c r="O50" s="279">
        <v>120646</v>
      </c>
      <c r="P50" s="379">
        <v>127788</v>
      </c>
      <c r="Q50" s="379">
        <v>131110</v>
      </c>
      <c r="R50" s="379">
        <v>132757</v>
      </c>
      <c r="S50" s="379">
        <v>133600.05601999999</v>
      </c>
      <c r="T50" s="379">
        <v>135582</v>
      </c>
      <c r="U50" s="643"/>
      <c r="V50" s="123" t="s">
        <v>111</v>
      </c>
      <c r="W50" s="379">
        <v>134230.51102999999</v>
      </c>
      <c r="X50" s="379">
        <f>+[25]EEFF_TE_Per!X51</f>
        <v>134124.16404999999</v>
      </c>
    </row>
    <row r="51" spans="2:24" s="1" customFormat="1" ht="15.5">
      <c r="B51" s="12" t="s">
        <v>115</v>
      </c>
      <c r="C51" s="279">
        <v>17215.072319999999</v>
      </c>
      <c r="D51" s="279">
        <v>0</v>
      </c>
      <c r="E51" s="279">
        <v>0</v>
      </c>
      <c r="F51" s="279">
        <v>0</v>
      </c>
      <c r="G51" s="279">
        <v>0</v>
      </c>
      <c r="H51" s="279">
        <v>0</v>
      </c>
      <c r="I51" s="279">
        <v>0</v>
      </c>
      <c r="J51" s="279">
        <v>0</v>
      </c>
      <c r="K51" s="279">
        <v>0</v>
      </c>
      <c r="L51" s="279">
        <v>0</v>
      </c>
      <c r="M51" s="279">
        <v>0</v>
      </c>
      <c r="N51" s="279">
        <v>0</v>
      </c>
      <c r="O51" s="279">
        <v>0</v>
      </c>
      <c r="P51" s="379">
        <v>0</v>
      </c>
      <c r="Q51" s="379"/>
      <c r="R51" s="379"/>
      <c r="S51" s="379">
        <v>0</v>
      </c>
      <c r="T51" s="379">
        <v>0</v>
      </c>
      <c r="U51" s="643"/>
      <c r="V51" s="123" t="s">
        <v>115</v>
      </c>
      <c r="W51" s="379">
        <v>0</v>
      </c>
      <c r="X51" s="379">
        <f>+[25]EEFF_TE_Per!X52</f>
        <v>0</v>
      </c>
    </row>
    <row r="52" spans="2:24" s="1" customFormat="1" ht="15.5">
      <c r="B52" s="12" t="s">
        <v>493</v>
      </c>
      <c r="C52" s="279">
        <v>2521.1970600000127</v>
      </c>
      <c r="D52" s="279">
        <v>2422.7654400000001</v>
      </c>
      <c r="E52" s="279">
        <v>2369.9827600000003</v>
      </c>
      <c r="F52" s="279">
        <v>2320.1573399999997</v>
      </c>
      <c r="G52" s="279">
        <v>2271.21227</v>
      </c>
      <c r="H52" s="279">
        <v>2325.6148800000005</v>
      </c>
      <c r="I52" s="279">
        <v>2347.1055999999999</v>
      </c>
      <c r="J52" s="279">
        <v>2334.5615100000005</v>
      </c>
      <c r="K52" s="279">
        <v>2338.6625500000005</v>
      </c>
      <c r="L52" s="279">
        <v>2652.39966</v>
      </c>
      <c r="M52" s="279">
        <v>2640.6403300000002</v>
      </c>
      <c r="N52" s="279">
        <v>2631.74235</v>
      </c>
      <c r="O52" s="279">
        <v>2702</v>
      </c>
      <c r="P52" s="379">
        <v>3277</v>
      </c>
      <c r="Q52" s="379">
        <v>3248</v>
      </c>
      <c r="R52" s="379">
        <v>3283</v>
      </c>
      <c r="S52" s="379">
        <v>3144.9256700000001</v>
      </c>
      <c r="T52" s="379">
        <v>2953</v>
      </c>
      <c r="U52" s="643"/>
      <c r="V52" s="123" t="s">
        <v>493</v>
      </c>
      <c r="W52" s="379">
        <v>2951.1092899999999</v>
      </c>
      <c r="X52" s="379">
        <f>+[25]EEFF_TE_Per!X53</f>
        <v>2965.3854900000001</v>
      </c>
    </row>
    <row r="53" spans="2:24" s="1" customFormat="1" ht="15.5">
      <c r="B53" s="12" t="s">
        <v>494</v>
      </c>
      <c r="C53" s="279">
        <v>1131079.0943799999</v>
      </c>
      <c r="D53" s="279">
        <v>1267725.21312</v>
      </c>
      <c r="E53" s="279">
        <v>1277493.3783900002</v>
      </c>
      <c r="F53" s="279">
        <v>1281165.17221</v>
      </c>
      <c r="G53" s="279">
        <v>1281265.0287299999</v>
      </c>
      <c r="H53" s="279">
        <v>1280264.2017999999</v>
      </c>
      <c r="I53" s="279">
        <v>1273214.0362499999</v>
      </c>
      <c r="J53" s="279">
        <v>1264249.69933</v>
      </c>
      <c r="K53" s="279">
        <v>1259752.0421800001</v>
      </c>
      <c r="L53" s="279">
        <v>1276788.8507100001</v>
      </c>
      <c r="M53" s="279">
        <v>1289187.7552100001</v>
      </c>
      <c r="N53" s="279">
        <v>1307571.6147</v>
      </c>
      <c r="O53" s="279">
        <v>1350529</v>
      </c>
      <c r="P53" s="379">
        <v>1386473</v>
      </c>
      <c r="Q53" s="379">
        <v>1411638</v>
      </c>
      <c r="R53" s="379">
        <v>1439427</v>
      </c>
      <c r="S53" s="379">
        <v>1473056.3463299999</v>
      </c>
      <c r="T53" s="379">
        <v>1519229</v>
      </c>
      <c r="U53" s="643"/>
      <c r="V53" s="123" t="s">
        <v>494</v>
      </c>
      <c r="W53" s="379">
        <v>1529815.9900100001</v>
      </c>
      <c r="X53" s="379">
        <f>+[25]EEFF_TE_Per!X54</f>
        <v>1547486.38133</v>
      </c>
    </row>
    <row r="54" spans="2:24" s="1" customFormat="1" ht="15.5">
      <c r="B54" s="12" t="s">
        <v>495</v>
      </c>
      <c r="C54" s="279">
        <v>0</v>
      </c>
      <c r="D54" s="279">
        <v>0</v>
      </c>
      <c r="E54" s="279">
        <v>0</v>
      </c>
      <c r="F54" s="279">
        <v>0</v>
      </c>
      <c r="G54" s="279">
        <v>0</v>
      </c>
      <c r="H54" s="279">
        <v>0</v>
      </c>
      <c r="I54" s="279">
        <v>0</v>
      </c>
      <c r="J54" s="279">
        <v>0</v>
      </c>
      <c r="K54" s="279">
        <v>0</v>
      </c>
      <c r="L54" s="279">
        <v>0</v>
      </c>
      <c r="M54" s="279">
        <v>0</v>
      </c>
      <c r="N54" s="279">
        <v>0</v>
      </c>
      <c r="O54" s="279">
        <v>10002</v>
      </c>
      <c r="P54" s="379">
        <v>0</v>
      </c>
      <c r="Q54" s="379"/>
      <c r="R54" s="379">
        <v>0</v>
      </c>
      <c r="S54" s="379">
        <v>0</v>
      </c>
      <c r="T54" s="379">
        <v>0</v>
      </c>
      <c r="U54" s="643"/>
      <c r="V54" s="123" t="s">
        <v>495</v>
      </c>
      <c r="W54" s="379">
        <v>0</v>
      </c>
      <c r="X54" s="379">
        <f>+[25]EEFF_TE_Per!X55</f>
        <v>0</v>
      </c>
    </row>
    <row r="55" spans="2:24" s="1" customFormat="1" ht="15.5">
      <c r="B55" s="12" t="s">
        <v>496</v>
      </c>
      <c r="C55" s="279">
        <v>0</v>
      </c>
      <c r="D55" s="279">
        <v>0</v>
      </c>
      <c r="E55" s="279">
        <v>0</v>
      </c>
      <c r="F55" s="279">
        <v>0</v>
      </c>
      <c r="G55" s="279">
        <v>0</v>
      </c>
      <c r="H55" s="279">
        <v>0</v>
      </c>
      <c r="I55" s="279">
        <v>0</v>
      </c>
      <c r="J55" s="279">
        <v>0</v>
      </c>
      <c r="K55" s="279">
        <v>0</v>
      </c>
      <c r="L55" s="279">
        <v>0</v>
      </c>
      <c r="M55" s="279">
        <v>0</v>
      </c>
      <c r="N55" s="279">
        <v>0</v>
      </c>
      <c r="O55" s="279">
        <v>0</v>
      </c>
      <c r="P55" s="379">
        <v>0</v>
      </c>
      <c r="Q55" s="379"/>
      <c r="R55" s="379">
        <v>0</v>
      </c>
      <c r="S55" s="379">
        <v>0</v>
      </c>
      <c r="T55" s="379">
        <v>0</v>
      </c>
      <c r="U55" s="643"/>
      <c r="V55" s="123" t="s">
        <v>496</v>
      </c>
      <c r="W55" s="379">
        <v>0</v>
      </c>
      <c r="X55" s="379">
        <f>+[25]EEFF_TE_Per!X56</f>
        <v>0</v>
      </c>
    </row>
    <row r="56" spans="2:24" s="1" customFormat="1" ht="15.5">
      <c r="B56" s="12" t="s">
        <v>497</v>
      </c>
      <c r="C56" s="279">
        <v>0</v>
      </c>
      <c r="D56" s="279">
        <v>0</v>
      </c>
      <c r="E56" s="279">
        <v>0</v>
      </c>
      <c r="F56" s="279">
        <v>0</v>
      </c>
      <c r="G56" s="279">
        <v>0</v>
      </c>
      <c r="H56" s="279">
        <v>0</v>
      </c>
      <c r="I56" s="279">
        <v>0</v>
      </c>
      <c r="J56" s="279">
        <v>0</v>
      </c>
      <c r="K56" s="279">
        <v>0</v>
      </c>
      <c r="L56" s="279">
        <v>0</v>
      </c>
      <c r="M56" s="279">
        <v>0</v>
      </c>
      <c r="N56" s="279">
        <v>0</v>
      </c>
      <c r="O56" s="279">
        <v>0</v>
      </c>
      <c r="P56" s="379">
        <v>0</v>
      </c>
      <c r="Q56" s="379"/>
      <c r="R56" s="379">
        <v>0</v>
      </c>
      <c r="S56" s="379">
        <v>0</v>
      </c>
      <c r="T56" s="379">
        <v>0</v>
      </c>
      <c r="U56" s="643"/>
      <c r="V56" s="123" t="s">
        <v>497</v>
      </c>
      <c r="W56" s="379">
        <v>0</v>
      </c>
      <c r="X56" s="379">
        <f>+[25]EEFF_TE_Per!X57</f>
        <v>0</v>
      </c>
    </row>
    <row r="57" spans="2:24" s="1" customFormat="1" ht="15.5">
      <c r="B57" s="12" t="s">
        <v>498</v>
      </c>
      <c r="C57" s="279">
        <v>0</v>
      </c>
      <c r="D57" s="279">
        <v>0</v>
      </c>
      <c r="E57" s="279">
        <v>0</v>
      </c>
      <c r="F57" s="279">
        <v>0</v>
      </c>
      <c r="G57" s="279">
        <v>0</v>
      </c>
      <c r="H57" s="279">
        <v>0</v>
      </c>
      <c r="I57" s="279">
        <v>0</v>
      </c>
      <c r="J57" s="279">
        <v>0</v>
      </c>
      <c r="K57" s="279">
        <v>0</v>
      </c>
      <c r="L57" s="279">
        <v>0</v>
      </c>
      <c r="M57" s="279">
        <v>0</v>
      </c>
      <c r="N57" s="279">
        <v>0</v>
      </c>
      <c r="O57" s="279">
        <v>0</v>
      </c>
      <c r="P57" s="379">
        <v>0</v>
      </c>
      <c r="Q57" s="379"/>
      <c r="R57" s="379">
        <v>0</v>
      </c>
      <c r="S57" s="379">
        <v>0</v>
      </c>
      <c r="T57" s="379">
        <v>0</v>
      </c>
      <c r="U57" s="643"/>
      <c r="V57" s="123" t="s">
        <v>498</v>
      </c>
      <c r="W57" s="379">
        <v>0</v>
      </c>
      <c r="X57" s="379">
        <f>+[25]EEFF_TE_Per!X58</f>
        <v>0</v>
      </c>
    </row>
    <row r="58" spans="2:24" ht="15.5" thickBot="1">
      <c r="B58" s="58" t="s">
        <v>59</v>
      </c>
      <c r="C58" s="288">
        <v>1246014.9442399999</v>
      </c>
      <c r="D58" s="288">
        <v>1369118.0025599999</v>
      </c>
      <c r="E58" s="288">
        <v>1378047.1451100002</v>
      </c>
      <c r="F58" s="288">
        <v>1379088.0478000001</v>
      </c>
      <c r="G58" s="288">
        <v>1378467.2932799999</v>
      </c>
      <c r="H58" s="288">
        <v>1379813.3237699999</v>
      </c>
      <c r="I58" s="288">
        <v>1372976.7454299999</v>
      </c>
      <c r="J58" s="288">
        <v>1364857.11965</v>
      </c>
      <c r="K58" s="288">
        <v>1372171.2976900002</v>
      </c>
      <c r="L58" s="288">
        <v>1406412.7213700002</v>
      </c>
      <c r="M58" s="288">
        <v>1428736.59895</v>
      </c>
      <c r="N58" s="387">
        <v>1449812.78094</v>
      </c>
      <c r="O58" s="387">
        <v>1508377</v>
      </c>
      <c r="P58" s="387">
        <f>SUM(P49:P57)</f>
        <v>1541214</v>
      </c>
      <c r="Q58" s="387">
        <f t="shared" ref="Q58" si="6">SUM(Q49:Q57)</f>
        <v>1569310</v>
      </c>
      <c r="R58" s="387">
        <v>1598593</v>
      </c>
      <c r="S58" s="387">
        <v>1632538.5972699998</v>
      </c>
      <c r="T58" s="387">
        <f t="shared" ref="T58" si="7">SUM(T49:T57)</f>
        <v>1680104</v>
      </c>
      <c r="V58" s="58" t="s">
        <v>59</v>
      </c>
      <c r="W58" s="387">
        <v>1688932.17298</v>
      </c>
      <c r="X58" s="387">
        <f>+[25]EEFF_TE_Per!X59</f>
        <v>1707235.2240899999</v>
      </c>
    </row>
    <row r="59" spans="2:24" ht="15.5" thickBot="1">
      <c r="B59" s="65" t="s">
        <v>60</v>
      </c>
      <c r="C59" s="289">
        <v>1319737.9841699998</v>
      </c>
      <c r="D59" s="289">
        <v>1432530.74239</v>
      </c>
      <c r="E59" s="289">
        <v>1502815.5859300001</v>
      </c>
      <c r="F59" s="289">
        <v>1452407.67405</v>
      </c>
      <c r="G59" s="289">
        <v>1467536.7701999999</v>
      </c>
      <c r="H59" s="289">
        <v>1474473.4148499998</v>
      </c>
      <c r="I59" s="289">
        <v>1473079.11362</v>
      </c>
      <c r="J59" s="289">
        <v>1492996.55531</v>
      </c>
      <c r="K59" s="289">
        <v>1514574.4826900002</v>
      </c>
      <c r="L59" s="289">
        <v>1536323.9278700002</v>
      </c>
      <c r="M59" s="289">
        <v>1570209.3873999999</v>
      </c>
      <c r="N59" s="388">
        <v>1606894.4873500001</v>
      </c>
      <c r="O59" s="388">
        <v>1769814</v>
      </c>
      <c r="P59" s="388">
        <f>P47+P58</f>
        <v>1807805</v>
      </c>
      <c r="Q59" s="388">
        <f t="shared" ref="Q59" si="8">Q47+Q58</f>
        <v>1822565</v>
      </c>
      <c r="R59" s="388">
        <v>1814614</v>
      </c>
      <c r="S59" s="388">
        <v>1806872.9502899998</v>
      </c>
      <c r="T59" s="388">
        <f t="shared" ref="T59" si="9">T47+T58</f>
        <v>1822344</v>
      </c>
      <c r="V59" s="65" t="s">
        <v>60</v>
      </c>
      <c r="W59" s="388">
        <v>1839023.3276200001</v>
      </c>
      <c r="X59" s="388">
        <f>+[25]EEFF_TE_Per!X60</f>
        <v>1815181.53526</v>
      </c>
    </row>
    <row r="60" spans="2:24" ht="15.5" thickBot="1">
      <c r="B60" s="67"/>
      <c r="C60" s="290"/>
      <c r="D60" s="290"/>
      <c r="E60" s="290"/>
      <c r="F60" s="290"/>
      <c r="G60" s="290"/>
      <c r="H60" s="290"/>
      <c r="I60" s="290"/>
      <c r="J60" s="290"/>
      <c r="K60" s="290"/>
      <c r="L60" s="290"/>
      <c r="M60" s="290"/>
      <c r="N60" s="389"/>
      <c r="O60" s="389"/>
      <c r="P60" s="389"/>
      <c r="Q60" s="389"/>
      <c r="R60" s="389"/>
      <c r="S60" s="389">
        <v>0</v>
      </c>
      <c r="T60" s="129"/>
      <c r="V60" s="67"/>
      <c r="W60" s="643"/>
      <c r="X60" s="643">
        <f>+[25]EEFF_TE_Per!X61</f>
        <v>0</v>
      </c>
    </row>
    <row r="61" spans="2:24" ht="15.5" thickBot="1">
      <c r="B61" s="56" t="s">
        <v>61</v>
      </c>
      <c r="C61" s="291"/>
      <c r="D61" s="291"/>
      <c r="E61" s="291"/>
      <c r="F61" s="291"/>
      <c r="G61" s="291"/>
      <c r="H61" s="291"/>
      <c r="I61" s="291"/>
      <c r="J61" s="291"/>
      <c r="K61" s="291"/>
      <c r="L61" s="291"/>
      <c r="M61" s="291"/>
      <c r="N61" s="498"/>
      <c r="O61" s="498"/>
      <c r="P61" s="498"/>
      <c r="Q61" s="498"/>
      <c r="R61" s="498"/>
      <c r="S61" s="498"/>
      <c r="T61" s="498"/>
      <c r="V61" s="56" t="s">
        <v>61</v>
      </c>
      <c r="W61" s="498"/>
      <c r="X61" s="498">
        <f>+[25]EEFF_TE_Per!X62</f>
        <v>0</v>
      </c>
    </row>
    <row r="62" spans="2:24" ht="15.5" thickBot="1">
      <c r="B62" s="58" t="s">
        <v>62</v>
      </c>
      <c r="C62" s="292"/>
      <c r="D62" s="292"/>
      <c r="E62" s="292"/>
      <c r="F62" s="292"/>
      <c r="G62" s="292"/>
      <c r="H62" s="292"/>
      <c r="I62" s="292"/>
      <c r="J62" s="292"/>
      <c r="K62" s="292"/>
      <c r="L62" s="292"/>
      <c r="M62" s="292"/>
      <c r="N62" s="499"/>
      <c r="O62" s="499"/>
      <c r="P62" s="499"/>
      <c r="Q62" s="499"/>
      <c r="R62" s="499"/>
      <c r="S62" s="499"/>
      <c r="T62" s="499"/>
      <c r="V62" s="58" t="s">
        <v>62</v>
      </c>
      <c r="W62" s="499"/>
      <c r="X62" s="499">
        <f>+[25]EEFF_TE_Per!X63</f>
        <v>0</v>
      </c>
    </row>
    <row r="63" spans="2:24" s="1" customFormat="1" ht="15.5">
      <c r="B63" s="12" t="s">
        <v>499</v>
      </c>
      <c r="C63" s="279">
        <v>4495.8558599999997</v>
      </c>
      <c r="D63" s="279">
        <v>8379.9310999999998</v>
      </c>
      <c r="E63" s="279">
        <v>3949.8318599999998</v>
      </c>
      <c r="F63" s="279">
        <v>1945.8644099999999</v>
      </c>
      <c r="G63" s="279">
        <v>2817.27684</v>
      </c>
      <c r="H63" s="279">
        <v>5854.0709999999999</v>
      </c>
      <c r="I63" s="279">
        <v>4322.3543099999997</v>
      </c>
      <c r="J63" s="279">
        <v>1260.0704599999999</v>
      </c>
      <c r="K63" s="279">
        <v>9281.5932100000009</v>
      </c>
      <c r="L63" s="279">
        <v>14163.288400000001</v>
      </c>
      <c r="M63" s="279">
        <v>12988.08389</v>
      </c>
      <c r="N63" s="279">
        <v>8293.1468299999997</v>
      </c>
      <c r="O63" s="279">
        <v>10073</v>
      </c>
      <c r="P63" s="379">
        <v>9299</v>
      </c>
      <c r="Q63" s="379">
        <v>6457</v>
      </c>
      <c r="R63" s="379">
        <v>6115</v>
      </c>
      <c r="S63" s="379">
        <v>5630.39653</v>
      </c>
      <c r="T63" s="379">
        <v>8627</v>
      </c>
      <c r="U63" s="643"/>
      <c r="V63" s="123" t="s">
        <v>116</v>
      </c>
      <c r="W63" s="379">
        <v>5338.8266399999993</v>
      </c>
      <c r="X63" s="379">
        <f>+[25]EEFF_TE_Per!X64</f>
        <v>4159.9601000000002</v>
      </c>
    </row>
    <row r="64" spans="2:24" s="1" customFormat="1" ht="15.5">
      <c r="B64" s="12" t="s">
        <v>500</v>
      </c>
      <c r="C64" s="279">
        <v>4734.8090000000002</v>
      </c>
      <c r="D64" s="279">
        <v>3878.7779999999998</v>
      </c>
      <c r="E64" s="279">
        <v>11361.17361</v>
      </c>
      <c r="F64" s="279">
        <v>13009.458359999997</v>
      </c>
      <c r="G64" s="279">
        <v>17959.353299999995</v>
      </c>
      <c r="H64" s="279">
        <v>6202.8850000000002</v>
      </c>
      <c r="I64" s="279">
        <v>17144.553680000005</v>
      </c>
      <c r="J64" s="279">
        <v>18190.772459999993</v>
      </c>
      <c r="K64" s="279">
        <v>26451.918600000001</v>
      </c>
      <c r="L64" s="279">
        <v>7624.3639999999996</v>
      </c>
      <c r="M64" s="279">
        <v>24128.544909999997</v>
      </c>
      <c r="N64" s="279">
        <v>13414.86085999999</v>
      </c>
      <c r="O64" s="279">
        <v>44110</v>
      </c>
      <c r="P64" s="379">
        <v>9934</v>
      </c>
      <c r="Q64" s="379">
        <v>11753</v>
      </c>
      <c r="R64" s="379">
        <v>5902</v>
      </c>
      <c r="S64" s="379">
        <v>12499.7444</v>
      </c>
      <c r="T64" s="379">
        <v>12501</v>
      </c>
      <c r="U64" s="643"/>
      <c r="V64" s="123" t="s">
        <v>117</v>
      </c>
      <c r="W64" s="379">
        <v>3058.0942</v>
      </c>
      <c r="X64" s="379">
        <f>+[25]EEFF_TE_Per!X65</f>
        <v>5653.0208899999998</v>
      </c>
    </row>
    <row r="65" spans="2:24" s="1" customFormat="1" ht="15.5">
      <c r="B65" s="12" t="s">
        <v>118</v>
      </c>
      <c r="C65" s="279">
        <v>120368.42105263159</v>
      </c>
      <c r="D65" s="279">
        <v>28206.668000000001</v>
      </c>
      <c r="E65" s="279">
        <v>48207.599000000002</v>
      </c>
      <c r="F65" s="279">
        <v>90491.48083</v>
      </c>
      <c r="G65" s="279">
        <v>83422.414930000014</v>
      </c>
      <c r="H65" s="279">
        <v>90782.826109999995</v>
      </c>
      <c r="I65" s="279">
        <v>63930.995219999997</v>
      </c>
      <c r="J65" s="279">
        <v>15000</v>
      </c>
      <c r="K65" s="279">
        <v>0</v>
      </c>
      <c r="L65" s="279">
        <v>0</v>
      </c>
      <c r="M65" s="279">
        <v>0</v>
      </c>
      <c r="N65" s="279">
        <v>100000</v>
      </c>
      <c r="O65" s="279">
        <v>0</v>
      </c>
      <c r="P65" s="379">
        <v>1504</v>
      </c>
      <c r="Q65" s="379">
        <v>47255</v>
      </c>
      <c r="R65" s="379">
        <v>84892</v>
      </c>
      <c r="S65" s="379">
        <v>96792.098299999998</v>
      </c>
      <c r="T65" s="379">
        <v>84691</v>
      </c>
      <c r="U65" s="643"/>
      <c r="V65" s="123" t="s">
        <v>118</v>
      </c>
      <c r="W65" s="379">
        <v>96330.730500000005</v>
      </c>
      <c r="X65" s="379">
        <f>+[25]EEFF_TE_Per!X66</f>
        <v>19787.036929999998</v>
      </c>
    </row>
    <row r="66" spans="2:24" s="1" customFormat="1" ht="15.5">
      <c r="B66" s="12" t="s">
        <v>119</v>
      </c>
      <c r="C66" s="279">
        <v>23872.601119999999</v>
      </c>
      <c r="D66" s="279">
        <v>15878.199329999999</v>
      </c>
      <c r="E66" s="279">
        <v>72533.666549999994</v>
      </c>
      <c r="F66" s="279">
        <v>9023.5958100000007</v>
      </c>
      <c r="G66" s="279">
        <v>5316.5259400000004</v>
      </c>
      <c r="H66" s="279">
        <v>8541.9537700000001</v>
      </c>
      <c r="I66" s="279">
        <v>8397.3404300000002</v>
      </c>
      <c r="J66" s="279">
        <v>6750.1602400000002</v>
      </c>
      <c r="K66" s="279">
        <v>5295.8337300000003</v>
      </c>
      <c r="L66" s="279">
        <v>17222.496829999996</v>
      </c>
      <c r="M66" s="279">
        <v>14317.83124</v>
      </c>
      <c r="N66" s="279">
        <v>8715.1798500000004</v>
      </c>
      <c r="O66" s="279">
        <v>11257</v>
      </c>
      <c r="P66" s="379">
        <v>35091</v>
      </c>
      <c r="Q66" s="379">
        <v>76904</v>
      </c>
      <c r="R66" s="379">
        <v>11712</v>
      </c>
      <c r="S66" s="379">
        <v>14209.23</v>
      </c>
      <c r="T66" s="379">
        <v>17664</v>
      </c>
      <c r="U66" s="643"/>
      <c r="V66" s="123" t="s">
        <v>119</v>
      </c>
      <c r="W66" s="379">
        <v>31546.070179999999</v>
      </c>
      <c r="X66" s="379">
        <f>+[25]EEFF_TE_Per!X67</f>
        <v>11520.520289999999</v>
      </c>
    </row>
    <row r="67" spans="2:24" s="1" customFormat="1" ht="15.5">
      <c r="B67" s="12" t="s">
        <v>120</v>
      </c>
      <c r="C67" s="279">
        <v>3456.252</v>
      </c>
      <c r="D67" s="279">
        <v>1676.0319999999999</v>
      </c>
      <c r="E67" s="279">
        <v>1614.67092</v>
      </c>
      <c r="F67" s="279">
        <v>1614.67092</v>
      </c>
      <c r="G67" s="279">
        <v>1614.67092</v>
      </c>
      <c r="H67" s="279">
        <v>1729.8309999999999</v>
      </c>
      <c r="I67" s="279">
        <v>1718.6699199999998</v>
      </c>
      <c r="J67" s="279">
        <v>1718.6699199999998</v>
      </c>
      <c r="K67" s="279">
        <v>1718.6699199999998</v>
      </c>
      <c r="L67" s="279">
        <v>2468.5070000000001</v>
      </c>
      <c r="M67" s="279">
        <v>2441.5359199999998</v>
      </c>
      <c r="N67" s="279">
        <v>2441.5359199999998</v>
      </c>
      <c r="O67" s="279">
        <v>2441</v>
      </c>
      <c r="P67" s="379">
        <v>3233</v>
      </c>
      <c r="Q67" s="379"/>
      <c r="R67" s="379">
        <v>3233</v>
      </c>
      <c r="S67" s="379">
        <v>3232.6898300000003</v>
      </c>
      <c r="T67" s="379">
        <v>1365</v>
      </c>
      <c r="U67" s="643"/>
      <c r="V67" s="123" t="s">
        <v>120</v>
      </c>
      <c r="W67" s="379">
        <v>1365.8307500000001</v>
      </c>
      <c r="X67" s="379">
        <f>+[25]EEFF_TE_Per!X68</f>
        <v>1365.8307500000001</v>
      </c>
    </row>
    <row r="68" spans="2:24" ht="15.5" thickBot="1">
      <c r="B68" s="58" t="s">
        <v>70</v>
      </c>
      <c r="C68" s="288">
        <v>156927.93903263161</v>
      </c>
      <c r="D68" s="288">
        <v>58019.60843</v>
      </c>
      <c r="E68" s="288">
        <v>137666.94193999999</v>
      </c>
      <c r="F68" s="288">
        <v>116085.07033</v>
      </c>
      <c r="G68" s="288">
        <v>111130.24193000002</v>
      </c>
      <c r="H68" s="288">
        <v>113111.56688</v>
      </c>
      <c r="I68" s="288">
        <v>95513.913560000001</v>
      </c>
      <c r="J68" s="288">
        <v>42919.673079999993</v>
      </c>
      <c r="K68" s="288">
        <v>42748.015460000002</v>
      </c>
      <c r="L68" s="288">
        <v>41478.656229999993</v>
      </c>
      <c r="M68" s="288">
        <v>53875.99596</v>
      </c>
      <c r="N68" s="387">
        <v>132864.72346000001</v>
      </c>
      <c r="O68" s="387">
        <v>67881</v>
      </c>
      <c r="P68" s="387">
        <f>SUM(P63:P67)</f>
        <v>59061</v>
      </c>
      <c r="Q68" s="387">
        <f>SUM(Q63:Q67)</f>
        <v>142369</v>
      </c>
      <c r="R68" s="387">
        <v>111854</v>
      </c>
      <c r="S68" s="387">
        <v>132364.15906000001</v>
      </c>
      <c r="T68" s="387">
        <f>SUM(T63:T67)</f>
        <v>124848</v>
      </c>
      <c r="V68" s="58" t="s">
        <v>70</v>
      </c>
      <c r="W68" s="387">
        <v>137639.55227000001</v>
      </c>
      <c r="X68" s="387">
        <f>+[25]EEFF_TE_Per!X69</f>
        <v>42486.36896</v>
      </c>
    </row>
    <row r="69" spans="2:24" ht="15.5" thickBot="1">
      <c r="B69" s="71" t="s">
        <v>71</v>
      </c>
      <c r="C69" s="294"/>
      <c r="D69" s="294"/>
      <c r="E69" s="294"/>
      <c r="F69" s="294"/>
      <c r="G69" s="294"/>
      <c r="H69" s="294"/>
      <c r="I69" s="294"/>
      <c r="J69" s="294"/>
      <c r="K69" s="294"/>
      <c r="L69" s="294"/>
      <c r="M69" s="294"/>
      <c r="N69" s="390"/>
      <c r="O69" s="390"/>
      <c r="P69" s="390"/>
      <c r="Q69" s="390"/>
      <c r="R69" s="390"/>
      <c r="S69" s="390"/>
      <c r="T69" s="390"/>
      <c r="V69" s="71" t="s">
        <v>71</v>
      </c>
      <c r="W69" s="390"/>
      <c r="X69" s="390">
        <f>+[25]EEFF_TE_Per!X70</f>
        <v>0</v>
      </c>
    </row>
    <row r="70" spans="2:24" s="1" customFormat="1" ht="15.5">
      <c r="B70" s="12" t="s">
        <v>121</v>
      </c>
      <c r="C70" s="279">
        <v>1051.0146499999998</v>
      </c>
      <c r="D70" s="279">
        <v>1015.90939</v>
      </c>
      <c r="E70" s="279">
        <v>1015.90939</v>
      </c>
      <c r="F70" s="279">
        <v>919.55375000000004</v>
      </c>
      <c r="G70" s="279">
        <v>897.07326999999998</v>
      </c>
      <c r="H70" s="279">
        <v>874.90928000000008</v>
      </c>
      <c r="I70" s="279">
        <v>852.77043000000003</v>
      </c>
      <c r="J70" s="279">
        <v>830.54120999999998</v>
      </c>
      <c r="K70" s="279">
        <v>806.86728000000005</v>
      </c>
      <c r="L70" s="279">
        <v>783.90521000000001</v>
      </c>
      <c r="M70" s="279">
        <v>768.68551000000002</v>
      </c>
      <c r="N70" s="279">
        <v>737.74070999999992</v>
      </c>
      <c r="O70" s="279">
        <v>645</v>
      </c>
      <c r="P70" s="379">
        <v>1047</v>
      </c>
      <c r="Q70" s="379">
        <v>1025</v>
      </c>
      <c r="R70" s="379">
        <v>1003</v>
      </c>
      <c r="S70" s="379">
        <v>980.50080000000003</v>
      </c>
      <c r="T70" s="379">
        <v>957</v>
      </c>
      <c r="U70" s="643"/>
      <c r="V70" s="123" t="s">
        <v>121</v>
      </c>
      <c r="W70" s="379">
        <v>925.56916000000001</v>
      </c>
      <c r="X70" s="379">
        <f>+[25]EEFF_TE_Per!X71</f>
        <v>900.14096999999992</v>
      </c>
    </row>
    <row r="71" spans="2:24" s="1" customFormat="1" ht="15.5">
      <c r="B71" s="12" t="s">
        <v>122</v>
      </c>
      <c r="C71" s="279">
        <v>616277.39800000004</v>
      </c>
      <c r="D71" s="279">
        <v>758206.64932999993</v>
      </c>
      <c r="E71" s="279">
        <v>793583.54624000005</v>
      </c>
      <c r="F71" s="279">
        <v>744631.88431999995</v>
      </c>
      <c r="G71" s="279">
        <v>745076.15850999998</v>
      </c>
      <c r="H71" s="279">
        <v>730999.56871000002</v>
      </c>
      <c r="I71" s="279">
        <v>724112.16554999992</v>
      </c>
      <c r="J71" s="279">
        <v>845118.49503000011</v>
      </c>
      <c r="K71" s="279">
        <v>844954.25805999991</v>
      </c>
      <c r="L71" s="279">
        <v>845164.12774000003</v>
      </c>
      <c r="M71" s="279">
        <v>845402.18974000006</v>
      </c>
      <c r="N71" s="279">
        <v>845597.47574000002</v>
      </c>
      <c r="O71" s="279">
        <v>1050000</v>
      </c>
      <c r="P71" s="379">
        <v>1075668</v>
      </c>
      <c r="Q71" s="379">
        <v>1050000</v>
      </c>
      <c r="R71" s="379">
        <v>1050000</v>
      </c>
      <c r="S71" s="379">
        <v>1050000</v>
      </c>
      <c r="T71" s="379">
        <v>1050000</v>
      </c>
      <c r="U71" s="643"/>
      <c r="V71" s="123" t="s">
        <v>122</v>
      </c>
      <c r="W71" s="379">
        <v>1050000</v>
      </c>
      <c r="X71" s="379">
        <f>+[25]EEFF_TE_Per!X72</f>
        <v>1100000</v>
      </c>
    </row>
    <row r="72" spans="2:24" s="1" customFormat="1" ht="15.5">
      <c r="B72" s="12" t="s">
        <v>501</v>
      </c>
      <c r="C72" s="279">
        <v>7618.84</v>
      </c>
      <c r="D72" s="279">
        <v>11895.880060000001</v>
      </c>
      <c r="E72" s="279">
        <v>14123.878419999999</v>
      </c>
      <c r="F72" s="279">
        <v>16316.48659</v>
      </c>
      <c r="G72" s="279">
        <v>17611.174579999999</v>
      </c>
      <c r="H72" s="279">
        <v>16456.04435</v>
      </c>
      <c r="I72" s="279">
        <v>17562.629069999999</v>
      </c>
      <c r="J72" s="279">
        <v>18339.15669</v>
      </c>
      <c r="K72" s="279">
        <v>19195.551950000001</v>
      </c>
      <c r="L72" s="279">
        <v>18843.485760000003</v>
      </c>
      <c r="M72" s="279">
        <v>20808.110199999999</v>
      </c>
      <c r="N72" s="279">
        <v>22633.236260000001</v>
      </c>
      <c r="O72" s="279">
        <v>23991</v>
      </c>
      <c r="P72" s="379">
        <v>23173</v>
      </c>
      <c r="Q72" s="379">
        <v>24338</v>
      </c>
      <c r="R72" s="379">
        <v>25379</v>
      </c>
      <c r="S72" s="379">
        <v>26340.200519999999</v>
      </c>
      <c r="T72" s="379">
        <v>29255</v>
      </c>
      <c r="U72" s="643"/>
      <c r="V72" s="123" t="s">
        <v>501</v>
      </c>
      <c r="W72" s="379">
        <v>30025.11837</v>
      </c>
      <c r="X72" s="379">
        <f>+[25]EEFF_TE_Per!X73</f>
        <v>30937.582569999999</v>
      </c>
    </row>
    <row r="73" spans="2:24" s="1" customFormat="1" ht="15.5">
      <c r="B73" s="12" t="s">
        <v>123</v>
      </c>
      <c r="C73" s="279">
        <v>84072.864000000001</v>
      </c>
      <c r="D73" s="279">
        <v>0</v>
      </c>
      <c r="E73" s="279">
        <v>0</v>
      </c>
      <c r="F73" s="279">
        <v>0</v>
      </c>
      <c r="G73" s="279">
        <v>0</v>
      </c>
      <c r="H73" s="279">
        <v>0</v>
      </c>
      <c r="I73" s="279">
        <v>0</v>
      </c>
      <c r="J73" s="279">
        <v>0</v>
      </c>
      <c r="K73" s="279">
        <v>0</v>
      </c>
      <c r="L73" s="279">
        <v>0</v>
      </c>
      <c r="M73" s="279">
        <v>0</v>
      </c>
      <c r="N73" s="279">
        <v>0</v>
      </c>
      <c r="O73" s="279">
        <v>0</v>
      </c>
      <c r="P73" s="379">
        <v>0</v>
      </c>
      <c r="Q73" s="379">
        <v>0</v>
      </c>
      <c r="R73" s="379">
        <v>0</v>
      </c>
      <c r="S73" s="379">
        <v>0</v>
      </c>
      <c r="T73" s="379">
        <v>0</v>
      </c>
      <c r="U73" s="643"/>
      <c r="V73" s="123" t="s">
        <v>123</v>
      </c>
      <c r="W73" s="379">
        <v>0</v>
      </c>
      <c r="X73" s="379">
        <f>+[25]EEFF_TE_Per!X74</f>
        <v>0</v>
      </c>
    </row>
    <row r="74" spans="2:24" s="1" customFormat="1" ht="15.5">
      <c r="B74" s="12" t="s">
        <v>502</v>
      </c>
      <c r="C74" s="279">
        <v>0</v>
      </c>
      <c r="D74" s="279">
        <v>104712.27099999999</v>
      </c>
      <c r="E74" s="279">
        <v>110128.52305</v>
      </c>
      <c r="F74" s="279">
        <v>115733.90889000001</v>
      </c>
      <c r="G74" s="279">
        <v>121330.149</v>
      </c>
      <c r="H74" s="279">
        <v>127971.56600000001</v>
      </c>
      <c r="I74" s="279">
        <v>134357.59452000001</v>
      </c>
      <c r="J74" s="279">
        <v>139341.226</v>
      </c>
      <c r="K74" s="279">
        <v>145907.77802</v>
      </c>
      <c r="L74" s="279">
        <v>152635.15982</v>
      </c>
      <c r="M74" s="279">
        <v>158425.17157000001</v>
      </c>
      <c r="N74" s="279">
        <v>164625.56788999998</v>
      </c>
      <c r="O74" s="279">
        <v>170342</v>
      </c>
      <c r="P74" s="379">
        <v>176453</v>
      </c>
      <c r="Q74" s="379">
        <v>181784</v>
      </c>
      <c r="R74" s="379">
        <v>187981</v>
      </c>
      <c r="S74" s="379">
        <v>192453.63237000001</v>
      </c>
      <c r="T74" s="379">
        <v>197203</v>
      </c>
      <c r="U74" s="643"/>
      <c r="V74" s="123" t="s">
        <v>502</v>
      </c>
      <c r="W74" s="379">
        <v>202647.02911</v>
      </c>
      <c r="X74" s="379">
        <f>+[25]EEFF_TE_Per!X75</f>
        <v>204992.48846000002</v>
      </c>
    </row>
    <row r="75" spans="2:24" ht="15.5" thickBot="1">
      <c r="B75" s="58" t="s">
        <v>73</v>
      </c>
      <c r="C75" s="288">
        <v>709020.11664999998</v>
      </c>
      <c r="D75" s="288">
        <v>875830.70977999992</v>
      </c>
      <c r="E75" s="288">
        <v>918851.85710000002</v>
      </c>
      <c r="F75" s="288">
        <v>877601.83354999986</v>
      </c>
      <c r="G75" s="288">
        <v>884914.55536</v>
      </c>
      <c r="H75" s="288">
        <v>876302.08834000002</v>
      </c>
      <c r="I75" s="288">
        <v>876885.15957000002</v>
      </c>
      <c r="J75" s="288">
        <v>1003629.4189300002</v>
      </c>
      <c r="K75" s="288">
        <v>1010864.4553099999</v>
      </c>
      <c r="L75" s="288">
        <v>1017426.6785299999</v>
      </c>
      <c r="M75" s="288">
        <v>1025404.15702</v>
      </c>
      <c r="N75" s="387">
        <v>1033594.0206</v>
      </c>
      <c r="O75" s="387">
        <v>1244978</v>
      </c>
      <c r="P75" s="387">
        <f>SUM(P70:P74)</f>
        <v>1276341</v>
      </c>
      <c r="Q75" s="387">
        <f t="shared" ref="Q75" si="10">SUM(Q70:Q74)</f>
        <v>1257147</v>
      </c>
      <c r="R75" s="387">
        <v>1264363</v>
      </c>
      <c r="S75" s="387">
        <v>1269774.33369</v>
      </c>
      <c r="T75" s="387">
        <f t="shared" ref="T75" si="11">SUM(T70:T74)</f>
        <v>1277415</v>
      </c>
      <c r="V75" s="58" t="s">
        <v>73</v>
      </c>
      <c r="W75" s="387">
        <v>1283597.71664</v>
      </c>
      <c r="X75" s="387">
        <f>+[25]EEFF_TE_Per!X76</f>
        <v>1336830.2120000003</v>
      </c>
    </row>
    <row r="76" spans="2:24" ht="15.5" thickBot="1">
      <c r="B76" s="65" t="s">
        <v>74</v>
      </c>
      <c r="C76" s="289">
        <v>865948.05568263156</v>
      </c>
      <c r="D76" s="289">
        <v>933850.31820999994</v>
      </c>
      <c r="E76" s="289">
        <v>1056518.79904</v>
      </c>
      <c r="F76" s="289">
        <v>993686.90387999988</v>
      </c>
      <c r="G76" s="289">
        <v>996044.79729000002</v>
      </c>
      <c r="H76" s="289">
        <v>989413.65522000007</v>
      </c>
      <c r="I76" s="289">
        <v>972399.07313000003</v>
      </c>
      <c r="J76" s="289">
        <v>1046549.0920100001</v>
      </c>
      <c r="K76" s="289">
        <v>1053612.4707699998</v>
      </c>
      <c r="L76" s="289">
        <v>1058905.33476</v>
      </c>
      <c r="M76" s="289">
        <v>1079280.15298</v>
      </c>
      <c r="N76" s="388">
        <v>1166458.7440599999</v>
      </c>
      <c r="O76" s="388">
        <v>1312859</v>
      </c>
      <c r="P76" s="388">
        <f>P68+P75</f>
        <v>1335402</v>
      </c>
      <c r="Q76" s="388">
        <f t="shared" ref="Q76" si="12">Q68+Q75</f>
        <v>1399516</v>
      </c>
      <c r="R76" s="388">
        <v>1376217</v>
      </c>
      <c r="S76" s="388">
        <v>1402138.49275</v>
      </c>
      <c r="T76" s="388">
        <f t="shared" ref="T76" si="13">T68+T75</f>
        <v>1402263</v>
      </c>
      <c r="V76" s="65" t="s">
        <v>74</v>
      </c>
      <c r="W76" s="388">
        <v>1421237.2689100001</v>
      </c>
      <c r="X76" s="388">
        <f>+[25]EEFF_TE_Per!X77</f>
        <v>1379316.5809600004</v>
      </c>
    </row>
    <row r="77" spans="2:24" ht="15.5" thickBot="1">
      <c r="B77" s="67"/>
      <c r="C77" s="290"/>
      <c r="D77" s="290"/>
      <c r="E77" s="290"/>
      <c r="F77" s="290"/>
      <c r="G77" s="290"/>
      <c r="H77" s="290"/>
      <c r="I77" s="290"/>
      <c r="J77" s="290"/>
      <c r="K77" s="290"/>
      <c r="L77" s="290"/>
      <c r="M77" s="290"/>
      <c r="N77" s="389"/>
      <c r="O77" s="389"/>
      <c r="P77" s="389"/>
      <c r="Q77" s="389"/>
      <c r="R77" s="389"/>
      <c r="S77" s="389">
        <v>0</v>
      </c>
      <c r="T77" s="389"/>
      <c r="V77" s="67"/>
      <c r="W77" s="389"/>
      <c r="X77" s="389">
        <f>+[25]EEFF_TE_Per!X78</f>
        <v>0</v>
      </c>
    </row>
    <row r="78" spans="2:24" ht="15.5" thickBot="1">
      <c r="B78" s="73" t="s">
        <v>75</v>
      </c>
      <c r="C78" s="294"/>
      <c r="D78" s="294"/>
      <c r="E78" s="294"/>
      <c r="F78" s="294"/>
      <c r="G78" s="294"/>
      <c r="H78" s="294"/>
      <c r="I78" s="294"/>
      <c r="J78" s="294"/>
      <c r="K78" s="294"/>
      <c r="L78" s="294"/>
      <c r="M78" s="294"/>
      <c r="N78" s="390"/>
      <c r="O78" s="390"/>
      <c r="P78" s="390"/>
      <c r="Q78" s="390"/>
      <c r="R78" s="390"/>
      <c r="S78" s="390"/>
      <c r="T78" s="390"/>
      <c r="V78" s="73" t="s">
        <v>75</v>
      </c>
      <c r="W78" s="390"/>
      <c r="X78" s="390">
        <f>+[25]EEFF_TE_Per!X79</f>
        <v>0</v>
      </c>
    </row>
    <row r="79" spans="2:24" s="1" customFormat="1" ht="15.5">
      <c r="B79" s="12" t="s">
        <v>503</v>
      </c>
      <c r="C79" s="279">
        <v>265409.19397999998</v>
      </c>
      <c r="D79" s="279">
        <v>265409.19397999998</v>
      </c>
      <c r="E79" s="279">
        <v>265409.19397999998</v>
      </c>
      <c r="F79" s="279">
        <v>265409.19397999998</v>
      </c>
      <c r="G79" s="279">
        <v>265409.19397999998</v>
      </c>
      <c r="H79" s="279">
        <v>265409.19397999998</v>
      </c>
      <c r="I79" s="279">
        <v>265409.19397999998</v>
      </c>
      <c r="J79" s="279">
        <v>265409.19397999998</v>
      </c>
      <c r="K79" s="279">
        <v>265409.19397999998</v>
      </c>
      <c r="L79" s="279">
        <v>265409.19397999998</v>
      </c>
      <c r="M79" s="279">
        <v>265409.19397999998</v>
      </c>
      <c r="N79" s="279">
        <v>265409.19397999998</v>
      </c>
      <c r="O79" s="279">
        <v>265409</v>
      </c>
      <c r="P79" s="379">
        <v>265409</v>
      </c>
      <c r="Q79" s="379">
        <v>265409</v>
      </c>
      <c r="R79" s="379">
        <v>265409</v>
      </c>
      <c r="S79" s="379">
        <v>265409.19397999998</v>
      </c>
      <c r="T79" s="379">
        <v>265409.19397999998</v>
      </c>
      <c r="U79" s="643"/>
      <c r="V79" s="123" t="s">
        <v>503</v>
      </c>
      <c r="W79" s="379">
        <v>265409.19397999998</v>
      </c>
      <c r="X79" s="379">
        <f>+[25]EEFF_TE_Per!X80</f>
        <v>265409.19397999998</v>
      </c>
    </row>
    <row r="80" spans="2:24" s="1" customFormat="1" ht="15.5">
      <c r="B80" s="12" t="s">
        <v>504</v>
      </c>
      <c r="C80" s="279">
        <v>0</v>
      </c>
      <c r="D80" s="279">
        <v>0</v>
      </c>
      <c r="E80" s="279">
        <v>0</v>
      </c>
      <c r="F80" s="279">
        <v>0</v>
      </c>
      <c r="G80" s="279">
        <v>0</v>
      </c>
      <c r="H80" s="279">
        <v>0</v>
      </c>
      <c r="I80" s="279">
        <v>0</v>
      </c>
      <c r="J80" s="279">
        <v>0</v>
      </c>
      <c r="K80" s="279">
        <v>0</v>
      </c>
      <c r="L80" s="279">
        <v>0</v>
      </c>
      <c r="M80" s="279">
        <v>0</v>
      </c>
      <c r="N80" s="279">
        <v>0</v>
      </c>
      <c r="O80" s="279">
        <v>0</v>
      </c>
      <c r="P80" s="379">
        <v>0</v>
      </c>
      <c r="Q80" s="379">
        <v>0</v>
      </c>
      <c r="R80" s="379">
        <v>0</v>
      </c>
      <c r="S80" s="379">
        <v>0</v>
      </c>
      <c r="T80" s="379">
        <v>0</v>
      </c>
      <c r="U80" s="643"/>
      <c r="V80" s="123" t="s">
        <v>504</v>
      </c>
      <c r="W80" s="379">
        <v>0</v>
      </c>
      <c r="X80" s="379">
        <f>+[25]EEFF_TE_Per!X81</f>
        <v>0</v>
      </c>
    </row>
    <row r="81" spans="1:24" s="1" customFormat="1" ht="15.5">
      <c r="B81" s="12" t="s">
        <v>505</v>
      </c>
      <c r="C81" s="279">
        <v>18213.73155</v>
      </c>
      <c r="D81" s="279">
        <v>22516.466550000001</v>
      </c>
      <c r="E81" s="279">
        <v>27005.51655</v>
      </c>
      <c r="F81" s="279">
        <v>27005.51655</v>
      </c>
      <c r="G81" s="279">
        <v>27005.51655</v>
      </c>
      <c r="H81" s="279">
        <v>27005.51655</v>
      </c>
      <c r="I81" s="279">
        <v>27005.517</v>
      </c>
      <c r="J81" s="279">
        <v>32175.186550000002</v>
      </c>
      <c r="K81" s="279">
        <v>32175.186550000002</v>
      </c>
      <c r="L81" s="279">
        <v>32175.186550000002</v>
      </c>
      <c r="M81" s="279">
        <v>37911.06955</v>
      </c>
      <c r="N81" s="279">
        <v>37911.06955</v>
      </c>
      <c r="O81" s="279">
        <v>37911</v>
      </c>
      <c r="P81" s="379">
        <v>37911</v>
      </c>
      <c r="Q81" s="379">
        <v>43910</v>
      </c>
      <c r="R81" s="379">
        <v>43910</v>
      </c>
      <c r="S81" s="379">
        <v>43909.538549999997</v>
      </c>
      <c r="T81" s="379">
        <v>43910</v>
      </c>
      <c r="U81" s="643"/>
      <c r="V81" s="123" t="s">
        <v>124</v>
      </c>
      <c r="W81" s="379">
        <v>50177.250549999997</v>
      </c>
      <c r="X81" s="379">
        <f>+[25]EEFF_TE_Per!X82</f>
        <v>50177.250549999997</v>
      </c>
    </row>
    <row r="82" spans="1:24" s="1" customFormat="1" ht="15.5">
      <c r="B82" s="12" t="s">
        <v>506</v>
      </c>
      <c r="C82" s="279">
        <v>127139.65247</v>
      </c>
      <c r="D82" s="279">
        <v>210754.76357999994</v>
      </c>
      <c r="E82" s="279">
        <v>153882.07629000003</v>
      </c>
      <c r="F82" s="279">
        <v>166306.05958</v>
      </c>
      <c r="G82" s="279">
        <v>179077.26233</v>
      </c>
      <c r="H82" s="279">
        <v>192645.04902999999</v>
      </c>
      <c r="I82" s="279">
        <v>208265.32913</v>
      </c>
      <c r="J82" s="279">
        <v>148863.08302000002</v>
      </c>
      <c r="K82" s="279">
        <v>163377.63139</v>
      </c>
      <c r="L82" s="279">
        <v>179834.21222999995</v>
      </c>
      <c r="M82" s="279">
        <v>187608.97097999998</v>
      </c>
      <c r="N82" s="279">
        <v>137115.47936999999</v>
      </c>
      <c r="O82" s="279">
        <v>153635</v>
      </c>
      <c r="P82" s="379">
        <v>169083</v>
      </c>
      <c r="Q82" s="379">
        <v>113730</v>
      </c>
      <c r="R82" s="379">
        <v>129078</v>
      </c>
      <c r="S82" s="379">
        <v>95415.725009999995</v>
      </c>
      <c r="T82" s="379">
        <v>110762</v>
      </c>
      <c r="U82" s="643"/>
      <c r="V82" s="123" t="s">
        <v>125</v>
      </c>
      <c r="W82" s="379">
        <v>102199.61418</v>
      </c>
      <c r="X82" s="379">
        <f>+[25]EEFF_TE_Per!X83</f>
        <v>120278.50977</v>
      </c>
    </row>
    <row r="83" spans="1:24" s="1" customFormat="1" ht="15.5">
      <c r="B83" s="12" t="s">
        <v>507</v>
      </c>
      <c r="C83" s="279">
        <v>43027.350349999993</v>
      </c>
      <c r="D83" s="279">
        <v>0</v>
      </c>
      <c r="E83" s="279">
        <v>0</v>
      </c>
      <c r="F83" s="279">
        <v>0</v>
      </c>
      <c r="G83" s="279">
        <v>0</v>
      </c>
      <c r="H83" s="279">
        <v>0</v>
      </c>
      <c r="I83" s="279">
        <v>0</v>
      </c>
      <c r="J83" s="279">
        <v>0</v>
      </c>
      <c r="K83" s="279">
        <v>0</v>
      </c>
      <c r="L83" s="279">
        <v>0</v>
      </c>
      <c r="M83" s="279">
        <v>0</v>
      </c>
      <c r="N83" s="279">
        <v>0</v>
      </c>
      <c r="O83" s="279">
        <v>0</v>
      </c>
      <c r="P83" s="379">
        <v>0</v>
      </c>
      <c r="Q83" s="379">
        <v>0</v>
      </c>
      <c r="R83" s="379">
        <v>0</v>
      </c>
      <c r="S83" s="379">
        <v>0</v>
      </c>
      <c r="T83" s="379">
        <v>0</v>
      </c>
      <c r="U83" s="643"/>
      <c r="V83" s="123" t="s">
        <v>507</v>
      </c>
      <c r="W83" s="379">
        <v>0</v>
      </c>
      <c r="X83" s="379">
        <f>+[25]EEFF_TE_Per!X84</f>
        <v>0</v>
      </c>
    </row>
    <row r="84" spans="1:24" s="1" customFormat="1" ht="15.5">
      <c r="B84" s="12" t="s">
        <v>508</v>
      </c>
      <c r="C84" s="279">
        <v>0</v>
      </c>
      <c r="D84" s="279">
        <v>0</v>
      </c>
      <c r="E84" s="279">
        <v>0</v>
      </c>
      <c r="F84" s="279">
        <v>0</v>
      </c>
      <c r="G84" s="279">
        <v>0</v>
      </c>
      <c r="H84" s="279">
        <v>0</v>
      </c>
      <c r="I84" s="279">
        <v>0</v>
      </c>
      <c r="J84" s="279">
        <v>0</v>
      </c>
      <c r="K84" s="279">
        <v>0</v>
      </c>
      <c r="L84" s="279">
        <v>0</v>
      </c>
      <c r="M84" s="279">
        <v>0</v>
      </c>
      <c r="N84" s="279">
        <v>0</v>
      </c>
      <c r="O84" s="279">
        <v>0</v>
      </c>
      <c r="P84" s="379">
        <v>0</v>
      </c>
      <c r="Q84" s="379">
        <v>0</v>
      </c>
      <c r="R84" s="379">
        <v>0</v>
      </c>
      <c r="S84" s="379">
        <v>0</v>
      </c>
      <c r="T84" s="379">
        <v>0</v>
      </c>
      <c r="U84" s="643"/>
      <c r="V84" s="123" t="s">
        <v>508</v>
      </c>
      <c r="W84" s="379">
        <v>0</v>
      </c>
      <c r="X84" s="379">
        <f>+[25]EEFF_TE_Per!X85</f>
        <v>0</v>
      </c>
    </row>
    <row r="85" spans="1:24" ht="15.5" thickBot="1">
      <c r="B85" s="58" t="s">
        <v>84</v>
      </c>
      <c r="C85" s="288">
        <v>453789.92834999994</v>
      </c>
      <c r="D85" s="288">
        <v>498680.42410999991</v>
      </c>
      <c r="E85" s="288">
        <v>446296.78682000004</v>
      </c>
      <c r="F85" s="288">
        <v>458720.77010999998</v>
      </c>
      <c r="G85" s="288">
        <v>471491.97285999998</v>
      </c>
      <c r="H85" s="288">
        <v>485059.75955999998</v>
      </c>
      <c r="I85" s="288">
        <v>500680.04010999994</v>
      </c>
      <c r="J85" s="288">
        <v>446447.46354999999</v>
      </c>
      <c r="K85" s="288">
        <v>460962.01191999996</v>
      </c>
      <c r="L85" s="288">
        <v>477418.59275999991</v>
      </c>
      <c r="M85" s="288">
        <v>490929.23450999998</v>
      </c>
      <c r="N85" s="387">
        <v>440435.74289999995</v>
      </c>
      <c r="O85" s="387">
        <v>456955</v>
      </c>
      <c r="P85" s="387">
        <f>SUM(P79:P84)</f>
        <v>472403</v>
      </c>
      <c r="Q85" s="387">
        <f t="shared" ref="Q85" si="14">SUM(Q79:Q84)</f>
        <v>423049</v>
      </c>
      <c r="R85" s="387">
        <v>438397</v>
      </c>
      <c r="S85" s="387">
        <v>404734.45753999997</v>
      </c>
      <c r="T85" s="387">
        <f t="shared" ref="T85" si="15">SUM(T79:T84)</f>
        <v>420081.19397999998</v>
      </c>
      <c r="V85" s="58" t="s">
        <v>84</v>
      </c>
      <c r="W85" s="387">
        <v>417786.05871000001</v>
      </c>
      <c r="X85" s="387">
        <f>+[25]EEFF_TE_Per!X86</f>
        <v>435864.95429999998</v>
      </c>
    </row>
    <row r="86" spans="1:24" ht="15.5" thickBot="1">
      <c r="B86" s="74" t="s">
        <v>85</v>
      </c>
      <c r="C86" s="289">
        <v>1319737.9840326314</v>
      </c>
      <c r="D86" s="289">
        <v>1432530.7423199997</v>
      </c>
      <c r="E86" s="289">
        <v>1502815.58586</v>
      </c>
      <c r="F86" s="289">
        <v>1452407.6739899998</v>
      </c>
      <c r="G86" s="289">
        <v>1467536.77015</v>
      </c>
      <c r="H86" s="289">
        <v>1474473.41478</v>
      </c>
      <c r="I86" s="289">
        <v>1473079.1132399999</v>
      </c>
      <c r="J86" s="289">
        <v>1492996.5555600002</v>
      </c>
      <c r="K86" s="289">
        <v>1514574.4826899997</v>
      </c>
      <c r="L86" s="289">
        <v>1536323.9275199999</v>
      </c>
      <c r="M86" s="289">
        <v>1570209.3874900001</v>
      </c>
      <c r="N86" s="388">
        <v>1606894.4869599999</v>
      </c>
      <c r="O86" s="388">
        <v>1769814</v>
      </c>
      <c r="P86" s="388">
        <f>P76+P85</f>
        <v>1807805</v>
      </c>
      <c r="Q86" s="388">
        <f t="shared" ref="Q86" si="16">Q76+Q85</f>
        <v>1822565</v>
      </c>
      <c r="R86" s="388">
        <v>1814614</v>
      </c>
      <c r="S86" s="388">
        <v>1806872.9502900001</v>
      </c>
      <c r="T86" s="388">
        <f t="shared" ref="T86" si="17">T76+T85</f>
        <v>1822344.19398</v>
      </c>
      <c r="V86" s="74" t="s">
        <v>85</v>
      </c>
      <c r="W86" s="388">
        <v>1839023.3276200001</v>
      </c>
      <c r="X86" s="388">
        <f>+[25]EEFF_TE_Per!X87</f>
        <v>1815181.5352600003</v>
      </c>
    </row>
    <row r="87" spans="1:24" ht="15.5">
      <c r="C87" s="500">
        <f>+C59-C76-C85</f>
        <v>1.3736833352595568E-4</v>
      </c>
      <c r="D87" s="500">
        <f t="shared" ref="D87:N87" si="18">+D59-D76-D85</f>
        <v>7.0000183768570423E-5</v>
      </c>
      <c r="E87" s="500">
        <f t="shared" si="18"/>
        <v>7.0000067353248596E-5</v>
      </c>
      <c r="F87" s="500">
        <f t="shared" si="18"/>
        <v>6.0000165831297636E-5</v>
      </c>
      <c r="G87" s="500">
        <f t="shared" si="18"/>
        <v>4.9999915063381195E-5</v>
      </c>
      <c r="H87" s="500">
        <f t="shared" si="18"/>
        <v>6.9999776314944029E-5</v>
      </c>
      <c r="I87" s="500">
        <f t="shared" si="18"/>
        <v>3.7999998312443495E-4</v>
      </c>
      <c r="J87" s="500">
        <f t="shared" si="18"/>
        <v>-2.5000015739351511E-4</v>
      </c>
      <c r="K87" s="500">
        <f t="shared" si="18"/>
        <v>4.6566128730773926E-10</v>
      </c>
      <c r="L87" s="500">
        <f t="shared" si="18"/>
        <v>3.5000033676624298E-4</v>
      </c>
      <c r="M87" s="500">
        <f t="shared" si="18"/>
        <v>-9.000010322779417E-5</v>
      </c>
      <c r="N87" s="500">
        <f t="shared" si="18"/>
        <v>3.9000017568469048E-4</v>
      </c>
      <c r="O87" s="500">
        <v>0</v>
      </c>
      <c r="P87" s="500">
        <f>+P59-P76-P85</f>
        <v>0</v>
      </c>
      <c r="Q87" s="500">
        <f>+Q59-Q76-Q85</f>
        <v>0</v>
      </c>
      <c r="R87" s="500">
        <v>0</v>
      </c>
      <c r="S87" s="500"/>
      <c r="T87" s="129"/>
    </row>
    <row r="88" spans="1:24" ht="15.5">
      <c r="C88" s="276">
        <f>+C28-C83</f>
        <v>-0.35034999999334104</v>
      </c>
      <c r="D88" s="276">
        <f>+D28-D85</f>
        <v>-454107.42410999991</v>
      </c>
      <c r="E88" s="276">
        <f>+E28-E83</f>
        <v>12617</v>
      </c>
      <c r="F88" s="276">
        <f>+E28+F28-F83</f>
        <v>25040</v>
      </c>
      <c r="G88" s="276">
        <f>+G28+F28+E28-G83</f>
        <v>37812</v>
      </c>
      <c r="H88" s="276">
        <f>+H28+G28+F28+E28-H83</f>
        <v>51697</v>
      </c>
      <c r="I88" s="276">
        <f>+I28-I83</f>
        <v>15620</v>
      </c>
      <c r="J88" s="276">
        <f>+I28+J28-J83</f>
        <v>26388</v>
      </c>
      <c r="K88" s="276">
        <f>+K28+J28+I28-K83</f>
        <v>40902</v>
      </c>
      <c r="L88" s="276">
        <f>+L28+K28+J28+I28-L83</f>
        <v>57359</v>
      </c>
      <c r="M88" s="276">
        <f>+M28-M83</f>
        <v>13511</v>
      </c>
      <c r="N88" s="276">
        <f>+M28+N28-N83</f>
        <v>28018</v>
      </c>
      <c r="O88" s="276">
        <v>31025</v>
      </c>
      <c r="P88" s="276"/>
      <c r="Q88" s="276"/>
      <c r="R88" s="276"/>
      <c r="S88" s="276"/>
      <c r="T88" s="129"/>
    </row>
    <row r="89" spans="1:24" ht="15.5">
      <c r="C89" s="259"/>
      <c r="D89" s="259"/>
      <c r="E89" s="259"/>
      <c r="F89" s="259"/>
      <c r="G89" s="259"/>
      <c r="H89" s="259"/>
      <c r="I89" s="259"/>
      <c r="J89" s="259"/>
      <c r="K89" s="259"/>
      <c r="L89" s="259"/>
      <c r="M89" s="259"/>
      <c r="N89" s="259"/>
      <c r="O89" s="259"/>
      <c r="P89" s="259"/>
      <c r="Q89" s="259"/>
      <c r="R89" s="259"/>
      <c r="S89" s="259"/>
      <c r="T89" s="129"/>
    </row>
    <row r="90" spans="1:24" ht="15.5">
      <c r="A90" s="149" t="s">
        <v>468</v>
      </c>
      <c r="B90" s="19" t="s">
        <v>464</v>
      </c>
      <c r="C90" s="259"/>
      <c r="D90" s="259"/>
      <c r="E90" s="259"/>
      <c r="F90" s="259"/>
      <c r="G90" s="259"/>
      <c r="H90" s="259"/>
      <c r="I90" s="259"/>
      <c r="J90" s="259"/>
      <c r="K90" s="259"/>
      <c r="L90" s="259"/>
      <c r="M90" s="259"/>
      <c r="N90" s="259"/>
      <c r="O90" s="259"/>
      <c r="P90" s="259"/>
      <c r="Q90" s="259"/>
      <c r="R90" s="259"/>
      <c r="S90" s="259"/>
      <c r="T90" s="129"/>
    </row>
    <row r="91" spans="1:24" ht="15.5">
      <c r="B91" s="21" t="s">
        <v>487</v>
      </c>
      <c r="C91" s="259"/>
      <c r="D91" s="259"/>
      <c r="E91" s="259"/>
      <c r="F91" s="259"/>
      <c r="G91" s="259"/>
      <c r="H91" s="283"/>
      <c r="I91" s="283"/>
      <c r="J91" s="283"/>
      <c r="K91" s="259"/>
      <c r="L91" s="283"/>
      <c r="M91" s="259"/>
      <c r="N91" s="259"/>
      <c r="O91" s="259"/>
      <c r="P91" s="259"/>
      <c r="Q91" s="259"/>
      <c r="R91" s="259"/>
      <c r="S91" s="259"/>
      <c r="T91" s="129"/>
    </row>
    <row r="92" spans="1:24" ht="15.5">
      <c r="C92" s="259"/>
      <c r="D92" s="259"/>
      <c r="E92" s="283"/>
      <c r="F92" s="283"/>
      <c r="G92" s="283"/>
      <c r="H92" s="283"/>
      <c r="I92" s="259"/>
      <c r="J92" s="259"/>
      <c r="K92" s="259"/>
      <c r="L92" s="283"/>
      <c r="M92" s="259"/>
      <c r="N92" s="259"/>
      <c r="O92" s="259"/>
      <c r="P92" s="259"/>
      <c r="Q92" s="259"/>
      <c r="R92" s="259"/>
      <c r="S92" s="259"/>
      <c r="T92" s="129"/>
    </row>
    <row r="93" spans="1:24" ht="15">
      <c r="B93" s="78"/>
      <c r="C93" s="202">
        <v>2016</v>
      </c>
      <c r="D93" s="202">
        <v>2017</v>
      </c>
      <c r="E93" s="202" t="s">
        <v>649</v>
      </c>
      <c r="F93" s="202" t="s">
        <v>650</v>
      </c>
      <c r="G93" s="202" t="s">
        <v>651</v>
      </c>
      <c r="H93" s="202" t="s">
        <v>652</v>
      </c>
      <c r="I93" s="202" t="s">
        <v>653</v>
      </c>
      <c r="J93" s="202" t="s">
        <v>654</v>
      </c>
      <c r="K93" s="202" t="s">
        <v>655</v>
      </c>
      <c r="L93" s="202" t="s">
        <v>656</v>
      </c>
      <c r="M93" s="202" t="s">
        <v>657</v>
      </c>
      <c r="N93" s="202" t="s">
        <v>658</v>
      </c>
      <c r="O93" s="202" t="s">
        <v>625</v>
      </c>
      <c r="P93" s="202" t="s">
        <v>938</v>
      </c>
      <c r="Q93" s="202" t="s">
        <v>992</v>
      </c>
      <c r="R93" s="202" t="s">
        <v>1026</v>
      </c>
      <c r="S93" s="202" t="s">
        <v>1163</v>
      </c>
      <c r="T93" s="202" t="s">
        <v>1205</v>
      </c>
      <c r="V93" s="78"/>
      <c r="W93" s="202" t="s">
        <v>1246</v>
      </c>
      <c r="X93" s="202" t="s">
        <v>1219</v>
      </c>
    </row>
    <row r="94" spans="1:24" ht="15.5">
      <c r="B94" s="80"/>
      <c r="C94" s="77"/>
      <c r="D94" s="77"/>
      <c r="E94" s="77"/>
      <c r="F94" s="77"/>
      <c r="G94" s="77"/>
      <c r="H94" s="77"/>
      <c r="I94" s="77"/>
      <c r="J94" s="77"/>
      <c r="K94" s="77"/>
      <c r="L94" s="77"/>
      <c r="M94" s="77"/>
      <c r="N94" s="77"/>
      <c r="O94" s="77"/>
      <c r="P94" s="381"/>
      <c r="Q94" s="381"/>
      <c r="R94" s="381"/>
      <c r="S94" s="381"/>
      <c r="T94" s="129"/>
      <c r="X94" s="643">
        <f>+[25]EEFF_TE_Per!X95</f>
        <v>0</v>
      </c>
    </row>
    <row r="95" spans="1:24" s="127" customFormat="1" ht="15.5">
      <c r="B95" s="123" t="s">
        <v>13</v>
      </c>
      <c r="C95" s="279">
        <v>30837</v>
      </c>
      <c r="D95" s="279">
        <v>18651</v>
      </c>
      <c r="E95" s="279">
        <v>681</v>
      </c>
      <c r="F95" s="279">
        <v>847</v>
      </c>
      <c r="G95" s="279">
        <v>985</v>
      </c>
      <c r="H95" s="279">
        <v>10662</v>
      </c>
      <c r="I95" s="279">
        <v>3583</v>
      </c>
      <c r="J95" s="279">
        <v>1753</v>
      </c>
      <c r="K95" s="279">
        <v>287</v>
      </c>
      <c r="L95" s="279">
        <v>1795</v>
      </c>
      <c r="M95" s="279">
        <v>3646</v>
      </c>
      <c r="N95" s="279">
        <v>4418</v>
      </c>
      <c r="O95" s="279">
        <v>11173</v>
      </c>
      <c r="P95" s="379">
        <v>1779</v>
      </c>
      <c r="Q95" s="379">
        <v>1264</v>
      </c>
      <c r="R95" s="379">
        <v>1363</v>
      </c>
      <c r="S95" s="379">
        <v>-0.12613000000010288</v>
      </c>
      <c r="T95" s="379">
        <v>266</v>
      </c>
      <c r="U95" s="643"/>
      <c r="V95" s="123" t="s">
        <v>13</v>
      </c>
      <c r="W95" s="379">
        <v>0</v>
      </c>
      <c r="X95" s="379">
        <f>+[25]EEFF_TE_Per!X96</f>
        <v>24.52835</v>
      </c>
    </row>
    <row r="96" spans="1:24" s="127" customFormat="1" ht="15.5">
      <c r="B96" s="123" t="s">
        <v>14</v>
      </c>
      <c r="C96" s="279">
        <v>30808</v>
      </c>
      <c r="D96" s="279">
        <v>18251</v>
      </c>
      <c r="E96" s="279">
        <v>504</v>
      </c>
      <c r="F96" s="279">
        <v>943</v>
      </c>
      <c r="G96" s="279">
        <v>949</v>
      </c>
      <c r="H96" s="279">
        <v>11129</v>
      </c>
      <c r="I96" s="279">
        <v>3593</v>
      </c>
      <c r="J96" s="279">
        <v>1742</v>
      </c>
      <c r="K96" s="279">
        <v>284</v>
      </c>
      <c r="L96" s="279">
        <v>1800</v>
      </c>
      <c r="M96" s="279">
        <v>3646</v>
      </c>
      <c r="N96" s="279">
        <v>4418</v>
      </c>
      <c r="O96" s="279">
        <v>11173</v>
      </c>
      <c r="P96" s="379">
        <v>1831</v>
      </c>
      <c r="Q96" s="379">
        <v>1270</v>
      </c>
      <c r="R96" s="379">
        <v>1432</v>
      </c>
      <c r="S96" s="379">
        <v>137.73720999999978</v>
      </c>
      <c r="T96" s="379">
        <v>48</v>
      </c>
      <c r="U96" s="643"/>
      <c r="V96" s="123" t="s">
        <v>14</v>
      </c>
      <c r="W96" s="379">
        <v>0</v>
      </c>
      <c r="X96" s="379">
        <f>+[25]EEFF_TE_Per!X97</f>
        <v>22.298500000000001</v>
      </c>
    </row>
    <row r="97" spans="2:24" s="127" customFormat="1" ht="15.5">
      <c r="B97" s="126" t="s">
        <v>15</v>
      </c>
      <c r="C97" s="295">
        <f t="shared" ref="C97:Q97" si="19">+C95-C96</f>
        <v>29</v>
      </c>
      <c r="D97" s="295">
        <f t="shared" si="19"/>
        <v>400</v>
      </c>
      <c r="E97" s="295">
        <f t="shared" si="19"/>
        <v>177</v>
      </c>
      <c r="F97" s="295">
        <f t="shared" si="19"/>
        <v>-96</v>
      </c>
      <c r="G97" s="295">
        <f t="shared" si="19"/>
        <v>36</v>
      </c>
      <c r="H97" s="295">
        <f t="shared" si="19"/>
        <v>-467</v>
      </c>
      <c r="I97" s="295">
        <f t="shared" si="19"/>
        <v>-10</v>
      </c>
      <c r="J97" s="295">
        <f t="shared" si="19"/>
        <v>11</v>
      </c>
      <c r="K97" s="295">
        <f t="shared" si="19"/>
        <v>3</v>
      </c>
      <c r="L97" s="295">
        <f t="shared" si="19"/>
        <v>-5</v>
      </c>
      <c r="M97" s="295">
        <f t="shared" si="19"/>
        <v>0</v>
      </c>
      <c r="N97" s="295">
        <f t="shared" si="19"/>
        <v>0</v>
      </c>
      <c r="O97" s="295">
        <v>0</v>
      </c>
      <c r="P97" s="380">
        <f t="shared" si="19"/>
        <v>-52</v>
      </c>
      <c r="Q97" s="380">
        <f t="shared" si="19"/>
        <v>-6</v>
      </c>
      <c r="R97" s="380">
        <v>-69</v>
      </c>
      <c r="S97" s="380">
        <v>-137.86333999999988</v>
      </c>
      <c r="T97" s="380">
        <f t="shared" ref="T97" si="20">+T95-T96</f>
        <v>218</v>
      </c>
      <c r="U97" s="643"/>
      <c r="V97" s="126" t="s">
        <v>1247</v>
      </c>
      <c r="W97" s="380">
        <v>0</v>
      </c>
      <c r="X97" s="380">
        <f>+[25]EEFF_TE_Per!X98</f>
        <v>2.229849999999999</v>
      </c>
    </row>
    <row r="98" spans="2:24" s="127" customFormat="1" ht="15.5">
      <c r="B98" s="122"/>
      <c r="C98" s="9"/>
      <c r="D98" s="9"/>
      <c r="E98" s="9"/>
      <c r="F98" s="9"/>
      <c r="G98" s="9"/>
      <c r="H98" s="9"/>
      <c r="I98" s="9"/>
      <c r="J98" s="9"/>
      <c r="K98" s="9"/>
      <c r="L98" s="9"/>
      <c r="M98" s="9"/>
      <c r="N98" s="9"/>
      <c r="O98" s="9"/>
      <c r="P98" s="381"/>
      <c r="Q98" s="381"/>
      <c r="R98" s="381"/>
      <c r="S98" s="381"/>
      <c r="T98" s="381"/>
      <c r="U98" s="643"/>
      <c r="W98" s="381"/>
      <c r="X98" s="381"/>
    </row>
    <row r="99" spans="2:24" ht="15.5">
      <c r="B99" s="12" t="s">
        <v>88</v>
      </c>
      <c r="C99" s="279">
        <v>116591</v>
      </c>
      <c r="D99" s="279">
        <v>128337</v>
      </c>
      <c r="E99" s="279">
        <v>33702</v>
      </c>
      <c r="F99" s="279">
        <v>35790</v>
      </c>
      <c r="G99" s="279">
        <v>35784</v>
      </c>
      <c r="H99" s="279">
        <v>38494</v>
      </c>
      <c r="I99" s="279">
        <v>36262</v>
      </c>
      <c r="J99" s="279">
        <v>37670</v>
      </c>
      <c r="K99" s="279">
        <v>38176</v>
      </c>
      <c r="L99" s="279">
        <v>37354</v>
      </c>
      <c r="M99" s="279">
        <v>35845</v>
      </c>
      <c r="N99" s="279">
        <v>38423</v>
      </c>
      <c r="O99" s="279">
        <v>37404</v>
      </c>
      <c r="P99" s="379">
        <v>37287</v>
      </c>
      <c r="Q99" s="379">
        <v>38038</v>
      </c>
      <c r="R99" s="379">
        <v>38028</v>
      </c>
      <c r="S99" s="379">
        <v>38268.883549999999</v>
      </c>
      <c r="T99" s="379">
        <v>37991</v>
      </c>
      <c r="V99" s="123" t="s">
        <v>88</v>
      </c>
      <c r="W99" s="379">
        <v>38313.712049999995</v>
      </c>
      <c r="X99" s="379">
        <f>+[25]EEFF_TE_Per!X100</f>
        <v>39437.627040000014</v>
      </c>
    </row>
    <row r="100" spans="2:24" ht="15.5">
      <c r="B100" s="12" t="s">
        <v>509</v>
      </c>
      <c r="C100" s="279">
        <v>20342</v>
      </c>
      <c r="D100" s="279">
        <v>16295</v>
      </c>
      <c r="E100" s="279">
        <v>4469</v>
      </c>
      <c r="F100" s="279">
        <v>3864</v>
      </c>
      <c r="G100" s="279">
        <v>4195</v>
      </c>
      <c r="H100" s="279">
        <v>9449</v>
      </c>
      <c r="I100" s="279">
        <v>4704</v>
      </c>
      <c r="J100" s="279">
        <v>5108</v>
      </c>
      <c r="K100" s="279">
        <v>4686</v>
      </c>
      <c r="L100" s="279">
        <v>4629</v>
      </c>
      <c r="M100" s="279">
        <v>4859</v>
      </c>
      <c r="N100" s="279">
        <v>4684</v>
      </c>
      <c r="O100" s="279">
        <v>4392</v>
      </c>
      <c r="P100" s="379">
        <v>4767</v>
      </c>
      <c r="Q100" s="379">
        <v>4764</v>
      </c>
      <c r="R100" s="379">
        <v>3902</v>
      </c>
      <c r="S100" s="379">
        <v>5903.5095799999999</v>
      </c>
      <c r="T100" s="379">
        <v>5006</v>
      </c>
      <c r="V100" s="123" t="s">
        <v>126</v>
      </c>
      <c r="W100" s="379">
        <v>6159.57474</v>
      </c>
      <c r="X100" s="379">
        <f>+[25]EEFF_TE_Per!X101</f>
        <v>5173.4542700000002</v>
      </c>
    </row>
    <row r="101" spans="2:24" ht="15.5">
      <c r="B101" s="12" t="s">
        <v>22</v>
      </c>
      <c r="C101" s="279">
        <v>0</v>
      </c>
      <c r="D101" s="279">
        <v>0</v>
      </c>
      <c r="E101" s="279">
        <v>0</v>
      </c>
      <c r="F101" s="279">
        <v>0</v>
      </c>
      <c r="G101" s="279">
        <v>0</v>
      </c>
      <c r="H101" s="279">
        <v>0</v>
      </c>
      <c r="I101" s="279">
        <v>0</v>
      </c>
      <c r="J101" s="279">
        <v>0</v>
      </c>
      <c r="K101" s="279">
        <v>0</v>
      </c>
      <c r="L101" s="279">
        <v>0</v>
      </c>
      <c r="M101" s="279">
        <v>0</v>
      </c>
      <c r="N101" s="279">
        <v>0</v>
      </c>
      <c r="O101" s="279">
        <v>0</v>
      </c>
      <c r="P101" s="379">
        <v>110</v>
      </c>
      <c r="Q101" s="379">
        <v>0</v>
      </c>
      <c r="R101" s="379">
        <v>0</v>
      </c>
      <c r="S101" s="379">
        <v>0</v>
      </c>
      <c r="T101" s="379">
        <v>0</v>
      </c>
      <c r="V101" s="123" t="s">
        <v>22</v>
      </c>
      <c r="W101" s="379">
        <v>78.27758</v>
      </c>
      <c r="X101" s="379">
        <f>+[25]EEFF_TE_Per!X102</f>
        <v>68.703999999999979</v>
      </c>
    </row>
    <row r="102" spans="2:24" ht="15.5">
      <c r="B102" s="12" t="s">
        <v>23</v>
      </c>
      <c r="C102" s="279">
        <v>44261</v>
      </c>
      <c r="D102" s="279">
        <f>41857+2222</f>
        <v>44079</v>
      </c>
      <c r="E102" s="279">
        <v>11359</v>
      </c>
      <c r="F102" s="279">
        <v>11199</v>
      </c>
      <c r="G102" s="279">
        <v>11646</v>
      </c>
      <c r="H102" s="504">
        <v>12170</v>
      </c>
      <c r="I102" s="279">
        <v>11111</v>
      </c>
      <c r="J102" s="279">
        <v>11834</v>
      </c>
      <c r="K102" s="279">
        <v>10933</v>
      </c>
      <c r="L102" s="279">
        <v>9452</v>
      </c>
      <c r="M102" s="279">
        <v>10188</v>
      </c>
      <c r="N102" s="279">
        <v>10939</v>
      </c>
      <c r="O102" s="279">
        <v>11062</v>
      </c>
      <c r="P102" s="379">
        <v>13809</v>
      </c>
      <c r="Q102" s="379">
        <v>10193</v>
      </c>
      <c r="R102" s="379">
        <v>11154</v>
      </c>
      <c r="S102" s="379">
        <v>12699.638699999996</v>
      </c>
      <c r="T102" s="379">
        <v>14495</v>
      </c>
      <c r="V102" s="123" t="s">
        <v>23</v>
      </c>
      <c r="W102" s="379">
        <v>11742.731930000002</v>
      </c>
      <c r="X102" s="379">
        <f>+[25]EEFF_TE_Per!X103</f>
        <v>12583.656399999996</v>
      </c>
    </row>
    <row r="103" spans="2:24" s="127" customFormat="1" ht="15.5">
      <c r="B103" s="126" t="s">
        <v>24</v>
      </c>
      <c r="C103" s="295">
        <f t="shared" ref="C103:P103" si="21">+SUM(C99:C101)-C102</f>
        <v>92672</v>
      </c>
      <c r="D103" s="295">
        <f t="shared" si="21"/>
        <v>100553</v>
      </c>
      <c r="E103" s="295">
        <f t="shared" si="21"/>
        <v>26812</v>
      </c>
      <c r="F103" s="295">
        <f t="shared" si="21"/>
        <v>28455</v>
      </c>
      <c r="G103" s="295">
        <f t="shared" si="21"/>
        <v>28333</v>
      </c>
      <c r="H103" s="295">
        <f t="shared" si="21"/>
        <v>35773</v>
      </c>
      <c r="I103" s="295">
        <f t="shared" si="21"/>
        <v>29855</v>
      </c>
      <c r="J103" s="295">
        <f t="shared" si="21"/>
        <v>30944</v>
      </c>
      <c r="K103" s="295">
        <f t="shared" si="21"/>
        <v>31929</v>
      </c>
      <c r="L103" s="295">
        <f t="shared" si="21"/>
        <v>32531</v>
      </c>
      <c r="M103" s="295">
        <f t="shared" si="21"/>
        <v>30516</v>
      </c>
      <c r="N103" s="295">
        <f t="shared" si="21"/>
        <v>32168</v>
      </c>
      <c r="O103" s="295">
        <v>30734</v>
      </c>
      <c r="P103" s="380">
        <f t="shared" si="21"/>
        <v>28355</v>
      </c>
      <c r="Q103" s="380">
        <f t="shared" ref="Q103" si="22">+SUM(Q99:Q101)-Q102</f>
        <v>32609</v>
      </c>
      <c r="R103" s="380">
        <v>30776</v>
      </c>
      <c r="S103" s="380">
        <v>31472.754430000001</v>
      </c>
      <c r="T103" s="380">
        <f t="shared" ref="T103" si="23">+SUM(T99:T101)-T102</f>
        <v>28502</v>
      </c>
      <c r="U103" s="643"/>
      <c r="V103" s="123" t="s">
        <v>26</v>
      </c>
      <c r="W103" s="379">
        <v>9041.4740300000012</v>
      </c>
      <c r="X103" s="379">
        <f>+[25]EEFF_TE_Per!X104</f>
        <v>9179.2916799999985</v>
      </c>
    </row>
    <row r="104" spans="2:24" ht="15.5">
      <c r="B104" s="16" t="s">
        <v>92</v>
      </c>
      <c r="C104" s="280">
        <f>+C97+C103</f>
        <v>92701</v>
      </c>
      <c r="D104" s="280">
        <f t="shared" ref="D104:Q104" si="24">+D97+D103</f>
        <v>100953</v>
      </c>
      <c r="E104" s="280">
        <f t="shared" si="24"/>
        <v>26989</v>
      </c>
      <c r="F104" s="280">
        <f t="shared" si="24"/>
        <v>28359</v>
      </c>
      <c r="G104" s="280">
        <f t="shared" si="24"/>
        <v>28369</v>
      </c>
      <c r="H104" s="280">
        <f t="shared" si="24"/>
        <v>35306</v>
      </c>
      <c r="I104" s="280">
        <f t="shared" si="24"/>
        <v>29845</v>
      </c>
      <c r="J104" s="280">
        <f t="shared" si="24"/>
        <v>30955</v>
      </c>
      <c r="K104" s="280">
        <f t="shared" si="24"/>
        <v>31932</v>
      </c>
      <c r="L104" s="280">
        <f t="shared" si="24"/>
        <v>32526</v>
      </c>
      <c r="M104" s="280">
        <f t="shared" si="24"/>
        <v>30516</v>
      </c>
      <c r="N104" s="280">
        <f t="shared" si="24"/>
        <v>32168</v>
      </c>
      <c r="O104" s="280">
        <v>30734</v>
      </c>
      <c r="P104" s="382">
        <f t="shared" si="24"/>
        <v>28303</v>
      </c>
      <c r="Q104" s="382">
        <f t="shared" si="24"/>
        <v>32603</v>
      </c>
      <c r="R104" s="382">
        <v>30707</v>
      </c>
      <c r="S104" s="382">
        <v>31334.891090000001</v>
      </c>
      <c r="T104" s="382">
        <f t="shared" ref="T104" si="25">+T97+T103</f>
        <v>28720</v>
      </c>
      <c r="V104" s="124" t="s">
        <v>676</v>
      </c>
      <c r="W104" s="382">
        <v>23767.358409999997</v>
      </c>
      <c r="X104" s="382">
        <f>+[25]EEFF_TE_Per!X105</f>
        <v>22919.067080000019</v>
      </c>
    </row>
    <row r="105" spans="2:24" ht="15.5">
      <c r="B105" s="10"/>
      <c r="C105" s="9"/>
      <c r="D105" s="9"/>
      <c r="E105" s="9"/>
      <c r="F105" s="9"/>
      <c r="G105" s="9"/>
      <c r="H105" s="9"/>
      <c r="I105" s="9"/>
      <c r="J105" s="9"/>
      <c r="K105" s="9"/>
      <c r="L105" s="9"/>
      <c r="M105" s="9"/>
      <c r="N105" s="9"/>
      <c r="O105" s="9"/>
      <c r="P105" s="381"/>
      <c r="Q105" s="381"/>
      <c r="R105" s="381"/>
      <c r="S105" s="381"/>
      <c r="T105" s="381"/>
    </row>
    <row r="106" spans="2:24" ht="15.5">
      <c r="B106" s="12" t="s">
        <v>26</v>
      </c>
      <c r="C106" s="505">
        <v>39467</v>
      </c>
      <c r="D106" s="505">
        <v>42909</v>
      </c>
      <c r="E106" s="505">
        <v>10593</v>
      </c>
      <c r="F106" s="505">
        <v>10578</v>
      </c>
      <c r="G106" s="505">
        <v>10546</v>
      </c>
      <c r="H106" s="505">
        <v>10617</v>
      </c>
      <c r="I106" s="505">
        <v>10571</v>
      </c>
      <c r="J106" s="505">
        <v>10974</v>
      </c>
      <c r="K106" s="505">
        <v>10897</v>
      </c>
      <c r="L106" s="505">
        <v>-8660</v>
      </c>
      <c r="M106" s="505">
        <v>10418</v>
      </c>
      <c r="N106" s="505">
        <v>10487</v>
      </c>
      <c r="O106" s="505">
        <v>10439</v>
      </c>
      <c r="P106" s="501">
        <v>11202</v>
      </c>
      <c r="Q106" s="501">
        <v>10463</v>
      </c>
      <c r="R106" s="501">
        <v>10533</v>
      </c>
      <c r="S106" s="501">
        <v>10518.46731</v>
      </c>
      <c r="T106" s="501">
        <v>9731</v>
      </c>
    </row>
    <row r="107" spans="2:24" s="128" customFormat="1" ht="15.5">
      <c r="B107" s="123" t="s">
        <v>27</v>
      </c>
      <c r="C107" s="279">
        <v>0</v>
      </c>
      <c r="D107" s="279">
        <v>0</v>
      </c>
      <c r="E107" s="279">
        <v>0</v>
      </c>
      <c r="F107" s="279">
        <v>0</v>
      </c>
      <c r="G107" s="279">
        <v>0</v>
      </c>
      <c r="H107" s="279">
        <v>0</v>
      </c>
      <c r="I107" s="279">
        <v>0</v>
      </c>
      <c r="J107" s="279">
        <v>0</v>
      </c>
      <c r="K107" s="279">
        <v>0</v>
      </c>
      <c r="L107" s="279">
        <v>0</v>
      </c>
      <c r="M107" s="279">
        <v>0</v>
      </c>
      <c r="N107" s="279">
        <v>0</v>
      </c>
      <c r="O107" s="279">
        <v>0</v>
      </c>
      <c r="P107" s="379">
        <v>0</v>
      </c>
      <c r="Q107" s="379">
        <v>0</v>
      </c>
      <c r="R107" s="379">
        <v>0</v>
      </c>
      <c r="S107" s="379">
        <v>0</v>
      </c>
      <c r="T107" s="379">
        <v>0</v>
      </c>
      <c r="U107" s="643"/>
      <c r="V107" s="123" t="s">
        <v>27</v>
      </c>
      <c r="W107" s="379">
        <v>0</v>
      </c>
      <c r="X107" s="379">
        <f>+[25]EEFF_TE_Per!X108</f>
        <v>0</v>
      </c>
    </row>
    <row r="108" spans="2:24" s="128" customFormat="1" ht="15.5">
      <c r="B108" s="123" t="s">
        <v>28</v>
      </c>
      <c r="C108" s="279">
        <v>1312</v>
      </c>
      <c r="D108" s="279">
        <v>2222</v>
      </c>
      <c r="E108" s="279">
        <v>358</v>
      </c>
      <c r="F108" s="279">
        <v>192</v>
      </c>
      <c r="G108" s="279">
        <v>575</v>
      </c>
      <c r="H108" s="279">
        <f>1609-E108-F108-G108</f>
        <v>484</v>
      </c>
      <c r="I108" s="279">
        <v>-218</v>
      </c>
      <c r="J108" s="279">
        <v>-84</v>
      </c>
      <c r="K108" s="279">
        <v>-267</v>
      </c>
      <c r="L108" s="279">
        <v>-130</v>
      </c>
      <c r="M108" s="279">
        <f>-ROUND(161225.72/1000,0)</f>
        <v>-161</v>
      </c>
      <c r="N108" s="279">
        <f>-ROUND(110194.07/1000,0)</f>
        <v>-110</v>
      </c>
      <c r="O108" s="279">
        <v>271</v>
      </c>
      <c r="P108" s="379">
        <v>0</v>
      </c>
      <c r="Q108" s="379">
        <v>709</v>
      </c>
      <c r="R108" s="379">
        <v>-309</v>
      </c>
      <c r="S108" s="379">
        <v>123.70071000000007</v>
      </c>
      <c r="T108" s="379">
        <v>3530</v>
      </c>
      <c r="U108" s="643"/>
      <c r="V108" s="123" t="s">
        <v>28</v>
      </c>
      <c r="W108" s="379">
        <v>-3.92821</v>
      </c>
      <c r="X108" s="379">
        <f>+[25]EEFF_TE_Per!X109</f>
        <v>-59.429249999999996</v>
      </c>
    </row>
    <row r="109" spans="2:24" ht="15.5">
      <c r="B109" s="16" t="s">
        <v>29</v>
      </c>
      <c r="C109" s="280">
        <f>+C104-C106+C107+C108</f>
        <v>54546</v>
      </c>
      <c r="D109" s="280">
        <f t="shared" ref="D109:Q109" si="26">+D104-D106+D107+D108</f>
        <v>60266</v>
      </c>
      <c r="E109" s="280">
        <f t="shared" si="26"/>
        <v>16754</v>
      </c>
      <c r="F109" s="280">
        <f t="shared" si="26"/>
        <v>17973</v>
      </c>
      <c r="G109" s="280">
        <f t="shared" si="26"/>
        <v>18398</v>
      </c>
      <c r="H109" s="280">
        <f t="shared" si="26"/>
        <v>25173</v>
      </c>
      <c r="I109" s="280">
        <f t="shared" si="26"/>
        <v>19056</v>
      </c>
      <c r="J109" s="280">
        <f t="shared" si="26"/>
        <v>19897</v>
      </c>
      <c r="K109" s="280">
        <f t="shared" si="26"/>
        <v>20768</v>
      </c>
      <c r="L109" s="280">
        <f t="shared" si="26"/>
        <v>41056</v>
      </c>
      <c r="M109" s="280">
        <f t="shared" si="26"/>
        <v>19937</v>
      </c>
      <c r="N109" s="280">
        <f t="shared" si="26"/>
        <v>21571</v>
      </c>
      <c r="O109" s="280">
        <v>20566</v>
      </c>
      <c r="P109" s="382">
        <f t="shared" si="26"/>
        <v>17101</v>
      </c>
      <c r="Q109" s="382">
        <f t="shared" si="26"/>
        <v>22849</v>
      </c>
      <c r="R109" s="382">
        <v>19865</v>
      </c>
      <c r="S109" s="382">
        <v>20940.124490000002</v>
      </c>
      <c r="T109" s="382">
        <f t="shared" ref="T109" si="27">+T104-T106+T107+T108</f>
        <v>22519</v>
      </c>
      <c r="V109" s="124" t="s">
        <v>29</v>
      </c>
      <c r="W109" s="382">
        <v>23763.430199999999</v>
      </c>
      <c r="X109" s="382">
        <f>+[25]EEFF_TE_Per!X110</f>
        <v>22859.637830000018</v>
      </c>
    </row>
    <row r="110" spans="2:24" ht="15.5">
      <c r="B110" s="12"/>
      <c r="C110" s="279"/>
      <c r="D110" s="279"/>
      <c r="E110" s="279"/>
      <c r="F110" s="279"/>
      <c r="G110" s="279"/>
      <c r="H110" s="279"/>
      <c r="I110" s="279"/>
      <c r="J110" s="279"/>
      <c r="K110" s="279"/>
      <c r="L110" s="279"/>
      <c r="M110" s="279"/>
      <c r="N110" s="279"/>
      <c r="O110" s="279"/>
      <c r="P110" s="379"/>
      <c r="Q110" s="379"/>
      <c r="R110" s="379"/>
      <c r="S110" s="379">
        <v>0</v>
      </c>
      <c r="T110" s="379"/>
      <c r="V110" s="123"/>
      <c r="W110" s="379"/>
      <c r="X110" s="379">
        <f>+[25]EEFF_TE_Per!X111</f>
        <v>0</v>
      </c>
    </row>
    <row r="111" spans="2:24" ht="15.5">
      <c r="B111" s="12" t="s">
        <v>30</v>
      </c>
      <c r="C111" s="279">
        <v>-14091</v>
      </c>
      <c r="D111" s="279">
        <v>-11195</v>
      </c>
      <c r="E111" s="279">
        <v>-3430</v>
      </c>
      <c r="F111" s="279">
        <v>-2930</v>
      </c>
      <c r="G111" s="279">
        <v>-3295</v>
      </c>
      <c r="H111" s="279">
        <v>-3146</v>
      </c>
      <c r="I111" s="279">
        <v>-2574</v>
      </c>
      <c r="J111" s="279">
        <v>-3014</v>
      </c>
      <c r="K111" s="279">
        <v>-3347</v>
      </c>
      <c r="L111" s="279">
        <f>-10438-I111-J111-K111</f>
        <v>-1503</v>
      </c>
      <c r="M111" s="279">
        <v>-3889</v>
      </c>
      <c r="N111" s="279">
        <v>-4279</v>
      </c>
      <c r="O111" s="279">
        <v>-3844</v>
      </c>
      <c r="P111" s="379">
        <v>-2344</v>
      </c>
      <c r="Q111" s="379">
        <v>-4427</v>
      </c>
      <c r="R111" s="379">
        <v>-3797</v>
      </c>
      <c r="S111" s="379">
        <v>-1278.6547699999992</v>
      </c>
      <c r="T111" s="379">
        <v>-2140</v>
      </c>
      <c r="V111" s="123" t="s">
        <v>30</v>
      </c>
      <c r="W111" s="379">
        <v>-2944.6895299999996</v>
      </c>
      <c r="X111" s="379">
        <f>+[25]EEFF_TE_Per!X112</f>
        <v>-1782.7179900000001</v>
      </c>
    </row>
    <row r="112" spans="2:24" ht="15.5">
      <c r="B112" s="16" t="s">
        <v>31</v>
      </c>
      <c r="C112" s="281">
        <f>+C109+C111</f>
        <v>40455</v>
      </c>
      <c r="D112" s="281">
        <f t="shared" ref="D112:Q112" si="28">+D109+D111</f>
        <v>49071</v>
      </c>
      <c r="E112" s="281">
        <f t="shared" si="28"/>
        <v>13324</v>
      </c>
      <c r="F112" s="281">
        <f t="shared" si="28"/>
        <v>15043</v>
      </c>
      <c r="G112" s="281">
        <f t="shared" si="28"/>
        <v>15103</v>
      </c>
      <c r="H112" s="281">
        <f t="shared" si="28"/>
        <v>22027</v>
      </c>
      <c r="I112" s="281">
        <f t="shared" si="28"/>
        <v>16482</v>
      </c>
      <c r="J112" s="281">
        <f t="shared" si="28"/>
        <v>16883</v>
      </c>
      <c r="K112" s="281">
        <f t="shared" si="28"/>
        <v>17421</v>
      </c>
      <c r="L112" s="281">
        <f t="shared" si="28"/>
        <v>39553</v>
      </c>
      <c r="M112" s="281">
        <f t="shared" si="28"/>
        <v>16048</v>
      </c>
      <c r="N112" s="281">
        <f t="shared" si="28"/>
        <v>17292</v>
      </c>
      <c r="O112" s="281">
        <v>16722</v>
      </c>
      <c r="P112" s="383">
        <f t="shared" si="28"/>
        <v>14757</v>
      </c>
      <c r="Q112" s="383">
        <f t="shared" si="28"/>
        <v>18422</v>
      </c>
      <c r="R112" s="383">
        <v>16068</v>
      </c>
      <c r="S112" s="383">
        <v>19661.469720000001</v>
      </c>
      <c r="T112" s="383">
        <f t="shared" ref="T112" si="29">+T109+T111</f>
        <v>20379</v>
      </c>
      <c r="V112" s="124" t="s">
        <v>31</v>
      </c>
      <c r="W112" s="383">
        <v>20818.740669999999</v>
      </c>
      <c r="X112" s="383">
        <f>+[25]EEFF_TE_Per!X113</f>
        <v>21076.919840000017</v>
      </c>
    </row>
    <row r="113" spans="1:24" ht="15.5">
      <c r="B113" s="10"/>
      <c r="C113" s="9"/>
      <c r="D113" s="9"/>
      <c r="E113" s="9"/>
      <c r="F113" s="9"/>
      <c r="G113" s="9"/>
      <c r="H113" s="9"/>
      <c r="I113" s="506"/>
      <c r="J113" s="506"/>
      <c r="K113" s="9"/>
      <c r="L113" s="9"/>
      <c r="M113" s="9"/>
      <c r="N113" s="9"/>
      <c r="O113" s="9"/>
      <c r="P113" s="381"/>
      <c r="Q113" s="381"/>
      <c r="R113" s="381"/>
      <c r="S113" s="381"/>
      <c r="T113" s="381"/>
      <c r="V113" s="10"/>
      <c r="W113" s="381"/>
      <c r="X113" s="381"/>
    </row>
    <row r="114" spans="1:24" ht="15.5">
      <c r="B114" s="12" t="s">
        <v>32</v>
      </c>
      <c r="C114" s="279">
        <v>10419</v>
      </c>
      <c r="D114" s="279">
        <v>18827</v>
      </c>
      <c r="E114" s="279">
        <v>3617</v>
      </c>
      <c r="F114" s="279">
        <v>4519</v>
      </c>
      <c r="G114" s="279">
        <v>4188</v>
      </c>
      <c r="H114" s="279">
        <v>6136</v>
      </c>
      <c r="I114" s="279">
        <v>4530</v>
      </c>
      <c r="J114" s="279">
        <v>5066</v>
      </c>
      <c r="K114" s="279">
        <v>4601</v>
      </c>
      <c r="L114" s="279">
        <v>11208</v>
      </c>
      <c r="M114" s="279">
        <v>4337</v>
      </c>
      <c r="N114" s="279">
        <v>4700</v>
      </c>
      <c r="O114" s="279">
        <v>4539</v>
      </c>
      <c r="P114" s="379">
        <v>5036</v>
      </c>
      <c r="Q114" s="379">
        <v>5099</v>
      </c>
      <c r="R114" s="379">
        <v>3987</v>
      </c>
      <c r="S114" s="379">
        <v>5343.7957800000004</v>
      </c>
      <c r="T114" s="379">
        <v>5936</v>
      </c>
      <c r="V114" s="123" t="s">
        <v>32</v>
      </c>
      <c r="W114" s="379">
        <v>5686.0379599999997</v>
      </c>
      <c r="X114" s="379">
        <f>+[25]EEFF_TE_Per!X115</f>
        <v>6132.5513199999996</v>
      </c>
    </row>
    <row r="115" spans="1:24" ht="15.5">
      <c r="B115" s="16" t="s">
        <v>35</v>
      </c>
      <c r="C115" s="281">
        <f>+C112-C114</f>
        <v>30036</v>
      </c>
      <c r="D115" s="281">
        <f t="shared" ref="D115:Q115" si="30">+D112-D114</f>
        <v>30244</v>
      </c>
      <c r="E115" s="281">
        <f t="shared" si="30"/>
        <v>9707</v>
      </c>
      <c r="F115" s="281">
        <f t="shared" si="30"/>
        <v>10524</v>
      </c>
      <c r="G115" s="281">
        <f t="shared" si="30"/>
        <v>10915</v>
      </c>
      <c r="H115" s="281">
        <f t="shared" si="30"/>
        <v>15891</v>
      </c>
      <c r="I115" s="281">
        <f t="shared" si="30"/>
        <v>11952</v>
      </c>
      <c r="J115" s="281">
        <f t="shared" si="30"/>
        <v>11817</v>
      </c>
      <c r="K115" s="281">
        <f t="shared" si="30"/>
        <v>12820</v>
      </c>
      <c r="L115" s="281">
        <f t="shared" si="30"/>
        <v>28345</v>
      </c>
      <c r="M115" s="281">
        <f t="shared" si="30"/>
        <v>11711</v>
      </c>
      <c r="N115" s="281">
        <f t="shared" si="30"/>
        <v>12592</v>
      </c>
      <c r="O115" s="281">
        <v>12183</v>
      </c>
      <c r="P115" s="383">
        <f t="shared" si="30"/>
        <v>9721</v>
      </c>
      <c r="Q115" s="383">
        <f t="shared" si="30"/>
        <v>13323</v>
      </c>
      <c r="R115" s="383">
        <v>12081</v>
      </c>
      <c r="S115" s="383">
        <v>14317.673940000001</v>
      </c>
      <c r="T115" s="383">
        <f t="shared" ref="T115" si="31">+T112-T114</f>
        <v>14443</v>
      </c>
      <c r="V115" s="124" t="s">
        <v>35</v>
      </c>
      <c r="W115" s="383">
        <v>15132.70271</v>
      </c>
      <c r="X115" s="383">
        <f>+[25]EEFF_TE_Per!X116</f>
        <v>14944.368520000018</v>
      </c>
    </row>
    <row r="116" spans="1:24" ht="15.5">
      <c r="B116" s="92"/>
      <c r="C116" s="259"/>
      <c r="D116" s="259"/>
      <c r="E116" s="259"/>
      <c r="F116" s="259"/>
      <c r="G116" s="259"/>
      <c r="H116" s="259"/>
      <c r="I116" s="259"/>
      <c r="J116" s="259"/>
      <c r="K116" s="259"/>
      <c r="L116" s="259"/>
      <c r="M116" s="259"/>
      <c r="N116" s="259"/>
      <c r="O116" s="259"/>
      <c r="P116" s="259"/>
      <c r="Q116" s="259"/>
      <c r="R116" s="259"/>
      <c r="S116" s="259"/>
      <c r="T116" s="129"/>
      <c r="W116" s="643"/>
    </row>
    <row r="117" spans="1:24" ht="15.5">
      <c r="B117" s="92"/>
      <c r="C117" s="259"/>
      <c r="D117" s="259"/>
      <c r="E117" s="259"/>
      <c r="F117" s="259"/>
      <c r="G117" s="259"/>
      <c r="H117" s="259"/>
      <c r="I117" s="259"/>
      <c r="J117" s="259"/>
      <c r="K117" s="259"/>
      <c r="L117" s="259"/>
      <c r="M117" s="259"/>
      <c r="N117" s="259"/>
      <c r="O117" s="259"/>
      <c r="P117" s="259"/>
      <c r="Q117" s="259"/>
      <c r="R117" s="259"/>
      <c r="S117" s="259"/>
      <c r="T117" s="129"/>
      <c r="W117" s="643"/>
    </row>
    <row r="118" spans="1:24" ht="15.5">
      <c r="A118" s="149" t="s">
        <v>468</v>
      </c>
      <c r="B118" s="19" t="s">
        <v>466</v>
      </c>
      <c r="C118" s="75"/>
      <c r="D118" s="75"/>
      <c r="E118" s="503"/>
      <c r="F118" s="259"/>
      <c r="G118" s="75"/>
      <c r="H118" s="75"/>
      <c r="I118" s="503"/>
      <c r="J118" s="75"/>
      <c r="K118" s="75"/>
      <c r="L118" s="75"/>
      <c r="M118" s="503"/>
      <c r="N118" s="75"/>
      <c r="O118" s="75"/>
      <c r="P118" s="75"/>
      <c r="Q118" s="75"/>
      <c r="R118" s="75"/>
      <c r="S118" s="75"/>
      <c r="T118" s="129"/>
      <c r="V118" s="696" t="s">
        <v>1268</v>
      </c>
      <c r="W118" s="383">
        <v>32372.803</v>
      </c>
      <c r="X118" s="383">
        <f>+[25]EEFF_TE_Per!X119</f>
        <v>32098.358760000017</v>
      </c>
    </row>
    <row r="119" spans="1:24" ht="15.5">
      <c r="B119" s="93" t="s">
        <v>510</v>
      </c>
      <c r="C119" s="296"/>
      <c r="D119" s="296"/>
      <c r="E119" s="296"/>
      <c r="F119" s="296"/>
      <c r="G119" s="296"/>
      <c r="H119" s="296"/>
      <c r="I119" s="296"/>
      <c r="J119" s="296"/>
      <c r="K119" s="296"/>
      <c r="L119" s="296"/>
      <c r="M119" s="296"/>
      <c r="N119" s="296"/>
      <c r="O119" s="296"/>
      <c r="P119" s="296"/>
      <c r="Q119" s="296"/>
      <c r="R119" s="296"/>
      <c r="S119" s="296"/>
      <c r="T119" s="129"/>
    </row>
    <row r="120" spans="1:24" ht="15.5" thickBot="1">
      <c r="B120" s="78"/>
      <c r="C120" s="202">
        <v>2016</v>
      </c>
      <c r="D120" s="202">
        <v>2017</v>
      </c>
      <c r="E120" s="202" t="s">
        <v>649</v>
      </c>
      <c r="F120" s="202" t="s">
        <v>650</v>
      </c>
      <c r="G120" s="202" t="s">
        <v>651</v>
      </c>
      <c r="H120" s="202" t="s">
        <v>652</v>
      </c>
      <c r="I120" s="202" t="s">
        <v>653</v>
      </c>
      <c r="J120" s="202" t="s">
        <v>654</v>
      </c>
      <c r="K120" s="202" t="s">
        <v>655</v>
      </c>
      <c r="L120" s="202" t="s">
        <v>656</v>
      </c>
      <c r="M120" s="202" t="s">
        <v>657</v>
      </c>
      <c r="N120" s="202" t="s">
        <v>658</v>
      </c>
      <c r="O120" s="202" t="s">
        <v>625</v>
      </c>
      <c r="P120" s="202" t="s">
        <v>938</v>
      </c>
      <c r="Q120" s="202" t="s">
        <v>992</v>
      </c>
      <c r="R120" s="202" t="s">
        <v>1026</v>
      </c>
      <c r="S120" s="202" t="s">
        <v>1163</v>
      </c>
      <c r="T120" s="202" t="s">
        <v>1199</v>
      </c>
      <c r="V120" s="78"/>
      <c r="W120" s="202" t="s">
        <v>1246</v>
      </c>
      <c r="X120" s="202" t="s">
        <v>1219</v>
      </c>
    </row>
    <row r="121" spans="1:24" ht="15.5" thickBot="1">
      <c r="B121" s="56" t="s">
        <v>37</v>
      </c>
      <c r="C121" s="384"/>
      <c r="D121" s="384"/>
      <c r="E121" s="384"/>
      <c r="F121" s="384"/>
      <c r="G121" s="384"/>
      <c r="H121" s="384"/>
      <c r="I121" s="384"/>
      <c r="J121" s="384"/>
      <c r="K121" s="384"/>
      <c r="L121" s="384"/>
      <c r="M121" s="384"/>
      <c r="N121" s="384"/>
      <c r="O121" s="384"/>
      <c r="P121" s="384"/>
      <c r="Q121" s="384"/>
      <c r="R121" s="384"/>
      <c r="S121" s="384"/>
      <c r="T121" s="384"/>
      <c r="V121" s="56" t="s">
        <v>37</v>
      </c>
      <c r="W121" s="384"/>
      <c r="X121" s="384"/>
    </row>
    <row r="122" spans="1:24" ht="15.5" thickBot="1">
      <c r="B122" s="58" t="s">
        <v>38</v>
      </c>
      <c r="C122" s="286"/>
      <c r="D122" s="286"/>
      <c r="E122" s="286"/>
      <c r="F122" s="286"/>
      <c r="G122" s="286"/>
      <c r="H122" s="286"/>
      <c r="I122" s="286"/>
      <c r="J122" s="286"/>
      <c r="K122" s="286"/>
      <c r="L122" s="286"/>
      <c r="M122" s="286"/>
      <c r="N122" s="385"/>
      <c r="O122" s="385"/>
      <c r="P122" s="385"/>
      <c r="Q122" s="385"/>
      <c r="R122" s="385"/>
      <c r="S122" s="385"/>
      <c r="T122" s="385"/>
      <c r="V122" s="58" t="s">
        <v>38</v>
      </c>
      <c r="W122" s="385"/>
      <c r="X122" s="385"/>
    </row>
    <row r="123" spans="1:24" s="1" customFormat="1" ht="15.5">
      <c r="B123" s="12" t="s">
        <v>488</v>
      </c>
      <c r="C123" s="279">
        <v>12954</v>
      </c>
      <c r="D123" s="279">
        <v>16516</v>
      </c>
      <c r="E123" s="279">
        <v>50094</v>
      </c>
      <c r="F123" s="279">
        <v>15029</v>
      </c>
      <c r="G123" s="279">
        <v>20655</v>
      </c>
      <c r="H123" s="279">
        <v>15110</v>
      </c>
      <c r="I123" s="279">
        <v>26636</v>
      </c>
      <c r="J123" s="279">
        <v>5281</v>
      </c>
      <c r="K123" s="279">
        <v>2631</v>
      </c>
      <c r="L123" s="279">
        <v>18809</v>
      </c>
      <c r="M123" s="279">
        <v>83848</v>
      </c>
      <c r="N123" s="279">
        <v>34398</v>
      </c>
      <c r="O123" s="279">
        <v>5725</v>
      </c>
      <c r="P123" s="379">
        <v>12617</v>
      </c>
      <c r="Q123" s="379">
        <v>8426</v>
      </c>
      <c r="R123" s="379">
        <v>62289</v>
      </c>
      <c r="S123" s="379">
        <v>30918.867879999998</v>
      </c>
      <c r="T123" s="379">
        <v>28106</v>
      </c>
      <c r="U123" s="643"/>
      <c r="V123" s="123" t="s">
        <v>488</v>
      </c>
      <c r="W123" s="379">
        <v>38836.307540000002</v>
      </c>
      <c r="X123" s="379">
        <f>+[25]EEFF_TE_Per!X124</f>
        <v>13263.868710000001</v>
      </c>
    </row>
    <row r="124" spans="1:24" s="1" customFormat="1" ht="15.5">
      <c r="B124" s="12" t="s">
        <v>110</v>
      </c>
      <c r="C124" s="279">
        <v>17931</v>
      </c>
      <c r="D124" s="279">
        <v>17804</v>
      </c>
      <c r="E124" s="279">
        <v>19522</v>
      </c>
      <c r="F124" s="279">
        <v>20736</v>
      </c>
      <c r="G124" s="279">
        <v>20980</v>
      </c>
      <c r="H124" s="279">
        <v>27724</v>
      </c>
      <c r="I124" s="279">
        <v>26728</v>
      </c>
      <c r="J124" s="279">
        <v>26095</v>
      </c>
      <c r="K124" s="279">
        <v>24761</v>
      </c>
      <c r="L124" s="279">
        <v>23202</v>
      </c>
      <c r="M124" s="279">
        <v>19902</v>
      </c>
      <c r="N124" s="279">
        <v>19622</v>
      </c>
      <c r="O124" s="279">
        <v>20037</v>
      </c>
      <c r="P124" s="379">
        <v>19787</v>
      </c>
      <c r="Q124" s="379">
        <v>20524</v>
      </c>
      <c r="R124" s="379">
        <v>22466</v>
      </c>
      <c r="S124" s="379">
        <v>24814.016370000001</v>
      </c>
      <c r="T124" s="379">
        <v>28729</v>
      </c>
      <c r="U124" s="643"/>
      <c r="V124" s="123" t="s">
        <v>110</v>
      </c>
      <c r="W124" s="379">
        <v>29429.054090000001</v>
      </c>
      <c r="X124" s="379">
        <f>+[25]EEFF_TE_Per!X125</f>
        <v>30997.886039999998</v>
      </c>
    </row>
    <row r="125" spans="1:24" s="1" customFormat="1" ht="15.5">
      <c r="B125" s="12" t="s">
        <v>114</v>
      </c>
      <c r="C125" s="279">
        <v>769</v>
      </c>
      <c r="D125" s="279">
        <v>1477</v>
      </c>
      <c r="E125" s="279">
        <v>1270</v>
      </c>
      <c r="F125" s="279">
        <v>931</v>
      </c>
      <c r="G125" s="279">
        <v>468</v>
      </c>
      <c r="H125" s="279">
        <v>970</v>
      </c>
      <c r="I125" s="279">
        <v>709</v>
      </c>
      <c r="J125" s="279">
        <v>1948</v>
      </c>
      <c r="K125" s="279">
        <v>1181</v>
      </c>
      <c r="L125" s="279">
        <v>1259</v>
      </c>
      <c r="M125" s="279">
        <v>1568</v>
      </c>
      <c r="N125" s="279">
        <v>1159</v>
      </c>
      <c r="O125" s="279">
        <v>1634</v>
      </c>
      <c r="P125" s="379">
        <v>854</v>
      </c>
      <c r="Q125" s="379">
        <v>1610</v>
      </c>
      <c r="R125" s="379">
        <v>321</v>
      </c>
      <c r="S125" s="379">
        <v>27114.561559999998</v>
      </c>
      <c r="T125" s="379">
        <v>1587</v>
      </c>
      <c r="U125" s="643"/>
      <c r="V125" s="123" t="s">
        <v>114</v>
      </c>
      <c r="W125" s="379">
        <v>3314.3289500000001</v>
      </c>
      <c r="X125" s="379">
        <f>+[25]EEFF_TE_Per!X126</f>
        <v>3069.3365800000001</v>
      </c>
    </row>
    <row r="126" spans="1:24" s="1" customFormat="1" ht="15.5">
      <c r="B126" s="12" t="s">
        <v>111</v>
      </c>
      <c r="C126" s="279">
        <v>4662</v>
      </c>
      <c r="D126" s="279">
        <v>2715</v>
      </c>
      <c r="E126" s="279">
        <v>3596</v>
      </c>
      <c r="F126" s="279">
        <v>4652</v>
      </c>
      <c r="G126" s="279">
        <v>4096</v>
      </c>
      <c r="H126" s="279">
        <v>2324</v>
      </c>
      <c r="I126" s="279">
        <v>1930</v>
      </c>
      <c r="J126" s="279">
        <v>1643</v>
      </c>
      <c r="K126" s="279">
        <v>3589</v>
      </c>
      <c r="L126" s="279">
        <v>5044</v>
      </c>
      <c r="M126" s="279">
        <v>4869</v>
      </c>
      <c r="N126" s="279">
        <v>4108</v>
      </c>
      <c r="O126" s="279">
        <v>2740</v>
      </c>
      <c r="P126" s="379">
        <v>3745</v>
      </c>
      <c r="Q126" s="379">
        <v>4692</v>
      </c>
      <c r="R126" s="379">
        <v>4297</v>
      </c>
      <c r="S126" s="379">
        <v>3716.4677700000002</v>
      </c>
      <c r="T126" s="379">
        <v>2744</v>
      </c>
      <c r="U126" s="643"/>
      <c r="V126" s="123" t="s">
        <v>111</v>
      </c>
      <c r="W126" s="379">
        <v>3999.0017000000003</v>
      </c>
      <c r="X126" s="379">
        <f>+[25]EEFF_TE_Per!X127</f>
        <v>4194.2550199999996</v>
      </c>
    </row>
    <row r="127" spans="1:24" s="1" customFormat="1" ht="15.5">
      <c r="B127" s="12" t="s">
        <v>127</v>
      </c>
      <c r="C127" s="279">
        <v>10198</v>
      </c>
      <c r="D127" s="279">
        <v>9221</v>
      </c>
      <c r="E127" s="279">
        <v>9241</v>
      </c>
      <c r="F127" s="279">
        <v>10129</v>
      </c>
      <c r="G127" s="279">
        <v>10316</v>
      </c>
      <c r="H127" s="279">
        <v>10836</v>
      </c>
      <c r="I127" s="279">
        <v>9527</v>
      </c>
      <c r="J127" s="279">
        <v>9316</v>
      </c>
      <c r="K127" s="279">
        <v>9487</v>
      </c>
      <c r="L127" s="279">
        <v>11562</v>
      </c>
      <c r="M127" s="279">
        <v>11626</v>
      </c>
      <c r="N127" s="279">
        <v>11004</v>
      </c>
      <c r="O127" s="279">
        <v>11001</v>
      </c>
      <c r="P127" s="379">
        <v>10698</v>
      </c>
      <c r="Q127" s="379">
        <v>10022</v>
      </c>
      <c r="R127" s="379">
        <v>9822</v>
      </c>
      <c r="S127" s="379">
        <v>9920.62284</v>
      </c>
      <c r="T127" s="379">
        <v>11510</v>
      </c>
      <c r="U127" s="643"/>
      <c r="V127" s="123" t="s">
        <v>127</v>
      </c>
      <c r="W127" s="379">
        <v>10272.08905</v>
      </c>
      <c r="X127" s="379">
        <f>+[25]EEFF_TE_Per!X128</f>
        <v>10143.133260000001</v>
      </c>
    </row>
    <row r="128" spans="1:24" s="1" customFormat="1" ht="15.5">
      <c r="B128" s="12" t="s">
        <v>101</v>
      </c>
      <c r="C128" s="279">
        <v>0</v>
      </c>
      <c r="D128" s="279">
        <v>0</v>
      </c>
      <c r="E128" s="279">
        <v>0</v>
      </c>
      <c r="F128" s="279">
        <v>0</v>
      </c>
      <c r="G128" s="279">
        <v>0</v>
      </c>
      <c r="H128" s="279">
        <v>0</v>
      </c>
      <c r="I128" s="279">
        <v>0</v>
      </c>
      <c r="J128" s="279">
        <v>0</v>
      </c>
      <c r="K128" s="279">
        <v>0</v>
      </c>
      <c r="L128" s="279">
        <v>2900</v>
      </c>
      <c r="M128" s="279">
        <v>0</v>
      </c>
      <c r="N128" s="279">
        <v>0</v>
      </c>
      <c r="O128" s="279">
        <v>0</v>
      </c>
      <c r="P128" s="379">
        <v>8206</v>
      </c>
      <c r="Q128" s="379">
        <v>8516</v>
      </c>
      <c r="R128" s="379">
        <v>0</v>
      </c>
      <c r="S128" s="379">
        <v>0</v>
      </c>
      <c r="T128" s="379">
        <v>0</v>
      </c>
      <c r="U128" s="643"/>
      <c r="V128" s="123" t="s">
        <v>101</v>
      </c>
      <c r="W128" s="379">
        <v>0</v>
      </c>
      <c r="X128" s="379">
        <f>+[25]EEFF_TE_Per!X129</f>
        <v>0</v>
      </c>
    </row>
    <row r="129" spans="2:24" s="1" customFormat="1" ht="16" thickBot="1">
      <c r="B129" s="12" t="s">
        <v>128</v>
      </c>
      <c r="C129" s="279">
        <v>93</v>
      </c>
      <c r="D129" s="279">
        <v>858</v>
      </c>
      <c r="E129" s="279">
        <v>583</v>
      </c>
      <c r="F129" s="279">
        <v>402</v>
      </c>
      <c r="G129" s="279">
        <v>2367</v>
      </c>
      <c r="H129" s="279">
        <v>1814</v>
      </c>
      <c r="I129" s="279">
        <v>1506</v>
      </c>
      <c r="J129" s="279">
        <v>1027</v>
      </c>
      <c r="K129" s="279">
        <v>541</v>
      </c>
      <c r="L129" s="279">
        <v>114</v>
      </c>
      <c r="M129" s="279">
        <v>2205</v>
      </c>
      <c r="N129" s="279">
        <v>1585</v>
      </c>
      <c r="O129" s="279">
        <v>1450</v>
      </c>
      <c r="P129" s="379">
        <v>913</v>
      </c>
      <c r="Q129" s="379">
        <v>963</v>
      </c>
      <c r="R129" s="379">
        <v>580</v>
      </c>
      <c r="S129" s="379">
        <v>2286.8167200000003</v>
      </c>
      <c r="T129" s="379">
        <v>1833</v>
      </c>
      <c r="U129" s="643"/>
      <c r="V129" s="123" t="s">
        <v>128</v>
      </c>
      <c r="W129" s="379">
        <v>1799.61448</v>
      </c>
      <c r="X129" s="379">
        <f>+[25]EEFF_TE_Per!X130</f>
        <v>969.98715000000004</v>
      </c>
    </row>
    <row r="130" spans="2:24" ht="15.5" thickBot="1">
      <c r="B130" s="62" t="s">
        <v>45</v>
      </c>
      <c r="C130" s="287">
        <v>46607</v>
      </c>
      <c r="D130" s="287">
        <v>48591</v>
      </c>
      <c r="E130" s="287">
        <v>84306</v>
      </c>
      <c r="F130" s="287">
        <v>51879</v>
      </c>
      <c r="G130" s="287">
        <v>58882</v>
      </c>
      <c r="H130" s="287">
        <v>58778</v>
      </c>
      <c r="I130" s="287">
        <v>67036</v>
      </c>
      <c r="J130" s="287">
        <v>45310</v>
      </c>
      <c r="K130" s="287">
        <v>42190</v>
      </c>
      <c r="L130" s="287">
        <v>62890</v>
      </c>
      <c r="M130" s="287">
        <v>124018</v>
      </c>
      <c r="N130" s="386">
        <v>71876</v>
      </c>
      <c r="O130" s="386">
        <v>42587</v>
      </c>
      <c r="P130" s="386">
        <f>SUM(P123:P129)</f>
        <v>56820</v>
      </c>
      <c r="Q130" s="386">
        <f>SUM(Q123:Q129)</f>
        <v>54753</v>
      </c>
      <c r="R130" s="386">
        <v>99775</v>
      </c>
      <c r="S130" s="386">
        <v>98771.353140000007</v>
      </c>
      <c r="T130" s="386">
        <f>SUM(T123:T129)</f>
        <v>74509</v>
      </c>
      <c r="V130" s="62" t="s">
        <v>45</v>
      </c>
      <c r="W130" s="386">
        <f>+SUM(W123:W129)</f>
        <v>87650.395809999987</v>
      </c>
      <c r="X130" s="386">
        <f>+[25]EEFF_TE_Per!X131</f>
        <v>62638.466760000003</v>
      </c>
    </row>
    <row r="131" spans="2:24" ht="15.5" thickBot="1">
      <c r="B131" s="58" t="s">
        <v>46</v>
      </c>
      <c r="C131" s="286"/>
      <c r="D131" s="286"/>
      <c r="E131" s="286"/>
      <c r="F131" s="286"/>
      <c r="G131" s="286"/>
      <c r="H131" s="286"/>
      <c r="I131" s="286"/>
      <c r="J131" s="286"/>
      <c r="K131" s="286"/>
      <c r="L131" s="286"/>
      <c r="M131" s="286"/>
      <c r="N131" s="385"/>
      <c r="O131" s="385"/>
      <c r="P131" s="385"/>
      <c r="Q131" s="385"/>
      <c r="R131" s="385"/>
      <c r="S131" s="385"/>
      <c r="T131" s="385"/>
      <c r="V131" s="58" t="s">
        <v>46</v>
      </c>
      <c r="W131" s="385"/>
      <c r="X131" s="385">
        <f>+[25]EEFF_TE_Per!X132</f>
        <v>0</v>
      </c>
    </row>
    <row r="132" spans="2:24" s="1" customFormat="1" ht="15.5">
      <c r="B132" s="12" t="s">
        <v>129</v>
      </c>
      <c r="C132" s="279">
        <v>0</v>
      </c>
      <c r="D132" s="279">
        <v>486</v>
      </c>
      <c r="E132" s="279">
        <v>0</v>
      </c>
      <c r="F132" s="279">
        <v>0</v>
      </c>
      <c r="G132" s="279">
        <v>0</v>
      </c>
      <c r="H132" s="279">
        <v>0</v>
      </c>
      <c r="I132" s="279">
        <v>0</v>
      </c>
      <c r="J132" s="279">
        <v>0</v>
      </c>
      <c r="K132" s="279">
        <v>0</v>
      </c>
      <c r="L132" s="279">
        <v>0</v>
      </c>
      <c r="M132" s="279">
        <v>0</v>
      </c>
      <c r="N132" s="279">
        <v>0</v>
      </c>
      <c r="O132" s="279">
        <v>0</v>
      </c>
      <c r="P132" s="379">
        <v>0</v>
      </c>
      <c r="Q132" s="379">
        <v>0</v>
      </c>
      <c r="R132" s="379">
        <v>0</v>
      </c>
      <c r="S132" s="379">
        <v>0</v>
      </c>
      <c r="T132" s="379">
        <v>0</v>
      </c>
      <c r="U132" s="643"/>
      <c r="V132" s="123" t="s">
        <v>129</v>
      </c>
      <c r="W132" s="379"/>
      <c r="X132" s="379">
        <f>+[25]EEFF_TE_Per!X133</f>
        <v>0</v>
      </c>
    </row>
    <row r="133" spans="2:24" s="1" customFormat="1" ht="15.5">
      <c r="B133" s="12" t="s">
        <v>130</v>
      </c>
      <c r="C133" s="279">
        <v>1051</v>
      </c>
      <c r="D133" s="279">
        <v>965</v>
      </c>
      <c r="E133" s="279">
        <v>951</v>
      </c>
      <c r="F133" s="279">
        <v>920</v>
      </c>
      <c r="G133" s="279">
        <v>897</v>
      </c>
      <c r="H133" s="279">
        <v>875</v>
      </c>
      <c r="I133" s="279">
        <v>853</v>
      </c>
      <c r="J133" s="279">
        <v>831</v>
      </c>
      <c r="K133" s="279">
        <v>807</v>
      </c>
      <c r="L133" s="279">
        <v>784</v>
      </c>
      <c r="M133" s="279">
        <v>769</v>
      </c>
      <c r="N133" s="279">
        <v>738</v>
      </c>
      <c r="O133" s="279">
        <v>645</v>
      </c>
      <c r="P133" s="379">
        <v>1047</v>
      </c>
      <c r="Q133" s="379">
        <v>1025</v>
      </c>
      <c r="R133" s="379">
        <v>1003</v>
      </c>
      <c r="S133" s="379">
        <v>980.50080000000003</v>
      </c>
      <c r="T133" s="379">
        <v>958</v>
      </c>
      <c r="U133" s="643"/>
      <c r="V133" s="123" t="s">
        <v>130</v>
      </c>
      <c r="W133" s="379">
        <v>925.56916000000001</v>
      </c>
      <c r="X133" s="379">
        <f>+[25]EEFF_TE_Per!X134</f>
        <v>900.14096999999992</v>
      </c>
    </row>
    <row r="134" spans="2:24" s="1" customFormat="1" ht="15.5">
      <c r="B134" s="12" t="s">
        <v>131</v>
      </c>
      <c r="C134" s="279">
        <v>5087</v>
      </c>
      <c r="D134" s="279">
        <v>4950</v>
      </c>
      <c r="E134" s="279">
        <v>4942</v>
      </c>
      <c r="F134" s="279">
        <v>4907</v>
      </c>
      <c r="G134" s="279">
        <v>4873</v>
      </c>
      <c r="H134" s="279">
        <v>4859</v>
      </c>
      <c r="I134" s="279">
        <v>4829</v>
      </c>
      <c r="J134" s="279">
        <v>4797</v>
      </c>
      <c r="K134" s="279">
        <v>4762</v>
      </c>
      <c r="L134" s="279">
        <v>4714</v>
      </c>
      <c r="M134" s="279">
        <v>4692</v>
      </c>
      <c r="N134" s="279">
        <v>4643</v>
      </c>
      <c r="O134" s="279">
        <v>4600</v>
      </c>
      <c r="P134" s="379">
        <v>4558</v>
      </c>
      <c r="Q134" s="379">
        <v>4516</v>
      </c>
      <c r="R134" s="379">
        <v>4475</v>
      </c>
      <c r="S134" s="379">
        <v>4428.8829699999997</v>
      </c>
      <c r="T134" s="379">
        <v>4384</v>
      </c>
      <c r="U134" s="643"/>
      <c r="V134" s="123" t="s">
        <v>131</v>
      </c>
      <c r="W134" s="379">
        <v>4344.2047999999995</v>
      </c>
      <c r="X134" s="379">
        <f>+[25]EEFF_TE_Per!X135</f>
        <v>4303.9515199999996</v>
      </c>
    </row>
    <row r="135" spans="2:24" s="1" customFormat="1" ht="15.5">
      <c r="B135" s="12" t="s">
        <v>132</v>
      </c>
      <c r="C135" s="279">
        <v>13915</v>
      </c>
      <c r="D135" s="279">
        <v>11392</v>
      </c>
      <c r="E135" s="279">
        <v>10908</v>
      </c>
      <c r="F135" s="279">
        <v>10443</v>
      </c>
      <c r="G135" s="279">
        <v>10194</v>
      </c>
      <c r="H135" s="279">
        <v>10130</v>
      </c>
      <c r="I135" s="279">
        <v>9757</v>
      </c>
      <c r="J135" s="279">
        <v>9412</v>
      </c>
      <c r="K135" s="279">
        <v>8981</v>
      </c>
      <c r="L135" s="279">
        <v>8688</v>
      </c>
      <c r="M135" s="279">
        <v>8547</v>
      </c>
      <c r="N135" s="279">
        <v>8619</v>
      </c>
      <c r="O135" s="279">
        <v>7495</v>
      </c>
      <c r="P135" s="379">
        <v>9982</v>
      </c>
      <c r="Q135" s="379">
        <v>9604</v>
      </c>
      <c r="R135" s="379">
        <v>9308</v>
      </c>
      <c r="S135" s="379">
        <v>9047.8868900000052</v>
      </c>
      <c r="T135" s="379">
        <v>8908</v>
      </c>
      <c r="U135" s="643"/>
      <c r="V135" s="123" t="s">
        <v>132</v>
      </c>
      <c r="W135" s="379">
        <v>8409.2963499999969</v>
      </c>
      <c r="X135" s="379">
        <f>+[25]EEFF_TE_Per!X136</f>
        <v>8185.9367600000014</v>
      </c>
    </row>
    <row r="136" spans="2:24" s="1" customFormat="1" ht="15.5">
      <c r="B136" s="12" t="s">
        <v>133</v>
      </c>
      <c r="C136" s="279">
        <v>0</v>
      </c>
      <c r="D136" s="279">
        <v>0</v>
      </c>
      <c r="E136" s="279">
        <v>0</v>
      </c>
      <c r="F136" s="279">
        <v>0</v>
      </c>
      <c r="G136" s="279">
        <v>0</v>
      </c>
      <c r="H136" s="279">
        <v>0</v>
      </c>
      <c r="I136" s="279">
        <v>0</v>
      </c>
      <c r="J136" s="279">
        <v>0</v>
      </c>
      <c r="K136" s="279">
        <v>0</v>
      </c>
      <c r="L136" s="279">
        <v>8178</v>
      </c>
      <c r="M136" s="279">
        <v>8021</v>
      </c>
      <c r="N136" s="279">
        <v>7863</v>
      </c>
      <c r="O136" s="279">
        <v>8673</v>
      </c>
      <c r="P136" s="379">
        <v>7851</v>
      </c>
      <c r="Q136" s="379">
        <v>7658</v>
      </c>
      <c r="R136" s="379">
        <v>7464</v>
      </c>
      <c r="S136" s="379">
        <v>7270.5197200000002</v>
      </c>
      <c r="T136" s="379">
        <v>3624</v>
      </c>
      <c r="U136" s="643"/>
      <c r="V136" s="123" t="s">
        <v>133</v>
      </c>
      <c r="W136" s="379">
        <v>3493.7066800000007</v>
      </c>
      <c r="X136" s="379">
        <f>+[25]EEFF_TE_Per!X137</f>
        <v>3362.9309600000006</v>
      </c>
    </row>
    <row r="137" spans="2:24" s="1" customFormat="1" ht="15.5">
      <c r="B137" s="12" t="s">
        <v>134</v>
      </c>
      <c r="C137" s="279">
        <v>460058</v>
      </c>
      <c r="D137" s="279">
        <v>449579</v>
      </c>
      <c r="E137" s="279">
        <v>442321</v>
      </c>
      <c r="F137" s="279">
        <v>435023</v>
      </c>
      <c r="G137" s="279">
        <v>428216</v>
      </c>
      <c r="H137" s="279">
        <v>431266</v>
      </c>
      <c r="I137" s="279">
        <v>427302</v>
      </c>
      <c r="J137" s="279">
        <v>421072</v>
      </c>
      <c r="K137" s="279">
        <v>413561</v>
      </c>
      <c r="L137" s="279">
        <v>427337</v>
      </c>
      <c r="M137" s="279">
        <v>424263</v>
      </c>
      <c r="N137" s="279">
        <v>421959</v>
      </c>
      <c r="O137" s="279">
        <v>426470</v>
      </c>
      <c r="P137" s="379">
        <v>421755</v>
      </c>
      <c r="Q137" s="379">
        <v>416129</v>
      </c>
      <c r="R137" s="379">
        <v>410580</v>
      </c>
      <c r="S137" s="379">
        <v>403773.54605</v>
      </c>
      <c r="T137" s="379">
        <v>397232</v>
      </c>
      <c r="U137" s="643"/>
      <c r="V137" s="123" t="s">
        <v>134</v>
      </c>
      <c r="W137" s="379">
        <v>390540.71172000002</v>
      </c>
      <c r="X137" s="379">
        <f>+[25]EEFF_TE_Per!X138</f>
        <v>383619.62688</v>
      </c>
    </row>
    <row r="138" spans="2:24" ht="15.5" thickBot="1">
      <c r="B138" s="58" t="s">
        <v>59</v>
      </c>
      <c r="C138" s="288">
        <v>480111</v>
      </c>
      <c r="D138" s="288">
        <v>467372</v>
      </c>
      <c r="E138" s="288">
        <v>459122</v>
      </c>
      <c r="F138" s="288">
        <v>451293</v>
      </c>
      <c r="G138" s="288">
        <v>444180</v>
      </c>
      <c r="H138" s="288">
        <v>447130</v>
      </c>
      <c r="I138" s="288">
        <v>442741</v>
      </c>
      <c r="J138" s="288">
        <v>436112</v>
      </c>
      <c r="K138" s="288">
        <v>428111</v>
      </c>
      <c r="L138" s="288">
        <v>449701</v>
      </c>
      <c r="M138" s="288">
        <v>446292</v>
      </c>
      <c r="N138" s="387">
        <v>443822</v>
      </c>
      <c r="O138" s="387">
        <v>447883</v>
      </c>
      <c r="P138" s="387">
        <f>SUM(P132:P137)</f>
        <v>445193</v>
      </c>
      <c r="Q138" s="387">
        <f t="shared" ref="Q138" si="32">SUM(Q132:Q137)</f>
        <v>438932</v>
      </c>
      <c r="R138" s="387">
        <v>432830</v>
      </c>
      <c r="S138" s="387">
        <v>425501.33643000002</v>
      </c>
      <c r="T138" s="387">
        <f t="shared" ref="T138" si="33">SUM(T132:T137)</f>
        <v>415106</v>
      </c>
      <c r="V138" s="58" t="s">
        <v>59</v>
      </c>
      <c r="W138" s="387">
        <f>+SUM(W133:W137)</f>
        <v>407713.48871000001</v>
      </c>
      <c r="X138" s="387">
        <f>+[25]EEFF_TE_Per!X139</f>
        <v>400372.58708999999</v>
      </c>
    </row>
    <row r="139" spans="2:24" ht="15.5" thickBot="1">
      <c r="B139" s="65" t="s">
        <v>60</v>
      </c>
      <c r="C139" s="289">
        <v>526718</v>
      </c>
      <c r="D139" s="289">
        <v>515963</v>
      </c>
      <c r="E139" s="289">
        <v>543428</v>
      </c>
      <c r="F139" s="289">
        <v>503172</v>
      </c>
      <c r="G139" s="289">
        <v>503062</v>
      </c>
      <c r="H139" s="289">
        <v>505908</v>
      </c>
      <c r="I139" s="289">
        <v>509777</v>
      </c>
      <c r="J139" s="289">
        <v>481422</v>
      </c>
      <c r="K139" s="289">
        <v>470301</v>
      </c>
      <c r="L139" s="289">
        <v>512591</v>
      </c>
      <c r="M139" s="289">
        <v>570310</v>
      </c>
      <c r="N139" s="388">
        <v>515698</v>
      </c>
      <c r="O139" s="388">
        <v>490470</v>
      </c>
      <c r="P139" s="388">
        <f>P130+P138</f>
        <v>502013</v>
      </c>
      <c r="Q139" s="388">
        <f t="shared" ref="Q139" si="34">Q130+Q138</f>
        <v>493685</v>
      </c>
      <c r="R139" s="388">
        <v>532605</v>
      </c>
      <c r="S139" s="388">
        <v>524272.68957000005</v>
      </c>
      <c r="T139" s="388">
        <f t="shared" ref="T139" si="35">T130+T138</f>
        <v>489615</v>
      </c>
      <c r="V139" s="65" t="s">
        <v>60</v>
      </c>
      <c r="W139" s="388">
        <f>+W130+W138</f>
        <v>495363.88451999996</v>
      </c>
      <c r="X139" s="388">
        <f>+[25]EEFF_TE_Per!X140</f>
        <v>463011.05384999997</v>
      </c>
    </row>
    <row r="140" spans="2:24" ht="15.5" thickBot="1">
      <c r="B140" s="67"/>
      <c r="C140" s="290"/>
      <c r="D140" s="290"/>
      <c r="E140" s="290"/>
      <c r="F140" s="290"/>
      <c r="G140" s="290"/>
      <c r="H140" s="290"/>
      <c r="I140" s="290"/>
      <c r="J140" s="290"/>
      <c r="K140" s="290"/>
      <c r="L140" s="290"/>
      <c r="M140" s="290"/>
      <c r="N140" s="389"/>
      <c r="O140" s="389"/>
      <c r="P140" s="389"/>
      <c r="Q140" s="389"/>
      <c r="R140" s="389"/>
      <c r="S140" s="389">
        <v>0</v>
      </c>
      <c r="T140" s="129"/>
      <c r="V140" s="67"/>
      <c r="W140" s="643"/>
    </row>
    <row r="141" spans="2:24" ht="15.5" thickBot="1">
      <c r="B141" s="56" t="s">
        <v>61</v>
      </c>
      <c r="C141" s="291"/>
      <c r="D141" s="291"/>
      <c r="E141" s="291"/>
      <c r="F141" s="291"/>
      <c r="G141" s="291"/>
      <c r="H141" s="291"/>
      <c r="I141" s="291"/>
      <c r="J141" s="291"/>
      <c r="K141" s="291"/>
      <c r="L141" s="291"/>
      <c r="M141" s="291"/>
      <c r="N141" s="498"/>
      <c r="O141" s="498"/>
      <c r="P141" s="498"/>
      <c r="Q141" s="498"/>
      <c r="R141" s="498"/>
      <c r="S141" s="498"/>
      <c r="T141" s="498"/>
      <c r="V141" s="56" t="s">
        <v>61</v>
      </c>
      <c r="W141" s="498"/>
      <c r="X141" s="498"/>
    </row>
    <row r="142" spans="2:24" ht="15.5" thickBot="1">
      <c r="B142" s="58" t="s">
        <v>62</v>
      </c>
      <c r="C142" s="292"/>
      <c r="D142" s="292"/>
      <c r="E142" s="292"/>
      <c r="F142" s="292"/>
      <c r="G142" s="292"/>
      <c r="H142" s="292"/>
      <c r="I142" s="292"/>
      <c r="J142" s="292"/>
      <c r="K142" s="292"/>
      <c r="L142" s="292"/>
      <c r="M142" s="292"/>
      <c r="N142" s="499"/>
      <c r="O142" s="499"/>
      <c r="P142" s="499"/>
      <c r="Q142" s="499"/>
      <c r="R142" s="499"/>
      <c r="S142" s="499"/>
      <c r="T142" s="499"/>
      <c r="V142" s="58" t="s">
        <v>62</v>
      </c>
      <c r="W142" s="499"/>
      <c r="X142" s="499"/>
    </row>
    <row r="143" spans="2:24" s="1" customFormat="1" ht="15.5">
      <c r="B143" s="12" t="s">
        <v>116</v>
      </c>
      <c r="C143" s="279">
        <v>11450</v>
      </c>
      <c r="D143" s="279">
        <v>8714</v>
      </c>
      <c r="E143" s="279">
        <v>5921</v>
      </c>
      <c r="F143" s="279">
        <v>5349</v>
      </c>
      <c r="G143" s="279">
        <v>4755</v>
      </c>
      <c r="H143" s="279">
        <v>11309</v>
      </c>
      <c r="I143" s="279">
        <v>6822</v>
      </c>
      <c r="J143" s="279">
        <v>5120</v>
      </c>
      <c r="K143" s="279">
        <v>4322</v>
      </c>
      <c r="L143" s="279">
        <v>10451</v>
      </c>
      <c r="M143" s="279">
        <v>5498</v>
      </c>
      <c r="N143" s="279">
        <v>4317</v>
      </c>
      <c r="O143" s="279">
        <v>8840</v>
      </c>
      <c r="P143" s="379">
        <v>11085</v>
      </c>
      <c r="Q143" s="379">
        <v>5081</v>
      </c>
      <c r="R143" s="379">
        <v>5614</v>
      </c>
      <c r="S143" s="379">
        <v>7357.08979</v>
      </c>
      <c r="T143" s="379">
        <v>16320</v>
      </c>
      <c r="U143" s="643"/>
      <c r="V143" s="123" t="s">
        <v>116</v>
      </c>
      <c r="W143" s="379">
        <v>9476.5604199999998</v>
      </c>
      <c r="X143" s="379">
        <f>+[25]EEFF_TE_Per!X144</f>
        <v>7943.1071500000007</v>
      </c>
    </row>
    <row r="144" spans="2:24" s="1" customFormat="1" ht="15.5">
      <c r="B144" s="12" t="s">
        <v>119</v>
      </c>
      <c r="C144" s="279">
        <v>1777</v>
      </c>
      <c r="D144" s="279">
        <v>1424</v>
      </c>
      <c r="E144" s="279">
        <v>41547</v>
      </c>
      <c r="F144" s="279">
        <v>773</v>
      </c>
      <c r="G144" s="279">
        <v>1262</v>
      </c>
      <c r="H144" s="279">
        <v>1778</v>
      </c>
      <c r="I144" s="279">
        <v>61817</v>
      </c>
      <c r="J144" s="279">
        <v>1019</v>
      </c>
      <c r="K144" s="279">
        <v>1583</v>
      </c>
      <c r="L144" s="279">
        <v>2065</v>
      </c>
      <c r="M144" s="279">
        <v>1028</v>
      </c>
      <c r="N144" s="279">
        <v>1295</v>
      </c>
      <c r="O144" s="279">
        <v>1827</v>
      </c>
      <c r="P144" s="379">
        <v>2205</v>
      </c>
      <c r="Q144" s="379">
        <v>49069</v>
      </c>
      <c r="R144" s="379">
        <v>1050</v>
      </c>
      <c r="S144" s="379">
        <v>1699.0661599999999</v>
      </c>
      <c r="T144" s="379">
        <v>2142</v>
      </c>
      <c r="U144" s="643"/>
      <c r="V144" s="123" t="s">
        <v>119</v>
      </c>
      <c r="W144" s="379">
        <v>29531.449420000001</v>
      </c>
      <c r="X144" s="379">
        <f>+[25]EEFF_TE_Per!X145</f>
        <v>1178.8877299999999</v>
      </c>
    </row>
    <row r="145" spans="2:24" s="1" customFormat="1" ht="15.5">
      <c r="B145" s="12" t="s">
        <v>135</v>
      </c>
      <c r="C145" s="279">
        <v>1523</v>
      </c>
      <c r="D145" s="279">
        <v>3723</v>
      </c>
      <c r="E145" s="279">
        <v>2826</v>
      </c>
      <c r="F145" s="279">
        <v>3633</v>
      </c>
      <c r="G145" s="279">
        <v>5398</v>
      </c>
      <c r="H145" s="279">
        <v>7378</v>
      </c>
      <c r="I145" s="279">
        <v>5283</v>
      </c>
      <c r="J145" s="279">
        <v>2407</v>
      </c>
      <c r="K145" s="279">
        <v>2818</v>
      </c>
      <c r="L145" s="279">
        <v>3276</v>
      </c>
      <c r="M145" s="279">
        <v>1293</v>
      </c>
      <c r="N145" s="279">
        <v>2946</v>
      </c>
      <c r="O145" s="279">
        <v>1655</v>
      </c>
      <c r="P145" s="379">
        <v>3914</v>
      </c>
      <c r="Q145" s="379">
        <v>0</v>
      </c>
      <c r="R145" s="379">
        <v>5435</v>
      </c>
      <c r="S145" s="379">
        <v>7756.0475500000002</v>
      </c>
      <c r="T145" s="379">
        <v>5010</v>
      </c>
      <c r="U145" s="643"/>
      <c r="V145" s="123" t="s">
        <v>135</v>
      </c>
      <c r="W145" s="379">
        <v>0</v>
      </c>
      <c r="X145" s="379">
        <f>+[25]EEFF_TE_Per!X146</f>
        <v>8032.6965899999996</v>
      </c>
    </row>
    <row r="146" spans="2:24" s="1" customFormat="1" ht="15.5">
      <c r="B146" s="12" t="s">
        <v>117</v>
      </c>
      <c r="C146" s="279">
        <v>8344</v>
      </c>
      <c r="D146" s="279">
        <v>7385</v>
      </c>
      <c r="E146" s="279">
        <v>9019</v>
      </c>
      <c r="F146" s="279">
        <v>9011</v>
      </c>
      <c r="G146" s="279">
        <v>10392</v>
      </c>
      <c r="H146" s="279">
        <v>9223</v>
      </c>
      <c r="I146" s="279">
        <v>9244</v>
      </c>
      <c r="J146" s="279">
        <v>9188</v>
      </c>
      <c r="K146" s="279">
        <v>9847</v>
      </c>
      <c r="L146" s="279">
        <v>8502</v>
      </c>
      <c r="M146" s="279">
        <v>9283</v>
      </c>
      <c r="N146" s="279">
        <v>10035</v>
      </c>
      <c r="O146" s="279">
        <v>10974</v>
      </c>
      <c r="P146" s="379">
        <f>2875+6614</f>
        <v>9489</v>
      </c>
      <c r="Q146" s="379">
        <v>11526</v>
      </c>
      <c r="R146" s="379">
        <v>5447</v>
      </c>
      <c r="S146" s="379">
        <v>4936.0788000000011</v>
      </c>
      <c r="T146" s="379">
        <v>6509</v>
      </c>
      <c r="U146" s="643"/>
      <c r="V146" s="123" t="s">
        <v>117</v>
      </c>
      <c r="W146" s="379">
        <v>10435.831190000001</v>
      </c>
      <c r="X146" s="379">
        <f>+[25]EEFF_TE_Per!X147</f>
        <v>4285.7681700000003</v>
      </c>
    </row>
    <row r="147" spans="2:24" s="1" customFormat="1" ht="15.5">
      <c r="B147" s="12" t="s">
        <v>501</v>
      </c>
      <c r="C147" s="279">
        <v>10683</v>
      </c>
      <c r="D147" s="279">
        <v>13110</v>
      </c>
      <c r="E147" s="279">
        <v>13044</v>
      </c>
      <c r="F147" s="279">
        <v>13128</v>
      </c>
      <c r="G147" s="279">
        <v>12915</v>
      </c>
      <c r="H147" s="279">
        <v>15206</v>
      </c>
      <c r="I147" s="279">
        <v>15377</v>
      </c>
      <c r="J147" s="279">
        <v>15206</v>
      </c>
      <c r="K147" s="279">
        <v>14860</v>
      </c>
      <c r="L147" s="279">
        <v>16876</v>
      </c>
      <c r="M147" s="279">
        <v>16844</v>
      </c>
      <c r="N147" s="279">
        <v>16909</v>
      </c>
      <c r="O147" s="279">
        <v>16909</v>
      </c>
      <c r="P147" s="379">
        <v>16382</v>
      </c>
      <c r="Q147" s="379">
        <v>16377</v>
      </c>
      <c r="R147" s="379">
        <v>16375</v>
      </c>
      <c r="S147" s="379">
        <v>16356.30601</v>
      </c>
      <c r="T147" s="379">
        <v>13779</v>
      </c>
      <c r="U147" s="643"/>
      <c r="V147" s="123" t="s">
        <v>501</v>
      </c>
      <c r="W147" s="379">
        <v>13816.145269999999</v>
      </c>
      <c r="X147" s="379">
        <f>+[25]EEFF_TE_Per!X148</f>
        <v>13857.986720000001</v>
      </c>
    </row>
    <row r="148" spans="2:24" s="1" customFormat="1" ht="15.5">
      <c r="B148" s="12" t="s">
        <v>136</v>
      </c>
      <c r="C148" s="279">
        <v>45993</v>
      </c>
      <c r="D148" s="279">
        <v>75887</v>
      </c>
      <c r="E148" s="279">
        <v>45887</v>
      </c>
      <c r="F148" s="279">
        <v>45282</v>
      </c>
      <c r="G148" s="279">
        <v>72793</v>
      </c>
      <c r="H148" s="279">
        <v>72089</v>
      </c>
      <c r="I148" s="279">
        <v>71601</v>
      </c>
      <c r="J148" s="279">
        <v>71358</v>
      </c>
      <c r="K148" s="279">
        <v>3358</v>
      </c>
      <c r="L148" s="279">
        <v>3730</v>
      </c>
      <c r="M148" s="279">
        <v>58359</v>
      </c>
      <c r="N148" s="279">
        <v>58360</v>
      </c>
      <c r="O148" s="279">
        <v>18360</v>
      </c>
      <c r="P148" s="379">
        <v>19049</v>
      </c>
      <c r="Q148" s="379">
        <v>19156</v>
      </c>
      <c r="R148" s="379">
        <v>79568</v>
      </c>
      <c r="S148" s="379">
        <v>79895.863799999992</v>
      </c>
      <c r="T148" s="379">
        <v>78945</v>
      </c>
      <c r="U148" s="643"/>
      <c r="V148" s="123" t="s">
        <v>136</v>
      </c>
      <c r="W148" s="379">
        <v>79331.638300000006</v>
      </c>
      <c r="X148" s="379">
        <f>+[25]EEFF_TE_Per!X149</f>
        <v>90742.288739999989</v>
      </c>
    </row>
    <row r="149" spans="2:24" ht="15.5" thickBot="1">
      <c r="B149" s="58" t="s">
        <v>70</v>
      </c>
      <c r="C149" s="288">
        <v>79770</v>
      </c>
      <c r="D149" s="288">
        <v>110243</v>
      </c>
      <c r="E149" s="288">
        <v>118244</v>
      </c>
      <c r="F149" s="288">
        <v>77176</v>
      </c>
      <c r="G149" s="288">
        <v>107515</v>
      </c>
      <c r="H149" s="288">
        <v>116983</v>
      </c>
      <c r="I149" s="288">
        <v>170144</v>
      </c>
      <c r="J149" s="288">
        <v>104298</v>
      </c>
      <c r="K149" s="288">
        <v>36788</v>
      </c>
      <c r="L149" s="288">
        <v>44900</v>
      </c>
      <c r="M149" s="288">
        <v>92305</v>
      </c>
      <c r="N149" s="387">
        <v>93862</v>
      </c>
      <c r="O149" s="387">
        <v>58565</v>
      </c>
      <c r="P149" s="387">
        <f>SUM(P143:P148)</f>
        <v>62124</v>
      </c>
      <c r="Q149" s="387">
        <f>SUM(Q143:Q148)</f>
        <v>101209</v>
      </c>
      <c r="R149" s="387">
        <v>113489</v>
      </c>
      <c r="S149" s="387">
        <v>118000.45210999998</v>
      </c>
      <c r="T149" s="387">
        <f>SUM(T143:T148)</f>
        <v>122705</v>
      </c>
      <c r="V149" s="58" t="s">
        <v>70</v>
      </c>
      <c r="W149" s="387">
        <f>+SUM(W143:W148)</f>
        <v>142591.62460000001</v>
      </c>
      <c r="X149" s="387">
        <f>+[25]EEFF_TE_Per!X150</f>
        <v>126040.73509999999</v>
      </c>
    </row>
    <row r="150" spans="2:24" ht="15.5" thickBot="1">
      <c r="B150" s="71" t="s">
        <v>71</v>
      </c>
      <c r="C150" s="294"/>
      <c r="D150" s="294"/>
      <c r="E150" s="294"/>
      <c r="F150" s="294"/>
      <c r="G150" s="294"/>
      <c r="H150" s="294"/>
      <c r="I150" s="294"/>
      <c r="J150" s="294"/>
      <c r="K150" s="294"/>
      <c r="L150" s="294"/>
      <c r="M150" s="294"/>
      <c r="N150" s="390"/>
      <c r="O150" s="390"/>
      <c r="P150" s="390"/>
      <c r="Q150" s="390"/>
      <c r="R150" s="390"/>
      <c r="S150" s="390">
        <v>0</v>
      </c>
      <c r="T150" s="390"/>
      <c r="V150" s="71" t="s">
        <v>71</v>
      </c>
      <c r="W150" s="390"/>
      <c r="X150" s="390">
        <f>+[25]EEFF_TE_Per!X151</f>
        <v>0</v>
      </c>
    </row>
    <row r="151" spans="2:24" s="1" customFormat="1" ht="15.5">
      <c r="B151" s="12" t="s">
        <v>137</v>
      </c>
      <c r="C151" s="279">
        <v>232</v>
      </c>
      <c r="D151" s="279">
        <v>105</v>
      </c>
      <c r="E151" s="279">
        <v>73</v>
      </c>
      <c r="F151" s="279">
        <v>32</v>
      </c>
      <c r="G151" s="279">
        <v>0</v>
      </c>
      <c r="H151" s="279">
        <v>0</v>
      </c>
      <c r="I151" s="279">
        <v>0</v>
      </c>
      <c r="J151" s="279">
        <v>0</v>
      </c>
      <c r="K151" s="279">
        <v>0</v>
      </c>
      <c r="L151" s="279">
        <v>0</v>
      </c>
      <c r="M151" s="279">
        <v>7983</v>
      </c>
      <c r="N151" s="279">
        <v>8139</v>
      </c>
      <c r="O151" s="279">
        <v>7998</v>
      </c>
      <c r="P151" s="379">
        <v>125</v>
      </c>
      <c r="Q151" s="379">
        <v>128</v>
      </c>
      <c r="R151" s="379">
        <v>277</v>
      </c>
      <c r="S151" s="379">
        <v>276.52782000000002</v>
      </c>
      <c r="T151" s="379">
        <v>1157</v>
      </c>
      <c r="U151" s="643"/>
      <c r="V151" s="123" t="s">
        <v>137</v>
      </c>
      <c r="W151" s="379">
        <v>1157.4003300000002</v>
      </c>
      <c r="X151" s="379">
        <f>+[25]EEFF_TE_Per!X152</f>
        <v>1157.4003300000002</v>
      </c>
    </row>
    <row r="152" spans="2:24" s="1" customFormat="1" ht="15.5">
      <c r="B152" s="12" t="s">
        <v>138</v>
      </c>
      <c r="C152" s="279">
        <v>29340</v>
      </c>
      <c r="D152" s="279">
        <v>30048</v>
      </c>
      <c r="E152" s="279">
        <v>32825</v>
      </c>
      <c r="F152" s="279">
        <v>35334</v>
      </c>
      <c r="G152" s="279">
        <v>36492</v>
      </c>
      <c r="H152" s="279">
        <v>28464</v>
      </c>
      <c r="I152" s="279">
        <v>29539</v>
      </c>
      <c r="J152" s="279">
        <v>30928</v>
      </c>
      <c r="K152" s="279">
        <v>32270</v>
      </c>
      <c r="L152" s="279">
        <v>23534</v>
      </c>
      <c r="M152" s="279">
        <v>25061</v>
      </c>
      <c r="N152" s="279">
        <v>27403</v>
      </c>
      <c r="O152" s="279">
        <v>27069</v>
      </c>
      <c r="P152" s="379">
        <v>24170</v>
      </c>
      <c r="Q152" s="379">
        <v>25530</v>
      </c>
      <c r="R152" s="379">
        <v>26586</v>
      </c>
      <c r="S152" s="379">
        <v>27125.491590000001</v>
      </c>
      <c r="T152" s="379">
        <v>24328</v>
      </c>
      <c r="U152" s="643"/>
      <c r="V152" s="123" t="s">
        <v>138</v>
      </c>
      <c r="W152" s="379">
        <v>23895.689890000001</v>
      </c>
      <c r="X152" s="379">
        <f>+[25]EEFF_TE_Per!X153</f>
        <v>23215.410049999999</v>
      </c>
    </row>
    <row r="153" spans="2:24" s="1" customFormat="1" ht="15.5">
      <c r="B153" s="12" t="s">
        <v>139</v>
      </c>
      <c r="C153" s="279">
        <v>178724</v>
      </c>
      <c r="D153" s="279">
        <v>144712</v>
      </c>
      <c r="E153" s="279">
        <v>192993</v>
      </c>
      <c r="F153" s="279">
        <v>181203</v>
      </c>
      <c r="G153" s="279">
        <v>139125</v>
      </c>
      <c r="H153" s="279">
        <v>138123</v>
      </c>
      <c r="I153" s="279">
        <v>137475</v>
      </c>
      <c r="J153" s="279">
        <v>162768</v>
      </c>
      <c r="K153" s="279">
        <v>205251</v>
      </c>
      <c r="L153" s="279">
        <v>213549</v>
      </c>
      <c r="M153" s="279">
        <v>202051</v>
      </c>
      <c r="N153" s="279">
        <v>200788</v>
      </c>
      <c r="O153" s="279">
        <v>198685</v>
      </c>
      <c r="P153" s="379">
        <v>206497</v>
      </c>
      <c r="Q153" s="379">
        <v>189875</v>
      </c>
      <c r="R153" s="379">
        <v>202122</v>
      </c>
      <c r="S153" s="379">
        <v>198091.37095000001</v>
      </c>
      <c r="T153" s="379">
        <v>171563</v>
      </c>
      <c r="U153" s="643"/>
      <c r="V153" s="123" t="s">
        <v>139</v>
      </c>
      <c r="W153" s="379">
        <v>174755.88086999996</v>
      </c>
      <c r="X153" s="379">
        <f>+[25]EEFF_TE_Per!X154</f>
        <v>151906.32547000001</v>
      </c>
    </row>
    <row r="154" spans="2:24" s="1" customFormat="1" ht="15.5">
      <c r="B154" s="12" t="s">
        <v>140</v>
      </c>
      <c r="C154" s="279">
        <v>28448</v>
      </c>
      <c r="D154" s="279">
        <v>20542</v>
      </c>
      <c r="E154" s="279">
        <v>18860</v>
      </c>
      <c r="F154" s="279">
        <v>19362</v>
      </c>
      <c r="G154" s="279">
        <v>19762</v>
      </c>
      <c r="H154" s="279">
        <v>22055</v>
      </c>
      <c r="I154" s="279">
        <v>20530</v>
      </c>
      <c r="J154" s="279">
        <v>20908</v>
      </c>
      <c r="K154" s="279">
        <v>20870</v>
      </c>
      <c r="L154" s="279">
        <v>19267</v>
      </c>
      <c r="M154" s="279">
        <v>21844</v>
      </c>
      <c r="N154" s="279">
        <v>22330</v>
      </c>
      <c r="O154" s="279">
        <v>22624</v>
      </c>
      <c r="P154" s="379">
        <v>22357</v>
      </c>
      <c r="Q154" s="379">
        <v>24249</v>
      </c>
      <c r="R154" s="379">
        <v>25420</v>
      </c>
      <c r="S154" s="379">
        <v>28475.733640000002</v>
      </c>
      <c r="T154" s="379">
        <v>26709</v>
      </c>
      <c r="U154" s="643"/>
      <c r="V154" s="123" t="s">
        <v>140</v>
      </c>
      <c r="W154" s="379">
        <v>22909.054559999997</v>
      </c>
      <c r="X154" s="379">
        <f>+[25]EEFF_TE_Per!X155</f>
        <v>23720.49511</v>
      </c>
    </row>
    <row r="155" spans="2:24" s="1" customFormat="1" ht="15.5">
      <c r="B155" s="12" t="s">
        <v>141</v>
      </c>
      <c r="C155" s="279">
        <v>10484</v>
      </c>
      <c r="D155" s="279">
        <v>15944</v>
      </c>
      <c r="E155" s="279">
        <v>15025</v>
      </c>
      <c r="F155" s="279">
        <v>13794</v>
      </c>
      <c r="G155" s="279">
        <v>12820</v>
      </c>
      <c r="H155" s="279">
        <v>13423</v>
      </c>
      <c r="I155" s="279">
        <v>12892</v>
      </c>
      <c r="J155" s="279">
        <v>11867</v>
      </c>
      <c r="K155" s="279">
        <v>10985</v>
      </c>
      <c r="L155" s="279">
        <v>18035</v>
      </c>
      <c r="M155" s="279">
        <v>16639</v>
      </c>
      <c r="N155" s="279">
        <v>15711</v>
      </c>
      <c r="O155" s="279">
        <v>15289</v>
      </c>
      <c r="P155" s="379">
        <v>16334</v>
      </c>
      <c r="Q155" s="379">
        <v>15134</v>
      </c>
      <c r="R155" s="379">
        <v>14421</v>
      </c>
      <c r="S155" s="379">
        <v>13276.494359999999</v>
      </c>
      <c r="T155" s="379">
        <v>14976</v>
      </c>
      <c r="U155" s="643"/>
      <c r="V155" s="123" t="s">
        <v>141</v>
      </c>
      <c r="W155" s="379">
        <v>15020.0957</v>
      </c>
      <c r="X155" s="379">
        <f>+[25]EEFF_TE_Per!X156</f>
        <v>14775.888269999999</v>
      </c>
    </row>
    <row r="156" spans="2:24" ht="15.5" thickBot="1">
      <c r="B156" s="58" t="s">
        <v>73</v>
      </c>
      <c r="C156" s="288">
        <v>247228</v>
      </c>
      <c r="D156" s="288">
        <v>211351</v>
      </c>
      <c r="E156" s="288">
        <v>259776</v>
      </c>
      <c r="F156" s="288">
        <v>249725</v>
      </c>
      <c r="G156" s="288">
        <v>208199</v>
      </c>
      <c r="H156" s="288">
        <v>202065</v>
      </c>
      <c r="I156" s="288">
        <v>200436</v>
      </c>
      <c r="J156" s="288">
        <v>226471</v>
      </c>
      <c r="K156" s="288">
        <v>269376</v>
      </c>
      <c r="L156" s="288">
        <v>274385</v>
      </c>
      <c r="M156" s="288">
        <v>273578</v>
      </c>
      <c r="N156" s="387">
        <v>274371</v>
      </c>
      <c r="O156" s="387">
        <v>271665</v>
      </c>
      <c r="P156" s="387">
        <f>SUM(P151:P155)</f>
        <v>269483</v>
      </c>
      <c r="Q156" s="387">
        <f>SUM(Q151:Q155)</f>
        <v>254916</v>
      </c>
      <c r="R156" s="387">
        <v>268826</v>
      </c>
      <c r="S156" s="387">
        <v>267245.61836000002</v>
      </c>
      <c r="T156" s="387">
        <f>SUM(T151:T155)</f>
        <v>238733</v>
      </c>
      <c r="V156" s="58" t="s">
        <v>73</v>
      </c>
      <c r="W156" s="387">
        <f>+SUM(W151:W155)</f>
        <v>237738.12134999997</v>
      </c>
      <c r="X156" s="387">
        <f>+[25]EEFF_TE_Per!X157</f>
        <v>214775.51923000001</v>
      </c>
    </row>
    <row r="157" spans="2:24" ht="15.5" thickBot="1">
      <c r="B157" s="65" t="s">
        <v>74</v>
      </c>
      <c r="C157" s="289">
        <v>326998</v>
      </c>
      <c r="D157" s="289">
        <v>321594</v>
      </c>
      <c r="E157" s="289">
        <v>378020</v>
      </c>
      <c r="F157" s="289">
        <v>326901</v>
      </c>
      <c r="G157" s="289">
        <v>315714</v>
      </c>
      <c r="H157" s="289">
        <v>319048</v>
      </c>
      <c r="I157" s="289">
        <v>370580</v>
      </c>
      <c r="J157" s="289">
        <v>330769</v>
      </c>
      <c r="K157" s="289">
        <v>306164</v>
      </c>
      <c r="L157" s="289">
        <v>319285</v>
      </c>
      <c r="M157" s="289">
        <v>365883</v>
      </c>
      <c r="N157" s="388">
        <v>368233</v>
      </c>
      <c r="O157" s="388">
        <v>330230</v>
      </c>
      <c r="P157" s="388">
        <f>P149+P156</f>
        <v>331607</v>
      </c>
      <c r="Q157" s="388">
        <f>Q149+Q156</f>
        <v>356125</v>
      </c>
      <c r="R157" s="388">
        <v>382315</v>
      </c>
      <c r="S157" s="388">
        <v>385246.07047000004</v>
      </c>
      <c r="T157" s="388">
        <f>T149+T156</f>
        <v>361438</v>
      </c>
      <c r="V157" s="65" t="s">
        <v>74</v>
      </c>
      <c r="W157" s="388">
        <f>+W156+W149</f>
        <v>380329.74595000001</v>
      </c>
      <c r="X157" s="388">
        <f>+[25]EEFF_TE_Per!X158</f>
        <v>340816.25433000003</v>
      </c>
    </row>
    <row r="158" spans="2:24" ht="15.5" thickBot="1">
      <c r="B158" s="67"/>
      <c r="C158" s="290"/>
      <c r="D158" s="290"/>
      <c r="E158" s="290"/>
      <c r="F158" s="290"/>
      <c r="G158" s="290"/>
      <c r="H158" s="290"/>
      <c r="I158" s="290"/>
      <c r="J158" s="290"/>
      <c r="K158" s="290"/>
      <c r="L158" s="290"/>
      <c r="M158" s="290"/>
      <c r="N158" s="389"/>
      <c r="O158" s="389"/>
      <c r="P158" s="389"/>
      <c r="Q158" s="389"/>
      <c r="R158" s="389"/>
      <c r="S158" s="389">
        <v>0</v>
      </c>
      <c r="T158" s="129"/>
      <c r="V158" s="67"/>
      <c r="W158" s="643"/>
      <c r="X158" s="643">
        <f>+[25]EEFF_TE_Per!X159</f>
        <v>0</v>
      </c>
    </row>
    <row r="159" spans="2:24" ht="15.5" thickBot="1">
      <c r="B159" s="73" t="s">
        <v>75</v>
      </c>
      <c r="C159" s="294"/>
      <c r="D159" s="294"/>
      <c r="E159" s="294"/>
      <c r="F159" s="294"/>
      <c r="G159" s="294"/>
      <c r="H159" s="294"/>
      <c r="I159" s="294"/>
      <c r="J159" s="294"/>
      <c r="K159" s="294"/>
      <c r="L159" s="294"/>
      <c r="M159" s="294"/>
      <c r="N159" s="390"/>
      <c r="O159" s="390"/>
      <c r="P159" s="390"/>
      <c r="Q159" s="390"/>
      <c r="R159" s="390"/>
      <c r="S159" s="390"/>
      <c r="T159" s="390"/>
      <c r="V159" s="73" t="s">
        <v>75</v>
      </c>
      <c r="W159" s="390"/>
      <c r="X159" s="390">
        <f>+[25]EEFF_TE_Per!X160</f>
        <v>0</v>
      </c>
    </row>
    <row r="160" spans="2:24" s="1" customFormat="1" ht="15.5">
      <c r="B160" s="12" t="s">
        <v>142</v>
      </c>
      <c r="C160" s="279">
        <v>23683</v>
      </c>
      <c r="D160" s="279">
        <v>23683</v>
      </c>
      <c r="E160" s="279">
        <v>23683</v>
      </c>
      <c r="F160" s="279">
        <v>23683</v>
      </c>
      <c r="G160" s="279">
        <v>23683</v>
      </c>
      <c r="H160" s="279">
        <v>23683</v>
      </c>
      <c r="I160" s="279">
        <v>23683</v>
      </c>
      <c r="J160" s="279">
        <v>23683</v>
      </c>
      <c r="K160" s="279">
        <v>23683</v>
      </c>
      <c r="L160" s="279">
        <v>23683</v>
      </c>
      <c r="M160" s="279">
        <v>23683</v>
      </c>
      <c r="N160" s="279">
        <v>23683</v>
      </c>
      <c r="O160" s="279">
        <v>23683</v>
      </c>
      <c r="P160" s="379">
        <v>23683</v>
      </c>
      <c r="Q160" s="379">
        <v>23683</v>
      </c>
      <c r="R160" s="379">
        <v>23683</v>
      </c>
      <c r="S160" s="379">
        <v>23682.675870000003</v>
      </c>
      <c r="T160" s="379">
        <v>23682.675870000003</v>
      </c>
      <c r="U160" s="643"/>
      <c r="V160" s="123" t="s">
        <v>142</v>
      </c>
      <c r="W160" s="379">
        <v>23682.675870000003</v>
      </c>
      <c r="X160" s="379">
        <f>+[25]EEFF_TE_Per!X161</f>
        <v>23682.675870000003</v>
      </c>
    </row>
    <row r="161" spans="1:24" s="1" customFormat="1" ht="15.5">
      <c r="B161" s="12" t="s">
        <v>143</v>
      </c>
      <c r="C161" s="279">
        <v>97571</v>
      </c>
      <c r="D161" s="279">
        <v>97571</v>
      </c>
      <c r="E161" s="279">
        <v>97571</v>
      </c>
      <c r="F161" s="279">
        <v>97571</v>
      </c>
      <c r="G161" s="279">
        <v>97571</v>
      </c>
      <c r="H161" s="279">
        <v>97571</v>
      </c>
      <c r="I161" s="279">
        <v>97571</v>
      </c>
      <c r="J161" s="279">
        <v>97571</v>
      </c>
      <c r="K161" s="279">
        <v>97571</v>
      </c>
      <c r="L161" s="279">
        <v>97571</v>
      </c>
      <c r="M161" s="279">
        <v>97571</v>
      </c>
      <c r="N161" s="279">
        <v>97571</v>
      </c>
      <c r="O161" s="279">
        <v>97571</v>
      </c>
      <c r="P161" s="379">
        <v>97571</v>
      </c>
      <c r="Q161" s="379">
        <v>97571</v>
      </c>
      <c r="R161" s="379">
        <v>97571</v>
      </c>
      <c r="S161" s="379">
        <v>72571.273010000004</v>
      </c>
      <c r="T161" s="379">
        <v>72571.273010000004</v>
      </c>
      <c r="U161" s="643"/>
      <c r="V161" s="123" t="s">
        <v>143</v>
      </c>
      <c r="W161" s="379">
        <v>72571.273010000004</v>
      </c>
      <c r="X161" s="379">
        <f>+[25]EEFF_TE_Per!X162</f>
        <v>65571.273010000004</v>
      </c>
    </row>
    <row r="162" spans="1:24" s="1" customFormat="1" ht="15.5">
      <c r="B162" s="12" t="s">
        <v>124</v>
      </c>
      <c r="C162" s="279">
        <v>4737</v>
      </c>
      <c r="D162" s="279">
        <v>4737</v>
      </c>
      <c r="E162" s="279">
        <v>4737</v>
      </c>
      <c r="F162" s="279">
        <v>4737</v>
      </c>
      <c r="G162" s="279">
        <v>4737</v>
      </c>
      <c r="H162" s="279">
        <v>4737</v>
      </c>
      <c r="I162" s="279">
        <v>4737</v>
      </c>
      <c r="J162" s="279">
        <v>4737</v>
      </c>
      <c r="K162" s="279">
        <v>4737</v>
      </c>
      <c r="L162" s="279">
        <v>4737</v>
      </c>
      <c r="M162" s="279">
        <v>4737</v>
      </c>
      <c r="N162" s="279">
        <v>4737</v>
      </c>
      <c r="O162" s="279">
        <v>4737</v>
      </c>
      <c r="P162" s="379">
        <v>4737</v>
      </c>
      <c r="Q162" s="379">
        <v>4737</v>
      </c>
      <c r="R162" s="379">
        <v>4737</v>
      </c>
      <c r="S162" s="379">
        <v>4736.5354600000001</v>
      </c>
      <c r="T162" s="379">
        <v>4736.5354600000001</v>
      </c>
      <c r="U162" s="643"/>
      <c r="V162" s="123" t="s">
        <v>124</v>
      </c>
      <c r="W162" s="379">
        <v>4736.5354600000001</v>
      </c>
      <c r="X162" s="379">
        <f>+[25]EEFF_TE_Per!X163</f>
        <v>4736.5354600000001</v>
      </c>
    </row>
    <row r="163" spans="1:24" s="1" customFormat="1" ht="15.5">
      <c r="B163" s="12" t="s">
        <v>144</v>
      </c>
      <c r="C163" s="279">
        <v>-9189</v>
      </c>
      <c r="D163" s="279">
        <v>-4784</v>
      </c>
      <c r="E163" s="279">
        <v>-3874</v>
      </c>
      <c r="F163" s="279">
        <v>-3534</v>
      </c>
      <c r="G163" s="279">
        <v>-3372</v>
      </c>
      <c r="H163" s="279">
        <v>-4330</v>
      </c>
      <c r="I163" s="279">
        <v>-3944</v>
      </c>
      <c r="J163" s="279">
        <v>-4306</v>
      </c>
      <c r="K163" s="279">
        <v>-3642</v>
      </c>
      <c r="L163" s="279">
        <v>-2817</v>
      </c>
      <c r="M163" s="279">
        <v>-3407</v>
      </c>
      <c r="N163" s="279">
        <v>-2829</v>
      </c>
      <c r="O163" s="279">
        <v>-2237</v>
      </c>
      <c r="P163" s="379">
        <v>-1793</v>
      </c>
      <c r="Q163" s="379">
        <v>-1754</v>
      </c>
      <c r="R163" s="379">
        <v>-1106</v>
      </c>
      <c r="S163" s="379">
        <v>-1685.53964</v>
      </c>
      <c r="T163" s="379">
        <v>-1574</v>
      </c>
      <c r="U163" s="643"/>
      <c r="V163" s="123" t="s">
        <v>144</v>
      </c>
      <c r="W163" s="379">
        <v>-1089.0482199999999</v>
      </c>
      <c r="X163" s="379">
        <f>+[25]EEFF_TE_Per!X164</f>
        <v>-1872.7554499999999</v>
      </c>
    </row>
    <row r="164" spans="1:24" s="1" customFormat="1" ht="15.5">
      <c r="B164" s="12" t="s">
        <v>125</v>
      </c>
      <c r="C164" s="279">
        <v>82918</v>
      </c>
      <c r="D164" s="279">
        <v>73162</v>
      </c>
      <c r="E164" s="279">
        <v>43291</v>
      </c>
      <c r="F164" s="279">
        <v>53814</v>
      </c>
      <c r="G164" s="279">
        <v>64729</v>
      </c>
      <c r="H164" s="279">
        <v>65199</v>
      </c>
      <c r="I164" s="279">
        <v>17150</v>
      </c>
      <c r="J164" s="279">
        <v>28968</v>
      </c>
      <c r="K164" s="279">
        <v>41788</v>
      </c>
      <c r="L164" s="279">
        <v>70132</v>
      </c>
      <c r="M164" s="279">
        <v>81843</v>
      </c>
      <c r="N164" s="279">
        <v>24303</v>
      </c>
      <c r="O164" s="279">
        <v>36486</v>
      </c>
      <c r="P164" s="379">
        <v>46208</v>
      </c>
      <c r="Q164" s="379">
        <v>13323</v>
      </c>
      <c r="R164" s="379">
        <v>25405</v>
      </c>
      <c r="S164" s="379">
        <v>39721.674399999996</v>
      </c>
      <c r="T164" s="379">
        <v>28761</v>
      </c>
      <c r="U164" s="643"/>
      <c r="V164" s="123" t="s">
        <v>125</v>
      </c>
      <c r="W164" s="379">
        <v>15132.702450000001</v>
      </c>
      <c r="X164" s="379">
        <f>+[25]EEFF_TE_Per!X165</f>
        <v>30077.071090000001</v>
      </c>
    </row>
    <row r="165" spans="1:24" ht="15.5" thickBot="1">
      <c r="B165" s="58" t="s">
        <v>84</v>
      </c>
      <c r="C165" s="288">
        <v>199720</v>
      </c>
      <c r="D165" s="288">
        <v>194369</v>
      </c>
      <c r="E165" s="288">
        <v>165408</v>
      </c>
      <c r="F165" s="288">
        <v>176271</v>
      </c>
      <c r="G165" s="288">
        <v>187348</v>
      </c>
      <c r="H165" s="288">
        <v>186860</v>
      </c>
      <c r="I165" s="288">
        <v>139197</v>
      </c>
      <c r="J165" s="288">
        <v>150653</v>
      </c>
      <c r="K165" s="288">
        <v>164137</v>
      </c>
      <c r="L165" s="288">
        <v>193306</v>
      </c>
      <c r="M165" s="288">
        <v>204427</v>
      </c>
      <c r="N165" s="387">
        <v>147465</v>
      </c>
      <c r="O165" s="387">
        <v>160240</v>
      </c>
      <c r="P165" s="387">
        <f>SUM(P160:P164)</f>
        <v>170406</v>
      </c>
      <c r="Q165" s="387">
        <f>SUM(Q160:Q164)</f>
        <v>137560</v>
      </c>
      <c r="R165" s="387">
        <v>150290</v>
      </c>
      <c r="S165" s="387">
        <v>139026.61910000001</v>
      </c>
      <c r="T165" s="387">
        <f>SUM(T160:T164)</f>
        <v>128177.48434000001</v>
      </c>
      <c r="V165" s="58" t="s">
        <v>84</v>
      </c>
      <c r="W165" s="387">
        <f>+SUM(W160:W164)</f>
        <v>115034.13857000001</v>
      </c>
      <c r="X165" s="387">
        <f>+[25]EEFF_TE_Per!X166</f>
        <v>122194.79998000001</v>
      </c>
    </row>
    <row r="166" spans="1:24" ht="15.5" thickBot="1">
      <c r="B166" s="74" t="s">
        <v>85</v>
      </c>
      <c r="C166" s="289">
        <v>526718</v>
      </c>
      <c r="D166" s="289">
        <v>515963</v>
      </c>
      <c r="E166" s="289">
        <v>543428</v>
      </c>
      <c r="F166" s="289">
        <v>503172</v>
      </c>
      <c r="G166" s="289">
        <v>503062</v>
      </c>
      <c r="H166" s="289">
        <v>505908</v>
      </c>
      <c r="I166" s="289">
        <v>509777</v>
      </c>
      <c r="J166" s="289">
        <v>481422</v>
      </c>
      <c r="K166" s="289">
        <v>470301</v>
      </c>
      <c r="L166" s="289">
        <v>512591</v>
      </c>
      <c r="M166" s="289">
        <v>570310</v>
      </c>
      <c r="N166" s="388">
        <v>515698</v>
      </c>
      <c r="O166" s="388">
        <v>490470</v>
      </c>
      <c r="P166" s="388">
        <f>P157+P165</f>
        <v>502013</v>
      </c>
      <c r="Q166" s="388">
        <f>Q157+Q165</f>
        <v>493685</v>
      </c>
      <c r="R166" s="388">
        <v>532605</v>
      </c>
      <c r="S166" s="388">
        <v>524272.68957000005</v>
      </c>
      <c r="T166" s="388">
        <f>T157+T165</f>
        <v>489615.48434000002</v>
      </c>
      <c r="V166" s="74" t="s">
        <v>85</v>
      </c>
      <c r="W166" s="388">
        <f>+W165+W157</f>
        <v>495363.88452000002</v>
      </c>
      <c r="X166" s="388">
        <f>+[25]EEFF_TE_Per!X167</f>
        <v>463011.05431000004</v>
      </c>
    </row>
    <row r="167" spans="1:24" ht="15.5">
      <c r="C167" s="283">
        <f>+C139-C157-C165</f>
        <v>0</v>
      </c>
      <c r="D167" s="283">
        <f t="shared" ref="D167:Q167" si="36">+D139-D157-D165</f>
        <v>0</v>
      </c>
      <c r="E167" s="283">
        <f t="shared" si="36"/>
        <v>0</v>
      </c>
      <c r="F167" s="283">
        <f t="shared" si="36"/>
        <v>0</v>
      </c>
      <c r="G167" s="283">
        <f t="shared" si="36"/>
        <v>0</v>
      </c>
      <c r="H167" s="283">
        <f t="shared" si="36"/>
        <v>0</v>
      </c>
      <c r="I167" s="283">
        <f t="shared" si="36"/>
        <v>0</v>
      </c>
      <c r="J167" s="283">
        <f t="shared" si="36"/>
        <v>0</v>
      </c>
      <c r="K167" s="283">
        <f t="shared" si="36"/>
        <v>0</v>
      </c>
      <c r="L167" s="283">
        <f t="shared" si="36"/>
        <v>0</v>
      </c>
      <c r="M167" s="283">
        <f t="shared" si="36"/>
        <v>0</v>
      </c>
      <c r="N167" s="283">
        <f t="shared" si="36"/>
        <v>0</v>
      </c>
      <c r="O167" s="283">
        <v>0</v>
      </c>
      <c r="P167" s="283">
        <f t="shared" si="36"/>
        <v>0</v>
      </c>
      <c r="Q167" s="283">
        <f t="shared" si="36"/>
        <v>0</v>
      </c>
      <c r="R167" s="283">
        <v>0</v>
      </c>
      <c r="S167" s="283"/>
      <c r="T167" s="129"/>
    </row>
    <row r="168" spans="1:24" ht="15.5">
      <c r="C168" s="259"/>
      <c r="D168" s="259"/>
      <c r="E168" s="259"/>
      <c r="F168" s="259"/>
      <c r="G168" s="259"/>
      <c r="H168" s="259"/>
      <c r="I168" s="259"/>
      <c r="J168" s="259"/>
      <c r="K168" s="259"/>
      <c r="L168" s="259"/>
      <c r="M168" s="259"/>
      <c r="N168" s="259"/>
      <c r="O168" s="259"/>
      <c r="P168" s="259"/>
      <c r="Q168" s="259"/>
      <c r="R168" s="259"/>
      <c r="S168" s="259"/>
      <c r="T168" s="129"/>
    </row>
    <row r="169" spans="1:24" ht="15.5">
      <c r="C169" s="259"/>
      <c r="D169" s="259"/>
      <c r="E169" s="259"/>
      <c r="F169" s="259"/>
      <c r="G169" s="259"/>
      <c r="H169" s="259"/>
      <c r="I169" s="259"/>
      <c r="J169" s="259"/>
      <c r="K169" s="259"/>
      <c r="L169" s="259"/>
      <c r="M169" s="259"/>
      <c r="N169" s="259"/>
      <c r="O169" s="259"/>
      <c r="P169" s="259"/>
      <c r="Q169" s="259"/>
      <c r="R169" s="259"/>
      <c r="S169" s="259"/>
      <c r="T169" s="129"/>
    </row>
    <row r="170" spans="1:24" ht="15.5">
      <c r="A170" s="149" t="s">
        <v>468</v>
      </c>
      <c r="B170" s="19" t="s">
        <v>178</v>
      </c>
      <c r="C170" s="276"/>
      <c r="D170" s="276"/>
      <c r="E170" s="276"/>
      <c r="F170" s="276"/>
      <c r="G170" s="276"/>
      <c r="H170" s="276"/>
      <c r="I170" s="259"/>
      <c r="J170" s="259"/>
      <c r="K170" s="259"/>
      <c r="L170" s="259"/>
      <c r="M170" s="276"/>
      <c r="N170" s="276"/>
      <c r="O170" s="276"/>
      <c r="P170" s="276"/>
      <c r="Q170" s="276"/>
      <c r="R170" s="276"/>
      <c r="S170" s="276"/>
      <c r="T170" s="129"/>
    </row>
    <row r="171" spans="1:24" ht="15.5">
      <c r="B171" s="21" t="s">
        <v>108</v>
      </c>
      <c r="C171" s="276"/>
      <c r="D171" s="276"/>
      <c r="E171" s="259"/>
      <c r="F171" s="259"/>
      <c r="G171" s="259"/>
      <c r="H171" s="259"/>
      <c r="I171" s="259"/>
      <c r="J171" s="259"/>
      <c r="K171" s="259"/>
      <c r="L171" s="259"/>
      <c r="M171" s="259"/>
      <c r="N171" s="259"/>
      <c r="O171" s="259"/>
      <c r="P171" s="259"/>
      <c r="Q171" s="259"/>
      <c r="R171" s="259"/>
      <c r="S171" s="259"/>
      <c r="T171" s="129"/>
    </row>
    <row r="172" spans="1:24" ht="15.5">
      <c r="C172" s="276">
        <f>8328-C189</f>
        <v>0</v>
      </c>
      <c r="D172" s="276">
        <f>9521-D189</f>
        <v>0</v>
      </c>
      <c r="E172" s="259"/>
      <c r="F172" s="259"/>
      <c r="G172" s="259"/>
      <c r="H172" s="259"/>
      <c r="I172" s="276"/>
      <c r="J172" s="276"/>
      <c r="K172" s="276"/>
      <c r="L172" s="276"/>
      <c r="M172" s="259"/>
      <c r="N172" s="259"/>
      <c r="O172" s="259"/>
      <c r="P172" s="259"/>
      <c r="Q172" s="259"/>
      <c r="R172" s="259"/>
      <c r="S172" s="259"/>
      <c r="T172" s="129"/>
    </row>
    <row r="173" spans="1:24" ht="15">
      <c r="B173" s="78"/>
      <c r="C173" s="202">
        <v>2016</v>
      </c>
      <c r="D173" s="202">
        <v>2017</v>
      </c>
      <c r="E173" s="202" t="s">
        <v>649</v>
      </c>
      <c r="F173" s="202" t="s">
        <v>650</v>
      </c>
      <c r="G173" s="202" t="s">
        <v>651</v>
      </c>
      <c r="H173" s="202" t="s">
        <v>652</v>
      </c>
      <c r="I173" s="202" t="s">
        <v>653</v>
      </c>
      <c r="J173" s="202" t="s">
        <v>654</v>
      </c>
      <c r="K173" s="202" t="s">
        <v>655</v>
      </c>
      <c r="L173" s="202" t="s">
        <v>656</v>
      </c>
      <c r="M173" s="202" t="s">
        <v>657</v>
      </c>
      <c r="N173" s="202" t="s">
        <v>658</v>
      </c>
      <c r="O173" s="202" t="s">
        <v>625</v>
      </c>
      <c r="P173" s="202" t="s">
        <v>938</v>
      </c>
      <c r="Q173" s="202" t="s">
        <v>992</v>
      </c>
      <c r="R173" s="202" t="s">
        <v>1026</v>
      </c>
      <c r="S173" s="202" t="s">
        <v>1164</v>
      </c>
      <c r="T173" s="202" t="s">
        <v>1205</v>
      </c>
      <c r="V173" s="78"/>
      <c r="W173" s="202" t="s">
        <v>1246</v>
      </c>
      <c r="X173" s="202" t="str">
        <f>+[25]EEFF_TE_Per!X174</f>
        <v>2T22</v>
      </c>
    </row>
    <row r="174" spans="1:24" s="129" customFormat="1" ht="15.5">
      <c r="B174" s="144"/>
      <c r="C174" s="381"/>
      <c r="D174" s="381"/>
      <c r="E174" s="381"/>
      <c r="F174" s="381"/>
      <c r="G174" s="381"/>
      <c r="H174" s="381"/>
      <c r="I174" s="381"/>
      <c r="J174" s="381"/>
      <c r="K174" s="381"/>
      <c r="L174" s="381"/>
      <c r="M174" s="381"/>
      <c r="N174" s="381"/>
      <c r="O174" s="381"/>
      <c r="P174" s="381"/>
      <c r="Q174" s="381"/>
      <c r="R174" s="381"/>
      <c r="S174" s="381"/>
      <c r="T174" s="381"/>
      <c r="U174" s="643"/>
      <c r="X174" s="643"/>
    </row>
    <row r="175" spans="1:24" s="129" customFormat="1" ht="15.5">
      <c r="B175" s="145" t="s">
        <v>13</v>
      </c>
      <c r="C175" s="379">
        <v>19784</v>
      </c>
      <c r="D175" s="379">
        <v>32</v>
      </c>
      <c r="E175" s="379">
        <v>0</v>
      </c>
      <c r="F175" s="379">
        <v>0</v>
      </c>
      <c r="G175" s="379">
        <v>0</v>
      </c>
      <c r="H175" s="379">
        <v>0</v>
      </c>
      <c r="I175" s="379">
        <v>0</v>
      </c>
      <c r="J175" s="379">
        <v>0</v>
      </c>
      <c r="K175" s="379">
        <v>0</v>
      </c>
      <c r="L175" s="379">
        <v>0</v>
      </c>
      <c r="M175" s="379">
        <v>0</v>
      </c>
      <c r="N175" s="379">
        <v>0</v>
      </c>
      <c r="O175" s="379">
        <v>0</v>
      </c>
      <c r="P175" s="379">
        <v>0</v>
      </c>
      <c r="Q175" s="379">
        <v>0</v>
      </c>
      <c r="R175" s="379">
        <v>0</v>
      </c>
      <c r="S175" s="379">
        <v>0</v>
      </c>
      <c r="T175" s="379">
        <v>0</v>
      </c>
      <c r="U175" s="643"/>
      <c r="V175" s="145" t="s">
        <v>13</v>
      </c>
      <c r="W175" s="379">
        <v>0</v>
      </c>
      <c r="X175" s="379">
        <f>+[25]EEFF_TE_Per!X176</f>
        <v>0</v>
      </c>
    </row>
    <row r="176" spans="1:24" s="129" customFormat="1" ht="15.5">
      <c r="B176" s="145" t="s">
        <v>14</v>
      </c>
      <c r="C176" s="379">
        <v>19784</v>
      </c>
      <c r="D176" s="379">
        <v>32</v>
      </c>
      <c r="E176" s="379">
        <v>0</v>
      </c>
      <c r="F176" s="379">
        <v>0</v>
      </c>
      <c r="G176" s="379">
        <v>0</v>
      </c>
      <c r="H176" s="379">
        <v>0</v>
      </c>
      <c r="I176" s="379">
        <v>0</v>
      </c>
      <c r="J176" s="379">
        <v>0</v>
      </c>
      <c r="K176" s="379">
        <v>0</v>
      </c>
      <c r="L176" s="379">
        <v>0</v>
      </c>
      <c r="M176" s="379">
        <v>0</v>
      </c>
      <c r="N176" s="379">
        <v>0</v>
      </c>
      <c r="O176" s="379">
        <v>0</v>
      </c>
      <c r="P176" s="379">
        <v>0</v>
      </c>
      <c r="Q176" s="379">
        <v>0</v>
      </c>
      <c r="R176" s="379">
        <v>0</v>
      </c>
      <c r="S176" s="379">
        <v>0</v>
      </c>
      <c r="T176" s="379">
        <v>0</v>
      </c>
      <c r="U176" s="643"/>
      <c r="V176" s="145" t="s">
        <v>14</v>
      </c>
      <c r="W176" s="379">
        <v>0</v>
      </c>
      <c r="X176" s="379">
        <f>+[25]EEFF_TE_Per!X177</f>
        <v>0</v>
      </c>
    </row>
    <row r="177" spans="2:24" s="129" customFormat="1" ht="15.5">
      <c r="B177" s="146" t="s">
        <v>15</v>
      </c>
      <c r="C177" s="380">
        <f t="shared" ref="C177:N177" si="37">+C175-C176</f>
        <v>0</v>
      </c>
      <c r="D177" s="380">
        <f t="shared" si="37"/>
        <v>0</v>
      </c>
      <c r="E177" s="380">
        <f t="shared" si="37"/>
        <v>0</v>
      </c>
      <c r="F177" s="380">
        <f t="shared" si="37"/>
        <v>0</v>
      </c>
      <c r="G177" s="380">
        <f t="shared" si="37"/>
        <v>0</v>
      </c>
      <c r="H177" s="380">
        <f t="shared" si="37"/>
        <v>0</v>
      </c>
      <c r="I177" s="380">
        <f t="shared" si="37"/>
        <v>0</v>
      </c>
      <c r="J177" s="380">
        <f t="shared" si="37"/>
        <v>0</v>
      </c>
      <c r="K177" s="380">
        <f t="shared" si="37"/>
        <v>0</v>
      </c>
      <c r="L177" s="380">
        <f t="shared" si="37"/>
        <v>0</v>
      </c>
      <c r="M177" s="380">
        <f t="shared" si="37"/>
        <v>0</v>
      </c>
      <c r="N177" s="380">
        <f t="shared" si="37"/>
        <v>0</v>
      </c>
      <c r="O177" s="380">
        <v>0</v>
      </c>
      <c r="P177" s="380">
        <v>0</v>
      </c>
      <c r="Q177" s="380">
        <v>0</v>
      </c>
      <c r="R177" s="380">
        <v>0</v>
      </c>
      <c r="S177" s="380">
        <v>0</v>
      </c>
      <c r="T177" s="380">
        <v>0</v>
      </c>
      <c r="U177" s="643"/>
      <c r="V177" s="126" t="s">
        <v>1247</v>
      </c>
      <c r="W177" s="380">
        <f>+W175-W176</f>
        <v>0</v>
      </c>
      <c r="X177" s="380">
        <f>+[25]EEFF_TE_Per!X178</f>
        <v>0</v>
      </c>
    </row>
    <row r="178" spans="2:24" ht="15.5">
      <c r="B178" s="80"/>
      <c r="C178" s="77"/>
      <c r="D178" s="77"/>
      <c r="E178" s="77"/>
      <c r="F178" s="77"/>
      <c r="G178" s="77"/>
      <c r="H178" s="77"/>
      <c r="I178" s="77"/>
      <c r="J178" s="77"/>
      <c r="K178" s="77"/>
      <c r="L178" s="77"/>
      <c r="M178" s="77"/>
      <c r="N178" s="77"/>
      <c r="O178" s="77"/>
      <c r="P178" s="381"/>
      <c r="Q178" s="381"/>
      <c r="R178" s="381"/>
      <c r="S178" s="381"/>
      <c r="T178" s="381"/>
      <c r="W178" s="381"/>
      <c r="X178" s="381"/>
    </row>
    <row r="179" spans="2:24" s="129" customFormat="1" ht="15.5">
      <c r="B179" s="123" t="s">
        <v>88</v>
      </c>
      <c r="C179" s="279">
        <v>13606</v>
      </c>
      <c r="D179" s="279">
        <v>15366</v>
      </c>
      <c r="E179" s="279">
        <v>3791</v>
      </c>
      <c r="F179" s="279">
        <v>4173</v>
      </c>
      <c r="G179" s="279">
        <v>4437</v>
      </c>
      <c r="H179" s="279">
        <v>4492</v>
      </c>
      <c r="I179" s="279">
        <v>4679</v>
      </c>
      <c r="J179" s="279">
        <v>4737</v>
      </c>
      <c r="K179" s="279">
        <v>4226</v>
      </c>
      <c r="L179" s="279">
        <v>4536</v>
      </c>
      <c r="M179" s="279">
        <v>4398</v>
      </c>
      <c r="N179" s="279">
        <v>4633</v>
      </c>
      <c r="O179" s="279">
        <v>4692</v>
      </c>
      <c r="P179" s="379">
        <v>4711</v>
      </c>
      <c r="Q179" s="379">
        <v>7593</v>
      </c>
      <c r="R179" s="379">
        <v>7354</v>
      </c>
      <c r="S179" s="379">
        <v>7548.1848299999983</v>
      </c>
      <c r="T179" s="379">
        <v>7589</v>
      </c>
      <c r="U179" s="643"/>
      <c r="V179" s="123" t="s">
        <v>88</v>
      </c>
      <c r="W179" s="379">
        <v>7772.3031999999994</v>
      </c>
      <c r="X179" s="379">
        <f>+[25]EEFF_TE_Per!X180</f>
        <v>7925.2119500000017</v>
      </c>
    </row>
    <row r="180" spans="2:24" s="129" customFormat="1" ht="15.5">
      <c r="B180" s="123" t="s">
        <v>126</v>
      </c>
      <c r="C180" s="279">
        <v>121</v>
      </c>
      <c r="D180" s="279">
        <v>163</v>
      </c>
      <c r="E180" s="279">
        <v>25</v>
      </c>
      <c r="F180" s="279">
        <v>25</v>
      </c>
      <c r="G180" s="279">
        <v>25</v>
      </c>
      <c r="H180" s="279">
        <v>30</v>
      </c>
      <c r="I180" s="279">
        <v>21</v>
      </c>
      <c r="J180" s="279">
        <v>30</v>
      </c>
      <c r="K180" s="279">
        <v>25</v>
      </c>
      <c r="L180" s="279">
        <v>30</v>
      </c>
      <c r="M180" s="279">
        <v>30</v>
      </c>
      <c r="N180" s="279">
        <v>27</v>
      </c>
      <c r="O180" s="279">
        <v>25</v>
      </c>
      <c r="P180" s="379">
        <v>36</v>
      </c>
      <c r="Q180" s="379">
        <v>101</v>
      </c>
      <c r="R180" s="379">
        <v>587</v>
      </c>
      <c r="S180" s="379">
        <v>-39.902330000000006</v>
      </c>
      <c r="T180" s="379">
        <v>178</v>
      </c>
      <c r="U180" s="643"/>
      <c r="V180" s="123" t="s">
        <v>126</v>
      </c>
      <c r="W180" s="379">
        <v>213.55482000000001</v>
      </c>
      <c r="X180" s="379">
        <f>+[25]EEFF_TE_Per!X181</f>
        <v>166.42483000000004</v>
      </c>
    </row>
    <row r="181" spans="2:24" s="129" customFormat="1" ht="15.5">
      <c r="B181" s="145" t="s">
        <v>22</v>
      </c>
      <c r="C181" s="279">
        <v>0</v>
      </c>
      <c r="D181" s="279">
        <v>0</v>
      </c>
      <c r="E181" s="279">
        <v>0</v>
      </c>
      <c r="F181" s="279">
        <v>0</v>
      </c>
      <c r="G181" s="279">
        <v>0</v>
      </c>
      <c r="H181" s="279">
        <v>0</v>
      </c>
      <c r="I181" s="279">
        <v>0</v>
      </c>
      <c r="J181" s="279">
        <v>0</v>
      </c>
      <c r="K181" s="279">
        <v>0</v>
      </c>
      <c r="L181" s="279">
        <v>0</v>
      </c>
      <c r="M181" s="279">
        <v>0</v>
      </c>
      <c r="N181" s="279">
        <v>0</v>
      </c>
      <c r="O181" s="279">
        <v>0</v>
      </c>
      <c r="P181" s="379">
        <v>0</v>
      </c>
      <c r="Q181" s="379">
        <v>0</v>
      </c>
      <c r="R181" s="379">
        <v>0</v>
      </c>
      <c r="S181" s="379">
        <v>0</v>
      </c>
      <c r="T181" s="379">
        <v>0</v>
      </c>
      <c r="U181" s="643"/>
      <c r="V181" s="145" t="s">
        <v>22</v>
      </c>
      <c r="W181" s="379">
        <v>12.397270000000001</v>
      </c>
      <c r="X181" s="379">
        <f>+[25]EEFF_TE_Per!X182</f>
        <v>5.1699999999996749E-3</v>
      </c>
    </row>
    <row r="182" spans="2:24" s="1" customFormat="1" ht="15.5">
      <c r="B182" s="123" t="s">
        <v>23</v>
      </c>
      <c r="C182" s="279">
        <v>1637</v>
      </c>
      <c r="D182" s="279">
        <v>1842</v>
      </c>
      <c r="E182" s="279">
        <v>387</v>
      </c>
      <c r="F182" s="279">
        <v>462</v>
      </c>
      <c r="G182" s="279">
        <v>573</v>
      </c>
      <c r="H182" s="279">
        <v>591</v>
      </c>
      <c r="I182" s="279">
        <v>504</v>
      </c>
      <c r="J182" s="279">
        <v>493</v>
      </c>
      <c r="K182" s="279">
        <v>636</v>
      </c>
      <c r="L182" s="279">
        <v>701</v>
      </c>
      <c r="M182" s="279">
        <v>661</v>
      </c>
      <c r="N182" s="279">
        <v>695</v>
      </c>
      <c r="O182" s="279">
        <v>1758</v>
      </c>
      <c r="P182" s="379">
        <v>782</v>
      </c>
      <c r="Q182" s="379">
        <v>900</v>
      </c>
      <c r="R182" s="379">
        <v>1045</v>
      </c>
      <c r="S182" s="379">
        <v>1483.4238399999999</v>
      </c>
      <c r="T182" s="379">
        <v>1403</v>
      </c>
      <c r="U182" s="643"/>
      <c r="V182" s="123" t="s">
        <v>23</v>
      </c>
      <c r="W182" s="379">
        <v>1422.2443400000002</v>
      </c>
      <c r="X182" s="379">
        <f>+[25]EEFF_TE_Per!X183</f>
        <v>1116.25668</v>
      </c>
    </row>
    <row r="183" spans="2:24" s="129" customFormat="1" ht="15.5">
      <c r="B183" s="146" t="s">
        <v>24</v>
      </c>
      <c r="C183" s="380">
        <f t="shared" ref="C183:N183" si="38">+SUM(C179:C181)-C182</f>
        <v>12090</v>
      </c>
      <c r="D183" s="380">
        <f t="shared" si="38"/>
        <v>13687</v>
      </c>
      <c r="E183" s="380">
        <f t="shared" si="38"/>
        <v>3429</v>
      </c>
      <c r="F183" s="380">
        <f t="shared" si="38"/>
        <v>3736</v>
      </c>
      <c r="G183" s="380">
        <f t="shared" si="38"/>
        <v>3889</v>
      </c>
      <c r="H183" s="380">
        <f t="shared" si="38"/>
        <v>3931</v>
      </c>
      <c r="I183" s="380">
        <f t="shared" si="38"/>
        <v>4196</v>
      </c>
      <c r="J183" s="380">
        <f t="shared" si="38"/>
        <v>4274</v>
      </c>
      <c r="K183" s="380">
        <f t="shared" si="38"/>
        <v>3615</v>
      </c>
      <c r="L183" s="380">
        <f t="shared" si="38"/>
        <v>3865</v>
      </c>
      <c r="M183" s="380">
        <f t="shared" si="38"/>
        <v>3767</v>
      </c>
      <c r="N183" s="380">
        <f t="shared" si="38"/>
        <v>3965</v>
      </c>
      <c r="O183" s="380">
        <v>2959</v>
      </c>
      <c r="P183" s="380">
        <f>+SUM(P179:P181)-P182</f>
        <v>3965</v>
      </c>
      <c r="Q183" s="380">
        <f t="shared" ref="Q183" si="39">+SUM(Q179:Q181)-Q182</f>
        <v>6794</v>
      </c>
      <c r="R183" s="380">
        <v>6896</v>
      </c>
      <c r="S183" s="380">
        <v>6024.8586599999981</v>
      </c>
      <c r="T183" s="380">
        <f t="shared" ref="T183" si="40">+SUM(T179:T181)-T182</f>
        <v>6364</v>
      </c>
      <c r="U183" s="643"/>
      <c r="V183" s="123" t="s">
        <v>26</v>
      </c>
      <c r="W183" s="379">
        <v>1123.8708999999999</v>
      </c>
      <c r="X183" s="379">
        <f>+[25]EEFF_TE_Per!X184</f>
        <v>1168.1041299999997</v>
      </c>
    </row>
    <row r="184" spans="2:24" s="129" customFormat="1" ht="15.5">
      <c r="B184" s="147" t="s">
        <v>92</v>
      </c>
      <c r="C184" s="382">
        <f t="shared" ref="C184:Q184" si="41">+C177+C183</f>
        <v>12090</v>
      </c>
      <c r="D184" s="382">
        <f t="shared" si="41"/>
        <v>13687</v>
      </c>
      <c r="E184" s="382">
        <f t="shared" si="41"/>
        <v>3429</v>
      </c>
      <c r="F184" s="382">
        <f t="shared" si="41"/>
        <v>3736</v>
      </c>
      <c r="G184" s="382">
        <f t="shared" si="41"/>
        <v>3889</v>
      </c>
      <c r="H184" s="382">
        <f t="shared" si="41"/>
        <v>3931</v>
      </c>
      <c r="I184" s="382">
        <f t="shared" si="41"/>
        <v>4196</v>
      </c>
      <c r="J184" s="382">
        <f t="shared" si="41"/>
        <v>4274</v>
      </c>
      <c r="K184" s="382">
        <f t="shared" si="41"/>
        <v>3615</v>
      </c>
      <c r="L184" s="382">
        <f t="shared" si="41"/>
        <v>3865</v>
      </c>
      <c r="M184" s="382">
        <f t="shared" si="41"/>
        <v>3767</v>
      </c>
      <c r="N184" s="382">
        <f t="shared" si="41"/>
        <v>3965</v>
      </c>
      <c r="O184" s="382">
        <v>2959</v>
      </c>
      <c r="P184" s="382">
        <f t="shared" si="41"/>
        <v>3965</v>
      </c>
      <c r="Q184" s="382">
        <f t="shared" si="41"/>
        <v>6794</v>
      </c>
      <c r="R184" s="382">
        <v>6896</v>
      </c>
      <c r="S184" s="382">
        <v>6024.8586599999981</v>
      </c>
      <c r="T184" s="382">
        <f t="shared" ref="T184" si="42">+T177+T183</f>
        <v>6364</v>
      </c>
      <c r="U184" s="643"/>
      <c r="V184" s="221" t="s">
        <v>676</v>
      </c>
      <c r="W184" s="382">
        <f>+SUM(W179:W181)-SUM(W182:W183)+W177</f>
        <v>5452.14005</v>
      </c>
      <c r="X184" s="382">
        <f>+[25]EEFF_TE_Per!X185</f>
        <v>5807.2811400000028</v>
      </c>
    </row>
    <row r="185" spans="2:24" s="129" customFormat="1" ht="15.5">
      <c r="B185" s="10"/>
      <c r="C185" s="9"/>
      <c r="D185" s="9"/>
      <c r="E185" s="9"/>
      <c r="F185" s="9"/>
      <c r="G185" s="9"/>
      <c r="H185" s="9"/>
      <c r="I185" s="9"/>
      <c r="J185" s="506"/>
      <c r="K185" s="506"/>
      <c r="L185" s="506"/>
      <c r="M185" s="9"/>
      <c r="N185" s="506"/>
      <c r="O185" s="506"/>
      <c r="P185" s="391"/>
      <c r="Q185" s="391"/>
      <c r="R185" s="391"/>
      <c r="S185" s="391">
        <v>0</v>
      </c>
      <c r="T185" s="391"/>
      <c r="U185" s="643"/>
      <c r="X185" s="643">
        <f>+[25]EEFF_TE_Per!X186</f>
        <v>0</v>
      </c>
    </row>
    <row r="186" spans="2:24" s="129" customFormat="1" ht="15.5">
      <c r="B186" s="123" t="s">
        <v>26</v>
      </c>
      <c r="C186" s="379">
        <v>3601</v>
      </c>
      <c r="D186" s="379">
        <v>4089</v>
      </c>
      <c r="E186" s="379">
        <v>975</v>
      </c>
      <c r="F186" s="379">
        <v>977</v>
      </c>
      <c r="G186" s="379">
        <v>975</v>
      </c>
      <c r="H186" s="379">
        <v>976</v>
      </c>
      <c r="I186" s="379">
        <v>901</v>
      </c>
      <c r="J186" s="379">
        <v>901</v>
      </c>
      <c r="K186" s="379">
        <v>900</v>
      </c>
      <c r="L186" s="379">
        <v>-596</v>
      </c>
      <c r="M186" s="379">
        <v>915</v>
      </c>
      <c r="N186" s="379">
        <v>915</v>
      </c>
      <c r="O186" s="379">
        <v>915</v>
      </c>
      <c r="P186" s="379">
        <v>972</v>
      </c>
      <c r="Q186" s="379">
        <v>1141</v>
      </c>
      <c r="R186" s="379">
        <v>1139</v>
      </c>
      <c r="S186" s="379">
        <v>1375.67679</v>
      </c>
      <c r="T186" s="379">
        <v>1178</v>
      </c>
      <c r="U186" s="643"/>
      <c r="X186" s="643">
        <f>+[25]EEFF_TE_Per!X187</f>
        <v>0</v>
      </c>
    </row>
    <row r="187" spans="2:24" ht="15.5">
      <c r="B187" s="123" t="s">
        <v>27</v>
      </c>
      <c r="C187" s="279">
        <v>0</v>
      </c>
      <c r="D187" s="279">
        <v>0</v>
      </c>
      <c r="E187" s="279">
        <v>0</v>
      </c>
      <c r="F187" s="279">
        <v>0</v>
      </c>
      <c r="G187" s="279">
        <v>0</v>
      </c>
      <c r="H187" s="279">
        <v>0</v>
      </c>
      <c r="I187" s="279">
        <v>0</v>
      </c>
      <c r="J187" s="279">
        <v>0</v>
      </c>
      <c r="K187" s="279">
        <v>0</v>
      </c>
      <c r="L187" s="279">
        <v>0</v>
      </c>
      <c r="M187" s="279">
        <v>0</v>
      </c>
      <c r="N187" s="279">
        <v>0</v>
      </c>
      <c r="O187" s="279">
        <v>0</v>
      </c>
      <c r="P187" s="379">
        <v>0</v>
      </c>
      <c r="Q187" s="379">
        <v>0</v>
      </c>
      <c r="R187" s="379">
        <v>0</v>
      </c>
      <c r="S187" s="379">
        <v>0</v>
      </c>
      <c r="T187" s="379">
        <v>0</v>
      </c>
      <c r="V187" s="123" t="s">
        <v>27</v>
      </c>
      <c r="W187" s="379">
        <v>0</v>
      </c>
      <c r="X187" s="379">
        <f>+[25]EEFF_TE_Per!X188</f>
        <v>0</v>
      </c>
    </row>
    <row r="188" spans="2:24" s="1" customFormat="1" ht="15.5">
      <c r="B188" s="123" t="s">
        <v>28</v>
      </c>
      <c r="C188" s="279">
        <v>-161</v>
      </c>
      <c r="D188" s="279">
        <v>-77</v>
      </c>
      <c r="E188" s="279">
        <v>-17</v>
      </c>
      <c r="F188" s="279">
        <v>-15</v>
      </c>
      <c r="G188" s="279">
        <v>0</v>
      </c>
      <c r="H188" s="279">
        <v>-22</v>
      </c>
      <c r="I188" s="279">
        <v>1</v>
      </c>
      <c r="J188" s="279">
        <v>0</v>
      </c>
      <c r="K188" s="279">
        <v>-1</v>
      </c>
      <c r="L188" s="279">
        <v>-3</v>
      </c>
      <c r="M188" s="279">
        <v>0</v>
      </c>
      <c r="N188" s="279">
        <v>-21</v>
      </c>
      <c r="O188" s="279">
        <v>54</v>
      </c>
      <c r="P188" s="379">
        <v>2</v>
      </c>
      <c r="Q188" s="379">
        <v>5</v>
      </c>
      <c r="R188" s="379">
        <v>1</v>
      </c>
      <c r="S188" s="379">
        <v>0.46403999999999979</v>
      </c>
      <c r="T188" s="379">
        <v>4</v>
      </c>
      <c r="U188" s="643"/>
      <c r="V188" s="123" t="s">
        <v>28</v>
      </c>
      <c r="W188" s="379">
        <v>0</v>
      </c>
      <c r="X188" s="379">
        <f>+[25]EEFF_TE_Per!X189</f>
        <v>0</v>
      </c>
    </row>
    <row r="189" spans="2:24" s="1" customFormat="1" ht="15.5">
      <c r="B189" s="124" t="s">
        <v>29</v>
      </c>
      <c r="C189" s="281">
        <f t="shared" ref="C189:Q189" si="43">C184-C186+C187+C188</f>
        <v>8328</v>
      </c>
      <c r="D189" s="281">
        <f t="shared" si="43"/>
        <v>9521</v>
      </c>
      <c r="E189" s="281">
        <f t="shared" si="43"/>
        <v>2437</v>
      </c>
      <c r="F189" s="281">
        <f t="shared" si="43"/>
        <v>2744</v>
      </c>
      <c r="G189" s="281">
        <f t="shared" si="43"/>
        <v>2914</v>
      </c>
      <c r="H189" s="281">
        <f t="shared" si="43"/>
        <v>2933</v>
      </c>
      <c r="I189" s="281">
        <f t="shared" si="43"/>
        <v>3296</v>
      </c>
      <c r="J189" s="281">
        <f t="shared" si="43"/>
        <v>3373</v>
      </c>
      <c r="K189" s="281">
        <f t="shared" si="43"/>
        <v>2714</v>
      </c>
      <c r="L189" s="281">
        <f t="shared" si="43"/>
        <v>4458</v>
      </c>
      <c r="M189" s="281">
        <f t="shared" si="43"/>
        <v>2852</v>
      </c>
      <c r="N189" s="281">
        <f t="shared" si="43"/>
        <v>3029</v>
      </c>
      <c r="O189" s="281">
        <v>2098</v>
      </c>
      <c r="P189" s="383">
        <f t="shared" si="43"/>
        <v>2995</v>
      </c>
      <c r="Q189" s="383">
        <f t="shared" si="43"/>
        <v>5658</v>
      </c>
      <c r="R189" s="383">
        <v>5758</v>
      </c>
      <c r="S189" s="383">
        <v>4649.6459099999984</v>
      </c>
      <c r="T189" s="383">
        <f t="shared" ref="T189" si="44">T184-T186+T187+T188</f>
        <v>5190</v>
      </c>
      <c r="U189" s="643"/>
      <c r="V189" s="124" t="s">
        <v>29</v>
      </c>
      <c r="W189" s="383">
        <f>+W184+W187+W188</f>
        <v>5452.14005</v>
      </c>
      <c r="X189" s="383">
        <f>+[25]EEFF_TE_Per!X190</f>
        <v>5807.2811400000028</v>
      </c>
    </row>
    <row r="190" spans="2:24" s="1" customFormat="1" ht="15.5">
      <c r="B190" s="123"/>
      <c r="C190" s="279"/>
      <c r="D190" s="279"/>
      <c r="E190" s="279"/>
      <c r="F190" s="279"/>
      <c r="G190" s="279"/>
      <c r="H190" s="279"/>
      <c r="I190" s="279"/>
      <c r="J190" s="279"/>
      <c r="K190" s="279"/>
      <c r="L190" s="279"/>
      <c r="M190" s="279"/>
      <c r="N190" s="279"/>
      <c r="O190" s="279"/>
      <c r="P190" s="379"/>
      <c r="Q190" s="379"/>
      <c r="R190" s="379"/>
      <c r="S190" s="379">
        <v>0</v>
      </c>
      <c r="T190" s="379"/>
      <c r="U190" s="643"/>
      <c r="V190" s="123"/>
      <c r="W190" s="379"/>
      <c r="X190" s="379">
        <f>+[25]EEFF_TE_Per!X191</f>
        <v>0</v>
      </c>
    </row>
    <row r="191" spans="2:24" ht="15.5">
      <c r="B191" s="123" t="s">
        <v>30</v>
      </c>
      <c r="C191" s="279">
        <v>-541</v>
      </c>
      <c r="D191" s="279">
        <v>-1453</v>
      </c>
      <c r="E191" s="279">
        <v>-355</v>
      </c>
      <c r="F191" s="279">
        <v>-399</v>
      </c>
      <c r="G191" s="279">
        <v>-365</v>
      </c>
      <c r="H191" s="279">
        <f>-1368-E191-F191+-G191</f>
        <v>-249</v>
      </c>
      <c r="I191" s="379">
        <v>-286</v>
      </c>
      <c r="J191" s="379">
        <v>-223</v>
      </c>
      <c r="K191" s="379">
        <v>-308</v>
      </c>
      <c r="L191" s="379">
        <v>-35</v>
      </c>
      <c r="M191" s="379">
        <v>-259</v>
      </c>
      <c r="N191" s="379">
        <v>-290</v>
      </c>
      <c r="O191" s="379">
        <v>-497</v>
      </c>
      <c r="P191" s="379">
        <v>863</v>
      </c>
      <c r="Q191" s="379">
        <v>-1072</v>
      </c>
      <c r="R191" s="379">
        <v>-1075</v>
      </c>
      <c r="S191" s="379">
        <v>-625.01675999999998</v>
      </c>
      <c r="T191" s="379">
        <v>-1741</v>
      </c>
      <c r="V191" s="123" t="s">
        <v>30</v>
      </c>
      <c r="W191" s="379">
        <v>-5520.816890000001</v>
      </c>
      <c r="X191" s="379">
        <f>+[25]EEFF_TE_Per!X192</f>
        <v>-1906.485279999999</v>
      </c>
    </row>
    <row r="192" spans="2:24" ht="15.5">
      <c r="B192" s="124" t="s">
        <v>31</v>
      </c>
      <c r="C192" s="281">
        <f>+C189+C191</f>
        <v>7787</v>
      </c>
      <c r="D192" s="281">
        <f t="shared" ref="D192:Q192" si="45">+D189+D191</f>
        <v>8068</v>
      </c>
      <c r="E192" s="281">
        <f t="shared" si="45"/>
        <v>2082</v>
      </c>
      <c r="F192" s="281">
        <f t="shared" si="45"/>
        <v>2345</v>
      </c>
      <c r="G192" s="281">
        <f t="shared" si="45"/>
        <v>2549</v>
      </c>
      <c r="H192" s="281">
        <f t="shared" si="45"/>
        <v>2684</v>
      </c>
      <c r="I192" s="281">
        <f t="shared" si="45"/>
        <v>3010</v>
      </c>
      <c r="J192" s="281">
        <f t="shared" si="45"/>
        <v>3150</v>
      </c>
      <c r="K192" s="281">
        <f t="shared" si="45"/>
        <v>2406</v>
      </c>
      <c r="L192" s="281">
        <f t="shared" si="45"/>
        <v>4423</v>
      </c>
      <c r="M192" s="281">
        <f t="shared" si="45"/>
        <v>2593</v>
      </c>
      <c r="N192" s="281">
        <f t="shared" si="45"/>
        <v>2739</v>
      </c>
      <c r="O192" s="281">
        <v>1601</v>
      </c>
      <c r="P192" s="383">
        <f t="shared" si="45"/>
        <v>3858</v>
      </c>
      <c r="Q192" s="383">
        <f t="shared" si="45"/>
        <v>4586</v>
      </c>
      <c r="R192" s="383">
        <v>4683</v>
      </c>
      <c r="S192" s="383">
        <v>4024.6291499999984</v>
      </c>
      <c r="T192" s="383">
        <f t="shared" ref="T192" si="46">+T189+T191</f>
        <v>3449</v>
      </c>
      <c r="V192" s="124" t="s">
        <v>31</v>
      </c>
      <c r="W192" s="383">
        <f>+W189+W191</f>
        <v>-68.676840000000993</v>
      </c>
      <c r="X192" s="383">
        <f>+[25]EEFF_TE_Per!X193</f>
        <v>3900.7958600000038</v>
      </c>
    </row>
    <row r="193" spans="1:24" s="1" customFormat="1" ht="15.5">
      <c r="B193" s="10"/>
      <c r="C193" s="9"/>
      <c r="D193" s="9"/>
      <c r="E193" s="9"/>
      <c r="F193" s="9"/>
      <c r="G193" s="9"/>
      <c r="H193" s="9"/>
      <c r="I193" s="9"/>
      <c r="J193" s="9"/>
      <c r="K193" s="9"/>
      <c r="L193" s="9"/>
      <c r="M193" s="9"/>
      <c r="N193" s="9"/>
      <c r="O193" s="9"/>
      <c r="P193" s="381"/>
      <c r="Q193" s="381"/>
      <c r="R193" s="381"/>
      <c r="S193" s="381"/>
      <c r="T193" s="381"/>
      <c r="U193" s="643"/>
      <c r="V193" s="10"/>
      <c r="W193" s="381"/>
      <c r="X193" s="381"/>
    </row>
    <row r="194" spans="1:24" ht="15.5">
      <c r="B194" s="123" t="s">
        <v>32</v>
      </c>
      <c r="C194" s="279">
        <v>1728</v>
      </c>
      <c r="D194" s="279">
        <v>2015</v>
      </c>
      <c r="E194" s="379">
        <v>456</v>
      </c>
      <c r="F194" s="379">
        <v>517</v>
      </c>
      <c r="G194" s="379">
        <v>701</v>
      </c>
      <c r="H194" s="379">
        <v>558</v>
      </c>
      <c r="I194" s="279">
        <v>666</v>
      </c>
      <c r="J194" s="279">
        <v>742</v>
      </c>
      <c r="K194" s="279">
        <v>528</v>
      </c>
      <c r="L194" s="279">
        <v>959</v>
      </c>
      <c r="M194" s="379">
        <v>570</v>
      </c>
      <c r="N194" s="379">
        <v>679</v>
      </c>
      <c r="O194" s="379">
        <v>255</v>
      </c>
      <c r="P194" s="379">
        <v>449</v>
      </c>
      <c r="Q194" s="379">
        <v>1009</v>
      </c>
      <c r="R194" s="379">
        <v>1060</v>
      </c>
      <c r="S194" s="379">
        <v>901.42270999999982</v>
      </c>
      <c r="T194" s="379">
        <v>752</v>
      </c>
      <c r="V194" s="123" t="s">
        <v>32</v>
      </c>
      <c r="W194" s="379">
        <v>586.40122999999994</v>
      </c>
      <c r="X194" s="379">
        <f>+[25]EEFF_TE_Per!X195</f>
        <v>209.41186000000016</v>
      </c>
    </row>
    <row r="195" spans="1:24" ht="15.5">
      <c r="B195" s="124" t="s">
        <v>35</v>
      </c>
      <c r="C195" s="281">
        <f>+C192-C194</f>
        <v>6059</v>
      </c>
      <c r="D195" s="281">
        <f t="shared" ref="D195:Q195" si="47">+D192-D194</f>
        <v>6053</v>
      </c>
      <c r="E195" s="281">
        <f t="shared" si="47"/>
        <v>1626</v>
      </c>
      <c r="F195" s="281">
        <f t="shared" si="47"/>
        <v>1828</v>
      </c>
      <c r="G195" s="281">
        <f t="shared" si="47"/>
        <v>1848</v>
      </c>
      <c r="H195" s="281">
        <f t="shared" si="47"/>
        <v>2126</v>
      </c>
      <c r="I195" s="281">
        <f t="shared" si="47"/>
        <v>2344</v>
      </c>
      <c r="J195" s="281">
        <f t="shared" si="47"/>
        <v>2408</v>
      </c>
      <c r="K195" s="281">
        <f t="shared" si="47"/>
        <v>1878</v>
      </c>
      <c r="L195" s="281">
        <f t="shared" si="47"/>
        <v>3464</v>
      </c>
      <c r="M195" s="281">
        <f t="shared" si="47"/>
        <v>2023</v>
      </c>
      <c r="N195" s="281">
        <f t="shared" si="47"/>
        <v>2060</v>
      </c>
      <c r="O195" s="281">
        <v>1346</v>
      </c>
      <c r="P195" s="383">
        <f t="shared" si="47"/>
        <v>3409</v>
      </c>
      <c r="Q195" s="383">
        <f t="shared" si="47"/>
        <v>3577</v>
      </c>
      <c r="R195" s="383">
        <v>3623</v>
      </c>
      <c r="S195" s="383">
        <v>3123.2064399999986</v>
      </c>
      <c r="T195" s="383">
        <f t="shared" ref="T195" si="48">+T192-T194</f>
        <v>2697</v>
      </c>
      <c r="V195" s="124" t="s">
        <v>35</v>
      </c>
      <c r="W195" s="383">
        <f>+W192-W194</f>
        <v>-655.07807000000093</v>
      </c>
      <c r="X195" s="383">
        <f>+[25]EEFF_TE_Per!X196</f>
        <v>3691.3840000000037</v>
      </c>
    </row>
    <row r="196" spans="1:24" s="1" customFormat="1" ht="15.5">
      <c r="B196" s="126"/>
      <c r="C196" s="295"/>
      <c r="D196" s="295"/>
      <c r="E196" s="295"/>
      <c r="F196" s="295"/>
      <c r="G196" s="295"/>
      <c r="H196" s="295"/>
      <c r="I196" s="295"/>
      <c r="J196" s="295"/>
      <c r="K196" s="295"/>
      <c r="L196" s="295"/>
      <c r="M196" s="295"/>
      <c r="N196" s="295"/>
      <c r="O196" s="295"/>
      <c r="P196" s="380"/>
      <c r="Q196" s="380"/>
      <c r="R196" s="380"/>
      <c r="S196" s="380"/>
      <c r="T196" s="129"/>
      <c r="U196" s="643"/>
      <c r="X196" s="643"/>
    </row>
    <row r="197" spans="1:24" ht="15.5">
      <c r="B197" s="5"/>
      <c r="C197" s="296"/>
      <c r="D197" s="296"/>
      <c r="E197" s="507"/>
      <c r="F197" s="507"/>
      <c r="G197" s="507"/>
      <c r="H197" s="507"/>
      <c r="I197" s="296"/>
      <c r="J197" s="296"/>
      <c r="K197" s="296"/>
      <c r="L197" s="296"/>
      <c r="M197" s="296"/>
      <c r="N197" s="296"/>
      <c r="O197" s="296"/>
      <c r="P197" s="296"/>
      <c r="Q197" s="296"/>
      <c r="R197" s="296"/>
      <c r="S197" s="296"/>
      <c r="T197" s="129"/>
      <c r="V197" s="696" t="s">
        <v>1268</v>
      </c>
      <c r="W197" s="383">
        <v>6728.4679999999998</v>
      </c>
      <c r="X197" s="383">
        <f>+[25]EEFF_TE_Per!X199</f>
        <v>6975.3852700000025</v>
      </c>
    </row>
    <row r="198" spans="1:24" ht="15.5">
      <c r="A198" s="149" t="s">
        <v>468</v>
      </c>
      <c r="B198" s="143" t="s">
        <v>467</v>
      </c>
      <c r="C198" s="75"/>
      <c r="D198" s="75"/>
      <c r="E198" s="503"/>
      <c r="F198" s="75"/>
      <c r="G198" s="75"/>
      <c r="H198" s="75"/>
      <c r="I198" s="503"/>
      <c r="J198" s="75"/>
      <c r="K198" s="75"/>
      <c r="L198" s="75"/>
      <c r="M198" s="503"/>
      <c r="N198" s="75"/>
      <c r="O198" s="75"/>
      <c r="P198" s="75"/>
      <c r="Q198" s="75"/>
      <c r="R198" s="75"/>
      <c r="S198" s="75"/>
      <c r="T198" s="129"/>
    </row>
    <row r="199" spans="1:24" ht="15.5">
      <c r="B199" s="93" t="s">
        <v>510</v>
      </c>
      <c r="C199" s="296"/>
      <c r="D199" s="296"/>
      <c r="E199" s="296"/>
      <c r="F199" s="296"/>
      <c r="G199" s="296"/>
      <c r="H199" s="296"/>
      <c r="I199" s="296"/>
      <c r="J199" s="296"/>
      <c r="K199" s="296"/>
      <c r="L199" s="296"/>
      <c r="M199" s="296"/>
      <c r="N199" s="296"/>
      <c r="O199" s="296"/>
      <c r="P199" s="296"/>
      <c r="Q199" s="296"/>
      <c r="R199" s="296"/>
      <c r="S199" s="296"/>
      <c r="T199" s="129"/>
    </row>
    <row r="200" spans="1:24" ht="15.5" thickBot="1">
      <c r="B200" s="78"/>
      <c r="C200" s="202">
        <v>2016</v>
      </c>
      <c r="D200" s="202">
        <v>2017</v>
      </c>
      <c r="E200" s="202" t="s">
        <v>649</v>
      </c>
      <c r="F200" s="202" t="s">
        <v>650</v>
      </c>
      <c r="G200" s="202" t="s">
        <v>651</v>
      </c>
      <c r="H200" s="202" t="s">
        <v>652</v>
      </c>
      <c r="I200" s="202" t="s">
        <v>653</v>
      </c>
      <c r="J200" s="202" t="s">
        <v>654</v>
      </c>
      <c r="K200" s="202" t="s">
        <v>655</v>
      </c>
      <c r="L200" s="202" t="s">
        <v>656</v>
      </c>
      <c r="M200" s="202" t="s">
        <v>657</v>
      </c>
      <c r="N200" s="202" t="s">
        <v>658</v>
      </c>
      <c r="O200" s="202" t="s">
        <v>625</v>
      </c>
      <c r="P200" s="202" t="s">
        <v>938</v>
      </c>
      <c r="Q200" s="202" t="s">
        <v>992</v>
      </c>
      <c r="R200" s="202" t="s">
        <v>1163</v>
      </c>
      <c r="S200" s="202" t="s">
        <v>1164</v>
      </c>
      <c r="T200" s="202" t="s">
        <v>1199</v>
      </c>
      <c r="V200" s="78"/>
      <c r="W200" s="202" t="s">
        <v>1246</v>
      </c>
      <c r="X200" s="202" t="str">
        <f>+[25]EEFF_TE_Per!X201</f>
        <v>2T22</v>
      </c>
    </row>
    <row r="201" spans="1:24" ht="15.5" thickBot="1">
      <c r="B201" s="56" t="s">
        <v>37</v>
      </c>
      <c r="C201" s="384"/>
      <c r="D201" s="384"/>
      <c r="E201" s="384"/>
      <c r="F201" s="384"/>
      <c r="G201" s="384"/>
      <c r="H201" s="384"/>
      <c r="I201" s="384"/>
      <c r="J201" s="384"/>
      <c r="K201" s="384"/>
      <c r="L201" s="384"/>
      <c r="M201" s="384"/>
      <c r="N201" s="384"/>
      <c r="O201" s="384"/>
      <c r="P201" s="384"/>
      <c r="Q201" s="384"/>
      <c r="R201" s="384"/>
      <c r="S201" s="384"/>
      <c r="T201" s="384"/>
      <c r="V201" s="56" t="s">
        <v>37</v>
      </c>
      <c r="W201" s="384"/>
      <c r="X201" s="384"/>
    </row>
    <row r="202" spans="1:24" s="1" customFormat="1" ht="15.5" thickBot="1">
      <c r="B202" s="58" t="s">
        <v>38</v>
      </c>
      <c r="C202" s="286"/>
      <c r="D202" s="286"/>
      <c r="E202" s="286"/>
      <c r="F202" s="286"/>
      <c r="G202" s="286"/>
      <c r="H202" s="286"/>
      <c r="I202" s="286"/>
      <c r="J202" s="286"/>
      <c r="K202" s="286"/>
      <c r="L202" s="286"/>
      <c r="M202" s="286"/>
      <c r="N202" s="286"/>
      <c r="O202" s="286"/>
      <c r="P202" s="286"/>
      <c r="Q202" s="286"/>
      <c r="R202" s="286"/>
      <c r="S202" s="286"/>
      <c r="T202" s="286"/>
      <c r="U202" s="643"/>
      <c r="V202" s="58" t="s">
        <v>38</v>
      </c>
      <c r="W202" s="645"/>
      <c r="X202" s="645"/>
    </row>
    <row r="203" spans="1:24" ht="16" thickBot="1">
      <c r="B203" s="60" t="s">
        <v>39</v>
      </c>
      <c r="C203" s="277">
        <v>4811.0870000000004</v>
      </c>
      <c r="D203" s="277">
        <v>7632.4707900000003</v>
      </c>
      <c r="E203" s="277">
        <v>2960.3437300000001</v>
      </c>
      <c r="F203" s="277">
        <v>4209.6983300000002</v>
      </c>
      <c r="G203" s="277">
        <v>5845.4695499999998</v>
      </c>
      <c r="H203" s="277">
        <v>6241.0284299999994</v>
      </c>
      <c r="I203" s="277">
        <v>4340.3495800000001</v>
      </c>
      <c r="J203" s="277">
        <v>0</v>
      </c>
      <c r="K203" s="277">
        <v>820.54024000000004</v>
      </c>
      <c r="L203" s="277">
        <v>4524.85167</v>
      </c>
      <c r="M203" s="277">
        <v>6892.5769099999998</v>
      </c>
      <c r="N203" s="277">
        <v>2431.4656600000003</v>
      </c>
      <c r="O203" s="277">
        <v>2740</v>
      </c>
      <c r="P203" s="392">
        <v>1225</v>
      </c>
      <c r="Q203" s="392">
        <v>2886</v>
      </c>
      <c r="R203" s="392">
        <v>2455</v>
      </c>
      <c r="S203" s="392">
        <v>3020.46731</v>
      </c>
      <c r="T203" s="392">
        <v>4206</v>
      </c>
      <c r="V203" s="60" t="s">
        <v>39</v>
      </c>
      <c r="W203" s="392">
        <v>2894.2209700000003</v>
      </c>
      <c r="X203" s="392">
        <f>+[25]EEFF_TE_Per!X204</f>
        <v>7301.9430499999999</v>
      </c>
    </row>
    <row r="204" spans="1:24" ht="16" thickBot="1">
      <c r="B204" s="60" t="s">
        <v>179</v>
      </c>
      <c r="C204" s="277">
        <v>1794.2190000000001</v>
      </c>
      <c r="D204" s="277">
        <v>1689.6590000000001</v>
      </c>
      <c r="E204" s="277">
        <v>1757.05223</v>
      </c>
      <c r="F204" s="277">
        <v>2214.33592</v>
      </c>
      <c r="G204" s="277">
        <v>2150.4177799999998</v>
      </c>
      <c r="H204" s="277">
        <v>2119.5779400000001</v>
      </c>
      <c r="I204" s="277">
        <v>2170.3915000000002</v>
      </c>
      <c r="J204" s="277">
        <v>2461.7483900000002</v>
      </c>
      <c r="K204" s="277">
        <v>1860.9651399999998</v>
      </c>
      <c r="L204" s="277">
        <v>1303.0773200000001</v>
      </c>
      <c r="M204" s="277">
        <v>1222.0773200000001</v>
      </c>
      <c r="N204" s="277">
        <v>1601.5922399999999</v>
      </c>
      <c r="O204" s="277">
        <v>1589</v>
      </c>
      <c r="P204" s="392">
        <v>1419</v>
      </c>
      <c r="Q204" s="392">
        <v>2723</v>
      </c>
      <c r="R204" s="392">
        <v>3414</v>
      </c>
      <c r="S204" s="392">
        <v>3716.7065499999999</v>
      </c>
      <c r="T204" s="392">
        <v>3516</v>
      </c>
      <c r="V204" s="60" t="s">
        <v>179</v>
      </c>
      <c r="W204" s="392">
        <v>4000.8615099999997</v>
      </c>
      <c r="X204" s="392">
        <f>+[25]EEFF_TE_Per!X205</f>
        <v>4444.4146600000004</v>
      </c>
    </row>
    <row r="205" spans="1:24" ht="16" thickBot="1">
      <c r="B205" s="60" t="s">
        <v>180</v>
      </c>
      <c r="C205" s="277">
        <v>1525.7124199999998</v>
      </c>
      <c r="D205" s="277">
        <v>26.759</v>
      </c>
      <c r="E205" s="277">
        <v>1407.26495</v>
      </c>
      <c r="F205" s="277">
        <v>26.091549999999998</v>
      </c>
      <c r="G205" s="277">
        <v>98.800350000000009</v>
      </c>
      <c r="H205" s="277">
        <v>94.047300000000007</v>
      </c>
      <c r="I205" s="277">
        <v>101.66050999999999</v>
      </c>
      <c r="J205" s="277">
        <v>85.848479999999995</v>
      </c>
      <c r="K205" s="277">
        <v>63.200269999999996</v>
      </c>
      <c r="L205" s="277">
        <v>74.429369999999992</v>
      </c>
      <c r="M205" s="277">
        <v>68.628219999999999</v>
      </c>
      <c r="N205" s="277">
        <v>147.84021999999999</v>
      </c>
      <c r="O205" s="277">
        <v>218</v>
      </c>
      <c r="P205" s="392">
        <v>204</v>
      </c>
      <c r="Q205" s="392">
        <v>303</v>
      </c>
      <c r="R205" s="392">
        <v>290</v>
      </c>
      <c r="S205" s="392">
        <v>136.37515999999999</v>
      </c>
      <c r="T205" s="392">
        <v>121</v>
      </c>
      <c r="V205" s="60" t="s">
        <v>180</v>
      </c>
      <c r="W205" s="392">
        <v>125.93649000000001</v>
      </c>
      <c r="X205" s="392">
        <f>+[25]EEFF_TE_Per!X206</f>
        <v>215.61842000000001</v>
      </c>
    </row>
    <row r="206" spans="1:24" s="1" customFormat="1" ht="16" thickBot="1">
      <c r="B206" s="60" t="s">
        <v>181</v>
      </c>
      <c r="C206" s="277">
        <v>1.4590000000000001</v>
      </c>
      <c r="D206" s="277">
        <v>0</v>
      </c>
      <c r="E206" s="277">
        <v>0.50731000000000004</v>
      </c>
      <c r="F206" s="277">
        <v>0</v>
      </c>
      <c r="G206" s="277">
        <v>0</v>
      </c>
      <c r="H206" s="277">
        <v>0</v>
      </c>
      <c r="I206" s="277">
        <v>0</v>
      </c>
      <c r="J206" s="277">
        <v>5.6841999999999997</v>
      </c>
      <c r="K206" s="277">
        <v>5.1675300000000002</v>
      </c>
      <c r="L206" s="277">
        <v>14.872110000000001</v>
      </c>
      <c r="M206" s="277">
        <v>-3.1183400000000003</v>
      </c>
      <c r="N206" s="277">
        <v>7.8630800000000001</v>
      </c>
      <c r="O206" s="277">
        <v>10</v>
      </c>
      <c r="P206" s="392">
        <v>19</v>
      </c>
      <c r="Q206" s="392">
        <v>3</v>
      </c>
      <c r="R206" s="392">
        <v>2</v>
      </c>
      <c r="S206" s="392">
        <v>8.4405599999999996</v>
      </c>
      <c r="T206" s="392">
        <v>8</v>
      </c>
      <c r="U206" s="643"/>
      <c r="V206" s="60" t="s">
        <v>181</v>
      </c>
      <c r="W206" s="392">
        <v>29.35829</v>
      </c>
      <c r="X206" s="392">
        <f>+[25]EEFF_TE_Per!X207</f>
        <v>0.11179</v>
      </c>
    </row>
    <row r="207" spans="1:24" s="1" customFormat="1" ht="16" thickBot="1">
      <c r="B207" s="60" t="s">
        <v>112</v>
      </c>
      <c r="C207" s="277">
        <v>1129.095</v>
      </c>
      <c r="D207" s="277">
        <v>1147.7450800000001</v>
      </c>
      <c r="E207" s="277">
        <v>1158.82708</v>
      </c>
      <c r="F207" s="277">
        <v>1204.0717099999999</v>
      </c>
      <c r="G207" s="277">
        <v>1224.7464299999999</v>
      </c>
      <c r="H207" s="277">
        <v>1335.0415600000001</v>
      </c>
      <c r="I207" s="277">
        <v>1327.07656</v>
      </c>
      <c r="J207" s="277">
        <v>1327.07656</v>
      </c>
      <c r="K207" s="277">
        <v>1323.5245300000001</v>
      </c>
      <c r="L207" s="277">
        <v>1204.7401599999998</v>
      </c>
      <c r="M207" s="277">
        <v>1204.7401599999998</v>
      </c>
      <c r="N207" s="277">
        <v>1194.7401599999998</v>
      </c>
      <c r="O207" s="277">
        <v>1195</v>
      </c>
      <c r="P207" s="392">
        <v>1169</v>
      </c>
      <c r="Q207" s="392">
        <v>1569</v>
      </c>
      <c r="R207" s="392">
        <v>1541</v>
      </c>
      <c r="S207" s="392">
        <v>1543.00649</v>
      </c>
      <c r="T207" s="392">
        <v>1830</v>
      </c>
      <c r="U207" s="643"/>
      <c r="V207" s="60" t="s">
        <v>112</v>
      </c>
      <c r="W207" s="392">
        <v>1804.62805</v>
      </c>
      <c r="X207" s="392">
        <f>+[25]EEFF_TE_Per!X208</f>
        <v>1825.3648400000002</v>
      </c>
    </row>
    <row r="208" spans="1:24" s="1" customFormat="1" ht="16" thickBot="1">
      <c r="B208" s="60" t="s">
        <v>182</v>
      </c>
      <c r="C208" s="277">
        <v>36.016580000000005</v>
      </c>
      <c r="D208" s="277">
        <v>0</v>
      </c>
      <c r="E208" s="277">
        <v>0</v>
      </c>
      <c r="F208" s="277">
        <v>0</v>
      </c>
      <c r="G208" s="277">
        <v>0</v>
      </c>
      <c r="H208" s="277">
        <v>0</v>
      </c>
      <c r="I208" s="277">
        <v>0</v>
      </c>
      <c r="J208" s="277">
        <v>0</v>
      </c>
      <c r="K208" s="277">
        <v>0</v>
      </c>
      <c r="L208" s="277">
        <v>0</v>
      </c>
      <c r="M208" s="277">
        <v>0</v>
      </c>
      <c r="N208" s="277">
        <v>0</v>
      </c>
      <c r="O208" s="277">
        <v>0</v>
      </c>
      <c r="P208" s="392">
        <v>0</v>
      </c>
      <c r="Q208" s="392">
        <v>151</v>
      </c>
      <c r="R208" s="392">
        <v>0</v>
      </c>
      <c r="S208" s="392">
        <v>0</v>
      </c>
      <c r="T208" s="392">
        <v>0</v>
      </c>
      <c r="U208" s="643"/>
      <c r="V208" s="60" t="s">
        <v>182</v>
      </c>
      <c r="W208" s="392">
        <v>0</v>
      </c>
      <c r="X208" s="392">
        <f>+[25]EEFF_TE_Per!X209</f>
        <v>0</v>
      </c>
    </row>
    <row r="209" spans="2:24" s="1" customFormat="1" ht="16" thickBot="1">
      <c r="B209" s="60" t="s">
        <v>183</v>
      </c>
      <c r="C209" s="277">
        <v>3.9380000000000002</v>
      </c>
      <c r="D209" s="277">
        <v>79.573170000000005</v>
      </c>
      <c r="E209" s="277">
        <v>18.140130000000003</v>
      </c>
      <c r="F209" s="277">
        <v>8.1252899999999997</v>
      </c>
      <c r="G209" s="277">
        <v>189.06744</v>
      </c>
      <c r="H209" s="277">
        <v>155.42836</v>
      </c>
      <c r="I209" s="277">
        <v>122.40894</v>
      </c>
      <c r="J209" s="277">
        <v>81.904800000000009</v>
      </c>
      <c r="K209" s="277">
        <v>42.55077</v>
      </c>
      <c r="L209" s="277">
        <v>35.402749999999997</v>
      </c>
      <c r="M209" s="277">
        <v>187.86411999999999</v>
      </c>
      <c r="N209" s="277">
        <v>145.20313000000002</v>
      </c>
      <c r="O209" s="277">
        <v>97</v>
      </c>
      <c r="P209" s="392">
        <v>117</v>
      </c>
      <c r="Q209" s="392">
        <v>1948</v>
      </c>
      <c r="R209" s="392">
        <v>0</v>
      </c>
      <c r="S209" s="392">
        <v>353.28140000000002</v>
      </c>
      <c r="T209" s="392">
        <v>309</v>
      </c>
      <c r="U209" s="643"/>
      <c r="V209" s="60" t="s">
        <v>183</v>
      </c>
      <c r="W209" s="392">
        <v>168.48071999999999</v>
      </c>
      <c r="X209" s="392">
        <f>+[25]EEFF_TE_Per!X210</f>
        <v>438.09733</v>
      </c>
    </row>
    <row r="210" spans="2:24" s="129" customFormat="1" ht="16" thickBot="1">
      <c r="B210" s="166" t="s">
        <v>939</v>
      </c>
      <c r="C210" s="293">
        <v>0</v>
      </c>
      <c r="D210" s="293">
        <v>0</v>
      </c>
      <c r="E210" s="293">
        <v>0</v>
      </c>
      <c r="F210" s="293">
        <v>0</v>
      </c>
      <c r="G210" s="293">
        <v>0</v>
      </c>
      <c r="H210" s="293">
        <v>0</v>
      </c>
      <c r="I210" s="293">
        <v>0</v>
      </c>
      <c r="J210" s="293">
        <v>0</v>
      </c>
      <c r="K210" s="293">
        <v>0</v>
      </c>
      <c r="L210" s="293">
        <v>0</v>
      </c>
      <c r="M210" s="293">
        <v>0</v>
      </c>
      <c r="N210" s="293">
        <v>0</v>
      </c>
      <c r="O210" s="293">
        <v>0</v>
      </c>
      <c r="P210" s="393">
        <v>3342</v>
      </c>
      <c r="Q210" s="393">
        <v>113</v>
      </c>
      <c r="R210" s="393">
        <v>72</v>
      </c>
      <c r="S210" s="393">
        <v>0</v>
      </c>
      <c r="T210" s="393">
        <v>0</v>
      </c>
      <c r="U210" s="643"/>
      <c r="V210" s="166" t="s">
        <v>939</v>
      </c>
      <c r="W210" s="393">
        <v>0</v>
      </c>
      <c r="X210" s="393">
        <f>+[25]EEFF_TE_Per!X211</f>
        <v>0</v>
      </c>
    </row>
    <row r="211" spans="2:24" s="136" customFormat="1" ht="15.5" thickBot="1">
      <c r="B211" s="141" t="s">
        <v>45</v>
      </c>
      <c r="C211" s="386">
        <v>9301.527</v>
      </c>
      <c r="D211" s="386">
        <v>10576.207040000001</v>
      </c>
      <c r="E211" s="386">
        <v>7302.1354299999994</v>
      </c>
      <c r="F211" s="386">
        <v>7662.3228000000008</v>
      </c>
      <c r="G211" s="386">
        <v>9508.5015500000009</v>
      </c>
      <c r="H211" s="386">
        <v>9945.1235899999992</v>
      </c>
      <c r="I211" s="386">
        <v>8061.8870899999993</v>
      </c>
      <c r="J211" s="386">
        <v>3962.2624300000002</v>
      </c>
      <c r="K211" s="386">
        <v>4115.94848</v>
      </c>
      <c r="L211" s="386">
        <v>7157.37338</v>
      </c>
      <c r="M211" s="386">
        <v>9572.7683899999993</v>
      </c>
      <c r="N211" s="386">
        <v>5528.7044900000001</v>
      </c>
      <c r="O211" s="386">
        <v>5849</v>
      </c>
      <c r="P211" s="386">
        <v>7495</v>
      </c>
      <c r="Q211" s="386">
        <v>9696</v>
      </c>
      <c r="R211" s="386">
        <v>7774</v>
      </c>
      <c r="S211" s="386">
        <v>8778.2774699999991</v>
      </c>
      <c r="T211" s="386">
        <f>SUM(T203:T210)</f>
        <v>9990</v>
      </c>
      <c r="U211" s="643"/>
      <c r="V211" s="141" t="s">
        <v>45</v>
      </c>
      <c r="W211" s="386">
        <v>9023.48603</v>
      </c>
      <c r="X211" s="386">
        <f>+[25]EEFF_TE_Per!X212</f>
        <v>14225.550090000002</v>
      </c>
    </row>
    <row r="212" spans="2:24" s="136" customFormat="1" ht="15.5" thickBot="1">
      <c r="B212" s="142" t="s">
        <v>46</v>
      </c>
      <c r="C212" s="385"/>
      <c r="D212" s="385"/>
      <c r="E212" s="385"/>
      <c r="F212" s="385"/>
      <c r="G212" s="385"/>
      <c r="H212" s="385"/>
      <c r="I212" s="385"/>
      <c r="J212" s="385"/>
      <c r="K212" s="385"/>
      <c r="L212" s="385"/>
      <c r="M212" s="385"/>
      <c r="N212" s="385"/>
      <c r="O212" s="385"/>
      <c r="P212" s="385"/>
      <c r="Q212" s="385"/>
      <c r="R212" s="385"/>
      <c r="S212" s="385">
        <v>0</v>
      </c>
      <c r="T212" s="385"/>
      <c r="U212" s="643"/>
      <c r="V212" s="142" t="s">
        <v>46</v>
      </c>
      <c r="W212" s="385"/>
      <c r="X212" s="385"/>
    </row>
    <row r="213" spans="2:24" s="1" customFormat="1" ht="16" thickBot="1">
      <c r="B213" s="60" t="s">
        <v>184</v>
      </c>
      <c r="C213" s="277"/>
      <c r="D213" s="277"/>
      <c r="E213" s="277"/>
      <c r="F213" s="277"/>
      <c r="G213" s="277"/>
      <c r="H213" s="277"/>
      <c r="I213" s="277"/>
      <c r="J213" s="277"/>
      <c r="K213" s="277"/>
      <c r="L213" s="277">
        <v>0</v>
      </c>
      <c r="M213" s="277">
        <v>0</v>
      </c>
      <c r="N213" s="508">
        <v>0</v>
      </c>
      <c r="O213" s="508">
        <v>0</v>
      </c>
      <c r="P213" s="394">
        <v>0</v>
      </c>
      <c r="Q213" s="394">
        <v>0</v>
      </c>
      <c r="R213" s="394">
        <v>0</v>
      </c>
      <c r="S213" s="394">
        <v>0</v>
      </c>
      <c r="T213" s="394">
        <v>0</v>
      </c>
      <c r="U213" s="643"/>
      <c r="V213" s="60" t="s">
        <v>184</v>
      </c>
      <c r="W213" s="394">
        <v>0</v>
      </c>
      <c r="X213" s="394">
        <f>+[25]EEFF_TE_Per!X214</f>
        <v>0</v>
      </c>
    </row>
    <row r="214" spans="2:24" s="215" customFormat="1" ht="16" thickBot="1">
      <c r="B214" s="558" t="s">
        <v>185</v>
      </c>
      <c r="C214" s="297">
        <v>703</v>
      </c>
      <c r="D214" s="297">
        <v>223766</v>
      </c>
      <c r="E214" s="297">
        <v>178545</v>
      </c>
      <c r="F214" s="297">
        <v>169563</v>
      </c>
      <c r="G214" s="297">
        <v>170979</v>
      </c>
      <c r="H214" s="297">
        <v>144942</v>
      </c>
      <c r="I214" s="297">
        <v>134420</v>
      </c>
      <c r="J214" s="297">
        <v>123710</v>
      </c>
      <c r="K214" s="297">
        <v>100456</v>
      </c>
      <c r="L214" s="297">
        <v>133484</v>
      </c>
      <c r="M214" s="297">
        <v>129849</v>
      </c>
      <c r="N214" s="297">
        <v>162269</v>
      </c>
      <c r="O214" s="297">
        <v>158463</v>
      </c>
      <c r="P214" s="297">
        <v>160069</v>
      </c>
      <c r="Q214" s="297">
        <v>0</v>
      </c>
      <c r="R214" s="297">
        <v>0</v>
      </c>
      <c r="S214" s="297">
        <v>0.16400000000000001</v>
      </c>
      <c r="T214" s="616"/>
      <c r="U214" s="643"/>
      <c r="V214" s="558" t="s">
        <v>185</v>
      </c>
      <c r="W214" s="616">
        <v>0.17399999999999999</v>
      </c>
      <c r="X214" s="616">
        <f>+[25]EEFF_TE_Per!X215</f>
        <v>0</v>
      </c>
    </row>
    <row r="215" spans="2:24" ht="16" thickBot="1">
      <c r="B215" s="60" t="s">
        <v>186</v>
      </c>
      <c r="C215" s="277">
        <v>49.704000000000001</v>
      </c>
      <c r="D215" s="277">
        <v>47.05189</v>
      </c>
      <c r="E215" s="277">
        <v>46.38879</v>
      </c>
      <c r="F215" s="277">
        <v>45.725699999999996</v>
      </c>
      <c r="G215" s="277">
        <v>45.062609999999999</v>
      </c>
      <c r="H215" s="277">
        <v>44.399519999999995</v>
      </c>
      <c r="I215" s="277">
        <v>43.736419999999995</v>
      </c>
      <c r="J215" s="277">
        <v>43.073329999999999</v>
      </c>
      <c r="K215" s="277">
        <v>42.410239999999995</v>
      </c>
      <c r="L215" s="277">
        <v>52.997150000000005</v>
      </c>
      <c r="M215" s="277">
        <v>52.334050000000005</v>
      </c>
      <c r="N215" s="277">
        <v>51.670960000000001</v>
      </c>
      <c r="O215" s="277">
        <v>51</v>
      </c>
      <c r="P215" s="392">
        <v>58</v>
      </c>
      <c r="Q215" s="392">
        <v>21909</v>
      </c>
      <c r="R215" s="392">
        <v>21841</v>
      </c>
      <c r="S215" s="392">
        <v>26252.611390000002</v>
      </c>
      <c r="T215" s="392">
        <v>27167</v>
      </c>
      <c r="U215" s="215"/>
      <c r="V215" s="60" t="s">
        <v>186</v>
      </c>
      <c r="W215" s="392">
        <v>26861.848839999999</v>
      </c>
      <c r="X215" s="392">
        <f>+[25]EEFF_TE_Per!X216</f>
        <v>26530.988289999998</v>
      </c>
    </row>
    <row r="216" spans="2:24" s="1" customFormat="1" ht="16" thickBot="1">
      <c r="B216" s="60" t="s">
        <v>187</v>
      </c>
      <c r="C216" s="277">
        <v>56040.737999999998</v>
      </c>
      <c r="D216" s="277">
        <v>52615.105539999997</v>
      </c>
      <c r="E216" s="277">
        <v>51750.887499999997</v>
      </c>
      <c r="F216" s="277">
        <v>50886.669439999998</v>
      </c>
      <c r="G216" s="277">
        <v>50022.451420000005</v>
      </c>
      <c r="H216" s="277">
        <v>49158.233390000001</v>
      </c>
      <c r="I216" s="277">
        <v>48294.015350000001</v>
      </c>
      <c r="J216" s="277">
        <v>47425.467840000005</v>
      </c>
      <c r="K216" s="277">
        <v>46561.30833</v>
      </c>
      <c r="L216" s="277">
        <v>47570.886610000001</v>
      </c>
      <c r="M216" s="277">
        <v>46841.211670000004</v>
      </c>
      <c r="N216" s="277">
        <v>46111.537020000003</v>
      </c>
      <c r="O216" s="277">
        <v>45382</v>
      </c>
      <c r="P216" s="392">
        <v>44652</v>
      </c>
      <c r="Q216" s="392">
        <v>219568</v>
      </c>
      <c r="R216" s="392">
        <v>218871</v>
      </c>
      <c r="S216" s="392">
        <v>205646.01025999998</v>
      </c>
      <c r="T216" s="392">
        <v>204551</v>
      </c>
      <c r="U216" s="643"/>
      <c r="V216" s="60" t="s">
        <v>187</v>
      </c>
      <c r="W216" s="392">
        <v>203849.75691999999</v>
      </c>
      <c r="X216" s="392">
        <f>+[25]EEFF_TE_Per!X217</f>
        <v>203148.78128</v>
      </c>
    </row>
    <row r="217" spans="2:24" s="1" customFormat="1" ht="16" thickBot="1">
      <c r="B217" s="60" t="s">
        <v>188</v>
      </c>
      <c r="C217" s="277">
        <v>871.41300000000001</v>
      </c>
      <c r="D217" s="277">
        <v>535.50527</v>
      </c>
      <c r="E217" s="277">
        <v>565.4166899999999</v>
      </c>
      <c r="F217" s="277">
        <v>744.12060999999994</v>
      </c>
      <c r="G217" s="277">
        <v>636.98600999999996</v>
      </c>
      <c r="H217" s="277">
        <v>645.24162000000001</v>
      </c>
      <c r="I217" s="277">
        <v>652.8723</v>
      </c>
      <c r="J217" s="277">
        <v>653.57219999999995</v>
      </c>
      <c r="K217" s="277">
        <v>602.31506000000002</v>
      </c>
      <c r="L217" s="277">
        <v>228.29979999999998</v>
      </c>
      <c r="M217" s="277">
        <v>237.64404999999999</v>
      </c>
      <c r="N217" s="277">
        <v>233.39692000000002</v>
      </c>
      <c r="O217" s="277">
        <v>347</v>
      </c>
      <c r="P217" s="392">
        <v>278</v>
      </c>
      <c r="Q217" s="392">
        <v>288</v>
      </c>
      <c r="R217" s="392">
        <v>291</v>
      </c>
      <c r="S217" s="392">
        <v>230.43534</v>
      </c>
      <c r="T217" s="392">
        <v>137</v>
      </c>
      <c r="U217" s="643"/>
      <c r="V217" s="60" t="s">
        <v>188</v>
      </c>
      <c r="W217" s="392">
        <v>569.55511999999999</v>
      </c>
      <c r="X217" s="392">
        <f>+[25]EEFF_TE_Per!X218</f>
        <v>6086.61247</v>
      </c>
    </row>
    <row r="218" spans="2:24" s="1" customFormat="1" ht="15.5" thickBot="1">
      <c r="B218" s="58" t="s">
        <v>59</v>
      </c>
      <c r="C218" s="288">
        <v>57664.854999999996</v>
      </c>
      <c r="D218" s="288">
        <v>276963.66270000004</v>
      </c>
      <c r="E218" s="288">
        <v>230907.69298000002</v>
      </c>
      <c r="F218" s="288">
        <v>221239.51575000002</v>
      </c>
      <c r="G218" s="288">
        <v>221683.50003999998</v>
      </c>
      <c r="H218" s="288">
        <v>194789.87453</v>
      </c>
      <c r="I218" s="288">
        <v>183410.62406999999</v>
      </c>
      <c r="J218" s="288">
        <v>171832.11337000001</v>
      </c>
      <c r="K218" s="288">
        <v>147662.03362999999</v>
      </c>
      <c r="L218" s="288">
        <v>181336.18356</v>
      </c>
      <c r="M218" s="288">
        <v>176980.18977</v>
      </c>
      <c r="N218" s="288">
        <v>208665.60490000001</v>
      </c>
      <c r="O218" s="288">
        <v>204243</v>
      </c>
      <c r="P218" s="288">
        <v>205057</v>
      </c>
      <c r="Q218" s="288">
        <v>241765</v>
      </c>
      <c r="R218" s="288">
        <v>241003</v>
      </c>
      <c r="S218" s="288">
        <v>232129.22098999997</v>
      </c>
      <c r="T218" s="288">
        <f t="shared" ref="T218" si="49">SUM(T213:T217)</f>
        <v>231855</v>
      </c>
      <c r="U218" s="643"/>
      <c r="V218" s="58" t="s">
        <v>59</v>
      </c>
      <c r="W218" s="288">
        <v>231281.33487999998</v>
      </c>
      <c r="X218" s="288">
        <f>+[25]EEFF_TE_Per!X219</f>
        <v>235766.38204</v>
      </c>
    </row>
    <row r="219" spans="2:24" s="1" customFormat="1" ht="15.5" thickBot="1">
      <c r="B219" s="65" t="s">
        <v>60</v>
      </c>
      <c r="C219" s="289">
        <v>66966.381999999998</v>
      </c>
      <c r="D219" s="289">
        <v>287539.86974000005</v>
      </c>
      <c r="E219" s="289">
        <v>238209.82841000002</v>
      </c>
      <c r="F219" s="289">
        <v>228901.83855000001</v>
      </c>
      <c r="G219" s="289">
        <v>231192.00159</v>
      </c>
      <c r="H219" s="289">
        <v>204734.99812</v>
      </c>
      <c r="I219" s="289">
        <v>191472.51115999999</v>
      </c>
      <c r="J219" s="289">
        <v>175794.37580000001</v>
      </c>
      <c r="K219" s="289">
        <v>151777.98210999998</v>
      </c>
      <c r="L219" s="289">
        <v>188493.55694000001</v>
      </c>
      <c r="M219" s="289">
        <v>186552.95816000001</v>
      </c>
      <c r="N219" s="289">
        <v>214194.30939000001</v>
      </c>
      <c r="O219" s="289">
        <v>210092</v>
      </c>
      <c r="P219" s="289">
        <v>212552</v>
      </c>
      <c r="Q219" s="289">
        <v>251461</v>
      </c>
      <c r="R219" s="289">
        <v>248777</v>
      </c>
      <c r="S219" s="289">
        <v>240907.49845999997</v>
      </c>
      <c r="T219" s="289">
        <f t="shared" ref="T219" si="50">+T211+T218</f>
        <v>241845</v>
      </c>
      <c r="U219" s="643"/>
      <c r="V219" s="65" t="s">
        <v>60</v>
      </c>
      <c r="W219" s="289">
        <v>240304.82090999998</v>
      </c>
      <c r="X219" s="289">
        <f>+[25]EEFF_TE_Per!X220</f>
        <v>249991.93213</v>
      </c>
    </row>
    <row r="220" spans="2:24" s="1" customFormat="1" ht="15.5" thickBot="1">
      <c r="B220" s="67"/>
      <c r="C220" s="290"/>
      <c r="D220" s="290"/>
      <c r="E220" s="290"/>
      <c r="F220" s="290"/>
      <c r="G220" s="290"/>
      <c r="H220" s="290"/>
      <c r="I220" s="290"/>
      <c r="J220" s="290"/>
      <c r="K220" s="290"/>
      <c r="L220" s="290"/>
      <c r="M220" s="290"/>
      <c r="N220" s="389"/>
      <c r="O220" s="389"/>
      <c r="P220" s="389"/>
      <c r="Q220" s="389"/>
      <c r="R220" s="389"/>
      <c r="S220" s="389">
        <v>0</v>
      </c>
      <c r="T220" s="129"/>
      <c r="U220" s="643"/>
      <c r="V220" s="67"/>
      <c r="W220" s="643"/>
      <c r="X220" s="643"/>
    </row>
    <row r="221" spans="2:24" ht="15.5" thickBot="1">
      <c r="B221" s="56" t="s">
        <v>61</v>
      </c>
      <c r="C221" s="291"/>
      <c r="D221" s="291"/>
      <c r="E221" s="291"/>
      <c r="F221" s="291"/>
      <c r="G221" s="291"/>
      <c r="H221" s="291"/>
      <c r="I221" s="291"/>
      <c r="J221" s="291"/>
      <c r="K221" s="291"/>
      <c r="L221" s="291"/>
      <c r="M221" s="291"/>
      <c r="N221" s="291"/>
      <c r="O221" s="291"/>
      <c r="P221" s="291"/>
      <c r="Q221" s="291"/>
      <c r="R221" s="291"/>
      <c r="S221" s="291"/>
      <c r="T221" s="291"/>
      <c r="V221" s="56" t="s">
        <v>61</v>
      </c>
      <c r="W221" s="291"/>
      <c r="X221" s="291"/>
    </row>
    <row r="222" spans="2:24" ht="15.5" thickBot="1">
      <c r="B222" s="58" t="s">
        <v>62</v>
      </c>
      <c r="C222" s="292"/>
      <c r="D222" s="292"/>
      <c r="E222" s="292"/>
      <c r="F222" s="292"/>
      <c r="G222" s="292"/>
      <c r="H222" s="292"/>
      <c r="I222" s="292"/>
      <c r="J222" s="292"/>
      <c r="K222" s="292"/>
      <c r="L222" s="292"/>
      <c r="M222" s="292"/>
      <c r="N222" s="292"/>
      <c r="O222" s="292"/>
      <c r="P222" s="292"/>
      <c r="Q222" s="292"/>
      <c r="R222" s="292"/>
      <c r="S222" s="292"/>
      <c r="T222" s="292"/>
      <c r="V222" s="58" t="s">
        <v>62</v>
      </c>
      <c r="W222" s="292"/>
      <c r="X222" s="292"/>
    </row>
    <row r="223" spans="2:24" ht="16" thickBot="1">
      <c r="B223" s="60" t="s">
        <v>189</v>
      </c>
      <c r="C223" s="277">
        <v>0</v>
      </c>
      <c r="D223" s="277">
        <v>0</v>
      </c>
      <c r="E223" s="277">
        <v>0</v>
      </c>
      <c r="F223" s="277">
        <v>0</v>
      </c>
      <c r="G223" s="277">
        <v>0</v>
      </c>
      <c r="H223" s="277">
        <v>0</v>
      </c>
      <c r="I223" s="277">
        <v>0</v>
      </c>
      <c r="J223" s="277">
        <v>1240.6630500000001</v>
      </c>
      <c r="K223" s="277">
        <v>0</v>
      </c>
      <c r="L223" s="277">
        <v>0</v>
      </c>
      <c r="M223" s="277">
        <v>0</v>
      </c>
      <c r="N223" s="277">
        <v>0</v>
      </c>
      <c r="O223" s="277">
        <v>0</v>
      </c>
      <c r="P223" s="392">
        <v>0</v>
      </c>
      <c r="Q223" s="392">
        <v>0</v>
      </c>
      <c r="R223" s="392">
        <v>0</v>
      </c>
      <c r="S223" s="392">
        <v>0</v>
      </c>
      <c r="T223" s="392">
        <v>0</v>
      </c>
      <c r="V223" s="60" t="s">
        <v>189</v>
      </c>
      <c r="W223" s="392">
        <v>0</v>
      </c>
      <c r="X223" s="392">
        <f>+[25]EEFF_TE_Per!X224</f>
        <v>0</v>
      </c>
    </row>
    <row r="224" spans="2:24" ht="16" thickBot="1">
      <c r="B224" s="60" t="s">
        <v>190</v>
      </c>
      <c r="C224" s="277">
        <v>2089.9720000000002</v>
      </c>
      <c r="D224" s="277">
        <v>262.15836999999999</v>
      </c>
      <c r="E224" s="277">
        <v>100.83333</v>
      </c>
      <c r="F224" s="277">
        <v>104.45219</v>
      </c>
      <c r="G224" s="277">
        <v>107.15575</v>
      </c>
      <c r="H224" s="277">
        <v>127.10474000000001</v>
      </c>
      <c r="I224" s="277">
        <v>115.89825999999999</v>
      </c>
      <c r="J224" s="277">
        <v>52.311879999999995</v>
      </c>
      <c r="K224" s="277">
        <v>111.28141000000001</v>
      </c>
      <c r="L224" s="277">
        <v>227.55151999999998</v>
      </c>
      <c r="M224" s="277">
        <v>247.11226000000002</v>
      </c>
      <c r="N224" s="277">
        <v>121.59957</v>
      </c>
      <c r="O224" s="277">
        <v>389</v>
      </c>
      <c r="P224" s="392">
        <v>479</v>
      </c>
      <c r="Q224" s="392">
        <v>147</v>
      </c>
      <c r="R224" s="392">
        <v>380</v>
      </c>
      <c r="S224" s="392">
        <v>617.20746999999994</v>
      </c>
      <c r="T224" s="392">
        <v>1643</v>
      </c>
      <c r="V224" s="60" t="s">
        <v>190</v>
      </c>
      <c r="W224" s="392">
        <v>332.61834999999996</v>
      </c>
      <c r="X224" s="392">
        <f>+[25]EEFF_TE_Per!X225</f>
        <v>797.42797999999993</v>
      </c>
    </row>
    <row r="225" spans="2:24" ht="16" thickBot="1">
      <c r="B225" s="60" t="s">
        <v>191</v>
      </c>
      <c r="C225" s="277">
        <v>40.892000000000003</v>
      </c>
      <c r="D225" s="277">
        <v>184.137</v>
      </c>
      <c r="E225" s="277">
        <v>1636.48748</v>
      </c>
      <c r="F225" s="277">
        <v>227.46798000000001</v>
      </c>
      <c r="G225" s="277">
        <v>236.20139</v>
      </c>
      <c r="H225" s="277">
        <v>230.71124000000006</v>
      </c>
      <c r="I225" s="277">
        <v>306.72906999999992</v>
      </c>
      <c r="J225" s="277">
        <v>271.56617</v>
      </c>
      <c r="K225" s="277">
        <v>259.90174000000002</v>
      </c>
      <c r="L225" s="277">
        <v>217.59421999999998</v>
      </c>
      <c r="M225" s="277">
        <v>224.76383000000001</v>
      </c>
      <c r="N225" s="277">
        <v>240.35527999999999</v>
      </c>
      <c r="O225" s="277">
        <v>235</v>
      </c>
      <c r="P225" s="392">
        <v>159</v>
      </c>
      <c r="Q225" s="392">
        <v>327</v>
      </c>
      <c r="R225" s="392">
        <v>371</v>
      </c>
      <c r="S225" s="392">
        <v>282.42048999999997</v>
      </c>
      <c r="T225" s="392">
        <v>248</v>
      </c>
      <c r="V225" s="60" t="s">
        <v>191</v>
      </c>
      <c r="W225" s="392">
        <v>0</v>
      </c>
      <c r="X225" s="392">
        <f>+[25]EEFF_TE_Per!X226</f>
        <v>0</v>
      </c>
    </row>
    <row r="226" spans="2:24" s="1" customFormat="1" ht="16" thickBot="1">
      <c r="B226" s="60" t="s">
        <v>192</v>
      </c>
      <c r="C226" s="277">
        <v>11.651</v>
      </c>
      <c r="D226" s="277">
        <v>0</v>
      </c>
      <c r="E226" s="277">
        <v>17.333490000000001</v>
      </c>
      <c r="F226" s="277">
        <v>3.9153699999999998</v>
      </c>
      <c r="G226" s="277">
        <v>2.7907100000000002</v>
      </c>
      <c r="H226" s="277">
        <v>1.9128800000000001</v>
      </c>
      <c r="I226" s="277">
        <v>3.62263</v>
      </c>
      <c r="J226" s="277">
        <v>0</v>
      </c>
      <c r="K226" s="277">
        <v>0</v>
      </c>
      <c r="L226" s="277">
        <v>0</v>
      </c>
      <c r="M226" s="277">
        <v>0</v>
      </c>
      <c r="N226" s="277">
        <v>0</v>
      </c>
      <c r="O226" s="277">
        <v>0</v>
      </c>
      <c r="P226" s="392">
        <v>0</v>
      </c>
      <c r="Q226" s="392">
        <v>0</v>
      </c>
      <c r="R226" s="392">
        <v>0</v>
      </c>
      <c r="S226" s="392">
        <v>0</v>
      </c>
      <c r="T226" s="392">
        <v>0</v>
      </c>
      <c r="U226" s="643"/>
      <c r="V226" s="60" t="s">
        <v>192</v>
      </c>
      <c r="W226" s="392">
        <v>0</v>
      </c>
      <c r="X226" s="392">
        <f>+[25]EEFF_TE_Per!X227</f>
        <v>0</v>
      </c>
    </row>
    <row r="227" spans="2:24" s="1" customFormat="1" ht="16" thickBot="1">
      <c r="B227" s="60" t="s">
        <v>193</v>
      </c>
      <c r="C227" s="277">
        <v>483.81599999999997</v>
      </c>
      <c r="D227" s="277">
        <v>399.12099999999998</v>
      </c>
      <c r="E227" s="277">
        <v>325.68234999999999</v>
      </c>
      <c r="F227" s="277">
        <v>317.73381999999992</v>
      </c>
      <c r="G227" s="277">
        <v>310.14509999999996</v>
      </c>
      <c r="H227" s="277">
        <v>49.533729999999984</v>
      </c>
      <c r="I227" s="277">
        <v>20.591940000000061</v>
      </c>
      <c r="J227" s="277">
        <v>24.260960000000079</v>
      </c>
      <c r="K227" s="277">
        <v>27.394239999999932</v>
      </c>
      <c r="L227" s="277">
        <v>38.132859999999987</v>
      </c>
      <c r="M227" s="277">
        <v>38.321949999999951</v>
      </c>
      <c r="N227" s="277">
        <v>44.198779999999914</v>
      </c>
      <c r="O227" s="277">
        <v>-985</v>
      </c>
      <c r="P227" s="392">
        <v>275</v>
      </c>
      <c r="Q227" s="392">
        <v>703</v>
      </c>
      <c r="R227" s="392">
        <v>33</v>
      </c>
      <c r="S227" s="392">
        <v>43.262989999999988</v>
      </c>
      <c r="T227" s="392">
        <v>58</v>
      </c>
      <c r="U227" s="643"/>
      <c r="V227" s="60" t="s">
        <v>193</v>
      </c>
      <c r="W227" s="392">
        <v>0</v>
      </c>
      <c r="X227" s="392">
        <f>+[25]EEFF_TE_Per!X228</f>
        <v>0</v>
      </c>
    </row>
    <row r="228" spans="2:24" s="1" customFormat="1" ht="16" thickBot="1">
      <c r="B228" s="60" t="s">
        <v>194</v>
      </c>
      <c r="C228" s="277">
        <v>536.35900000000004</v>
      </c>
      <c r="D228" s="277">
        <v>583.25800000000004</v>
      </c>
      <c r="E228" s="277">
        <v>1979.5033199999998</v>
      </c>
      <c r="F228" s="277">
        <v>549.11716999999987</v>
      </c>
      <c r="G228" s="277">
        <v>549.13720000000001</v>
      </c>
      <c r="H228" s="277">
        <v>282.15785000000005</v>
      </c>
      <c r="I228" s="277">
        <v>330.94364000000002</v>
      </c>
      <c r="J228" s="277">
        <v>295.82713000000007</v>
      </c>
      <c r="K228" s="277">
        <v>287.29597999999999</v>
      </c>
      <c r="L228" s="277">
        <v>255.72707999999994</v>
      </c>
      <c r="M228" s="277">
        <v>263.08577999999994</v>
      </c>
      <c r="N228" s="277">
        <v>284.55405999999994</v>
      </c>
      <c r="O228" s="277">
        <v>-750</v>
      </c>
      <c r="P228" s="392">
        <v>435</v>
      </c>
      <c r="Q228" s="392">
        <v>1030</v>
      </c>
      <c r="R228" s="392">
        <v>404</v>
      </c>
      <c r="S228" s="392">
        <v>325.68347999999997</v>
      </c>
      <c r="T228" s="392">
        <v>306</v>
      </c>
      <c r="U228" s="643"/>
      <c r="V228" s="60" t="s">
        <v>194</v>
      </c>
      <c r="W228" s="392">
        <v>406.63369</v>
      </c>
      <c r="X228" s="392">
        <f>+[25]EEFF_TE_Per!X229</f>
        <v>492.72280999999998</v>
      </c>
    </row>
    <row r="229" spans="2:24" s="1" customFormat="1" ht="16" thickBot="1">
      <c r="B229" s="60" t="s">
        <v>195</v>
      </c>
      <c r="C229" s="277">
        <v>321.90899999999999</v>
      </c>
      <c r="D229" s="277">
        <v>117.44467</v>
      </c>
      <c r="E229" s="277">
        <v>135.73020000000002</v>
      </c>
      <c r="F229" s="277">
        <v>61.590290000000003</v>
      </c>
      <c r="G229" s="277">
        <v>10.50412</v>
      </c>
      <c r="H229" s="277">
        <v>77.913679999999999</v>
      </c>
      <c r="I229" s="277">
        <v>7436.6472800000001</v>
      </c>
      <c r="J229" s="277">
        <v>159.73886999999999</v>
      </c>
      <c r="K229" s="277">
        <v>95.959039999999987</v>
      </c>
      <c r="L229" s="277">
        <v>201.55891</v>
      </c>
      <c r="M229" s="277">
        <v>216.07115999999999</v>
      </c>
      <c r="N229" s="277">
        <v>-4.6391200000000001</v>
      </c>
      <c r="O229" s="277">
        <v>77</v>
      </c>
      <c r="P229" s="392">
        <v>89</v>
      </c>
      <c r="Q229" s="392">
        <v>4276</v>
      </c>
      <c r="R229" s="392">
        <v>4034</v>
      </c>
      <c r="S229" s="392">
        <v>4117.6294900000003</v>
      </c>
      <c r="T229" s="392">
        <v>4371</v>
      </c>
      <c r="U229" s="643"/>
      <c r="V229" s="60" t="s">
        <v>195</v>
      </c>
      <c r="W229" s="392">
        <v>7321.2254000000003</v>
      </c>
      <c r="X229" s="392">
        <f>+[25]EEFF_TE_Per!X230</f>
        <v>7320.7208899999996</v>
      </c>
    </row>
    <row r="230" spans="2:24" s="1" customFormat="1" ht="16" thickBot="1">
      <c r="B230" s="60" t="s">
        <v>196</v>
      </c>
      <c r="C230" s="277">
        <v>504.51900000000001</v>
      </c>
      <c r="D230" s="277">
        <v>6.6830600000000002</v>
      </c>
      <c r="E230" s="277">
        <v>-13.63313</v>
      </c>
      <c r="F230" s="277">
        <v>219.48492000000002</v>
      </c>
      <c r="G230" s="277">
        <v>288.99624</v>
      </c>
      <c r="H230" s="277">
        <v>348.58605999999997</v>
      </c>
      <c r="I230" s="277">
        <v>445.79001</v>
      </c>
      <c r="J230" s="277">
        <v>359.95370000000003</v>
      </c>
      <c r="K230" s="277">
        <v>251.30396999999999</v>
      </c>
      <c r="L230" s="277">
        <v>312.82451000000003</v>
      </c>
      <c r="M230" s="277">
        <v>311.09944000000002</v>
      </c>
      <c r="N230" s="277">
        <v>248.18477999999999</v>
      </c>
      <c r="O230" s="277">
        <v>50</v>
      </c>
      <c r="P230" s="392">
        <v>-220</v>
      </c>
      <c r="Q230" s="392">
        <v>126</v>
      </c>
      <c r="R230" s="392">
        <v>470</v>
      </c>
      <c r="S230" s="392">
        <v>242.82413</v>
      </c>
      <c r="T230" s="392">
        <v>82</v>
      </c>
      <c r="U230" s="643"/>
      <c r="V230" s="60" t="s">
        <v>196</v>
      </c>
      <c r="W230" s="392">
        <v>-200.40707</v>
      </c>
      <c r="X230" s="392">
        <f>+[25]EEFF_TE_Per!X231</f>
        <v>-513.24081000000001</v>
      </c>
    </row>
    <row r="231" spans="2:24" s="1" customFormat="1" ht="16" thickBot="1">
      <c r="B231" s="60" t="s">
        <v>511</v>
      </c>
      <c r="C231" s="277">
        <v>685.7</v>
      </c>
      <c r="D231" s="277">
        <v>210.16800000000001</v>
      </c>
      <c r="E231" s="277">
        <v>232.7165</v>
      </c>
      <c r="F231" s="277">
        <v>268.33249999999998</v>
      </c>
      <c r="G231" s="277">
        <v>250.88574</v>
      </c>
      <c r="H231" s="277">
        <v>627.00434999999993</v>
      </c>
      <c r="I231" s="277">
        <v>572.33484999999996</v>
      </c>
      <c r="J231" s="277">
        <v>560.98996</v>
      </c>
      <c r="K231" s="277">
        <v>519.61709000000008</v>
      </c>
      <c r="L231" s="277">
        <v>713.46316999999999</v>
      </c>
      <c r="M231" s="277">
        <v>720.11279000000002</v>
      </c>
      <c r="N231" s="277">
        <v>720.47079000000008</v>
      </c>
      <c r="O231" s="277">
        <v>728</v>
      </c>
      <c r="P231" s="392">
        <v>704</v>
      </c>
      <c r="Q231" s="392">
        <v>88</v>
      </c>
      <c r="R231" s="392">
        <v>752</v>
      </c>
      <c r="S231" s="392">
        <v>814.90105000000005</v>
      </c>
      <c r="T231" s="392">
        <v>827</v>
      </c>
      <c r="U231" s="643"/>
      <c r="V231" s="60" t="s">
        <v>197</v>
      </c>
      <c r="W231" s="392">
        <v>864.25709999999992</v>
      </c>
      <c r="X231" s="392">
        <f>+[25]EEFF_TE_Per!X232</f>
        <v>882.00382999999999</v>
      </c>
    </row>
    <row r="232" spans="2:24" s="1" customFormat="1" ht="16" thickBot="1">
      <c r="B232" s="60" t="s">
        <v>198</v>
      </c>
      <c r="C232" s="277">
        <v>0</v>
      </c>
      <c r="D232" s="277">
        <v>5688.2420000000002</v>
      </c>
      <c r="E232" s="277">
        <v>9758.3232100000005</v>
      </c>
      <c r="F232" s="277">
        <v>9829.2682599999989</v>
      </c>
      <c r="G232" s="277">
        <v>8691.7904999999992</v>
      </c>
      <c r="H232" s="277">
        <v>8808.1124799999998</v>
      </c>
      <c r="I232" s="277">
        <v>4867.3505100000002</v>
      </c>
      <c r="J232" s="277">
        <v>4927.3183799999997</v>
      </c>
      <c r="K232" s="277">
        <v>6273.6756599999999</v>
      </c>
      <c r="L232" s="277">
        <v>2378.6024900000002</v>
      </c>
      <c r="M232" s="277">
        <v>2402.5289199999997</v>
      </c>
      <c r="N232" s="277">
        <v>2425.5372400000001</v>
      </c>
      <c r="O232" s="277">
        <v>6449</v>
      </c>
      <c r="P232" s="392">
        <v>5828</v>
      </c>
      <c r="Q232" s="392">
        <v>-654</v>
      </c>
      <c r="R232" s="392">
        <v>-502</v>
      </c>
      <c r="S232" s="392">
        <v>147146.89638999998</v>
      </c>
      <c r="T232" s="392">
        <v>144972</v>
      </c>
      <c r="U232" s="643"/>
      <c r="V232" s="60" t="s">
        <v>198</v>
      </c>
      <c r="W232" s="392">
        <v>150313.49335</v>
      </c>
      <c r="X232" s="392">
        <f>+[25]EEFF_TE_Per!X233</f>
        <v>82852.832139999999</v>
      </c>
    </row>
    <row r="233" spans="2:24" s="1" customFormat="1" ht="15.5" thickBot="1">
      <c r="B233" s="58" t="s">
        <v>70</v>
      </c>
      <c r="C233" s="288">
        <v>4138.4589999999989</v>
      </c>
      <c r="D233" s="288">
        <v>6867.9541000000008</v>
      </c>
      <c r="E233" s="288">
        <v>12193.47343</v>
      </c>
      <c r="F233" s="288">
        <v>11032.24533</v>
      </c>
      <c r="G233" s="288">
        <v>9898.4695499999998</v>
      </c>
      <c r="H233" s="288">
        <v>10270.87916</v>
      </c>
      <c r="I233" s="288">
        <v>13768.964550000001</v>
      </c>
      <c r="J233" s="288">
        <v>7596.8029700000006</v>
      </c>
      <c r="K233" s="288">
        <v>7539.1331500000006</v>
      </c>
      <c r="L233" s="288">
        <v>4089.7276800000004</v>
      </c>
      <c r="M233" s="288">
        <v>4160.0103499999996</v>
      </c>
      <c r="N233" s="288">
        <v>3795.70732</v>
      </c>
      <c r="O233" s="288">
        <v>6943</v>
      </c>
      <c r="P233" s="288">
        <v>7315</v>
      </c>
      <c r="Q233" s="288">
        <v>5013</v>
      </c>
      <c r="R233" s="288">
        <v>5538</v>
      </c>
      <c r="S233" s="288">
        <v>153265.14200999998</v>
      </c>
      <c r="T233" s="288">
        <f t="shared" ref="T233" si="51">SUM(T223:T232)-SUM(T225:T227)</f>
        <v>152201</v>
      </c>
      <c r="U233" s="643"/>
      <c r="V233" s="58" t="s">
        <v>70</v>
      </c>
      <c r="W233" s="288">
        <v>159037.82081999999</v>
      </c>
      <c r="X233" s="288">
        <f>+[25]EEFF_TE_Per!X234</f>
        <v>91832.466839999994</v>
      </c>
    </row>
    <row r="234" spans="2:24" s="1" customFormat="1" ht="15.5" thickBot="1">
      <c r="B234" s="71" t="s">
        <v>71</v>
      </c>
      <c r="C234" s="294"/>
      <c r="D234" s="294"/>
      <c r="E234" s="294"/>
      <c r="F234" s="294"/>
      <c r="G234" s="294"/>
      <c r="H234" s="294"/>
      <c r="I234" s="294"/>
      <c r="J234" s="294"/>
      <c r="K234" s="294"/>
      <c r="L234" s="294"/>
      <c r="M234" s="294"/>
      <c r="N234" s="390"/>
      <c r="O234" s="390"/>
      <c r="P234" s="390"/>
      <c r="Q234" s="390"/>
      <c r="R234" s="390"/>
      <c r="S234" s="390"/>
      <c r="T234" s="390"/>
      <c r="U234" s="643"/>
      <c r="V234" s="71" t="s">
        <v>71</v>
      </c>
      <c r="W234" s="390"/>
      <c r="X234" s="390"/>
    </row>
    <row r="235" spans="2:24" s="1" customFormat="1" ht="16" thickBot="1">
      <c r="B235" s="60" t="s">
        <v>197</v>
      </c>
      <c r="C235" s="277">
        <v>1300.029</v>
      </c>
      <c r="D235" s="279">
        <v>16972.439999999999</v>
      </c>
      <c r="E235" s="279">
        <v>18448.233100000001</v>
      </c>
      <c r="F235" s="279">
        <v>20024.345600000001</v>
      </c>
      <c r="G235" s="279">
        <v>21350.256099999999</v>
      </c>
      <c r="H235" s="279">
        <v>17650.471999999998</v>
      </c>
      <c r="I235" s="279">
        <v>18319.892</v>
      </c>
      <c r="J235" s="279">
        <v>18589.962</v>
      </c>
      <c r="K235" s="279">
        <v>18135.815399999999</v>
      </c>
      <c r="L235" s="279">
        <v>15712.804399999999</v>
      </c>
      <c r="M235" s="279">
        <v>17667.252199999999</v>
      </c>
      <c r="N235" s="279">
        <v>19694.451799999999</v>
      </c>
      <c r="O235" s="508">
        <v>2146</v>
      </c>
      <c r="P235" s="394">
        <v>1921</v>
      </c>
      <c r="Q235" s="394">
        <v>2105</v>
      </c>
      <c r="R235" s="394">
        <v>2274</v>
      </c>
      <c r="S235" s="394">
        <v>2183.8203699999999</v>
      </c>
      <c r="T235" s="394">
        <v>2001</v>
      </c>
      <c r="U235" s="643"/>
      <c r="V235" s="60" t="s">
        <v>197</v>
      </c>
      <c r="W235" s="394">
        <v>2034.1988000000001</v>
      </c>
      <c r="X235" s="394">
        <f>+[25]EEFF_TE_Per!X236</f>
        <v>2116.4412699999998</v>
      </c>
    </row>
    <row r="236" spans="2:24" ht="16" thickBot="1">
      <c r="B236" s="60" t="s">
        <v>199</v>
      </c>
      <c r="C236" s="277">
        <v>28696.924999999999</v>
      </c>
      <c r="D236" s="279">
        <v>230876.02</v>
      </c>
      <c r="E236" s="279">
        <v>179318.913</v>
      </c>
      <c r="F236" s="279">
        <v>167820.40239999999</v>
      </c>
      <c r="G236" s="279">
        <v>168085.82620000001</v>
      </c>
      <c r="H236" s="279">
        <v>142871.17689999999</v>
      </c>
      <c r="I236" s="279">
        <v>130678.82339999999</v>
      </c>
      <c r="J236" s="279">
        <v>118408.2193</v>
      </c>
      <c r="K236" s="279">
        <v>93036.418300000005</v>
      </c>
      <c r="L236" s="279">
        <v>132125.62650000001</v>
      </c>
      <c r="M236" s="279">
        <v>126184.0245</v>
      </c>
      <c r="N236" s="279">
        <v>160084.83660000001</v>
      </c>
      <c r="O236" s="508">
        <v>169504</v>
      </c>
      <c r="P236" s="394">
        <v>168408</v>
      </c>
      <c r="Q236" s="394">
        <v>158000</v>
      </c>
      <c r="R236" s="394">
        <v>151000</v>
      </c>
      <c r="S236" s="394">
        <v>0</v>
      </c>
      <c r="T236" s="394">
        <v>0</v>
      </c>
      <c r="V236" s="60" t="s">
        <v>199</v>
      </c>
      <c r="W236" s="394">
        <v>0</v>
      </c>
      <c r="X236" s="394">
        <f>+[25]EEFF_TE_Per!X237</f>
        <v>65802.00632</v>
      </c>
    </row>
    <row r="237" spans="2:24" ht="19" customHeight="1" thickBot="1">
      <c r="B237" s="60" t="s">
        <v>200</v>
      </c>
      <c r="C237" s="277">
        <v>0</v>
      </c>
      <c r="D237" s="277">
        <v>0</v>
      </c>
      <c r="E237" s="277">
        <v>0</v>
      </c>
      <c r="F237" s="277">
        <v>0</v>
      </c>
      <c r="G237" s="277">
        <v>0</v>
      </c>
      <c r="H237" s="277">
        <v>0</v>
      </c>
      <c r="I237" s="277">
        <v>0</v>
      </c>
      <c r="J237" s="277">
        <v>0</v>
      </c>
      <c r="K237" s="277">
        <v>0</v>
      </c>
      <c r="L237" s="277">
        <v>0</v>
      </c>
      <c r="M237" s="277">
        <v>0</v>
      </c>
      <c r="N237" s="508">
        <v>0</v>
      </c>
      <c r="O237" s="508">
        <v>0</v>
      </c>
      <c r="P237" s="394">
        <v>0</v>
      </c>
      <c r="Q237" s="394">
        <v>0</v>
      </c>
      <c r="R237" s="394">
        <v>0</v>
      </c>
      <c r="S237" s="394">
        <v>123.729</v>
      </c>
      <c r="T237" s="394">
        <v>0</v>
      </c>
      <c r="V237" s="60" t="s">
        <v>200</v>
      </c>
      <c r="W237" s="394">
        <v>371.18700000000001</v>
      </c>
      <c r="X237" s="394">
        <f>+[25]EEFF_TE_Per!X238</f>
        <v>247.458</v>
      </c>
    </row>
    <row r="238" spans="2:24" s="1" customFormat="1" ht="16" thickBot="1">
      <c r="B238" s="60" t="s">
        <v>201</v>
      </c>
      <c r="C238" s="277">
        <v>0</v>
      </c>
      <c r="D238" s="277">
        <v>0</v>
      </c>
      <c r="E238" s="277">
        <v>0</v>
      </c>
      <c r="F238" s="277">
        <v>0</v>
      </c>
      <c r="G238" s="277">
        <v>0</v>
      </c>
      <c r="H238" s="277">
        <v>0</v>
      </c>
      <c r="I238" s="277">
        <v>0</v>
      </c>
      <c r="J238" s="277">
        <v>0</v>
      </c>
      <c r="K238" s="277">
        <v>0</v>
      </c>
      <c r="L238" s="277">
        <v>0</v>
      </c>
      <c r="M238" s="277">
        <v>0</v>
      </c>
      <c r="N238" s="508">
        <v>0</v>
      </c>
      <c r="O238" s="508">
        <v>0</v>
      </c>
      <c r="P238" s="394">
        <v>0</v>
      </c>
      <c r="Q238" s="394">
        <v>47855</v>
      </c>
      <c r="R238" s="394">
        <v>47855</v>
      </c>
      <c r="S238" s="394">
        <v>40101.012000000002</v>
      </c>
      <c r="T238" s="394">
        <v>39711</v>
      </c>
      <c r="U238" s="643"/>
      <c r="V238" s="60" t="s">
        <v>201</v>
      </c>
      <c r="W238" s="394">
        <v>40182.257509999996</v>
      </c>
      <c r="X238" s="394">
        <f>+[25]EEFF_TE_Per!X239</f>
        <v>45569.374579999996</v>
      </c>
    </row>
    <row r="239" spans="2:24" s="1" customFormat="1" ht="15.5" thickBot="1">
      <c r="B239" s="58" t="s">
        <v>73</v>
      </c>
      <c r="C239" s="288">
        <v>29996.953999999998</v>
      </c>
      <c r="D239" s="288">
        <v>247848.46</v>
      </c>
      <c r="E239" s="288">
        <v>197767.14610000001</v>
      </c>
      <c r="F239" s="288">
        <v>187844.74799999999</v>
      </c>
      <c r="G239" s="288">
        <v>189436.08230000001</v>
      </c>
      <c r="H239" s="288">
        <v>160521.6489</v>
      </c>
      <c r="I239" s="288">
        <v>148998.71539999999</v>
      </c>
      <c r="J239" s="288">
        <v>136998.1813</v>
      </c>
      <c r="K239" s="288">
        <v>111172.23370000001</v>
      </c>
      <c r="L239" s="288">
        <v>147838.43090000001</v>
      </c>
      <c r="M239" s="288">
        <v>143851.27669999999</v>
      </c>
      <c r="N239" s="288">
        <v>179779.28840000002</v>
      </c>
      <c r="O239" s="288">
        <v>171650</v>
      </c>
      <c r="P239" s="288">
        <v>170329</v>
      </c>
      <c r="Q239" s="288">
        <v>207960</v>
      </c>
      <c r="R239" s="288">
        <v>201129</v>
      </c>
      <c r="S239" s="288">
        <v>42408.561370000003</v>
      </c>
      <c r="T239" s="387">
        <f t="shared" ref="T239" si="52">SUM(T235:T238)</f>
        <v>41712</v>
      </c>
      <c r="U239" s="643"/>
      <c r="V239" s="58" t="s">
        <v>73</v>
      </c>
      <c r="W239" s="387">
        <v>42587.643309999999</v>
      </c>
      <c r="X239" s="387">
        <f>+[25]EEFF_TE_Per!X240</f>
        <v>113735.28016999998</v>
      </c>
    </row>
    <row r="240" spans="2:24" s="1" customFormat="1" ht="15.5" thickBot="1">
      <c r="B240" s="65" t="s">
        <v>74</v>
      </c>
      <c r="C240" s="289">
        <v>34135.413</v>
      </c>
      <c r="D240" s="289">
        <v>254716.41409999999</v>
      </c>
      <c r="E240" s="289">
        <v>209960.61953000003</v>
      </c>
      <c r="F240" s="289">
        <v>198876.99333</v>
      </c>
      <c r="G240" s="289">
        <v>199334.55185000002</v>
      </c>
      <c r="H240" s="289">
        <v>170792.52806000001</v>
      </c>
      <c r="I240" s="289">
        <v>162767.67994999999</v>
      </c>
      <c r="J240" s="289">
        <v>144594.98426999999</v>
      </c>
      <c r="K240" s="289">
        <v>118711.36685000001</v>
      </c>
      <c r="L240" s="289">
        <v>151928.15858000002</v>
      </c>
      <c r="M240" s="289">
        <v>148011.28704999998</v>
      </c>
      <c r="N240" s="289">
        <v>183574.99572000001</v>
      </c>
      <c r="O240" s="289">
        <v>178593</v>
      </c>
      <c r="P240" s="289">
        <v>177644</v>
      </c>
      <c r="Q240" s="289">
        <v>212973</v>
      </c>
      <c r="R240" s="289">
        <v>206667</v>
      </c>
      <c r="S240" s="289">
        <v>195673.70337999999</v>
      </c>
      <c r="T240" s="388">
        <f t="shared" ref="T240" si="53">T233+T239</f>
        <v>193913</v>
      </c>
      <c r="U240" s="643"/>
      <c r="V240" s="65" t="s">
        <v>74</v>
      </c>
      <c r="W240" s="388">
        <v>201625.46412999998</v>
      </c>
      <c r="X240" s="388">
        <f>+[25]EEFF_TE_Per!X241</f>
        <v>205567.74700999999</v>
      </c>
    </row>
    <row r="241" spans="1:24" s="1" customFormat="1" ht="15.5" thickBot="1">
      <c r="B241" s="67"/>
      <c r="C241" s="290"/>
      <c r="D241" s="290"/>
      <c r="E241" s="290"/>
      <c r="F241" s="290"/>
      <c r="G241" s="290"/>
      <c r="H241" s="290"/>
      <c r="I241" s="290"/>
      <c r="J241" s="290"/>
      <c r="K241" s="290"/>
      <c r="L241" s="290"/>
      <c r="M241" s="290"/>
      <c r="N241" s="389"/>
      <c r="O241" s="389"/>
      <c r="P241" s="389"/>
      <c r="Q241" s="389"/>
      <c r="R241" s="389"/>
      <c r="S241" s="389">
        <v>0</v>
      </c>
      <c r="T241" s="129"/>
      <c r="U241" s="643"/>
      <c r="V241" s="67"/>
      <c r="W241" s="643"/>
      <c r="X241" s="643"/>
    </row>
    <row r="242" spans="1:24" ht="15.5" thickBot="1">
      <c r="B242" s="73" t="s">
        <v>75</v>
      </c>
      <c r="C242" s="294"/>
      <c r="D242" s="294"/>
      <c r="E242" s="294"/>
      <c r="F242" s="294"/>
      <c r="G242" s="294"/>
      <c r="H242" s="294"/>
      <c r="I242" s="294"/>
      <c r="J242" s="294"/>
      <c r="K242" s="294"/>
      <c r="L242" s="294"/>
      <c r="M242" s="294"/>
      <c r="N242" s="390"/>
      <c r="O242" s="390"/>
      <c r="P242" s="390"/>
      <c r="Q242" s="390"/>
      <c r="R242" s="390"/>
      <c r="S242" s="390"/>
      <c r="T242" s="390"/>
      <c r="V242" s="73" t="s">
        <v>75</v>
      </c>
      <c r="W242" s="390"/>
      <c r="X242" s="390"/>
    </row>
    <row r="243" spans="1:24" ht="16" thickBot="1">
      <c r="B243" s="60" t="s">
        <v>202</v>
      </c>
      <c r="C243" s="279">
        <v>21658.947609999999</v>
      </c>
      <c r="D243" s="279">
        <v>21658.947609999999</v>
      </c>
      <c r="E243" s="279">
        <v>21658.947609999999</v>
      </c>
      <c r="F243" s="279">
        <v>21658.947609999999</v>
      </c>
      <c r="G243" s="279">
        <v>21658.947609999999</v>
      </c>
      <c r="H243" s="279">
        <v>21658.947609999999</v>
      </c>
      <c r="I243" s="279">
        <v>21658.947609999999</v>
      </c>
      <c r="J243" s="279">
        <v>21658.947609999999</v>
      </c>
      <c r="K243" s="279">
        <v>21658.947609999999</v>
      </c>
      <c r="L243" s="279">
        <v>21658.947609999999</v>
      </c>
      <c r="M243" s="279">
        <v>21658.947609999999</v>
      </c>
      <c r="N243" s="508">
        <v>21658.947609999999</v>
      </c>
      <c r="O243" s="508">
        <v>21659</v>
      </c>
      <c r="P243" s="394">
        <v>21659</v>
      </c>
      <c r="Q243" s="394">
        <v>21659</v>
      </c>
      <c r="R243" s="394">
        <v>21659</v>
      </c>
      <c r="S243" s="394">
        <v>21658.947609999999</v>
      </c>
      <c r="T243" s="394">
        <v>21658.947609999999</v>
      </c>
      <c r="V243" s="60" t="s">
        <v>202</v>
      </c>
      <c r="W243" s="394">
        <v>21658.947609999999</v>
      </c>
      <c r="X243" s="394">
        <f>+[25]EEFF_TE_Per!X244</f>
        <v>21658.947609999999</v>
      </c>
    </row>
    <row r="244" spans="1:24" ht="16" thickBot="1">
      <c r="B244" s="60" t="s">
        <v>203</v>
      </c>
      <c r="C244" s="279">
        <v>780.92529999999999</v>
      </c>
      <c r="D244" s="279">
        <v>780.92529999999999</v>
      </c>
      <c r="E244" s="279">
        <v>780.92529999999999</v>
      </c>
      <c r="F244" s="279">
        <v>780.92529999999999</v>
      </c>
      <c r="G244" s="279">
        <v>780.92529999999999</v>
      </c>
      <c r="H244" s="279">
        <v>780.92529999999999</v>
      </c>
      <c r="I244" s="279">
        <v>780.92529999999999</v>
      </c>
      <c r="J244" s="279">
        <v>780.92529999999999</v>
      </c>
      <c r="K244" s="279">
        <v>780.92529999999999</v>
      </c>
      <c r="L244" s="279">
        <v>780.92529999999999</v>
      </c>
      <c r="M244" s="279">
        <v>780.92529999999999</v>
      </c>
      <c r="N244" s="279">
        <v>780.92529999999999</v>
      </c>
      <c r="O244" s="508">
        <v>78</v>
      </c>
      <c r="P244" s="394">
        <v>78</v>
      </c>
      <c r="Q244" s="394">
        <v>81</v>
      </c>
      <c r="R244" s="394">
        <v>81</v>
      </c>
      <c r="S244" s="394">
        <v>81.005529999999993</v>
      </c>
      <c r="T244" s="394">
        <v>81.005529999999993</v>
      </c>
      <c r="V244" s="60" t="s">
        <v>203</v>
      </c>
      <c r="W244" s="394">
        <v>81.005529999999993</v>
      </c>
      <c r="X244" s="394">
        <f>+[25]EEFF_TE_Per!X245</f>
        <v>81.005529999999993</v>
      </c>
    </row>
    <row r="245" spans="1:24" ht="16" thickBot="1">
      <c r="B245" s="60" t="s">
        <v>204</v>
      </c>
      <c r="C245" s="279">
        <v>4331.7899800000005</v>
      </c>
      <c r="D245" s="279">
        <v>4331.7899800000005</v>
      </c>
      <c r="E245" s="279">
        <v>4331.7899800000005</v>
      </c>
      <c r="F245" s="279">
        <v>4331.7899800000005</v>
      </c>
      <c r="G245" s="279">
        <v>4331.7899800000005</v>
      </c>
      <c r="H245" s="279">
        <v>4331.7899800000005</v>
      </c>
      <c r="I245" s="279">
        <v>4331.7899800000005</v>
      </c>
      <c r="J245" s="279">
        <v>4331.7899800000005</v>
      </c>
      <c r="K245" s="279">
        <v>4331.7899800000005</v>
      </c>
      <c r="L245" s="279">
        <v>4331.7899800000005</v>
      </c>
      <c r="M245" s="279">
        <v>4331.7899800000005</v>
      </c>
      <c r="N245" s="279">
        <v>4331.7899800000005</v>
      </c>
      <c r="O245" s="508">
        <v>4332</v>
      </c>
      <c r="P245" s="394">
        <v>4332</v>
      </c>
      <c r="Q245" s="394">
        <v>4332</v>
      </c>
      <c r="R245" s="394">
        <v>4332</v>
      </c>
      <c r="S245" s="394">
        <v>4331.7899800000005</v>
      </c>
      <c r="T245" s="394">
        <v>4331.7899800000005</v>
      </c>
      <c r="V245" s="60" t="s">
        <v>204</v>
      </c>
      <c r="W245" s="394">
        <v>4331.7899800000005</v>
      </c>
      <c r="X245" s="394">
        <f>+[25]EEFF_TE_Per!X246</f>
        <v>4331.7899800000005</v>
      </c>
    </row>
    <row r="246" spans="1:24" s="1" customFormat="1" ht="16" thickBot="1">
      <c r="B246" s="60" t="s">
        <v>205</v>
      </c>
      <c r="C246" s="279">
        <v>6059.3990000000003</v>
      </c>
      <c r="D246" s="279">
        <v>6052.4430000000002</v>
      </c>
      <c r="E246" s="279">
        <v>1626.15625</v>
      </c>
      <c r="F246" s="279">
        <v>3453.6542999999997</v>
      </c>
      <c r="G246" s="279">
        <v>5302.48369</v>
      </c>
      <c r="H246" s="279">
        <v>7401.5309500000003</v>
      </c>
      <c r="I246" s="279">
        <v>2315.2749499999995</v>
      </c>
      <c r="J246" s="279">
        <v>4719.3615799999998</v>
      </c>
      <c r="K246" s="279">
        <v>6597.255470000001</v>
      </c>
      <c r="L246" s="279">
        <v>10067.654049999999</v>
      </c>
      <c r="M246" s="279">
        <v>12090.499020000001</v>
      </c>
      <c r="N246" s="279">
        <v>4083.22111</v>
      </c>
      <c r="O246" s="508">
        <v>5430</v>
      </c>
      <c r="P246" s="394">
        <v>8839</v>
      </c>
      <c r="Q246" s="394">
        <v>12416</v>
      </c>
      <c r="R246" s="394">
        <v>16038</v>
      </c>
      <c r="S246" s="394">
        <v>19162.348959999999</v>
      </c>
      <c r="T246" s="394">
        <v>21860</v>
      </c>
      <c r="U246" s="643"/>
      <c r="V246" s="60" t="s">
        <v>205</v>
      </c>
      <c r="W246" s="394">
        <v>12607.889660000001</v>
      </c>
      <c r="X246" s="394">
        <f>+[25]EEFF_TE_Per!X247</f>
        <v>18352.804</v>
      </c>
    </row>
    <row r="247" spans="1:24" s="1" customFormat="1" ht="16" thickBot="1">
      <c r="B247" s="60" t="s">
        <v>206</v>
      </c>
      <c r="C247" s="277"/>
      <c r="D247" s="277"/>
      <c r="E247" s="277">
        <v>-148</v>
      </c>
      <c r="F247" s="277">
        <v>-200</v>
      </c>
      <c r="G247" s="277">
        <v>-217</v>
      </c>
      <c r="H247" s="277">
        <v>-231</v>
      </c>
      <c r="I247" s="277">
        <v>-382</v>
      </c>
      <c r="J247" s="277">
        <v>-291</v>
      </c>
      <c r="K247" s="277">
        <v>-302</v>
      </c>
      <c r="L247" s="277">
        <v>-274</v>
      </c>
      <c r="M247" s="277">
        <v>-320</v>
      </c>
      <c r="N247" s="508">
        <v>-236</v>
      </c>
      <c r="O247" s="508">
        <v>0</v>
      </c>
      <c r="P247" s="394">
        <v>0</v>
      </c>
      <c r="Q247" s="394">
        <v>0</v>
      </c>
      <c r="R247" s="394">
        <v>0</v>
      </c>
      <c r="S247" s="394">
        <v>-0.29699999999999999</v>
      </c>
      <c r="T247" s="394"/>
      <c r="U247" s="643"/>
      <c r="V247" s="60" t="s">
        <v>206</v>
      </c>
      <c r="W247" s="394">
        <v>-0.27600000000000002</v>
      </c>
      <c r="X247" s="394">
        <f>+[25]EEFF_TE_Per!X248</f>
        <v>-0.36199999999999999</v>
      </c>
    </row>
    <row r="248" spans="1:24" s="1" customFormat="1" ht="15.5" thickBot="1">
      <c r="B248" s="58" t="s">
        <v>84</v>
      </c>
      <c r="C248" s="288">
        <v>32831.061889999997</v>
      </c>
      <c r="D248" s="288">
        <v>32824.105889999999</v>
      </c>
      <c r="E248" s="288">
        <v>28249.81914</v>
      </c>
      <c r="F248" s="288">
        <v>30025.317189999998</v>
      </c>
      <c r="G248" s="288">
        <v>31857.146580000001</v>
      </c>
      <c r="H248" s="288">
        <v>33942.19384</v>
      </c>
      <c r="I248" s="288">
        <v>28704.937839999999</v>
      </c>
      <c r="J248" s="288">
        <v>31200.02447</v>
      </c>
      <c r="K248" s="288">
        <v>33066.918360000003</v>
      </c>
      <c r="L248" s="288">
        <v>36565.316939999997</v>
      </c>
      <c r="M248" s="288">
        <v>38542.161910000003</v>
      </c>
      <c r="N248" s="288">
        <v>30618.883999999998</v>
      </c>
      <c r="O248" s="288">
        <v>31499</v>
      </c>
      <c r="P248" s="288">
        <v>34908</v>
      </c>
      <c r="Q248" s="288">
        <v>38488</v>
      </c>
      <c r="R248" s="387">
        <v>42110</v>
      </c>
      <c r="S248" s="387">
        <v>45233.795080000004</v>
      </c>
      <c r="T248" s="387">
        <f t="shared" ref="T248" si="54">SUM(T243:T247)</f>
        <v>47931.743119999999</v>
      </c>
      <c r="U248" s="643"/>
      <c r="V248" s="58" t="s">
        <v>84</v>
      </c>
      <c r="W248" s="387">
        <v>38679.356780000002</v>
      </c>
      <c r="X248" s="387">
        <f>+[25]EEFF_TE_Per!X249</f>
        <v>44424.185120000002</v>
      </c>
    </row>
    <row r="249" spans="1:24" s="1" customFormat="1" ht="15.5" thickBot="1">
      <c r="A249" s="149" t="s">
        <v>468</v>
      </c>
      <c r="B249" s="74" t="s">
        <v>85</v>
      </c>
      <c r="C249" s="289">
        <v>66966.474889999998</v>
      </c>
      <c r="D249" s="289">
        <v>287540.51999</v>
      </c>
      <c r="E249" s="289">
        <v>238210.43867000003</v>
      </c>
      <c r="F249" s="289">
        <v>228902.31052</v>
      </c>
      <c r="G249" s="289">
        <v>231191.69843000002</v>
      </c>
      <c r="H249" s="289">
        <v>204734.7219</v>
      </c>
      <c r="I249" s="289">
        <v>191472.61778999999</v>
      </c>
      <c r="J249" s="289">
        <v>175795.00873999999</v>
      </c>
      <c r="K249" s="289">
        <v>151778.28521</v>
      </c>
      <c r="L249" s="289">
        <v>188493.47552000001</v>
      </c>
      <c r="M249" s="289">
        <v>186553.44895999998</v>
      </c>
      <c r="N249" s="289">
        <v>214193.87972</v>
      </c>
      <c r="O249" s="289">
        <v>210092</v>
      </c>
      <c r="P249" s="289">
        <v>212552</v>
      </c>
      <c r="Q249" s="289">
        <v>251461</v>
      </c>
      <c r="R249" s="289">
        <v>248777</v>
      </c>
      <c r="S249" s="289">
        <v>240907.49846</v>
      </c>
      <c r="T249" s="388">
        <f t="shared" ref="T249" si="55">T240+T248</f>
        <v>241844.74312</v>
      </c>
      <c r="U249" s="643"/>
      <c r="V249" s="74" t="s">
        <v>85</v>
      </c>
      <c r="W249" s="388">
        <v>240304.82090999998</v>
      </c>
      <c r="X249" s="388">
        <f>+[25]EEFF_TE_Per!X250</f>
        <v>249991.93213</v>
      </c>
    </row>
    <row r="250" spans="1:24" s="113" customFormat="1" ht="15.5">
      <c r="B250" s="130"/>
      <c r="C250" s="509"/>
      <c r="D250" s="509"/>
      <c r="E250" s="509"/>
      <c r="F250" s="509"/>
      <c r="G250" s="509"/>
      <c r="H250" s="509"/>
      <c r="I250" s="509"/>
      <c r="J250" s="509"/>
      <c r="K250" s="509"/>
      <c r="L250" s="509"/>
      <c r="M250" s="509"/>
      <c r="N250" s="509"/>
      <c r="O250" s="509">
        <v>0</v>
      </c>
      <c r="P250" s="510"/>
      <c r="Q250" s="215"/>
      <c r="R250" s="283">
        <v>0</v>
      </c>
      <c r="S250" s="283">
        <v>0</v>
      </c>
      <c r="U250" s="643"/>
    </row>
    <row r="251" spans="1:24" s="113" customFormat="1" ht="15" thickBot="1">
      <c r="B251" s="131"/>
      <c r="C251" s="511">
        <v>-9.2889999999897555E-2</v>
      </c>
      <c r="D251" s="511">
        <v>-0.65024999994056998</v>
      </c>
      <c r="E251" s="511">
        <v>-0.61026000000856584</v>
      </c>
      <c r="F251" s="511">
        <v>-0.4719699999805016</v>
      </c>
      <c r="G251" s="511">
        <v>0.30315999998128973</v>
      </c>
      <c r="H251" s="511">
        <v>0.27621999999246327</v>
      </c>
      <c r="I251" s="511">
        <v>-0.10662999999476597</v>
      </c>
      <c r="J251" s="511">
        <v>-0.63293999997767969</v>
      </c>
      <c r="K251" s="511">
        <v>-0.3031000000264612</v>
      </c>
      <c r="L251" s="511">
        <v>8.1419999994977843E-2</v>
      </c>
      <c r="M251" s="511">
        <v>-0.49079999997775303</v>
      </c>
      <c r="N251" s="511">
        <v>0.42967000000498956</v>
      </c>
      <c r="O251" s="511">
        <v>0</v>
      </c>
      <c r="P251" s="511">
        <v>0</v>
      </c>
      <c r="Q251" s="511">
        <v>0</v>
      </c>
      <c r="R251" s="502">
        <v>0</v>
      </c>
      <c r="S251" s="502">
        <v>0</v>
      </c>
      <c r="U251" s="215"/>
    </row>
    <row r="252" spans="1:24" s="113" customFormat="1" ht="15" thickBot="1">
      <c r="B252" s="132"/>
      <c r="C252" s="133"/>
      <c r="D252" s="133"/>
      <c r="E252" s="133"/>
      <c r="F252" s="133"/>
      <c r="G252" s="133"/>
      <c r="H252" s="133"/>
      <c r="I252" s="133"/>
      <c r="J252" s="133"/>
      <c r="K252" s="133"/>
      <c r="L252" s="133"/>
      <c r="M252" s="133"/>
      <c r="N252" s="135"/>
      <c r="O252" s="138"/>
      <c r="U252" s="215"/>
    </row>
    <row r="253" spans="1:24" s="113" customFormat="1">
      <c r="B253" s="134"/>
      <c r="C253" s="134"/>
      <c r="D253" s="134"/>
      <c r="E253" s="134"/>
      <c r="F253" s="134"/>
      <c r="G253" s="134"/>
      <c r="H253" s="134"/>
      <c r="I253" s="134"/>
      <c r="J253" s="134"/>
      <c r="K253" s="134"/>
      <c r="L253" s="134"/>
      <c r="M253" s="134"/>
      <c r="N253" s="134"/>
      <c r="O253" s="138"/>
      <c r="U253" s="215"/>
    </row>
    <row r="254" spans="1:24">
      <c r="B254" s="5"/>
      <c r="C254" s="5"/>
      <c r="D254" s="5"/>
      <c r="E254" s="5"/>
      <c r="F254" s="5"/>
      <c r="G254" s="5"/>
      <c r="H254" s="5"/>
      <c r="I254" s="5"/>
      <c r="J254" s="5"/>
      <c r="K254" s="5"/>
      <c r="L254" s="5"/>
      <c r="M254" s="5"/>
      <c r="N254" s="5"/>
      <c r="U254" s="215"/>
    </row>
    <row r="255" spans="1:24">
      <c r="B255" s="5"/>
      <c r="C255" s="5"/>
      <c r="D255" s="5"/>
      <c r="E255" s="5"/>
      <c r="F255" s="5"/>
      <c r="G255" s="5"/>
      <c r="H255" s="5"/>
      <c r="I255" s="5"/>
      <c r="J255" s="5"/>
      <c r="K255" s="5"/>
      <c r="L255" s="5"/>
      <c r="M255" s="5"/>
      <c r="N255" s="5"/>
    </row>
    <row r="256" spans="1:24">
      <c r="B256" s="5"/>
      <c r="C256" s="5"/>
      <c r="D256" s="5"/>
      <c r="E256" s="5"/>
      <c r="F256" s="5"/>
      <c r="G256" s="5"/>
      <c r="H256" s="5"/>
      <c r="I256" s="5"/>
      <c r="J256" s="5"/>
      <c r="K256" s="5"/>
      <c r="L256" s="5"/>
      <c r="M256" s="5"/>
      <c r="N256" s="5"/>
    </row>
    <row r="257" spans="2:14">
      <c r="B257" s="5"/>
      <c r="C257" s="5"/>
      <c r="D257" s="5"/>
      <c r="E257" s="5"/>
      <c r="F257" s="5"/>
      <c r="G257" s="5"/>
      <c r="H257" s="5"/>
      <c r="I257" s="5"/>
      <c r="J257" s="5"/>
      <c r="K257" s="5"/>
      <c r="L257" s="5"/>
      <c r="M257" s="5"/>
      <c r="N257" s="5"/>
    </row>
    <row r="258" spans="2:14">
      <c r="B258" s="5"/>
      <c r="C258" s="5"/>
      <c r="D258" s="5"/>
      <c r="E258" s="5"/>
      <c r="F258" s="5"/>
      <c r="G258" s="5"/>
      <c r="H258" s="5"/>
      <c r="I258" s="5"/>
      <c r="J258" s="5"/>
      <c r="K258" s="5"/>
      <c r="L258" s="5"/>
      <c r="M258" s="5"/>
      <c r="N258" s="5"/>
    </row>
    <row r="259" spans="2:14">
      <c r="B259" s="5"/>
      <c r="C259" s="5"/>
      <c r="D259" s="5"/>
      <c r="E259" s="5"/>
      <c r="F259" s="5"/>
      <c r="G259" s="5"/>
      <c r="H259" s="5"/>
      <c r="I259" s="5"/>
      <c r="J259" s="5"/>
      <c r="K259" s="5"/>
      <c r="L259" s="5"/>
      <c r="M259" s="5"/>
      <c r="N259" s="5"/>
    </row>
    <row r="260" spans="2:14">
      <c r="B260" s="5"/>
      <c r="C260" s="5"/>
      <c r="D260" s="5"/>
      <c r="E260" s="5"/>
      <c r="F260" s="5"/>
      <c r="G260" s="5"/>
      <c r="H260" s="5"/>
      <c r="I260" s="5"/>
      <c r="J260" s="5"/>
      <c r="K260" s="5"/>
      <c r="L260" s="5"/>
      <c r="M260" s="5"/>
      <c r="N260" s="5"/>
    </row>
    <row r="261" spans="2:14">
      <c r="B261" s="5"/>
      <c r="C261" s="5"/>
      <c r="D261" s="5"/>
      <c r="E261" s="5"/>
      <c r="F261" s="5"/>
      <c r="G261" s="5"/>
      <c r="H261" s="5"/>
      <c r="I261" s="5"/>
      <c r="J261" s="5"/>
      <c r="K261" s="5"/>
      <c r="L261" s="5"/>
      <c r="M261" s="5"/>
      <c r="N261" s="5"/>
    </row>
    <row r="262" spans="2:14">
      <c r="B262" s="5"/>
      <c r="C262" s="5"/>
      <c r="D262" s="5"/>
      <c r="E262" s="5"/>
      <c r="F262" s="5"/>
      <c r="G262" s="5"/>
      <c r="H262" s="5"/>
      <c r="I262" s="5"/>
      <c r="J262" s="5"/>
      <c r="K262" s="5"/>
      <c r="L262" s="5"/>
      <c r="M262" s="5"/>
      <c r="N262" s="5"/>
    </row>
    <row r="263" spans="2:14">
      <c r="B263" s="5"/>
      <c r="C263" s="5"/>
      <c r="D263" s="5"/>
      <c r="E263" s="5"/>
      <c r="F263" s="5"/>
      <c r="G263" s="5"/>
      <c r="H263" s="5"/>
      <c r="I263" s="5"/>
      <c r="J263" s="5"/>
      <c r="K263" s="5"/>
      <c r="L263" s="5"/>
      <c r="M263" s="5"/>
      <c r="N263" s="5"/>
    </row>
    <row r="264" spans="2:14">
      <c r="B264" s="5"/>
      <c r="C264" s="5"/>
      <c r="D264" s="5"/>
      <c r="E264" s="5"/>
      <c r="F264" s="5"/>
      <c r="G264" s="5"/>
      <c r="H264" s="5"/>
      <c r="I264" s="5"/>
      <c r="J264" s="5"/>
      <c r="K264" s="5"/>
      <c r="L264" s="5"/>
      <c r="M264" s="5"/>
      <c r="N264" s="5"/>
    </row>
    <row r="265" spans="2:14">
      <c r="B265" s="5"/>
      <c r="C265" s="5"/>
      <c r="D265" s="5"/>
      <c r="E265" s="5"/>
      <c r="F265" s="5"/>
      <c r="G265" s="5"/>
      <c r="H265" s="5"/>
      <c r="I265" s="5"/>
      <c r="J265" s="5"/>
      <c r="K265" s="5"/>
      <c r="L265" s="5"/>
      <c r="M265" s="5"/>
      <c r="N265" s="5"/>
    </row>
    <row r="266" spans="2:14">
      <c r="B266" s="5"/>
      <c r="C266" s="5"/>
      <c r="D266" s="5"/>
      <c r="E266" s="5"/>
      <c r="F266" s="5"/>
      <c r="G266" s="5"/>
      <c r="H266" s="5"/>
      <c r="I266" s="5"/>
      <c r="J266" s="5"/>
      <c r="K266" s="5"/>
      <c r="L266" s="5"/>
      <c r="M266" s="5"/>
      <c r="N266" s="5"/>
    </row>
    <row r="267" spans="2:14">
      <c r="B267" s="5"/>
      <c r="C267" s="5"/>
      <c r="D267" s="5"/>
      <c r="E267" s="5"/>
      <c r="F267" s="5"/>
      <c r="G267" s="5"/>
      <c r="H267" s="5"/>
      <c r="I267" s="5"/>
      <c r="J267" s="5"/>
      <c r="K267" s="5"/>
      <c r="L267" s="5"/>
      <c r="M267" s="5"/>
      <c r="N267" s="5"/>
    </row>
    <row r="268" spans="2:14">
      <c r="B268" s="5"/>
      <c r="C268" s="5"/>
      <c r="D268" s="5"/>
      <c r="E268" s="5"/>
      <c r="F268" s="5"/>
      <c r="G268" s="5"/>
      <c r="H268" s="5"/>
      <c r="I268" s="5"/>
      <c r="J268" s="5"/>
      <c r="K268" s="5"/>
      <c r="L268" s="5"/>
      <c r="M268" s="5"/>
      <c r="N268" s="5"/>
    </row>
    <row r="269" spans="2:14">
      <c r="B269" s="5"/>
      <c r="C269" s="5"/>
      <c r="D269" s="5"/>
      <c r="E269" s="5"/>
      <c r="F269" s="5"/>
      <c r="G269" s="5"/>
      <c r="H269" s="5"/>
      <c r="I269" s="5"/>
      <c r="J269" s="5"/>
      <c r="K269" s="5"/>
      <c r="L269" s="5"/>
      <c r="M269" s="5"/>
      <c r="N269" s="5"/>
    </row>
    <row r="270" spans="2:14">
      <c r="B270" s="5"/>
      <c r="C270" s="5"/>
      <c r="D270" s="5"/>
      <c r="E270" s="5"/>
      <c r="F270" s="5"/>
      <c r="G270" s="5"/>
      <c r="H270" s="5"/>
      <c r="I270" s="5"/>
      <c r="J270" s="5"/>
      <c r="K270" s="5"/>
      <c r="L270" s="5"/>
      <c r="M270" s="5"/>
      <c r="N270" s="5"/>
    </row>
    <row r="271" spans="2:14">
      <c r="B271" s="5"/>
      <c r="C271" s="5"/>
      <c r="D271" s="5"/>
      <c r="E271" s="5"/>
      <c r="F271" s="5"/>
      <c r="G271" s="5"/>
      <c r="H271" s="5"/>
      <c r="I271" s="5"/>
      <c r="J271" s="5"/>
      <c r="K271" s="5"/>
      <c r="L271" s="5"/>
      <c r="M271" s="5"/>
      <c r="N271" s="5"/>
    </row>
    <row r="272" spans="2:14">
      <c r="B272" s="5"/>
      <c r="C272" s="5"/>
      <c r="D272" s="5"/>
      <c r="E272" s="5"/>
      <c r="F272" s="5"/>
      <c r="G272" s="5"/>
      <c r="H272" s="5"/>
      <c r="I272" s="5"/>
      <c r="J272" s="5"/>
      <c r="K272" s="5"/>
      <c r="L272" s="5"/>
      <c r="M272" s="5"/>
      <c r="N272" s="5"/>
    </row>
    <row r="273" spans="2:14">
      <c r="B273" s="5"/>
      <c r="C273" s="5"/>
      <c r="D273" s="5"/>
      <c r="E273" s="5"/>
      <c r="F273" s="5"/>
      <c r="G273" s="5"/>
      <c r="H273" s="5"/>
      <c r="I273" s="5"/>
      <c r="J273" s="5"/>
      <c r="K273" s="5"/>
      <c r="L273" s="5"/>
      <c r="M273" s="5"/>
      <c r="N273" s="5"/>
    </row>
    <row r="274" spans="2:14">
      <c r="B274" s="5"/>
      <c r="C274" s="5"/>
      <c r="D274" s="5"/>
      <c r="E274" s="5"/>
      <c r="F274" s="5"/>
      <c r="G274" s="5"/>
      <c r="H274" s="5"/>
      <c r="I274" s="5"/>
      <c r="J274" s="5"/>
      <c r="K274" s="5"/>
      <c r="L274" s="5"/>
      <c r="M274" s="5"/>
      <c r="N274" s="5"/>
    </row>
  </sheetData>
  <phoneticPr fontId="175" type="noConversion"/>
  <hyperlinks>
    <hyperlink ref="A1" location="'Table of Contents'!A1" display="Return to Table of Contents" xr:uid="{00000000-0004-0000-0600-000000000000}"/>
  </hyperlinks>
  <pageMargins left="0.7" right="0.7" top="0.75" bottom="0.75" header="0.3" footer="0.3"/>
  <pageSetup orientation="portrait" r:id="rId1"/>
  <customProperties>
    <customPr name="_pios_id" r:id="rId2"/>
    <customPr name="EpmWorksheetKeyString_GUID" r:id="rId3"/>
  </customPropertie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DF9E6D-0F62-432A-9BEE-072C0F4739E2}">
  <dimension ref="A1:X86"/>
  <sheetViews>
    <sheetView showGridLines="0" zoomScale="85" zoomScaleNormal="85" workbookViewId="0">
      <pane xSplit="2" ySplit="7" topLeftCell="U8" activePane="bottomRight" state="frozen"/>
      <selection pane="topRight" activeCell="C1" sqref="C1"/>
      <selection pane="bottomLeft" activeCell="A8" sqref="A8"/>
      <selection pane="bottomRight" activeCell="X8" sqref="X8"/>
    </sheetView>
  </sheetViews>
  <sheetFormatPr baseColWidth="10" defaultColWidth="11.453125" defaultRowHeight="14.5"/>
  <cols>
    <col min="1" max="1" width="4.81640625" customWidth="1"/>
    <col min="2" max="2" width="85.7265625" customWidth="1"/>
    <col min="3" max="17" width="11.453125" customWidth="1"/>
    <col min="18" max="19" width="11.453125" style="129"/>
    <col min="21" max="21" width="5.7265625" style="643" customWidth="1"/>
    <col min="22" max="22" width="45.7265625" bestFit="1" customWidth="1"/>
    <col min="24" max="24" width="11.453125" style="643"/>
  </cols>
  <sheetData>
    <row r="1" spans="1:24">
      <c r="A1" s="3" t="s">
        <v>626</v>
      </c>
    </row>
    <row r="3" spans="1:24" ht="15.5">
      <c r="B3" s="159" t="s">
        <v>470</v>
      </c>
      <c r="C3" s="75"/>
      <c r="D3" s="75"/>
      <c r="E3" s="76"/>
      <c r="F3" s="75"/>
      <c r="G3" s="75"/>
      <c r="H3" s="75"/>
      <c r="I3" s="75"/>
      <c r="J3" s="76"/>
      <c r="K3" s="75"/>
      <c r="L3" s="75"/>
      <c r="M3" s="75"/>
      <c r="N3" s="75"/>
      <c r="O3" s="76"/>
      <c r="P3" s="75"/>
      <c r="Q3" s="75"/>
      <c r="R3" s="75"/>
      <c r="S3" s="75"/>
    </row>
    <row r="4" spans="1:24" ht="15.65" customHeight="1">
      <c r="B4" s="93" t="s">
        <v>513</v>
      </c>
      <c r="C4" s="5"/>
      <c r="D4" s="5"/>
      <c r="E4" s="5"/>
      <c r="F4" s="5"/>
      <c r="G4" s="5"/>
      <c r="H4" s="5"/>
      <c r="I4" s="5"/>
      <c r="J4" s="5"/>
      <c r="K4" s="5"/>
      <c r="L4" s="5"/>
      <c r="M4" s="5"/>
      <c r="N4" s="5"/>
      <c r="O4" s="5"/>
      <c r="P4" s="5"/>
      <c r="Q4" s="5"/>
      <c r="R4" s="5"/>
      <c r="S4" s="5"/>
    </row>
    <row r="5" spans="1:24" ht="15.5">
      <c r="B5" s="77"/>
      <c r="C5" s="77"/>
      <c r="D5" s="77"/>
      <c r="E5" s="77"/>
      <c r="F5" s="77"/>
      <c r="G5" s="77"/>
      <c r="H5" s="77"/>
      <c r="I5" s="77"/>
      <c r="J5" s="77"/>
      <c r="K5" s="77"/>
      <c r="L5" s="77"/>
      <c r="M5" s="77"/>
      <c r="N5" s="77"/>
      <c r="O5" s="77"/>
      <c r="P5" s="77"/>
      <c r="Q5" s="77"/>
      <c r="R5" s="77"/>
      <c r="S5" s="77"/>
    </row>
    <row r="6" spans="1:24" ht="15">
      <c r="B6" s="78"/>
      <c r="C6" s="79">
        <v>2016</v>
      </c>
      <c r="D6" s="79">
        <v>2017</v>
      </c>
      <c r="E6" s="79" t="s">
        <v>3</v>
      </c>
      <c r="F6" s="79" t="s">
        <v>4</v>
      </c>
      <c r="G6" s="79" t="s">
        <v>5</v>
      </c>
      <c r="H6" s="79" t="s">
        <v>6</v>
      </c>
      <c r="I6" s="79" t="s">
        <v>7</v>
      </c>
      <c r="J6" s="202" t="s">
        <v>1220</v>
      </c>
      <c r="K6" s="202" t="s">
        <v>1221</v>
      </c>
      <c r="L6" s="202" t="s">
        <v>1222</v>
      </c>
      <c r="M6" s="202" t="s">
        <v>1223</v>
      </c>
      <c r="N6" s="202" t="s">
        <v>1224</v>
      </c>
      <c r="O6" s="655" t="s">
        <v>625</v>
      </c>
      <c r="P6" s="656" t="s">
        <v>938</v>
      </c>
      <c r="Q6" s="653" t="s">
        <v>992</v>
      </c>
      <c r="R6" s="653" t="s">
        <v>1026</v>
      </c>
      <c r="S6" s="653" t="s">
        <v>1163</v>
      </c>
      <c r="T6" s="653" t="s">
        <v>1199</v>
      </c>
      <c r="V6" s="78"/>
      <c r="W6" s="653" t="s">
        <v>1246</v>
      </c>
      <c r="X6" s="653" t="s">
        <v>1219</v>
      </c>
    </row>
    <row r="7" spans="1:24" ht="6" customHeight="1">
      <c r="B7" s="122"/>
      <c r="C7" s="81"/>
      <c r="D7" s="81"/>
      <c r="E7" s="81"/>
      <c r="F7" s="81"/>
      <c r="G7" s="81"/>
      <c r="H7" s="81"/>
      <c r="I7" s="81"/>
      <c r="J7" s="77"/>
      <c r="K7" s="77"/>
      <c r="L7" s="77"/>
      <c r="M7" s="77"/>
      <c r="N7" s="77"/>
      <c r="O7" s="77"/>
      <c r="P7" s="77"/>
      <c r="Q7" s="259"/>
      <c r="R7" s="259"/>
      <c r="S7" s="259"/>
      <c r="T7" s="259"/>
    </row>
    <row r="8" spans="1:24" ht="15.5">
      <c r="B8" s="123" t="s">
        <v>16</v>
      </c>
      <c r="C8" s="13">
        <v>0</v>
      </c>
      <c r="D8" s="13">
        <v>5</v>
      </c>
      <c r="E8" s="13">
        <v>6</v>
      </c>
      <c r="F8" s="13">
        <v>1</v>
      </c>
      <c r="G8" s="13">
        <v>20</v>
      </c>
      <c r="H8" s="13">
        <v>8</v>
      </c>
      <c r="I8" s="13">
        <v>11</v>
      </c>
      <c r="J8" s="279">
        <v>21</v>
      </c>
      <c r="K8" s="279">
        <v>21</v>
      </c>
      <c r="L8" s="279">
        <v>19</v>
      </c>
      <c r="M8" s="279">
        <v>19</v>
      </c>
      <c r="N8" s="279">
        <v>21</v>
      </c>
      <c r="O8" s="279">
        <v>19</v>
      </c>
      <c r="P8" s="279">
        <v>20</v>
      </c>
      <c r="Q8" s="279">
        <v>20</v>
      </c>
      <c r="R8" s="279">
        <v>21</v>
      </c>
      <c r="S8" s="279">
        <v>22</v>
      </c>
      <c r="T8" s="279">
        <v>23</v>
      </c>
      <c r="V8" s="123" t="s">
        <v>16</v>
      </c>
      <c r="W8" s="279">
        <v>23</v>
      </c>
      <c r="X8" s="279">
        <f>+[25]EEFF_TE_Chi!X9</f>
        <v>24</v>
      </c>
    </row>
    <row r="9" spans="1:24" ht="15.5">
      <c r="B9" s="123" t="s">
        <v>17</v>
      </c>
      <c r="C9" s="13">
        <v>0</v>
      </c>
      <c r="D9" s="13">
        <v>0</v>
      </c>
      <c r="E9" s="13">
        <v>0</v>
      </c>
      <c r="F9" s="13">
        <v>0</v>
      </c>
      <c r="G9" s="13">
        <v>0</v>
      </c>
      <c r="H9" s="13">
        <v>0</v>
      </c>
      <c r="I9" s="13">
        <v>0</v>
      </c>
      <c r="J9" s="279">
        <v>0</v>
      </c>
      <c r="K9" s="279">
        <v>0</v>
      </c>
      <c r="L9" s="279">
        <v>0</v>
      </c>
      <c r="M9" s="279">
        <v>0</v>
      </c>
      <c r="N9" s="279">
        <v>0</v>
      </c>
      <c r="O9" s="279">
        <v>0</v>
      </c>
      <c r="P9" s="279">
        <v>0</v>
      </c>
      <c r="Q9" s="279"/>
      <c r="R9" s="279">
        <v>0</v>
      </c>
      <c r="S9" s="279">
        <v>0</v>
      </c>
      <c r="T9" s="279">
        <v>0</v>
      </c>
      <c r="V9" s="123" t="s">
        <v>17</v>
      </c>
      <c r="W9" s="279">
        <v>0</v>
      </c>
      <c r="X9" s="279">
        <f>+[25]EEFF_TE_Chi!X10</f>
        <v>0</v>
      </c>
    </row>
    <row r="10" spans="1:24" ht="15.5">
      <c r="B10" s="123" t="s">
        <v>22</v>
      </c>
      <c r="C10" s="13">
        <v>0</v>
      </c>
      <c r="D10" s="13">
        <v>0</v>
      </c>
      <c r="E10" s="13">
        <v>0</v>
      </c>
      <c r="F10" s="13">
        <v>0</v>
      </c>
      <c r="G10" s="13">
        <v>0</v>
      </c>
      <c r="H10" s="13">
        <v>0</v>
      </c>
      <c r="I10" s="13">
        <v>0</v>
      </c>
      <c r="J10" s="279">
        <v>0</v>
      </c>
      <c r="K10" s="279">
        <v>0</v>
      </c>
      <c r="L10" s="279">
        <v>0</v>
      </c>
      <c r="M10" s="279">
        <v>0</v>
      </c>
      <c r="N10" s="279">
        <v>0</v>
      </c>
      <c r="O10" s="279">
        <v>0</v>
      </c>
      <c r="P10" s="279">
        <v>0</v>
      </c>
      <c r="Q10" s="279"/>
      <c r="R10" s="279">
        <v>0</v>
      </c>
      <c r="S10" s="279">
        <v>0</v>
      </c>
      <c r="T10" s="279">
        <v>0</v>
      </c>
      <c r="V10" s="123" t="s">
        <v>22</v>
      </c>
      <c r="W10" s="279">
        <v>0</v>
      </c>
      <c r="X10" s="279">
        <f>+[25]EEFF_TE_Chi!X11</f>
        <v>0</v>
      </c>
    </row>
    <row r="11" spans="1:24" ht="15.5">
      <c r="B11" s="123" t="s">
        <v>23</v>
      </c>
      <c r="C11" s="13">
        <v>3</v>
      </c>
      <c r="D11" s="13">
        <v>6</v>
      </c>
      <c r="E11" s="13">
        <v>1</v>
      </c>
      <c r="F11" s="13">
        <v>1</v>
      </c>
      <c r="G11" s="13">
        <v>3</v>
      </c>
      <c r="H11" s="13">
        <v>3</v>
      </c>
      <c r="I11" s="13">
        <v>7</v>
      </c>
      <c r="J11" s="279">
        <v>-2</v>
      </c>
      <c r="K11" s="279">
        <v>2</v>
      </c>
      <c r="L11" s="279">
        <v>3</v>
      </c>
      <c r="M11" s="279">
        <v>2</v>
      </c>
      <c r="N11" s="279">
        <v>2</v>
      </c>
      <c r="O11" s="279">
        <v>3</v>
      </c>
      <c r="P11" s="279">
        <v>3</v>
      </c>
      <c r="Q11" s="279">
        <v>4</v>
      </c>
      <c r="R11" s="279">
        <v>4</v>
      </c>
      <c r="S11" s="279">
        <v>6</v>
      </c>
      <c r="T11" s="279">
        <v>8</v>
      </c>
      <c r="V11" s="123" t="s">
        <v>23</v>
      </c>
      <c r="W11" s="279">
        <v>10</v>
      </c>
      <c r="X11" s="279">
        <f>+[25]EEFF_TE_Chi!X12</f>
        <v>4</v>
      </c>
    </row>
    <row r="12" spans="1:24" ht="15.5">
      <c r="B12" s="124" t="s">
        <v>92</v>
      </c>
      <c r="C12" s="17">
        <v>-3</v>
      </c>
      <c r="D12" s="17">
        <v>-1</v>
      </c>
      <c r="E12" s="17">
        <v>5</v>
      </c>
      <c r="F12" s="17">
        <v>0</v>
      </c>
      <c r="G12" s="17">
        <v>17</v>
      </c>
      <c r="H12" s="17">
        <v>5</v>
      </c>
      <c r="I12" s="17">
        <v>4</v>
      </c>
      <c r="J12" s="657">
        <v>23</v>
      </c>
      <c r="K12" s="657">
        <v>19</v>
      </c>
      <c r="L12" s="657">
        <v>16</v>
      </c>
      <c r="M12" s="657">
        <v>17</v>
      </c>
      <c r="N12" s="657">
        <v>19</v>
      </c>
      <c r="O12" s="280">
        <v>16</v>
      </c>
      <c r="P12" s="280">
        <v>17</v>
      </c>
      <c r="Q12" s="280">
        <v>16</v>
      </c>
      <c r="R12" s="280">
        <v>17</v>
      </c>
      <c r="S12" s="280">
        <v>16</v>
      </c>
      <c r="T12" s="280">
        <v>15</v>
      </c>
      <c r="V12" s="123" t="s">
        <v>26</v>
      </c>
      <c r="W12" s="279">
        <v>10</v>
      </c>
      <c r="X12" s="279">
        <f>+[25]EEFF_TE_Chi!X13</f>
        <v>8</v>
      </c>
    </row>
    <row r="13" spans="1:24" ht="15.5">
      <c r="B13" s="10"/>
      <c r="C13" s="125"/>
      <c r="D13" s="125"/>
      <c r="E13" s="125"/>
      <c r="F13" s="160"/>
      <c r="G13" s="125"/>
      <c r="H13" s="125"/>
      <c r="I13" s="125"/>
      <c r="J13" s="644"/>
      <c r="K13" s="644"/>
      <c r="L13" s="644"/>
      <c r="M13" s="644"/>
      <c r="N13" s="644"/>
      <c r="O13" s="644"/>
      <c r="P13" s="644"/>
      <c r="Q13" s="644"/>
      <c r="R13" s="644"/>
      <c r="S13" s="644"/>
      <c r="T13" s="644"/>
      <c r="V13" s="124" t="s">
        <v>1251</v>
      </c>
      <c r="W13" s="281">
        <v>3</v>
      </c>
      <c r="X13" s="281">
        <f>+[25]EEFF_TE_Chi!X14</f>
        <v>12</v>
      </c>
    </row>
    <row r="14" spans="1:24" ht="15.5">
      <c r="B14" s="123" t="s">
        <v>26</v>
      </c>
      <c r="C14" s="13">
        <v>0</v>
      </c>
      <c r="D14" s="13">
        <v>1</v>
      </c>
      <c r="E14" s="13">
        <v>1</v>
      </c>
      <c r="F14" s="13">
        <v>0</v>
      </c>
      <c r="G14" s="13">
        <v>1</v>
      </c>
      <c r="H14" s="13">
        <v>7</v>
      </c>
      <c r="I14" s="13">
        <v>3</v>
      </c>
      <c r="J14" s="279">
        <v>3</v>
      </c>
      <c r="K14" s="279">
        <v>7</v>
      </c>
      <c r="L14" s="279">
        <v>7</v>
      </c>
      <c r="M14" s="279">
        <v>7</v>
      </c>
      <c r="N14" s="279">
        <v>9</v>
      </c>
      <c r="O14" s="279">
        <v>6</v>
      </c>
      <c r="P14" s="279">
        <v>7</v>
      </c>
      <c r="Q14" s="279">
        <v>7</v>
      </c>
      <c r="R14" s="279">
        <v>8</v>
      </c>
      <c r="S14" s="279">
        <v>9</v>
      </c>
      <c r="T14" s="279">
        <v>8</v>
      </c>
    </row>
    <row r="15" spans="1:24" ht="15.5">
      <c r="B15" s="123" t="s">
        <v>27</v>
      </c>
      <c r="C15" s="13">
        <v>0</v>
      </c>
      <c r="D15" s="13">
        <v>0</v>
      </c>
      <c r="E15" s="13">
        <v>0</v>
      </c>
      <c r="F15" s="13">
        <v>0</v>
      </c>
      <c r="G15" s="13">
        <v>0</v>
      </c>
      <c r="H15" s="13">
        <v>0</v>
      </c>
      <c r="I15" s="13">
        <v>0</v>
      </c>
      <c r="J15" s="279">
        <v>0</v>
      </c>
      <c r="K15" s="279">
        <v>0</v>
      </c>
      <c r="L15" s="279">
        <v>0</v>
      </c>
      <c r="M15" s="279">
        <v>0</v>
      </c>
      <c r="N15" s="279">
        <v>0</v>
      </c>
      <c r="O15" s="279">
        <v>0</v>
      </c>
      <c r="P15" s="279">
        <v>0</v>
      </c>
      <c r="Q15" s="279"/>
      <c r="R15" s="279">
        <v>0</v>
      </c>
      <c r="S15" s="279">
        <v>0</v>
      </c>
      <c r="T15" s="279">
        <v>0</v>
      </c>
      <c r="V15" s="123" t="s">
        <v>27</v>
      </c>
      <c r="W15" s="279">
        <v>0</v>
      </c>
      <c r="X15" s="279">
        <f>+[25]EEFF_TE_Chi!X16</f>
        <v>0</v>
      </c>
    </row>
    <row r="16" spans="1:24" ht="15.5">
      <c r="B16" s="123" t="s">
        <v>28</v>
      </c>
      <c r="C16" s="13">
        <v>0</v>
      </c>
      <c r="D16" s="13">
        <v>0</v>
      </c>
      <c r="E16" s="13">
        <v>0</v>
      </c>
      <c r="F16" s="13">
        <v>0</v>
      </c>
      <c r="G16" s="13">
        <v>0</v>
      </c>
      <c r="H16" s="13">
        <v>1</v>
      </c>
      <c r="I16" s="13">
        <v>0</v>
      </c>
      <c r="J16" s="279">
        <v>0</v>
      </c>
      <c r="K16" s="279">
        <v>0</v>
      </c>
      <c r="L16" s="279">
        <v>0</v>
      </c>
      <c r="M16" s="279">
        <v>0</v>
      </c>
      <c r="N16" s="279">
        <v>0</v>
      </c>
      <c r="O16" s="279">
        <v>0</v>
      </c>
      <c r="P16" s="279">
        <v>0</v>
      </c>
      <c r="Q16" s="279"/>
      <c r="R16" s="279">
        <v>0</v>
      </c>
      <c r="S16" s="279">
        <v>0</v>
      </c>
      <c r="T16" s="279">
        <v>0</v>
      </c>
      <c r="V16" s="123" t="s">
        <v>28</v>
      </c>
      <c r="W16" s="279">
        <v>0</v>
      </c>
      <c r="X16" s="279">
        <f>+[25]EEFF_TE_Chi!X17</f>
        <v>0</v>
      </c>
    </row>
    <row r="17" spans="2:24" ht="15.5">
      <c r="B17" s="124" t="s">
        <v>29</v>
      </c>
      <c r="C17" s="18">
        <v>-3</v>
      </c>
      <c r="D17" s="18">
        <v>-2</v>
      </c>
      <c r="E17" s="18">
        <v>4</v>
      </c>
      <c r="F17" s="18">
        <v>0</v>
      </c>
      <c r="G17" s="18">
        <v>16</v>
      </c>
      <c r="H17" s="18">
        <v>-1</v>
      </c>
      <c r="I17" s="18">
        <v>1</v>
      </c>
      <c r="J17" s="658">
        <v>20</v>
      </c>
      <c r="K17" s="658">
        <v>12</v>
      </c>
      <c r="L17" s="658">
        <v>9</v>
      </c>
      <c r="M17" s="658">
        <v>10</v>
      </c>
      <c r="N17" s="658">
        <v>10</v>
      </c>
      <c r="O17" s="281">
        <v>10</v>
      </c>
      <c r="P17" s="281">
        <v>10</v>
      </c>
      <c r="Q17" s="281">
        <v>9</v>
      </c>
      <c r="R17" s="281">
        <v>9</v>
      </c>
      <c r="S17" s="281">
        <v>7</v>
      </c>
      <c r="T17" s="281">
        <v>7</v>
      </c>
      <c r="V17" s="124" t="s">
        <v>29</v>
      </c>
      <c r="W17" s="281">
        <v>3</v>
      </c>
      <c r="X17" s="281">
        <f>+[25]EEFF_TE_Chi!X18</f>
        <v>12</v>
      </c>
    </row>
    <row r="18" spans="2:24" ht="15.5">
      <c r="B18" s="123"/>
      <c r="C18" s="13"/>
      <c r="D18" s="13"/>
      <c r="E18" s="13"/>
      <c r="F18" s="13"/>
      <c r="G18" s="13"/>
      <c r="H18" s="13"/>
      <c r="I18" s="13"/>
      <c r="J18" s="279"/>
      <c r="K18" s="279"/>
      <c r="L18" s="279"/>
      <c r="M18" s="279"/>
      <c r="N18" s="279"/>
      <c r="O18" s="279"/>
      <c r="P18" s="279"/>
      <c r="Q18" s="279"/>
      <c r="R18" s="279">
        <v>0</v>
      </c>
      <c r="S18" s="279">
        <v>0</v>
      </c>
      <c r="T18" s="279">
        <v>0</v>
      </c>
    </row>
    <row r="19" spans="2:24" ht="15.5">
      <c r="B19" s="123" t="s">
        <v>30</v>
      </c>
      <c r="C19" s="13">
        <v>6</v>
      </c>
      <c r="D19" s="13">
        <v>-3</v>
      </c>
      <c r="E19" s="13">
        <v>0</v>
      </c>
      <c r="F19" s="13">
        <v>-4</v>
      </c>
      <c r="G19" s="13">
        <v>-2</v>
      </c>
      <c r="H19" s="13">
        <v>-6</v>
      </c>
      <c r="I19" s="13">
        <v>-4</v>
      </c>
      <c r="J19" s="279">
        <v>-7</v>
      </c>
      <c r="K19" s="279">
        <v>-10</v>
      </c>
      <c r="L19" s="279">
        <v>-6</v>
      </c>
      <c r="M19" s="279">
        <v>-12</v>
      </c>
      <c r="N19" s="279">
        <v>-9</v>
      </c>
      <c r="O19" s="279">
        <v>-9</v>
      </c>
      <c r="P19" s="279">
        <v>-6</v>
      </c>
      <c r="Q19" s="279">
        <v>-8</v>
      </c>
      <c r="R19" s="279">
        <v>-8</v>
      </c>
      <c r="S19" s="279">
        <v>-6</v>
      </c>
      <c r="T19" s="279">
        <v>-2</v>
      </c>
      <c r="V19" s="123" t="s">
        <v>30</v>
      </c>
      <c r="W19" s="279">
        <v>-2</v>
      </c>
      <c r="X19" s="279">
        <f>+[25]EEFF_TE_Chi!X20</f>
        <v>-19</v>
      </c>
    </row>
    <row r="20" spans="2:24" ht="15.5">
      <c r="B20" s="124" t="s">
        <v>31</v>
      </c>
      <c r="C20" s="18">
        <v>3</v>
      </c>
      <c r="D20" s="18">
        <v>-5</v>
      </c>
      <c r="E20" s="18">
        <v>4</v>
      </c>
      <c r="F20" s="18">
        <v>-4</v>
      </c>
      <c r="G20" s="18">
        <v>14</v>
      </c>
      <c r="H20" s="18">
        <v>-7</v>
      </c>
      <c r="I20" s="18">
        <v>-3</v>
      </c>
      <c r="J20" s="658">
        <v>13</v>
      </c>
      <c r="K20" s="658">
        <v>2</v>
      </c>
      <c r="L20" s="658">
        <v>3</v>
      </c>
      <c r="M20" s="658">
        <v>-2</v>
      </c>
      <c r="N20" s="658">
        <v>1</v>
      </c>
      <c r="O20" s="281">
        <v>1</v>
      </c>
      <c r="P20" s="281">
        <v>4</v>
      </c>
      <c r="Q20" s="281">
        <v>1</v>
      </c>
      <c r="R20" s="281">
        <v>1</v>
      </c>
      <c r="S20" s="281">
        <v>1</v>
      </c>
      <c r="T20" s="281">
        <v>5</v>
      </c>
      <c r="V20" s="124" t="s">
        <v>31</v>
      </c>
      <c r="W20" s="281">
        <v>1</v>
      </c>
      <c r="X20" s="281">
        <f>+[25]EEFF_TE_Chi!X21</f>
        <v>-7</v>
      </c>
    </row>
    <row r="21" spans="2:24" ht="15.5">
      <c r="B21" s="10"/>
      <c r="C21" s="125"/>
      <c r="D21" s="125"/>
      <c r="E21" s="125"/>
      <c r="F21" s="125"/>
      <c r="G21" s="125"/>
      <c r="H21" s="125"/>
      <c r="I21" s="125"/>
      <c r="J21" s="644"/>
      <c r="K21" s="644"/>
      <c r="L21" s="644"/>
      <c r="M21" s="644"/>
      <c r="N21" s="644"/>
      <c r="O21" s="644"/>
      <c r="P21" s="644"/>
      <c r="Q21" s="644"/>
      <c r="R21" s="644"/>
      <c r="S21" s="644"/>
      <c r="T21" s="644"/>
      <c r="V21" s="10"/>
      <c r="W21" s="697"/>
      <c r="X21" s="697">
        <f>+[25]EEFF_TE_Chi!X22</f>
        <v>0</v>
      </c>
    </row>
    <row r="22" spans="2:24" ht="15.5">
      <c r="B22" s="123" t="s">
        <v>32</v>
      </c>
      <c r="C22" s="13">
        <v>1</v>
      </c>
      <c r="D22" s="13">
        <v>-1</v>
      </c>
      <c r="E22" s="13">
        <v>4</v>
      </c>
      <c r="F22" s="13">
        <v>-1</v>
      </c>
      <c r="G22" s="13">
        <v>6</v>
      </c>
      <c r="H22" s="13">
        <v>-13</v>
      </c>
      <c r="I22" s="13">
        <v>-5</v>
      </c>
      <c r="J22" s="279">
        <v>-6</v>
      </c>
      <c r="K22" s="279">
        <v>-5</v>
      </c>
      <c r="L22" s="279">
        <v>19</v>
      </c>
      <c r="M22" s="279">
        <v>0</v>
      </c>
      <c r="N22" s="279">
        <v>0</v>
      </c>
      <c r="O22" s="279">
        <v>0</v>
      </c>
      <c r="P22" s="279">
        <v>0</v>
      </c>
      <c r="Q22" s="279">
        <v>0</v>
      </c>
      <c r="R22" s="279">
        <v>0</v>
      </c>
      <c r="S22" s="279">
        <v>0</v>
      </c>
      <c r="T22" s="279">
        <v>0</v>
      </c>
      <c r="V22" s="123" t="s">
        <v>32</v>
      </c>
      <c r="W22" s="279">
        <v>0</v>
      </c>
      <c r="X22" s="279">
        <f>+[25]EEFF_TE_Chi!X23</f>
        <v>-2</v>
      </c>
    </row>
    <row r="23" spans="2:24" ht="15.5">
      <c r="B23" s="124" t="s">
        <v>35</v>
      </c>
      <c r="C23" s="18">
        <v>2</v>
      </c>
      <c r="D23" s="18">
        <v>-4</v>
      </c>
      <c r="E23" s="18">
        <v>0</v>
      </c>
      <c r="F23" s="18">
        <v>-3</v>
      </c>
      <c r="G23" s="18">
        <v>8</v>
      </c>
      <c r="H23" s="18">
        <v>6</v>
      </c>
      <c r="I23" s="18">
        <v>2</v>
      </c>
      <c r="J23" s="658">
        <v>19</v>
      </c>
      <c r="K23" s="658">
        <v>7</v>
      </c>
      <c r="L23" s="658">
        <v>-16</v>
      </c>
      <c r="M23" s="658">
        <v>-2</v>
      </c>
      <c r="N23" s="658">
        <v>1</v>
      </c>
      <c r="O23" s="281">
        <v>1</v>
      </c>
      <c r="P23" s="281">
        <v>4</v>
      </c>
      <c r="Q23" s="281">
        <v>1</v>
      </c>
      <c r="R23" s="281">
        <v>1</v>
      </c>
      <c r="S23" s="281">
        <v>1</v>
      </c>
      <c r="T23" s="281">
        <v>5</v>
      </c>
      <c r="V23" s="124" t="s">
        <v>35</v>
      </c>
      <c r="W23" s="281">
        <v>1</v>
      </c>
      <c r="X23" s="281">
        <f>+[25]EEFF_TE_Chi!X24</f>
        <v>-5</v>
      </c>
    </row>
    <row r="24" spans="2:24" ht="15.5">
      <c r="J24" s="259"/>
      <c r="K24" s="259"/>
      <c r="L24" s="259"/>
      <c r="M24" s="259"/>
      <c r="N24" s="259"/>
      <c r="O24" s="259"/>
      <c r="P24" s="259"/>
      <c r="Q24" s="77"/>
      <c r="R24" s="77"/>
      <c r="S24" s="77"/>
      <c r="T24" s="77"/>
      <c r="W24" s="643"/>
    </row>
    <row r="25" spans="2:24" ht="15.5">
      <c r="J25" s="259"/>
      <c r="K25" s="259"/>
      <c r="L25" s="259"/>
      <c r="M25" s="259"/>
      <c r="N25" s="259"/>
      <c r="O25" s="259"/>
      <c r="P25" s="259"/>
      <c r="Q25" s="259"/>
      <c r="R25" s="259"/>
      <c r="S25" s="259"/>
      <c r="T25" s="259"/>
      <c r="V25" s="124" t="s">
        <v>1252</v>
      </c>
      <c r="W25" s="281">
        <v>19</v>
      </c>
      <c r="X25" s="281">
        <f>+[25]EEFF_TE_Chi!X26</f>
        <v>19</v>
      </c>
    </row>
    <row r="26" spans="2:24" ht="15.5">
      <c r="B26" s="19" t="s">
        <v>472</v>
      </c>
      <c r="C26" s="5"/>
      <c r="D26" s="5"/>
      <c r="E26" s="5"/>
      <c r="F26" s="5"/>
      <c r="G26" s="5"/>
      <c r="H26" s="161"/>
      <c r="I26" s="161"/>
      <c r="J26" s="143"/>
      <c r="K26" s="143"/>
      <c r="L26" s="143"/>
      <c r="M26" s="143"/>
      <c r="N26" s="143"/>
      <c r="O26" s="259"/>
      <c r="P26" s="259"/>
      <c r="Q26" s="259"/>
      <c r="R26" s="259"/>
      <c r="S26" s="259"/>
      <c r="T26" s="259"/>
    </row>
    <row r="27" spans="2:24" ht="15.5">
      <c r="B27" s="93" t="s">
        <v>471</v>
      </c>
      <c r="C27" s="5"/>
      <c r="D27" s="5"/>
      <c r="E27" s="5"/>
      <c r="F27" s="5"/>
      <c r="G27" s="5"/>
      <c r="H27" s="20"/>
      <c r="I27" s="20"/>
      <c r="J27" s="261"/>
      <c r="K27" s="261"/>
      <c r="L27" s="261"/>
      <c r="M27" s="261"/>
      <c r="N27" s="261"/>
      <c r="O27" s="259"/>
      <c r="P27" s="259"/>
      <c r="Q27" s="259"/>
      <c r="R27" s="259"/>
      <c r="S27" s="259"/>
      <c r="T27" s="259"/>
    </row>
    <row r="28" spans="2:24" ht="13" customHeight="1">
      <c r="B28" s="23"/>
      <c r="C28" s="5"/>
      <c r="D28" s="5"/>
      <c r="E28" s="5"/>
      <c r="F28" s="5"/>
      <c r="G28" s="5"/>
      <c r="H28" s="23"/>
      <c r="I28" s="23"/>
      <c r="J28" s="263"/>
      <c r="K28" s="263"/>
      <c r="L28" s="263"/>
      <c r="M28" s="263"/>
      <c r="N28" s="263"/>
      <c r="O28" s="259"/>
      <c r="P28" s="259"/>
      <c r="Q28" s="259"/>
      <c r="R28" s="259"/>
      <c r="S28" s="259"/>
      <c r="T28" s="259"/>
    </row>
    <row r="29" spans="2:24" s="374" customFormat="1" ht="15.5" thickBot="1">
      <c r="B29" s="78"/>
      <c r="C29" s="640">
        <v>2016</v>
      </c>
      <c r="D29" s="640">
        <v>2017</v>
      </c>
      <c r="E29" s="640" t="s">
        <v>3</v>
      </c>
      <c r="F29" s="640" t="s">
        <v>4</v>
      </c>
      <c r="G29" s="640" t="s">
        <v>5</v>
      </c>
      <c r="H29" s="640" t="s">
        <v>6</v>
      </c>
      <c r="I29" s="640" t="s">
        <v>7</v>
      </c>
      <c r="J29" s="202" t="s">
        <v>1220</v>
      </c>
      <c r="K29" s="202" t="s">
        <v>1221</v>
      </c>
      <c r="L29" s="202" t="s">
        <v>1222</v>
      </c>
      <c r="M29" s="202" t="s">
        <v>1223</v>
      </c>
      <c r="N29" s="202" t="s">
        <v>1224</v>
      </c>
      <c r="O29" s="202" t="s">
        <v>625</v>
      </c>
      <c r="P29" s="656" t="s">
        <v>938</v>
      </c>
      <c r="Q29" s="653" t="s">
        <v>992</v>
      </c>
      <c r="R29" s="653" t="s">
        <v>1026</v>
      </c>
      <c r="S29" s="653" t="s">
        <v>1163</v>
      </c>
      <c r="T29" s="653" t="s">
        <v>1199</v>
      </c>
      <c r="U29" s="643"/>
      <c r="V29" s="78"/>
      <c r="W29" s="653" t="s">
        <v>1246</v>
      </c>
      <c r="X29" s="653" t="str">
        <f>+[25]EEFF_TE_Chi!X30</f>
        <v>2T22</v>
      </c>
    </row>
    <row r="30" spans="2:24" ht="15">
      <c r="B30" s="162" t="s">
        <v>37</v>
      </c>
      <c r="C30" s="163"/>
      <c r="D30" s="163"/>
      <c r="E30" s="163"/>
      <c r="F30" s="163"/>
      <c r="G30" s="163"/>
      <c r="H30" s="163"/>
      <c r="I30" s="163"/>
      <c r="J30" s="646"/>
      <c r="K30" s="646"/>
      <c r="L30" s="646"/>
      <c r="M30" s="646"/>
      <c r="N30" s="203"/>
      <c r="O30" s="203"/>
      <c r="P30" s="203"/>
      <c r="Q30" s="203"/>
      <c r="R30" s="203"/>
      <c r="S30" s="203"/>
      <c r="T30" s="203"/>
      <c r="V30" s="162" t="s">
        <v>37</v>
      </c>
      <c r="W30" s="203"/>
      <c r="X30" s="203"/>
    </row>
    <row r="31" spans="2:24" ht="15">
      <c r="B31" s="164" t="s">
        <v>38</v>
      </c>
      <c r="C31" s="165"/>
      <c r="D31" s="165"/>
      <c r="E31" s="165"/>
      <c r="F31" s="165"/>
      <c r="G31" s="165"/>
      <c r="H31" s="165"/>
      <c r="I31" s="165"/>
      <c r="J31" s="659"/>
      <c r="K31" s="659"/>
      <c r="L31" s="659"/>
      <c r="M31" s="659"/>
      <c r="N31" s="659"/>
      <c r="O31" s="647"/>
      <c r="P31" s="647"/>
      <c r="Q31" s="647"/>
      <c r="R31" s="647"/>
      <c r="S31" s="647"/>
      <c r="T31" s="647"/>
      <c r="V31" s="164" t="s">
        <v>38</v>
      </c>
      <c r="W31" s="647"/>
      <c r="X31" s="647"/>
    </row>
    <row r="32" spans="2:24" s="113" customFormat="1" ht="15.5">
      <c r="B32" s="175" t="s">
        <v>39</v>
      </c>
      <c r="C32" s="140">
        <v>35</v>
      </c>
      <c r="D32" s="140">
        <v>0</v>
      </c>
      <c r="E32" s="140">
        <v>20</v>
      </c>
      <c r="F32" s="140">
        <v>6</v>
      </c>
      <c r="G32" s="140">
        <v>1</v>
      </c>
      <c r="H32" s="140">
        <v>1</v>
      </c>
      <c r="I32" s="140">
        <v>2</v>
      </c>
      <c r="J32" s="660">
        <v>1</v>
      </c>
      <c r="K32" s="660">
        <v>1</v>
      </c>
      <c r="L32" s="660">
        <v>1</v>
      </c>
      <c r="M32" s="660">
        <v>1</v>
      </c>
      <c r="N32" s="660">
        <v>1</v>
      </c>
      <c r="O32" s="205">
        <v>1.284</v>
      </c>
      <c r="P32" s="205">
        <v>1</v>
      </c>
      <c r="Q32" s="205">
        <v>1</v>
      </c>
      <c r="R32" s="205">
        <v>0</v>
      </c>
      <c r="S32" s="205">
        <v>333</v>
      </c>
      <c r="T32" s="205">
        <v>314</v>
      </c>
      <c r="U32" s="643"/>
      <c r="V32" s="175" t="s">
        <v>39</v>
      </c>
      <c r="W32" s="205">
        <v>333</v>
      </c>
      <c r="X32" s="205">
        <f>+[25]EEFF_TE_Chi!X33</f>
        <v>307</v>
      </c>
    </row>
    <row r="33" spans="2:24" s="113" customFormat="1" ht="15.5">
      <c r="B33" s="175" t="s">
        <v>40</v>
      </c>
      <c r="C33" s="140">
        <v>8</v>
      </c>
      <c r="D33" s="140">
        <v>0</v>
      </c>
      <c r="E33" s="140">
        <v>0</v>
      </c>
      <c r="F33" s="140">
        <v>0</v>
      </c>
      <c r="G33" s="140">
        <v>0</v>
      </c>
      <c r="H33" s="140">
        <v>1</v>
      </c>
      <c r="I33" s="140">
        <v>2</v>
      </c>
      <c r="J33" s="660">
        <v>1</v>
      </c>
      <c r="K33" s="660">
        <v>1</v>
      </c>
      <c r="L33" s="660">
        <v>2</v>
      </c>
      <c r="M33" s="660">
        <v>1</v>
      </c>
      <c r="N33" s="660">
        <v>1</v>
      </c>
      <c r="O33" s="205">
        <v>1.0669999999999999</v>
      </c>
      <c r="P33" s="205">
        <v>12</v>
      </c>
      <c r="Q33" s="205">
        <v>7</v>
      </c>
      <c r="R33" s="205">
        <v>3</v>
      </c>
      <c r="S33" s="205">
        <v>21</v>
      </c>
      <c r="T33" s="205">
        <v>19</v>
      </c>
      <c r="U33" s="215"/>
      <c r="V33" s="175" t="s">
        <v>40</v>
      </c>
      <c r="W33" s="205">
        <v>16</v>
      </c>
      <c r="X33" s="205">
        <f>+[25]EEFF_TE_Chi!X34</f>
        <v>1</v>
      </c>
    </row>
    <row r="34" spans="2:24" s="113" customFormat="1" ht="15.5">
      <c r="B34" s="175" t="s">
        <v>41</v>
      </c>
      <c r="C34" s="140">
        <v>53</v>
      </c>
      <c r="D34" s="140">
        <v>16</v>
      </c>
      <c r="E34" s="140">
        <v>21</v>
      </c>
      <c r="F34" s="140">
        <v>30</v>
      </c>
      <c r="G34" s="140">
        <v>28</v>
      </c>
      <c r="H34" s="140">
        <v>29</v>
      </c>
      <c r="I34" s="140">
        <v>7</v>
      </c>
      <c r="J34" s="660">
        <v>8</v>
      </c>
      <c r="K34" s="660">
        <v>7</v>
      </c>
      <c r="L34" s="660">
        <v>4</v>
      </c>
      <c r="M34" s="660">
        <v>1</v>
      </c>
      <c r="N34" s="660">
        <v>2</v>
      </c>
      <c r="O34" s="205">
        <v>1.1859999999999999</v>
      </c>
      <c r="P34" s="205">
        <v>0</v>
      </c>
      <c r="Q34" s="205"/>
      <c r="R34" s="205">
        <v>0</v>
      </c>
      <c r="S34" s="205">
        <v>0</v>
      </c>
      <c r="T34" s="205">
        <v>0</v>
      </c>
      <c r="U34" s="215"/>
      <c r="V34" s="175" t="s">
        <v>41</v>
      </c>
      <c r="W34" s="205" t="s">
        <v>469</v>
      </c>
      <c r="X34" s="205">
        <f>+[25]EEFF_TE_Chi!X35</f>
        <v>0</v>
      </c>
    </row>
    <row r="35" spans="2:24" s="113" customFormat="1" ht="15.5">
      <c r="B35" s="175" t="s">
        <v>43</v>
      </c>
      <c r="C35" s="140">
        <v>1</v>
      </c>
      <c r="D35" s="140">
        <v>3</v>
      </c>
      <c r="E35" s="140">
        <v>1</v>
      </c>
      <c r="F35" s="140">
        <v>2</v>
      </c>
      <c r="G35" s="140">
        <v>2</v>
      </c>
      <c r="H35" s="140">
        <v>2</v>
      </c>
      <c r="I35" s="140">
        <v>3</v>
      </c>
      <c r="J35" s="660">
        <v>2</v>
      </c>
      <c r="K35" s="660">
        <v>3</v>
      </c>
      <c r="L35" s="660">
        <v>1</v>
      </c>
      <c r="M35" s="660">
        <v>2</v>
      </c>
      <c r="N35" s="660">
        <v>2</v>
      </c>
      <c r="O35" s="205">
        <v>0.59299999999999997</v>
      </c>
      <c r="P35" s="205">
        <v>1</v>
      </c>
      <c r="Q35" s="205">
        <v>7</v>
      </c>
      <c r="R35" s="205">
        <v>4</v>
      </c>
      <c r="S35" s="205">
        <v>5</v>
      </c>
      <c r="T35" s="205">
        <v>5</v>
      </c>
      <c r="U35" s="215"/>
      <c r="V35" s="175" t="s">
        <v>43</v>
      </c>
      <c r="W35" s="205">
        <v>5</v>
      </c>
      <c r="X35" s="205">
        <f>+[25]EEFF_TE_Chi!X36</f>
        <v>0</v>
      </c>
    </row>
    <row r="36" spans="2:24" s="113" customFormat="1" ht="15.5">
      <c r="B36" s="175" t="s">
        <v>112</v>
      </c>
      <c r="C36" s="140">
        <v>0</v>
      </c>
      <c r="D36" s="140">
        <v>0</v>
      </c>
      <c r="E36" s="140">
        <v>0</v>
      </c>
      <c r="F36" s="140">
        <v>0</v>
      </c>
      <c r="G36" s="140">
        <v>0</v>
      </c>
      <c r="H36" s="140">
        <v>0</v>
      </c>
      <c r="I36" s="140">
        <v>0</v>
      </c>
      <c r="J36" s="660">
        <v>0</v>
      </c>
      <c r="K36" s="660">
        <v>0</v>
      </c>
      <c r="L36" s="660">
        <v>0</v>
      </c>
      <c r="M36" s="660">
        <v>0</v>
      </c>
      <c r="N36" s="660">
        <v>0</v>
      </c>
      <c r="O36" s="205">
        <v>0</v>
      </c>
      <c r="P36" s="205"/>
      <c r="Q36" s="205"/>
      <c r="R36" s="205"/>
      <c r="S36" s="205">
        <v>0</v>
      </c>
      <c r="T36" s="205">
        <v>0</v>
      </c>
      <c r="U36" s="215"/>
      <c r="V36" s="175" t="s">
        <v>112</v>
      </c>
      <c r="W36" s="205"/>
      <c r="X36" s="205">
        <f>+[25]EEFF_TE_Chi!X37</f>
        <v>0</v>
      </c>
    </row>
    <row r="37" spans="2:24" s="113" customFormat="1" ht="15.5">
      <c r="B37" s="175" t="s">
        <v>44</v>
      </c>
      <c r="C37" s="140">
        <v>0</v>
      </c>
      <c r="D37" s="140">
        <v>0</v>
      </c>
      <c r="E37" s="140">
        <v>0</v>
      </c>
      <c r="F37" s="140">
        <v>0</v>
      </c>
      <c r="G37" s="140">
        <v>0</v>
      </c>
      <c r="H37" s="140">
        <v>0</v>
      </c>
      <c r="I37" s="140">
        <v>0</v>
      </c>
      <c r="J37" s="660">
        <v>0</v>
      </c>
      <c r="K37" s="660">
        <v>0</v>
      </c>
      <c r="L37" s="660">
        <v>0</v>
      </c>
      <c r="M37" s="660">
        <v>0</v>
      </c>
      <c r="N37" s="660">
        <v>0</v>
      </c>
      <c r="O37" s="205">
        <v>0</v>
      </c>
      <c r="P37" s="205"/>
      <c r="Q37" s="205"/>
      <c r="R37" s="205"/>
      <c r="S37" s="205">
        <v>0</v>
      </c>
      <c r="T37" s="205">
        <v>0</v>
      </c>
      <c r="U37" s="215"/>
      <c r="V37" s="175" t="s">
        <v>44</v>
      </c>
      <c r="W37" s="205"/>
      <c r="X37" s="205">
        <f>+[25]EEFF_TE_Chi!X38</f>
        <v>0</v>
      </c>
    </row>
    <row r="38" spans="2:24" ht="15">
      <c r="B38" s="167" t="s">
        <v>45</v>
      </c>
      <c r="C38" s="168">
        <f t="shared" ref="C38:N38" si="0">SUM(C32:C37)</f>
        <v>97</v>
      </c>
      <c r="D38" s="168">
        <f t="shared" si="0"/>
        <v>19</v>
      </c>
      <c r="E38" s="168">
        <f t="shared" si="0"/>
        <v>42</v>
      </c>
      <c r="F38" s="168">
        <f t="shared" si="0"/>
        <v>38</v>
      </c>
      <c r="G38" s="168">
        <f t="shared" si="0"/>
        <v>31</v>
      </c>
      <c r="H38" s="168">
        <f t="shared" si="0"/>
        <v>33</v>
      </c>
      <c r="I38" s="168">
        <f t="shared" si="0"/>
        <v>14</v>
      </c>
      <c r="J38" s="206">
        <f t="shared" si="0"/>
        <v>12</v>
      </c>
      <c r="K38" s="206">
        <f t="shared" si="0"/>
        <v>12</v>
      </c>
      <c r="L38" s="206">
        <f t="shared" si="0"/>
        <v>8</v>
      </c>
      <c r="M38" s="206">
        <f t="shared" si="0"/>
        <v>5</v>
      </c>
      <c r="N38" s="206">
        <f t="shared" si="0"/>
        <v>6</v>
      </c>
      <c r="O38" s="206">
        <v>4.13</v>
      </c>
      <c r="P38" s="206">
        <f>SUM(P32:P37)</f>
        <v>14</v>
      </c>
      <c r="Q38" s="206">
        <v>9</v>
      </c>
      <c r="R38" s="206">
        <v>7</v>
      </c>
      <c r="S38" s="206">
        <v>359</v>
      </c>
      <c r="T38" s="206">
        <v>338</v>
      </c>
      <c r="U38" s="215"/>
      <c r="V38" s="167" t="s">
        <v>45</v>
      </c>
      <c r="W38" s="206">
        <v>354</v>
      </c>
      <c r="X38" s="206">
        <f>+[25]EEFF_TE_Chi!X39</f>
        <v>308</v>
      </c>
    </row>
    <row r="39" spans="2:24" ht="15">
      <c r="B39" s="164" t="s">
        <v>46</v>
      </c>
      <c r="C39" s="165"/>
      <c r="D39" s="165"/>
      <c r="E39" s="165"/>
      <c r="F39" s="165"/>
      <c r="G39" s="165"/>
      <c r="H39" s="165"/>
      <c r="I39" s="165"/>
      <c r="J39" s="659"/>
      <c r="K39" s="659"/>
      <c r="L39" s="659"/>
      <c r="M39" s="659"/>
      <c r="N39" s="659"/>
      <c r="O39" s="647">
        <v>0</v>
      </c>
      <c r="P39" s="647"/>
      <c r="Q39" s="647"/>
      <c r="R39" s="647"/>
      <c r="S39" s="647">
        <v>0</v>
      </c>
      <c r="T39" s="647">
        <v>0</v>
      </c>
      <c r="V39" s="164" t="s">
        <v>46</v>
      </c>
      <c r="W39" s="647"/>
      <c r="X39" s="647"/>
    </row>
    <row r="40" spans="2:24" s="113" customFormat="1" ht="15.5">
      <c r="B40" s="175" t="s">
        <v>47</v>
      </c>
      <c r="C40" s="140">
        <v>4</v>
      </c>
      <c r="D40" s="140">
        <v>3</v>
      </c>
      <c r="E40" s="140">
        <v>9</v>
      </c>
      <c r="F40" s="140">
        <v>22</v>
      </c>
      <c r="G40" s="140">
        <v>11</v>
      </c>
      <c r="H40" s="140">
        <v>86</v>
      </c>
      <c r="I40" s="140">
        <v>64</v>
      </c>
      <c r="J40" s="660">
        <v>44</v>
      </c>
      <c r="K40" s="660">
        <v>19</v>
      </c>
      <c r="L40" s="660">
        <v>15</v>
      </c>
      <c r="M40" s="660">
        <v>8</v>
      </c>
      <c r="N40" s="660">
        <v>85</v>
      </c>
      <c r="O40" s="205">
        <v>49.622</v>
      </c>
      <c r="P40" s="205">
        <v>52</v>
      </c>
      <c r="Q40" s="205">
        <v>54</v>
      </c>
      <c r="R40" s="205">
        <v>57</v>
      </c>
      <c r="S40" s="205">
        <v>11</v>
      </c>
      <c r="T40" s="205">
        <v>23</v>
      </c>
      <c r="U40" s="643"/>
      <c r="V40" s="175" t="s">
        <v>47</v>
      </c>
      <c r="W40" s="205">
        <v>24</v>
      </c>
      <c r="X40" s="205">
        <f>+[25]EEFF_TE_Chi!X41</f>
        <v>43</v>
      </c>
    </row>
    <row r="41" spans="2:24" s="113" customFormat="1" ht="15.5">
      <c r="B41" s="175" t="s">
        <v>48</v>
      </c>
      <c r="C41" s="140">
        <v>0</v>
      </c>
      <c r="D41" s="140">
        <v>0</v>
      </c>
      <c r="E41" s="140">
        <v>0</v>
      </c>
      <c r="F41" s="140">
        <v>0</v>
      </c>
      <c r="G41" s="140">
        <v>0</v>
      </c>
      <c r="H41" s="140">
        <v>0</v>
      </c>
      <c r="I41" s="140">
        <v>0</v>
      </c>
      <c r="J41" s="660">
        <v>0</v>
      </c>
      <c r="K41" s="660">
        <v>0</v>
      </c>
      <c r="L41" s="660">
        <v>0</v>
      </c>
      <c r="M41" s="660">
        <v>0</v>
      </c>
      <c r="N41" s="660">
        <v>0</v>
      </c>
      <c r="O41" s="205">
        <v>0</v>
      </c>
      <c r="P41" s="205"/>
      <c r="Q41" s="205"/>
      <c r="R41" s="205">
        <v>0</v>
      </c>
      <c r="S41" s="205">
        <v>0</v>
      </c>
      <c r="T41" s="205">
        <v>0</v>
      </c>
      <c r="U41" s="215"/>
      <c r="V41" s="175" t="s">
        <v>48</v>
      </c>
      <c r="W41" s="205">
        <v>0</v>
      </c>
      <c r="X41" s="205">
        <f>+[25]EEFF_TE_Chi!X42</f>
        <v>0</v>
      </c>
    </row>
    <row r="42" spans="2:24" s="113" customFormat="1" ht="28">
      <c r="B42" s="175" t="s">
        <v>94</v>
      </c>
      <c r="C42" s="140">
        <v>0</v>
      </c>
      <c r="D42" s="140">
        <v>0</v>
      </c>
      <c r="E42" s="140">
        <v>0</v>
      </c>
      <c r="F42" s="140">
        <v>0</v>
      </c>
      <c r="G42" s="140">
        <v>0</v>
      </c>
      <c r="H42" s="140">
        <v>0</v>
      </c>
      <c r="I42" s="140">
        <v>0</v>
      </c>
      <c r="J42" s="660">
        <v>0</v>
      </c>
      <c r="K42" s="660">
        <v>0</v>
      </c>
      <c r="L42" s="660">
        <v>0</v>
      </c>
      <c r="M42" s="660">
        <v>0</v>
      </c>
      <c r="N42" s="660">
        <v>0</v>
      </c>
      <c r="O42" s="205">
        <v>0</v>
      </c>
      <c r="P42" s="205"/>
      <c r="Q42" s="205"/>
      <c r="R42" s="205">
        <v>0</v>
      </c>
      <c r="S42" s="205">
        <v>0</v>
      </c>
      <c r="T42" s="205">
        <v>0</v>
      </c>
      <c r="U42" s="215"/>
      <c r="V42" s="175" t="s">
        <v>94</v>
      </c>
      <c r="W42" s="205">
        <v>0</v>
      </c>
      <c r="X42" s="205">
        <f>+[25]EEFF_TE_Chi!X43</f>
        <v>0</v>
      </c>
    </row>
    <row r="43" spans="2:24" s="113" customFormat="1" ht="15.5">
      <c r="B43" s="175" t="s">
        <v>95</v>
      </c>
      <c r="C43" s="140">
        <v>0</v>
      </c>
      <c r="D43" s="140">
        <v>0</v>
      </c>
      <c r="E43" s="140">
        <v>0</v>
      </c>
      <c r="F43" s="140">
        <v>0</v>
      </c>
      <c r="G43" s="140">
        <v>0</v>
      </c>
      <c r="H43" s="140">
        <v>0</v>
      </c>
      <c r="I43" s="140">
        <v>0</v>
      </c>
      <c r="J43" s="660">
        <v>0</v>
      </c>
      <c r="K43" s="660">
        <v>0</v>
      </c>
      <c r="L43" s="660">
        <v>0</v>
      </c>
      <c r="M43" s="660">
        <v>0</v>
      </c>
      <c r="N43" s="660">
        <v>0</v>
      </c>
      <c r="O43" s="205">
        <v>0</v>
      </c>
      <c r="P43" s="205"/>
      <c r="Q43" s="205"/>
      <c r="R43" s="205">
        <v>0</v>
      </c>
      <c r="S43" s="205">
        <v>0</v>
      </c>
      <c r="T43" s="205">
        <v>0</v>
      </c>
      <c r="U43" s="215"/>
      <c r="V43" s="175" t="s">
        <v>95</v>
      </c>
      <c r="W43" s="205">
        <v>0</v>
      </c>
      <c r="X43" s="205">
        <f>+[25]EEFF_TE_Chi!X44</f>
        <v>0</v>
      </c>
    </row>
    <row r="44" spans="2:24" s="113" customFormat="1" ht="15.5">
      <c r="B44" s="175" t="s">
        <v>40</v>
      </c>
      <c r="C44" s="140">
        <v>0</v>
      </c>
      <c r="D44" s="140">
        <v>1</v>
      </c>
      <c r="E44" s="140">
        <v>2</v>
      </c>
      <c r="F44" s="140">
        <v>1</v>
      </c>
      <c r="G44" s="140">
        <v>14</v>
      </c>
      <c r="H44" s="140">
        <v>8</v>
      </c>
      <c r="I44" s="140">
        <v>4</v>
      </c>
      <c r="J44" s="660">
        <v>10</v>
      </c>
      <c r="K44" s="660">
        <v>11</v>
      </c>
      <c r="L44" s="660">
        <v>14</v>
      </c>
      <c r="M44" s="660">
        <v>21</v>
      </c>
      <c r="N44" s="660">
        <v>28</v>
      </c>
      <c r="O44" s="205">
        <v>30.213000000000001</v>
      </c>
      <c r="P44" s="205">
        <v>34</v>
      </c>
      <c r="Q44" s="205">
        <v>32</v>
      </c>
      <c r="R44" s="205">
        <v>29</v>
      </c>
      <c r="S44" s="205">
        <v>1</v>
      </c>
      <c r="T44" s="205">
        <v>1</v>
      </c>
      <c r="U44" s="215"/>
      <c r="V44" s="175" t="s">
        <v>40</v>
      </c>
      <c r="W44" s="205">
        <v>0</v>
      </c>
      <c r="X44" s="205">
        <f>+[25]EEFF_TE_Chi!X45</f>
        <v>10</v>
      </c>
    </row>
    <row r="45" spans="2:24" s="113" customFormat="1" ht="15.5">
      <c r="B45" s="175" t="s">
        <v>51</v>
      </c>
      <c r="C45" s="140">
        <v>0</v>
      </c>
      <c r="D45" s="140">
        <v>0</v>
      </c>
      <c r="E45" s="140">
        <v>0</v>
      </c>
      <c r="F45" s="140">
        <v>0</v>
      </c>
      <c r="G45" s="140">
        <v>0</v>
      </c>
      <c r="H45" s="140">
        <v>0</v>
      </c>
      <c r="I45" s="140">
        <v>0</v>
      </c>
      <c r="J45" s="660">
        <v>0</v>
      </c>
      <c r="K45" s="660">
        <v>0</v>
      </c>
      <c r="L45" s="660">
        <v>0</v>
      </c>
      <c r="M45" s="660">
        <v>0</v>
      </c>
      <c r="N45" s="660">
        <v>0</v>
      </c>
      <c r="O45" s="205">
        <v>0</v>
      </c>
      <c r="P45" s="205"/>
      <c r="Q45" s="205"/>
      <c r="R45" s="205">
        <v>0</v>
      </c>
      <c r="S45" s="205">
        <v>0</v>
      </c>
      <c r="T45" s="205">
        <v>0</v>
      </c>
      <c r="U45" s="215"/>
      <c r="V45" s="175" t="s">
        <v>42</v>
      </c>
      <c r="W45" s="205">
        <v>0</v>
      </c>
      <c r="X45" s="205">
        <f>+[25]EEFF_TE_Chi!X46</f>
        <v>0</v>
      </c>
    </row>
    <row r="46" spans="2:24" s="113" customFormat="1" ht="15.5">
      <c r="B46" s="175" t="s">
        <v>52</v>
      </c>
      <c r="C46" s="140">
        <v>484</v>
      </c>
      <c r="D46" s="140">
        <v>740</v>
      </c>
      <c r="E46" s="140">
        <v>784</v>
      </c>
      <c r="F46" s="140">
        <v>854</v>
      </c>
      <c r="G46" s="140">
        <v>878</v>
      </c>
      <c r="H46" s="140">
        <v>880</v>
      </c>
      <c r="I46" s="140">
        <v>917</v>
      </c>
      <c r="J46" s="660">
        <v>862</v>
      </c>
      <c r="K46" s="660">
        <v>891</v>
      </c>
      <c r="L46" s="660">
        <v>1018</v>
      </c>
      <c r="M46" s="660">
        <v>1013</v>
      </c>
      <c r="N46" s="660">
        <v>1006</v>
      </c>
      <c r="O46" s="205">
        <v>1034.9549999999999</v>
      </c>
      <c r="P46" s="205">
        <v>1050</v>
      </c>
      <c r="Q46" s="205">
        <v>1044</v>
      </c>
      <c r="R46" s="205">
        <v>1040</v>
      </c>
      <c r="S46" s="205">
        <v>1045</v>
      </c>
      <c r="T46" s="205">
        <v>1030</v>
      </c>
      <c r="U46" s="215"/>
      <c r="V46" s="175" t="s">
        <v>52</v>
      </c>
      <c r="W46" s="205">
        <v>1024</v>
      </c>
      <c r="X46" s="205">
        <f>+[25]EEFF_TE_Chi!X47</f>
        <v>1018</v>
      </c>
    </row>
    <row r="47" spans="2:24" s="113" customFormat="1" ht="15.5">
      <c r="B47" s="175" t="s">
        <v>53</v>
      </c>
      <c r="C47" s="140">
        <v>0</v>
      </c>
      <c r="D47" s="140">
        <v>0</v>
      </c>
      <c r="E47" s="140">
        <v>0</v>
      </c>
      <c r="F47" s="140">
        <v>0</v>
      </c>
      <c r="G47" s="140">
        <v>0</v>
      </c>
      <c r="H47" s="140">
        <v>0</v>
      </c>
      <c r="I47" s="140">
        <v>0</v>
      </c>
      <c r="J47" s="660">
        <v>0</v>
      </c>
      <c r="K47" s="660">
        <v>0</v>
      </c>
      <c r="L47" s="660">
        <v>0</v>
      </c>
      <c r="M47" s="660">
        <v>0</v>
      </c>
      <c r="N47" s="660">
        <v>0</v>
      </c>
      <c r="O47" s="205">
        <v>0</v>
      </c>
      <c r="P47" s="205"/>
      <c r="Q47" s="205"/>
      <c r="R47" s="205">
        <v>0</v>
      </c>
      <c r="S47" s="205">
        <v>0</v>
      </c>
      <c r="T47" s="205">
        <v>0</v>
      </c>
      <c r="U47" s="215"/>
      <c r="V47" s="175" t="s">
        <v>53</v>
      </c>
      <c r="W47" s="205">
        <v>0</v>
      </c>
      <c r="X47" s="205">
        <f>+[25]EEFF_TE_Chi!X48</f>
        <v>0</v>
      </c>
    </row>
    <row r="48" spans="2:24" s="113" customFormat="1" ht="15.5">
      <c r="B48" s="175" t="s">
        <v>55</v>
      </c>
      <c r="C48" s="140">
        <v>0</v>
      </c>
      <c r="D48" s="140">
        <v>2</v>
      </c>
      <c r="E48" s="140">
        <v>2</v>
      </c>
      <c r="F48" s="140">
        <v>2</v>
      </c>
      <c r="G48" s="140">
        <v>2</v>
      </c>
      <c r="H48" s="140">
        <v>25</v>
      </c>
      <c r="I48" s="140">
        <v>25</v>
      </c>
      <c r="J48" s="660">
        <v>101</v>
      </c>
      <c r="K48" s="660">
        <v>101</v>
      </c>
      <c r="L48" s="660">
        <v>109</v>
      </c>
      <c r="M48" s="660">
        <v>109</v>
      </c>
      <c r="N48" s="660">
        <v>109</v>
      </c>
      <c r="O48" s="205">
        <v>109.471</v>
      </c>
      <c r="P48" s="205">
        <v>109</v>
      </c>
      <c r="Q48" s="205">
        <v>109</v>
      </c>
      <c r="R48" s="205">
        <v>109</v>
      </c>
      <c r="S48" s="205">
        <v>110</v>
      </c>
      <c r="T48" s="205">
        <v>110</v>
      </c>
      <c r="U48" s="215"/>
      <c r="V48" s="175" t="s">
        <v>55</v>
      </c>
      <c r="W48" s="205">
        <v>110</v>
      </c>
      <c r="X48" s="205">
        <f>+[25]EEFF_TE_Chi!X49</f>
        <v>110</v>
      </c>
    </row>
    <row r="49" spans="2:24" s="113" customFormat="1" ht="15.5">
      <c r="B49" s="175" t="s">
        <v>43</v>
      </c>
      <c r="C49" s="140">
        <v>0</v>
      </c>
      <c r="D49" s="140">
        <v>0</v>
      </c>
      <c r="E49" s="140">
        <v>0</v>
      </c>
      <c r="F49" s="140">
        <v>0</v>
      </c>
      <c r="G49" s="140">
        <v>0</v>
      </c>
      <c r="H49" s="140">
        <v>0</v>
      </c>
      <c r="I49" s="140">
        <v>0</v>
      </c>
      <c r="J49" s="660">
        <v>0</v>
      </c>
      <c r="K49" s="660">
        <v>0</v>
      </c>
      <c r="L49" s="660">
        <v>0</v>
      </c>
      <c r="M49" s="660">
        <v>0</v>
      </c>
      <c r="N49" s="660">
        <v>0</v>
      </c>
      <c r="O49" s="205">
        <v>0.41699999999999998</v>
      </c>
      <c r="P49" s="205"/>
      <c r="Q49" s="205"/>
      <c r="R49" s="205">
        <v>0</v>
      </c>
      <c r="S49" s="205">
        <v>0</v>
      </c>
      <c r="T49" s="205">
        <v>0</v>
      </c>
      <c r="U49" s="215"/>
      <c r="V49" s="175" t="s">
        <v>43</v>
      </c>
      <c r="W49" s="205">
        <v>0</v>
      </c>
      <c r="X49" s="205">
        <f>+[25]EEFF_TE_Chi!X50</f>
        <v>1</v>
      </c>
    </row>
    <row r="50" spans="2:24" s="113" customFormat="1" ht="15.5">
      <c r="B50" s="175" t="s">
        <v>56</v>
      </c>
      <c r="C50" s="140">
        <v>10</v>
      </c>
      <c r="D50" s="140">
        <v>21</v>
      </c>
      <c r="E50" s="140">
        <v>18</v>
      </c>
      <c r="F50" s="140">
        <v>19</v>
      </c>
      <c r="G50" s="140">
        <v>14</v>
      </c>
      <c r="H50" s="140">
        <v>43</v>
      </c>
      <c r="I50" s="140">
        <v>60</v>
      </c>
      <c r="J50" s="660">
        <v>75</v>
      </c>
      <c r="K50" s="660">
        <v>98</v>
      </c>
      <c r="L50" s="660">
        <v>92</v>
      </c>
      <c r="M50" s="660">
        <v>122</v>
      </c>
      <c r="N50" s="660">
        <v>132</v>
      </c>
      <c r="O50" s="205">
        <v>141.44399999999999</v>
      </c>
      <c r="P50" s="205">
        <v>150</v>
      </c>
      <c r="Q50" s="205">
        <v>148</v>
      </c>
      <c r="R50" s="205">
        <v>161</v>
      </c>
      <c r="S50" s="205">
        <v>187</v>
      </c>
      <c r="T50" s="205">
        <v>198</v>
      </c>
      <c r="U50" s="215"/>
      <c r="V50" s="175" t="s">
        <v>56</v>
      </c>
      <c r="W50" s="205">
        <v>34</v>
      </c>
      <c r="X50" s="205">
        <f>+[25]EEFF_TE_Chi!X51</f>
        <v>36</v>
      </c>
    </row>
    <row r="51" spans="2:24" s="113" customFormat="1" ht="15.5">
      <c r="B51" s="175" t="s">
        <v>57</v>
      </c>
      <c r="C51" s="140">
        <v>0</v>
      </c>
      <c r="D51" s="140">
        <v>0</v>
      </c>
      <c r="E51" s="140">
        <v>0</v>
      </c>
      <c r="F51" s="140">
        <v>0</v>
      </c>
      <c r="G51" s="140">
        <v>0</v>
      </c>
      <c r="H51" s="140">
        <v>0</v>
      </c>
      <c r="I51" s="140">
        <v>0</v>
      </c>
      <c r="J51" s="660">
        <v>0</v>
      </c>
      <c r="K51" s="660">
        <v>1</v>
      </c>
      <c r="L51" s="660">
        <v>1</v>
      </c>
      <c r="M51" s="660">
        <v>1</v>
      </c>
      <c r="N51" s="660">
        <v>1</v>
      </c>
      <c r="O51" s="205">
        <v>0.96299999999999997</v>
      </c>
      <c r="P51" s="205">
        <v>1</v>
      </c>
      <c r="Q51" s="205">
        <v>1</v>
      </c>
      <c r="R51" s="205">
        <v>1</v>
      </c>
      <c r="S51" s="205">
        <v>1</v>
      </c>
      <c r="T51" s="205">
        <v>1</v>
      </c>
      <c r="U51" s="215"/>
      <c r="V51" s="175" t="s">
        <v>57</v>
      </c>
      <c r="W51" s="205">
        <v>1</v>
      </c>
      <c r="X51" s="205">
        <f>+[25]EEFF_TE_Chi!X52</f>
        <v>0</v>
      </c>
    </row>
    <row r="52" spans="2:24" s="113" customFormat="1" ht="15.5">
      <c r="B52" s="175" t="s">
        <v>44</v>
      </c>
      <c r="C52" s="140">
        <v>0</v>
      </c>
      <c r="D52" s="140">
        <v>0</v>
      </c>
      <c r="E52" s="140">
        <v>0</v>
      </c>
      <c r="F52" s="140">
        <v>0</v>
      </c>
      <c r="G52" s="140">
        <v>0</v>
      </c>
      <c r="H52" s="140">
        <v>0</v>
      </c>
      <c r="I52" s="140">
        <v>0</v>
      </c>
      <c r="J52" s="660">
        <v>0</v>
      </c>
      <c r="K52" s="660">
        <v>0</v>
      </c>
      <c r="L52" s="660">
        <v>0</v>
      </c>
      <c r="M52" s="660">
        <v>0</v>
      </c>
      <c r="N52" s="660">
        <v>0</v>
      </c>
      <c r="O52" s="205">
        <v>0</v>
      </c>
      <c r="P52" s="205"/>
      <c r="Q52" s="205"/>
      <c r="R52" s="205">
        <v>0</v>
      </c>
      <c r="S52" s="205">
        <v>0</v>
      </c>
      <c r="T52" s="205">
        <v>0</v>
      </c>
      <c r="U52" s="215"/>
      <c r="V52" s="175" t="s">
        <v>44</v>
      </c>
      <c r="W52" s="205">
        <v>0</v>
      </c>
      <c r="X52" s="205">
        <f>+[25]EEFF_TE_Chi!X53</f>
        <v>0</v>
      </c>
    </row>
    <row r="53" spans="2:24" ht="15">
      <c r="B53" s="164" t="s">
        <v>59</v>
      </c>
      <c r="C53" s="169">
        <f t="shared" ref="C53:N53" si="1">SUM(C40:C52)</f>
        <v>498</v>
      </c>
      <c r="D53" s="169">
        <f t="shared" si="1"/>
        <v>767</v>
      </c>
      <c r="E53" s="169">
        <f t="shared" si="1"/>
        <v>815</v>
      </c>
      <c r="F53" s="169">
        <f t="shared" si="1"/>
        <v>898</v>
      </c>
      <c r="G53" s="169">
        <f t="shared" si="1"/>
        <v>919</v>
      </c>
      <c r="H53" s="169">
        <f t="shared" si="1"/>
        <v>1042</v>
      </c>
      <c r="I53" s="169">
        <f t="shared" si="1"/>
        <v>1070</v>
      </c>
      <c r="J53" s="207">
        <f t="shared" si="1"/>
        <v>1092</v>
      </c>
      <c r="K53" s="207">
        <f t="shared" si="1"/>
        <v>1121</v>
      </c>
      <c r="L53" s="207">
        <f t="shared" si="1"/>
        <v>1249</v>
      </c>
      <c r="M53" s="207">
        <f t="shared" si="1"/>
        <v>1274</v>
      </c>
      <c r="N53" s="207">
        <f t="shared" si="1"/>
        <v>1361</v>
      </c>
      <c r="O53" s="207">
        <v>1367.085</v>
      </c>
      <c r="P53" s="207">
        <f>SUM(P40:P52)</f>
        <v>1396</v>
      </c>
      <c r="Q53" s="207">
        <v>1388</v>
      </c>
      <c r="R53" s="207">
        <v>1397</v>
      </c>
      <c r="S53" s="207">
        <v>1355</v>
      </c>
      <c r="T53" s="207">
        <v>1363</v>
      </c>
      <c r="U53" s="215"/>
      <c r="V53" s="164" t="s">
        <v>59</v>
      </c>
      <c r="W53" s="207">
        <v>1193</v>
      </c>
      <c r="X53" s="207">
        <f>+[25]EEFF_TE_Chi!X54</f>
        <v>1218</v>
      </c>
    </row>
    <row r="54" spans="2:24" ht="15">
      <c r="B54" s="167" t="s">
        <v>60</v>
      </c>
      <c r="C54" s="206">
        <f t="shared" ref="C54:N54" si="2">+C38+C53</f>
        <v>595</v>
      </c>
      <c r="D54" s="206">
        <f t="shared" si="2"/>
        <v>786</v>
      </c>
      <c r="E54" s="206">
        <f t="shared" si="2"/>
        <v>857</v>
      </c>
      <c r="F54" s="206">
        <f t="shared" si="2"/>
        <v>936</v>
      </c>
      <c r="G54" s="206">
        <f t="shared" si="2"/>
        <v>950</v>
      </c>
      <c r="H54" s="206">
        <f t="shared" si="2"/>
        <v>1075</v>
      </c>
      <c r="I54" s="206">
        <f t="shared" si="2"/>
        <v>1084</v>
      </c>
      <c r="J54" s="206">
        <f t="shared" si="2"/>
        <v>1104</v>
      </c>
      <c r="K54" s="206">
        <f t="shared" si="2"/>
        <v>1133</v>
      </c>
      <c r="L54" s="206">
        <f t="shared" si="2"/>
        <v>1257</v>
      </c>
      <c r="M54" s="206">
        <f t="shared" si="2"/>
        <v>1279</v>
      </c>
      <c r="N54" s="206">
        <f t="shared" si="2"/>
        <v>1367</v>
      </c>
      <c r="O54" s="206">
        <v>1371.2149999999999</v>
      </c>
      <c r="P54" s="206">
        <f>+P53+P38</f>
        <v>1410</v>
      </c>
      <c r="Q54" s="206">
        <v>1397</v>
      </c>
      <c r="R54" s="206">
        <v>1404</v>
      </c>
      <c r="S54" s="206">
        <v>1714</v>
      </c>
      <c r="T54" s="206">
        <v>1701</v>
      </c>
      <c r="V54" s="167" t="s">
        <v>60</v>
      </c>
      <c r="W54" s="206">
        <v>1547</v>
      </c>
      <c r="X54" s="206">
        <f>+[25]EEFF_TE_Chi!X55</f>
        <v>1526</v>
      </c>
    </row>
    <row r="55" spans="2:24" ht="15.5">
      <c r="B55" s="139"/>
      <c r="C55" s="137"/>
      <c r="D55" s="137"/>
      <c r="E55" s="137"/>
      <c r="F55" s="137"/>
      <c r="G55" s="137"/>
      <c r="H55" s="137"/>
      <c r="I55" s="137"/>
      <c r="J55" s="661"/>
      <c r="K55" s="661"/>
      <c r="L55" s="661"/>
      <c r="M55" s="661"/>
      <c r="N55" s="661"/>
      <c r="O55" s="648">
        <v>0</v>
      </c>
      <c r="P55" s="259"/>
      <c r="Q55" s="259"/>
      <c r="R55" s="259"/>
      <c r="S55" s="259">
        <v>0</v>
      </c>
      <c r="T55" s="259">
        <v>0</v>
      </c>
      <c r="V55" s="139"/>
      <c r="W55" s="643"/>
    </row>
    <row r="56" spans="2:24" ht="15">
      <c r="B56" s="170" t="s">
        <v>61</v>
      </c>
      <c r="C56" s="171"/>
      <c r="D56" s="171"/>
      <c r="E56" s="171"/>
      <c r="F56" s="171"/>
      <c r="G56" s="171"/>
      <c r="H56" s="171"/>
      <c r="I56" s="171"/>
      <c r="J56" s="662"/>
      <c r="K56" s="662"/>
      <c r="L56" s="662"/>
      <c r="M56" s="662"/>
      <c r="N56" s="662"/>
      <c r="O56" s="650">
        <v>0</v>
      </c>
      <c r="P56" s="650"/>
      <c r="Q56" s="650"/>
      <c r="R56" s="650"/>
      <c r="S56" s="650">
        <v>0</v>
      </c>
      <c r="T56" s="650">
        <v>0</v>
      </c>
      <c r="V56" s="170" t="s">
        <v>61</v>
      </c>
      <c r="W56" s="650"/>
      <c r="X56" s="650"/>
    </row>
    <row r="57" spans="2:24" ht="15">
      <c r="B57" s="164" t="s">
        <v>62</v>
      </c>
      <c r="C57" s="172"/>
      <c r="D57" s="172"/>
      <c r="E57" s="172"/>
      <c r="F57" s="172"/>
      <c r="G57" s="172"/>
      <c r="H57" s="172"/>
      <c r="I57" s="172"/>
      <c r="J57" s="663"/>
      <c r="K57" s="663"/>
      <c r="L57" s="663"/>
      <c r="M57" s="663"/>
      <c r="N57" s="663"/>
      <c r="O57" s="651">
        <v>0</v>
      </c>
      <c r="P57" s="651"/>
      <c r="Q57" s="651"/>
      <c r="R57" s="651"/>
      <c r="S57" s="651">
        <v>0</v>
      </c>
      <c r="T57" s="651">
        <v>0</v>
      </c>
      <c r="V57" s="164" t="s">
        <v>62</v>
      </c>
      <c r="W57" s="651"/>
      <c r="X57" s="651"/>
    </row>
    <row r="58" spans="2:24" s="113" customFormat="1" ht="15.5">
      <c r="B58" s="175" t="s">
        <v>63</v>
      </c>
      <c r="C58" s="140">
        <v>0</v>
      </c>
      <c r="D58" s="140">
        <v>0</v>
      </c>
      <c r="E58" s="140">
        <v>-18</v>
      </c>
      <c r="F58" s="140">
        <v>0</v>
      </c>
      <c r="G58" s="140">
        <v>0</v>
      </c>
      <c r="H58" s="140">
        <v>0</v>
      </c>
      <c r="I58" s="140">
        <v>0</v>
      </c>
      <c r="J58" s="660">
        <v>0</v>
      </c>
      <c r="K58" s="660">
        <v>0</v>
      </c>
      <c r="L58" s="660">
        <v>0</v>
      </c>
      <c r="M58" s="660">
        <v>0</v>
      </c>
      <c r="N58" s="660">
        <v>0</v>
      </c>
      <c r="O58" s="205">
        <v>0</v>
      </c>
      <c r="P58" s="205">
        <v>-8</v>
      </c>
      <c r="Q58" s="205">
        <v>-7</v>
      </c>
      <c r="R58" s="205">
        <v>-6</v>
      </c>
      <c r="S58" s="205">
        <v>0</v>
      </c>
      <c r="T58" s="205">
        <v>0</v>
      </c>
      <c r="U58" s="643"/>
      <c r="V58" s="175" t="s">
        <v>63</v>
      </c>
      <c r="W58" s="205">
        <v>0</v>
      </c>
      <c r="X58" s="205">
        <f>+[25]EEFF_TE_Chi!X59</f>
        <v>0</v>
      </c>
    </row>
    <row r="59" spans="2:24" s="113" customFormat="1" ht="15.5">
      <c r="B59" s="175" t="s">
        <v>64</v>
      </c>
      <c r="C59" s="140">
        <v>5</v>
      </c>
      <c r="D59" s="140">
        <v>17</v>
      </c>
      <c r="E59" s="140">
        <v>14</v>
      </c>
      <c r="F59" s="140">
        <v>12</v>
      </c>
      <c r="G59" s="140">
        <v>9</v>
      </c>
      <c r="H59" s="140">
        <v>7</v>
      </c>
      <c r="I59" s="140">
        <v>3</v>
      </c>
      <c r="J59" s="660">
        <v>3</v>
      </c>
      <c r="K59" s="660">
        <v>10</v>
      </c>
      <c r="L59" s="660">
        <v>1</v>
      </c>
      <c r="M59" s="660">
        <v>2</v>
      </c>
      <c r="N59" s="660">
        <v>3</v>
      </c>
      <c r="O59" s="205">
        <v>8.4450000000000003</v>
      </c>
      <c r="P59" s="205">
        <v>4</v>
      </c>
      <c r="Q59" s="205">
        <v>4</v>
      </c>
      <c r="R59" s="205">
        <v>6</v>
      </c>
      <c r="S59" s="205">
        <v>10</v>
      </c>
      <c r="T59" s="205">
        <v>6</v>
      </c>
      <c r="U59" s="215"/>
      <c r="V59" s="175" t="s">
        <v>64</v>
      </c>
      <c r="W59" s="205">
        <v>6</v>
      </c>
      <c r="X59" s="205">
        <f>+[25]EEFF_TE_Chi!X60</f>
        <v>10</v>
      </c>
    </row>
    <row r="60" spans="2:24" s="113" customFormat="1" ht="15.5">
      <c r="B60" s="175" t="s">
        <v>66</v>
      </c>
      <c r="C60" s="140">
        <v>0</v>
      </c>
      <c r="D60" s="140">
        <v>1</v>
      </c>
      <c r="E60" s="140">
        <v>0</v>
      </c>
      <c r="F60" s="140">
        <v>0</v>
      </c>
      <c r="G60" s="140">
        <v>0</v>
      </c>
      <c r="H60" s="140">
        <v>0</v>
      </c>
      <c r="I60" s="140">
        <v>1</v>
      </c>
      <c r="J60" s="660">
        <v>1</v>
      </c>
      <c r="K60" s="660">
        <v>2</v>
      </c>
      <c r="L60" s="660">
        <v>0</v>
      </c>
      <c r="M60" s="660">
        <v>1</v>
      </c>
      <c r="N60" s="660">
        <v>1</v>
      </c>
      <c r="O60" s="205">
        <v>0.216</v>
      </c>
      <c r="P60" s="205">
        <v>0</v>
      </c>
      <c r="Q60" s="205"/>
      <c r="R60" s="205">
        <v>0</v>
      </c>
      <c r="S60" s="205">
        <v>0</v>
      </c>
      <c r="T60" s="205">
        <v>0</v>
      </c>
      <c r="U60" s="215"/>
      <c r="V60" s="175" t="s">
        <v>66</v>
      </c>
      <c r="W60" s="205">
        <v>0</v>
      </c>
      <c r="X60" s="205">
        <f>+[25]EEFF_TE_Chi!X61</f>
        <v>0</v>
      </c>
    </row>
    <row r="61" spans="2:24" s="113" customFormat="1" ht="15.5">
      <c r="B61" s="175" t="s">
        <v>41</v>
      </c>
      <c r="C61" s="140">
        <v>23</v>
      </c>
      <c r="D61" s="140">
        <v>3</v>
      </c>
      <c r="E61" s="140">
        <v>0</v>
      </c>
      <c r="F61" s="140">
        <v>1</v>
      </c>
      <c r="G61" s="140">
        <v>1</v>
      </c>
      <c r="H61" s="140">
        <v>1</v>
      </c>
      <c r="I61" s="140">
        <v>2</v>
      </c>
      <c r="J61" s="660">
        <v>1</v>
      </c>
      <c r="K61" s="660">
        <v>1</v>
      </c>
      <c r="L61" s="660">
        <v>1</v>
      </c>
      <c r="M61" s="660">
        <v>1</v>
      </c>
      <c r="N61" s="660">
        <v>1</v>
      </c>
      <c r="O61" s="205">
        <v>1.099</v>
      </c>
      <c r="P61" s="205">
        <v>3</v>
      </c>
      <c r="Q61" s="205">
        <v>2</v>
      </c>
      <c r="R61" s="205">
        <v>2</v>
      </c>
      <c r="S61" s="205">
        <v>0</v>
      </c>
      <c r="T61" s="205">
        <v>1</v>
      </c>
      <c r="U61" s="215"/>
      <c r="V61" s="175" t="s">
        <v>41</v>
      </c>
      <c r="W61" s="205">
        <v>1</v>
      </c>
      <c r="X61" s="205">
        <f>+[25]EEFF_TE_Chi!X62</f>
        <v>3</v>
      </c>
    </row>
    <row r="62" spans="2:24" s="113" customFormat="1" ht="15.5">
      <c r="B62" s="175" t="s">
        <v>67</v>
      </c>
      <c r="C62" s="140">
        <v>0</v>
      </c>
      <c r="D62" s="140">
        <v>0</v>
      </c>
      <c r="E62" s="140">
        <v>0</v>
      </c>
      <c r="F62" s="140">
        <v>0</v>
      </c>
      <c r="G62" s="140">
        <v>0</v>
      </c>
      <c r="H62" s="140">
        <v>6</v>
      </c>
      <c r="I62" s="140">
        <v>9</v>
      </c>
      <c r="J62" s="660">
        <v>3</v>
      </c>
      <c r="K62" s="660">
        <v>2</v>
      </c>
      <c r="L62" s="660">
        <v>125</v>
      </c>
      <c r="M62" s="660">
        <v>44</v>
      </c>
      <c r="N62" s="660">
        <v>31</v>
      </c>
      <c r="O62" s="205">
        <v>24.690999999999999</v>
      </c>
      <c r="P62" s="205">
        <v>59</v>
      </c>
      <c r="Q62" s="205">
        <v>55</v>
      </c>
      <c r="R62" s="205">
        <v>52</v>
      </c>
      <c r="S62" s="205">
        <v>37</v>
      </c>
      <c r="T62" s="205">
        <v>29</v>
      </c>
      <c r="U62" s="215"/>
      <c r="V62" s="175" t="s">
        <v>67</v>
      </c>
      <c r="W62" s="205">
        <v>27</v>
      </c>
      <c r="X62" s="205">
        <f>+[25]EEFF_TE_Chi!X63</f>
        <v>12</v>
      </c>
    </row>
    <row r="63" spans="2:24" s="113" customFormat="1" ht="15.5">
      <c r="B63" s="175" t="s">
        <v>65</v>
      </c>
      <c r="C63" s="140">
        <v>0</v>
      </c>
      <c r="D63" s="140">
        <v>0</v>
      </c>
      <c r="E63" s="140">
        <v>0</v>
      </c>
      <c r="F63" s="140">
        <v>0</v>
      </c>
      <c r="G63" s="140">
        <v>0</v>
      </c>
      <c r="H63" s="140">
        <v>1</v>
      </c>
      <c r="I63" s="140">
        <v>1</v>
      </c>
      <c r="J63" s="660">
        <v>1</v>
      </c>
      <c r="K63" s="660">
        <v>1</v>
      </c>
      <c r="L63" s="660">
        <v>0</v>
      </c>
      <c r="M63" s="660">
        <v>79</v>
      </c>
      <c r="N63" s="660">
        <v>78</v>
      </c>
      <c r="O63" s="205">
        <v>78.554000000000002</v>
      </c>
      <c r="P63" s="205">
        <v>79</v>
      </c>
      <c r="Q63" s="205">
        <v>79</v>
      </c>
      <c r="R63" s="205">
        <v>78</v>
      </c>
      <c r="S63" s="205">
        <v>0</v>
      </c>
      <c r="T63" s="205">
        <v>0</v>
      </c>
      <c r="U63" s="215"/>
      <c r="V63" s="175" t="s">
        <v>65</v>
      </c>
      <c r="W63" s="205">
        <v>0</v>
      </c>
      <c r="X63" s="205">
        <f>+[25]EEFF_TE_Chi!X64</f>
        <v>0</v>
      </c>
    </row>
    <row r="64" spans="2:24" s="113" customFormat="1" ht="15.5">
      <c r="B64" s="175" t="s">
        <v>68</v>
      </c>
      <c r="C64" s="140">
        <v>0</v>
      </c>
      <c r="D64" s="140">
        <v>0</v>
      </c>
      <c r="E64" s="140">
        <v>0</v>
      </c>
      <c r="F64" s="140">
        <v>0</v>
      </c>
      <c r="G64" s="140">
        <v>0</v>
      </c>
      <c r="H64" s="140">
        <v>0</v>
      </c>
      <c r="I64" s="140">
        <v>0</v>
      </c>
      <c r="J64" s="660">
        <v>0</v>
      </c>
      <c r="K64" s="660">
        <v>0</v>
      </c>
      <c r="L64" s="660">
        <v>0</v>
      </c>
      <c r="M64" s="660">
        <v>0</v>
      </c>
      <c r="N64" s="660">
        <v>0</v>
      </c>
      <c r="O64" s="205">
        <v>0</v>
      </c>
      <c r="P64" s="205"/>
      <c r="Q64" s="205"/>
      <c r="R64" s="205">
        <v>0</v>
      </c>
      <c r="S64" s="205">
        <v>0</v>
      </c>
      <c r="T64" s="205">
        <v>0</v>
      </c>
      <c r="U64" s="215"/>
      <c r="V64" s="175" t="s">
        <v>68</v>
      </c>
      <c r="W64" s="205">
        <v>0</v>
      </c>
      <c r="X64" s="205">
        <f>+[25]EEFF_TE_Chi!X65</f>
        <v>0</v>
      </c>
    </row>
    <row r="65" spans="2:24" s="113" customFormat="1" ht="15.5">
      <c r="B65" s="175" t="s">
        <v>96</v>
      </c>
      <c r="C65" s="140">
        <v>0</v>
      </c>
      <c r="D65" s="140">
        <v>0</v>
      </c>
      <c r="E65" s="140">
        <v>0</v>
      </c>
      <c r="F65" s="140">
        <v>0</v>
      </c>
      <c r="G65" s="140">
        <v>0</v>
      </c>
      <c r="H65" s="140">
        <v>0</v>
      </c>
      <c r="I65" s="140">
        <v>0</v>
      </c>
      <c r="J65" s="660">
        <v>0</v>
      </c>
      <c r="K65" s="660">
        <v>0</v>
      </c>
      <c r="L65" s="660">
        <v>0</v>
      </c>
      <c r="M65" s="660">
        <v>0</v>
      </c>
      <c r="N65" s="660">
        <v>0</v>
      </c>
      <c r="O65" s="205">
        <v>0</v>
      </c>
      <c r="P65" s="205"/>
      <c r="Q65" s="205"/>
      <c r="R65" s="205">
        <v>0</v>
      </c>
      <c r="S65" s="205">
        <v>0</v>
      </c>
      <c r="T65" s="205">
        <v>0</v>
      </c>
      <c r="U65" s="215"/>
      <c r="V65" s="175" t="s">
        <v>96</v>
      </c>
      <c r="W65" s="205">
        <v>0</v>
      </c>
      <c r="X65" s="205">
        <f>+[25]EEFF_TE_Chi!X66</f>
        <v>0</v>
      </c>
    </row>
    <row r="66" spans="2:24" ht="15">
      <c r="B66" s="164" t="s">
        <v>70</v>
      </c>
      <c r="C66" s="169">
        <f t="shared" ref="C66:N66" si="3">SUM(C58:C65)</f>
        <v>28</v>
      </c>
      <c r="D66" s="169">
        <f t="shared" si="3"/>
        <v>21</v>
      </c>
      <c r="E66" s="169">
        <f t="shared" si="3"/>
        <v>-4</v>
      </c>
      <c r="F66" s="169">
        <f t="shared" si="3"/>
        <v>13</v>
      </c>
      <c r="G66" s="169">
        <f t="shared" si="3"/>
        <v>10</v>
      </c>
      <c r="H66" s="169">
        <f t="shared" si="3"/>
        <v>15</v>
      </c>
      <c r="I66" s="169">
        <f t="shared" si="3"/>
        <v>16</v>
      </c>
      <c r="J66" s="207">
        <f t="shared" si="3"/>
        <v>9</v>
      </c>
      <c r="K66" s="207">
        <f t="shared" si="3"/>
        <v>16</v>
      </c>
      <c r="L66" s="207">
        <f t="shared" si="3"/>
        <v>127</v>
      </c>
      <c r="M66" s="207">
        <f t="shared" si="3"/>
        <v>127</v>
      </c>
      <c r="N66" s="207">
        <f t="shared" si="3"/>
        <v>114</v>
      </c>
      <c r="O66" s="207">
        <v>113.005</v>
      </c>
      <c r="P66" s="207">
        <f>SUM(P58:P65)</f>
        <v>137</v>
      </c>
      <c r="Q66" s="207">
        <v>133</v>
      </c>
      <c r="R66" s="207">
        <v>132</v>
      </c>
      <c r="S66" s="207">
        <v>47</v>
      </c>
      <c r="T66" s="207">
        <v>36</v>
      </c>
      <c r="U66" s="215"/>
      <c r="V66" s="164" t="s">
        <v>70</v>
      </c>
      <c r="W66" s="207">
        <v>34</v>
      </c>
      <c r="X66" s="207">
        <f>+[25]EEFF_TE_Chi!X67</f>
        <v>25</v>
      </c>
    </row>
    <row r="67" spans="2:24" ht="15">
      <c r="B67" s="173" t="s">
        <v>71</v>
      </c>
      <c r="C67" s="174"/>
      <c r="D67" s="174"/>
      <c r="E67" s="174"/>
      <c r="F67" s="174"/>
      <c r="G67" s="174"/>
      <c r="H67" s="174"/>
      <c r="I67" s="174"/>
      <c r="J67" s="664"/>
      <c r="K67" s="664"/>
      <c r="L67" s="664"/>
      <c r="M67" s="664"/>
      <c r="N67" s="664"/>
      <c r="O67" s="652">
        <v>0</v>
      </c>
      <c r="P67" s="652"/>
      <c r="Q67" s="652"/>
      <c r="R67" s="652"/>
      <c r="S67" s="652">
        <v>0</v>
      </c>
      <c r="T67" s="652">
        <v>0</v>
      </c>
      <c r="V67" s="173" t="s">
        <v>71</v>
      </c>
      <c r="W67" s="652"/>
      <c r="X67" s="652">
        <f>+[25]EEFF_TE_Chi!X68</f>
        <v>0</v>
      </c>
    </row>
    <row r="68" spans="2:24" s="113" customFormat="1" ht="15.5">
      <c r="B68" s="175" t="s">
        <v>63</v>
      </c>
      <c r="C68" s="140">
        <v>228</v>
      </c>
      <c r="D68" s="140">
        <v>425</v>
      </c>
      <c r="E68" s="140">
        <v>506</v>
      </c>
      <c r="F68" s="140">
        <v>566</v>
      </c>
      <c r="G68" s="140">
        <v>557</v>
      </c>
      <c r="H68" s="140">
        <v>666</v>
      </c>
      <c r="I68" s="140">
        <v>669</v>
      </c>
      <c r="J68" s="660">
        <v>695</v>
      </c>
      <c r="K68" s="660">
        <v>712</v>
      </c>
      <c r="L68" s="660">
        <v>686</v>
      </c>
      <c r="M68" s="660">
        <v>746</v>
      </c>
      <c r="N68" s="660">
        <v>833</v>
      </c>
      <c r="O68" s="205">
        <v>822.98400000000004</v>
      </c>
      <c r="P68" s="205">
        <v>815</v>
      </c>
      <c r="Q68" s="205">
        <v>770</v>
      </c>
      <c r="R68" s="205">
        <v>776</v>
      </c>
      <c r="S68" s="205">
        <v>1196</v>
      </c>
      <c r="T68" s="205">
        <v>1185</v>
      </c>
      <c r="U68" s="643"/>
      <c r="V68" s="175" t="s">
        <v>63</v>
      </c>
      <c r="W68" s="205">
        <v>1198</v>
      </c>
      <c r="X68" s="205">
        <f>+[25]EEFF_TE_Chi!X69</f>
        <v>1185</v>
      </c>
    </row>
    <row r="69" spans="2:24" s="113" customFormat="1" ht="15.5">
      <c r="B69" s="175" t="s">
        <v>64</v>
      </c>
      <c r="C69" s="140">
        <v>0</v>
      </c>
      <c r="D69" s="140">
        <v>0</v>
      </c>
      <c r="E69" s="140">
        <v>0</v>
      </c>
      <c r="F69" s="140">
        <v>0</v>
      </c>
      <c r="G69" s="140">
        <v>0</v>
      </c>
      <c r="H69" s="140">
        <v>0</v>
      </c>
      <c r="I69" s="140">
        <v>0</v>
      </c>
      <c r="J69" s="660">
        <v>0</v>
      </c>
      <c r="K69" s="660">
        <v>1</v>
      </c>
      <c r="L69" s="660">
        <v>1</v>
      </c>
      <c r="M69" s="660">
        <v>1</v>
      </c>
      <c r="N69" s="660">
        <v>1</v>
      </c>
      <c r="O69" s="205">
        <v>1.014</v>
      </c>
      <c r="P69" s="205">
        <v>1</v>
      </c>
      <c r="Q69" s="205">
        <v>1</v>
      </c>
      <c r="R69" s="205">
        <v>1</v>
      </c>
      <c r="S69" s="205">
        <v>0</v>
      </c>
      <c r="T69" s="205">
        <v>0</v>
      </c>
      <c r="U69" s="215"/>
      <c r="V69" s="175" t="s">
        <v>64</v>
      </c>
      <c r="W69" s="205">
        <v>0</v>
      </c>
      <c r="X69" s="205">
        <f>+[25]EEFF_TE_Chi!X70</f>
        <v>6</v>
      </c>
    </row>
    <row r="70" spans="2:24" s="113" customFormat="1" ht="15.5">
      <c r="B70" s="175" t="s">
        <v>72</v>
      </c>
      <c r="C70" s="140">
        <v>0</v>
      </c>
      <c r="D70" s="140">
        <v>0</v>
      </c>
      <c r="E70" s="140">
        <v>0</v>
      </c>
      <c r="F70" s="140">
        <v>0</v>
      </c>
      <c r="G70" s="140">
        <v>0</v>
      </c>
      <c r="H70" s="140">
        <v>0</v>
      </c>
      <c r="I70" s="140">
        <v>0</v>
      </c>
      <c r="J70" s="660">
        <v>0</v>
      </c>
      <c r="K70" s="660">
        <v>0</v>
      </c>
      <c r="L70" s="660">
        <v>0</v>
      </c>
      <c r="M70" s="660">
        <v>0</v>
      </c>
      <c r="N70" s="660">
        <v>0</v>
      </c>
      <c r="O70" s="205">
        <v>0</v>
      </c>
      <c r="P70" s="205"/>
      <c r="Q70" s="205"/>
      <c r="R70" s="205">
        <v>0</v>
      </c>
      <c r="S70" s="205">
        <v>0</v>
      </c>
      <c r="T70" s="205">
        <v>0</v>
      </c>
      <c r="U70" s="215"/>
      <c r="V70" s="175" t="s">
        <v>72</v>
      </c>
      <c r="W70" s="205">
        <v>0</v>
      </c>
      <c r="X70" s="205">
        <f>+[25]EEFF_TE_Chi!X71</f>
        <v>0</v>
      </c>
    </row>
    <row r="71" spans="2:24" s="113" customFormat="1" ht="15.5">
      <c r="B71" s="175" t="s">
        <v>66</v>
      </c>
      <c r="C71" s="140">
        <v>0</v>
      </c>
      <c r="D71" s="140">
        <v>0</v>
      </c>
      <c r="E71" s="140">
        <v>0</v>
      </c>
      <c r="F71" s="140">
        <v>0</v>
      </c>
      <c r="G71" s="140">
        <v>0</v>
      </c>
      <c r="H71" s="140">
        <v>0</v>
      </c>
      <c r="I71" s="140">
        <v>0</v>
      </c>
      <c r="J71" s="660">
        <v>0</v>
      </c>
      <c r="K71" s="660">
        <v>0</v>
      </c>
      <c r="L71" s="660">
        <v>0</v>
      </c>
      <c r="M71" s="660">
        <v>0</v>
      </c>
      <c r="N71" s="660">
        <v>0</v>
      </c>
      <c r="O71" s="205">
        <v>0</v>
      </c>
      <c r="P71" s="205"/>
      <c r="Q71" s="205"/>
      <c r="R71" s="205">
        <v>0</v>
      </c>
      <c r="S71" s="205">
        <v>0</v>
      </c>
      <c r="T71" s="205">
        <v>0</v>
      </c>
      <c r="U71" s="215"/>
      <c r="V71" s="175" t="s">
        <v>66</v>
      </c>
      <c r="W71" s="205">
        <v>0</v>
      </c>
      <c r="X71" s="205">
        <f>+[25]EEFF_TE_Chi!X72</f>
        <v>0</v>
      </c>
    </row>
    <row r="72" spans="2:24" s="113" customFormat="1" ht="15.5">
      <c r="B72" s="175" t="s">
        <v>67</v>
      </c>
      <c r="C72" s="140">
        <v>0</v>
      </c>
      <c r="D72" s="140">
        <v>0</v>
      </c>
      <c r="E72" s="140">
        <v>0</v>
      </c>
      <c r="F72" s="140">
        <v>0</v>
      </c>
      <c r="G72" s="140">
        <v>0</v>
      </c>
      <c r="H72" s="140">
        <v>0</v>
      </c>
      <c r="I72" s="140">
        <v>0</v>
      </c>
      <c r="J72" s="660">
        <v>0</v>
      </c>
      <c r="K72" s="660">
        <v>0</v>
      </c>
      <c r="L72" s="660">
        <v>0</v>
      </c>
      <c r="M72" s="660">
        <v>0</v>
      </c>
      <c r="N72" s="660">
        <v>0</v>
      </c>
      <c r="O72" s="205">
        <v>0</v>
      </c>
      <c r="P72" s="205"/>
      <c r="Q72" s="205"/>
      <c r="R72" s="205">
        <v>0</v>
      </c>
      <c r="S72" s="205">
        <v>0</v>
      </c>
      <c r="T72" s="205">
        <v>0</v>
      </c>
      <c r="U72" s="215"/>
      <c r="V72" s="175" t="s">
        <v>67</v>
      </c>
      <c r="W72" s="205">
        <v>0</v>
      </c>
      <c r="X72" s="205">
        <f>+[25]EEFF_TE_Chi!X73</f>
        <v>0</v>
      </c>
    </row>
    <row r="73" spans="2:24" s="113" customFormat="1" ht="15.5">
      <c r="B73" s="175" t="s">
        <v>68</v>
      </c>
      <c r="C73" s="140">
        <v>0</v>
      </c>
      <c r="D73" s="140">
        <v>0</v>
      </c>
      <c r="E73" s="140">
        <v>0</v>
      </c>
      <c r="F73" s="140">
        <v>0</v>
      </c>
      <c r="G73" s="140">
        <v>0</v>
      </c>
      <c r="H73" s="140">
        <v>0</v>
      </c>
      <c r="I73" s="140">
        <v>0</v>
      </c>
      <c r="J73" s="660">
        <v>0</v>
      </c>
      <c r="K73" s="660">
        <v>0</v>
      </c>
      <c r="L73" s="660">
        <v>0</v>
      </c>
      <c r="M73" s="660">
        <v>0</v>
      </c>
      <c r="N73" s="660">
        <v>0</v>
      </c>
      <c r="O73" s="205">
        <v>0</v>
      </c>
      <c r="P73" s="205"/>
      <c r="Q73" s="205"/>
      <c r="R73" s="205">
        <v>0</v>
      </c>
      <c r="S73" s="205">
        <v>0</v>
      </c>
      <c r="T73" s="205">
        <v>0</v>
      </c>
      <c r="U73" s="215"/>
      <c r="V73" s="175" t="s">
        <v>68</v>
      </c>
      <c r="W73" s="205">
        <v>0</v>
      </c>
      <c r="X73" s="205">
        <f>+[25]EEFF_TE_Chi!X74</f>
        <v>0</v>
      </c>
    </row>
    <row r="74" spans="2:24" s="113" customFormat="1" ht="15.5">
      <c r="B74" s="175" t="s">
        <v>97</v>
      </c>
      <c r="C74" s="140">
        <v>11</v>
      </c>
      <c r="D74" s="140">
        <v>19</v>
      </c>
      <c r="E74" s="140">
        <v>25</v>
      </c>
      <c r="F74" s="140">
        <v>27</v>
      </c>
      <c r="G74" s="140">
        <v>29</v>
      </c>
      <c r="H74" s="140">
        <v>42</v>
      </c>
      <c r="I74" s="140">
        <v>49</v>
      </c>
      <c r="J74" s="660">
        <v>49</v>
      </c>
      <c r="K74" s="660">
        <v>62</v>
      </c>
      <c r="L74" s="660">
        <v>79</v>
      </c>
      <c r="M74" s="660">
        <v>91</v>
      </c>
      <c r="N74" s="660">
        <v>103</v>
      </c>
      <c r="O74" s="205">
        <v>113.545</v>
      </c>
      <c r="P74" s="205">
        <v>124</v>
      </c>
      <c r="Q74" s="205">
        <v>132</v>
      </c>
      <c r="R74" s="205">
        <v>142</v>
      </c>
      <c r="S74" s="205">
        <v>155</v>
      </c>
      <c r="T74" s="205">
        <v>164</v>
      </c>
      <c r="U74" s="215"/>
      <c r="V74" s="175" t="s">
        <v>97</v>
      </c>
      <c r="W74" s="205">
        <v>0</v>
      </c>
      <c r="X74" s="205">
        <f>+[25]EEFF_TE_Chi!X75</f>
        <v>0</v>
      </c>
    </row>
    <row r="75" spans="2:24" ht="15">
      <c r="B75" s="164" t="s">
        <v>73</v>
      </c>
      <c r="C75" s="169">
        <f t="shared" ref="C75:N75" si="4">SUM(C68:C74)</f>
        <v>239</v>
      </c>
      <c r="D75" s="169">
        <f t="shared" si="4"/>
        <v>444</v>
      </c>
      <c r="E75" s="169">
        <f t="shared" si="4"/>
        <v>531</v>
      </c>
      <c r="F75" s="169">
        <f t="shared" si="4"/>
        <v>593</v>
      </c>
      <c r="G75" s="169">
        <f t="shared" si="4"/>
        <v>586</v>
      </c>
      <c r="H75" s="169">
        <f t="shared" si="4"/>
        <v>708</v>
      </c>
      <c r="I75" s="169">
        <f t="shared" si="4"/>
        <v>718</v>
      </c>
      <c r="J75" s="207">
        <f t="shared" si="4"/>
        <v>744</v>
      </c>
      <c r="K75" s="207">
        <f t="shared" si="4"/>
        <v>775</v>
      </c>
      <c r="L75" s="207">
        <f t="shared" si="4"/>
        <v>766</v>
      </c>
      <c r="M75" s="207">
        <f t="shared" si="4"/>
        <v>838</v>
      </c>
      <c r="N75" s="207">
        <f t="shared" si="4"/>
        <v>937</v>
      </c>
      <c r="O75" s="207">
        <v>937.54300000000001</v>
      </c>
      <c r="P75" s="207">
        <f>SUM(P68:P74)</f>
        <v>940</v>
      </c>
      <c r="Q75" s="207">
        <v>903</v>
      </c>
      <c r="R75" s="207">
        <v>919</v>
      </c>
      <c r="S75" s="207">
        <v>1351</v>
      </c>
      <c r="T75" s="207">
        <v>1349</v>
      </c>
      <c r="U75" s="215"/>
      <c r="V75" s="164" t="s">
        <v>73</v>
      </c>
      <c r="W75" s="207">
        <v>1198</v>
      </c>
      <c r="X75" s="207">
        <f>+[25]EEFF_TE_Chi!X76</f>
        <v>1191</v>
      </c>
    </row>
    <row r="76" spans="2:24" ht="15">
      <c r="B76" s="167" t="s">
        <v>74</v>
      </c>
      <c r="C76" s="206">
        <f t="shared" ref="C76:N76" si="5">+C66+C75</f>
        <v>267</v>
      </c>
      <c r="D76" s="206">
        <f t="shared" si="5"/>
        <v>465</v>
      </c>
      <c r="E76" s="206">
        <f t="shared" si="5"/>
        <v>527</v>
      </c>
      <c r="F76" s="206">
        <f t="shared" si="5"/>
        <v>606</v>
      </c>
      <c r="G76" s="206">
        <f t="shared" si="5"/>
        <v>596</v>
      </c>
      <c r="H76" s="206">
        <f t="shared" si="5"/>
        <v>723</v>
      </c>
      <c r="I76" s="206">
        <f t="shared" si="5"/>
        <v>734</v>
      </c>
      <c r="J76" s="206">
        <f t="shared" si="5"/>
        <v>753</v>
      </c>
      <c r="K76" s="206">
        <f t="shared" si="5"/>
        <v>791</v>
      </c>
      <c r="L76" s="206">
        <f t="shared" si="5"/>
        <v>893</v>
      </c>
      <c r="M76" s="206">
        <f t="shared" si="5"/>
        <v>965</v>
      </c>
      <c r="N76" s="206">
        <f t="shared" si="5"/>
        <v>1051</v>
      </c>
      <c r="O76" s="206">
        <v>1050.548</v>
      </c>
      <c r="P76" s="206">
        <f>+P75+P66</f>
        <v>1077</v>
      </c>
      <c r="Q76" s="206">
        <v>1036</v>
      </c>
      <c r="R76" s="206">
        <v>1051</v>
      </c>
      <c r="S76" s="206">
        <v>1398</v>
      </c>
      <c r="T76" s="206">
        <v>1385</v>
      </c>
      <c r="V76" s="167" t="s">
        <v>74</v>
      </c>
      <c r="W76" s="206">
        <v>1232</v>
      </c>
      <c r="X76" s="206">
        <f>+[25]EEFF_TE_Chi!X77</f>
        <v>1216</v>
      </c>
    </row>
    <row r="77" spans="2:24" ht="15">
      <c r="B77" s="139"/>
      <c r="C77" s="137"/>
      <c r="D77" s="137"/>
      <c r="E77" s="137"/>
      <c r="F77" s="137"/>
      <c r="G77" s="137"/>
      <c r="H77" s="137"/>
      <c r="I77" s="137"/>
      <c r="J77" s="661"/>
      <c r="K77" s="661"/>
      <c r="L77" s="661"/>
      <c r="M77" s="661"/>
      <c r="N77" s="661"/>
      <c r="O77" s="648">
        <v>0</v>
      </c>
      <c r="P77" s="648"/>
      <c r="Q77" s="648"/>
      <c r="R77" s="648">
        <v>0</v>
      </c>
      <c r="S77" s="648">
        <v>0</v>
      </c>
      <c r="T77" s="648">
        <v>0</v>
      </c>
      <c r="V77" s="139"/>
      <c r="W77" s="648"/>
      <c r="X77" s="648">
        <f>+[25]EEFF_TE_Chi!X78</f>
        <v>0</v>
      </c>
    </row>
    <row r="78" spans="2:24" ht="15">
      <c r="B78" s="173" t="s">
        <v>75</v>
      </c>
      <c r="C78" s="174"/>
      <c r="D78" s="174"/>
      <c r="E78" s="174"/>
      <c r="F78" s="174"/>
      <c r="G78" s="174"/>
      <c r="H78" s="174"/>
      <c r="I78" s="174"/>
      <c r="J78" s="664"/>
      <c r="K78" s="664"/>
      <c r="L78" s="664"/>
      <c r="M78" s="664"/>
      <c r="N78" s="664"/>
      <c r="O78" s="652">
        <v>0</v>
      </c>
      <c r="P78" s="652"/>
      <c r="Q78" s="652"/>
      <c r="R78" s="652"/>
      <c r="S78" s="652"/>
      <c r="T78" s="652"/>
      <c r="V78" s="173" t="s">
        <v>75</v>
      </c>
      <c r="W78" s="652"/>
      <c r="X78" s="652">
        <f>+[25]EEFF_TE_Chi!X79</f>
        <v>0</v>
      </c>
    </row>
    <row r="79" spans="2:24" s="113" customFormat="1" ht="15.5">
      <c r="B79" s="175" t="s">
        <v>76</v>
      </c>
      <c r="C79" s="140">
        <v>320</v>
      </c>
      <c r="D79" s="140">
        <v>320</v>
      </c>
      <c r="E79" s="140">
        <v>320</v>
      </c>
      <c r="F79" s="140">
        <v>320</v>
      </c>
      <c r="G79" s="140">
        <v>331</v>
      </c>
      <c r="H79" s="140">
        <v>336</v>
      </c>
      <c r="I79" s="140">
        <v>343</v>
      </c>
      <c r="J79" s="660">
        <v>346</v>
      </c>
      <c r="K79" s="660">
        <v>346</v>
      </c>
      <c r="L79" s="660">
        <v>370</v>
      </c>
      <c r="M79" s="660">
        <v>370</v>
      </c>
      <c r="N79" s="660">
        <v>370</v>
      </c>
      <c r="O79" s="205">
        <v>370.13600000000002</v>
      </c>
      <c r="P79" s="205">
        <v>370</v>
      </c>
      <c r="Q79" s="205">
        <v>370</v>
      </c>
      <c r="R79" s="205">
        <v>370</v>
      </c>
      <c r="S79" s="205">
        <v>370</v>
      </c>
      <c r="T79" s="205">
        <v>370</v>
      </c>
      <c r="U79" s="643"/>
      <c r="V79" s="175" t="s">
        <v>76</v>
      </c>
      <c r="W79" s="205">
        <v>370</v>
      </c>
      <c r="X79" s="205">
        <f>+[25]EEFF_TE_Chi!X80</f>
        <v>370</v>
      </c>
    </row>
    <row r="80" spans="2:24" s="113" customFormat="1" ht="15.5">
      <c r="B80" s="175" t="s">
        <v>77</v>
      </c>
      <c r="C80" s="140">
        <v>0</v>
      </c>
      <c r="D80" s="140">
        <v>0</v>
      </c>
      <c r="E80" s="140">
        <v>0</v>
      </c>
      <c r="F80" s="140">
        <v>0</v>
      </c>
      <c r="G80" s="140">
        <v>0</v>
      </c>
      <c r="H80" s="140">
        <v>0</v>
      </c>
      <c r="I80" s="140">
        <v>0</v>
      </c>
      <c r="J80" s="660">
        <v>0</v>
      </c>
      <c r="K80" s="660">
        <v>0</v>
      </c>
      <c r="L80" s="660">
        <v>0</v>
      </c>
      <c r="M80" s="660">
        <v>0</v>
      </c>
      <c r="N80" s="660">
        <v>0</v>
      </c>
      <c r="O80" s="205">
        <v>0</v>
      </c>
      <c r="P80" s="205"/>
      <c r="Q80" s="205"/>
      <c r="R80" s="205">
        <v>0</v>
      </c>
      <c r="S80" s="205">
        <v>0</v>
      </c>
      <c r="T80" s="205">
        <v>0</v>
      </c>
      <c r="U80" s="215"/>
      <c r="V80" s="175" t="s">
        <v>77</v>
      </c>
      <c r="W80" s="205">
        <v>0</v>
      </c>
      <c r="X80" s="205">
        <f>+[25]EEFF_TE_Chi!X81</f>
        <v>0</v>
      </c>
    </row>
    <row r="81" spans="2:24" s="113" customFormat="1" ht="15.5">
      <c r="B81" s="175" t="s">
        <v>78</v>
      </c>
      <c r="C81" s="140">
        <v>-2</v>
      </c>
      <c r="D81" s="140">
        <v>-1</v>
      </c>
      <c r="E81" s="140">
        <v>-5</v>
      </c>
      <c r="F81" s="140">
        <v>-5</v>
      </c>
      <c r="G81" s="140">
        <v>-7</v>
      </c>
      <c r="H81" s="140">
        <v>0</v>
      </c>
      <c r="I81" s="140">
        <v>0</v>
      </c>
      <c r="J81" s="660">
        <v>0</v>
      </c>
      <c r="K81" s="660">
        <v>0</v>
      </c>
      <c r="L81" s="660">
        <v>0</v>
      </c>
      <c r="M81" s="660">
        <v>0</v>
      </c>
      <c r="N81" s="660">
        <v>0</v>
      </c>
      <c r="O81" s="205">
        <v>0.214</v>
      </c>
      <c r="P81" s="205"/>
      <c r="Q81" s="205"/>
      <c r="R81" s="205">
        <v>0</v>
      </c>
      <c r="S81" s="205">
        <v>0</v>
      </c>
      <c r="T81" s="205">
        <v>0</v>
      </c>
      <c r="U81" s="215"/>
      <c r="V81" s="175" t="s">
        <v>78</v>
      </c>
      <c r="W81" s="205">
        <v>0</v>
      </c>
      <c r="X81" s="205">
        <f>+[25]EEFF_TE_Chi!X82</f>
        <v>0</v>
      </c>
    </row>
    <row r="82" spans="2:24" s="113" customFormat="1" ht="15.5">
      <c r="B82" s="175" t="s">
        <v>79</v>
      </c>
      <c r="C82" s="140">
        <v>-1</v>
      </c>
      <c r="D82" s="140">
        <v>2</v>
      </c>
      <c r="E82" s="140">
        <v>-3</v>
      </c>
      <c r="F82" s="140">
        <v>-3</v>
      </c>
      <c r="G82" s="140">
        <v>-3</v>
      </c>
      <c r="H82" s="140">
        <v>-3</v>
      </c>
      <c r="I82" s="140">
        <v>8</v>
      </c>
      <c r="J82" s="660">
        <v>8</v>
      </c>
      <c r="K82" s="660">
        <v>8</v>
      </c>
      <c r="L82" s="660">
        <v>8</v>
      </c>
      <c r="M82" s="660">
        <v>20</v>
      </c>
      <c r="N82" s="660">
        <v>20</v>
      </c>
      <c r="O82" s="205">
        <v>19.891999999999999</v>
      </c>
      <c r="P82" s="205">
        <v>20</v>
      </c>
      <c r="Q82" s="205">
        <v>24</v>
      </c>
      <c r="R82" s="205">
        <v>23</v>
      </c>
      <c r="S82" s="205">
        <v>-55</v>
      </c>
      <c r="T82" s="205">
        <v>-55</v>
      </c>
      <c r="U82" s="215"/>
      <c r="V82" s="175" t="s">
        <v>79</v>
      </c>
      <c r="W82" s="205">
        <v>-54</v>
      </c>
      <c r="X82" s="205">
        <f>+[25]EEFF_TE_Chi!X83</f>
        <v>-55</v>
      </c>
    </row>
    <row r="83" spans="2:24" s="113" customFormat="1" ht="15.5">
      <c r="B83" s="175" t="s">
        <v>80</v>
      </c>
      <c r="C83" s="140">
        <v>3</v>
      </c>
      <c r="D83" s="140">
        <v>-4</v>
      </c>
      <c r="E83" s="140">
        <v>0</v>
      </c>
      <c r="F83" s="140">
        <v>-3</v>
      </c>
      <c r="G83" s="140">
        <v>5</v>
      </c>
      <c r="H83" s="140">
        <v>11</v>
      </c>
      <c r="I83" s="140">
        <v>2</v>
      </c>
      <c r="J83" s="660">
        <v>21</v>
      </c>
      <c r="K83" s="660">
        <v>28</v>
      </c>
      <c r="L83" s="660">
        <v>12</v>
      </c>
      <c r="M83" s="660">
        <v>-2</v>
      </c>
      <c r="N83" s="660">
        <v>-1</v>
      </c>
      <c r="O83" s="205">
        <v>-0.55300000000000005</v>
      </c>
      <c r="P83" s="205">
        <v>4</v>
      </c>
      <c r="Q83" s="205">
        <v>-1</v>
      </c>
      <c r="R83" s="205">
        <v>1</v>
      </c>
      <c r="S83" s="205">
        <v>1</v>
      </c>
      <c r="T83" s="205">
        <v>1</v>
      </c>
      <c r="U83" s="215"/>
      <c r="V83" s="175" t="s">
        <v>80</v>
      </c>
      <c r="W83" s="205">
        <v>1</v>
      </c>
      <c r="X83" s="205">
        <f>+[25]EEFF_TE_Chi!X84</f>
        <v>-5</v>
      </c>
    </row>
    <row r="84" spans="2:24" s="113" customFormat="1" ht="15.5">
      <c r="B84" s="175" t="s">
        <v>81</v>
      </c>
      <c r="C84" s="140">
        <v>8</v>
      </c>
      <c r="D84" s="140">
        <v>4</v>
      </c>
      <c r="E84" s="140">
        <v>18</v>
      </c>
      <c r="F84" s="140">
        <v>21</v>
      </c>
      <c r="G84" s="140">
        <v>28</v>
      </c>
      <c r="H84" s="140">
        <v>8</v>
      </c>
      <c r="I84" s="140">
        <v>-3</v>
      </c>
      <c r="J84" s="660">
        <v>-24</v>
      </c>
      <c r="K84" s="660">
        <v>-40</v>
      </c>
      <c r="L84" s="660">
        <v>-26</v>
      </c>
      <c r="M84" s="660">
        <v>-74</v>
      </c>
      <c r="N84" s="660">
        <v>-73</v>
      </c>
      <c r="O84" s="205">
        <v>-69.022000000000006</v>
      </c>
      <c r="P84" s="205">
        <v>-61</v>
      </c>
      <c r="Q84" s="205">
        <v>-32</v>
      </c>
      <c r="R84" s="205">
        <v>-41</v>
      </c>
      <c r="S84" s="205">
        <v>0</v>
      </c>
      <c r="T84" s="205">
        <v>0</v>
      </c>
      <c r="U84" s="215"/>
      <c r="V84" s="175" t="s">
        <v>81</v>
      </c>
      <c r="W84" s="205">
        <v>0</v>
      </c>
      <c r="X84" s="205">
        <f>+[25]EEFF_TE_Chi!X85</f>
        <v>0</v>
      </c>
    </row>
    <row r="85" spans="2:24" ht="15">
      <c r="B85" s="164" t="s">
        <v>84</v>
      </c>
      <c r="C85" s="169">
        <f t="shared" ref="C85:N85" si="6">SUM(C79:C84)</f>
        <v>328</v>
      </c>
      <c r="D85" s="169">
        <f t="shared" si="6"/>
        <v>321</v>
      </c>
      <c r="E85" s="169">
        <f t="shared" si="6"/>
        <v>330</v>
      </c>
      <c r="F85" s="169">
        <f t="shared" si="6"/>
        <v>330</v>
      </c>
      <c r="G85" s="169">
        <f t="shared" si="6"/>
        <v>354</v>
      </c>
      <c r="H85" s="169">
        <f t="shared" si="6"/>
        <v>352</v>
      </c>
      <c r="I85" s="169">
        <f t="shared" si="6"/>
        <v>350</v>
      </c>
      <c r="J85" s="207">
        <f t="shared" si="6"/>
        <v>351</v>
      </c>
      <c r="K85" s="207">
        <f t="shared" si="6"/>
        <v>342</v>
      </c>
      <c r="L85" s="207">
        <f t="shared" si="6"/>
        <v>364</v>
      </c>
      <c r="M85" s="207">
        <f t="shared" si="6"/>
        <v>314</v>
      </c>
      <c r="N85" s="207">
        <f t="shared" si="6"/>
        <v>316</v>
      </c>
      <c r="O85" s="207">
        <v>320.66699999999997</v>
      </c>
      <c r="P85" s="207">
        <f>SUM(P79:P84)</f>
        <v>333</v>
      </c>
      <c r="Q85" s="207">
        <v>361</v>
      </c>
      <c r="R85" s="207">
        <v>353</v>
      </c>
      <c r="S85" s="207">
        <v>316</v>
      </c>
      <c r="T85" s="207">
        <v>316</v>
      </c>
      <c r="U85" s="215"/>
      <c r="V85" s="164" t="s">
        <v>84</v>
      </c>
      <c r="W85" s="207">
        <v>315</v>
      </c>
      <c r="X85" s="207">
        <f>+[25]EEFF_TE_Chi!X86</f>
        <v>310</v>
      </c>
    </row>
    <row r="86" spans="2:24" ht="15">
      <c r="B86" s="167" t="s">
        <v>85</v>
      </c>
      <c r="C86" s="206">
        <f t="shared" ref="C86:N86" si="7">+C76+C85</f>
        <v>595</v>
      </c>
      <c r="D86" s="206">
        <f t="shared" si="7"/>
        <v>786</v>
      </c>
      <c r="E86" s="206">
        <f t="shared" si="7"/>
        <v>857</v>
      </c>
      <c r="F86" s="206">
        <f t="shared" si="7"/>
        <v>936</v>
      </c>
      <c r="G86" s="206">
        <f t="shared" si="7"/>
        <v>950</v>
      </c>
      <c r="H86" s="206">
        <f t="shared" si="7"/>
        <v>1075</v>
      </c>
      <c r="I86" s="206">
        <f t="shared" si="7"/>
        <v>1084</v>
      </c>
      <c r="J86" s="206">
        <f t="shared" si="7"/>
        <v>1104</v>
      </c>
      <c r="K86" s="206">
        <f t="shared" si="7"/>
        <v>1133</v>
      </c>
      <c r="L86" s="206">
        <f t="shared" si="7"/>
        <v>1257</v>
      </c>
      <c r="M86" s="206">
        <f t="shared" si="7"/>
        <v>1279</v>
      </c>
      <c r="N86" s="206">
        <f t="shared" si="7"/>
        <v>1367</v>
      </c>
      <c r="O86" s="206">
        <v>1371.2149999999999</v>
      </c>
      <c r="P86" s="206">
        <f>+P76+P85</f>
        <v>1410</v>
      </c>
      <c r="Q86" s="206">
        <v>1397</v>
      </c>
      <c r="R86" s="206">
        <v>1404</v>
      </c>
      <c r="S86" s="206">
        <v>1714</v>
      </c>
      <c r="T86" s="206">
        <v>1701</v>
      </c>
      <c r="V86" s="167" t="s">
        <v>85</v>
      </c>
      <c r="W86" s="206">
        <v>1547</v>
      </c>
      <c r="X86" s="206">
        <f>+[25]EEFF_TE_Chi!X87</f>
        <v>1526</v>
      </c>
    </row>
  </sheetData>
  <phoneticPr fontId="175" type="noConversion"/>
  <hyperlinks>
    <hyperlink ref="A1" location="'Table of Contents'!A1" display="Return to Table of Contents" xr:uid="{00000000-0004-0000-0700-000000000000}"/>
  </hyperlinks>
  <pageMargins left="0.7" right="0.7" top="0.75" bottom="0.75" header="0.3" footer="0.3"/>
  <pageSetup orientation="portrait" r:id="rId1"/>
  <customProperties>
    <customPr name="_pios_id" r:id="rId2"/>
    <customPr name="EpmWorksheetKeyString_GUID" r:id="rId3"/>
  </customPropertie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F4A55B-6666-4A2D-AED0-4721BCB5575D}">
  <dimension ref="A1:O94"/>
  <sheetViews>
    <sheetView showGridLines="0" topLeftCell="E1" zoomScaleNormal="100" workbookViewId="0"/>
  </sheetViews>
  <sheetFormatPr baseColWidth="10" defaultColWidth="11.453125" defaultRowHeight="14.5"/>
  <cols>
    <col min="1" max="1" width="2.81640625" style="129" customWidth="1"/>
    <col min="2" max="2" width="64.81640625" style="129" customWidth="1"/>
    <col min="3" max="3" width="14.453125" style="129" customWidth="1"/>
    <col min="4" max="5" width="14.453125" style="512" bestFit="1" customWidth="1"/>
    <col min="6" max="7" width="13.81640625" style="129" bestFit="1" customWidth="1"/>
    <col min="8" max="8" width="5.7265625" style="643" customWidth="1"/>
    <col min="9" max="9" width="45.7265625" style="129" bestFit="1" customWidth="1"/>
    <col min="10" max="10" width="13.81640625" style="129" bestFit="1" customWidth="1"/>
    <col min="11" max="11" width="13.81640625" style="643" bestFit="1" customWidth="1"/>
    <col min="12" max="15" width="11.453125" style="129"/>
    <col min="16" max="16" width="13.1796875" style="129" customWidth="1"/>
    <col min="17" max="16384" width="11.453125" style="129"/>
  </cols>
  <sheetData>
    <row r="1" spans="1:15">
      <c r="A1" s="3" t="s">
        <v>626</v>
      </c>
    </row>
    <row r="3" spans="1:15" ht="15.5">
      <c r="A3" s="296"/>
      <c r="B3" s="159" t="s">
        <v>1018</v>
      </c>
      <c r="C3" s="75"/>
      <c r="D3" s="513"/>
      <c r="E3" s="513"/>
      <c r="F3" s="296"/>
      <c r="G3" s="296"/>
      <c r="H3" s="296"/>
      <c r="I3" s="296"/>
      <c r="J3" s="296"/>
      <c r="K3" s="296"/>
      <c r="L3" s="296"/>
      <c r="M3" s="296"/>
      <c r="N3" s="296"/>
      <c r="O3" s="296"/>
    </row>
    <row r="4" spans="1:15">
      <c r="B4" s="401" t="s">
        <v>1019</v>
      </c>
      <c r="C4" s="5"/>
      <c r="D4" s="514"/>
      <c r="E4" s="514"/>
    </row>
    <row r="5" spans="1:15" ht="15.5">
      <c r="B5" s="77"/>
      <c r="C5" s="77"/>
      <c r="D5" s="515"/>
      <c r="E5" s="515"/>
    </row>
    <row r="6" spans="1:15">
      <c r="B6" s="78"/>
      <c r="C6" s="79" t="s">
        <v>938</v>
      </c>
      <c r="D6" s="516" t="s">
        <v>992</v>
      </c>
      <c r="E6" s="516" t="s">
        <v>1026</v>
      </c>
      <c r="F6" s="79" t="s">
        <v>1163</v>
      </c>
      <c r="G6" s="640" t="s">
        <v>1199</v>
      </c>
      <c r="I6" s="78"/>
      <c r="J6" s="640" t="s">
        <v>1246</v>
      </c>
      <c r="K6" s="640" t="s">
        <v>1219</v>
      </c>
    </row>
    <row r="7" spans="1:15">
      <c r="B7" s="122"/>
      <c r="C7" s="81"/>
      <c r="D7" s="517"/>
      <c r="E7" s="517"/>
      <c r="F7" s="81"/>
      <c r="G7" s="641"/>
    </row>
    <row r="8" spans="1:15">
      <c r="B8" s="123" t="s">
        <v>13</v>
      </c>
      <c r="C8" s="13">
        <f>+ROUND(26979696861/1000000,0)</f>
        <v>26980</v>
      </c>
      <c r="D8" s="518">
        <v>42471</v>
      </c>
      <c r="E8" s="518">
        <v>28148</v>
      </c>
      <c r="F8" s="13">
        <v>4064</v>
      </c>
      <c r="G8" s="623">
        <v>10697</v>
      </c>
      <c r="I8" s="123" t="s">
        <v>13</v>
      </c>
      <c r="J8" s="13">
        <v>131</v>
      </c>
      <c r="K8" s="13">
        <f>+[25]EEFF_Vías_Col!K8</f>
        <v>1208</v>
      </c>
    </row>
    <row r="9" spans="1:15">
      <c r="B9" s="123" t="s">
        <v>14</v>
      </c>
      <c r="C9" s="13">
        <f>+ROUND(24682648811/1000000,0)</f>
        <v>24683</v>
      </c>
      <c r="D9" s="518">
        <v>33977</v>
      </c>
      <c r="E9" s="518">
        <v>22518</v>
      </c>
      <c r="F9" s="13">
        <v>3246</v>
      </c>
      <c r="G9" s="623">
        <v>8596</v>
      </c>
      <c r="I9" s="123" t="s">
        <v>14</v>
      </c>
      <c r="J9" s="13">
        <v>360</v>
      </c>
      <c r="K9" s="13">
        <f>+[25]EEFF_Vías_Col!K9</f>
        <v>1355</v>
      </c>
    </row>
    <row r="10" spans="1:15">
      <c r="B10" s="126" t="s">
        <v>15</v>
      </c>
      <c r="C10" s="15">
        <f>+C8-C9</f>
        <v>2297</v>
      </c>
      <c r="D10" s="519">
        <f>+D8-D9</f>
        <v>8494</v>
      </c>
      <c r="E10" s="519">
        <v>5630</v>
      </c>
      <c r="F10" s="15">
        <f>+F8-F9</f>
        <v>818</v>
      </c>
      <c r="G10" s="624">
        <v>2101</v>
      </c>
      <c r="I10" s="126" t="s">
        <v>1247</v>
      </c>
      <c r="J10" s="247">
        <v>-229</v>
      </c>
      <c r="K10" s="247">
        <f>+[25]EEFF_Vías_Col!K10</f>
        <v>-147</v>
      </c>
    </row>
    <row r="11" spans="1:15">
      <c r="B11" s="123"/>
      <c r="C11" s="13"/>
      <c r="D11" s="518"/>
      <c r="E11" s="518">
        <v>0</v>
      </c>
      <c r="F11" s="13"/>
      <c r="G11" s="623"/>
      <c r="J11" s="13"/>
      <c r="K11" s="13">
        <f>+[25]EEFF_Vías_Col!K11</f>
        <v>0</v>
      </c>
    </row>
    <row r="12" spans="1:15">
      <c r="B12" s="123" t="s">
        <v>474</v>
      </c>
      <c r="C12" s="13">
        <f>+ROUND(17176016432.53/1000000,0)</f>
        <v>17176</v>
      </c>
      <c r="D12" s="518">
        <v>10999</v>
      </c>
      <c r="E12" s="518">
        <v>11821</v>
      </c>
      <c r="F12" s="13">
        <v>12422</v>
      </c>
      <c r="G12" s="623">
        <v>14296</v>
      </c>
      <c r="I12" s="123" t="s">
        <v>474</v>
      </c>
      <c r="J12" s="13">
        <v>10985</v>
      </c>
      <c r="K12" s="13">
        <f>+[25]EEFF_Vías_Col!K12</f>
        <v>11533</v>
      </c>
    </row>
    <row r="13" spans="1:15">
      <c r="B13" s="123" t="s">
        <v>475</v>
      </c>
      <c r="C13" s="13">
        <f>+ROUND(67678981813/1000000,0)-C12</f>
        <v>50503</v>
      </c>
      <c r="D13" s="518">
        <v>50409</v>
      </c>
      <c r="E13" s="518">
        <v>49383</v>
      </c>
      <c r="F13" s="13">
        <v>50606</v>
      </c>
      <c r="G13" s="623">
        <v>52648</v>
      </c>
      <c r="I13" s="123" t="s">
        <v>475</v>
      </c>
      <c r="J13" s="13">
        <v>54130</v>
      </c>
      <c r="K13" s="13">
        <f>+[25]EEFF_Vías_Col!K13</f>
        <v>57533</v>
      </c>
    </row>
    <row r="14" spans="1:15">
      <c r="B14" s="123" t="s">
        <v>22</v>
      </c>
      <c r="C14" s="13">
        <v>0</v>
      </c>
      <c r="D14" s="518">
        <v>0</v>
      </c>
      <c r="E14" s="518">
        <v>0</v>
      </c>
      <c r="F14" s="13">
        <v>0</v>
      </c>
      <c r="G14" s="623">
        <v>0</v>
      </c>
      <c r="I14" s="123" t="s">
        <v>22</v>
      </c>
      <c r="J14" s="13"/>
      <c r="K14" s="13">
        <f>+[25]EEFF_Vías_Col!K14</f>
        <v>0</v>
      </c>
    </row>
    <row r="15" spans="1:15">
      <c r="B15" s="123" t="s">
        <v>23</v>
      </c>
      <c r="C15" s="13">
        <f>+ROUND(38503779139/1000000,0)-C9</f>
        <v>13821</v>
      </c>
      <c r="D15" s="518">
        <v>10823</v>
      </c>
      <c r="E15" s="518">
        <v>10906</v>
      </c>
      <c r="F15" s="13">
        <v>12077</v>
      </c>
      <c r="G15" s="623">
        <v>13772</v>
      </c>
      <c r="I15" s="123" t="s">
        <v>23</v>
      </c>
      <c r="J15" s="13">
        <v>11937</v>
      </c>
      <c r="K15" s="13">
        <f>+[25]EEFF_Vías_Col!K15</f>
        <v>11830</v>
      </c>
    </row>
    <row r="16" spans="1:15">
      <c r="B16" s="126" t="s">
        <v>24</v>
      </c>
      <c r="C16" s="15">
        <f t="shared" ref="C16:D16" si="0">+SUM(C12:C14)-C15</f>
        <v>53858</v>
      </c>
      <c r="D16" s="519">
        <f t="shared" si="0"/>
        <v>50585</v>
      </c>
      <c r="E16" s="519">
        <v>50298</v>
      </c>
      <c r="F16" s="15">
        <f t="shared" ref="F16" si="1">+SUM(F12:F14)-F15</f>
        <v>50951</v>
      </c>
      <c r="G16" s="624">
        <v>53172</v>
      </c>
      <c r="I16" s="123" t="s">
        <v>26</v>
      </c>
      <c r="J16" s="13">
        <v>384</v>
      </c>
      <c r="K16" s="13">
        <f>+[25]EEFF_Vías_Col!K16</f>
        <v>1132</v>
      </c>
    </row>
    <row r="17" spans="2:11">
      <c r="B17" s="124" t="s">
        <v>25</v>
      </c>
      <c r="C17" s="246">
        <f t="shared" ref="C17:D17" si="2">+C16+C10</f>
        <v>56155</v>
      </c>
      <c r="D17" s="520">
        <f t="shared" si="2"/>
        <v>59079</v>
      </c>
      <c r="E17" s="520">
        <v>55928</v>
      </c>
      <c r="F17" s="246">
        <f t="shared" ref="F17" si="3">+F16+F10</f>
        <v>51769</v>
      </c>
      <c r="G17" s="626">
        <v>55273</v>
      </c>
      <c r="I17" s="126" t="s">
        <v>676</v>
      </c>
      <c r="J17" s="247">
        <v>52794</v>
      </c>
      <c r="K17" s="247">
        <f>+[25]EEFF_Vías_Col!K17</f>
        <v>56104</v>
      </c>
    </row>
    <row r="18" spans="2:11">
      <c r="B18" s="10"/>
      <c r="C18" s="125"/>
      <c r="D18" s="521"/>
      <c r="E18" s="521"/>
      <c r="F18" s="5"/>
      <c r="G18" s="622"/>
      <c r="K18" s="643">
        <f>+[25]EEFF_Vías_Col!K18</f>
        <v>0</v>
      </c>
    </row>
    <row r="19" spans="2:11">
      <c r="B19" s="123" t="s">
        <v>26</v>
      </c>
      <c r="C19" s="13">
        <f>ROUND(256915561/1000000,0)</f>
        <v>257</v>
      </c>
      <c r="D19" s="518">
        <v>363</v>
      </c>
      <c r="E19" s="518">
        <v>443</v>
      </c>
      <c r="F19" s="13">
        <v>356</v>
      </c>
      <c r="G19" s="623">
        <v>351</v>
      </c>
      <c r="K19" s="643">
        <f>+[25]EEFF_Vías_Col!K19</f>
        <v>0</v>
      </c>
    </row>
    <row r="20" spans="2:11">
      <c r="B20" s="123" t="s">
        <v>27</v>
      </c>
      <c r="C20" s="13">
        <v>0</v>
      </c>
      <c r="D20" s="518">
        <v>0</v>
      </c>
      <c r="E20" s="518">
        <v>0</v>
      </c>
      <c r="F20" s="13"/>
      <c r="G20" s="623">
        <v>0</v>
      </c>
      <c r="I20" s="123" t="s">
        <v>27</v>
      </c>
      <c r="J20" s="13">
        <v>0</v>
      </c>
      <c r="K20" s="13">
        <f>+[25]EEFF_Vías_Col!K20</f>
        <v>0</v>
      </c>
    </row>
    <row r="21" spans="2:11">
      <c r="B21" s="123" t="s">
        <v>28</v>
      </c>
      <c r="C21" s="13">
        <f>-ROUND(2636082778/1000000,0)</f>
        <v>-2636</v>
      </c>
      <c r="D21" s="518">
        <v>-1711</v>
      </c>
      <c r="E21" s="518">
        <v>-415</v>
      </c>
      <c r="F21" s="13">
        <v>-1961</v>
      </c>
      <c r="G21" s="623">
        <v>29</v>
      </c>
      <c r="I21" s="123" t="s">
        <v>28</v>
      </c>
      <c r="J21" s="13">
        <v>-1675</v>
      </c>
      <c r="K21" s="13">
        <f>+[25]EEFF_Vías_Col!K21</f>
        <v>40</v>
      </c>
    </row>
    <row r="22" spans="2:11">
      <c r="B22" s="124" t="s">
        <v>29</v>
      </c>
      <c r="C22" s="247">
        <f>+C17-C19+C20+C21</f>
        <v>53262</v>
      </c>
      <c r="D22" s="520">
        <f>+D17-D19+D20+D21</f>
        <v>57005</v>
      </c>
      <c r="E22" s="520">
        <v>55070</v>
      </c>
      <c r="F22" s="247">
        <f>+F17-F19+F20+F21</f>
        <v>49452</v>
      </c>
      <c r="G22" s="627">
        <v>54951</v>
      </c>
      <c r="I22" s="124" t="s">
        <v>29</v>
      </c>
      <c r="J22" s="247">
        <v>50890</v>
      </c>
      <c r="K22" s="247">
        <f>+[25]EEFF_Vías_Col!K22</f>
        <v>55997</v>
      </c>
    </row>
    <row r="23" spans="2:11">
      <c r="B23" s="123"/>
      <c r="C23" s="13"/>
      <c r="D23" s="518"/>
      <c r="E23" s="518"/>
      <c r="F23" s="13"/>
      <c r="G23" s="623"/>
      <c r="I23" s="123"/>
      <c r="J23" s="13">
        <v>0</v>
      </c>
      <c r="K23" s="13">
        <f>+[25]EEFF_Vías_Col!K23</f>
        <v>0</v>
      </c>
    </row>
    <row r="24" spans="2:11">
      <c r="B24" s="123" t="s">
        <v>30</v>
      </c>
      <c r="C24" s="13">
        <v>-45995</v>
      </c>
      <c r="D24" s="518">
        <v>-40546</v>
      </c>
      <c r="E24" s="518">
        <v>-48863</v>
      </c>
      <c r="F24" s="13">
        <v>-51015</v>
      </c>
      <c r="G24" s="623">
        <v>-49896</v>
      </c>
      <c r="I24" s="123" t="s">
        <v>30</v>
      </c>
      <c r="J24" s="13">
        <v>-65311</v>
      </c>
      <c r="K24" s="13">
        <f>+[25]EEFF_Vías_Col!K24</f>
        <v>-66066</v>
      </c>
    </row>
    <row r="25" spans="2:11">
      <c r="B25" s="124" t="s">
        <v>31</v>
      </c>
      <c r="C25" s="247">
        <f>+C22+C24</f>
        <v>7267</v>
      </c>
      <c r="D25" s="520">
        <f>+D22+D24</f>
        <v>16459</v>
      </c>
      <c r="E25" s="520">
        <v>6207</v>
      </c>
      <c r="F25" s="247">
        <f>+F22+F24</f>
        <v>-1563</v>
      </c>
      <c r="G25" s="627">
        <v>5055</v>
      </c>
      <c r="I25" s="124" t="s">
        <v>31</v>
      </c>
      <c r="J25" s="247">
        <v>-14421</v>
      </c>
      <c r="K25" s="247">
        <f>+[25]EEFF_Vías_Col!K25</f>
        <v>-10069</v>
      </c>
    </row>
    <row r="26" spans="2:11">
      <c r="B26" s="10"/>
      <c r="C26" s="125"/>
      <c r="D26" s="521"/>
      <c r="E26" s="521"/>
      <c r="F26" s="125"/>
      <c r="G26" s="625"/>
      <c r="I26" s="10"/>
      <c r="J26" s="13">
        <v>0</v>
      </c>
      <c r="K26" s="13">
        <f>+[25]EEFF_Vías_Col!K26</f>
        <v>0</v>
      </c>
    </row>
    <row r="27" spans="2:11">
      <c r="B27" s="123" t="s">
        <v>32</v>
      </c>
      <c r="C27" s="13">
        <f>+ROUND(12177220811/1000000,0)</f>
        <v>12177</v>
      </c>
      <c r="D27" s="518">
        <v>4853</v>
      </c>
      <c r="E27" s="518">
        <v>-7670</v>
      </c>
      <c r="F27" s="13">
        <v>6221</v>
      </c>
      <c r="G27" s="623">
        <v>40139</v>
      </c>
      <c r="I27" s="123" t="s">
        <v>32</v>
      </c>
      <c r="J27" s="13">
        <v>-1085</v>
      </c>
      <c r="K27" s="13">
        <f>+[25]EEFF_Vías_Col!K27</f>
        <v>-11660</v>
      </c>
    </row>
    <row r="28" spans="2:11">
      <c r="B28" s="124" t="s">
        <v>35</v>
      </c>
      <c r="C28" s="247">
        <f t="shared" ref="C28:D28" si="4">+C25-C27</f>
        <v>-4910</v>
      </c>
      <c r="D28" s="520">
        <f t="shared" si="4"/>
        <v>11606</v>
      </c>
      <c r="E28" s="520">
        <v>13877</v>
      </c>
      <c r="F28" s="247">
        <f t="shared" ref="F28" si="5">+F25-F27</f>
        <v>-7784</v>
      </c>
      <c r="G28" s="627">
        <v>-35084</v>
      </c>
      <c r="I28" s="124" t="s">
        <v>35</v>
      </c>
      <c r="J28" s="247">
        <v>-15506</v>
      </c>
      <c r="K28" s="247">
        <f>+[25]EEFF_Vías_Col!K28</f>
        <v>3760</v>
      </c>
    </row>
    <row r="29" spans="2:11">
      <c r="J29" s="13"/>
      <c r="K29" s="13">
        <f>+[25]EEFF_Vías_Col!K29</f>
        <v>0</v>
      </c>
    </row>
    <row r="30" spans="2:11">
      <c r="I30" s="124" t="s">
        <v>1252</v>
      </c>
      <c r="J30" s="247">
        <v>52313</v>
      </c>
      <c r="K30" s="247">
        <f>+[25]EEFF_Vías_Col!K30</f>
        <v>56939</v>
      </c>
    </row>
    <row r="31" spans="2:11" ht="15.5">
      <c r="B31" s="143" t="s">
        <v>1021</v>
      </c>
      <c r="C31" s="296"/>
      <c r="D31" s="522"/>
      <c r="E31" s="522"/>
      <c r="G31" s="621"/>
    </row>
    <row r="32" spans="2:11" ht="15.5">
      <c r="B32" s="401" t="s">
        <v>1019</v>
      </c>
      <c r="C32" s="296"/>
      <c r="D32" s="522"/>
      <c r="E32" s="522"/>
      <c r="G32" s="621"/>
    </row>
    <row r="33" spans="2:11" ht="15.5">
      <c r="B33" s="263"/>
      <c r="C33" s="296"/>
      <c r="D33" s="522"/>
      <c r="E33" s="522"/>
      <c r="G33" s="621"/>
    </row>
    <row r="34" spans="2:11" ht="15.5" thickBot="1">
      <c r="B34" s="402"/>
      <c r="C34" s="79" t="s">
        <v>938</v>
      </c>
      <c r="D34" s="516" t="s">
        <v>992</v>
      </c>
      <c r="E34" s="516" t="s">
        <v>1026</v>
      </c>
      <c r="F34" s="79" t="s">
        <v>1163</v>
      </c>
      <c r="G34" s="640" t="s">
        <v>1199</v>
      </c>
      <c r="I34" s="402"/>
      <c r="J34" s="640" t="s">
        <v>1246</v>
      </c>
      <c r="K34" s="640" t="s">
        <v>1219</v>
      </c>
    </row>
    <row r="35" spans="2:11" ht="15">
      <c r="B35" s="162" t="s">
        <v>37</v>
      </c>
      <c r="C35" s="347"/>
      <c r="D35" s="523"/>
      <c r="E35" s="523"/>
      <c r="F35" s="347"/>
      <c r="G35" s="628"/>
      <c r="I35" s="162" t="s">
        <v>37</v>
      </c>
      <c r="J35" s="646"/>
      <c r="K35" s="646"/>
    </row>
    <row r="36" spans="2:11" ht="15.5" thickBot="1">
      <c r="B36" s="58" t="s">
        <v>38</v>
      </c>
      <c r="C36" s="58"/>
      <c r="D36" s="524"/>
      <c r="E36" s="524"/>
      <c r="F36" s="204"/>
      <c r="G36" s="629"/>
      <c r="I36" s="58" t="s">
        <v>38</v>
      </c>
      <c r="J36" s="647"/>
      <c r="K36" s="647"/>
    </row>
    <row r="37" spans="2:11" ht="15" thickBot="1">
      <c r="B37" s="176" t="s">
        <v>39</v>
      </c>
      <c r="C37" s="61">
        <v>405090</v>
      </c>
      <c r="D37" s="525">
        <v>348438</v>
      </c>
      <c r="E37" s="525">
        <v>345062</v>
      </c>
      <c r="F37" s="61">
        <v>271759</v>
      </c>
      <c r="G37" s="630">
        <v>440330</v>
      </c>
      <c r="I37" s="176" t="s">
        <v>39</v>
      </c>
      <c r="J37" s="61">
        <v>326334</v>
      </c>
      <c r="K37" s="61">
        <f>+'[27]CABA(E)'!L37</f>
        <v>339940</v>
      </c>
    </row>
    <row r="38" spans="2:11" ht="15" thickBot="1">
      <c r="B38" s="176" t="s">
        <v>40</v>
      </c>
      <c r="C38" s="61">
        <v>290440</v>
      </c>
      <c r="D38" s="525">
        <v>295114</v>
      </c>
      <c r="E38" s="525">
        <v>274935</v>
      </c>
      <c r="F38" s="61">
        <v>268788</v>
      </c>
      <c r="G38" s="630">
        <v>440672</v>
      </c>
      <c r="I38" s="176" t="s">
        <v>40</v>
      </c>
      <c r="J38" s="61">
        <v>2542</v>
      </c>
      <c r="K38" s="61">
        <f>+'[27]CABA(E)'!L38</f>
        <v>3565</v>
      </c>
    </row>
    <row r="39" spans="2:11">
      <c r="B39" s="175" t="s">
        <v>1022</v>
      </c>
      <c r="C39" s="61">
        <v>553</v>
      </c>
      <c r="D39" s="525"/>
      <c r="E39" s="525">
        <v>0</v>
      </c>
      <c r="F39" s="61"/>
      <c r="G39" s="630">
        <v>0</v>
      </c>
      <c r="I39" s="175" t="s">
        <v>1022</v>
      </c>
      <c r="J39" s="61">
        <v>0</v>
      </c>
      <c r="K39" s="61">
        <f>+'[27]CABA(E)'!L39</f>
        <v>0</v>
      </c>
    </row>
    <row r="40" spans="2:11" ht="15" thickBot="1">
      <c r="B40" s="176" t="s">
        <v>41</v>
      </c>
      <c r="C40" s="61">
        <v>1333</v>
      </c>
      <c r="D40" s="525">
        <v>1984</v>
      </c>
      <c r="E40" s="525">
        <v>3005</v>
      </c>
      <c r="F40" s="61">
        <v>3138</v>
      </c>
      <c r="G40" s="630">
        <v>2463</v>
      </c>
      <c r="I40" s="176" t="s">
        <v>41</v>
      </c>
      <c r="J40" s="61">
        <v>2794</v>
      </c>
      <c r="K40" s="61">
        <f>+'[27]CABA(E)'!L40</f>
        <v>3384</v>
      </c>
    </row>
    <row r="41" spans="2:11" ht="15" thickBot="1">
      <c r="B41" s="176" t="s">
        <v>43</v>
      </c>
      <c r="C41" s="61">
        <v>9371</v>
      </c>
      <c r="D41" s="525">
        <v>7144</v>
      </c>
      <c r="E41" s="525">
        <v>5502</v>
      </c>
      <c r="F41" s="61">
        <v>3204</v>
      </c>
      <c r="G41" s="630">
        <v>5465</v>
      </c>
      <c r="I41" s="176" t="s">
        <v>43</v>
      </c>
      <c r="J41" s="61">
        <v>4899</v>
      </c>
      <c r="K41" s="61">
        <f>+'[27]CABA(E)'!L41</f>
        <v>4032</v>
      </c>
    </row>
    <row r="42" spans="2:11">
      <c r="B42" s="180" t="s">
        <v>44</v>
      </c>
      <c r="C42" s="61">
        <v>0</v>
      </c>
      <c r="D42" s="525">
        <v>0</v>
      </c>
      <c r="E42" s="525">
        <v>0</v>
      </c>
      <c r="F42" s="61">
        <v>0</v>
      </c>
      <c r="G42" s="630">
        <v>0</v>
      </c>
      <c r="I42" s="180" t="s">
        <v>44</v>
      </c>
      <c r="J42" s="61">
        <v>0</v>
      </c>
      <c r="K42" s="61">
        <f>+'[27]CABA(E)'!L42</f>
        <v>0</v>
      </c>
    </row>
    <row r="43" spans="2:11" ht="15" thickBot="1">
      <c r="B43" s="167" t="s">
        <v>45</v>
      </c>
      <c r="C43" s="167">
        <f t="shared" ref="C43:D43" si="6">SUM(C37:C42)</f>
        <v>706787</v>
      </c>
      <c r="D43" s="526">
        <f t="shared" si="6"/>
        <v>652680</v>
      </c>
      <c r="E43" s="526">
        <v>628504</v>
      </c>
      <c r="F43" s="63">
        <f t="shared" ref="F43" si="7">SUM(F37:F42)</f>
        <v>546889</v>
      </c>
      <c r="G43" s="631">
        <v>888930</v>
      </c>
      <c r="I43" s="167" t="s">
        <v>45</v>
      </c>
      <c r="J43" s="63">
        <v>336569</v>
      </c>
      <c r="K43" s="63">
        <f>+'[27]CABA(E)'!L43</f>
        <v>350921</v>
      </c>
    </row>
    <row r="44" spans="2:11" ht="15" thickBot="1">
      <c r="B44" s="164" t="s">
        <v>46</v>
      </c>
      <c r="C44" s="164"/>
      <c r="D44" s="527"/>
      <c r="E44" s="527"/>
      <c r="F44" s="59"/>
      <c r="G44" s="632"/>
      <c r="I44" s="164" t="s">
        <v>46</v>
      </c>
      <c r="J44" s="632"/>
      <c r="K44" s="632"/>
    </row>
    <row r="45" spans="2:11">
      <c r="B45" s="175" t="s">
        <v>47</v>
      </c>
      <c r="C45" s="61">
        <v>0</v>
      </c>
      <c r="D45" s="525">
        <v>0</v>
      </c>
      <c r="E45" s="525">
        <v>0</v>
      </c>
      <c r="F45" s="61">
        <v>0</v>
      </c>
      <c r="G45" s="630">
        <v>0</v>
      </c>
      <c r="I45" s="175" t="s">
        <v>47</v>
      </c>
      <c r="J45" s="61">
        <v>0</v>
      </c>
      <c r="K45" s="61">
        <f>+'[27]CABA(E)'!L45</f>
        <v>0</v>
      </c>
    </row>
    <row r="46" spans="2:11">
      <c r="B46" s="175" t="s">
        <v>48</v>
      </c>
      <c r="C46" s="61">
        <v>0</v>
      </c>
      <c r="D46" s="525">
        <v>0</v>
      </c>
      <c r="E46" s="525">
        <v>0</v>
      </c>
      <c r="F46" s="61">
        <v>0</v>
      </c>
      <c r="G46" s="630">
        <v>0</v>
      </c>
      <c r="I46" s="175" t="s">
        <v>48</v>
      </c>
      <c r="J46" s="61">
        <v>0</v>
      </c>
      <c r="K46" s="61">
        <f>+'[27]CABA(E)'!L46</f>
        <v>0</v>
      </c>
    </row>
    <row r="47" spans="2:11" ht="28">
      <c r="B47" s="175" t="s">
        <v>94</v>
      </c>
      <c r="C47" s="61">
        <v>0</v>
      </c>
      <c r="D47" s="525">
        <v>0</v>
      </c>
      <c r="E47" s="525">
        <v>0</v>
      </c>
      <c r="F47" s="61">
        <v>0</v>
      </c>
      <c r="G47" s="630">
        <v>0</v>
      </c>
      <c r="I47" s="175" t="s">
        <v>94</v>
      </c>
      <c r="J47" s="61">
        <v>0</v>
      </c>
      <c r="K47" s="61">
        <f>+'[27]CABA(E)'!L47</f>
        <v>0</v>
      </c>
    </row>
    <row r="48" spans="2:11">
      <c r="B48" s="175" t="s">
        <v>95</v>
      </c>
      <c r="C48" s="61">
        <v>0</v>
      </c>
      <c r="D48" s="525">
        <v>0</v>
      </c>
      <c r="E48" s="525">
        <v>0</v>
      </c>
      <c r="F48" s="61">
        <v>0</v>
      </c>
      <c r="G48" s="630">
        <v>0</v>
      </c>
      <c r="I48" s="175" t="s">
        <v>95</v>
      </c>
      <c r="J48" s="61">
        <v>0</v>
      </c>
      <c r="K48" s="61">
        <f>+'[27]CABA(E)'!L48</f>
        <v>0</v>
      </c>
    </row>
    <row r="49" spans="2:11">
      <c r="B49" s="175" t="s">
        <v>40</v>
      </c>
      <c r="C49" s="61">
        <v>1750420</v>
      </c>
      <c r="D49" s="525">
        <v>1729497</v>
      </c>
      <c r="E49" s="525">
        <v>1821970</v>
      </c>
      <c r="F49" s="61">
        <v>1871620</v>
      </c>
      <c r="G49" s="630">
        <v>1784029</v>
      </c>
      <c r="I49" s="175" t="s">
        <v>40</v>
      </c>
      <c r="J49" s="61">
        <v>2079912</v>
      </c>
      <c r="K49" s="61">
        <f>+'[27]CABA(E)'!L49</f>
        <v>2164020</v>
      </c>
    </row>
    <row r="50" spans="2:11">
      <c r="B50" s="175" t="s">
        <v>1022</v>
      </c>
      <c r="C50" s="61">
        <v>975</v>
      </c>
      <c r="D50" s="525"/>
      <c r="E50" s="525">
        <v>0</v>
      </c>
      <c r="F50" s="61">
        <v>0</v>
      </c>
      <c r="G50" s="630">
        <v>0</v>
      </c>
      <c r="I50" s="175" t="s">
        <v>1022</v>
      </c>
      <c r="J50" s="61">
        <v>0</v>
      </c>
      <c r="K50" s="61">
        <f>+'[27]CABA(E)'!L50</f>
        <v>0</v>
      </c>
    </row>
    <row r="51" spans="2:11">
      <c r="B51" s="175" t="s">
        <v>42</v>
      </c>
      <c r="C51" s="61">
        <v>0</v>
      </c>
      <c r="D51" s="525">
        <v>0</v>
      </c>
      <c r="E51" s="525">
        <v>0</v>
      </c>
      <c r="F51" s="61">
        <v>0</v>
      </c>
      <c r="G51" s="630">
        <v>0</v>
      </c>
      <c r="I51" s="175" t="s">
        <v>42</v>
      </c>
      <c r="J51" s="61">
        <v>0</v>
      </c>
      <c r="K51" s="61">
        <f>+'[27]CABA(E)'!L51</f>
        <v>0</v>
      </c>
    </row>
    <row r="52" spans="2:11">
      <c r="B52" s="175" t="s">
        <v>52</v>
      </c>
      <c r="C52" s="61">
        <v>2864</v>
      </c>
      <c r="D52" s="525">
        <v>2682</v>
      </c>
      <c r="E52" s="525">
        <v>7392</v>
      </c>
      <c r="F52" s="61">
        <v>7040</v>
      </c>
      <c r="G52" s="630">
        <v>6704</v>
      </c>
      <c r="I52" s="175" t="s">
        <v>52</v>
      </c>
      <c r="J52" s="61">
        <v>6295</v>
      </c>
      <c r="K52" s="61">
        <f>+'[27]CABA(E)'!L52</f>
        <v>6758</v>
      </c>
    </row>
    <row r="53" spans="2:11">
      <c r="B53" s="175" t="s">
        <v>53</v>
      </c>
      <c r="C53" s="61">
        <v>0</v>
      </c>
      <c r="D53" s="525">
        <v>0</v>
      </c>
      <c r="E53" s="525">
        <v>0</v>
      </c>
      <c r="F53" s="61">
        <v>0</v>
      </c>
      <c r="G53" s="630">
        <v>0</v>
      </c>
      <c r="I53" s="175" t="s">
        <v>53</v>
      </c>
      <c r="J53" s="61">
        <v>0</v>
      </c>
      <c r="K53" s="61">
        <f>+'[27]CABA(E)'!L53</f>
        <v>0</v>
      </c>
    </row>
    <row r="54" spans="2:11">
      <c r="B54" s="175" t="s">
        <v>55</v>
      </c>
      <c r="C54" s="61">
        <v>128</v>
      </c>
      <c r="D54" s="525">
        <v>109</v>
      </c>
      <c r="E54" s="525">
        <v>90</v>
      </c>
      <c r="F54" s="61">
        <v>140</v>
      </c>
      <c r="G54" s="630">
        <v>648</v>
      </c>
      <c r="I54" s="175" t="s">
        <v>55</v>
      </c>
      <c r="J54" s="61">
        <v>847</v>
      </c>
      <c r="K54" s="61">
        <f>+'[27]CABA(E)'!L54</f>
        <v>660</v>
      </c>
    </row>
    <row r="55" spans="2:11">
      <c r="B55" s="175" t="s">
        <v>43</v>
      </c>
      <c r="C55" s="61">
        <v>1164</v>
      </c>
      <c r="D55" s="525">
        <v>0</v>
      </c>
      <c r="E55" s="525">
        <v>0</v>
      </c>
      <c r="F55" s="61">
        <v>0</v>
      </c>
      <c r="G55" s="630">
        <v>0</v>
      </c>
      <c r="I55" s="175" t="s">
        <v>43</v>
      </c>
      <c r="J55" s="61">
        <v>0</v>
      </c>
      <c r="K55" s="61">
        <f>+'[27]CABA(E)'!L55</f>
        <v>0</v>
      </c>
    </row>
    <row r="56" spans="2:11">
      <c r="B56" s="175" t="s">
        <v>56</v>
      </c>
      <c r="C56" s="61">
        <v>655681</v>
      </c>
      <c r="D56" s="525">
        <v>678524</v>
      </c>
      <c r="E56" s="525">
        <v>694741</v>
      </c>
      <c r="F56" s="61">
        <v>834605</v>
      </c>
      <c r="G56" s="630">
        <v>0</v>
      </c>
      <c r="I56" s="175" t="s">
        <v>56</v>
      </c>
      <c r="J56" s="61">
        <v>0</v>
      </c>
      <c r="K56" s="61">
        <f>+'[27]CABA(E)'!L56</f>
        <v>0</v>
      </c>
    </row>
    <row r="57" spans="2:11">
      <c r="B57" s="175" t="s">
        <v>57</v>
      </c>
      <c r="C57" s="61">
        <v>2470</v>
      </c>
      <c r="D57" s="525">
        <v>4815</v>
      </c>
      <c r="E57" s="525">
        <v>0</v>
      </c>
      <c r="F57" s="61">
        <v>0</v>
      </c>
      <c r="G57" s="630">
        <v>0</v>
      </c>
      <c r="I57" s="175" t="s">
        <v>57</v>
      </c>
      <c r="J57" s="61">
        <v>0</v>
      </c>
      <c r="K57" s="61">
        <f>+'[27]CABA(E)'!L57</f>
        <v>0</v>
      </c>
    </row>
    <row r="58" spans="2:11">
      <c r="B58" s="175" t="s">
        <v>44</v>
      </c>
      <c r="C58" s="61">
        <v>0</v>
      </c>
      <c r="D58" s="525">
        <v>0</v>
      </c>
      <c r="E58" s="525">
        <v>0</v>
      </c>
      <c r="F58" s="61">
        <v>0</v>
      </c>
      <c r="G58" s="630">
        <v>0</v>
      </c>
      <c r="I58" s="175" t="s">
        <v>44</v>
      </c>
      <c r="J58" s="61">
        <v>0</v>
      </c>
      <c r="K58" s="61">
        <f>+'[27]CABA(E)'!L58</f>
        <v>0</v>
      </c>
    </row>
    <row r="59" spans="2:11" ht="15" thickBot="1">
      <c r="B59" s="164" t="s">
        <v>59</v>
      </c>
      <c r="C59" s="64">
        <f t="shared" ref="C59:D59" si="8">SUM(C45:C58)</f>
        <v>2413702</v>
      </c>
      <c r="D59" s="64">
        <f t="shared" si="8"/>
        <v>2415627</v>
      </c>
      <c r="E59" s="64">
        <v>2524193</v>
      </c>
      <c r="F59" s="64">
        <f t="shared" ref="F59" si="9">SUM(F45:F58)</f>
        <v>2713405</v>
      </c>
      <c r="G59" s="633">
        <v>1791381</v>
      </c>
      <c r="I59" s="164" t="s">
        <v>59</v>
      </c>
      <c r="J59" s="64">
        <v>2087054</v>
      </c>
      <c r="K59" s="64">
        <f>+'[27]CABA(E)'!L59</f>
        <v>2171438</v>
      </c>
    </row>
    <row r="60" spans="2:11" ht="15" thickBot="1">
      <c r="B60" s="167" t="s">
        <v>60</v>
      </c>
      <c r="C60" s="66">
        <f t="shared" ref="C60:D60" si="10">+C43+C59</f>
        <v>3120489</v>
      </c>
      <c r="D60" s="66">
        <f t="shared" si="10"/>
        <v>3068307</v>
      </c>
      <c r="E60" s="66">
        <v>3152697</v>
      </c>
      <c r="F60" s="66">
        <f t="shared" ref="F60" si="11">+F43+F59</f>
        <v>3260294</v>
      </c>
      <c r="G60" s="634">
        <v>2680311</v>
      </c>
      <c r="I60" s="167" t="s">
        <v>60</v>
      </c>
      <c r="J60" s="66">
        <v>2423623</v>
      </c>
      <c r="K60" s="66">
        <f>+'[27]CABA(E)'!L60</f>
        <v>2522359</v>
      </c>
    </row>
    <row r="61" spans="2:11" ht="15" thickBot="1">
      <c r="B61" s="403"/>
      <c r="C61" s="324"/>
      <c r="D61" s="528"/>
      <c r="E61" s="528">
        <v>0</v>
      </c>
      <c r="F61" s="324"/>
      <c r="G61" s="638">
        <v>0</v>
      </c>
      <c r="I61" s="403"/>
      <c r="J61" s="638"/>
      <c r="K61" s="638"/>
    </row>
    <row r="62" spans="2:11" ht="15" thickBot="1">
      <c r="B62" s="170" t="s">
        <v>61</v>
      </c>
      <c r="C62" s="69"/>
      <c r="D62" s="529"/>
      <c r="E62" s="529"/>
      <c r="F62" s="69"/>
      <c r="G62" s="635"/>
      <c r="I62" s="170" t="s">
        <v>61</v>
      </c>
      <c r="J62" s="635"/>
      <c r="K62" s="635"/>
    </row>
    <row r="63" spans="2:11" ht="15" thickBot="1">
      <c r="B63" s="164" t="s">
        <v>62</v>
      </c>
      <c r="C63" s="70"/>
      <c r="D63" s="530"/>
      <c r="E63" s="530"/>
      <c r="F63" s="70"/>
      <c r="G63" s="636"/>
      <c r="I63" s="164" t="s">
        <v>62</v>
      </c>
      <c r="J63" s="636"/>
      <c r="K63" s="636"/>
    </row>
    <row r="64" spans="2:11">
      <c r="B64" s="175" t="s">
        <v>63</v>
      </c>
      <c r="C64" s="61">
        <v>27587</v>
      </c>
      <c r="D64" s="525">
        <v>79408</v>
      </c>
      <c r="E64" s="525">
        <v>108671</v>
      </c>
      <c r="F64" s="61">
        <v>72275</v>
      </c>
      <c r="G64" s="630">
        <v>112871</v>
      </c>
      <c r="I64" s="175" t="s">
        <v>63</v>
      </c>
      <c r="J64" s="61">
        <v>78810</v>
      </c>
      <c r="K64" s="61">
        <f>+'[27]CABA(E)'!L64</f>
        <v>110356</v>
      </c>
    </row>
    <row r="65" spans="2:11">
      <c r="B65" s="175" t="s">
        <v>1023</v>
      </c>
      <c r="C65" s="61">
        <v>36441</v>
      </c>
      <c r="D65" s="525">
        <v>0</v>
      </c>
      <c r="E65" s="525">
        <v>0</v>
      </c>
      <c r="F65" s="61">
        <v>0</v>
      </c>
      <c r="G65" s="630">
        <v>0</v>
      </c>
      <c r="I65" s="175" t="s">
        <v>1023</v>
      </c>
      <c r="J65" s="61">
        <v>0</v>
      </c>
      <c r="K65" s="61">
        <f>+'[27]CABA(E)'!L65</f>
        <v>0</v>
      </c>
    </row>
    <row r="66" spans="2:11">
      <c r="B66" s="175" t="s">
        <v>64</v>
      </c>
      <c r="C66" s="61">
        <v>10445</v>
      </c>
      <c r="D66" s="525">
        <v>14324</v>
      </c>
      <c r="E66" s="525">
        <v>22274</v>
      </c>
      <c r="F66" s="61">
        <v>13502</v>
      </c>
      <c r="G66" s="630">
        <v>52867</v>
      </c>
      <c r="I66" s="175" t="s">
        <v>64</v>
      </c>
      <c r="J66" s="61">
        <v>44969</v>
      </c>
      <c r="K66" s="61">
        <f>+'[27]CABA(E)'!L66</f>
        <v>41952</v>
      </c>
    </row>
    <row r="67" spans="2:11">
      <c r="B67" s="175" t="s">
        <v>66</v>
      </c>
      <c r="C67" s="61">
        <v>1153</v>
      </c>
      <c r="D67" s="525">
        <v>581</v>
      </c>
      <c r="E67" s="525">
        <v>624</v>
      </c>
      <c r="F67" s="61">
        <v>861</v>
      </c>
      <c r="G67" s="630">
        <v>1388</v>
      </c>
      <c r="I67" s="175" t="s">
        <v>66</v>
      </c>
      <c r="J67" s="61">
        <v>652</v>
      </c>
      <c r="K67" s="61">
        <f>+'[27]CABA(E)'!L67</f>
        <v>627</v>
      </c>
    </row>
    <row r="68" spans="2:11">
      <c r="B68" s="175" t="s">
        <v>41</v>
      </c>
      <c r="C68" s="61">
        <v>483</v>
      </c>
      <c r="D68" s="525">
        <v>4069</v>
      </c>
      <c r="E68" s="525">
        <v>4010</v>
      </c>
      <c r="F68" s="61">
        <v>3866</v>
      </c>
      <c r="G68" s="630">
        <v>707</v>
      </c>
      <c r="I68" s="175" t="s">
        <v>41</v>
      </c>
      <c r="J68" s="61">
        <v>512</v>
      </c>
      <c r="K68" s="61">
        <f>+'[27]CABA(E)'!L68</f>
        <v>1249</v>
      </c>
    </row>
    <row r="69" spans="2:11">
      <c r="B69" s="175" t="s">
        <v>67</v>
      </c>
      <c r="C69" s="61">
        <v>0</v>
      </c>
      <c r="D69" s="525">
        <v>23484</v>
      </c>
      <c r="E69" s="525">
        <v>33290</v>
      </c>
      <c r="F69" s="61">
        <v>31779</v>
      </c>
      <c r="G69" s="630">
        <v>0</v>
      </c>
      <c r="I69" s="175" t="s">
        <v>67</v>
      </c>
      <c r="J69" s="61">
        <v>0</v>
      </c>
      <c r="K69" s="61">
        <f>+'[27]CABA(E)'!L69</f>
        <v>0</v>
      </c>
    </row>
    <row r="70" spans="2:11">
      <c r="B70" s="175" t="s">
        <v>68</v>
      </c>
      <c r="C70" s="61">
        <v>4567</v>
      </c>
      <c r="D70" s="525">
        <v>76195</v>
      </c>
      <c r="E70" s="525">
        <v>63308</v>
      </c>
      <c r="F70" s="61">
        <v>47880</v>
      </c>
      <c r="G70" s="630">
        <v>222483</v>
      </c>
      <c r="I70" s="175" t="s">
        <v>68</v>
      </c>
      <c r="J70" s="61">
        <v>57772</v>
      </c>
      <c r="K70" s="61">
        <f>+'[27]CABA(E)'!L70</f>
        <v>46569</v>
      </c>
    </row>
    <row r="71" spans="2:11">
      <c r="B71" s="175" t="s">
        <v>624</v>
      </c>
      <c r="C71" s="50">
        <v>0</v>
      </c>
      <c r="D71" s="531">
        <v>0</v>
      </c>
      <c r="E71" s="531">
        <v>0</v>
      </c>
      <c r="F71" s="50">
        <v>0</v>
      </c>
      <c r="G71" s="639">
        <v>0</v>
      </c>
      <c r="I71" s="175" t="s">
        <v>624</v>
      </c>
      <c r="J71" s="50">
        <v>0</v>
      </c>
      <c r="K71" s="50">
        <f>+'[27]CABA(E)'!L71</f>
        <v>0</v>
      </c>
    </row>
    <row r="72" spans="2:11" ht="15" thickBot="1">
      <c r="B72" s="164" t="s">
        <v>70</v>
      </c>
      <c r="C72" s="64">
        <f t="shared" ref="C72:D72" si="12">SUM(C64:C71)</f>
        <v>80676</v>
      </c>
      <c r="D72" s="64">
        <f t="shared" si="12"/>
        <v>198061</v>
      </c>
      <c r="E72" s="64">
        <v>232177</v>
      </c>
      <c r="F72" s="64">
        <f t="shared" ref="F72" si="13">SUM(F64:F71)</f>
        <v>170163</v>
      </c>
      <c r="G72" s="633">
        <v>390316</v>
      </c>
      <c r="I72" s="164" t="s">
        <v>70</v>
      </c>
      <c r="J72" s="64">
        <v>182715</v>
      </c>
      <c r="K72" s="64">
        <f>+'[27]CABA(E)'!L72</f>
        <v>200753</v>
      </c>
    </row>
    <row r="73" spans="2:11" ht="15" thickBot="1">
      <c r="B73" s="173" t="s">
        <v>71</v>
      </c>
      <c r="C73" s="72"/>
      <c r="D73" s="532"/>
      <c r="E73" s="532"/>
      <c r="F73" s="72"/>
      <c r="G73" s="637"/>
      <c r="I73" s="173" t="s">
        <v>71</v>
      </c>
      <c r="J73" s="637"/>
      <c r="K73" s="637">
        <f>+'[27]CABA(E)'!L73</f>
        <v>0</v>
      </c>
    </row>
    <row r="74" spans="2:11">
      <c r="B74" s="175" t="s">
        <v>63</v>
      </c>
      <c r="C74" s="61">
        <v>754044</v>
      </c>
      <c r="D74" s="525">
        <v>1421574</v>
      </c>
      <c r="E74" s="525">
        <v>1443605</v>
      </c>
      <c r="F74" s="61">
        <v>1469416</v>
      </c>
      <c r="G74" s="630">
        <v>1490307</v>
      </c>
      <c r="I74" s="175" t="s">
        <v>63</v>
      </c>
      <c r="J74" s="61">
        <v>1433797</v>
      </c>
      <c r="K74" s="61">
        <f>+'[27]CABA(E)'!L74</f>
        <v>1521713</v>
      </c>
    </row>
    <row r="75" spans="2:11">
      <c r="B75" s="175" t="s">
        <v>1023</v>
      </c>
      <c r="C75" s="61">
        <v>678738</v>
      </c>
      <c r="D75" s="525">
        <v>0</v>
      </c>
      <c r="E75" s="525">
        <v>0</v>
      </c>
      <c r="F75" s="61">
        <v>0</v>
      </c>
      <c r="G75" s="630">
        <v>0</v>
      </c>
      <c r="I75" s="175" t="s">
        <v>1023</v>
      </c>
      <c r="J75" s="61">
        <v>0</v>
      </c>
      <c r="K75" s="61">
        <f>+'[27]CABA(E)'!L75</f>
        <v>0</v>
      </c>
    </row>
    <row r="76" spans="2:11">
      <c r="B76" s="175" t="s">
        <v>1024</v>
      </c>
      <c r="C76" s="61">
        <v>0</v>
      </c>
      <c r="D76" s="525">
        <v>4288</v>
      </c>
      <c r="E76" s="525">
        <v>3931</v>
      </c>
      <c r="F76" s="61">
        <v>3731</v>
      </c>
      <c r="G76" s="630">
        <v>3502</v>
      </c>
      <c r="I76" s="175" t="s">
        <v>1024</v>
      </c>
      <c r="J76" s="61">
        <v>0</v>
      </c>
      <c r="K76" s="61">
        <f>+'[27]CABA(E)'!L76</f>
        <v>0</v>
      </c>
    </row>
    <row r="77" spans="2:11">
      <c r="B77" s="175" t="s">
        <v>72</v>
      </c>
      <c r="C77" s="61">
        <v>479845</v>
      </c>
      <c r="D77" s="525">
        <v>485152</v>
      </c>
      <c r="E77" s="525">
        <v>490748</v>
      </c>
      <c r="F77" s="61">
        <v>496417</v>
      </c>
      <c r="G77" s="630">
        <v>502457</v>
      </c>
      <c r="I77" s="175" t="s">
        <v>72</v>
      </c>
      <c r="J77" s="61">
        <v>511560</v>
      </c>
      <c r="K77" s="61">
        <f>+'[27]CABA(E)'!L77</f>
        <v>516938</v>
      </c>
    </row>
    <row r="78" spans="2:11">
      <c r="B78" s="175" t="s">
        <v>66</v>
      </c>
      <c r="C78" s="61">
        <v>0</v>
      </c>
      <c r="D78" s="525">
        <v>0</v>
      </c>
      <c r="E78" s="525">
        <v>0</v>
      </c>
      <c r="F78" s="61">
        <v>0</v>
      </c>
      <c r="G78" s="630">
        <v>0</v>
      </c>
      <c r="I78" s="175" t="s">
        <v>66</v>
      </c>
      <c r="J78" s="61">
        <v>0</v>
      </c>
      <c r="K78" s="61">
        <f>+'[27]CABA(E)'!L78</f>
        <v>0</v>
      </c>
    </row>
    <row r="79" spans="2:11">
      <c r="B79" s="175" t="s">
        <v>67</v>
      </c>
      <c r="C79" s="61">
        <v>2711</v>
      </c>
      <c r="D79" s="525">
        <v>0</v>
      </c>
      <c r="E79" s="525">
        <v>0</v>
      </c>
      <c r="F79" s="61">
        <v>0</v>
      </c>
      <c r="G79" s="630">
        <v>2711</v>
      </c>
      <c r="I79" s="175" t="s">
        <v>67</v>
      </c>
      <c r="J79" s="61">
        <v>2692</v>
      </c>
      <c r="K79" s="61">
        <f>+'[27]CABA(E)'!L79</f>
        <v>3432</v>
      </c>
    </row>
    <row r="80" spans="2:11">
      <c r="B80" s="175" t="s">
        <v>68</v>
      </c>
      <c r="C80" s="61">
        <v>203934</v>
      </c>
      <c r="D80" s="525">
        <v>0</v>
      </c>
      <c r="E80" s="525">
        <v>0</v>
      </c>
      <c r="F80" s="61">
        <v>0</v>
      </c>
      <c r="G80" s="630">
        <v>0</v>
      </c>
      <c r="I80" s="175" t="s">
        <v>68</v>
      </c>
      <c r="J80" s="61">
        <v>16261</v>
      </c>
      <c r="K80" s="61">
        <f>+'[27]CABA(E)'!L80</f>
        <v>12998</v>
      </c>
    </row>
    <row r="81" spans="2:11">
      <c r="B81" s="175" t="s">
        <v>97</v>
      </c>
      <c r="C81" s="61">
        <v>713869</v>
      </c>
      <c r="D81" s="525">
        <v>740955</v>
      </c>
      <c r="E81" s="525">
        <v>750082</v>
      </c>
      <c r="F81" s="605">
        <f>896196+1</f>
        <v>896197</v>
      </c>
      <c r="G81" s="642">
        <v>101732</v>
      </c>
      <c r="I81" s="175" t="s">
        <v>97</v>
      </c>
      <c r="J81" s="605">
        <v>100646</v>
      </c>
      <c r="K81" s="605">
        <f>+'[27]CABA(E)'!L81</f>
        <v>88987</v>
      </c>
    </row>
    <row r="82" spans="2:11" ht="15" thickBot="1">
      <c r="B82" s="164" t="s">
        <v>73</v>
      </c>
      <c r="C82" s="64">
        <f t="shared" ref="C82:D82" si="14">SUM(C74:C81)</f>
        <v>2833141</v>
      </c>
      <c r="D82" s="64">
        <f t="shared" si="14"/>
        <v>2651969</v>
      </c>
      <c r="E82" s="64">
        <v>2688366</v>
      </c>
      <c r="F82" s="64">
        <f t="shared" ref="F82" si="15">SUM(F74:F81)</f>
        <v>2865761</v>
      </c>
      <c r="G82" s="633">
        <v>2100709</v>
      </c>
      <c r="I82" s="164" t="s">
        <v>73</v>
      </c>
      <c r="J82" s="64">
        <v>2064956</v>
      </c>
      <c r="K82" s="64">
        <f>+'[27]CABA(E)'!L82</f>
        <v>2144068</v>
      </c>
    </row>
    <row r="83" spans="2:11" ht="15" thickBot="1">
      <c r="B83" s="167" t="s">
        <v>74</v>
      </c>
      <c r="C83" s="66">
        <f t="shared" ref="C83:D83" si="16">+C72+C82</f>
        <v>2913817</v>
      </c>
      <c r="D83" s="66">
        <f t="shared" si="16"/>
        <v>2850030</v>
      </c>
      <c r="E83" s="66">
        <v>2920543</v>
      </c>
      <c r="F83" s="66">
        <f t="shared" ref="F83" si="17">+F72+F82</f>
        <v>3035924</v>
      </c>
      <c r="G83" s="634">
        <v>2491025</v>
      </c>
      <c r="I83" s="167" t="s">
        <v>74</v>
      </c>
      <c r="J83" s="66">
        <v>2247671</v>
      </c>
      <c r="K83" s="66">
        <f>+'[27]CABA(E)'!L83</f>
        <v>2344821</v>
      </c>
    </row>
    <row r="84" spans="2:11" ht="15" thickBot="1">
      <c r="B84" s="403"/>
      <c r="C84" s="324"/>
      <c r="D84" s="528"/>
      <c r="E84" s="528">
        <v>0</v>
      </c>
      <c r="F84" s="324"/>
      <c r="G84" s="638">
        <v>0</v>
      </c>
      <c r="I84" s="403"/>
      <c r="J84" s="638">
        <v>0</v>
      </c>
      <c r="K84" s="638"/>
    </row>
    <row r="85" spans="2:11" ht="15" thickBot="1">
      <c r="B85" s="173" t="s">
        <v>75</v>
      </c>
      <c r="C85" s="173"/>
      <c r="D85" s="533"/>
      <c r="E85" s="533">
        <v>0</v>
      </c>
      <c r="F85" s="72"/>
      <c r="G85" s="637"/>
      <c r="I85" s="173" t="s">
        <v>75</v>
      </c>
      <c r="J85" s="637"/>
      <c r="K85" s="637">
        <f>+'[27]CABA(E)'!L85</f>
        <v>0</v>
      </c>
    </row>
    <row r="86" spans="2:11">
      <c r="B86" s="175" t="s">
        <v>76</v>
      </c>
      <c r="C86" s="61">
        <v>84</v>
      </c>
      <c r="D86" s="525">
        <v>84</v>
      </c>
      <c r="E86" s="525">
        <v>84</v>
      </c>
      <c r="F86" s="61">
        <v>84</v>
      </c>
      <c r="G86" s="630">
        <v>84</v>
      </c>
      <c r="I86" s="175" t="s">
        <v>76</v>
      </c>
      <c r="J86" s="61">
        <v>84</v>
      </c>
      <c r="K86" s="61">
        <f>+'[27]CABA(E)'!L86</f>
        <v>84</v>
      </c>
    </row>
    <row r="87" spans="2:11">
      <c r="B87" s="175" t="s">
        <v>77</v>
      </c>
      <c r="C87" s="61">
        <v>0</v>
      </c>
      <c r="D87" s="525">
        <v>0</v>
      </c>
      <c r="E87" s="525">
        <v>0</v>
      </c>
      <c r="F87" s="61">
        <v>0</v>
      </c>
      <c r="G87" s="630">
        <v>0</v>
      </c>
      <c r="I87" s="175" t="s">
        <v>77</v>
      </c>
      <c r="J87" s="61">
        <v>0</v>
      </c>
      <c r="K87" s="61">
        <f>+'[27]CABA(E)'!L87</f>
        <v>0</v>
      </c>
    </row>
    <row r="88" spans="2:11">
      <c r="B88" s="175" t="s">
        <v>78</v>
      </c>
      <c r="C88" s="61">
        <v>0</v>
      </c>
      <c r="D88" s="525">
        <v>0</v>
      </c>
      <c r="E88" s="525">
        <v>0</v>
      </c>
      <c r="F88" s="61">
        <v>0</v>
      </c>
      <c r="G88" s="630">
        <v>0</v>
      </c>
      <c r="I88" s="175" t="s">
        <v>78</v>
      </c>
      <c r="J88" s="61">
        <v>0</v>
      </c>
      <c r="K88" s="61">
        <f>+'[27]CABA(E)'!L88</f>
        <v>0</v>
      </c>
    </row>
    <row r="89" spans="2:11">
      <c r="B89" s="175" t="s">
        <v>79</v>
      </c>
      <c r="C89" s="61">
        <v>211498</v>
      </c>
      <c r="D89" s="525">
        <v>206587</v>
      </c>
      <c r="E89" s="525">
        <v>206587</v>
      </c>
      <c r="F89" s="61">
        <v>206587</v>
      </c>
      <c r="G89" s="630">
        <v>206587</v>
      </c>
      <c r="I89" s="175" t="s">
        <v>79</v>
      </c>
      <c r="J89" s="61">
        <v>189203</v>
      </c>
      <c r="K89" s="61">
        <f>+'[27]CABA(E)'!L89</f>
        <v>189203</v>
      </c>
    </row>
    <row r="90" spans="2:11">
      <c r="B90" s="175" t="s">
        <v>80</v>
      </c>
      <c r="C90" s="61">
        <v>-4910</v>
      </c>
      <c r="D90" s="525">
        <v>11606</v>
      </c>
      <c r="E90" s="525">
        <v>25483</v>
      </c>
      <c r="F90" s="61">
        <v>17699</v>
      </c>
      <c r="G90" s="630">
        <v>-17385</v>
      </c>
      <c r="I90" s="175" t="s">
        <v>80</v>
      </c>
      <c r="J90" s="61">
        <v>-13335</v>
      </c>
      <c r="K90" s="61">
        <f>+'[27]CABA(E)'!L90</f>
        <v>-11746</v>
      </c>
    </row>
    <row r="91" spans="2:11">
      <c r="B91" s="175" t="s">
        <v>81</v>
      </c>
      <c r="C91" s="61">
        <v>0</v>
      </c>
      <c r="D91" s="525">
        <v>0</v>
      </c>
      <c r="E91" s="525">
        <v>0</v>
      </c>
      <c r="F91" s="61">
        <v>0</v>
      </c>
      <c r="G91" s="630">
        <v>0</v>
      </c>
      <c r="I91" s="175" t="s">
        <v>81</v>
      </c>
      <c r="J91" s="61">
        <v>0</v>
      </c>
      <c r="K91" s="61">
        <f>+'[27]CABA(E)'!L91</f>
        <v>0</v>
      </c>
    </row>
    <row r="92" spans="2:11" ht="15" thickBot="1">
      <c r="B92" s="164" t="s">
        <v>84</v>
      </c>
      <c r="C92" s="527">
        <f t="shared" ref="C92:D92" si="18">SUM(C86:C91)</f>
        <v>206672</v>
      </c>
      <c r="D92" s="527">
        <f t="shared" si="18"/>
        <v>218277</v>
      </c>
      <c r="E92" s="527">
        <v>232154</v>
      </c>
      <c r="F92" s="64">
        <f t="shared" ref="F92" si="19">SUM(F86:F91)</f>
        <v>224370</v>
      </c>
      <c r="G92" s="633">
        <v>189286</v>
      </c>
      <c r="I92" s="164" t="s">
        <v>84</v>
      </c>
      <c r="J92" s="64">
        <v>175952</v>
      </c>
      <c r="K92" s="64">
        <f>+'[27]CABA(E)'!L92</f>
        <v>177541</v>
      </c>
    </row>
    <row r="93" spans="2:11" ht="15" thickBot="1">
      <c r="B93" s="167" t="s">
        <v>85</v>
      </c>
      <c r="C93" s="526">
        <f t="shared" ref="C93:D93" si="20">+C83+C92</f>
        <v>3120489</v>
      </c>
      <c r="D93" s="526">
        <f t="shared" si="20"/>
        <v>3068307</v>
      </c>
      <c r="E93" s="526">
        <v>3152697</v>
      </c>
      <c r="F93" s="66">
        <f t="shared" ref="F93" si="21">+F83+F92</f>
        <v>3260294</v>
      </c>
      <c r="G93" s="634">
        <v>2680311</v>
      </c>
      <c r="I93" s="167" t="s">
        <v>85</v>
      </c>
      <c r="J93" s="66">
        <v>2423623</v>
      </c>
      <c r="K93" s="66">
        <f>+'[27]CABA(E)'!L93</f>
        <v>2522362</v>
      </c>
    </row>
    <row r="94" spans="2:11">
      <c r="C94" s="108">
        <f>+C60-C93</f>
        <v>0</v>
      </c>
      <c r="D94" s="108">
        <f t="shared" ref="D94:F94" si="22">+D60-D93</f>
        <v>0</v>
      </c>
      <c r="E94" s="108">
        <f t="shared" si="22"/>
        <v>0</v>
      </c>
      <c r="F94" s="108">
        <f t="shared" si="22"/>
        <v>0</v>
      </c>
    </row>
  </sheetData>
  <phoneticPr fontId="175" type="noConversion"/>
  <hyperlinks>
    <hyperlink ref="A1" location="'Table of Contents'!A1" display="Return to Table of Contents" xr:uid="{39F6B314-2036-4AB2-BEC1-FB0A0B60F8D9}"/>
  </hyperlink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0CE645-FFF4-45A6-A0DD-CFE9062D921E}">
  <dimension ref="A1:X421"/>
  <sheetViews>
    <sheetView showGridLines="0" zoomScale="85" zoomScaleNormal="85" workbookViewId="0">
      <pane xSplit="2" ySplit="7" topLeftCell="T366" activePane="bottomRight" state="frozen"/>
      <selection pane="topRight" activeCell="C1" sqref="C1"/>
      <selection pane="bottomLeft" activeCell="A8" sqref="A8"/>
      <selection pane="bottomRight"/>
    </sheetView>
  </sheetViews>
  <sheetFormatPr baseColWidth="10" defaultColWidth="11.453125" defaultRowHeight="14.5"/>
  <cols>
    <col min="1" max="1" width="7.1796875" customWidth="1"/>
    <col min="2" max="2" width="57.81640625" customWidth="1"/>
    <col min="3" max="10" width="12.453125" customWidth="1"/>
    <col min="11" max="14" width="13.81640625" bestFit="1" customWidth="1"/>
    <col min="15" max="18" width="14.7265625" bestFit="1" customWidth="1"/>
    <col min="19" max="19" width="14.7265625" style="129" bestFit="1" customWidth="1"/>
    <col min="20" max="20" width="15.26953125" bestFit="1" customWidth="1"/>
    <col min="21" max="21" width="9.26953125" style="643" customWidth="1"/>
    <col min="22" max="22" width="45.7265625" bestFit="1" customWidth="1"/>
    <col min="23" max="23" width="14.7265625" bestFit="1" customWidth="1"/>
    <col min="24" max="24" width="14.7265625" style="643" bestFit="1" customWidth="1"/>
  </cols>
  <sheetData>
    <row r="1" spans="1:24">
      <c r="A1" s="3" t="s">
        <v>626</v>
      </c>
    </row>
    <row r="3" spans="1:24" ht="15.5">
      <c r="B3" s="404" t="s">
        <v>1017</v>
      </c>
      <c r="C3" s="75"/>
      <c r="D3" s="75"/>
      <c r="E3" s="76"/>
      <c r="F3" s="75"/>
      <c r="G3" s="75"/>
      <c r="H3" s="75"/>
      <c r="I3" s="76"/>
      <c r="J3" s="75"/>
      <c r="K3" s="75"/>
      <c r="L3" s="75"/>
      <c r="M3" s="76"/>
      <c r="N3" s="75"/>
    </row>
    <row r="4" spans="1:24" ht="13.5" customHeight="1">
      <c r="B4" s="93" t="s">
        <v>514</v>
      </c>
      <c r="C4" s="5"/>
      <c r="D4" s="5"/>
      <c r="E4" s="5"/>
      <c r="F4" s="5"/>
      <c r="G4" s="5"/>
      <c r="H4" s="5"/>
      <c r="I4" s="5"/>
      <c r="J4" s="5"/>
      <c r="K4" s="5"/>
      <c r="L4" s="5"/>
      <c r="M4" s="5"/>
      <c r="N4" s="5"/>
    </row>
    <row r="5" spans="1:24" ht="9.65" customHeight="1">
      <c r="B5" s="77"/>
      <c r="C5" s="77"/>
      <c r="D5" s="77"/>
      <c r="E5" s="77"/>
      <c r="F5" s="77"/>
      <c r="G5" s="77"/>
      <c r="H5" s="77"/>
      <c r="I5" s="77"/>
      <c r="J5" s="77"/>
      <c r="K5" s="77"/>
      <c r="L5" s="77"/>
      <c r="M5" s="77"/>
      <c r="N5" s="77"/>
    </row>
    <row r="6" spans="1:24" ht="15">
      <c r="B6" s="78"/>
      <c r="C6" s="79">
        <v>2016</v>
      </c>
      <c r="D6" s="79">
        <v>2017</v>
      </c>
      <c r="E6" s="79" t="s">
        <v>577</v>
      </c>
      <c r="F6" s="79" t="s">
        <v>578</v>
      </c>
      <c r="G6" s="79" t="s">
        <v>579</v>
      </c>
      <c r="H6" s="79" t="s">
        <v>580</v>
      </c>
      <c r="I6" s="79" t="s">
        <v>581</v>
      </c>
      <c r="J6" s="79" t="s">
        <v>582</v>
      </c>
      <c r="K6" s="79" t="s">
        <v>583</v>
      </c>
      <c r="L6" s="79" t="s">
        <v>584</v>
      </c>
      <c r="M6" s="79" t="s">
        <v>11</v>
      </c>
      <c r="N6" s="79" t="s">
        <v>12</v>
      </c>
      <c r="O6" s="202" t="s">
        <v>625</v>
      </c>
      <c r="P6" s="320" t="s">
        <v>938</v>
      </c>
      <c r="Q6" s="320" t="s">
        <v>992</v>
      </c>
      <c r="R6" s="346" t="s">
        <v>1026</v>
      </c>
      <c r="S6" s="346" t="s">
        <v>1163</v>
      </c>
      <c r="T6" s="653" t="s">
        <v>1199</v>
      </c>
      <c r="V6" s="402"/>
      <c r="W6" s="653" t="s">
        <v>1246</v>
      </c>
      <c r="X6" s="653" t="s">
        <v>1219</v>
      </c>
    </row>
    <row r="7" spans="1:24" ht="5.15" customHeight="1">
      <c r="B7" s="122"/>
      <c r="C7" s="81"/>
      <c r="D7" s="81"/>
      <c r="E7" s="81"/>
      <c r="F7" s="81"/>
      <c r="G7" s="81"/>
      <c r="H7" s="81"/>
      <c r="I7" s="81"/>
      <c r="J7" s="81"/>
      <c r="K7" s="81"/>
      <c r="L7" s="81"/>
      <c r="M7" s="81"/>
      <c r="N7" s="81"/>
      <c r="O7" s="77"/>
      <c r="R7" s="129"/>
    </row>
    <row r="8" spans="1:24" ht="15.5">
      <c r="B8" s="123" t="s">
        <v>515</v>
      </c>
      <c r="C8" s="13">
        <v>21559</v>
      </c>
      <c r="D8" s="13">
        <v>6501</v>
      </c>
      <c r="E8" s="13">
        <v>1605</v>
      </c>
      <c r="F8" s="13">
        <v>2519</v>
      </c>
      <c r="G8" s="13">
        <v>3792</v>
      </c>
      <c r="H8" s="13">
        <v>10850</v>
      </c>
      <c r="I8" s="13">
        <v>3208</v>
      </c>
      <c r="J8" s="13">
        <v>6858</v>
      </c>
      <c r="K8" s="13">
        <v>13157</v>
      </c>
      <c r="L8" s="13">
        <v>13280</v>
      </c>
      <c r="M8" s="13">
        <v>8788</v>
      </c>
      <c r="N8" s="13">
        <v>8649</v>
      </c>
      <c r="O8" s="279">
        <f>25905-M8-N8</f>
        <v>8468</v>
      </c>
      <c r="P8" s="279">
        <v>21083.452605999999</v>
      </c>
      <c r="Q8" s="279">
        <v>9235.8317509999997</v>
      </c>
      <c r="R8" s="279">
        <v>11006.218275000001</v>
      </c>
      <c r="S8" s="279">
        <v>6174.5087820000008</v>
      </c>
      <c r="T8" s="279">
        <v>8591.1498749999955</v>
      </c>
      <c r="V8" s="123" t="s">
        <v>13</v>
      </c>
      <c r="W8" s="279">
        <v>1689.8998779999999</v>
      </c>
      <c r="X8" s="279">
        <f>+[25]EEFF_Vías_Chi!X9</f>
        <v>814.49261000000001</v>
      </c>
    </row>
    <row r="9" spans="1:24" ht="15.5">
      <c r="B9" s="123" t="s">
        <v>516</v>
      </c>
      <c r="C9" s="13">
        <v>18557</v>
      </c>
      <c r="D9" s="13">
        <v>5186</v>
      </c>
      <c r="E9" s="13">
        <v>1246</v>
      </c>
      <c r="F9" s="13">
        <v>2052</v>
      </c>
      <c r="G9" s="13">
        <v>3174</v>
      </c>
      <c r="H9" s="13">
        <v>10135</v>
      </c>
      <c r="I9" s="13">
        <v>2839</v>
      </c>
      <c r="J9" s="13">
        <v>6069</v>
      </c>
      <c r="K9" s="13">
        <v>11643</v>
      </c>
      <c r="L9" s="13">
        <v>11752</v>
      </c>
      <c r="M9" s="13">
        <v>7642</v>
      </c>
      <c r="N9" s="13">
        <v>7535</v>
      </c>
      <c r="O9" s="279">
        <f>22545-M9-N9</f>
        <v>7368</v>
      </c>
      <c r="P9" s="279">
        <v>18333.437048</v>
      </c>
      <c r="Q9" s="279">
        <v>8031</v>
      </c>
      <c r="R9" s="279">
        <v>9570.7826300000015</v>
      </c>
      <c r="S9" s="279">
        <v>5369.1082279999973</v>
      </c>
      <c r="T9" s="279">
        <v>7470.5651090000028</v>
      </c>
      <c r="V9" s="123" t="s">
        <v>14</v>
      </c>
      <c r="W9" s="279">
        <v>1469.4781539999999</v>
      </c>
      <c r="X9" s="279">
        <f>+[25]EEFF_Vías_Chi!X10</f>
        <v>9570.6245859999999</v>
      </c>
    </row>
    <row r="10" spans="1:24" ht="15.5">
      <c r="B10" s="126" t="s">
        <v>517</v>
      </c>
      <c r="C10" s="15">
        <v>3002</v>
      </c>
      <c r="D10" s="15">
        <v>1315</v>
      </c>
      <c r="E10" s="15">
        <v>359</v>
      </c>
      <c r="F10" s="15">
        <v>467</v>
      </c>
      <c r="G10" s="15">
        <v>618</v>
      </c>
      <c r="H10" s="15">
        <v>715</v>
      </c>
      <c r="I10" s="15">
        <v>369</v>
      </c>
      <c r="J10" s="15">
        <v>789</v>
      </c>
      <c r="K10" s="15">
        <v>1514</v>
      </c>
      <c r="L10" s="15">
        <v>1528</v>
      </c>
      <c r="M10" s="15">
        <v>1146</v>
      </c>
      <c r="N10" s="15">
        <v>1114</v>
      </c>
      <c r="O10" s="295">
        <f>+O8-O9</f>
        <v>1100</v>
      </c>
      <c r="P10" s="295">
        <v>2750.0155579999991</v>
      </c>
      <c r="Q10" s="295">
        <f>+Q8-Q9</f>
        <v>1204.8317509999997</v>
      </c>
      <c r="R10" s="295">
        <v>1435.4356449999996</v>
      </c>
      <c r="S10" s="295">
        <v>805.40055400000347</v>
      </c>
      <c r="T10" s="295">
        <v>1120.5847659999927</v>
      </c>
      <c r="V10" s="126" t="s">
        <v>1247</v>
      </c>
      <c r="W10" s="295">
        <v>220.42172400000004</v>
      </c>
      <c r="X10" s="295">
        <f>+[25]EEFF_Vías_Chi!X11</f>
        <v>-8756.1319760000006</v>
      </c>
    </row>
    <row r="11" spans="1:24" ht="4" customHeight="1">
      <c r="B11" s="123"/>
      <c r="C11" s="13"/>
      <c r="D11" s="13"/>
      <c r="E11" s="13"/>
      <c r="F11" s="13"/>
      <c r="G11" s="13"/>
      <c r="H11" s="13"/>
      <c r="I11" s="13"/>
      <c r="J11" s="13"/>
      <c r="K11" s="13"/>
      <c r="L11" s="13"/>
      <c r="M11" s="13"/>
      <c r="N11" s="13"/>
      <c r="O11" s="279"/>
      <c r="P11" s="279"/>
      <c r="Q11" s="279"/>
      <c r="R11" s="279"/>
      <c r="S11" s="279">
        <v>0</v>
      </c>
      <c r="T11" s="279"/>
      <c r="W11" s="279"/>
      <c r="X11" s="279">
        <f>+[25]EEFF_Vías_Chi!X12</f>
        <v>0</v>
      </c>
    </row>
    <row r="12" spans="1:24" ht="15.5">
      <c r="B12" s="123" t="s">
        <v>518</v>
      </c>
      <c r="C12" s="13">
        <v>27482</v>
      </c>
      <c r="D12" s="13">
        <v>24698</v>
      </c>
      <c r="E12" s="13">
        <v>5872</v>
      </c>
      <c r="F12" s="13">
        <v>6511</v>
      </c>
      <c r="G12" s="13">
        <v>6485</v>
      </c>
      <c r="H12" s="13">
        <v>7536</v>
      </c>
      <c r="I12" s="13">
        <v>7138</v>
      </c>
      <c r="J12" s="13">
        <v>6972</v>
      </c>
      <c r="K12" s="13">
        <v>9154</v>
      </c>
      <c r="L12" s="13">
        <v>8685</v>
      </c>
      <c r="M12" s="13">
        <v>7003</v>
      </c>
      <c r="N12" s="13">
        <v>7692</v>
      </c>
      <c r="O12" s="279">
        <f>22905-M12-N12</f>
        <v>8210</v>
      </c>
      <c r="P12" s="279">
        <v>10163.71689</v>
      </c>
      <c r="Q12" s="279">
        <v>7240.9150203999998</v>
      </c>
      <c r="R12" s="279">
        <v>9038.3503875999995</v>
      </c>
      <c r="S12" s="279">
        <v>8925.0059079999992</v>
      </c>
      <c r="T12" s="279">
        <v>12363.043470000004</v>
      </c>
      <c r="V12" s="123" t="s">
        <v>474</v>
      </c>
      <c r="W12" s="279">
        <v>8808.4460060000001</v>
      </c>
      <c r="X12" s="279">
        <f>+[25]EEFF_Vías_Chi!X13</f>
        <v>10473.489051999999</v>
      </c>
    </row>
    <row r="13" spans="1:24" ht="15.5">
      <c r="B13" s="123" t="s">
        <v>519</v>
      </c>
      <c r="C13" s="13">
        <v>120243</v>
      </c>
      <c r="D13" s="13">
        <v>122503</v>
      </c>
      <c r="E13" s="13">
        <v>28847</v>
      </c>
      <c r="F13" s="13">
        <v>27761</v>
      </c>
      <c r="G13" s="13">
        <v>28251</v>
      </c>
      <c r="H13" s="13">
        <v>28505</v>
      </c>
      <c r="I13" s="13">
        <v>27818</v>
      </c>
      <c r="J13" s="13">
        <v>28258</v>
      </c>
      <c r="K13" s="13">
        <v>28668</v>
      </c>
      <c r="L13" s="13">
        <v>28882</v>
      </c>
      <c r="M13" s="13">
        <v>28223</v>
      </c>
      <c r="N13" s="13">
        <v>25540</v>
      </c>
      <c r="O13" s="279">
        <f>87232-M13-N13</f>
        <v>33469</v>
      </c>
      <c r="P13" s="279">
        <v>31730.264073000002</v>
      </c>
      <c r="Q13" s="279">
        <v>30988.951077000002</v>
      </c>
      <c r="R13" s="279">
        <v>32156.663703999995</v>
      </c>
      <c r="S13" s="279">
        <v>33125.433321000004</v>
      </c>
      <c r="T13" s="279">
        <v>37709.848901999998</v>
      </c>
      <c r="V13" s="123" t="s">
        <v>475</v>
      </c>
      <c r="W13" s="279">
        <v>33581.663785999997</v>
      </c>
      <c r="X13" s="279">
        <f>+[25]EEFF_Vías_Chi!X14</f>
        <v>36524.804704000002</v>
      </c>
    </row>
    <row r="14" spans="1:24" ht="15.5">
      <c r="B14" s="123" t="s">
        <v>520</v>
      </c>
      <c r="C14" s="13">
        <v>13</v>
      </c>
      <c r="D14" s="13">
        <v>102</v>
      </c>
      <c r="E14" s="13">
        <v>49</v>
      </c>
      <c r="F14" s="13">
        <v>96</v>
      </c>
      <c r="G14" s="13">
        <v>73</v>
      </c>
      <c r="H14" s="13">
        <v>87</v>
      </c>
      <c r="I14" s="13">
        <v>112</v>
      </c>
      <c r="J14" s="13">
        <v>82</v>
      </c>
      <c r="K14" s="13">
        <v>185</v>
      </c>
      <c r="L14" s="13">
        <v>1599</v>
      </c>
      <c r="M14" s="13">
        <v>176</v>
      </c>
      <c r="N14" s="13">
        <v>-108</v>
      </c>
      <c r="O14" s="279">
        <f>92-M14-N14</f>
        <v>24</v>
      </c>
      <c r="P14" s="279">
        <v>77.274477999999988</v>
      </c>
      <c r="Q14" s="279">
        <v>76.796128000000024</v>
      </c>
      <c r="R14" s="279">
        <v>53.594471999999982</v>
      </c>
      <c r="S14" s="279">
        <v>148.340373</v>
      </c>
      <c r="T14" s="279">
        <v>1300.397289</v>
      </c>
      <c r="V14" s="123" t="s">
        <v>22</v>
      </c>
      <c r="W14" s="279">
        <v>551.85353299999997</v>
      </c>
      <c r="X14" s="279">
        <f>+[25]EEFF_Vías_Chi!X15</f>
        <v>637.03604500000006</v>
      </c>
    </row>
    <row r="15" spans="1:24" ht="15.5">
      <c r="B15" s="123" t="s">
        <v>521</v>
      </c>
      <c r="C15" s="13">
        <v>26992</v>
      </c>
      <c r="D15" s="13">
        <v>24167</v>
      </c>
      <c r="E15" s="13">
        <v>5869</v>
      </c>
      <c r="F15" s="13">
        <v>6317</v>
      </c>
      <c r="G15" s="13">
        <v>6450</v>
      </c>
      <c r="H15" s="13">
        <v>6694</v>
      </c>
      <c r="I15" s="13">
        <v>6710</v>
      </c>
      <c r="J15" s="13">
        <v>6709</v>
      </c>
      <c r="K15" s="13">
        <v>8865</v>
      </c>
      <c r="L15" s="13">
        <v>8629</v>
      </c>
      <c r="M15" s="13">
        <v>6713</v>
      </c>
      <c r="N15" s="13">
        <v>6908</v>
      </c>
      <c r="O15" s="279">
        <f>24287-M15-N15</f>
        <v>10666</v>
      </c>
      <c r="P15" s="279">
        <v>9410.8489720000016</v>
      </c>
      <c r="Q15" s="279">
        <v>6704.550945</v>
      </c>
      <c r="R15" s="279">
        <v>8368.8429520000027</v>
      </c>
      <c r="S15" s="279">
        <v>8265.059162000005</v>
      </c>
      <c r="T15" s="279">
        <v>11446.127511999992</v>
      </c>
      <c r="V15" s="123" t="s">
        <v>23</v>
      </c>
      <c r="W15" s="279">
        <v>8155.9685239999999</v>
      </c>
      <c r="X15" s="279">
        <f>+[25]EEFF_Vías_Chi!X16</f>
        <v>835.43048100000124</v>
      </c>
    </row>
    <row r="16" spans="1:24" ht="15.5">
      <c r="B16" s="126" t="s">
        <v>522</v>
      </c>
      <c r="C16" s="15">
        <v>120746</v>
      </c>
      <c r="D16" s="15">
        <v>123136</v>
      </c>
      <c r="E16" s="15">
        <v>28899</v>
      </c>
      <c r="F16" s="15">
        <v>28051</v>
      </c>
      <c r="G16" s="15">
        <v>28359</v>
      </c>
      <c r="H16" s="15">
        <v>29434</v>
      </c>
      <c r="I16" s="15">
        <v>28358</v>
      </c>
      <c r="J16" s="15">
        <v>28603</v>
      </c>
      <c r="K16" s="15">
        <v>29142</v>
      </c>
      <c r="L16" s="15">
        <v>30537</v>
      </c>
      <c r="M16" s="15">
        <v>28689</v>
      </c>
      <c r="N16" s="15">
        <v>26216</v>
      </c>
      <c r="O16" s="295">
        <f>+SUM(O12:O14)-O15</f>
        <v>31037</v>
      </c>
      <c r="P16" s="295">
        <v>32560.406469000001</v>
      </c>
      <c r="Q16" s="295">
        <f>+Q12+Q13+Q14-Q15</f>
        <v>31602.111280400004</v>
      </c>
      <c r="R16" s="295">
        <v>32879.765611599985</v>
      </c>
      <c r="S16" s="295">
        <v>33933.720439999997</v>
      </c>
      <c r="T16" s="295">
        <v>39927.162149000011</v>
      </c>
      <c r="V16" s="123" t="s">
        <v>26</v>
      </c>
      <c r="W16" s="279">
        <v>176.06013300000001</v>
      </c>
      <c r="X16" s="279">
        <f>+[25]EEFF_Vías_Chi!X17</f>
        <v>174.01734599999997</v>
      </c>
    </row>
    <row r="17" spans="2:24" ht="15.5">
      <c r="B17" s="124" t="s">
        <v>523</v>
      </c>
      <c r="C17" s="17">
        <v>123748</v>
      </c>
      <c r="D17" s="17">
        <v>124451</v>
      </c>
      <c r="E17" s="17">
        <v>29258</v>
      </c>
      <c r="F17" s="17">
        <v>28518</v>
      </c>
      <c r="G17" s="17">
        <v>28977</v>
      </c>
      <c r="H17" s="17">
        <v>30149</v>
      </c>
      <c r="I17" s="17">
        <v>28727</v>
      </c>
      <c r="J17" s="17">
        <v>29392</v>
      </c>
      <c r="K17" s="17">
        <v>30656</v>
      </c>
      <c r="L17" s="17">
        <v>32065</v>
      </c>
      <c r="M17" s="17">
        <v>29835</v>
      </c>
      <c r="N17" s="17">
        <v>27330</v>
      </c>
      <c r="O17" s="280">
        <f>+O10+O16</f>
        <v>32137</v>
      </c>
      <c r="P17" s="280">
        <v>35310.422027000001</v>
      </c>
      <c r="Q17" s="280">
        <f>+Q10+Q16</f>
        <v>32806.943031400006</v>
      </c>
      <c r="R17" s="280">
        <v>34315.201256599983</v>
      </c>
      <c r="S17" s="280">
        <v>34739.120993999997</v>
      </c>
      <c r="T17" s="280">
        <v>41047.746915000003</v>
      </c>
      <c r="V17" s="124" t="s">
        <v>676</v>
      </c>
      <c r="W17" s="280">
        <v>34830.356391999994</v>
      </c>
      <c r="X17" s="280">
        <f>+[25]EEFF_Vías_Chi!X18</f>
        <v>37869.749997999999</v>
      </c>
    </row>
    <row r="18" spans="2:24" ht="15.5">
      <c r="B18" s="10"/>
      <c r="C18" s="125"/>
      <c r="D18" s="125"/>
      <c r="E18" s="125"/>
      <c r="F18" s="125"/>
      <c r="G18" s="125"/>
      <c r="H18" s="125"/>
      <c r="I18" s="125"/>
      <c r="J18" s="125"/>
      <c r="K18" s="125"/>
      <c r="L18" s="125"/>
      <c r="M18" s="125"/>
      <c r="N18" s="125"/>
      <c r="O18" s="9"/>
      <c r="P18" s="9"/>
      <c r="Q18" s="9"/>
      <c r="R18" s="9"/>
      <c r="S18" s="9"/>
      <c r="T18" s="644"/>
    </row>
    <row r="19" spans="2:24" ht="15.5">
      <c r="B19" s="123" t="s">
        <v>524</v>
      </c>
      <c r="C19" s="13">
        <v>143</v>
      </c>
      <c r="D19" s="13">
        <v>371</v>
      </c>
      <c r="E19" s="13">
        <v>101</v>
      </c>
      <c r="F19" s="13">
        <v>102</v>
      </c>
      <c r="G19" s="13">
        <v>106</v>
      </c>
      <c r="H19" s="13">
        <v>109</v>
      </c>
      <c r="I19" s="13">
        <v>151</v>
      </c>
      <c r="J19" s="13">
        <v>186</v>
      </c>
      <c r="K19" s="13">
        <v>204</v>
      </c>
      <c r="L19" s="13">
        <v>207</v>
      </c>
      <c r="M19" s="13">
        <v>791</v>
      </c>
      <c r="N19" s="13">
        <v>1747</v>
      </c>
      <c r="O19" s="279">
        <f>567-M19-N19</f>
        <v>-1971</v>
      </c>
      <c r="P19" s="279">
        <v>200.22452900000002</v>
      </c>
      <c r="Q19" s="279">
        <v>197.630076</v>
      </c>
      <c r="R19" s="279">
        <v>197.33965600000002</v>
      </c>
      <c r="S19" s="279">
        <v>197.77583300000003</v>
      </c>
      <c r="T19" s="279">
        <v>193.14679699999999</v>
      </c>
    </row>
    <row r="20" spans="2:24" ht="15.5">
      <c r="B20" s="123" t="s">
        <v>525</v>
      </c>
      <c r="C20" s="13">
        <v>0</v>
      </c>
      <c r="D20" s="13">
        <v>0</v>
      </c>
      <c r="E20" s="13">
        <v>0</v>
      </c>
      <c r="F20" s="13">
        <v>0</v>
      </c>
      <c r="G20" s="13">
        <v>0</v>
      </c>
      <c r="H20" s="13">
        <v>0</v>
      </c>
      <c r="I20" s="13">
        <v>0</v>
      </c>
      <c r="J20" s="13">
        <v>0</v>
      </c>
      <c r="K20" s="13">
        <v>0</v>
      </c>
      <c r="L20" s="13">
        <v>0</v>
      </c>
      <c r="M20" s="13">
        <v>0</v>
      </c>
      <c r="N20" s="13">
        <v>0</v>
      </c>
      <c r="O20" s="279">
        <v>0</v>
      </c>
      <c r="P20" s="279"/>
      <c r="Q20" s="279"/>
      <c r="R20" s="279"/>
      <c r="S20" s="279">
        <v>0</v>
      </c>
      <c r="T20" s="279">
        <v>0</v>
      </c>
      <c r="V20" s="123" t="s">
        <v>27</v>
      </c>
      <c r="W20" s="279">
        <v>0</v>
      </c>
      <c r="X20" s="279">
        <f>+[25]EEFF_Vías_Chi!X21</f>
        <v>0</v>
      </c>
    </row>
    <row r="21" spans="2:24" ht="15.5">
      <c r="B21" s="123" t="s">
        <v>526</v>
      </c>
      <c r="C21" s="13">
        <v>32</v>
      </c>
      <c r="D21" s="13">
        <v>93</v>
      </c>
      <c r="E21" s="13">
        <v>61</v>
      </c>
      <c r="F21" s="13">
        <v>51</v>
      </c>
      <c r="G21" s="13">
        <v>87</v>
      </c>
      <c r="H21" s="13">
        <v>80</v>
      </c>
      <c r="I21" s="13">
        <v>1405</v>
      </c>
      <c r="J21" s="13">
        <v>254</v>
      </c>
      <c r="K21" s="13">
        <v>501</v>
      </c>
      <c r="L21" s="13">
        <v>-544</v>
      </c>
      <c r="M21" s="13">
        <v>242</v>
      </c>
      <c r="N21" s="13">
        <v>-522</v>
      </c>
      <c r="O21" s="279">
        <f>1394-M21-N21</f>
        <v>1674</v>
      </c>
      <c r="P21" s="279">
        <v>-1091.6060549999997</v>
      </c>
      <c r="Q21" s="279">
        <v>593.74658700000009</v>
      </c>
      <c r="R21" s="279">
        <v>96.0867649999999</v>
      </c>
      <c r="S21" s="279">
        <v>-639.62353799999994</v>
      </c>
      <c r="T21" s="279">
        <v>-1494.9705960000001</v>
      </c>
      <c r="V21" s="123" t="s">
        <v>28</v>
      </c>
      <c r="W21" s="279">
        <v>-1197.7710119999999</v>
      </c>
      <c r="X21" s="279">
        <f>+[25]EEFF_Vías_Chi!X22</f>
        <v>-1008.9179799999999</v>
      </c>
    </row>
    <row r="22" spans="2:24" ht="15.5">
      <c r="B22" s="124" t="s">
        <v>527</v>
      </c>
      <c r="C22" s="18">
        <v>123637</v>
      </c>
      <c r="D22" s="18">
        <v>124173</v>
      </c>
      <c r="E22" s="18">
        <v>29218</v>
      </c>
      <c r="F22" s="18">
        <v>28467</v>
      </c>
      <c r="G22" s="18">
        <v>28958</v>
      </c>
      <c r="H22" s="18">
        <v>30120</v>
      </c>
      <c r="I22" s="18">
        <v>29981</v>
      </c>
      <c r="J22" s="18">
        <v>29460</v>
      </c>
      <c r="K22" s="18">
        <v>30953</v>
      </c>
      <c r="L22" s="18">
        <v>31314</v>
      </c>
      <c r="M22" s="18">
        <v>29286</v>
      </c>
      <c r="N22" s="18">
        <v>25061</v>
      </c>
      <c r="O22" s="281">
        <f>+O17-O19+O20+O21</f>
        <v>35782</v>
      </c>
      <c r="P22" s="281">
        <v>34018.591443000005</v>
      </c>
      <c r="Q22" s="281">
        <f>+Q17-Q19+Q21</f>
        <v>33203.059542400006</v>
      </c>
      <c r="R22" s="281">
        <v>34213.948365599987</v>
      </c>
      <c r="S22" s="281">
        <v>33901.721622999998</v>
      </c>
      <c r="T22" s="281">
        <v>39359.629522000003</v>
      </c>
      <c r="V22" s="124" t="s">
        <v>29</v>
      </c>
      <c r="W22" s="281">
        <v>33632.585379999997</v>
      </c>
      <c r="X22" s="281">
        <f>+[25]EEFF_Vías_Chi!X23</f>
        <v>36860.832017999994</v>
      </c>
    </row>
    <row r="23" spans="2:24" ht="15.5">
      <c r="B23" s="123"/>
      <c r="C23" s="13"/>
      <c r="D23" s="13"/>
      <c r="E23" s="13"/>
      <c r="F23" s="13"/>
      <c r="G23" s="13"/>
      <c r="H23" s="13"/>
      <c r="I23" s="13"/>
      <c r="J23" s="13"/>
      <c r="K23" s="13"/>
      <c r="L23" s="13"/>
      <c r="M23" s="13"/>
      <c r="N23" s="13"/>
      <c r="O23" s="279"/>
      <c r="P23" s="279"/>
      <c r="Q23" s="279"/>
      <c r="R23" s="279"/>
      <c r="S23" s="279"/>
      <c r="T23" s="279"/>
      <c r="V23" s="123"/>
      <c r="W23" s="279"/>
      <c r="X23" s="279">
        <f>+[25]EEFF_Vías_Chi!X24</f>
        <v>0</v>
      </c>
    </row>
    <row r="24" spans="2:24" ht="15.5">
      <c r="B24" s="123" t="s">
        <v>528</v>
      </c>
      <c r="C24" s="13">
        <v>-72222</v>
      </c>
      <c r="D24" s="13">
        <v>-66853</v>
      </c>
      <c r="E24" s="13">
        <v>-17675</v>
      </c>
      <c r="F24" s="13">
        <v>-16833</v>
      </c>
      <c r="G24" s="13">
        <v>-20151</v>
      </c>
      <c r="H24" s="13">
        <v>-14305</v>
      </c>
      <c r="I24" s="13">
        <v>-15276</v>
      </c>
      <c r="J24" s="13">
        <v>-20273</v>
      </c>
      <c r="K24" s="13">
        <v>-13119</v>
      </c>
      <c r="L24" s="13">
        <v>-17430</v>
      </c>
      <c r="M24" s="13">
        <v>-17234</v>
      </c>
      <c r="N24" s="13">
        <v>-15702</v>
      </c>
      <c r="O24" s="279">
        <f>-48586-M24-N24+1</f>
        <v>-15649</v>
      </c>
      <c r="P24" s="279">
        <v>-28470.678848999996</v>
      </c>
      <c r="Q24" s="279">
        <f>10712.467852-Q13</f>
        <v>-20276.483225000004</v>
      </c>
      <c r="R24" s="279">
        <v>-20245.185588999993</v>
      </c>
      <c r="S24" s="279">
        <v>-21523.228683000001</v>
      </c>
      <c r="T24" s="279">
        <v>-34939.328216000009</v>
      </c>
      <c r="V24" s="123" t="s">
        <v>30</v>
      </c>
      <c r="W24" s="279">
        <v>-29374.705303999996</v>
      </c>
      <c r="X24" s="279">
        <f>+[25]EEFF_Vías_Chi!X25</f>
        <v>-43006.689216999999</v>
      </c>
    </row>
    <row r="25" spans="2:24" ht="15.5">
      <c r="B25" s="124" t="s">
        <v>529</v>
      </c>
      <c r="C25" s="18">
        <v>51415</v>
      </c>
      <c r="D25" s="18">
        <v>57320</v>
      </c>
      <c r="E25" s="18">
        <v>11543</v>
      </c>
      <c r="F25" s="18">
        <v>11634</v>
      </c>
      <c r="G25" s="18">
        <v>8807</v>
      </c>
      <c r="H25" s="18">
        <v>15815</v>
      </c>
      <c r="I25" s="18">
        <v>14705</v>
      </c>
      <c r="J25" s="18">
        <v>9187</v>
      </c>
      <c r="K25" s="18">
        <v>17834</v>
      </c>
      <c r="L25" s="18">
        <v>13884</v>
      </c>
      <c r="M25" s="18">
        <v>12052</v>
      </c>
      <c r="N25" s="18">
        <v>9359</v>
      </c>
      <c r="O25" s="281">
        <f>+O22+O24</f>
        <v>20133</v>
      </c>
      <c r="P25" s="281">
        <v>5547.9125940000085</v>
      </c>
      <c r="Q25" s="281">
        <f>+Q22+Q24</f>
        <v>12926.576317400002</v>
      </c>
      <c r="R25" s="281">
        <v>13968.762776599993</v>
      </c>
      <c r="S25" s="281">
        <v>12378.492939999996</v>
      </c>
      <c r="T25" s="281">
        <v>4420.3013059999939</v>
      </c>
      <c r="V25" s="124" t="s">
        <v>31</v>
      </c>
      <c r="W25" s="281">
        <v>4257.8800760000013</v>
      </c>
      <c r="X25" s="281">
        <f>+[25]EEFF_Vías_Chi!X26</f>
        <v>-6145.8571990000055</v>
      </c>
    </row>
    <row r="26" spans="2:24" ht="15.5">
      <c r="B26" s="10"/>
      <c r="C26" s="125"/>
      <c r="D26" s="125"/>
      <c r="E26" s="125"/>
      <c r="F26" s="125"/>
      <c r="G26" s="125"/>
      <c r="H26" s="125"/>
      <c r="I26" s="125"/>
      <c r="J26" s="125"/>
      <c r="K26" s="125"/>
      <c r="L26" s="125"/>
      <c r="M26" s="125"/>
      <c r="N26" s="125"/>
      <c r="O26" s="9"/>
      <c r="P26" s="9"/>
      <c r="Q26" s="9"/>
      <c r="R26" s="9"/>
      <c r="S26" s="9"/>
      <c r="T26" s="644"/>
      <c r="V26" s="10"/>
      <c r="W26" s="644"/>
      <c r="X26" s="644"/>
    </row>
    <row r="27" spans="2:24" ht="15.5">
      <c r="B27" s="123" t="s">
        <v>530</v>
      </c>
      <c r="C27" s="13">
        <v>9109</v>
      </c>
      <c r="D27" s="13">
        <v>12227</v>
      </c>
      <c r="E27" s="13">
        <v>1978</v>
      </c>
      <c r="F27" s="13">
        <v>1777</v>
      </c>
      <c r="G27" s="13">
        <v>1329</v>
      </c>
      <c r="H27" s="13">
        <v>-254</v>
      </c>
      <c r="I27" s="13">
        <v>3898</v>
      </c>
      <c r="J27" s="13">
        <v>118</v>
      </c>
      <c r="K27" s="13">
        <v>3933</v>
      </c>
      <c r="L27" s="13">
        <v>2148</v>
      </c>
      <c r="M27" s="13">
        <v>1278</v>
      </c>
      <c r="N27" s="13">
        <v>1944</v>
      </c>
      <c r="O27" s="279">
        <f>8432-M27-N27</f>
        <v>5210</v>
      </c>
      <c r="P27" s="279">
        <v>-351.81883400000004</v>
      </c>
      <c r="Q27" s="279">
        <v>1400.2524350000001</v>
      </c>
      <c r="R27" s="279">
        <v>1922.642889</v>
      </c>
      <c r="S27" s="279">
        <v>2453.1864569999998</v>
      </c>
      <c r="T27" s="279">
        <v>-5559.9595209999998</v>
      </c>
      <c r="V27" s="123" t="s">
        <v>32</v>
      </c>
      <c r="W27" s="279">
        <v>859.85943799999995</v>
      </c>
      <c r="X27" s="279">
        <f>+[25]EEFF_Vías_Chi!X28</f>
        <v>-12659.656793</v>
      </c>
    </row>
    <row r="28" spans="2:24" ht="15.5">
      <c r="B28" s="124" t="s">
        <v>531</v>
      </c>
      <c r="C28" s="18">
        <v>42306</v>
      </c>
      <c r="D28" s="18">
        <v>45093</v>
      </c>
      <c r="E28" s="18">
        <v>9565</v>
      </c>
      <c r="F28" s="18">
        <v>9857</v>
      </c>
      <c r="G28" s="18">
        <v>7478</v>
      </c>
      <c r="H28" s="18">
        <v>16069</v>
      </c>
      <c r="I28" s="18">
        <v>10807</v>
      </c>
      <c r="J28" s="18">
        <v>9069</v>
      </c>
      <c r="K28" s="18">
        <v>13901</v>
      </c>
      <c r="L28" s="18">
        <v>11736</v>
      </c>
      <c r="M28" s="18">
        <v>10774</v>
      </c>
      <c r="N28" s="18">
        <v>7415</v>
      </c>
      <c r="O28" s="281">
        <f>+O25-O27</f>
        <v>14923</v>
      </c>
      <c r="P28" s="281">
        <v>5899.7314280000082</v>
      </c>
      <c r="Q28" s="281">
        <f>+Q25-Q27</f>
        <v>11526.323882400002</v>
      </c>
      <c r="R28" s="281">
        <v>12046.119887599993</v>
      </c>
      <c r="S28" s="281">
        <v>9925.3064829999967</v>
      </c>
      <c r="T28" s="281">
        <v>9980.2608269999946</v>
      </c>
      <c r="V28" s="124" t="s">
        <v>35</v>
      </c>
      <c r="W28" s="281">
        <v>3398.0206380000013</v>
      </c>
      <c r="X28" s="281">
        <f>+[25]EEFF_Vías_Chi!X29</f>
        <v>6513.7995939999946</v>
      </c>
    </row>
    <row r="29" spans="2:24" ht="15.5">
      <c r="O29" s="296"/>
      <c r="P29" s="129"/>
      <c r="Q29" s="129"/>
      <c r="R29" s="129"/>
      <c r="T29" s="643"/>
      <c r="W29" s="698"/>
      <c r="X29" s="698"/>
    </row>
    <row r="30" spans="2:24" ht="15.5">
      <c r="B30" s="404" t="s">
        <v>1020</v>
      </c>
      <c r="C30" s="5"/>
      <c r="D30" s="5"/>
      <c r="E30" s="5"/>
      <c r="F30" s="5"/>
      <c r="G30" s="5"/>
      <c r="H30" s="20"/>
      <c r="I30" s="20"/>
      <c r="J30" s="20"/>
      <c r="K30" s="20"/>
      <c r="L30" s="20"/>
      <c r="M30" s="20"/>
      <c r="N30" s="20"/>
      <c r="O30" s="261"/>
      <c r="P30" s="129"/>
      <c r="Q30" s="129"/>
      <c r="R30" s="129"/>
      <c r="T30" s="643"/>
      <c r="V30" s="124" t="s">
        <v>1252</v>
      </c>
      <c r="W30" s="281">
        <v>33991</v>
      </c>
      <c r="X30" s="281">
        <f>+[25]EEFF_Vías_Chi!X31</f>
        <v>-6319.8745450000051</v>
      </c>
    </row>
    <row r="31" spans="2:24" ht="15">
      <c r="B31" s="93" t="s">
        <v>514</v>
      </c>
      <c r="C31" s="5"/>
      <c r="D31" s="5"/>
      <c r="E31" s="5"/>
      <c r="F31" s="5"/>
      <c r="G31" s="5"/>
      <c r="H31" s="22"/>
      <c r="I31" s="22"/>
      <c r="J31" s="22"/>
      <c r="K31" s="22"/>
      <c r="L31" s="22"/>
      <c r="M31" s="22"/>
      <c r="N31" s="22"/>
      <c r="O31" s="262"/>
      <c r="P31" s="129"/>
      <c r="Q31" s="129"/>
      <c r="R31" s="129"/>
      <c r="T31" s="643"/>
    </row>
    <row r="32" spans="2:24" ht="15.5">
      <c r="B32" s="23"/>
      <c r="C32" s="5"/>
      <c r="D32" s="5"/>
      <c r="E32" s="5"/>
      <c r="F32" s="5"/>
      <c r="G32" s="5"/>
      <c r="H32" s="23"/>
      <c r="I32" s="23"/>
      <c r="J32" s="23"/>
      <c r="K32" s="23"/>
      <c r="L32" s="23"/>
      <c r="M32" s="23"/>
      <c r="N32" s="23"/>
      <c r="O32" s="263"/>
      <c r="P32" s="129"/>
      <c r="Q32" s="129"/>
      <c r="R32" s="129"/>
      <c r="T32" s="643"/>
    </row>
    <row r="33" spans="2:24" s="129" customFormat="1" ht="15.5" thickBot="1">
      <c r="B33" s="78"/>
      <c r="C33" s="79">
        <v>2016</v>
      </c>
      <c r="D33" s="79">
        <v>2017</v>
      </c>
      <c r="E33" s="79" t="s">
        <v>577</v>
      </c>
      <c r="F33" s="79" t="s">
        <v>578</v>
      </c>
      <c r="G33" s="79" t="s">
        <v>579</v>
      </c>
      <c r="H33" s="79" t="s">
        <v>580</v>
      </c>
      <c r="I33" s="79" t="s">
        <v>581</v>
      </c>
      <c r="J33" s="79" t="s">
        <v>582</v>
      </c>
      <c r="K33" s="79" t="s">
        <v>583</v>
      </c>
      <c r="L33" s="79" t="s">
        <v>584</v>
      </c>
      <c r="M33" s="79" t="s">
        <v>11</v>
      </c>
      <c r="N33" s="79" t="s">
        <v>12</v>
      </c>
      <c r="O33" s="202" t="s">
        <v>625</v>
      </c>
      <c r="P33" s="346" t="s">
        <v>938</v>
      </c>
      <c r="Q33" s="346" t="s">
        <v>992</v>
      </c>
      <c r="R33" s="346" t="s">
        <v>1026</v>
      </c>
      <c r="S33" s="346" t="s">
        <v>1163</v>
      </c>
      <c r="T33" s="653" t="s">
        <v>1199</v>
      </c>
      <c r="U33" s="643"/>
      <c r="V33" s="78"/>
      <c r="W33" s="653" t="s">
        <v>1246</v>
      </c>
      <c r="X33" s="653" t="s">
        <v>1219</v>
      </c>
    </row>
    <row r="34" spans="2:24" s="129" customFormat="1" ht="15">
      <c r="B34" s="162" t="s">
        <v>532</v>
      </c>
      <c r="C34" s="163"/>
      <c r="D34" s="163"/>
      <c r="E34" s="163"/>
      <c r="F34" s="163"/>
      <c r="G34" s="163"/>
      <c r="H34" s="163"/>
      <c r="I34" s="163"/>
      <c r="J34" s="163"/>
      <c r="K34" s="163"/>
      <c r="L34" s="163"/>
      <c r="M34" s="163"/>
      <c r="N34" s="162"/>
      <c r="O34" s="203"/>
      <c r="P34" s="347"/>
      <c r="Q34" s="347"/>
      <c r="R34" s="347"/>
      <c r="S34" s="347"/>
      <c r="T34" s="646"/>
      <c r="U34" s="643"/>
      <c r="V34" s="162" t="s">
        <v>37</v>
      </c>
      <c r="W34" s="646"/>
      <c r="X34" s="646"/>
    </row>
    <row r="35" spans="2:24" ht="15.5" thickBot="1">
      <c r="B35" s="58" t="s">
        <v>533</v>
      </c>
      <c r="C35" s="59"/>
      <c r="D35" s="59"/>
      <c r="E35" s="59"/>
      <c r="F35" s="59"/>
      <c r="G35" s="59"/>
      <c r="H35" s="59"/>
      <c r="I35" s="59"/>
      <c r="J35" s="59"/>
      <c r="K35" s="59"/>
      <c r="L35" s="59"/>
      <c r="M35" s="59"/>
      <c r="N35" s="59"/>
      <c r="O35" s="286"/>
      <c r="P35" s="286"/>
      <c r="Q35" s="286"/>
      <c r="R35" s="286"/>
      <c r="S35" s="286"/>
      <c r="T35" s="645"/>
      <c r="V35" s="58" t="s">
        <v>38</v>
      </c>
      <c r="W35" s="645"/>
      <c r="X35" s="645"/>
    </row>
    <row r="36" spans="2:24" s="113" customFormat="1" ht="16" thickBot="1">
      <c r="B36" s="176" t="s">
        <v>534</v>
      </c>
      <c r="C36" s="177">
        <v>23780</v>
      </c>
      <c r="D36" s="177">
        <v>58396</v>
      </c>
      <c r="E36" s="177">
        <v>71772</v>
      </c>
      <c r="F36" s="177">
        <v>69675</v>
      </c>
      <c r="G36" s="177">
        <v>84519</v>
      </c>
      <c r="H36" s="177">
        <v>14993</v>
      </c>
      <c r="I36" s="177">
        <v>88153</v>
      </c>
      <c r="J36" s="177">
        <v>32519</v>
      </c>
      <c r="K36" s="177">
        <v>28794</v>
      </c>
      <c r="L36" s="177">
        <v>107023</v>
      </c>
      <c r="M36" s="177">
        <v>63442</v>
      </c>
      <c r="N36" s="177">
        <v>73305</v>
      </c>
      <c r="O36" s="297">
        <v>66213</v>
      </c>
      <c r="P36" s="297">
        <v>78660.329572999995</v>
      </c>
      <c r="Q36" s="297">
        <v>80818.542000000001</v>
      </c>
      <c r="R36" s="297">
        <v>103157.99000400001</v>
      </c>
      <c r="S36" s="297">
        <v>104418.43581</v>
      </c>
      <c r="T36" s="297">
        <v>63329.842559999997</v>
      </c>
      <c r="U36" s="643"/>
      <c r="V36" s="176" t="s">
        <v>39</v>
      </c>
      <c r="W36" s="699">
        <v>86227.966939999998</v>
      </c>
      <c r="X36" s="699">
        <f>+[25]EEFF_Vías_Chi!X37</f>
        <v>128957.802866</v>
      </c>
    </row>
    <row r="37" spans="2:24" s="113" customFormat="1" ht="16" thickBot="1">
      <c r="B37" s="176" t="s">
        <v>535</v>
      </c>
      <c r="C37" s="177">
        <f>128874+21470</f>
        <v>150344</v>
      </c>
      <c r="D37" s="177">
        <v>129338</v>
      </c>
      <c r="E37" s="177">
        <v>150077</v>
      </c>
      <c r="F37" s="177">
        <v>152551</v>
      </c>
      <c r="G37" s="177">
        <v>150703</v>
      </c>
      <c r="H37" s="177">
        <v>207466</v>
      </c>
      <c r="I37" s="177">
        <v>161282</v>
      </c>
      <c r="J37" s="177">
        <v>358114</v>
      </c>
      <c r="K37" s="177">
        <v>377042</v>
      </c>
      <c r="L37" s="177">
        <v>276863</v>
      </c>
      <c r="M37" s="177">
        <v>296045</v>
      </c>
      <c r="N37" s="177">
        <v>260736</v>
      </c>
      <c r="O37" s="297">
        <v>252595</v>
      </c>
      <c r="P37" s="297">
        <v>219704.89140399999</v>
      </c>
      <c r="Q37" s="297">
        <f>210034.474+23257.443</f>
        <v>233291.91699999999</v>
      </c>
      <c r="R37" s="297">
        <v>207363.33536299999</v>
      </c>
      <c r="S37" s="297">
        <v>231482.68868699999</v>
      </c>
      <c r="T37" s="297">
        <v>212001.211587</v>
      </c>
      <c r="U37" s="215"/>
      <c r="V37" s="176" t="s">
        <v>40</v>
      </c>
      <c r="W37" s="699">
        <v>234284.73655900001</v>
      </c>
      <c r="X37" s="699">
        <f>+[25]EEFF_Vías_Chi!X38</f>
        <v>212202.23999199999</v>
      </c>
    </row>
    <row r="38" spans="2:24" s="113" customFormat="1" ht="16" thickBot="1">
      <c r="B38" s="176" t="s">
        <v>536</v>
      </c>
      <c r="C38" s="177">
        <v>59</v>
      </c>
      <c r="D38" s="177">
        <v>39</v>
      </c>
      <c r="E38" s="177">
        <v>39</v>
      </c>
      <c r="F38" s="177">
        <v>39</v>
      </c>
      <c r="G38" s="177">
        <v>39</v>
      </c>
      <c r="H38" s="177">
        <v>3163</v>
      </c>
      <c r="I38" s="177">
        <v>3178</v>
      </c>
      <c r="J38" s="177">
        <v>3178</v>
      </c>
      <c r="K38" s="177">
        <v>3178</v>
      </c>
      <c r="L38" s="177">
        <v>5275</v>
      </c>
      <c r="M38" s="177">
        <v>3178</v>
      </c>
      <c r="N38" s="177">
        <v>3178</v>
      </c>
      <c r="O38" s="297">
        <v>3178</v>
      </c>
      <c r="P38" s="297">
        <v>2628.049649</v>
      </c>
      <c r="Q38" s="297">
        <v>2628.05</v>
      </c>
      <c r="R38" s="297">
        <v>59.936132000000001</v>
      </c>
      <c r="S38" s="297">
        <v>59.936132000000001</v>
      </c>
      <c r="T38" s="297">
        <v>80.620692000000005</v>
      </c>
      <c r="U38" s="215"/>
      <c r="V38" s="176" t="s">
        <v>41</v>
      </c>
      <c r="W38" s="699">
        <v>80.620692000000005</v>
      </c>
      <c r="X38" s="699">
        <f>+[25]EEFF_Vías_Chi!X39</f>
        <v>80.620692000000005</v>
      </c>
    </row>
    <row r="39" spans="2:24" s="113" customFormat="1" ht="16" thickBot="1">
      <c r="B39" s="176" t="s">
        <v>537</v>
      </c>
      <c r="C39" s="177">
        <v>544</v>
      </c>
      <c r="D39" s="177">
        <v>654</v>
      </c>
      <c r="E39" s="177">
        <v>326</v>
      </c>
      <c r="F39" s="177">
        <v>1403</v>
      </c>
      <c r="G39" s="177">
        <v>1319</v>
      </c>
      <c r="H39" s="177">
        <v>1060</v>
      </c>
      <c r="I39" s="177">
        <v>910</v>
      </c>
      <c r="J39" s="177">
        <v>898</v>
      </c>
      <c r="K39" s="177">
        <v>619</v>
      </c>
      <c r="L39" s="177">
        <v>1266</v>
      </c>
      <c r="M39" s="177">
        <v>1270</v>
      </c>
      <c r="N39" s="177">
        <v>1244</v>
      </c>
      <c r="O39" s="297">
        <v>880</v>
      </c>
      <c r="P39" s="297">
        <v>1910.5675819999999</v>
      </c>
      <c r="Q39" s="297">
        <v>2474.4769999999999</v>
      </c>
      <c r="R39" s="297">
        <v>1998.913939</v>
      </c>
      <c r="S39" s="297">
        <v>1562.453659</v>
      </c>
      <c r="T39" s="297">
        <v>1146.156062</v>
      </c>
      <c r="U39" s="215"/>
      <c r="V39" s="176" t="s">
        <v>43</v>
      </c>
      <c r="W39" s="699">
        <v>889.90542300000004</v>
      </c>
      <c r="X39" s="699">
        <f>+[25]EEFF_Vías_Chi!X40</f>
        <v>3017.5825709999999</v>
      </c>
    </row>
    <row r="40" spans="2:24" s="113" customFormat="1" ht="16" thickBot="1">
      <c r="B40" s="176" t="s">
        <v>538</v>
      </c>
      <c r="C40" s="177">
        <v>0</v>
      </c>
      <c r="D40" s="177">
        <v>468</v>
      </c>
      <c r="E40" s="177">
        <v>455</v>
      </c>
      <c r="F40" s="177">
        <v>487</v>
      </c>
      <c r="G40" s="177">
        <v>504</v>
      </c>
      <c r="H40" s="177">
        <v>557</v>
      </c>
      <c r="I40" s="177">
        <v>594</v>
      </c>
      <c r="J40" s="177">
        <v>775</v>
      </c>
      <c r="K40" s="177">
        <v>630</v>
      </c>
      <c r="L40" s="177">
        <v>574</v>
      </c>
      <c r="M40" s="177">
        <v>609</v>
      </c>
      <c r="N40" s="177">
        <v>522</v>
      </c>
      <c r="O40" s="297">
        <v>502</v>
      </c>
      <c r="P40" s="297">
        <v>438.84922799999998</v>
      </c>
      <c r="Q40" s="297">
        <v>639.976</v>
      </c>
      <c r="R40" s="297">
        <v>717.87996099999998</v>
      </c>
      <c r="S40" s="297">
        <v>655.07920100000001</v>
      </c>
      <c r="T40" s="297">
        <v>617.30825500000003</v>
      </c>
      <c r="U40" s="215"/>
      <c r="V40" s="176" t="s">
        <v>112</v>
      </c>
      <c r="W40" s="699">
        <v>607.08932900000002</v>
      </c>
      <c r="X40" s="699">
        <f>+[25]EEFF_Vías_Chi!X41</f>
        <v>782.90594799999997</v>
      </c>
    </row>
    <row r="41" spans="2:24" s="113" customFormat="1" ht="15.5">
      <c r="B41" s="180" t="s">
        <v>539</v>
      </c>
      <c r="C41" s="181">
        <v>0</v>
      </c>
      <c r="D41" s="181">
        <v>0</v>
      </c>
      <c r="E41" s="181">
        <v>0</v>
      </c>
      <c r="F41" s="181">
        <v>0</v>
      </c>
      <c r="G41" s="181">
        <v>0</v>
      </c>
      <c r="H41" s="181">
        <v>0</v>
      </c>
      <c r="I41" s="181">
        <v>0</v>
      </c>
      <c r="J41" s="181">
        <v>0</v>
      </c>
      <c r="K41" s="181">
        <v>0</v>
      </c>
      <c r="L41" s="181">
        <v>0</v>
      </c>
      <c r="M41" s="181">
        <v>0</v>
      </c>
      <c r="N41" s="181">
        <v>0</v>
      </c>
      <c r="O41" s="298">
        <v>0</v>
      </c>
      <c r="P41" s="298"/>
      <c r="Q41" s="298"/>
      <c r="R41" s="298"/>
      <c r="S41" s="298">
        <v>0</v>
      </c>
      <c r="T41" s="298"/>
      <c r="U41" s="215"/>
      <c r="V41" s="180" t="s">
        <v>44</v>
      </c>
      <c r="W41" s="700"/>
      <c r="X41" s="700">
        <f>+[25]EEFF_Vías_Chi!X42</f>
        <v>0</v>
      </c>
    </row>
    <row r="42" spans="2:24" ht="15">
      <c r="B42" s="167" t="s">
        <v>540</v>
      </c>
      <c r="C42" s="168">
        <f t="shared" ref="C42:N42" si="0">SUM(C36:C41)</f>
        <v>174727</v>
      </c>
      <c r="D42" s="168">
        <f t="shared" si="0"/>
        <v>188895</v>
      </c>
      <c r="E42" s="168">
        <f t="shared" si="0"/>
        <v>222669</v>
      </c>
      <c r="F42" s="168">
        <f t="shared" si="0"/>
        <v>224155</v>
      </c>
      <c r="G42" s="168">
        <f t="shared" si="0"/>
        <v>237084</v>
      </c>
      <c r="H42" s="168">
        <f t="shared" si="0"/>
        <v>227239</v>
      </c>
      <c r="I42" s="168">
        <f t="shared" si="0"/>
        <v>254117</v>
      </c>
      <c r="J42" s="168">
        <f t="shared" si="0"/>
        <v>395484</v>
      </c>
      <c r="K42" s="168">
        <f t="shared" si="0"/>
        <v>410263</v>
      </c>
      <c r="L42" s="168">
        <f t="shared" si="0"/>
        <v>391001</v>
      </c>
      <c r="M42" s="168">
        <f t="shared" si="0"/>
        <v>364544</v>
      </c>
      <c r="N42" s="168">
        <f t="shared" si="0"/>
        <v>338985</v>
      </c>
      <c r="O42" s="206">
        <v>323368</v>
      </c>
      <c r="P42" s="206">
        <f>SUM(P36:P41)</f>
        <v>303342.68743599992</v>
      </c>
      <c r="Q42" s="206">
        <f>SUM(Q36:Q41)</f>
        <v>319852.962</v>
      </c>
      <c r="R42" s="206">
        <v>313298.055399</v>
      </c>
      <c r="S42" s="206">
        <v>338178.59348899999</v>
      </c>
      <c r="T42" s="206">
        <v>277175.13915600005</v>
      </c>
      <c r="U42" s="215"/>
      <c r="V42" s="167" t="s">
        <v>45</v>
      </c>
      <c r="W42" s="701">
        <v>322090.31894299999</v>
      </c>
      <c r="X42" s="701">
        <f>+[25]EEFF_Vías_Chi!X43</f>
        <v>345041.152069</v>
      </c>
    </row>
    <row r="43" spans="2:24" ht="15">
      <c r="B43" s="164" t="s">
        <v>541</v>
      </c>
      <c r="C43" s="165"/>
      <c r="D43" s="165"/>
      <c r="E43" s="165"/>
      <c r="F43" s="165"/>
      <c r="G43" s="165"/>
      <c r="H43" s="165"/>
      <c r="I43" s="165"/>
      <c r="J43" s="165"/>
      <c r="K43" s="165"/>
      <c r="L43" s="165"/>
      <c r="M43" s="165"/>
      <c r="N43" s="165"/>
      <c r="O43" s="204"/>
      <c r="P43" s="204"/>
      <c r="Q43" s="204"/>
      <c r="R43" s="204"/>
      <c r="S43" s="204"/>
      <c r="T43" s="647"/>
      <c r="V43" s="164" t="s">
        <v>46</v>
      </c>
      <c r="W43" s="691"/>
      <c r="X43" s="691"/>
    </row>
    <row r="44" spans="2:24" s="113" customFormat="1" ht="15.5">
      <c r="B44" s="175" t="s">
        <v>542</v>
      </c>
      <c r="C44" s="140">
        <v>0</v>
      </c>
      <c r="D44" s="140">
        <v>0</v>
      </c>
      <c r="E44" s="140">
        <v>0</v>
      </c>
      <c r="F44" s="140">
        <v>0</v>
      </c>
      <c r="G44" s="140">
        <v>0</v>
      </c>
      <c r="H44" s="140">
        <v>0</v>
      </c>
      <c r="I44" s="140">
        <v>0</v>
      </c>
      <c r="J44" s="140">
        <v>0</v>
      </c>
      <c r="K44" s="140">
        <v>0</v>
      </c>
      <c r="L44" s="140">
        <v>0</v>
      </c>
      <c r="M44" s="140">
        <v>0</v>
      </c>
      <c r="N44" s="140">
        <v>0</v>
      </c>
      <c r="O44" s="205">
        <v>0</v>
      </c>
      <c r="P44" s="205">
        <v>0</v>
      </c>
      <c r="Q44" s="205">
        <v>0</v>
      </c>
      <c r="R44" s="205">
        <v>0</v>
      </c>
      <c r="S44" s="205">
        <v>0</v>
      </c>
      <c r="T44" s="205">
        <v>0</v>
      </c>
      <c r="U44" s="643"/>
      <c r="V44" s="175" t="s">
        <v>47</v>
      </c>
      <c r="W44" s="702">
        <v>0</v>
      </c>
      <c r="X44" s="702">
        <f>+[25]EEFF_Vías_Chi!X45</f>
        <v>0</v>
      </c>
    </row>
    <row r="45" spans="2:24" s="113" customFormat="1" ht="15.5">
      <c r="B45" s="175" t="s">
        <v>543</v>
      </c>
      <c r="C45" s="140">
        <v>0</v>
      </c>
      <c r="D45" s="140">
        <v>0</v>
      </c>
      <c r="E45" s="140">
        <v>0</v>
      </c>
      <c r="F45" s="140">
        <v>0</v>
      </c>
      <c r="G45" s="140">
        <v>0</v>
      </c>
      <c r="H45" s="140">
        <v>0</v>
      </c>
      <c r="I45" s="140">
        <v>0</v>
      </c>
      <c r="J45" s="140">
        <v>0</v>
      </c>
      <c r="K45" s="140">
        <v>0</v>
      </c>
      <c r="L45" s="140">
        <v>0</v>
      </c>
      <c r="M45" s="140">
        <v>0</v>
      </c>
      <c r="N45" s="140">
        <v>0</v>
      </c>
      <c r="O45" s="205">
        <v>0</v>
      </c>
      <c r="P45" s="205">
        <v>0</v>
      </c>
      <c r="Q45" s="205">
        <v>0</v>
      </c>
      <c r="R45" s="205">
        <v>0</v>
      </c>
      <c r="S45" s="205">
        <v>0</v>
      </c>
      <c r="T45" s="205">
        <v>0</v>
      </c>
      <c r="U45" s="215"/>
      <c r="V45" s="175" t="s">
        <v>48</v>
      </c>
      <c r="W45" s="702">
        <v>0</v>
      </c>
      <c r="X45" s="702">
        <f>+[25]EEFF_Vías_Chi!X46</f>
        <v>0</v>
      </c>
    </row>
    <row r="46" spans="2:24" s="113" customFormat="1" ht="28">
      <c r="B46" s="175" t="s">
        <v>544</v>
      </c>
      <c r="C46" s="140">
        <v>0</v>
      </c>
      <c r="D46" s="140">
        <v>0</v>
      </c>
      <c r="E46" s="140">
        <v>0</v>
      </c>
      <c r="F46" s="140">
        <v>0</v>
      </c>
      <c r="G46" s="140">
        <v>0</v>
      </c>
      <c r="H46" s="140">
        <v>0</v>
      </c>
      <c r="I46" s="140">
        <v>0</v>
      </c>
      <c r="J46" s="140">
        <v>0</v>
      </c>
      <c r="K46" s="140">
        <v>0</v>
      </c>
      <c r="L46" s="140">
        <v>0</v>
      </c>
      <c r="M46" s="140">
        <v>0</v>
      </c>
      <c r="N46" s="140">
        <v>0</v>
      </c>
      <c r="O46" s="205">
        <v>0</v>
      </c>
      <c r="P46" s="205">
        <v>0</v>
      </c>
      <c r="Q46" s="205">
        <v>0</v>
      </c>
      <c r="R46" s="205">
        <v>0</v>
      </c>
      <c r="S46" s="205">
        <v>0</v>
      </c>
      <c r="T46" s="205">
        <v>0</v>
      </c>
      <c r="U46" s="215"/>
      <c r="V46" s="175" t="s">
        <v>94</v>
      </c>
      <c r="W46" s="702">
        <v>0</v>
      </c>
      <c r="X46" s="702">
        <f>+[25]EEFF_Vías_Chi!X47</f>
        <v>0</v>
      </c>
    </row>
    <row r="47" spans="2:24" s="113" customFormat="1" ht="15.5">
      <c r="B47" s="175" t="s">
        <v>545</v>
      </c>
      <c r="C47" s="140">
        <v>0</v>
      </c>
      <c r="D47" s="140">
        <v>0</v>
      </c>
      <c r="E47" s="140">
        <v>0</v>
      </c>
      <c r="F47" s="140">
        <v>0</v>
      </c>
      <c r="G47" s="140">
        <v>0</v>
      </c>
      <c r="H47" s="140">
        <v>0</v>
      </c>
      <c r="I47" s="140">
        <v>0</v>
      </c>
      <c r="J47" s="140">
        <v>0</v>
      </c>
      <c r="K47" s="140">
        <v>0</v>
      </c>
      <c r="L47" s="140">
        <v>0</v>
      </c>
      <c r="M47" s="140">
        <v>0</v>
      </c>
      <c r="N47" s="140">
        <v>0</v>
      </c>
      <c r="O47" s="205">
        <v>0</v>
      </c>
      <c r="P47" s="205">
        <v>0</v>
      </c>
      <c r="Q47" s="205">
        <v>0</v>
      </c>
      <c r="R47" s="205">
        <v>0</v>
      </c>
      <c r="S47" s="205">
        <v>0</v>
      </c>
      <c r="T47" s="205">
        <v>0</v>
      </c>
      <c r="U47" s="215"/>
      <c r="V47" s="175" t="s">
        <v>95</v>
      </c>
      <c r="W47" s="702">
        <v>0</v>
      </c>
      <c r="X47" s="702">
        <f>+[25]EEFF_Vías_Chi!X48</f>
        <v>0</v>
      </c>
    </row>
    <row r="48" spans="2:24" s="113" customFormat="1" ht="15.5">
      <c r="B48" s="175" t="s">
        <v>535</v>
      </c>
      <c r="C48" s="140">
        <v>949045</v>
      </c>
      <c r="D48" s="140">
        <v>975679</v>
      </c>
      <c r="E48" s="140">
        <v>947480</v>
      </c>
      <c r="F48" s="140">
        <v>949610</v>
      </c>
      <c r="G48" s="140">
        <v>959295</v>
      </c>
      <c r="H48" s="140">
        <v>972773</v>
      </c>
      <c r="I48" s="140">
        <v>968001</v>
      </c>
      <c r="J48" s="140">
        <v>973867</v>
      </c>
      <c r="K48" s="140">
        <v>988013</v>
      </c>
      <c r="L48" s="140">
        <v>1005560</v>
      </c>
      <c r="M48" s="140">
        <v>1003605</v>
      </c>
      <c r="N48" s="140">
        <v>1035417</v>
      </c>
      <c r="O48" s="205">
        <v>1082561</v>
      </c>
      <c r="P48" s="205">
        <v>1115065.613415</v>
      </c>
      <c r="Q48" s="205">
        <v>1119293.703</v>
      </c>
      <c r="R48" s="205">
        <v>1137433.649037</v>
      </c>
      <c r="S48" s="205">
        <v>1137483.2274730001</v>
      </c>
      <c r="T48" s="205">
        <v>1142596.1357730001</v>
      </c>
      <c r="U48" s="215"/>
      <c r="V48" s="175" t="s">
        <v>40</v>
      </c>
      <c r="W48" s="293">
        <v>1125524.3867490001</v>
      </c>
      <c r="X48" s="293">
        <f>+[25]EEFF_Vías_Chi!X49</f>
        <v>1119614.761831</v>
      </c>
    </row>
    <row r="49" spans="2:24" s="113" customFormat="1" ht="15.5">
      <c r="B49" s="175" t="s">
        <v>546</v>
      </c>
      <c r="C49" s="140">
        <v>0</v>
      </c>
      <c r="D49" s="140">
        <v>0</v>
      </c>
      <c r="E49" s="140">
        <v>0</v>
      </c>
      <c r="F49" s="140">
        <v>0</v>
      </c>
      <c r="G49" s="140">
        <v>0</v>
      </c>
      <c r="H49" s="140">
        <v>0</v>
      </c>
      <c r="I49" s="140">
        <v>0</v>
      </c>
      <c r="J49" s="140">
        <v>0</v>
      </c>
      <c r="K49" s="140">
        <v>0</v>
      </c>
      <c r="L49" s="140">
        <v>0</v>
      </c>
      <c r="M49" s="140">
        <v>0</v>
      </c>
      <c r="N49" s="140">
        <v>0</v>
      </c>
      <c r="O49" s="205">
        <v>0</v>
      </c>
      <c r="P49" s="205">
        <v>0</v>
      </c>
      <c r="Q49" s="205">
        <v>0</v>
      </c>
      <c r="R49" s="205">
        <v>0</v>
      </c>
      <c r="S49" s="205">
        <v>0</v>
      </c>
      <c r="T49" s="205">
        <v>0</v>
      </c>
      <c r="U49" s="215"/>
      <c r="V49" s="175" t="s">
        <v>42</v>
      </c>
      <c r="W49" s="702">
        <v>0</v>
      </c>
      <c r="X49" s="702">
        <f>+[25]EEFF_Vías_Chi!X50</f>
        <v>0</v>
      </c>
    </row>
    <row r="50" spans="2:24" s="113" customFormat="1" ht="15.5">
      <c r="B50" s="175" t="s">
        <v>547</v>
      </c>
      <c r="C50" s="140">
        <v>385</v>
      </c>
      <c r="D50" s="140">
        <v>582</v>
      </c>
      <c r="E50" s="140">
        <v>569</v>
      </c>
      <c r="F50" s="140">
        <v>583</v>
      </c>
      <c r="G50" s="140">
        <v>593</v>
      </c>
      <c r="H50" s="140">
        <v>591</v>
      </c>
      <c r="I50" s="140">
        <v>1471</v>
      </c>
      <c r="J50" s="140">
        <v>554</v>
      </c>
      <c r="K50" s="140">
        <v>538</v>
      </c>
      <c r="L50" s="140">
        <v>227</v>
      </c>
      <c r="M50" s="140">
        <v>206</v>
      </c>
      <c r="N50" s="140">
        <v>181</v>
      </c>
      <c r="O50" s="205">
        <v>168</v>
      </c>
      <c r="P50" s="205">
        <v>151.289412</v>
      </c>
      <c r="Q50" s="205">
        <v>127.19152</v>
      </c>
      <c r="R50" s="205">
        <v>103.09362299999999</v>
      </c>
      <c r="S50" s="205">
        <v>79.039553999999995</v>
      </c>
      <c r="T50" s="205">
        <v>661.40132400000005</v>
      </c>
      <c r="U50" s="215"/>
      <c r="V50" s="175" t="s">
        <v>52</v>
      </c>
      <c r="W50" s="293">
        <v>82.262679000000006</v>
      </c>
      <c r="X50" s="293">
        <f>+[25]EEFF_Vías_Chi!X51</f>
        <v>110.989946</v>
      </c>
    </row>
    <row r="51" spans="2:24" s="113" customFormat="1" ht="15.5">
      <c r="B51" s="175" t="s">
        <v>548</v>
      </c>
      <c r="C51" s="140">
        <v>0</v>
      </c>
      <c r="D51" s="140">
        <v>0</v>
      </c>
      <c r="E51" s="140">
        <v>0</v>
      </c>
      <c r="F51" s="140">
        <v>0</v>
      </c>
      <c r="G51" s="140">
        <v>0</v>
      </c>
      <c r="H51" s="140">
        <v>0</v>
      </c>
      <c r="I51" s="140">
        <v>0</v>
      </c>
      <c r="J51" s="140">
        <v>0</v>
      </c>
      <c r="K51" s="140">
        <v>0</v>
      </c>
      <c r="L51" s="140">
        <v>0</v>
      </c>
      <c r="M51" s="140">
        <v>0</v>
      </c>
      <c r="N51" s="140">
        <v>0</v>
      </c>
      <c r="O51" s="205">
        <v>0</v>
      </c>
      <c r="P51" s="205">
        <v>0</v>
      </c>
      <c r="Q51" s="205">
        <v>0</v>
      </c>
      <c r="R51" s="205">
        <v>0</v>
      </c>
      <c r="S51" s="205">
        <v>0</v>
      </c>
      <c r="T51" s="205">
        <v>0</v>
      </c>
      <c r="U51" s="215"/>
      <c r="V51" s="175" t="s">
        <v>53</v>
      </c>
      <c r="W51" s="702">
        <v>0</v>
      </c>
      <c r="X51" s="702">
        <f>+[25]EEFF_Vías_Chi!X52</f>
        <v>0</v>
      </c>
    </row>
    <row r="52" spans="2:24" s="113" customFormat="1" ht="15.5">
      <c r="B52" s="175" t="s">
        <v>549</v>
      </c>
      <c r="C52" s="140">
        <v>881</v>
      </c>
      <c r="D52" s="140">
        <v>1064</v>
      </c>
      <c r="E52" s="140">
        <v>1008</v>
      </c>
      <c r="F52" s="140">
        <v>972</v>
      </c>
      <c r="G52" s="140">
        <v>915</v>
      </c>
      <c r="H52" s="140">
        <v>908</v>
      </c>
      <c r="I52" s="140">
        <v>870</v>
      </c>
      <c r="J52" s="140">
        <v>810</v>
      </c>
      <c r="K52" s="140">
        <v>749</v>
      </c>
      <c r="L52" s="140">
        <v>689</v>
      </c>
      <c r="M52" s="140">
        <v>629</v>
      </c>
      <c r="N52" s="140">
        <v>569</v>
      </c>
      <c r="O52" s="205">
        <v>509</v>
      </c>
      <c r="P52" s="205">
        <v>472.66735399999999</v>
      </c>
      <c r="Q52" s="205">
        <v>411.61863399999999</v>
      </c>
      <c r="R52" s="205">
        <v>350.56991699999998</v>
      </c>
      <c r="S52" s="205">
        <v>289.52120200000002</v>
      </c>
      <c r="T52" s="205">
        <v>228.472487</v>
      </c>
      <c r="U52" s="215"/>
      <c r="V52" s="175" t="s">
        <v>55</v>
      </c>
      <c r="W52" s="293">
        <v>167.423768</v>
      </c>
      <c r="X52" s="293">
        <f>+[25]EEFF_Vías_Chi!X53</f>
        <v>106.375046</v>
      </c>
    </row>
    <row r="53" spans="2:24" s="113" customFormat="1" ht="15.5">
      <c r="B53" s="175" t="s">
        <v>537</v>
      </c>
      <c r="C53" s="140">
        <v>0</v>
      </c>
      <c r="D53" s="140">
        <v>0</v>
      </c>
      <c r="E53" s="140">
        <v>0</v>
      </c>
      <c r="F53" s="140">
        <v>0</v>
      </c>
      <c r="G53" s="140">
        <v>0</v>
      </c>
      <c r="H53" s="140">
        <v>0</v>
      </c>
      <c r="I53" s="140">
        <v>0</v>
      </c>
      <c r="J53" s="140">
        <v>0</v>
      </c>
      <c r="K53" s="140">
        <v>0</v>
      </c>
      <c r="L53" s="140">
        <v>0</v>
      </c>
      <c r="M53" s="140">
        <v>0</v>
      </c>
      <c r="N53" s="140">
        <v>0</v>
      </c>
      <c r="O53" s="205">
        <v>0</v>
      </c>
      <c r="P53" s="205">
        <v>0</v>
      </c>
      <c r="Q53" s="205">
        <v>0</v>
      </c>
      <c r="R53" s="205">
        <v>0</v>
      </c>
      <c r="S53" s="205">
        <v>0</v>
      </c>
      <c r="T53" s="205">
        <v>0</v>
      </c>
      <c r="U53" s="215"/>
      <c r="V53" s="175" t="s">
        <v>43</v>
      </c>
      <c r="W53" s="702">
        <v>0</v>
      </c>
      <c r="X53" s="702">
        <f>+[25]EEFF_Vías_Chi!X54</f>
        <v>0</v>
      </c>
    </row>
    <row r="54" spans="2:24" s="113" customFormat="1" ht="15.5">
      <c r="B54" s="175" t="s">
        <v>550</v>
      </c>
      <c r="C54" s="140">
        <v>0</v>
      </c>
      <c r="D54" s="140">
        <v>0</v>
      </c>
      <c r="E54" s="140">
        <v>0</v>
      </c>
      <c r="F54" s="140">
        <v>0</v>
      </c>
      <c r="G54" s="140">
        <v>0</v>
      </c>
      <c r="H54" s="140">
        <v>0</v>
      </c>
      <c r="I54" s="140">
        <v>0</v>
      </c>
      <c r="J54" s="140">
        <v>0</v>
      </c>
      <c r="K54" s="140">
        <v>0</v>
      </c>
      <c r="L54" s="140">
        <v>0</v>
      </c>
      <c r="M54" s="140">
        <v>0</v>
      </c>
      <c r="N54" s="140">
        <v>0</v>
      </c>
      <c r="O54" s="205">
        <v>91</v>
      </c>
      <c r="P54" s="205">
        <v>0</v>
      </c>
      <c r="Q54" s="205">
        <v>0</v>
      </c>
      <c r="R54" s="205">
        <v>0</v>
      </c>
      <c r="S54" s="205">
        <v>0</v>
      </c>
      <c r="T54" s="205">
        <v>0</v>
      </c>
      <c r="U54" s="215"/>
      <c r="V54" s="175" t="s">
        <v>56</v>
      </c>
      <c r="W54" s="293">
        <v>0</v>
      </c>
      <c r="X54" s="293">
        <f>+[25]EEFF_Vías_Chi!X55</f>
        <v>0</v>
      </c>
    </row>
    <row r="55" spans="2:24" s="113" customFormat="1" ht="15.5">
      <c r="B55" s="175" t="s">
        <v>551</v>
      </c>
      <c r="C55" s="140">
        <v>0</v>
      </c>
      <c r="D55" s="140">
        <v>0</v>
      </c>
      <c r="E55" s="140">
        <v>0</v>
      </c>
      <c r="F55" s="140">
        <v>0</v>
      </c>
      <c r="G55" s="140">
        <v>0</v>
      </c>
      <c r="H55" s="140">
        <v>0</v>
      </c>
      <c r="I55" s="140">
        <v>-17</v>
      </c>
      <c r="J55" s="140">
        <v>1292</v>
      </c>
      <c r="K55" s="140">
        <v>1193</v>
      </c>
      <c r="L55" s="140">
        <v>1292</v>
      </c>
      <c r="M55" s="140">
        <v>1182</v>
      </c>
      <c r="N55" s="140">
        <v>1170</v>
      </c>
      <c r="O55" s="205">
        <v>1081</v>
      </c>
      <c r="P55" s="205">
        <v>1004.190327</v>
      </c>
      <c r="Q55" s="205">
        <v>891.706863</v>
      </c>
      <c r="R55" s="205">
        <v>810.76891599999999</v>
      </c>
      <c r="S55" s="205">
        <v>702.452001</v>
      </c>
      <c r="T55" s="205">
        <v>0</v>
      </c>
      <c r="U55" s="215"/>
      <c r="V55" s="175" t="s">
        <v>57</v>
      </c>
      <c r="W55" s="702">
        <v>486.605594</v>
      </c>
      <c r="X55" s="702">
        <f>+[25]EEFF_Vías_Chi!X56</f>
        <v>386.94254999999998</v>
      </c>
    </row>
    <row r="56" spans="2:24" s="113" customFormat="1" ht="15.5">
      <c r="B56" s="175" t="s">
        <v>539</v>
      </c>
      <c r="C56" s="140">
        <v>0</v>
      </c>
      <c r="D56" s="140">
        <v>0</v>
      </c>
      <c r="E56" s="140">
        <v>0</v>
      </c>
      <c r="F56" s="140">
        <v>0</v>
      </c>
      <c r="G56" s="140">
        <v>0</v>
      </c>
      <c r="H56" s="140">
        <v>0</v>
      </c>
      <c r="I56" s="140">
        <v>0</v>
      </c>
      <c r="J56" s="140">
        <v>0</v>
      </c>
      <c r="K56" s="140">
        <v>0</v>
      </c>
      <c r="L56" s="140">
        <v>0</v>
      </c>
      <c r="M56" s="140">
        <v>0</v>
      </c>
      <c r="N56" s="140">
        <v>0</v>
      </c>
      <c r="O56" s="205">
        <v>0</v>
      </c>
      <c r="P56" s="205"/>
      <c r="Q56" s="205"/>
      <c r="R56" s="205"/>
      <c r="S56" s="205">
        <v>0</v>
      </c>
      <c r="T56" s="205"/>
      <c r="U56" s="215"/>
      <c r="V56" s="175" t="s">
        <v>44</v>
      </c>
      <c r="W56" s="702"/>
      <c r="X56" s="702">
        <f>+[25]EEFF_Vías_Chi!X57</f>
        <v>0</v>
      </c>
    </row>
    <row r="57" spans="2:24" ht="15">
      <c r="B57" s="164" t="s">
        <v>552</v>
      </c>
      <c r="C57" s="169">
        <f t="shared" ref="C57:N57" si="1">SUM(C44:C56)</f>
        <v>950311</v>
      </c>
      <c r="D57" s="169">
        <f t="shared" si="1"/>
        <v>977325</v>
      </c>
      <c r="E57" s="169">
        <f t="shared" si="1"/>
        <v>949057</v>
      </c>
      <c r="F57" s="169">
        <f t="shared" si="1"/>
        <v>951165</v>
      </c>
      <c r="G57" s="169">
        <f t="shared" si="1"/>
        <v>960803</v>
      </c>
      <c r="H57" s="169">
        <f t="shared" si="1"/>
        <v>974272</v>
      </c>
      <c r="I57" s="169">
        <f t="shared" si="1"/>
        <v>970325</v>
      </c>
      <c r="J57" s="169">
        <f t="shared" si="1"/>
        <v>976523</v>
      </c>
      <c r="K57" s="169">
        <f t="shared" si="1"/>
        <v>990493</v>
      </c>
      <c r="L57" s="169">
        <f t="shared" si="1"/>
        <v>1007768</v>
      </c>
      <c r="M57" s="169">
        <f t="shared" si="1"/>
        <v>1005622</v>
      </c>
      <c r="N57" s="169">
        <f t="shared" si="1"/>
        <v>1037337</v>
      </c>
      <c r="O57" s="207">
        <v>1084410</v>
      </c>
      <c r="P57" s="207">
        <f>SUM(P44:P56)</f>
        <v>1116693.7605080002</v>
      </c>
      <c r="Q57" s="207">
        <f>SUM(Q44:Q56)</f>
        <v>1120724.2200170001</v>
      </c>
      <c r="R57" s="207">
        <v>1138698.0814929998</v>
      </c>
      <c r="S57" s="207">
        <v>1138554.2402300001</v>
      </c>
      <c r="T57" s="207">
        <v>1143486.0095840001</v>
      </c>
      <c r="U57" s="215"/>
      <c r="V57" s="164" t="s">
        <v>59</v>
      </c>
      <c r="W57" s="703">
        <v>1126260.67879</v>
      </c>
      <c r="X57" s="703">
        <f>+[25]EEFF_Vías_Chi!X58</f>
        <v>1120219.0693729999</v>
      </c>
    </row>
    <row r="58" spans="2:24" ht="15">
      <c r="B58" s="167" t="s">
        <v>553</v>
      </c>
      <c r="C58" s="168">
        <f t="shared" ref="C58:N58" si="2">+C42+C57</f>
        <v>1125038</v>
      </c>
      <c r="D58" s="168">
        <f t="shared" si="2"/>
        <v>1166220</v>
      </c>
      <c r="E58" s="168">
        <f t="shared" si="2"/>
        <v>1171726</v>
      </c>
      <c r="F58" s="168">
        <f t="shared" si="2"/>
        <v>1175320</v>
      </c>
      <c r="G58" s="168">
        <f t="shared" si="2"/>
        <v>1197887</v>
      </c>
      <c r="H58" s="168">
        <f t="shared" si="2"/>
        <v>1201511</v>
      </c>
      <c r="I58" s="168">
        <f t="shared" si="2"/>
        <v>1224442</v>
      </c>
      <c r="J58" s="168">
        <f t="shared" si="2"/>
        <v>1372007</v>
      </c>
      <c r="K58" s="168">
        <f t="shared" si="2"/>
        <v>1400756</v>
      </c>
      <c r="L58" s="168">
        <f t="shared" si="2"/>
        <v>1398769</v>
      </c>
      <c r="M58" s="168">
        <f t="shared" si="2"/>
        <v>1370166</v>
      </c>
      <c r="N58" s="168">
        <f t="shared" si="2"/>
        <v>1376322</v>
      </c>
      <c r="O58" s="206">
        <v>1407778</v>
      </c>
      <c r="P58" s="206">
        <f>+P42+P57</f>
        <v>1420036.4479440001</v>
      </c>
      <c r="Q58" s="206">
        <f>+Q42+Q57</f>
        <v>1440577.1820170002</v>
      </c>
      <c r="R58" s="206">
        <v>1451996.1368919997</v>
      </c>
      <c r="S58" s="206">
        <v>1476732.8337190002</v>
      </c>
      <c r="T58" s="206">
        <v>1420661.1487400001</v>
      </c>
      <c r="V58" s="167" t="s">
        <v>60</v>
      </c>
      <c r="W58" s="701">
        <v>1448350.997733</v>
      </c>
      <c r="X58" s="701">
        <f>+[25]EEFF_Vías_Chi!X59</f>
        <v>1465260.221442</v>
      </c>
    </row>
    <row r="59" spans="2:24" ht="15.5" thickBot="1">
      <c r="B59" s="139"/>
      <c r="C59" s="137"/>
      <c r="D59" s="137"/>
      <c r="E59" s="137"/>
      <c r="F59" s="137"/>
      <c r="G59" s="137"/>
      <c r="H59" s="137"/>
      <c r="I59" s="137"/>
      <c r="J59" s="137"/>
      <c r="K59" s="137"/>
      <c r="L59" s="137"/>
      <c r="M59" s="137"/>
      <c r="N59" s="137"/>
      <c r="O59" s="208"/>
      <c r="P59" s="129"/>
      <c r="Q59" s="129"/>
      <c r="R59" s="129"/>
      <c r="T59" s="643"/>
      <c r="V59" s="139"/>
      <c r="W59" s="698"/>
      <c r="X59" s="698"/>
    </row>
    <row r="60" spans="2:24" ht="15">
      <c r="B60" s="170" t="s">
        <v>554</v>
      </c>
      <c r="C60" s="171"/>
      <c r="D60" s="171"/>
      <c r="E60" s="171"/>
      <c r="F60" s="171"/>
      <c r="G60" s="171"/>
      <c r="H60" s="171"/>
      <c r="I60" s="171"/>
      <c r="J60" s="171"/>
      <c r="K60" s="171"/>
      <c r="L60" s="171"/>
      <c r="M60" s="171"/>
      <c r="N60" s="171"/>
      <c r="O60" s="209"/>
      <c r="P60" s="347"/>
      <c r="Q60" s="347"/>
      <c r="R60" s="347"/>
      <c r="S60" s="347"/>
      <c r="T60" s="646"/>
      <c r="V60" s="170" t="s">
        <v>61</v>
      </c>
      <c r="W60" s="704"/>
      <c r="X60" s="704"/>
    </row>
    <row r="61" spans="2:24" ht="15.5" thickBot="1">
      <c r="B61" s="164" t="s">
        <v>555</v>
      </c>
      <c r="C61" s="172"/>
      <c r="D61" s="172"/>
      <c r="E61" s="172"/>
      <c r="F61" s="172"/>
      <c r="G61" s="172"/>
      <c r="H61" s="172"/>
      <c r="I61" s="172"/>
      <c r="J61" s="172"/>
      <c r="K61" s="172"/>
      <c r="L61" s="172"/>
      <c r="M61" s="172"/>
      <c r="N61" s="172"/>
      <c r="O61" s="210"/>
      <c r="P61" s="286"/>
      <c r="Q61" s="286"/>
      <c r="R61" s="286"/>
      <c r="S61" s="286"/>
      <c r="T61" s="645"/>
      <c r="V61" s="164" t="s">
        <v>62</v>
      </c>
      <c r="W61" s="705"/>
      <c r="X61" s="705"/>
    </row>
    <row r="62" spans="2:24" s="113" customFormat="1" ht="15.5">
      <c r="B62" s="175" t="s">
        <v>556</v>
      </c>
      <c r="C62" s="140">
        <v>56294</v>
      </c>
      <c r="D62" s="140">
        <v>48260</v>
      </c>
      <c r="E62" s="140">
        <v>39776</v>
      </c>
      <c r="F62" s="140">
        <v>34831</v>
      </c>
      <c r="G62" s="140">
        <v>45192</v>
      </c>
      <c r="H62" s="140">
        <v>71718</v>
      </c>
      <c r="I62" s="140">
        <v>58956</v>
      </c>
      <c r="J62" s="140">
        <v>33815</v>
      </c>
      <c r="K62" s="140">
        <v>45990</v>
      </c>
      <c r="L62" s="140">
        <v>55333</v>
      </c>
      <c r="M62" s="140">
        <v>50226</v>
      </c>
      <c r="N62" s="140">
        <v>39903</v>
      </c>
      <c r="O62" s="205">
        <v>47256</v>
      </c>
      <c r="P62" s="205">
        <v>35318.455847999998</v>
      </c>
      <c r="Q62" s="205">
        <v>43320.639578000002</v>
      </c>
      <c r="R62" s="205">
        <v>32110.072753</v>
      </c>
      <c r="S62" s="205">
        <v>43219.475380000003</v>
      </c>
      <c r="T62" s="205">
        <v>27384.360008000003</v>
      </c>
      <c r="U62" s="643"/>
      <c r="V62" s="175" t="s">
        <v>63</v>
      </c>
      <c r="W62" s="702">
        <v>57728.033616000001</v>
      </c>
      <c r="X62" s="702">
        <f>+[25]EEFF_Vías_Chi!X63</f>
        <v>104592.081036</v>
      </c>
    </row>
    <row r="63" spans="2:24" s="113" customFormat="1" ht="15.5">
      <c r="B63" s="175" t="s">
        <v>557</v>
      </c>
      <c r="C63" s="140">
        <v>8692</v>
      </c>
      <c r="D63" s="140">
        <v>4638</v>
      </c>
      <c r="E63" s="140">
        <v>19863</v>
      </c>
      <c r="F63" s="140">
        <v>22688</v>
      </c>
      <c r="G63" s="140">
        <v>20923</v>
      </c>
      <c r="H63" s="140">
        <v>5349</v>
      </c>
      <c r="I63" s="140">
        <v>21520</v>
      </c>
      <c r="J63" s="140">
        <v>21740</v>
      </c>
      <c r="K63" s="140">
        <v>23163</v>
      </c>
      <c r="L63" s="140">
        <v>10043</v>
      </c>
      <c r="M63" s="140">
        <v>30342</v>
      </c>
      <c r="N63" s="140">
        <v>28901</v>
      </c>
      <c r="O63" s="205">
        <v>30819</v>
      </c>
      <c r="P63" s="205">
        <v>38663.811324000002</v>
      </c>
      <c r="Q63" s="205">
        <f>33510.959359-36.210137</f>
        <v>33474.749221999999</v>
      </c>
      <c r="R63" s="205">
        <v>33473.091207999998</v>
      </c>
      <c r="S63" s="205">
        <v>32845.959670999997</v>
      </c>
      <c r="T63" s="205">
        <v>33957.303997000003</v>
      </c>
      <c r="U63" s="215"/>
      <c r="V63" s="175" t="s">
        <v>64</v>
      </c>
      <c r="W63" s="702">
        <v>9215.9828880000005</v>
      </c>
      <c r="X63" s="702">
        <f>+[25]EEFF_Vías_Chi!X64</f>
        <v>12080.057290000001</v>
      </c>
    </row>
    <row r="64" spans="2:24" s="113" customFormat="1" ht="15.5">
      <c r="B64" s="175" t="s">
        <v>558</v>
      </c>
      <c r="C64" s="140">
        <v>0</v>
      </c>
      <c r="D64" s="140">
        <v>0</v>
      </c>
      <c r="E64" s="140">
        <v>163</v>
      </c>
      <c r="F64" s="140">
        <v>180</v>
      </c>
      <c r="G64" s="140">
        <v>162</v>
      </c>
      <c r="H64" s="140">
        <v>0</v>
      </c>
      <c r="I64" s="140">
        <v>167</v>
      </c>
      <c r="J64" s="140">
        <v>190</v>
      </c>
      <c r="K64" s="140">
        <v>211</v>
      </c>
      <c r="L64" s="140">
        <v>0</v>
      </c>
      <c r="M64" s="140">
        <v>191</v>
      </c>
      <c r="N64" s="140">
        <v>230</v>
      </c>
      <c r="O64" s="205">
        <v>266</v>
      </c>
      <c r="P64" s="205">
        <v>277.297101</v>
      </c>
      <c r="Q64" s="205">
        <v>213.516063</v>
      </c>
      <c r="R64" s="205">
        <v>243.48038600000001</v>
      </c>
      <c r="S64" s="205">
        <v>243.48038600000001</v>
      </c>
      <c r="T64" s="205">
        <v>240.27998099999999</v>
      </c>
      <c r="U64" s="215"/>
      <c r="V64" s="175" t="s">
        <v>66</v>
      </c>
      <c r="W64" s="702">
        <v>204.18880999999999</v>
      </c>
      <c r="X64" s="702">
        <f>+[25]EEFF_Vías_Chi!X65</f>
        <v>230.35429400000001</v>
      </c>
    </row>
    <row r="65" spans="2:24" s="113" customFormat="1" ht="15.5">
      <c r="B65" s="175" t="s">
        <v>536</v>
      </c>
      <c r="C65" s="140">
        <v>0</v>
      </c>
      <c r="D65" s="140">
        <v>1442</v>
      </c>
      <c r="E65" s="140">
        <v>1968</v>
      </c>
      <c r="F65" s="140">
        <v>1875</v>
      </c>
      <c r="G65" s="140">
        <v>1598</v>
      </c>
      <c r="H65" s="140">
        <v>1618</v>
      </c>
      <c r="I65" s="140">
        <v>1771</v>
      </c>
      <c r="J65" s="140">
        <v>1806</v>
      </c>
      <c r="K65" s="140">
        <v>6851</v>
      </c>
      <c r="L65" s="140">
        <v>0</v>
      </c>
      <c r="M65" s="140">
        <v>2505</v>
      </c>
      <c r="N65" s="140">
        <v>1137</v>
      </c>
      <c r="O65" s="205">
        <v>1240</v>
      </c>
      <c r="P65" s="205">
        <v>998.79442900000004</v>
      </c>
      <c r="Q65" s="205">
        <v>2101.3967630000002</v>
      </c>
      <c r="R65" s="205">
        <v>1820.3525979999999</v>
      </c>
      <c r="S65" s="205">
        <v>2076.0057630000001</v>
      </c>
      <c r="T65" s="205">
        <v>2272.4342660000002</v>
      </c>
      <c r="U65" s="215"/>
      <c r="V65" s="175" t="s">
        <v>41</v>
      </c>
      <c r="W65" s="702">
        <v>2629.2194720000002</v>
      </c>
      <c r="X65" s="702">
        <f>+[25]EEFF_Vías_Chi!X66</f>
        <v>2308.777059</v>
      </c>
    </row>
    <row r="66" spans="2:24" s="113" customFormat="1" ht="15.5">
      <c r="B66" s="175" t="s">
        <v>559</v>
      </c>
      <c r="C66" s="140">
        <v>0</v>
      </c>
      <c r="D66" s="140">
        <v>0</v>
      </c>
      <c r="E66" s="140">
        <v>0</v>
      </c>
      <c r="F66" s="140">
        <v>0</v>
      </c>
      <c r="G66" s="140">
        <v>922</v>
      </c>
      <c r="H66" s="140">
        <v>0</v>
      </c>
      <c r="I66" s="140">
        <v>694</v>
      </c>
      <c r="J66" s="140">
        <v>2975</v>
      </c>
      <c r="K66" s="140">
        <v>2947</v>
      </c>
      <c r="L66" s="140">
        <v>7007</v>
      </c>
      <c r="M66" s="140">
        <v>6071</v>
      </c>
      <c r="N66" s="140">
        <v>8092</v>
      </c>
      <c r="O66" s="205">
        <v>8095</v>
      </c>
      <c r="P66" s="205">
        <v>11436.014999999999</v>
      </c>
      <c r="Q66" s="205">
        <v>11351.347</v>
      </c>
      <c r="R66" s="205">
        <v>13647.532169</v>
      </c>
      <c r="S66" s="205">
        <v>15355.741</v>
      </c>
      <c r="T66" s="205">
        <v>12111.029498</v>
      </c>
      <c r="U66" s="215"/>
      <c r="V66" s="175" t="s">
        <v>67</v>
      </c>
      <c r="W66" s="702">
        <v>12408.512487</v>
      </c>
      <c r="X66" s="702">
        <f>+[25]EEFF_Vías_Chi!X67</f>
        <v>12501.872487000001</v>
      </c>
    </row>
    <row r="67" spans="2:24" s="113" customFormat="1" ht="15.5">
      <c r="B67" s="175" t="s">
        <v>560</v>
      </c>
      <c r="C67" s="140">
        <v>1292</v>
      </c>
      <c r="D67" s="140">
        <v>1120</v>
      </c>
      <c r="E67" s="140">
        <v>414</v>
      </c>
      <c r="F67" s="140">
        <v>739</v>
      </c>
      <c r="G67" s="140">
        <v>812</v>
      </c>
      <c r="H67" s="140">
        <v>1117</v>
      </c>
      <c r="I67" s="140">
        <v>550</v>
      </c>
      <c r="J67" s="140">
        <v>733</v>
      </c>
      <c r="K67" s="140">
        <v>1023</v>
      </c>
      <c r="L67" s="140">
        <v>1357</v>
      </c>
      <c r="M67" s="140">
        <v>481</v>
      </c>
      <c r="N67" s="140">
        <v>783</v>
      </c>
      <c r="O67" s="205">
        <v>836</v>
      </c>
      <c r="P67" s="205">
        <v>1163.2058919999999</v>
      </c>
      <c r="Q67" s="205">
        <v>473.45042699999999</v>
      </c>
      <c r="R67" s="205">
        <v>776.28130199999998</v>
      </c>
      <c r="S67" s="205">
        <v>880.65506900000003</v>
      </c>
      <c r="T67" s="205">
        <v>1276.1774789999999</v>
      </c>
      <c r="U67" s="215"/>
      <c r="V67" s="175" t="s">
        <v>65</v>
      </c>
      <c r="W67" s="702">
        <v>526.46674599999994</v>
      </c>
      <c r="X67" s="702">
        <f>+[25]EEFF_Vías_Chi!X68</f>
        <v>890.48920199999998</v>
      </c>
    </row>
    <row r="68" spans="2:24" s="113" customFormat="1" ht="15.5">
      <c r="B68" s="175" t="s">
        <v>561</v>
      </c>
      <c r="C68" s="140">
        <v>2838</v>
      </c>
      <c r="D68" s="140">
        <v>2</v>
      </c>
      <c r="E68" s="140">
        <v>0</v>
      </c>
      <c r="F68" s="140">
        <v>0</v>
      </c>
      <c r="G68" s="140">
        <v>0</v>
      </c>
      <c r="H68" s="140">
        <v>1</v>
      </c>
      <c r="I68" s="140">
        <v>0</v>
      </c>
      <c r="J68" s="140">
        <v>0</v>
      </c>
      <c r="K68" s="140">
        <v>0</v>
      </c>
      <c r="L68" s="140">
        <v>0</v>
      </c>
      <c r="M68" s="140">
        <v>0</v>
      </c>
      <c r="N68" s="140">
        <v>243</v>
      </c>
      <c r="O68" s="205">
        <v>254</v>
      </c>
      <c r="P68" s="205">
        <v>294.09186399999999</v>
      </c>
      <c r="Q68" s="205">
        <v>317.47848099999999</v>
      </c>
      <c r="R68" s="205">
        <v>364.50745000000001</v>
      </c>
      <c r="S68" s="205">
        <v>441.14176300000003</v>
      </c>
      <c r="T68" s="205">
        <v>420.423698</v>
      </c>
      <c r="U68" s="215"/>
      <c r="V68" s="175" t="s">
        <v>68</v>
      </c>
      <c r="W68" s="702">
        <v>6110.1125659999998</v>
      </c>
      <c r="X68" s="702">
        <f>+[25]EEFF_Vías_Chi!X69</f>
        <v>504.57328899999999</v>
      </c>
    </row>
    <row r="69" spans="2:24" s="113" customFormat="1" ht="15.5">
      <c r="B69" s="175" t="s">
        <v>624</v>
      </c>
      <c r="C69" s="140">
        <v>0</v>
      </c>
      <c r="D69" s="140">
        <v>0</v>
      </c>
      <c r="E69" s="140">
        <v>0</v>
      </c>
      <c r="F69" s="140">
        <v>0</v>
      </c>
      <c r="G69" s="140">
        <v>0</v>
      </c>
      <c r="H69" s="140">
        <v>0</v>
      </c>
      <c r="I69" s="140">
        <v>0</v>
      </c>
      <c r="J69" s="140">
        <v>0</v>
      </c>
      <c r="K69" s="140">
        <v>0</v>
      </c>
      <c r="L69" s="140">
        <v>0</v>
      </c>
      <c r="M69" s="140">
        <v>0</v>
      </c>
      <c r="N69" s="140">
        <v>0</v>
      </c>
      <c r="O69" s="205">
        <v>0</v>
      </c>
      <c r="P69" s="205">
        <v>0</v>
      </c>
      <c r="Q69" s="205">
        <v>0</v>
      </c>
      <c r="R69" s="205">
        <v>0</v>
      </c>
      <c r="S69" s="205">
        <v>0</v>
      </c>
      <c r="T69" s="205">
        <v>0</v>
      </c>
      <c r="U69" s="215"/>
      <c r="V69" s="175" t="s">
        <v>624</v>
      </c>
      <c r="W69" s="702"/>
      <c r="X69" s="702">
        <f>+[25]EEFF_Vías_Chi!X70</f>
        <v>0</v>
      </c>
    </row>
    <row r="70" spans="2:24" ht="15">
      <c r="B70" s="164" t="s">
        <v>562</v>
      </c>
      <c r="C70" s="169">
        <f t="shared" ref="C70:N70" si="3">SUM(C62:C69)</f>
        <v>69116</v>
      </c>
      <c r="D70" s="169">
        <f t="shared" si="3"/>
        <v>55462</v>
      </c>
      <c r="E70" s="169">
        <f t="shared" si="3"/>
        <v>62184</v>
      </c>
      <c r="F70" s="169">
        <f t="shared" si="3"/>
        <v>60313</v>
      </c>
      <c r="G70" s="169">
        <f t="shared" si="3"/>
        <v>69609</v>
      </c>
      <c r="H70" s="169">
        <f t="shared" si="3"/>
        <v>79803</v>
      </c>
      <c r="I70" s="169">
        <f t="shared" si="3"/>
        <v>83658</v>
      </c>
      <c r="J70" s="169">
        <f t="shared" si="3"/>
        <v>61259</v>
      </c>
      <c r="K70" s="169">
        <f t="shared" si="3"/>
        <v>80185</v>
      </c>
      <c r="L70" s="169">
        <f t="shared" si="3"/>
        <v>73740</v>
      </c>
      <c r="M70" s="169">
        <f t="shared" si="3"/>
        <v>89816</v>
      </c>
      <c r="N70" s="169">
        <f t="shared" si="3"/>
        <v>79289</v>
      </c>
      <c r="O70" s="207">
        <v>88766</v>
      </c>
      <c r="P70" s="207">
        <f>SUM(P62:P69)</f>
        <v>88151.671457999997</v>
      </c>
      <c r="Q70" s="207">
        <f>SUM(Q62:Q69)</f>
        <v>91252.577533999996</v>
      </c>
      <c r="R70" s="207">
        <v>82435.317865999998</v>
      </c>
      <c r="S70" s="207">
        <v>95062.459031999999</v>
      </c>
      <c r="T70" s="207">
        <v>77662.008927000017</v>
      </c>
      <c r="U70" s="215"/>
      <c r="V70" s="164" t="s">
        <v>70</v>
      </c>
      <c r="W70" s="703">
        <v>88822.516585000005</v>
      </c>
      <c r="X70" s="703">
        <f>+[25]EEFF_Vías_Chi!X71</f>
        <v>133108.20465699999</v>
      </c>
    </row>
    <row r="71" spans="2:24" ht="15">
      <c r="B71" s="173" t="s">
        <v>563</v>
      </c>
      <c r="C71" s="174"/>
      <c r="D71" s="174"/>
      <c r="E71" s="174"/>
      <c r="F71" s="174"/>
      <c r="G71" s="174"/>
      <c r="H71" s="174"/>
      <c r="I71" s="174"/>
      <c r="J71" s="174"/>
      <c r="K71" s="174"/>
      <c r="L71" s="174"/>
      <c r="M71" s="174"/>
      <c r="N71" s="174"/>
      <c r="O71" s="211"/>
      <c r="P71" s="211"/>
      <c r="Q71" s="211"/>
      <c r="R71" s="211"/>
      <c r="S71" s="211"/>
      <c r="T71" s="652"/>
      <c r="V71" s="173" t="s">
        <v>71</v>
      </c>
      <c r="W71" s="706"/>
      <c r="X71" s="706">
        <f>+[25]EEFF_Vías_Chi!X72</f>
        <v>0</v>
      </c>
    </row>
    <row r="72" spans="2:24" s="113" customFormat="1" ht="15.5">
      <c r="B72" s="175" t="s">
        <v>556</v>
      </c>
      <c r="C72" s="140">
        <v>496863</v>
      </c>
      <c r="D72" s="140">
        <v>493406</v>
      </c>
      <c r="E72" s="140">
        <v>497438</v>
      </c>
      <c r="F72" s="140">
        <v>487255</v>
      </c>
      <c r="G72" s="140">
        <v>495094</v>
      </c>
      <c r="H72" s="140">
        <v>619671</v>
      </c>
      <c r="I72" s="140">
        <v>474172</v>
      </c>
      <c r="J72" s="140">
        <v>626883</v>
      </c>
      <c r="K72" s="140">
        <v>627450</v>
      </c>
      <c r="L72" s="140">
        <v>765038</v>
      </c>
      <c r="M72" s="140">
        <v>608941</v>
      </c>
      <c r="N72" s="140">
        <v>605645</v>
      </c>
      <c r="O72" s="205">
        <v>610885</v>
      </c>
      <c r="P72" s="205">
        <v>605149.71300999995</v>
      </c>
      <c r="Q72" s="205">
        <v>611367.66704900004</v>
      </c>
      <c r="R72" s="205">
        <v>611836.56228900002</v>
      </c>
      <c r="S72" s="205">
        <v>616334.07324499998</v>
      </c>
      <c r="T72" s="205">
        <v>619998.59155200003</v>
      </c>
      <c r="U72" s="643"/>
      <c r="V72" s="175" t="s">
        <v>63</v>
      </c>
      <c r="W72" s="702">
        <v>810872.78162300005</v>
      </c>
      <c r="X72" s="702">
        <f>+[25]EEFF_Vías_Chi!X73</f>
        <v>793060.90998999996</v>
      </c>
    </row>
    <row r="73" spans="2:24" s="113" customFormat="1" ht="15.5">
      <c r="B73" s="175" t="s">
        <v>557</v>
      </c>
      <c r="C73" s="140">
        <v>161074</v>
      </c>
      <c r="D73" s="140">
        <v>164349</v>
      </c>
      <c r="E73" s="140">
        <v>148174</v>
      </c>
      <c r="F73" s="140">
        <v>152929</v>
      </c>
      <c r="G73" s="140">
        <v>149009</v>
      </c>
      <c r="H73" s="140">
        <v>0</v>
      </c>
      <c r="I73" s="140">
        <v>149735</v>
      </c>
      <c r="J73" s="140">
        <v>157749</v>
      </c>
      <c r="K73" s="140">
        <v>149073</v>
      </c>
      <c r="L73" s="140">
        <v>903</v>
      </c>
      <c r="M73" s="140">
        <v>149509</v>
      </c>
      <c r="N73" s="140">
        <v>159598</v>
      </c>
      <c r="O73" s="205">
        <v>156384</v>
      </c>
      <c r="P73" s="205">
        <v>169595.62221900001</v>
      </c>
      <c r="Q73" s="205">
        <v>167875.36014899999</v>
      </c>
      <c r="R73" s="205">
        <v>173715.642448</v>
      </c>
      <c r="S73" s="205">
        <v>169075.533807</v>
      </c>
      <c r="T73" s="205">
        <v>178394.27674299999</v>
      </c>
      <c r="U73" s="215"/>
      <c r="V73" s="175" t="s">
        <v>64</v>
      </c>
      <c r="W73" s="702">
        <v>166.016572</v>
      </c>
      <c r="X73" s="702">
        <f>+[25]EEFF_Vías_Chi!X74</f>
        <v>122.22329000000001</v>
      </c>
    </row>
    <row r="74" spans="2:24" s="113" customFormat="1" ht="15.5">
      <c r="B74" s="175" t="s">
        <v>564</v>
      </c>
      <c r="C74" s="140">
        <v>0</v>
      </c>
      <c r="D74" s="140">
        <v>0</v>
      </c>
      <c r="E74" s="140">
        <v>0</v>
      </c>
      <c r="F74" s="140">
        <v>0</v>
      </c>
      <c r="G74" s="140">
        <v>0</v>
      </c>
      <c r="H74" s="140">
        <v>0</v>
      </c>
      <c r="I74" s="140">
        <v>0</v>
      </c>
      <c r="J74" s="140">
        <v>0</v>
      </c>
      <c r="K74" s="140">
        <v>0</v>
      </c>
      <c r="L74" s="140">
        <v>0</v>
      </c>
      <c r="M74" s="140">
        <v>0</v>
      </c>
      <c r="N74" s="140">
        <v>0</v>
      </c>
      <c r="O74" s="205">
        <v>0</v>
      </c>
      <c r="P74" s="205">
        <v>0</v>
      </c>
      <c r="Q74" s="205">
        <v>0</v>
      </c>
      <c r="R74" s="205">
        <v>0</v>
      </c>
      <c r="S74" s="205">
        <v>0</v>
      </c>
      <c r="T74" s="205">
        <v>0</v>
      </c>
      <c r="U74" s="215"/>
      <c r="V74" s="175" t="s">
        <v>72</v>
      </c>
      <c r="W74" s="702">
        <v>0</v>
      </c>
      <c r="X74" s="702">
        <f>+[25]EEFF_Vías_Chi!X75</f>
        <v>0</v>
      </c>
    </row>
    <row r="75" spans="2:24" s="113" customFormat="1" ht="15.5">
      <c r="B75" s="175" t="s">
        <v>558</v>
      </c>
      <c r="C75" s="140">
        <v>0</v>
      </c>
      <c r="D75" s="140">
        <v>0</v>
      </c>
      <c r="E75" s="140">
        <v>0</v>
      </c>
      <c r="F75" s="140">
        <v>0</v>
      </c>
      <c r="G75" s="140">
        <v>0</v>
      </c>
      <c r="H75" s="140">
        <v>0</v>
      </c>
      <c r="I75" s="140">
        <v>0</v>
      </c>
      <c r="J75" s="140">
        <v>0</v>
      </c>
      <c r="K75" s="140">
        <v>0</v>
      </c>
      <c r="L75" s="140">
        <v>0</v>
      </c>
      <c r="M75" s="140">
        <v>0</v>
      </c>
      <c r="N75" s="140">
        <v>0</v>
      </c>
      <c r="O75" s="205">
        <v>0</v>
      </c>
      <c r="P75" s="205">
        <v>0</v>
      </c>
      <c r="Q75" s="205">
        <v>0</v>
      </c>
      <c r="R75" s="205">
        <v>0</v>
      </c>
      <c r="S75" s="205">
        <v>0</v>
      </c>
      <c r="T75" s="205">
        <v>0</v>
      </c>
      <c r="U75" s="215"/>
      <c r="V75" s="175" t="s">
        <v>66</v>
      </c>
      <c r="W75" s="702">
        <v>0</v>
      </c>
      <c r="X75" s="702">
        <f>+[25]EEFF_Vías_Chi!X76</f>
        <v>0</v>
      </c>
    </row>
    <row r="76" spans="2:24" s="113" customFormat="1" ht="15.5">
      <c r="B76" s="175" t="s">
        <v>559</v>
      </c>
      <c r="C76" s="140">
        <v>0</v>
      </c>
      <c r="D76" s="140">
        <v>0</v>
      </c>
      <c r="E76" s="140">
        <v>0</v>
      </c>
      <c r="F76" s="140">
        <v>0</v>
      </c>
      <c r="G76" s="140">
        <v>0</v>
      </c>
      <c r="H76" s="140">
        <v>0</v>
      </c>
      <c r="I76" s="140">
        <v>0</v>
      </c>
      <c r="J76" s="140">
        <v>0</v>
      </c>
      <c r="K76" s="140">
        <v>0</v>
      </c>
      <c r="L76" s="140">
        <v>0</v>
      </c>
      <c r="M76" s="140">
        <v>0</v>
      </c>
      <c r="N76" s="140">
        <v>0</v>
      </c>
      <c r="O76" s="205">
        <v>0</v>
      </c>
      <c r="P76" s="205">
        <v>0</v>
      </c>
      <c r="Q76" s="205">
        <v>0</v>
      </c>
      <c r="R76" s="205">
        <v>0</v>
      </c>
      <c r="S76" s="205">
        <v>0</v>
      </c>
      <c r="T76" s="205">
        <v>0</v>
      </c>
      <c r="U76" s="215"/>
      <c r="V76" s="175" t="s">
        <v>67</v>
      </c>
      <c r="W76" s="702">
        <v>0</v>
      </c>
      <c r="X76" s="702">
        <f>+[25]EEFF_Vías_Chi!X77</f>
        <v>0</v>
      </c>
    </row>
    <row r="77" spans="2:24" s="113" customFormat="1" ht="15.5">
      <c r="B77" s="175" t="s">
        <v>561</v>
      </c>
      <c r="C77" s="140">
        <v>0</v>
      </c>
      <c r="D77" s="140">
        <v>0</v>
      </c>
      <c r="E77" s="140">
        <v>0</v>
      </c>
      <c r="F77" s="140">
        <v>0</v>
      </c>
      <c r="G77" s="140">
        <v>0</v>
      </c>
      <c r="H77" s="140">
        <v>0</v>
      </c>
      <c r="I77" s="140">
        <v>0</v>
      </c>
      <c r="J77" s="140">
        <v>0</v>
      </c>
      <c r="K77" s="140">
        <v>0</v>
      </c>
      <c r="L77" s="140">
        <v>0</v>
      </c>
      <c r="M77" s="140">
        <v>0</v>
      </c>
      <c r="N77" s="140">
        <v>0</v>
      </c>
      <c r="O77" s="205">
        <v>0</v>
      </c>
      <c r="P77" s="205">
        <v>0</v>
      </c>
      <c r="Q77" s="205">
        <v>0</v>
      </c>
      <c r="R77" s="205">
        <v>0</v>
      </c>
      <c r="S77" s="205">
        <v>0</v>
      </c>
      <c r="T77" s="205">
        <v>0</v>
      </c>
      <c r="U77" s="215"/>
      <c r="V77" s="175" t="s">
        <v>68</v>
      </c>
      <c r="W77" s="702">
        <v>0</v>
      </c>
      <c r="X77" s="702">
        <f>+[25]EEFF_Vías_Chi!X78</f>
        <v>0</v>
      </c>
    </row>
    <row r="78" spans="2:24" s="113" customFormat="1" ht="15.5">
      <c r="B78" s="175" t="s">
        <v>565</v>
      </c>
      <c r="C78" s="140">
        <v>72183</v>
      </c>
      <c r="D78" s="140">
        <v>84171</v>
      </c>
      <c r="E78" s="140">
        <v>86079</v>
      </c>
      <c r="F78" s="140">
        <v>87753</v>
      </c>
      <c r="G78" s="140">
        <v>89323</v>
      </c>
      <c r="H78" s="140">
        <v>89746</v>
      </c>
      <c r="I78" s="140">
        <v>93777</v>
      </c>
      <c r="J78" s="140">
        <v>94007</v>
      </c>
      <c r="K78" s="140">
        <v>98062</v>
      </c>
      <c r="L78" s="140">
        <v>100617</v>
      </c>
      <c r="M78" s="140">
        <v>102471</v>
      </c>
      <c r="N78" s="140">
        <v>104655</v>
      </c>
      <c r="O78" s="205">
        <v>109979</v>
      </c>
      <c r="P78" s="205">
        <v>109616.095346</v>
      </c>
      <c r="Q78" s="205">
        <v>111117.06804699999</v>
      </c>
      <c r="R78" s="205">
        <v>113124.88226499999</v>
      </c>
      <c r="S78" s="205">
        <v>115640.40788100001</v>
      </c>
      <c r="T78" s="205">
        <v>110045.521048</v>
      </c>
      <c r="U78" s="215"/>
      <c r="V78" s="175" t="s">
        <v>97</v>
      </c>
      <c r="W78" s="702">
        <v>110900.750611</v>
      </c>
      <c r="X78" s="702">
        <f>+[25]EEFF_Vías_Chi!X79</f>
        <v>98245.723693000007</v>
      </c>
    </row>
    <row r="79" spans="2:24" ht="15">
      <c r="B79" s="164" t="s">
        <v>566</v>
      </c>
      <c r="C79" s="169">
        <f t="shared" ref="C79:N79" si="4">SUM(C72:C78)</f>
        <v>730120</v>
      </c>
      <c r="D79" s="169">
        <f t="shared" si="4"/>
        <v>741926</v>
      </c>
      <c r="E79" s="169">
        <f t="shared" si="4"/>
        <v>731691</v>
      </c>
      <c r="F79" s="169">
        <f t="shared" si="4"/>
        <v>727937</v>
      </c>
      <c r="G79" s="169">
        <f t="shared" si="4"/>
        <v>733426</v>
      </c>
      <c r="H79" s="169">
        <f t="shared" si="4"/>
        <v>709417</v>
      </c>
      <c r="I79" s="169">
        <f t="shared" si="4"/>
        <v>717684</v>
      </c>
      <c r="J79" s="169">
        <f t="shared" si="4"/>
        <v>878639</v>
      </c>
      <c r="K79" s="169">
        <f t="shared" si="4"/>
        <v>874585</v>
      </c>
      <c r="L79" s="169">
        <f t="shared" si="4"/>
        <v>866558</v>
      </c>
      <c r="M79" s="169">
        <f t="shared" si="4"/>
        <v>860921</v>
      </c>
      <c r="N79" s="169">
        <f t="shared" si="4"/>
        <v>869898</v>
      </c>
      <c r="O79" s="207">
        <v>877248</v>
      </c>
      <c r="P79" s="207">
        <f>SUM(P72:P78)</f>
        <v>884361.43057500001</v>
      </c>
      <c r="Q79" s="207">
        <f>SUM(Q72:Q78)</f>
        <v>890360.09524499997</v>
      </c>
      <c r="R79" s="207">
        <v>898677.08700200007</v>
      </c>
      <c r="S79" s="207">
        <v>901050.01493299997</v>
      </c>
      <c r="T79" s="207">
        <v>908438.38934300002</v>
      </c>
      <c r="U79" s="215"/>
      <c r="V79" s="164" t="s">
        <v>73</v>
      </c>
      <c r="W79" s="703">
        <v>921939.54880600004</v>
      </c>
      <c r="X79" s="703">
        <f>+[25]EEFF_Vías_Chi!X80</f>
        <v>891428.85697299999</v>
      </c>
    </row>
    <row r="80" spans="2:24" ht="15">
      <c r="B80" s="167" t="s">
        <v>567</v>
      </c>
      <c r="C80" s="168">
        <f t="shared" ref="C80:N80" si="5">+C70+C79</f>
        <v>799236</v>
      </c>
      <c r="D80" s="168">
        <f t="shared" si="5"/>
        <v>797388</v>
      </c>
      <c r="E80" s="168">
        <f t="shared" si="5"/>
        <v>793875</v>
      </c>
      <c r="F80" s="168">
        <f t="shared" si="5"/>
        <v>788250</v>
      </c>
      <c r="G80" s="168">
        <f t="shared" si="5"/>
        <v>803035</v>
      </c>
      <c r="H80" s="168">
        <f t="shared" si="5"/>
        <v>789220</v>
      </c>
      <c r="I80" s="168">
        <f t="shared" si="5"/>
        <v>801342</v>
      </c>
      <c r="J80" s="168">
        <f t="shared" si="5"/>
        <v>939898</v>
      </c>
      <c r="K80" s="168">
        <f t="shared" si="5"/>
        <v>954770</v>
      </c>
      <c r="L80" s="168">
        <f t="shared" si="5"/>
        <v>940298</v>
      </c>
      <c r="M80" s="168">
        <f t="shared" si="5"/>
        <v>950737</v>
      </c>
      <c r="N80" s="168">
        <f t="shared" si="5"/>
        <v>949187</v>
      </c>
      <c r="O80" s="206">
        <v>966014</v>
      </c>
      <c r="P80" s="206">
        <f>+P79+P70</f>
        <v>972513.10203299997</v>
      </c>
      <c r="Q80" s="206">
        <f>+Q79+Q70</f>
        <v>981612.67277900001</v>
      </c>
      <c r="R80" s="206">
        <v>981112.40486800007</v>
      </c>
      <c r="S80" s="206">
        <v>996112.47396500001</v>
      </c>
      <c r="T80" s="206">
        <v>986100.39827000001</v>
      </c>
      <c r="V80" s="167" t="s">
        <v>74</v>
      </c>
      <c r="W80" s="701">
        <v>1010762.065391</v>
      </c>
      <c r="X80" s="701">
        <f>+[25]EEFF_Vías_Chi!X81</f>
        <v>1024537.06163</v>
      </c>
    </row>
    <row r="81" spans="2:24" ht="15">
      <c r="B81" s="139"/>
      <c r="C81" s="137"/>
      <c r="D81" s="137"/>
      <c r="E81" s="137"/>
      <c r="F81" s="137"/>
      <c r="G81" s="137"/>
      <c r="H81" s="137"/>
      <c r="I81" s="137"/>
      <c r="J81" s="137"/>
      <c r="K81" s="137"/>
      <c r="L81" s="137"/>
      <c r="M81" s="137"/>
      <c r="N81" s="137"/>
      <c r="O81" s="208"/>
      <c r="P81" s="208"/>
      <c r="Q81" s="208"/>
      <c r="R81" s="208"/>
      <c r="S81" s="208">
        <v>0</v>
      </c>
      <c r="T81" s="648"/>
      <c r="V81" s="139"/>
      <c r="W81" s="707"/>
      <c r="X81" s="707">
        <f>+[25]EEFF_Vías_Chi!X82</f>
        <v>0</v>
      </c>
    </row>
    <row r="82" spans="2:24" ht="15">
      <c r="B82" s="173" t="s">
        <v>568</v>
      </c>
      <c r="C82" s="174"/>
      <c r="D82" s="174"/>
      <c r="E82" s="174"/>
      <c r="F82" s="174"/>
      <c r="G82" s="174"/>
      <c r="H82" s="174"/>
      <c r="I82" s="174"/>
      <c r="J82" s="174"/>
      <c r="K82" s="174"/>
      <c r="L82" s="174"/>
      <c r="M82" s="174"/>
      <c r="N82" s="174"/>
      <c r="O82" s="211"/>
      <c r="P82" s="211"/>
      <c r="Q82" s="211"/>
      <c r="R82" s="211"/>
      <c r="S82" s="211"/>
      <c r="T82" s="652"/>
      <c r="V82" s="173" t="s">
        <v>75</v>
      </c>
      <c r="W82" s="706"/>
      <c r="X82" s="706">
        <f>+[25]EEFF_Vías_Chi!X83</f>
        <v>0</v>
      </c>
    </row>
    <row r="83" spans="2:24" s="113" customFormat="1" ht="15.5">
      <c r="B83" s="175" t="s">
        <v>569</v>
      </c>
      <c r="C83" s="140">
        <v>85214</v>
      </c>
      <c r="D83" s="140">
        <v>85214</v>
      </c>
      <c r="E83" s="140">
        <v>85214</v>
      </c>
      <c r="F83" s="140">
        <v>85214</v>
      </c>
      <c r="G83" s="140">
        <v>85214</v>
      </c>
      <c r="H83" s="140">
        <v>85214</v>
      </c>
      <c r="I83" s="140">
        <v>85214</v>
      </c>
      <c r="J83" s="140">
        <v>85214</v>
      </c>
      <c r="K83" s="140">
        <v>85214</v>
      </c>
      <c r="L83" s="140">
        <v>85214</v>
      </c>
      <c r="M83" s="140">
        <v>85214</v>
      </c>
      <c r="N83" s="140">
        <v>85214</v>
      </c>
      <c r="O83" s="205">
        <v>85214</v>
      </c>
      <c r="P83" s="205">
        <v>85214.499991000004</v>
      </c>
      <c r="Q83" s="205">
        <v>85214.499991000004</v>
      </c>
      <c r="R83" s="205">
        <v>85214.499991000004</v>
      </c>
      <c r="S83" s="205">
        <v>85214.499991000004</v>
      </c>
      <c r="T83" s="205">
        <v>85214.499991000004</v>
      </c>
      <c r="U83" s="643"/>
      <c r="V83" s="175" t="s">
        <v>76</v>
      </c>
      <c r="W83" s="702">
        <v>85214.499991000004</v>
      </c>
      <c r="X83" s="702">
        <f>+[25]EEFF_Vías_Chi!X84</f>
        <v>85214.499991000004</v>
      </c>
    </row>
    <row r="84" spans="2:24" s="113" customFormat="1" ht="15.5">
      <c r="B84" s="175" t="s">
        <v>570</v>
      </c>
      <c r="C84" s="140">
        <v>0</v>
      </c>
      <c r="D84" s="140">
        <v>0</v>
      </c>
      <c r="E84" s="140">
        <v>0</v>
      </c>
      <c r="F84" s="140">
        <v>0</v>
      </c>
      <c r="G84" s="140">
        <v>0</v>
      </c>
      <c r="H84" s="140">
        <v>0</v>
      </c>
      <c r="I84" s="140">
        <v>0</v>
      </c>
      <c r="J84" s="140">
        <v>0</v>
      </c>
      <c r="K84" s="140">
        <v>0</v>
      </c>
      <c r="L84" s="140">
        <v>0</v>
      </c>
      <c r="M84" s="140">
        <v>0</v>
      </c>
      <c r="N84" s="140">
        <v>0</v>
      </c>
      <c r="O84" s="205">
        <v>0</v>
      </c>
      <c r="P84" s="205">
        <v>0</v>
      </c>
      <c r="Q84" s="205">
        <v>0</v>
      </c>
      <c r="R84" s="205">
        <v>0</v>
      </c>
      <c r="S84" s="205">
        <v>0</v>
      </c>
      <c r="T84" s="205">
        <v>0</v>
      </c>
      <c r="U84" s="215"/>
      <c r="V84" s="175" t="s">
        <v>77</v>
      </c>
      <c r="W84" s="702">
        <v>0</v>
      </c>
      <c r="X84" s="702">
        <f>+[25]EEFF_Vías_Chi!X85</f>
        <v>0</v>
      </c>
    </row>
    <row r="85" spans="2:24" s="113" customFormat="1" ht="15.5">
      <c r="B85" s="175" t="s">
        <v>571</v>
      </c>
      <c r="C85" s="140">
        <v>0</v>
      </c>
      <c r="D85" s="140">
        <v>0</v>
      </c>
      <c r="E85" s="140">
        <v>0</v>
      </c>
      <c r="F85" s="140">
        <v>0</v>
      </c>
      <c r="G85" s="140">
        <v>0</v>
      </c>
      <c r="H85" s="140">
        <v>0</v>
      </c>
      <c r="I85" s="140">
        <v>0</v>
      </c>
      <c r="J85" s="140">
        <v>0</v>
      </c>
      <c r="K85" s="140">
        <v>0</v>
      </c>
      <c r="L85" s="140">
        <v>0</v>
      </c>
      <c r="M85" s="140">
        <v>0</v>
      </c>
      <c r="N85" s="140">
        <v>0</v>
      </c>
      <c r="O85" s="205">
        <v>0</v>
      </c>
      <c r="P85" s="205">
        <v>0</v>
      </c>
      <c r="Q85" s="205">
        <v>0</v>
      </c>
      <c r="R85" s="205">
        <v>0</v>
      </c>
      <c r="S85" s="205">
        <v>0</v>
      </c>
      <c r="T85" s="205">
        <v>0</v>
      </c>
      <c r="U85" s="215"/>
      <c r="V85" s="175" t="s">
        <v>78</v>
      </c>
      <c r="W85" s="702">
        <v>0</v>
      </c>
      <c r="X85" s="702">
        <f>+[25]EEFF_Vías_Chi!X86</f>
        <v>0</v>
      </c>
    </row>
    <row r="86" spans="2:24" s="113" customFormat="1" ht="15.5">
      <c r="B86" s="175" t="s">
        <v>572</v>
      </c>
      <c r="C86" s="140">
        <v>193927</v>
      </c>
      <c r="D86" s="140">
        <v>236233</v>
      </c>
      <c r="E86" s="140">
        <v>281327</v>
      </c>
      <c r="F86" s="140">
        <v>281327</v>
      </c>
      <c r="G86" s="140">
        <v>281327</v>
      </c>
      <c r="H86" s="140">
        <v>281225</v>
      </c>
      <c r="I86" s="140">
        <v>324193</v>
      </c>
      <c r="J86" s="140">
        <v>324193</v>
      </c>
      <c r="K86" s="140">
        <v>324193</v>
      </c>
      <c r="L86" s="140">
        <v>324193</v>
      </c>
      <c r="M86" s="140">
        <v>318693</v>
      </c>
      <c r="N86" s="140">
        <v>318693</v>
      </c>
      <c r="O86" s="205">
        <v>318693</v>
      </c>
      <c r="P86" s="205">
        <v>318693.229207</v>
      </c>
      <c r="Q86" s="205">
        <v>357704.89399499999</v>
      </c>
      <c r="R86" s="205">
        <v>357704.89399499999</v>
      </c>
      <c r="S86" s="205">
        <v>357704.89399499999</v>
      </c>
      <c r="T86" s="205">
        <v>302116.86199499998</v>
      </c>
      <c r="U86" s="215"/>
      <c r="V86" s="175" t="s">
        <v>79</v>
      </c>
      <c r="W86" s="702">
        <v>345594.87307600002</v>
      </c>
      <c r="X86" s="702">
        <f>+[25]EEFF_Vías_Chi!X87</f>
        <v>345594.87307600002</v>
      </c>
    </row>
    <row r="87" spans="2:24" s="113" customFormat="1" ht="15.5">
      <c r="B87" s="175" t="s">
        <v>573</v>
      </c>
      <c r="C87" s="140">
        <v>42306</v>
      </c>
      <c r="D87" s="140">
        <v>45093</v>
      </c>
      <c r="E87" s="140">
        <v>9565</v>
      </c>
      <c r="F87" s="140">
        <v>19422</v>
      </c>
      <c r="G87" s="140">
        <v>26900</v>
      </c>
      <c r="H87" s="140">
        <v>42969</v>
      </c>
      <c r="I87" s="140">
        <v>10807</v>
      </c>
      <c r="J87" s="140">
        <v>19876</v>
      </c>
      <c r="K87" s="140">
        <v>33777</v>
      </c>
      <c r="L87" s="140">
        <v>45514</v>
      </c>
      <c r="M87" s="140">
        <v>10774</v>
      </c>
      <c r="N87" s="140">
        <v>18189</v>
      </c>
      <c r="O87" s="205">
        <v>33112</v>
      </c>
      <c r="P87" s="205">
        <v>39011.664788000002</v>
      </c>
      <c r="Q87" s="205">
        <v>11526.165836</v>
      </c>
      <c r="R87" s="205">
        <v>23572.413223</v>
      </c>
      <c r="S87" s="205">
        <v>33497.750252999991</v>
      </c>
      <c r="T87" s="205">
        <v>43478.011079999997</v>
      </c>
      <c r="U87" s="215"/>
      <c r="V87" s="175" t="s">
        <v>80</v>
      </c>
      <c r="W87" s="702">
        <v>3398.020638</v>
      </c>
      <c r="X87" s="702">
        <f>+[25]EEFF_Vías_Chi!X88</f>
        <v>9911.820232</v>
      </c>
    </row>
    <row r="88" spans="2:24" s="113" customFormat="1" ht="15.5">
      <c r="B88" s="175" t="s">
        <v>574</v>
      </c>
      <c r="C88" s="140">
        <v>4355</v>
      </c>
      <c r="D88" s="140">
        <v>2292</v>
      </c>
      <c r="E88" s="140">
        <v>1745</v>
      </c>
      <c r="F88" s="140">
        <v>1107</v>
      </c>
      <c r="G88" s="140">
        <v>1411</v>
      </c>
      <c r="H88" s="140">
        <v>2883</v>
      </c>
      <c r="I88" s="140">
        <v>2886</v>
      </c>
      <c r="J88" s="140">
        <v>2826</v>
      </c>
      <c r="K88" s="140">
        <v>2802</v>
      </c>
      <c r="L88" s="140">
        <v>3550</v>
      </c>
      <c r="M88" s="140">
        <v>4748</v>
      </c>
      <c r="N88" s="140">
        <v>5039</v>
      </c>
      <c r="O88" s="205">
        <v>4745</v>
      </c>
      <c r="P88" s="205">
        <v>4603.9519250000003</v>
      </c>
      <c r="Q88" s="205">
        <v>4518.948727</v>
      </c>
      <c r="R88" s="205">
        <v>4391.9058059999998</v>
      </c>
      <c r="S88" s="205">
        <v>4203.1314650000004</v>
      </c>
      <c r="T88" s="205">
        <v>3751.3774039999998</v>
      </c>
      <c r="U88" s="215"/>
      <c r="V88" s="175" t="s">
        <v>81</v>
      </c>
      <c r="W88" s="702">
        <v>3381.538638</v>
      </c>
      <c r="X88" s="702">
        <f>+[25]EEFF_Vías_Chi!X89</f>
        <v>1.9665140000000001</v>
      </c>
    </row>
    <row r="89" spans="2:24" ht="15">
      <c r="B89" s="164" t="s">
        <v>575</v>
      </c>
      <c r="C89" s="169">
        <f t="shared" ref="C89:N89" si="6">SUM(C83:C88)</f>
        <v>325802</v>
      </c>
      <c r="D89" s="169">
        <f t="shared" si="6"/>
        <v>368832</v>
      </c>
      <c r="E89" s="169">
        <f t="shared" si="6"/>
        <v>377851</v>
      </c>
      <c r="F89" s="169">
        <f t="shared" si="6"/>
        <v>387070</v>
      </c>
      <c r="G89" s="169">
        <f t="shared" si="6"/>
        <v>394852</v>
      </c>
      <c r="H89" s="169">
        <f t="shared" si="6"/>
        <v>412291</v>
      </c>
      <c r="I89" s="169">
        <f t="shared" si="6"/>
        <v>423100</v>
      </c>
      <c r="J89" s="169">
        <f t="shared" si="6"/>
        <v>432109</v>
      </c>
      <c r="K89" s="169">
        <f t="shared" si="6"/>
        <v>445986</v>
      </c>
      <c r="L89" s="169">
        <f t="shared" si="6"/>
        <v>458471</v>
      </c>
      <c r="M89" s="169">
        <f t="shared" si="6"/>
        <v>419429</v>
      </c>
      <c r="N89" s="169">
        <f t="shared" si="6"/>
        <v>427135</v>
      </c>
      <c r="O89" s="207">
        <v>441764</v>
      </c>
      <c r="P89" s="207">
        <f>SUM(P83:P88)</f>
        <v>447523.34591099998</v>
      </c>
      <c r="Q89" s="207">
        <f>SUM(Q83:Q88)</f>
        <v>458964.50854899996</v>
      </c>
      <c r="R89" s="207">
        <v>470883.71301499999</v>
      </c>
      <c r="S89" s="207">
        <v>480620.27570399997</v>
      </c>
      <c r="T89" s="207">
        <v>434560.75046999997</v>
      </c>
      <c r="U89" s="215"/>
      <c r="V89" s="164" t="s">
        <v>84</v>
      </c>
      <c r="W89" s="703">
        <v>437588.93234300002</v>
      </c>
      <c r="X89" s="703">
        <f>+[25]EEFF_Vías_Chi!X90</f>
        <v>440723.15981300006</v>
      </c>
    </row>
    <row r="90" spans="2:24" ht="15">
      <c r="B90" s="167" t="s">
        <v>576</v>
      </c>
      <c r="C90" s="168">
        <f t="shared" ref="C90:N90" si="7">+C80+C89</f>
        <v>1125038</v>
      </c>
      <c r="D90" s="168">
        <f t="shared" si="7"/>
        <v>1166220</v>
      </c>
      <c r="E90" s="168">
        <f t="shared" si="7"/>
        <v>1171726</v>
      </c>
      <c r="F90" s="168">
        <f t="shared" si="7"/>
        <v>1175320</v>
      </c>
      <c r="G90" s="168">
        <f t="shared" si="7"/>
        <v>1197887</v>
      </c>
      <c r="H90" s="168">
        <f t="shared" si="7"/>
        <v>1201511</v>
      </c>
      <c r="I90" s="168">
        <f t="shared" si="7"/>
        <v>1224442</v>
      </c>
      <c r="J90" s="168">
        <f t="shared" si="7"/>
        <v>1372007</v>
      </c>
      <c r="K90" s="168">
        <f t="shared" si="7"/>
        <v>1400756</v>
      </c>
      <c r="L90" s="168">
        <f t="shared" si="7"/>
        <v>1398769</v>
      </c>
      <c r="M90" s="168">
        <f t="shared" si="7"/>
        <v>1370166</v>
      </c>
      <c r="N90" s="168">
        <f t="shared" si="7"/>
        <v>1376322</v>
      </c>
      <c r="O90" s="206">
        <v>1407778</v>
      </c>
      <c r="P90" s="206">
        <f>+P89+P80</f>
        <v>1420036.4479439999</v>
      </c>
      <c r="Q90" s="206">
        <f>+Q89+Q80</f>
        <v>1440577.181328</v>
      </c>
      <c r="R90" s="206">
        <v>1451996.1178830001</v>
      </c>
      <c r="S90" s="206">
        <v>1476732.749669</v>
      </c>
      <c r="T90" s="206">
        <v>1420661.1487400001</v>
      </c>
      <c r="V90" s="167" t="s">
        <v>85</v>
      </c>
      <c r="W90" s="701">
        <v>1448350.997734</v>
      </c>
      <c r="X90" s="701">
        <f>+[25]EEFF_Vías_Chi!X91</f>
        <v>1465260.221443</v>
      </c>
    </row>
    <row r="91" spans="2:24" ht="15.5">
      <c r="B91" s="178"/>
      <c r="C91" s="179"/>
      <c r="D91" s="179"/>
      <c r="E91" s="179"/>
      <c r="F91" s="179"/>
      <c r="G91" s="179"/>
      <c r="H91" s="178"/>
      <c r="I91" s="178"/>
      <c r="J91" s="178"/>
      <c r="K91" s="178"/>
      <c r="L91" s="178"/>
      <c r="M91" s="136"/>
      <c r="N91" s="136"/>
      <c r="O91" s="296"/>
      <c r="P91" s="129"/>
      <c r="Q91" s="129"/>
      <c r="R91" s="129"/>
      <c r="T91" s="643">
        <v>0</v>
      </c>
    </row>
    <row r="92" spans="2:24" ht="15.5">
      <c r="O92" s="296"/>
      <c r="P92" s="129"/>
      <c r="Q92" s="129"/>
      <c r="R92" s="129"/>
      <c r="T92" s="643"/>
    </row>
    <row r="93" spans="2:24" ht="15.5">
      <c r="B93" s="159" t="s">
        <v>476</v>
      </c>
      <c r="C93" s="75"/>
      <c r="D93" s="75"/>
      <c r="E93" s="76"/>
      <c r="F93" s="75"/>
      <c r="G93" s="75"/>
      <c r="H93" s="75"/>
      <c r="I93" s="76"/>
      <c r="J93" s="75"/>
      <c r="K93" s="75"/>
      <c r="L93" s="75"/>
      <c r="M93" s="76"/>
      <c r="N93" s="75"/>
      <c r="O93" s="75"/>
      <c r="P93" s="129"/>
      <c r="Q93" s="129"/>
      <c r="R93" s="129"/>
      <c r="T93" s="643"/>
    </row>
    <row r="94" spans="2:24" ht="15.5">
      <c r="B94" s="93" t="s">
        <v>514</v>
      </c>
      <c r="C94" s="5"/>
      <c r="D94" s="5"/>
      <c r="E94" s="5"/>
      <c r="F94" s="5"/>
      <c r="G94" s="5"/>
      <c r="H94" s="5"/>
      <c r="I94" s="5"/>
      <c r="J94" s="5"/>
      <c r="K94" s="5"/>
      <c r="L94" s="5"/>
      <c r="M94" s="5"/>
      <c r="N94" s="5"/>
      <c r="O94" s="296"/>
      <c r="P94" s="129"/>
      <c r="Q94" s="129"/>
      <c r="R94" s="129"/>
      <c r="T94" s="643"/>
    </row>
    <row r="95" spans="2:24" ht="6" customHeight="1">
      <c r="B95" s="77"/>
      <c r="C95" s="77"/>
      <c r="D95" s="77"/>
      <c r="E95" s="77"/>
      <c r="F95" s="77"/>
      <c r="G95" s="77"/>
      <c r="H95" s="77"/>
      <c r="I95" s="77"/>
      <c r="J95" s="77"/>
      <c r="K95" s="77"/>
      <c r="L95" s="77"/>
      <c r="M95" s="77"/>
      <c r="N95" s="77"/>
      <c r="O95" s="77"/>
      <c r="P95" s="129"/>
      <c r="Q95" s="129"/>
      <c r="R95" s="129"/>
      <c r="T95" s="643"/>
    </row>
    <row r="96" spans="2:24" ht="15">
      <c r="B96" s="78"/>
      <c r="C96" s="79">
        <v>2016</v>
      </c>
      <c r="D96" s="79">
        <v>2017</v>
      </c>
      <c r="E96" s="79" t="s">
        <v>577</v>
      </c>
      <c r="F96" s="79" t="s">
        <v>578</v>
      </c>
      <c r="G96" s="79" t="s">
        <v>579</v>
      </c>
      <c r="H96" s="79" t="s">
        <v>580</v>
      </c>
      <c r="I96" s="79" t="s">
        <v>581</v>
      </c>
      <c r="J96" s="79" t="s">
        <v>582</v>
      </c>
      <c r="K96" s="79" t="s">
        <v>583</v>
      </c>
      <c r="L96" s="79" t="s">
        <v>584</v>
      </c>
      <c r="M96" s="79" t="s">
        <v>11</v>
      </c>
      <c r="N96" s="79" t="s">
        <v>12</v>
      </c>
      <c r="O96" s="202" t="s">
        <v>625</v>
      </c>
      <c r="P96" s="346" t="s">
        <v>938</v>
      </c>
      <c r="Q96" s="346" t="s">
        <v>992</v>
      </c>
      <c r="R96" s="346" t="s">
        <v>1026</v>
      </c>
      <c r="S96" s="346" t="s">
        <v>1163</v>
      </c>
      <c r="T96" s="653" t="s">
        <v>1199</v>
      </c>
      <c r="V96" s="78"/>
      <c r="W96" s="653" t="s">
        <v>1246</v>
      </c>
      <c r="X96" s="653" t="s">
        <v>1219</v>
      </c>
    </row>
    <row r="97" spans="2:24" ht="7" customHeight="1">
      <c r="B97" s="122"/>
      <c r="C97" s="81"/>
      <c r="D97" s="81"/>
      <c r="E97" s="81"/>
      <c r="F97" s="81"/>
      <c r="G97" s="81"/>
      <c r="H97" s="81"/>
      <c r="I97" s="81"/>
      <c r="J97" s="81"/>
      <c r="K97" s="81"/>
      <c r="L97" s="81"/>
      <c r="M97" s="81"/>
      <c r="N97" s="81"/>
      <c r="O97" s="77"/>
      <c r="P97" s="129"/>
      <c r="Q97" s="129"/>
      <c r="R97" s="129"/>
      <c r="T97" s="643"/>
    </row>
    <row r="98" spans="2:24" ht="15.5">
      <c r="B98" s="123" t="s">
        <v>515</v>
      </c>
      <c r="C98" s="13">
        <v>3404</v>
      </c>
      <c r="D98" s="13">
        <v>1850</v>
      </c>
      <c r="E98" s="13">
        <v>582</v>
      </c>
      <c r="F98" s="13">
        <v>152</v>
      </c>
      <c r="G98" s="13">
        <v>669</v>
      </c>
      <c r="H98" s="13">
        <v>394</v>
      </c>
      <c r="I98" s="13">
        <v>2114</v>
      </c>
      <c r="J98" s="13">
        <v>2166</v>
      </c>
      <c r="K98" s="13">
        <v>263</v>
      </c>
      <c r="L98" s="13">
        <v>2065</v>
      </c>
      <c r="M98" s="13">
        <v>-65</v>
      </c>
      <c r="N98" s="13">
        <v>151</v>
      </c>
      <c r="O98" s="279">
        <v>549</v>
      </c>
      <c r="P98" s="279">
        <v>3092.7752770000002</v>
      </c>
      <c r="Q98" s="279">
        <v>-1482.9165980999999</v>
      </c>
      <c r="R98" s="279">
        <v>2514.9165980999996</v>
      </c>
      <c r="S98" s="279">
        <v>1024</v>
      </c>
      <c r="T98" s="279">
        <v>2258.5704969999997</v>
      </c>
      <c r="V98" s="123" t="s">
        <v>13</v>
      </c>
      <c r="W98" s="279">
        <v>3575.812312</v>
      </c>
      <c r="X98" s="279">
        <f>+[25]EEFF_Vías_Chi!X99</f>
        <v>10266.739632000001</v>
      </c>
    </row>
    <row r="99" spans="2:24" ht="15.5">
      <c r="B99" s="123" t="s">
        <v>516</v>
      </c>
      <c r="C99" s="13">
        <v>3013</v>
      </c>
      <c r="D99" s="13">
        <v>1637</v>
      </c>
      <c r="E99" s="13">
        <v>515</v>
      </c>
      <c r="F99" s="13">
        <v>135</v>
      </c>
      <c r="G99" s="13">
        <v>592</v>
      </c>
      <c r="H99" s="13">
        <v>349</v>
      </c>
      <c r="I99" s="13">
        <v>1870</v>
      </c>
      <c r="J99" s="13">
        <v>1918</v>
      </c>
      <c r="K99" s="13">
        <v>232</v>
      </c>
      <c r="L99" s="13">
        <v>1828</v>
      </c>
      <c r="M99" s="13">
        <v>-56</v>
      </c>
      <c r="N99" s="13">
        <v>131</v>
      </c>
      <c r="O99" s="279">
        <v>477</v>
      </c>
      <c r="P99" s="279">
        <v>2689.3698060000002</v>
      </c>
      <c r="Q99" s="279">
        <v>1289.492694</v>
      </c>
      <c r="R99" s="279">
        <v>-392.49269400000003</v>
      </c>
      <c r="S99" s="279">
        <v>891</v>
      </c>
      <c r="T99" s="279">
        <v>1963.800432</v>
      </c>
      <c r="V99" s="123" t="s">
        <v>14</v>
      </c>
      <c r="W99" s="279">
        <v>3109.4020110000001</v>
      </c>
      <c r="X99" s="279">
        <f>+[25]EEFF_Vías_Chi!X100</f>
        <v>2186.7353579999999</v>
      </c>
    </row>
    <row r="100" spans="2:24" ht="15.5">
      <c r="B100" s="126" t="s">
        <v>517</v>
      </c>
      <c r="C100" s="15">
        <f t="shared" ref="C100:M100" si="8">+C98-C99</f>
        <v>391</v>
      </c>
      <c r="D100" s="15">
        <f t="shared" si="8"/>
        <v>213</v>
      </c>
      <c r="E100" s="15">
        <f t="shared" si="8"/>
        <v>67</v>
      </c>
      <c r="F100" s="15">
        <f t="shared" si="8"/>
        <v>17</v>
      </c>
      <c r="G100" s="15">
        <f t="shared" si="8"/>
        <v>77</v>
      </c>
      <c r="H100" s="15">
        <f t="shared" si="8"/>
        <v>45</v>
      </c>
      <c r="I100" s="15">
        <f t="shared" si="8"/>
        <v>244</v>
      </c>
      <c r="J100" s="15">
        <f t="shared" si="8"/>
        <v>248</v>
      </c>
      <c r="K100" s="15">
        <f t="shared" si="8"/>
        <v>31</v>
      </c>
      <c r="L100" s="15">
        <f t="shared" si="8"/>
        <v>237</v>
      </c>
      <c r="M100" s="15">
        <f t="shared" si="8"/>
        <v>-9</v>
      </c>
      <c r="N100" s="15">
        <v>20</v>
      </c>
      <c r="O100" s="295">
        <v>72</v>
      </c>
      <c r="P100" s="295">
        <v>403.40547100000003</v>
      </c>
      <c r="Q100" s="295">
        <f>+Q98+Q99</f>
        <v>-193.42390409999985</v>
      </c>
      <c r="R100" s="295">
        <v>2122.4239040999996</v>
      </c>
      <c r="S100" s="295">
        <v>133</v>
      </c>
      <c r="T100" s="295">
        <v>294.7700649999997</v>
      </c>
      <c r="V100" s="126" t="s">
        <v>1247</v>
      </c>
      <c r="W100" s="295">
        <v>466.41030099999989</v>
      </c>
      <c r="X100" s="295">
        <f>+[25]EEFF_Vías_Chi!X101</f>
        <v>8080.0042740000008</v>
      </c>
    </row>
    <row r="101" spans="2:24" ht="15.5">
      <c r="B101" s="123"/>
      <c r="C101" s="13"/>
      <c r="D101" s="13"/>
      <c r="E101" s="13"/>
      <c r="F101" s="13"/>
      <c r="G101" s="13"/>
      <c r="H101" s="13"/>
      <c r="I101" s="13"/>
      <c r="J101" s="13"/>
      <c r="K101" s="13"/>
      <c r="L101" s="13"/>
      <c r="M101" s="13"/>
      <c r="N101" s="13"/>
      <c r="O101" s="279"/>
      <c r="P101" s="279"/>
      <c r="Q101" s="279"/>
      <c r="R101" s="279"/>
      <c r="S101" s="279">
        <v>0</v>
      </c>
      <c r="T101" s="279">
        <v>0</v>
      </c>
      <c r="V101" s="643"/>
      <c r="W101" s="279"/>
      <c r="X101" s="279">
        <f>+[25]EEFF_Vías_Chi!X102</f>
        <v>0</v>
      </c>
    </row>
    <row r="102" spans="2:24" ht="15.5">
      <c r="B102" s="123" t="s">
        <v>518</v>
      </c>
      <c r="C102" s="13">
        <v>9856</v>
      </c>
      <c r="D102" s="13">
        <v>10456</v>
      </c>
      <c r="E102" s="13">
        <v>3151</v>
      </c>
      <c r="F102" s="13">
        <v>2372</v>
      </c>
      <c r="G102" s="13">
        <v>1962</v>
      </c>
      <c r="H102" s="13">
        <v>2944</v>
      </c>
      <c r="I102" s="13">
        <v>3391</v>
      </c>
      <c r="J102" s="13">
        <v>3214</v>
      </c>
      <c r="K102" s="13">
        <v>2034</v>
      </c>
      <c r="L102" s="13">
        <v>2200</v>
      </c>
      <c r="M102" s="13">
        <v>3403</v>
      </c>
      <c r="N102" s="13">
        <v>3646</v>
      </c>
      <c r="O102" s="279">
        <v>2234</v>
      </c>
      <c r="P102" s="279">
        <v>2771.4469170000002</v>
      </c>
      <c r="Q102" s="279">
        <v>3631.6147111</v>
      </c>
      <c r="R102" s="279">
        <v>3607.3852889</v>
      </c>
      <c r="S102" s="279">
        <v>3039</v>
      </c>
      <c r="T102" s="279">
        <v>3764.1872879999992</v>
      </c>
      <c r="V102" s="123" t="s">
        <v>474</v>
      </c>
      <c r="W102" s="279">
        <v>2988.0338710000001</v>
      </c>
      <c r="X102" s="279">
        <f>+[25]EEFF_Vías_Chi!X103</f>
        <v>5280.2685679999995</v>
      </c>
    </row>
    <row r="103" spans="2:24" ht="15.5">
      <c r="B103" s="123" t="s">
        <v>519</v>
      </c>
      <c r="C103" s="13">
        <v>19971</v>
      </c>
      <c r="D103" s="13">
        <v>18953</v>
      </c>
      <c r="E103" s="13">
        <v>4356</v>
      </c>
      <c r="F103" s="13">
        <v>3903</v>
      </c>
      <c r="G103" s="13">
        <v>3848</v>
      </c>
      <c r="H103" s="13">
        <v>3723</v>
      </c>
      <c r="I103" s="13">
        <v>3760</v>
      </c>
      <c r="J103" s="13">
        <v>3693</v>
      </c>
      <c r="K103" s="13">
        <v>3555</v>
      </c>
      <c r="L103" s="13">
        <v>3410</v>
      </c>
      <c r="M103" s="13">
        <v>3296</v>
      </c>
      <c r="N103" s="13">
        <v>2741</v>
      </c>
      <c r="O103" s="279">
        <v>2019</v>
      </c>
      <c r="P103" s="279">
        <v>2397.4204569999997</v>
      </c>
      <c r="Q103" s="279">
        <v>2281.2303179999999</v>
      </c>
      <c r="R103" s="279">
        <v>2761.7696820000001</v>
      </c>
      <c r="S103" s="279">
        <v>2819</v>
      </c>
      <c r="T103" s="279">
        <v>4438.8197839999993</v>
      </c>
      <c r="V103" s="123" t="s">
        <v>475</v>
      </c>
      <c r="W103" s="279">
        <v>2514.1301749999998</v>
      </c>
      <c r="X103" s="279">
        <f>+[25]EEFF_Vías_Chi!X104</f>
        <v>2703.2060100000003</v>
      </c>
    </row>
    <row r="104" spans="2:24" ht="15.5">
      <c r="B104" s="123" t="s">
        <v>520</v>
      </c>
      <c r="C104" s="13">
        <v>0</v>
      </c>
      <c r="D104" s="13">
        <v>0</v>
      </c>
      <c r="E104" s="13">
        <v>0</v>
      </c>
      <c r="F104" s="13">
        <v>0</v>
      </c>
      <c r="G104" s="13">
        <v>0</v>
      </c>
      <c r="H104" s="13">
        <v>0</v>
      </c>
      <c r="I104" s="13">
        <v>0</v>
      </c>
      <c r="J104" s="13">
        <v>0</v>
      </c>
      <c r="K104" s="13">
        <v>0</v>
      </c>
      <c r="L104" s="13">
        <v>0</v>
      </c>
      <c r="M104" s="13">
        <v>0</v>
      </c>
      <c r="N104" s="13">
        <v>0</v>
      </c>
      <c r="O104" s="279">
        <v>0</v>
      </c>
      <c r="P104" s="279">
        <v>0</v>
      </c>
      <c r="Q104" s="279">
        <v>0</v>
      </c>
      <c r="R104" s="279">
        <v>0</v>
      </c>
      <c r="S104" s="279">
        <v>0</v>
      </c>
      <c r="T104" s="279">
        <v>0</v>
      </c>
      <c r="V104" s="123" t="s">
        <v>22</v>
      </c>
      <c r="W104" s="279">
        <v>0</v>
      </c>
      <c r="X104" s="279">
        <f>+[25]EEFF_Vías_Chi!X105</f>
        <v>0</v>
      </c>
    </row>
    <row r="105" spans="2:24" ht="15.5">
      <c r="B105" s="123" t="s">
        <v>521</v>
      </c>
      <c r="C105" s="13">
        <v>9297</v>
      </c>
      <c r="D105" s="13">
        <v>9868</v>
      </c>
      <c r="E105" s="13">
        <v>2976</v>
      </c>
      <c r="F105" s="13">
        <v>2236</v>
      </c>
      <c r="G105" s="13">
        <v>1852</v>
      </c>
      <c r="H105" s="13">
        <v>2778</v>
      </c>
      <c r="I105" s="13">
        <v>3200</v>
      </c>
      <c r="J105" s="13">
        <v>3030</v>
      </c>
      <c r="K105" s="13">
        <v>1920</v>
      </c>
      <c r="L105" s="13">
        <v>2076</v>
      </c>
      <c r="M105" s="13">
        <v>3151</v>
      </c>
      <c r="N105" s="13">
        <v>3376</v>
      </c>
      <c r="O105" s="279">
        <v>2068</v>
      </c>
      <c r="P105" s="279">
        <v>2566.154552</v>
      </c>
      <c r="Q105" s="279">
        <v>3362.6062139999999</v>
      </c>
      <c r="R105" s="279">
        <v>5134.3937860000005</v>
      </c>
      <c r="S105" s="279">
        <v>1019</v>
      </c>
      <c r="T105" s="279">
        <v>3486.0252670000009</v>
      </c>
      <c r="V105" s="123" t="s">
        <v>23</v>
      </c>
      <c r="W105" s="279">
        <v>2766.6980279999998</v>
      </c>
      <c r="X105" s="279">
        <f>+[25]EEFF_Vías_Chi!X106</f>
        <v>11525.837542000001</v>
      </c>
    </row>
    <row r="106" spans="2:24" ht="15.5">
      <c r="B106" s="126" t="s">
        <v>522</v>
      </c>
      <c r="C106" s="15">
        <f t="shared" ref="C106:M106" si="9">+SUM(C102:C104)-C105</f>
        <v>20530</v>
      </c>
      <c r="D106" s="15">
        <f t="shared" si="9"/>
        <v>19541</v>
      </c>
      <c r="E106" s="15">
        <f t="shared" si="9"/>
        <v>4531</v>
      </c>
      <c r="F106" s="15">
        <f t="shared" si="9"/>
        <v>4039</v>
      </c>
      <c r="G106" s="15">
        <f t="shared" si="9"/>
        <v>3958</v>
      </c>
      <c r="H106" s="15">
        <f t="shared" si="9"/>
        <v>3889</v>
      </c>
      <c r="I106" s="15">
        <f t="shared" si="9"/>
        <v>3951</v>
      </c>
      <c r="J106" s="15">
        <f t="shared" si="9"/>
        <v>3877</v>
      </c>
      <c r="K106" s="15">
        <f t="shared" si="9"/>
        <v>3669</v>
      </c>
      <c r="L106" s="15">
        <f t="shared" si="9"/>
        <v>3534</v>
      </c>
      <c r="M106" s="15">
        <f t="shared" si="9"/>
        <v>3548</v>
      </c>
      <c r="N106" s="15">
        <v>3011</v>
      </c>
      <c r="O106" s="295">
        <v>2185</v>
      </c>
      <c r="P106" s="295">
        <v>2602.7128219999995</v>
      </c>
      <c r="Q106" s="295">
        <f>+Q102+Q103+Q104-Q105</f>
        <v>2550.2388151</v>
      </c>
      <c r="R106" s="295">
        <v>1234.7611848999995</v>
      </c>
      <c r="S106" s="295">
        <v>4839</v>
      </c>
      <c r="T106" s="295">
        <v>4716.9818049999976</v>
      </c>
      <c r="V106" s="123" t="s">
        <v>26</v>
      </c>
      <c r="W106" s="279">
        <v>31.159631999999998</v>
      </c>
      <c r="X106" s="279">
        <f>+[25]EEFF_Vías_Chi!X107</f>
        <v>30.823282000000003</v>
      </c>
    </row>
    <row r="107" spans="2:24" ht="15.5">
      <c r="B107" s="124" t="s">
        <v>523</v>
      </c>
      <c r="C107" s="17">
        <f t="shared" ref="C107:M107" si="10">+C106+C100</f>
        <v>20921</v>
      </c>
      <c r="D107" s="17">
        <f t="shared" si="10"/>
        <v>19754</v>
      </c>
      <c r="E107" s="17">
        <f t="shared" si="10"/>
        <v>4598</v>
      </c>
      <c r="F107" s="17">
        <f t="shared" si="10"/>
        <v>4056</v>
      </c>
      <c r="G107" s="17">
        <f t="shared" si="10"/>
        <v>4035</v>
      </c>
      <c r="H107" s="17">
        <f t="shared" si="10"/>
        <v>3934</v>
      </c>
      <c r="I107" s="17">
        <f t="shared" si="10"/>
        <v>4195</v>
      </c>
      <c r="J107" s="17">
        <f t="shared" si="10"/>
        <v>4125</v>
      </c>
      <c r="K107" s="17">
        <f t="shared" si="10"/>
        <v>3700</v>
      </c>
      <c r="L107" s="17">
        <f t="shared" si="10"/>
        <v>3771</v>
      </c>
      <c r="M107" s="17">
        <f t="shared" si="10"/>
        <v>3539</v>
      </c>
      <c r="N107" s="17">
        <v>3031</v>
      </c>
      <c r="O107" s="280">
        <v>2257</v>
      </c>
      <c r="P107" s="280">
        <v>3006.1182929999995</v>
      </c>
      <c r="Q107" s="280">
        <f>+Q100+Q106</f>
        <v>2356.8149110000004</v>
      </c>
      <c r="R107" s="280">
        <v>3357.1850889999992</v>
      </c>
      <c r="S107" s="280">
        <v>4972</v>
      </c>
      <c r="T107" s="280">
        <v>5011.7518699999973</v>
      </c>
      <c r="V107" s="124" t="s">
        <v>676</v>
      </c>
      <c r="W107" s="280">
        <v>3170.7166870000001</v>
      </c>
      <c r="X107" s="280">
        <f>+[25]EEFF_Vías_Chi!X108</f>
        <v>4506.8180279999988</v>
      </c>
    </row>
    <row r="108" spans="2:24" ht="15.5">
      <c r="B108" s="10"/>
      <c r="C108" s="125"/>
      <c r="D108" s="125"/>
      <c r="E108" s="125"/>
      <c r="F108" s="160"/>
      <c r="G108" s="125"/>
      <c r="H108" s="125"/>
      <c r="I108" s="125"/>
      <c r="J108" s="125"/>
      <c r="K108" s="125"/>
      <c r="L108" s="125"/>
      <c r="M108" s="125"/>
      <c r="N108" s="125"/>
      <c r="O108" s="9"/>
      <c r="P108" s="9"/>
      <c r="Q108" s="9"/>
      <c r="R108" s="9"/>
      <c r="S108" s="9"/>
      <c r="T108" s="644"/>
      <c r="V108" s="643"/>
      <c r="W108" s="644"/>
      <c r="X108" s="644"/>
    </row>
    <row r="109" spans="2:24" ht="15.5">
      <c r="B109" s="123" t="s">
        <v>524</v>
      </c>
      <c r="C109" s="13">
        <f>12366-C105-C99</f>
        <v>56</v>
      </c>
      <c r="D109" s="13">
        <f>11577-D105-D99</f>
        <v>72</v>
      </c>
      <c r="E109" s="13">
        <f>3518-E105-E99</f>
        <v>27</v>
      </c>
      <c r="F109" s="13">
        <f>+F107-4041</f>
        <v>15</v>
      </c>
      <c r="G109" s="13">
        <f>+G107-(12627-F112-E112)+G111</f>
        <v>21</v>
      </c>
      <c r="H109" s="13">
        <f>+H107-3917+H111</f>
        <v>21</v>
      </c>
      <c r="I109" s="13">
        <f>5092-I105-I99-1</f>
        <v>21</v>
      </c>
      <c r="J109" s="13">
        <f>J107-4102+J111</f>
        <v>30</v>
      </c>
      <c r="K109" s="13">
        <f>K107-3671+K111+1</f>
        <v>33</v>
      </c>
      <c r="L109" s="13">
        <f>L107-(15696-K112-J112-I112)+L111</f>
        <v>33</v>
      </c>
      <c r="M109" s="13">
        <f>3129-M105-M99-1</f>
        <v>33</v>
      </c>
      <c r="N109" s="13">
        <v>35</v>
      </c>
      <c r="O109" s="279">
        <v>34</v>
      </c>
      <c r="P109" s="279">
        <v>35.991820000000004</v>
      </c>
      <c r="Q109" s="279">
        <v>33.367283</v>
      </c>
      <c r="R109" s="279">
        <v>33.632717</v>
      </c>
      <c r="S109" s="279">
        <v>30</v>
      </c>
      <c r="T109" s="279">
        <v>29.471971999999994</v>
      </c>
      <c r="V109" s="643"/>
      <c r="W109" s="279"/>
      <c r="X109" s="279">
        <f>+[25]EEFF_Vías_Chi!X110</f>
        <v>0</v>
      </c>
    </row>
    <row r="110" spans="2:24" ht="15.5">
      <c r="B110" s="123" t="s">
        <v>525</v>
      </c>
      <c r="C110" s="13">
        <v>0</v>
      </c>
      <c r="D110" s="13">
        <v>0</v>
      </c>
      <c r="E110" s="13">
        <v>0</v>
      </c>
      <c r="F110" s="13">
        <v>0</v>
      </c>
      <c r="G110" s="13">
        <v>0</v>
      </c>
      <c r="H110" s="13">
        <v>0</v>
      </c>
      <c r="I110" s="13">
        <v>0</v>
      </c>
      <c r="J110" s="13">
        <v>0</v>
      </c>
      <c r="K110" s="13">
        <v>0</v>
      </c>
      <c r="L110" s="13">
        <v>0</v>
      </c>
      <c r="M110" s="13">
        <v>0</v>
      </c>
      <c r="N110" s="13">
        <v>0</v>
      </c>
      <c r="O110" s="279">
        <v>0</v>
      </c>
      <c r="P110" s="279"/>
      <c r="Q110" s="279"/>
      <c r="R110" s="279">
        <v>0</v>
      </c>
      <c r="S110" s="279">
        <v>0</v>
      </c>
      <c r="T110" s="279">
        <v>0</v>
      </c>
      <c r="V110" s="123" t="s">
        <v>27</v>
      </c>
      <c r="W110" s="279">
        <v>0</v>
      </c>
      <c r="X110" s="279">
        <f>+[25]EEFF_Vías_Chi!X111</f>
        <v>0</v>
      </c>
    </row>
    <row r="111" spans="2:24" ht="15.5">
      <c r="B111" s="123" t="s">
        <v>526</v>
      </c>
      <c r="C111" s="13">
        <v>-229</v>
      </c>
      <c r="D111" s="13">
        <v>45</v>
      </c>
      <c r="E111" s="13">
        <v>0</v>
      </c>
      <c r="F111" s="13">
        <v>0</v>
      </c>
      <c r="G111" s="13">
        <v>1</v>
      </c>
      <c r="H111" s="13">
        <v>4</v>
      </c>
      <c r="I111" s="13">
        <v>13</v>
      </c>
      <c r="J111" s="13">
        <v>7</v>
      </c>
      <c r="K111" s="13">
        <v>3</v>
      </c>
      <c r="L111" s="13">
        <v>-1</v>
      </c>
      <c r="M111" s="13">
        <v>2</v>
      </c>
      <c r="N111" s="13">
        <v>-117</v>
      </c>
      <c r="O111" s="279">
        <v>97</v>
      </c>
      <c r="P111" s="279">
        <v>-11.393132000000005</v>
      </c>
      <c r="Q111" s="279">
        <v>5.1912770000000004</v>
      </c>
      <c r="R111" s="279">
        <v>-2.1912770000000004</v>
      </c>
      <c r="S111" s="279">
        <v>-3</v>
      </c>
      <c r="T111" s="279">
        <v>1.583027</v>
      </c>
      <c r="V111" s="123" t="s">
        <v>28</v>
      </c>
      <c r="W111" s="279">
        <v>-21.190287999999999</v>
      </c>
      <c r="X111" s="279">
        <f>+[25]EEFF_Vías_Chi!X112</f>
        <v>5.0587449999999983</v>
      </c>
    </row>
    <row r="112" spans="2:24" ht="15.5">
      <c r="B112" s="124" t="s">
        <v>527</v>
      </c>
      <c r="C112" s="18">
        <f t="shared" ref="C112:M112" si="11">+C107-C109+C110+C111</f>
        <v>20636</v>
      </c>
      <c r="D112" s="18">
        <f t="shared" si="11"/>
        <v>19727</v>
      </c>
      <c r="E112" s="18">
        <f t="shared" si="11"/>
        <v>4571</v>
      </c>
      <c r="F112" s="18">
        <f t="shared" si="11"/>
        <v>4041</v>
      </c>
      <c r="G112" s="18">
        <f t="shared" si="11"/>
        <v>4015</v>
      </c>
      <c r="H112" s="18">
        <f t="shared" si="11"/>
        <v>3917</v>
      </c>
      <c r="I112" s="18">
        <f t="shared" si="11"/>
        <v>4187</v>
      </c>
      <c r="J112" s="18">
        <f t="shared" si="11"/>
        <v>4102</v>
      </c>
      <c r="K112" s="18">
        <f t="shared" si="11"/>
        <v>3670</v>
      </c>
      <c r="L112" s="18">
        <f t="shared" si="11"/>
        <v>3737</v>
      </c>
      <c r="M112" s="18">
        <f t="shared" si="11"/>
        <v>3508</v>
      </c>
      <c r="N112" s="18">
        <v>2879</v>
      </c>
      <c r="O112" s="281">
        <v>2320</v>
      </c>
      <c r="P112" s="281">
        <v>2958.7333409999992</v>
      </c>
      <c r="Q112" s="281">
        <f>+Q107-Q109+Q111</f>
        <v>2328.6389050000002</v>
      </c>
      <c r="R112" s="281">
        <v>3321.3610949999993</v>
      </c>
      <c r="S112" s="281">
        <v>4939</v>
      </c>
      <c r="T112" s="281">
        <v>4983.8629249999967</v>
      </c>
      <c r="V112" s="124" t="s">
        <v>29</v>
      </c>
      <c r="W112" s="281">
        <v>3149.5263990000003</v>
      </c>
      <c r="X112" s="281">
        <f>+[25]EEFF_Vías_Chi!X113</f>
        <v>4511.876772999999</v>
      </c>
    </row>
    <row r="113" spans="2:24" ht="15.5">
      <c r="B113" s="123"/>
      <c r="C113" s="13"/>
      <c r="D113" s="13"/>
      <c r="E113" s="13"/>
      <c r="F113" s="13"/>
      <c r="G113" s="13"/>
      <c r="H113" s="13"/>
      <c r="I113" s="13"/>
      <c r="J113" s="13"/>
      <c r="K113" s="13"/>
      <c r="L113" s="13"/>
      <c r="M113" s="13"/>
      <c r="N113" s="13"/>
      <c r="O113" s="279"/>
      <c r="P113" s="279"/>
      <c r="Q113" s="279"/>
      <c r="R113" s="279"/>
      <c r="S113" s="279">
        <v>0</v>
      </c>
      <c r="T113" s="279"/>
      <c r="V113" s="123"/>
      <c r="W113" s="279"/>
      <c r="X113" s="279">
        <f>+[25]EEFF_Vías_Chi!X114</f>
        <v>0</v>
      </c>
    </row>
    <row r="114" spans="2:24" ht="15.5">
      <c r="B114" s="123" t="s">
        <v>528</v>
      </c>
      <c r="C114" s="13">
        <v>-13312</v>
      </c>
      <c r="D114" s="13">
        <v>-12664</v>
      </c>
      <c r="E114" s="13">
        <v>-2781</v>
      </c>
      <c r="F114" s="13">
        <v>-2679</v>
      </c>
      <c r="G114" s="13">
        <v>-2561</v>
      </c>
      <c r="H114" s="13">
        <v>-2311</v>
      </c>
      <c r="I114" s="13">
        <f>2120-I112</f>
        <v>-2067</v>
      </c>
      <c r="J114" s="13">
        <v>-2087</v>
      </c>
      <c r="K114" s="13">
        <v>-1681</v>
      </c>
      <c r="L114" s="13">
        <f>-7866-K114-J114-I114</f>
        <v>-2031</v>
      </c>
      <c r="M114" s="13">
        <v>-2012</v>
      </c>
      <c r="N114" s="13">
        <v>-1682</v>
      </c>
      <c r="O114" s="279">
        <v>-1510</v>
      </c>
      <c r="P114" s="279">
        <v>-1881.9900979999993</v>
      </c>
      <c r="Q114" s="279">
        <f>749.064905-Q103</f>
        <v>-1532.1654129999999</v>
      </c>
      <c r="R114" s="279">
        <v>-1408.8345870000001</v>
      </c>
      <c r="S114" s="279">
        <v>-1631</v>
      </c>
      <c r="T114" s="279">
        <v>-2384.8872499999998</v>
      </c>
      <c r="V114" s="123" t="s">
        <v>30</v>
      </c>
      <c r="W114" s="279">
        <v>-1833.2984979999997</v>
      </c>
      <c r="X114" s="279">
        <f>+[25]EEFF_Vías_Chi!X115</f>
        <v>-1651.3455200000003</v>
      </c>
    </row>
    <row r="115" spans="2:24" ht="15.5">
      <c r="B115" s="124" t="s">
        <v>529</v>
      </c>
      <c r="C115" s="18">
        <f t="shared" ref="C115:M115" si="12">+C112+C114</f>
        <v>7324</v>
      </c>
      <c r="D115" s="18">
        <f t="shared" si="12"/>
        <v>7063</v>
      </c>
      <c r="E115" s="18">
        <f t="shared" si="12"/>
        <v>1790</v>
      </c>
      <c r="F115" s="18">
        <f t="shared" si="12"/>
        <v>1362</v>
      </c>
      <c r="G115" s="18">
        <f t="shared" si="12"/>
        <v>1454</v>
      </c>
      <c r="H115" s="18">
        <f t="shared" si="12"/>
        <v>1606</v>
      </c>
      <c r="I115" s="18">
        <f t="shared" si="12"/>
        <v>2120</v>
      </c>
      <c r="J115" s="18">
        <f t="shared" si="12"/>
        <v>2015</v>
      </c>
      <c r="K115" s="18">
        <f t="shared" si="12"/>
        <v>1989</v>
      </c>
      <c r="L115" s="18">
        <f t="shared" si="12"/>
        <v>1706</v>
      </c>
      <c r="M115" s="18">
        <f t="shared" si="12"/>
        <v>1496</v>
      </c>
      <c r="N115" s="18">
        <v>1197</v>
      </c>
      <c r="O115" s="281">
        <v>810</v>
      </c>
      <c r="P115" s="281">
        <v>1076.7432429999999</v>
      </c>
      <c r="Q115" s="281">
        <f>+Q112+Q114</f>
        <v>796.47349200000031</v>
      </c>
      <c r="R115" s="281">
        <v>1912.5265079999992</v>
      </c>
      <c r="S115" s="281">
        <v>3308</v>
      </c>
      <c r="T115" s="281">
        <v>2598.975674999997</v>
      </c>
      <c r="V115" s="124" t="s">
        <v>31</v>
      </c>
      <c r="W115" s="281">
        <v>1316.2279010000007</v>
      </c>
      <c r="X115" s="281">
        <f>+[25]EEFF_Vías_Chi!X116</f>
        <v>2860.5312529999987</v>
      </c>
    </row>
    <row r="116" spans="2:24" ht="15.5">
      <c r="B116" s="10"/>
      <c r="C116" s="125"/>
      <c r="D116" s="125"/>
      <c r="E116" s="125"/>
      <c r="F116" s="125"/>
      <c r="G116" s="125"/>
      <c r="H116" s="125"/>
      <c r="I116" s="125"/>
      <c r="J116" s="125"/>
      <c r="K116" s="125"/>
      <c r="L116" s="125"/>
      <c r="M116" s="125"/>
      <c r="N116" s="125"/>
      <c r="O116" s="9"/>
      <c r="P116" s="9"/>
      <c r="Q116" s="9"/>
      <c r="R116" s="9"/>
      <c r="S116" s="9"/>
      <c r="T116" s="644"/>
      <c r="V116" s="10"/>
      <c r="W116" s="644"/>
      <c r="X116" s="644">
        <f>+[25]EEFF_Vías_Chi!X117</f>
        <v>0</v>
      </c>
    </row>
    <row r="117" spans="2:24" ht="15.5">
      <c r="B117" s="123" t="s">
        <v>530</v>
      </c>
      <c r="C117" s="13">
        <v>196</v>
      </c>
      <c r="D117" s="13">
        <v>588</v>
      </c>
      <c r="E117" s="13">
        <v>111</v>
      </c>
      <c r="F117" s="13">
        <v>-68</v>
      </c>
      <c r="G117" s="13">
        <v>66</v>
      </c>
      <c r="H117" s="13">
        <v>54</v>
      </c>
      <c r="I117" s="13">
        <v>572</v>
      </c>
      <c r="J117" s="13">
        <v>-197</v>
      </c>
      <c r="K117" s="13">
        <v>294</v>
      </c>
      <c r="L117" s="13">
        <v>75</v>
      </c>
      <c r="M117" s="13">
        <v>-54</v>
      </c>
      <c r="N117" s="13">
        <v>198</v>
      </c>
      <c r="O117" s="279">
        <v>154</v>
      </c>
      <c r="P117" s="279">
        <v>-203.27058799999998</v>
      </c>
      <c r="Q117" s="279">
        <v>226.07336900000001</v>
      </c>
      <c r="R117" s="279">
        <v>-112.07336900000001</v>
      </c>
      <c r="S117" s="279">
        <v>691</v>
      </c>
      <c r="T117" s="279">
        <v>-769.22453099999996</v>
      </c>
      <c r="V117" s="123" t="s">
        <v>32</v>
      </c>
      <c r="W117" s="279">
        <v>264.200399</v>
      </c>
      <c r="X117" s="279">
        <f>+[25]EEFF_Vías_Chi!X118</f>
        <v>-1124.4581410000001</v>
      </c>
    </row>
    <row r="118" spans="2:24" ht="15.5">
      <c r="B118" s="124" t="s">
        <v>531</v>
      </c>
      <c r="C118" s="18">
        <f t="shared" ref="C118:M118" si="13">+C115-C117</f>
        <v>7128</v>
      </c>
      <c r="D118" s="18">
        <f t="shared" si="13"/>
        <v>6475</v>
      </c>
      <c r="E118" s="18">
        <f t="shared" si="13"/>
        <v>1679</v>
      </c>
      <c r="F118" s="18">
        <f t="shared" si="13"/>
        <v>1430</v>
      </c>
      <c r="G118" s="18">
        <f t="shared" si="13"/>
        <v>1388</v>
      </c>
      <c r="H118" s="18">
        <f t="shared" si="13"/>
        <v>1552</v>
      </c>
      <c r="I118" s="18">
        <f t="shared" si="13"/>
        <v>1548</v>
      </c>
      <c r="J118" s="18">
        <f t="shared" si="13"/>
        <v>2212</v>
      </c>
      <c r="K118" s="18">
        <f t="shared" si="13"/>
        <v>1695</v>
      </c>
      <c r="L118" s="18">
        <f t="shared" si="13"/>
        <v>1631</v>
      </c>
      <c r="M118" s="18">
        <f t="shared" si="13"/>
        <v>1550</v>
      </c>
      <c r="N118" s="18">
        <v>999</v>
      </c>
      <c r="O118" s="281">
        <v>656</v>
      </c>
      <c r="P118" s="281">
        <v>1280.0138309999998</v>
      </c>
      <c r="Q118" s="281">
        <f>+Q115+Q117</f>
        <v>1022.5468610000003</v>
      </c>
      <c r="R118" s="281">
        <v>1800.4531389999993</v>
      </c>
      <c r="S118" s="281">
        <v>3999</v>
      </c>
      <c r="T118" s="281">
        <v>1829.7511439999971</v>
      </c>
      <c r="V118" s="124" t="s">
        <v>35</v>
      </c>
      <c r="W118" s="281">
        <v>1052.0275020000006</v>
      </c>
      <c r="X118" s="281">
        <f>+[25]EEFF_Vías_Chi!X119</f>
        <v>1736.0731119999987</v>
      </c>
    </row>
    <row r="119" spans="2:24" ht="15.5">
      <c r="O119" s="296"/>
      <c r="P119" s="129"/>
      <c r="Q119" s="129"/>
      <c r="R119" s="129"/>
      <c r="T119" s="643"/>
      <c r="V119" s="643"/>
      <c r="W119" s="698"/>
      <c r="X119" s="698"/>
    </row>
    <row r="120" spans="2:24" ht="15.5">
      <c r="B120" s="159" t="s">
        <v>477</v>
      </c>
      <c r="C120" s="5"/>
      <c r="D120" s="5"/>
      <c r="E120" s="5"/>
      <c r="F120" s="5"/>
      <c r="G120" s="5"/>
      <c r="H120" s="20"/>
      <c r="I120" s="20"/>
      <c r="J120" s="20"/>
      <c r="K120" s="20"/>
      <c r="L120" s="20"/>
      <c r="M120" s="20"/>
      <c r="N120" s="20"/>
      <c r="O120" s="261"/>
      <c r="P120" s="129"/>
      <c r="Q120" s="129"/>
      <c r="R120" s="129"/>
      <c r="T120" s="643"/>
      <c r="V120" s="124" t="s">
        <v>1252</v>
      </c>
      <c r="W120" s="281">
        <v>3275</v>
      </c>
      <c r="X120" s="281">
        <f>+[25]EEFF_Vías_Chi!X121</f>
        <v>2829.7079709999989</v>
      </c>
    </row>
    <row r="121" spans="2:24" ht="15">
      <c r="B121" s="93" t="s">
        <v>514</v>
      </c>
      <c r="C121" s="5"/>
      <c r="D121" s="5"/>
      <c r="E121" s="5"/>
      <c r="F121" s="5"/>
      <c r="G121" s="5"/>
      <c r="H121" s="22"/>
      <c r="I121" s="22"/>
      <c r="J121" s="22"/>
      <c r="K121" s="22"/>
      <c r="L121" s="22"/>
      <c r="M121" s="22"/>
      <c r="N121" s="22"/>
      <c r="O121" s="262"/>
      <c r="P121" s="129"/>
      <c r="Q121" s="129"/>
      <c r="R121" s="129"/>
      <c r="T121" s="643"/>
    </row>
    <row r="122" spans="2:24" ht="10" customHeight="1">
      <c r="B122" s="23"/>
      <c r="C122" s="5"/>
      <c r="D122" s="5"/>
      <c r="E122" s="5"/>
      <c r="F122" s="5"/>
      <c r="G122" s="5"/>
      <c r="H122" s="23"/>
      <c r="I122" s="23"/>
      <c r="J122" s="23"/>
      <c r="K122" s="23"/>
      <c r="L122" s="23"/>
      <c r="M122" s="23"/>
      <c r="N122" s="23"/>
      <c r="O122" s="263"/>
      <c r="P122" s="129"/>
      <c r="Q122" s="129"/>
      <c r="R122" s="129"/>
      <c r="T122" s="643"/>
    </row>
    <row r="123" spans="2:24" s="129" customFormat="1" ht="15.5" thickBot="1">
      <c r="B123" s="78"/>
      <c r="C123" s="79">
        <v>2016</v>
      </c>
      <c r="D123" s="79">
        <v>2017</v>
      </c>
      <c r="E123" s="79" t="s">
        <v>577</v>
      </c>
      <c r="F123" s="79" t="s">
        <v>578</v>
      </c>
      <c r="G123" s="79" t="s">
        <v>579</v>
      </c>
      <c r="H123" s="79" t="s">
        <v>580</v>
      </c>
      <c r="I123" s="79" t="s">
        <v>581</v>
      </c>
      <c r="J123" s="79" t="s">
        <v>582</v>
      </c>
      <c r="K123" s="79" t="s">
        <v>583</v>
      </c>
      <c r="L123" s="79" t="s">
        <v>584</v>
      </c>
      <c r="M123" s="79" t="s">
        <v>11</v>
      </c>
      <c r="N123" s="79" t="s">
        <v>12</v>
      </c>
      <c r="O123" s="202" t="s">
        <v>625</v>
      </c>
      <c r="P123" s="346" t="s">
        <v>938</v>
      </c>
      <c r="Q123" s="346" t="s">
        <v>992</v>
      </c>
      <c r="R123" s="346" t="s">
        <v>1026</v>
      </c>
      <c r="S123" s="346" t="s">
        <v>1163</v>
      </c>
      <c r="T123" s="653" t="s">
        <v>1199</v>
      </c>
      <c r="U123" s="643"/>
      <c r="V123" s="78"/>
      <c r="W123" s="708" t="s">
        <v>1246</v>
      </c>
      <c r="X123" s="653" t="s">
        <v>1219</v>
      </c>
    </row>
    <row r="124" spans="2:24" s="129" customFormat="1" ht="15">
      <c r="B124" s="162" t="s">
        <v>532</v>
      </c>
      <c r="C124" s="163"/>
      <c r="D124" s="163"/>
      <c r="E124" s="163"/>
      <c r="F124" s="163"/>
      <c r="G124" s="163"/>
      <c r="H124" s="163"/>
      <c r="I124" s="163"/>
      <c r="J124" s="163"/>
      <c r="K124" s="163"/>
      <c r="L124" s="163"/>
      <c r="M124" s="163"/>
      <c r="N124" s="162"/>
      <c r="O124" s="203"/>
      <c r="P124" s="347"/>
      <c r="Q124" s="347"/>
      <c r="R124" s="347"/>
      <c r="S124" s="347"/>
      <c r="T124" s="646"/>
      <c r="U124" s="643"/>
      <c r="V124" s="162" t="s">
        <v>37</v>
      </c>
      <c r="W124" s="704"/>
      <c r="X124" s="704"/>
    </row>
    <row r="125" spans="2:24" ht="15.5" thickBot="1">
      <c r="B125" s="164" t="s">
        <v>533</v>
      </c>
      <c r="C125" s="165"/>
      <c r="D125" s="165"/>
      <c r="E125" s="165"/>
      <c r="F125" s="165"/>
      <c r="G125" s="165"/>
      <c r="H125" s="165"/>
      <c r="I125" s="165"/>
      <c r="J125" s="165"/>
      <c r="K125" s="165"/>
      <c r="L125" s="165"/>
      <c r="M125" s="165"/>
      <c r="N125" s="165"/>
      <c r="O125" s="204"/>
      <c r="P125" s="286"/>
      <c r="Q125" s="286"/>
      <c r="R125" s="286"/>
      <c r="S125" s="286"/>
      <c r="T125" s="645"/>
      <c r="V125" s="164" t="s">
        <v>38</v>
      </c>
      <c r="W125" s="705"/>
      <c r="X125" s="705"/>
    </row>
    <row r="126" spans="2:24" ht="15.5">
      <c r="B126" s="166" t="s">
        <v>534</v>
      </c>
      <c r="C126" s="50">
        <v>17994</v>
      </c>
      <c r="D126" s="50">
        <v>15903</v>
      </c>
      <c r="E126" s="50">
        <v>21306</v>
      </c>
      <c r="F126" s="50">
        <v>32668</v>
      </c>
      <c r="G126" s="50">
        <v>19631</v>
      </c>
      <c r="H126" s="50">
        <v>25310</v>
      </c>
      <c r="I126" s="50">
        <v>25644</v>
      </c>
      <c r="J126" s="50">
        <v>20738</v>
      </c>
      <c r="K126" s="50">
        <v>16854</v>
      </c>
      <c r="L126" s="50">
        <v>22114</v>
      </c>
      <c r="M126" s="50">
        <v>19856</v>
      </c>
      <c r="N126" s="50">
        <v>18379</v>
      </c>
      <c r="O126" s="293">
        <v>12458</v>
      </c>
      <c r="P126" s="293">
        <v>15233.452464</v>
      </c>
      <c r="Q126" s="293">
        <v>23912.079430999998</v>
      </c>
      <c r="R126" s="293">
        <v>19790</v>
      </c>
      <c r="S126" s="293">
        <v>23376</v>
      </c>
      <c r="T126" s="293">
        <v>35463.253642000003</v>
      </c>
      <c r="V126" s="166" t="s">
        <v>39</v>
      </c>
      <c r="W126" s="293">
        <v>20272.018373999999</v>
      </c>
      <c r="X126" s="293">
        <f>+[25]EEFF_Vías_Chi!X127</f>
        <v>23783.955461000001</v>
      </c>
    </row>
    <row r="127" spans="2:24" ht="15.5">
      <c r="B127" s="166" t="s">
        <v>535</v>
      </c>
      <c r="C127" s="50">
        <v>58149</v>
      </c>
      <c r="D127" s="50">
        <v>65224</v>
      </c>
      <c r="E127" s="50">
        <v>61291</v>
      </c>
      <c r="F127" s="50">
        <v>55916</v>
      </c>
      <c r="G127" s="50">
        <v>58298</v>
      </c>
      <c r="H127" s="50">
        <v>64078</v>
      </c>
      <c r="I127" s="50">
        <v>62728</v>
      </c>
      <c r="J127" s="50">
        <v>68968</v>
      </c>
      <c r="K127" s="50">
        <v>63013</v>
      </c>
      <c r="L127" s="50">
        <v>68405</v>
      </c>
      <c r="M127" s="50">
        <v>67734</v>
      </c>
      <c r="N127" s="50">
        <v>72350</v>
      </c>
      <c r="O127" s="293">
        <v>58162</v>
      </c>
      <c r="P127" s="293">
        <v>67877.837167999998</v>
      </c>
      <c r="Q127" s="293">
        <f>56818.716581+4629.024334</f>
        <v>61447.740915000002</v>
      </c>
      <c r="R127" s="293">
        <v>65175</v>
      </c>
      <c r="S127" s="293">
        <v>66614</v>
      </c>
      <c r="T127" s="293">
        <v>75766.846728999997</v>
      </c>
      <c r="V127" s="166" t="s">
        <v>40</v>
      </c>
      <c r="W127" s="293">
        <v>75544.006196000002</v>
      </c>
      <c r="X127" s="293">
        <f>+[25]EEFF_Vías_Chi!X128</f>
        <v>85874.798878000001</v>
      </c>
    </row>
    <row r="128" spans="2:24" ht="15.5">
      <c r="B128" s="166" t="s">
        <v>536</v>
      </c>
      <c r="C128" s="50">
        <v>4</v>
      </c>
      <c r="D128" s="50">
        <v>6</v>
      </c>
      <c r="E128" s="50">
        <v>6</v>
      </c>
      <c r="F128" s="50">
        <v>6</v>
      </c>
      <c r="G128" s="50">
        <v>6</v>
      </c>
      <c r="H128" s="50">
        <v>6</v>
      </c>
      <c r="I128" s="50">
        <v>9</v>
      </c>
      <c r="J128" s="50">
        <v>9</v>
      </c>
      <c r="K128" s="50">
        <v>10</v>
      </c>
      <c r="L128" s="50">
        <v>10</v>
      </c>
      <c r="M128" s="50">
        <v>9</v>
      </c>
      <c r="N128" s="50">
        <v>577</v>
      </c>
      <c r="O128" s="293">
        <v>577</v>
      </c>
      <c r="P128" s="293">
        <v>580.93899899999997</v>
      </c>
      <c r="Q128" s="293">
        <v>580.93899899999997</v>
      </c>
      <c r="R128" s="293">
        <v>9</v>
      </c>
      <c r="S128" s="293">
        <v>9</v>
      </c>
      <c r="T128" s="293">
        <v>11.729425000000001</v>
      </c>
      <c r="V128" s="166" t="s">
        <v>41</v>
      </c>
      <c r="W128" s="293">
        <v>11.729425000000001</v>
      </c>
      <c r="X128" s="293">
        <f>+[25]EEFF_Vías_Chi!X129</f>
        <v>11.729425000000001</v>
      </c>
    </row>
    <row r="129" spans="2:24" ht="15.5">
      <c r="B129" s="166" t="s">
        <v>537</v>
      </c>
      <c r="C129" s="50">
        <v>315</v>
      </c>
      <c r="D129" s="50">
        <v>264</v>
      </c>
      <c r="E129" s="50">
        <v>163</v>
      </c>
      <c r="F129" s="50">
        <v>613</v>
      </c>
      <c r="G129" s="50">
        <v>544</v>
      </c>
      <c r="H129" s="50">
        <v>422</v>
      </c>
      <c r="I129" s="50">
        <v>330</v>
      </c>
      <c r="J129" s="50">
        <v>275</v>
      </c>
      <c r="K129" s="50">
        <v>163</v>
      </c>
      <c r="L129" s="50">
        <v>455</v>
      </c>
      <c r="M129" s="50">
        <v>3956</v>
      </c>
      <c r="N129" s="50">
        <v>439</v>
      </c>
      <c r="O129" s="293">
        <v>271</v>
      </c>
      <c r="P129" s="293">
        <v>666.55438800000002</v>
      </c>
      <c r="Q129" s="293">
        <v>4659.0673079999997</v>
      </c>
      <c r="R129" s="293">
        <v>815</v>
      </c>
      <c r="S129" s="293">
        <v>614</v>
      </c>
      <c r="T129" s="293">
        <v>412.86484400000001</v>
      </c>
      <c r="V129" s="166" t="s">
        <v>43</v>
      </c>
      <c r="W129" s="293">
        <v>4457.9676479999998</v>
      </c>
      <c r="X129" s="293">
        <f>+[25]EEFF_Vías_Chi!X130</f>
        <v>1214.41354</v>
      </c>
    </row>
    <row r="130" spans="2:24" ht="15.5">
      <c r="B130" s="166" t="s">
        <v>538</v>
      </c>
      <c r="C130" s="50">
        <v>0</v>
      </c>
      <c r="D130" s="50">
        <v>0</v>
      </c>
      <c r="E130" s="50">
        <v>0</v>
      </c>
      <c r="F130" s="50">
        <v>0</v>
      </c>
      <c r="G130" s="50">
        <v>0</v>
      </c>
      <c r="H130" s="50">
        <v>0</v>
      </c>
      <c r="I130" s="50">
        <v>0</v>
      </c>
      <c r="J130" s="50">
        <v>0</v>
      </c>
      <c r="K130" s="50">
        <v>0</v>
      </c>
      <c r="L130" s="50">
        <v>0</v>
      </c>
      <c r="M130" s="50">
        <v>0</v>
      </c>
      <c r="N130" s="50">
        <v>0</v>
      </c>
      <c r="O130" s="293">
        <v>0</v>
      </c>
      <c r="P130" s="293">
        <v>0</v>
      </c>
      <c r="Q130" s="293">
        <v>0</v>
      </c>
      <c r="R130" s="293">
        <v>0</v>
      </c>
      <c r="S130" s="293">
        <v>0</v>
      </c>
      <c r="T130" s="293">
        <v>0</v>
      </c>
      <c r="V130" s="166" t="s">
        <v>112</v>
      </c>
      <c r="W130" s="293">
        <v>0</v>
      </c>
      <c r="X130" s="293">
        <f>+[25]EEFF_Vías_Chi!X131</f>
        <v>0</v>
      </c>
    </row>
    <row r="131" spans="2:24" ht="15.5">
      <c r="B131" s="166" t="s">
        <v>539</v>
      </c>
      <c r="C131" s="50">
        <v>0</v>
      </c>
      <c r="D131" s="50">
        <v>0</v>
      </c>
      <c r="E131" s="50">
        <v>0</v>
      </c>
      <c r="F131" s="50">
        <v>0</v>
      </c>
      <c r="G131" s="50">
        <v>0</v>
      </c>
      <c r="H131" s="50">
        <v>0</v>
      </c>
      <c r="I131" s="50">
        <v>0</v>
      </c>
      <c r="J131" s="50">
        <v>0</v>
      </c>
      <c r="K131" s="50">
        <v>0</v>
      </c>
      <c r="L131" s="50">
        <v>0</v>
      </c>
      <c r="M131" s="50">
        <v>0</v>
      </c>
      <c r="N131" s="50">
        <v>0</v>
      </c>
      <c r="O131" s="293">
        <v>0</v>
      </c>
      <c r="P131" s="293">
        <v>0</v>
      </c>
      <c r="Q131" s="293">
        <v>0</v>
      </c>
      <c r="R131" s="293">
        <v>0</v>
      </c>
      <c r="S131" s="293">
        <v>0</v>
      </c>
      <c r="T131" s="293">
        <v>0</v>
      </c>
      <c r="V131" s="166" t="s">
        <v>44</v>
      </c>
      <c r="W131" s="293">
        <v>0</v>
      </c>
      <c r="X131" s="293">
        <f>+[25]EEFF_Vías_Chi!X132</f>
        <v>0</v>
      </c>
    </row>
    <row r="132" spans="2:24" ht="15">
      <c r="B132" s="167" t="s">
        <v>540</v>
      </c>
      <c r="C132" s="168">
        <f t="shared" ref="C132:N132" si="14">SUM(C126:C131)</f>
        <v>76462</v>
      </c>
      <c r="D132" s="168">
        <f t="shared" si="14"/>
        <v>81397</v>
      </c>
      <c r="E132" s="168">
        <f t="shared" si="14"/>
        <v>82766</v>
      </c>
      <c r="F132" s="168">
        <f t="shared" si="14"/>
        <v>89203</v>
      </c>
      <c r="G132" s="168">
        <f t="shared" si="14"/>
        <v>78479</v>
      </c>
      <c r="H132" s="168">
        <f t="shared" si="14"/>
        <v>89816</v>
      </c>
      <c r="I132" s="168">
        <f t="shared" si="14"/>
        <v>88711</v>
      </c>
      <c r="J132" s="168">
        <f t="shared" si="14"/>
        <v>89990</v>
      </c>
      <c r="K132" s="168">
        <f t="shared" si="14"/>
        <v>80040</v>
      </c>
      <c r="L132" s="168">
        <f t="shared" si="14"/>
        <v>90984</v>
      </c>
      <c r="M132" s="168">
        <f t="shared" si="14"/>
        <v>91555</v>
      </c>
      <c r="N132" s="168">
        <f t="shared" si="14"/>
        <v>91745</v>
      </c>
      <c r="O132" s="206">
        <v>71468</v>
      </c>
      <c r="P132" s="206">
        <f>SUM(P126:P131)</f>
        <v>84358.78301900001</v>
      </c>
      <c r="Q132" s="206">
        <f>SUM(Q126:Q131)</f>
        <v>90599.826652999996</v>
      </c>
      <c r="R132" s="206">
        <v>85789</v>
      </c>
      <c r="S132" s="206">
        <v>90613</v>
      </c>
      <c r="T132" s="206">
        <v>111654.69464</v>
      </c>
      <c r="V132" s="167" t="s">
        <v>45</v>
      </c>
      <c r="W132" s="701">
        <v>100285.72164300001</v>
      </c>
      <c r="X132" s="701">
        <f>+[25]EEFF_Vías_Chi!X133</f>
        <v>110884.897304</v>
      </c>
    </row>
    <row r="133" spans="2:24" ht="15">
      <c r="B133" s="164" t="s">
        <v>541</v>
      </c>
      <c r="C133" s="165"/>
      <c r="D133" s="165"/>
      <c r="E133" s="165"/>
      <c r="F133" s="165"/>
      <c r="G133" s="165"/>
      <c r="H133" s="165"/>
      <c r="I133" s="165"/>
      <c r="J133" s="165"/>
      <c r="K133" s="165"/>
      <c r="L133" s="165"/>
      <c r="M133" s="165"/>
      <c r="N133" s="165"/>
      <c r="O133" s="204"/>
      <c r="P133" s="204"/>
      <c r="Q133" s="204"/>
      <c r="R133" s="204"/>
      <c r="S133" s="204"/>
      <c r="T133" s="647"/>
      <c r="V133" s="164" t="s">
        <v>46</v>
      </c>
      <c r="W133" s="691"/>
      <c r="X133" s="691"/>
    </row>
    <row r="134" spans="2:24" ht="15.5">
      <c r="B134" s="166" t="s">
        <v>542</v>
      </c>
      <c r="C134" s="50">
        <v>0</v>
      </c>
      <c r="D134" s="50">
        <v>0</v>
      </c>
      <c r="E134" s="50">
        <v>0</v>
      </c>
      <c r="F134" s="50">
        <v>0</v>
      </c>
      <c r="G134" s="50">
        <v>0</v>
      </c>
      <c r="H134" s="50">
        <v>0</v>
      </c>
      <c r="I134" s="50">
        <v>0</v>
      </c>
      <c r="J134" s="50">
        <v>0</v>
      </c>
      <c r="K134" s="50">
        <v>0</v>
      </c>
      <c r="L134" s="50">
        <v>0</v>
      </c>
      <c r="M134" s="50">
        <v>0</v>
      </c>
      <c r="N134" s="50">
        <v>0</v>
      </c>
      <c r="O134" s="293">
        <v>0</v>
      </c>
      <c r="P134" s="293">
        <v>0</v>
      </c>
      <c r="Q134" s="293">
        <v>0</v>
      </c>
      <c r="R134" s="293">
        <v>0</v>
      </c>
      <c r="S134" s="293">
        <v>0</v>
      </c>
      <c r="T134" s="293">
        <v>0</v>
      </c>
      <c r="V134" s="166" t="s">
        <v>47</v>
      </c>
      <c r="W134" s="293">
        <v>0</v>
      </c>
      <c r="X134" s="293">
        <f>+[25]EEFF_Vías_Chi!X135</f>
        <v>0</v>
      </c>
    </row>
    <row r="135" spans="2:24" ht="15.5">
      <c r="B135" s="166" t="s">
        <v>543</v>
      </c>
      <c r="C135" s="50">
        <v>0</v>
      </c>
      <c r="D135" s="50">
        <v>0</v>
      </c>
      <c r="E135" s="50">
        <v>0</v>
      </c>
      <c r="F135" s="50">
        <v>0</v>
      </c>
      <c r="G135" s="50">
        <v>0</v>
      </c>
      <c r="H135" s="50">
        <v>0</v>
      </c>
      <c r="I135" s="50">
        <v>0</v>
      </c>
      <c r="J135" s="50">
        <v>0</v>
      </c>
      <c r="K135" s="50">
        <v>0</v>
      </c>
      <c r="L135" s="50">
        <v>0</v>
      </c>
      <c r="M135" s="50">
        <v>0</v>
      </c>
      <c r="N135" s="50">
        <v>0</v>
      </c>
      <c r="O135" s="293">
        <v>0</v>
      </c>
      <c r="P135" s="293">
        <v>0</v>
      </c>
      <c r="Q135" s="293">
        <v>0</v>
      </c>
      <c r="R135" s="293">
        <v>0</v>
      </c>
      <c r="S135" s="293">
        <v>0</v>
      </c>
      <c r="T135" s="293">
        <v>0</v>
      </c>
      <c r="V135" s="166" t="s">
        <v>48</v>
      </c>
      <c r="W135" s="293">
        <v>0</v>
      </c>
      <c r="X135" s="293">
        <f>+[25]EEFF_Vías_Chi!X136</f>
        <v>0</v>
      </c>
    </row>
    <row r="136" spans="2:24" ht="28">
      <c r="B136" s="166" t="s">
        <v>544</v>
      </c>
      <c r="C136" s="50">
        <v>0</v>
      </c>
      <c r="D136" s="50">
        <v>0</v>
      </c>
      <c r="E136" s="50">
        <v>0</v>
      </c>
      <c r="F136" s="50">
        <v>0</v>
      </c>
      <c r="G136" s="50">
        <v>0</v>
      </c>
      <c r="H136" s="50">
        <v>0</v>
      </c>
      <c r="I136" s="50">
        <v>0</v>
      </c>
      <c r="J136" s="50">
        <v>0</v>
      </c>
      <c r="K136" s="50">
        <v>0</v>
      </c>
      <c r="L136" s="50">
        <v>0</v>
      </c>
      <c r="M136" s="50">
        <v>0</v>
      </c>
      <c r="N136" s="50">
        <v>0</v>
      </c>
      <c r="O136" s="293">
        <v>0</v>
      </c>
      <c r="P136" s="293">
        <v>0</v>
      </c>
      <c r="Q136" s="293">
        <v>0</v>
      </c>
      <c r="R136" s="293">
        <v>0</v>
      </c>
      <c r="S136" s="293">
        <v>0</v>
      </c>
      <c r="T136" s="293">
        <v>0</v>
      </c>
      <c r="V136" s="166" t="s">
        <v>94</v>
      </c>
      <c r="W136" s="293">
        <v>0</v>
      </c>
      <c r="X136" s="293">
        <f>+[25]EEFF_Vías_Chi!X137</f>
        <v>0</v>
      </c>
    </row>
    <row r="137" spans="2:24" ht="15.5">
      <c r="B137" s="166" t="s">
        <v>545</v>
      </c>
      <c r="C137" s="50">
        <v>0</v>
      </c>
      <c r="D137" s="50">
        <v>0</v>
      </c>
      <c r="E137" s="50">
        <v>0</v>
      </c>
      <c r="F137" s="50">
        <v>0</v>
      </c>
      <c r="G137" s="50">
        <v>0</v>
      </c>
      <c r="H137" s="50">
        <v>0</v>
      </c>
      <c r="I137" s="50">
        <v>0</v>
      </c>
      <c r="J137" s="50">
        <v>0</v>
      </c>
      <c r="K137" s="50">
        <v>0</v>
      </c>
      <c r="L137" s="50">
        <v>0</v>
      </c>
      <c r="M137" s="50">
        <v>0</v>
      </c>
      <c r="N137" s="50">
        <v>0</v>
      </c>
      <c r="O137" s="293">
        <v>0</v>
      </c>
      <c r="P137" s="293">
        <v>0</v>
      </c>
      <c r="Q137" s="293">
        <v>0</v>
      </c>
      <c r="R137" s="293">
        <v>0</v>
      </c>
      <c r="S137" s="293">
        <v>0</v>
      </c>
      <c r="T137" s="293">
        <v>0</v>
      </c>
      <c r="V137" s="166" t="s">
        <v>95</v>
      </c>
      <c r="W137" s="293">
        <v>0</v>
      </c>
      <c r="X137" s="293">
        <f>+[25]EEFF_Vías_Chi!X138</f>
        <v>0</v>
      </c>
    </row>
    <row r="138" spans="2:24" ht="15.5">
      <c r="B138" s="166" t="s">
        <v>535</v>
      </c>
      <c r="C138" s="50">
        <v>182000</v>
      </c>
      <c r="D138" s="50">
        <v>162376</v>
      </c>
      <c r="E138" s="50">
        <v>150789</v>
      </c>
      <c r="F138" s="50">
        <v>145668</v>
      </c>
      <c r="G138" s="50">
        <v>141484</v>
      </c>
      <c r="H138" s="50">
        <v>132927</v>
      </c>
      <c r="I138" s="50">
        <v>123926</v>
      </c>
      <c r="J138" s="50">
        <v>119778</v>
      </c>
      <c r="K138" s="50">
        <v>112822</v>
      </c>
      <c r="L138" s="50">
        <v>107777</v>
      </c>
      <c r="M138" s="50">
        <v>94637</v>
      </c>
      <c r="N138" s="50">
        <v>93251</v>
      </c>
      <c r="O138" s="293">
        <v>94262</v>
      </c>
      <c r="P138" s="293">
        <v>87898.453836000001</v>
      </c>
      <c r="Q138" s="293">
        <v>76170.717174000005</v>
      </c>
      <c r="R138" s="293">
        <v>70484</v>
      </c>
      <c r="S138" s="293">
        <v>58514</v>
      </c>
      <c r="T138" s="293">
        <v>44882.193113000001</v>
      </c>
      <c r="V138" s="166" t="s">
        <v>40</v>
      </c>
      <c r="W138" s="293">
        <v>29227.476072000001</v>
      </c>
      <c r="X138" s="293">
        <f>+[25]EEFF_Vías_Chi!X139</f>
        <v>27812.362980999998</v>
      </c>
    </row>
    <row r="139" spans="2:24" ht="15.5">
      <c r="B139" s="166" t="s">
        <v>546</v>
      </c>
      <c r="C139" s="50">
        <v>0</v>
      </c>
      <c r="D139" s="50">
        <v>0</v>
      </c>
      <c r="E139" s="50">
        <v>0</v>
      </c>
      <c r="F139" s="50">
        <v>0</v>
      </c>
      <c r="G139" s="50">
        <v>0</v>
      </c>
      <c r="H139" s="50">
        <v>0</v>
      </c>
      <c r="I139" s="50">
        <v>0</v>
      </c>
      <c r="J139" s="50">
        <v>0</v>
      </c>
      <c r="K139" s="50">
        <v>0</v>
      </c>
      <c r="L139" s="50">
        <v>0</v>
      </c>
      <c r="M139" s="50">
        <v>0</v>
      </c>
      <c r="N139" s="50">
        <v>0</v>
      </c>
      <c r="O139" s="293">
        <v>0</v>
      </c>
      <c r="P139" s="293">
        <v>0</v>
      </c>
      <c r="Q139" s="293">
        <v>0</v>
      </c>
      <c r="R139" s="293">
        <v>0</v>
      </c>
      <c r="S139" s="293">
        <v>0</v>
      </c>
      <c r="T139" s="293">
        <v>0</v>
      </c>
      <c r="V139" s="166" t="s">
        <v>42</v>
      </c>
      <c r="W139" s="293">
        <v>0</v>
      </c>
      <c r="X139" s="293">
        <f>+[25]EEFF_Vías_Chi!X140</f>
        <v>0</v>
      </c>
    </row>
    <row r="140" spans="2:24" ht="15.5">
      <c r="B140" s="166" t="s">
        <v>547</v>
      </c>
      <c r="C140" s="50">
        <v>80</v>
      </c>
      <c r="D140" s="50">
        <v>117</v>
      </c>
      <c r="E140" s="50">
        <v>105</v>
      </c>
      <c r="F140" s="50">
        <v>94</v>
      </c>
      <c r="G140" s="50">
        <v>84</v>
      </c>
      <c r="H140" s="50">
        <v>90</v>
      </c>
      <c r="I140" s="50">
        <v>158</v>
      </c>
      <c r="J140" s="50">
        <v>80</v>
      </c>
      <c r="K140" s="50">
        <v>91</v>
      </c>
      <c r="L140" s="50">
        <v>86</v>
      </c>
      <c r="M140" s="50">
        <v>84</v>
      </c>
      <c r="N140" s="50">
        <v>78</v>
      </c>
      <c r="O140" s="293">
        <v>71</v>
      </c>
      <c r="P140" s="293">
        <v>69.724816000000004</v>
      </c>
      <c r="Q140" s="293">
        <v>63.521501000000001</v>
      </c>
      <c r="R140" s="293">
        <v>61</v>
      </c>
      <c r="S140" s="293">
        <v>55</v>
      </c>
      <c r="T140" s="293">
        <v>78.431941000000009</v>
      </c>
      <c r="V140" s="166" t="s">
        <v>52</v>
      </c>
      <c r="W140" s="293">
        <v>75.114807999999996</v>
      </c>
      <c r="X140" s="293">
        <f>+[25]EEFF_Vías_Chi!X141</f>
        <v>67.044551999999996</v>
      </c>
    </row>
    <row r="141" spans="2:24" ht="15.5">
      <c r="B141" s="166" t="s">
        <v>548</v>
      </c>
      <c r="C141" s="50">
        <v>0</v>
      </c>
      <c r="D141" s="50">
        <v>0</v>
      </c>
      <c r="E141" s="50">
        <v>0</v>
      </c>
      <c r="F141" s="50">
        <v>0</v>
      </c>
      <c r="G141" s="50">
        <v>0</v>
      </c>
      <c r="H141" s="50">
        <v>0</v>
      </c>
      <c r="I141" s="50">
        <v>0</v>
      </c>
      <c r="J141" s="50">
        <v>0</v>
      </c>
      <c r="K141" s="50">
        <v>0</v>
      </c>
      <c r="L141" s="50">
        <v>0</v>
      </c>
      <c r="M141" s="50">
        <v>0</v>
      </c>
      <c r="N141" s="50">
        <v>0</v>
      </c>
      <c r="O141" s="293">
        <v>0</v>
      </c>
      <c r="P141" s="293">
        <v>0</v>
      </c>
      <c r="Q141" s="293">
        <v>0</v>
      </c>
      <c r="R141" s="293">
        <v>0</v>
      </c>
      <c r="S141" s="293">
        <v>0</v>
      </c>
      <c r="T141" s="293">
        <v>0</v>
      </c>
      <c r="V141" s="166" t="s">
        <v>53</v>
      </c>
      <c r="W141" s="293">
        <v>0</v>
      </c>
      <c r="X141" s="293">
        <f>+[25]EEFF_Vías_Chi!X142</f>
        <v>0</v>
      </c>
    </row>
    <row r="142" spans="2:24" ht="15.5">
      <c r="B142" s="166" t="s">
        <v>549</v>
      </c>
      <c r="C142" s="50">
        <v>115</v>
      </c>
      <c r="D142" s="50">
        <v>219</v>
      </c>
      <c r="E142" s="50">
        <v>209</v>
      </c>
      <c r="F142" s="50">
        <v>199</v>
      </c>
      <c r="G142" s="50">
        <v>197</v>
      </c>
      <c r="H142" s="50">
        <v>186</v>
      </c>
      <c r="I142" s="50">
        <v>199</v>
      </c>
      <c r="J142" s="50">
        <v>188</v>
      </c>
      <c r="K142" s="50">
        <v>177</v>
      </c>
      <c r="L142" s="50">
        <v>166</v>
      </c>
      <c r="M142" s="50">
        <v>167</v>
      </c>
      <c r="N142" s="50">
        <v>153</v>
      </c>
      <c r="O142" s="293">
        <v>138</v>
      </c>
      <c r="P142" s="293">
        <v>123.46214999999999</v>
      </c>
      <c r="Q142" s="293">
        <v>110.052351</v>
      </c>
      <c r="R142" s="293">
        <v>99</v>
      </c>
      <c r="S142" s="293">
        <v>88</v>
      </c>
      <c r="T142" s="293">
        <v>76.529155000000003</v>
      </c>
      <c r="V142" s="166" t="s">
        <v>55</v>
      </c>
      <c r="W142" s="293">
        <v>67.134772999999996</v>
      </c>
      <c r="X142" s="293">
        <f>+[25]EEFF_Vías_Chi!X143</f>
        <v>55.426366000000002</v>
      </c>
    </row>
    <row r="143" spans="2:24" ht="15.5">
      <c r="B143" s="166" t="s">
        <v>537</v>
      </c>
      <c r="C143" s="50">
        <v>0</v>
      </c>
      <c r="D143" s="50">
        <v>0</v>
      </c>
      <c r="E143" s="50">
        <v>0</v>
      </c>
      <c r="F143" s="50">
        <v>0</v>
      </c>
      <c r="G143" s="50">
        <v>0</v>
      </c>
      <c r="H143" s="50">
        <v>0</v>
      </c>
      <c r="I143" s="50">
        <v>0</v>
      </c>
      <c r="J143" s="50">
        <v>0</v>
      </c>
      <c r="K143" s="50">
        <v>0</v>
      </c>
      <c r="L143" s="50">
        <v>0</v>
      </c>
      <c r="M143" s="50">
        <v>0</v>
      </c>
      <c r="N143" s="50">
        <v>0</v>
      </c>
      <c r="O143" s="293">
        <v>0</v>
      </c>
      <c r="P143" s="293">
        <v>0</v>
      </c>
      <c r="Q143" s="293">
        <v>0</v>
      </c>
      <c r="R143" s="293">
        <v>0</v>
      </c>
      <c r="S143" s="293">
        <v>0</v>
      </c>
      <c r="T143" s="293">
        <v>0</v>
      </c>
      <c r="V143" s="166" t="s">
        <v>43</v>
      </c>
      <c r="W143" s="293">
        <v>0</v>
      </c>
      <c r="X143" s="293">
        <f>+[25]EEFF_Vías_Chi!X144</f>
        <v>0</v>
      </c>
    </row>
    <row r="144" spans="2:24" ht="15.5">
      <c r="B144" s="166" t="s">
        <v>550</v>
      </c>
      <c r="C144" s="50">
        <v>6464</v>
      </c>
      <c r="D144" s="50">
        <v>5876</v>
      </c>
      <c r="E144" s="50">
        <v>5765</v>
      </c>
      <c r="F144" s="50">
        <v>5833</v>
      </c>
      <c r="G144" s="50">
        <v>5766</v>
      </c>
      <c r="H144" s="50">
        <v>5713</v>
      </c>
      <c r="I144" s="50">
        <v>5140</v>
      </c>
      <c r="J144" s="50">
        <v>5338</v>
      </c>
      <c r="K144" s="50">
        <v>5044</v>
      </c>
      <c r="L144" s="50">
        <v>4969</v>
      </c>
      <c r="M144" s="50">
        <v>5023</v>
      </c>
      <c r="N144" s="50">
        <v>4825</v>
      </c>
      <c r="O144" s="293">
        <v>4670</v>
      </c>
      <c r="P144" s="293">
        <v>4873.5888189999996</v>
      </c>
      <c r="Q144" s="293">
        <v>5099.6621880000002</v>
      </c>
      <c r="R144" s="293">
        <v>4988</v>
      </c>
      <c r="S144" s="293">
        <v>5678</v>
      </c>
      <c r="T144" s="293">
        <v>5489.4782880000002</v>
      </c>
      <c r="V144" s="166" t="s">
        <v>56</v>
      </c>
      <c r="W144" s="293">
        <v>4645.1638890000004</v>
      </c>
      <c r="X144" s="293">
        <f>+[25]EEFF_Vías_Chi!X145</f>
        <v>5769.6220300000004</v>
      </c>
    </row>
    <row r="145" spans="2:24" ht="15.5">
      <c r="B145" s="166" t="s">
        <v>551</v>
      </c>
      <c r="C145" s="50">
        <v>0</v>
      </c>
      <c r="D145" s="50">
        <v>0</v>
      </c>
      <c r="E145" s="50">
        <v>0</v>
      </c>
      <c r="F145" s="50">
        <v>0</v>
      </c>
      <c r="G145" s="50">
        <v>0</v>
      </c>
      <c r="H145" s="50">
        <v>0</v>
      </c>
      <c r="I145" s="50">
        <v>-5</v>
      </c>
      <c r="J145" s="50">
        <v>171</v>
      </c>
      <c r="K145" s="50">
        <v>156</v>
      </c>
      <c r="L145" s="50">
        <v>141</v>
      </c>
      <c r="M145" s="50">
        <v>125</v>
      </c>
      <c r="N145" s="50">
        <v>112</v>
      </c>
      <c r="O145" s="293">
        <v>99</v>
      </c>
      <c r="P145" s="293">
        <v>86.242311999999998</v>
      </c>
      <c r="Q145" s="293">
        <v>98.383752000000001</v>
      </c>
      <c r="R145" s="293">
        <v>86</v>
      </c>
      <c r="S145" s="293">
        <v>74</v>
      </c>
      <c r="T145" s="293">
        <v>81.846199999999996</v>
      </c>
      <c r="V145" s="166" t="s">
        <v>57</v>
      </c>
      <c r="W145" s="293">
        <v>76.443016</v>
      </c>
      <c r="X145" s="293">
        <f>+[25]EEFF_Vías_Chi!X146</f>
        <v>68.607738999999995</v>
      </c>
    </row>
    <row r="146" spans="2:24" ht="15.5">
      <c r="B146" s="166" t="s">
        <v>539</v>
      </c>
      <c r="C146" s="50">
        <v>0</v>
      </c>
      <c r="D146" s="50">
        <v>0</v>
      </c>
      <c r="E146" s="50">
        <v>0</v>
      </c>
      <c r="F146" s="50">
        <v>0</v>
      </c>
      <c r="G146" s="50">
        <v>0</v>
      </c>
      <c r="H146" s="50">
        <v>0</v>
      </c>
      <c r="I146" s="50">
        <v>0</v>
      </c>
      <c r="J146" s="50">
        <v>0</v>
      </c>
      <c r="K146" s="50">
        <v>0</v>
      </c>
      <c r="L146" s="50">
        <v>0</v>
      </c>
      <c r="M146" s="50">
        <v>0</v>
      </c>
      <c r="N146" s="50">
        <v>0</v>
      </c>
      <c r="O146" s="293">
        <v>0</v>
      </c>
      <c r="P146" s="293">
        <v>0</v>
      </c>
      <c r="Q146" s="293">
        <v>0</v>
      </c>
      <c r="R146" s="293">
        <v>0</v>
      </c>
      <c r="S146" s="293">
        <v>0</v>
      </c>
      <c r="T146" s="293">
        <v>0</v>
      </c>
      <c r="V146" s="166" t="s">
        <v>44</v>
      </c>
      <c r="W146" s="293">
        <v>0</v>
      </c>
      <c r="X146" s="293">
        <f>+[25]EEFF_Vías_Chi!X147</f>
        <v>0</v>
      </c>
    </row>
    <row r="147" spans="2:24" ht="15">
      <c r="B147" s="164" t="s">
        <v>552</v>
      </c>
      <c r="C147" s="169">
        <f t="shared" ref="C147:N147" si="15">SUM(C134:C146)</f>
        <v>188659</v>
      </c>
      <c r="D147" s="169">
        <f t="shared" si="15"/>
        <v>168588</v>
      </c>
      <c r="E147" s="169">
        <f t="shared" si="15"/>
        <v>156868</v>
      </c>
      <c r="F147" s="169">
        <f t="shared" si="15"/>
        <v>151794</v>
      </c>
      <c r="G147" s="169">
        <f t="shared" si="15"/>
        <v>147531</v>
      </c>
      <c r="H147" s="169">
        <f t="shared" si="15"/>
        <v>138916</v>
      </c>
      <c r="I147" s="169">
        <f t="shared" si="15"/>
        <v>129418</v>
      </c>
      <c r="J147" s="169">
        <f t="shared" si="15"/>
        <v>125555</v>
      </c>
      <c r="K147" s="169">
        <f t="shared" si="15"/>
        <v>118290</v>
      </c>
      <c r="L147" s="169">
        <f t="shared" si="15"/>
        <v>113139</v>
      </c>
      <c r="M147" s="169">
        <f t="shared" si="15"/>
        <v>100036</v>
      </c>
      <c r="N147" s="169">
        <f t="shared" si="15"/>
        <v>98419</v>
      </c>
      <c r="O147" s="207">
        <v>99240</v>
      </c>
      <c r="P147" s="207">
        <f>SUM(P134:P146)</f>
        <v>93051.471933000008</v>
      </c>
      <c r="Q147" s="207">
        <f>SUM(Q134:Q146)</f>
        <v>81542.336966000003</v>
      </c>
      <c r="R147" s="207">
        <v>75718</v>
      </c>
      <c r="S147" s="207">
        <v>64409</v>
      </c>
      <c r="T147" s="207">
        <v>50608.478696999999</v>
      </c>
      <c r="V147" s="164" t="s">
        <v>59</v>
      </c>
      <c r="W147" s="703">
        <v>34091.332558000002</v>
      </c>
      <c r="X147" s="703">
        <f>+[25]EEFF_Vías_Chi!X148</f>
        <v>33773.063667999995</v>
      </c>
    </row>
    <row r="148" spans="2:24" ht="15">
      <c r="B148" s="167" t="s">
        <v>553</v>
      </c>
      <c r="C148" s="168">
        <f t="shared" ref="C148:N148" si="16">+C132+C147</f>
        <v>265121</v>
      </c>
      <c r="D148" s="168">
        <f t="shared" si="16"/>
        <v>249985</v>
      </c>
      <c r="E148" s="168">
        <f t="shared" si="16"/>
        <v>239634</v>
      </c>
      <c r="F148" s="168">
        <f t="shared" si="16"/>
        <v>240997</v>
      </c>
      <c r="G148" s="168">
        <f t="shared" si="16"/>
        <v>226010</v>
      </c>
      <c r="H148" s="168">
        <f t="shared" si="16"/>
        <v>228732</v>
      </c>
      <c r="I148" s="168">
        <f t="shared" si="16"/>
        <v>218129</v>
      </c>
      <c r="J148" s="168">
        <f t="shared" si="16"/>
        <v>215545</v>
      </c>
      <c r="K148" s="168">
        <f t="shared" si="16"/>
        <v>198330</v>
      </c>
      <c r="L148" s="168">
        <f t="shared" si="16"/>
        <v>204123</v>
      </c>
      <c r="M148" s="168">
        <f t="shared" si="16"/>
        <v>191591</v>
      </c>
      <c r="N148" s="168">
        <f t="shared" si="16"/>
        <v>190164</v>
      </c>
      <c r="O148" s="206">
        <v>170708</v>
      </c>
      <c r="P148" s="206">
        <f>+P132+P147</f>
        <v>177410.25495200002</v>
      </c>
      <c r="Q148" s="206">
        <f>+Q132+Q147</f>
        <v>172142.163619</v>
      </c>
      <c r="R148" s="206">
        <v>161507</v>
      </c>
      <c r="S148" s="206">
        <v>155022</v>
      </c>
      <c r="T148" s="206">
        <v>162263.17333700001</v>
      </c>
      <c r="V148" s="167" t="s">
        <v>60</v>
      </c>
      <c r="W148" s="701">
        <v>134377.05420100002</v>
      </c>
      <c r="X148" s="701">
        <f>+[25]EEFF_Vías_Chi!X149</f>
        <v>144657.960972</v>
      </c>
    </row>
    <row r="149" spans="2:24" ht="15">
      <c r="B149" s="139"/>
      <c r="C149" s="137"/>
      <c r="D149" s="137"/>
      <c r="E149" s="137"/>
      <c r="F149" s="137"/>
      <c r="G149" s="137"/>
      <c r="H149" s="137"/>
      <c r="I149" s="137"/>
      <c r="J149" s="137"/>
      <c r="K149" s="137"/>
      <c r="L149" s="137"/>
      <c r="M149" s="137"/>
      <c r="N149" s="137"/>
      <c r="O149" s="208"/>
      <c r="P149" s="208"/>
      <c r="Q149" s="208"/>
      <c r="R149" s="208"/>
      <c r="S149" s="208">
        <v>0</v>
      </c>
      <c r="T149" s="648"/>
      <c r="V149" s="139"/>
      <c r="W149" s="707"/>
      <c r="X149" s="707">
        <f>+[25]EEFF_Vías_Chi!X150</f>
        <v>0</v>
      </c>
    </row>
    <row r="150" spans="2:24" ht="15">
      <c r="B150" s="170" t="s">
        <v>554</v>
      </c>
      <c r="C150" s="171"/>
      <c r="D150" s="171"/>
      <c r="E150" s="171"/>
      <c r="F150" s="171"/>
      <c r="G150" s="171"/>
      <c r="H150" s="171"/>
      <c r="I150" s="171"/>
      <c r="J150" s="171"/>
      <c r="K150" s="171"/>
      <c r="L150" s="171"/>
      <c r="M150" s="171"/>
      <c r="N150" s="171"/>
      <c r="O150" s="209"/>
      <c r="P150" s="209"/>
      <c r="Q150" s="209"/>
      <c r="R150" s="209"/>
      <c r="S150" s="209"/>
      <c r="T150" s="650"/>
      <c r="V150" s="170" t="s">
        <v>61</v>
      </c>
      <c r="W150" s="709"/>
      <c r="X150" s="709"/>
    </row>
    <row r="151" spans="2:24" ht="15">
      <c r="B151" s="164" t="s">
        <v>555</v>
      </c>
      <c r="C151" s="172"/>
      <c r="D151" s="172"/>
      <c r="E151" s="172"/>
      <c r="F151" s="172"/>
      <c r="G151" s="172"/>
      <c r="H151" s="172"/>
      <c r="I151" s="172"/>
      <c r="J151" s="172"/>
      <c r="K151" s="172"/>
      <c r="L151" s="172"/>
      <c r="M151" s="172"/>
      <c r="N151" s="172"/>
      <c r="O151" s="210"/>
      <c r="P151" s="210"/>
      <c r="Q151" s="210"/>
      <c r="R151" s="210"/>
      <c r="S151" s="210"/>
      <c r="T151" s="651"/>
      <c r="V151" s="164" t="s">
        <v>62</v>
      </c>
      <c r="W151" s="710"/>
      <c r="X151" s="710"/>
    </row>
    <row r="152" spans="2:24" ht="15.5">
      <c r="B152" s="166" t="s">
        <v>556</v>
      </c>
      <c r="C152" s="50">
        <v>25310</v>
      </c>
      <c r="D152" s="50">
        <v>31122</v>
      </c>
      <c r="E152" s="50">
        <v>27246</v>
      </c>
      <c r="F152" s="50">
        <v>28638</v>
      </c>
      <c r="G152" s="50">
        <v>29062</v>
      </c>
      <c r="H152" s="50">
        <v>30196</v>
      </c>
      <c r="I152" s="50">
        <v>30700</v>
      </c>
      <c r="J152" s="50">
        <v>32021</v>
      </c>
      <c r="K152" s="50">
        <v>33127</v>
      </c>
      <c r="L152" s="50">
        <v>34180</v>
      </c>
      <c r="M152" s="50">
        <v>35165</v>
      </c>
      <c r="N152" s="50">
        <v>35836</v>
      </c>
      <c r="O152" s="293">
        <v>37358</v>
      </c>
      <c r="P152" s="293">
        <v>37334.165015999999</v>
      </c>
      <c r="Q152" s="293">
        <v>14668.65756</v>
      </c>
      <c r="R152" s="293">
        <v>18049</v>
      </c>
      <c r="S152" s="293">
        <v>21928</v>
      </c>
      <c r="T152" s="293">
        <v>22855.740037</v>
      </c>
      <c r="V152" s="166" t="s">
        <v>63</v>
      </c>
      <c r="W152" s="293">
        <v>35697.430889000003</v>
      </c>
      <c r="X152" s="293">
        <f>+[25]EEFF_Vías_Chi!X153</f>
        <v>37977.839837</v>
      </c>
    </row>
    <row r="153" spans="2:24" ht="15.5">
      <c r="B153" s="166" t="s">
        <v>557</v>
      </c>
      <c r="C153" s="50">
        <v>7165</v>
      </c>
      <c r="D153" s="50">
        <v>8339</v>
      </c>
      <c r="E153" s="50">
        <v>7033</v>
      </c>
      <c r="F153" s="50">
        <v>7498</v>
      </c>
      <c r="G153" s="50">
        <v>7246</v>
      </c>
      <c r="H153" s="50">
        <v>8112</v>
      </c>
      <c r="I153" s="50">
        <v>4463</v>
      </c>
      <c r="J153" s="50">
        <v>7923</v>
      </c>
      <c r="K153" s="50">
        <v>7551</v>
      </c>
      <c r="L153" s="50">
        <v>8251</v>
      </c>
      <c r="M153" s="50">
        <v>9108</v>
      </c>
      <c r="N153" s="50">
        <v>7958</v>
      </c>
      <c r="O153" s="293">
        <v>8728</v>
      </c>
      <c r="P153" s="293">
        <v>11769.729023</v>
      </c>
      <c r="Q153" s="293">
        <f>10018.433679-3.646257</f>
        <v>10014.787421999999</v>
      </c>
      <c r="R153" s="293">
        <v>9757</v>
      </c>
      <c r="S153" s="293">
        <v>9729</v>
      </c>
      <c r="T153" s="293">
        <v>10614.525377</v>
      </c>
      <c r="V153" s="166" t="s">
        <v>64</v>
      </c>
      <c r="W153" s="293">
        <v>3820.9416449999999</v>
      </c>
      <c r="X153" s="293">
        <f>+[25]EEFF_Vías_Chi!X154</f>
        <v>10664.546304</v>
      </c>
    </row>
    <row r="154" spans="2:24" ht="15.5">
      <c r="B154" s="166" t="s">
        <v>558</v>
      </c>
      <c r="C154" s="50">
        <v>18</v>
      </c>
      <c r="D154" s="50">
        <v>16</v>
      </c>
      <c r="E154" s="50">
        <v>44</v>
      </c>
      <c r="F154" s="50">
        <v>14</v>
      </c>
      <c r="G154" s="50">
        <v>18</v>
      </c>
      <c r="H154" s="50">
        <v>21</v>
      </c>
      <c r="I154" s="50">
        <v>16</v>
      </c>
      <c r="J154" s="50">
        <v>17</v>
      </c>
      <c r="K154" s="50">
        <v>19</v>
      </c>
      <c r="L154" s="50">
        <v>22</v>
      </c>
      <c r="M154" s="50">
        <v>22</v>
      </c>
      <c r="N154" s="50">
        <v>28</v>
      </c>
      <c r="O154" s="293">
        <v>30</v>
      </c>
      <c r="P154" s="293">
        <v>29.352350999999999</v>
      </c>
      <c r="Q154" s="293">
        <v>22.584427999999999</v>
      </c>
      <c r="R154" s="293">
        <v>24</v>
      </c>
      <c r="S154" s="293">
        <v>27</v>
      </c>
      <c r="T154" s="293">
        <v>27.868293000000001</v>
      </c>
      <c r="V154" s="166" t="s">
        <v>66</v>
      </c>
      <c r="W154" s="293">
        <v>22.851267</v>
      </c>
      <c r="X154" s="293">
        <f>+[25]EEFF_Vías_Chi!X155</f>
        <v>25.786845</v>
      </c>
    </row>
    <row r="155" spans="2:24" ht="15.5">
      <c r="B155" s="166" t="s">
        <v>536</v>
      </c>
      <c r="C155" s="50">
        <v>878</v>
      </c>
      <c r="D155" s="50">
        <v>1030</v>
      </c>
      <c r="E155" s="50">
        <v>827</v>
      </c>
      <c r="F155" s="50">
        <v>616</v>
      </c>
      <c r="G155" s="50">
        <v>582</v>
      </c>
      <c r="H155" s="50">
        <v>583</v>
      </c>
      <c r="I155" s="50">
        <v>647</v>
      </c>
      <c r="J155" s="50">
        <v>581</v>
      </c>
      <c r="K155" s="50">
        <v>643</v>
      </c>
      <c r="L155" s="50">
        <v>1491</v>
      </c>
      <c r="M155" s="50">
        <v>121</v>
      </c>
      <c r="N155" s="50">
        <v>403</v>
      </c>
      <c r="O155" s="293">
        <v>644</v>
      </c>
      <c r="P155" s="293">
        <v>723.85848599999997</v>
      </c>
      <c r="Q155" s="293">
        <f>928.771405+3.646257</f>
        <v>932.41766199999995</v>
      </c>
      <c r="R155" s="293">
        <v>969</v>
      </c>
      <c r="S155" s="293">
        <v>730</v>
      </c>
      <c r="T155" s="293">
        <v>805.13452099999995</v>
      </c>
      <c r="V155" s="166" t="s">
        <v>41</v>
      </c>
      <c r="W155" s="293">
        <v>1234.8453420000001</v>
      </c>
      <c r="X155" s="293">
        <f>+[25]EEFF_Vías_Chi!X156</f>
        <v>384.834744</v>
      </c>
    </row>
    <row r="156" spans="2:24" ht="15.5">
      <c r="B156" s="166" t="s">
        <v>559</v>
      </c>
      <c r="C156" s="50">
        <v>772</v>
      </c>
      <c r="D156" s="50">
        <v>858</v>
      </c>
      <c r="E156" s="50">
        <v>0</v>
      </c>
      <c r="F156" s="50">
        <v>0</v>
      </c>
      <c r="G156" s="50">
        <v>125</v>
      </c>
      <c r="H156" s="50">
        <v>0</v>
      </c>
      <c r="I156" s="50">
        <v>1408</v>
      </c>
      <c r="J156" s="50">
        <v>467</v>
      </c>
      <c r="K156" s="50">
        <v>229</v>
      </c>
      <c r="L156" s="50">
        <v>559</v>
      </c>
      <c r="M156" s="50">
        <v>138</v>
      </c>
      <c r="N156" s="50">
        <v>138</v>
      </c>
      <c r="O156" s="293">
        <v>138</v>
      </c>
      <c r="P156" s="293">
        <v>577.29338900000005</v>
      </c>
      <c r="Q156" s="293">
        <v>219.78016</v>
      </c>
      <c r="R156" s="293">
        <v>16</v>
      </c>
      <c r="S156" s="293">
        <v>17</v>
      </c>
      <c r="T156" s="293">
        <v>837.01104099999998</v>
      </c>
      <c r="V156" s="166" t="s">
        <v>67</v>
      </c>
      <c r="W156" s="293">
        <v>1255.492641</v>
      </c>
      <c r="X156" s="293">
        <f>+[25]EEFF_Vías_Chi!X157</f>
        <v>2303.6722220000001</v>
      </c>
    </row>
    <row r="157" spans="2:24" ht="15.5">
      <c r="B157" s="166" t="s">
        <v>560</v>
      </c>
      <c r="C157" s="50">
        <v>152</v>
      </c>
      <c r="D157" s="50">
        <v>161</v>
      </c>
      <c r="E157" s="50">
        <v>128</v>
      </c>
      <c r="F157" s="50">
        <v>141</v>
      </c>
      <c r="G157" s="50">
        <v>156</v>
      </c>
      <c r="H157" s="50">
        <v>165</v>
      </c>
      <c r="I157" s="50">
        <v>131</v>
      </c>
      <c r="J157" s="50">
        <v>140</v>
      </c>
      <c r="K157" s="50">
        <v>149</v>
      </c>
      <c r="L157" s="50">
        <v>165</v>
      </c>
      <c r="M157" s="50">
        <v>135</v>
      </c>
      <c r="N157" s="50">
        <v>144</v>
      </c>
      <c r="O157" s="293">
        <v>152</v>
      </c>
      <c r="P157" s="293">
        <v>168.10815199999999</v>
      </c>
      <c r="Q157" s="293">
        <v>141.70902899999999</v>
      </c>
      <c r="R157" s="293">
        <v>149</v>
      </c>
      <c r="S157" s="293">
        <v>171</v>
      </c>
      <c r="T157" s="293">
        <v>198.28232499999999</v>
      </c>
      <c r="V157" s="166" t="s">
        <v>65</v>
      </c>
      <c r="W157" s="293">
        <v>155.05321000000001</v>
      </c>
      <c r="X157" s="293">
        <f>+[25]EEFF_Vías_Chi!X158</f>
        <v>183.23755700000001</v>
      </c>
    </row>
    <row r="158" spans="2:24" ht="15.5">
      <c r="B158" s="166" t="s">
        <v>561</v>
      </c>
      <c r="C158" s="50">
        <v>0</v>
      </c>
      <c r="D158" s="50">
        <v>0</v>
      </c>
      <c r="E158" s="50">
        <v>0</v>
      </c>
      <c r="F158" s="50">
        <v>0</v>
      </c>
      <c r="G158" s="50">
        <v>0</v>
      </c>
      <c r="H158" s="50">
        <v>0</v>
      </c>
      <c r="I158" s="50">
        <v>0</v>
      </c>
      <c r="J158" s="50">
        <v>0</v>
      </c>
      <c r="K158" s="50">
        <v>0</v>
      </c>
      <c r="L158" s="50">
        <v>0</v>
      </c>
      <c r="M158" s="50">
        <v>0</v>
      </c>
      <c r="N158" s="50">
        <v>0</v>
      </c>
      <c r="O158" s="293">
        <v>0</v>
      </c>
      <c r="P158" s="293">
        <v>0</v>
      </c>
      <c r="Q158" s="293">
        <v>0</v>
      </c>
      <c r="R158" s="293">
        <v>0</v>
      </c>
      <c r="S158" s="293">
        <v>0</v>
      </c>
      <c r="T158" s="293">
        <v>56.267878000000003</v>
      </c>
      <c r="V158" s="166" t="s">
        <v>68</v>
      </c>
      <c r="W158" s="293">
        <v>0</v>
      </c>
      <c r="X158" s="293">
        <f>+[25]EEFF_Vías_Chi!X159</f>
        <v>1.8254859999999999</v>
      </c>
    </row>
    <row r="159" spans="2:24" ht="15.5">
      <c r="B159" s="166" t="s">
        <v>624</v>
      </c>
      <c r="C159" s="50">
        <v>0</v>
      </c>
      <c r="D159" s="50">
        <v>0</v>
      </c>
      <c r="E159" s="50">
        <v>0</v>
      </c>
      <c r="F159" s="50">
        <v>0</v>
      </c>
      <c r="G159" s="50">
        <v>0</v>
      </c>
      <c r="H159" s="50">
        <v>0</v>
      </c>
      <c r="I159" s="50">
        <v>0</v>
      </c>
      <c r="J159" s="50">
        <v>0</v>
      </c>
      <c r="K159" s="50">
        <v>0</v>
      </c>
      <c r="L159" s="50">
        <v>0</v>
      </c>
      <c r="M159" s="50">
        <v>0</v>
      </c>
      <c r="N159" s="50">
        <v>0</v>
      </c>
      <c r="O159" s="293">
        <v>0</v>
      </c>
      <c r="P159" s="293">
        <v>0</v>
      </c>
      <c r="Q159" s="293">
        <v>0</v>
      </c>
      <c r="R159" s="293">
        <v>0</v>
      </c>
      <c r="S159" s="293">
        <v>0</v>
      </c>
      <c r="T159" s="293">
        <v>0</v>
      </c>
      <c r="V159" s="166" t="s">
        <v>624</v>
      </c>
      <c r="W159" s="293">
        <v>0</v>
      </c>
      <c r="X159" s="293">
        <f>+[25]EEFF_Vías_Chi!X160</f>
        <v>0</v>
      </c>
    </row>
    <row r="160" spans="2:24" ht="15">
      <c r="B160" s="164" t="s">
        <v>562</v>
      </c>
      <c r="C160" s="169">
        <f t="shared" ref="C160:N160" si="17">SUM(C152:C159)</f>
        <v>34295</v>
      </c>
      <c r="D160" s="169">
        <f t="shared" si="17"/>
        <v>41526</v>
      </c>
      <c r="E160" s="169">
        <f t="shared" si="17"/>
        <v>35278</v>
      </c>
      <c r="F160" s="169">
        <f t="shared" si="17"/>
        <v>36907</v>
      </c>
      <c r="G160" s="169">
        <f t="shared" si="17"/>
        <v>37189</v>
      </c>
      <c r="H160" s="169">
        <f t="shared" si="17"/>
        <v>39077</v>
      </c>
      <c r="I160" s="169">
        <f t="shared" si="17"/>
        <v>37365</v>
      </c>
      <c r="J160" s="169">
        <f t="shared" si="17"/>
        <v>41149</v>
      </c>
      <c r="K160" s="169">
        <f t="shared" si="17"/>
        <v>41718</v>
      </c>
      <c r="L160" s="169">
        <f t="shared" si="17"/>
        <v>44668</v>
      </c>
      <c r="M160" s="169">
        <f t="shared" si="17"/>
        <v>44689</v>
      </c>
      <c r="N160" s="169">
        <f t="shared" si="17"/>
        <v>44507</v>
      </c>
      <c r="O160" s="207">
        <v>47050</v>
      </c>
      <c r="P160" s="207">
        <f>SUM(P152:P159)</f>
        <v>50602.506416999997</v>
      </c>
      <c r="Q160" s="207">
        <f>SUM(Q152:Q159)</f>
        <v>25999.936260999999</v>
      </c>
      <c r="R160" s="207">
        <v>28964</v>
      </c>
      <c r="S160" s="207">
        <v>32602</v>
      </c>
      <c r="T160" s="207">
        <v>35394.829471999998</v>
      </c>
      <c r="V160" s="164" t="s">
        <v>70</v>
      </c>
      <c r="W160" s="703">
        <v>42186.614993999996</v>
      </c>
      <c r="X160" s="703">
        <f>+[25]EEFF_Vías_Chi!X161</f>
        <v>51541.742995000001</v>
      </c>
    </row>
    <row r="161" spans="2:24" ht="15">
      <c r="B161" s="173" t="s">
        <v>563</v>
      </c>
      <c r="C161" s="174"/>
      <c r="D161" s="174"/>
      <c r="E161" s="174"/>
      <c r="F161" s="174"/>
      <c r="G161" s="174"/>
      <c r="H161" s="174"/>
      <c r="I161" s="174"/>
      <c r="J161" s="174"/>
      <c r="K161" s="174"/>
      <c r="L161" s="174"/>
      <c r="M161" s="174"/>
      <c r="N161" s="174"/>
      <c r="O161" s="211"/>
      <c r="P161" s="211"/>
      <c r="Q161" s="211"/>
      <c r="R161" s="211"/>
      <c r="S161" s="211"/>
      <c r="T161" s="652"/>
      <c r="V161" s="173" t="s">
        <v>71</v>
      </c>
      <c r="W161" s="706"/>
      <c r="X161" s="706"/>
    </row>
    <row r="162" spans="2:24" ht="15.5">
      <c r="B162" s="166" t="s">
        <v>556</v>
      </c>
      <c r="C162" s="50">
        <v>128683</v>
      </c>
      <c r="D162" s="50">
        <v>102848</v>
      </c>
      <c r="E162" s="50">
        <v>96132</v>
      </c>
      <c r="F162" s="50">
        <v>96612</v>
      </c>
      <c r="G162" s="50">
        <v>82198</v>
      </c>
      <c r="H162" s="50">
        <v>83008</v>
      </c>
      <c r="I162" s="50">
        <v>71740</v>
      </c>
      <c r="J162" s="50">
        <v>73944</v>
      </c>
      <c r="K162" s="50">
        <v>57213</v>
      </c>
      <c r="L162" s="50">
        <v>57708</v>
      </c>
      <c r="M162" s="50">
        <v>42853</v>
      </c>
      <c r="N162" s="50">
        <v>43289</v>
      </c>
      <c r="O162" s="293">
        <v>23745</v>
      </c>
      <c r="P162" s="293">
        <v>25209.750968</v>
      </c>
      <c r="Q162" s="293">
        <v>42481.993174000003</v>
      </c>
      <c r="R162" s="293">
        <v>60079</v>
      </c>
      <c r="S162" s="293">
        <v>51268</v>
      </c>
      <c r="T162" s="293">
        <v>52757.632638000003</v>
      </c>
      <c r="V162" s="166" t="s">
        <v>63</v>
      </c>
      <c r="W162" s="293">
        <v>24950.447708</v>
      </c>
      <c r="X162" s="293">
        <f>+[25]EEFF_Vías_Chi!X163</f>
        <v>26889.468815</v>
      </c>
    </row>
    <row r="163" spans="2:24" ht="15.5">
      <c r="B163" s="166" t="s">
        <v>557</v>
      </c>
      <c r="C163" s="50">
        <v>29057</v>
      </c>
      <c r="D163" s="50">
        <v>26050</v>
      </c>
      <c r="E163" s="50">
        <v>26984</v>
      </c>
      <c r="F163" s="50">
        <v>24808</v>
      </c>
      <c r="G163" s="50">
        <v>22565</v>
      </c>
      <c r="H163" s="50">
        <v>21037</v>
      </c>
      <c r="I163" s="50">
        <v>21865</v>
      </c>
      <c r="J163" s="50">
        <v>19379</v>
      </c>
      <c r="K163" s="50">
        <v>16631</v>
      </c>
      <c r="L163" s="50">
        <v>17348</v>
      </c>
      <c r="M163" s="50">
        <v>18100</v>
      </c>
      <c r="N163" s="50">
        <v>15420</v>
      </c>
      <c r="O163" s="293">
        <v>12309</v>
      </c>
      <c r="P163" s="293">
        <v>12713.751821</v>
      </c>
      <c r="Q163" s="293">
        <f>13702.809773+50.631804</f>
        <v>13753.441577000001</v>
      </c>
      <c r="R163" s="293">
        <v>10343</v>
      </c>
      <c r="S163" s="293">
        <v>6826</v>
      </c>
      <c r="T163" s="293">
        <v>7375.1703369999996</v>
      </c>
      <c r="V163" s="166" t="s">
        <v>64</v>
      </c>
      <c r="W163" s="293">
        <v>32.537106999999999</v>
      </c>
      <c r="X163" s="293">
        <f>+[25]EEFF_Vías_Chi!X164</f>
        <v>29.420718999999998</v>
      </c>
    </row>
    <row r="164" spans="2:24" ht="15.5">
      <c r="B164" s="166" t="s">
        <v>564</v>
      </c>
      <c r="C164" s="50">
        <v>0</v>
      </c>
      <c r="D164" s="50">
        <v>0</v>
      </c>
      <c r="E164" s="50">
        <v>0</v>
      </c>
      <c r="F164" s="50">
        <v>0</v>
      </c>
      <c r="G164" s="50">
        <v>0</v>
      </c>
      <c r="H164" s="50">
        <v>0</v>
      </c>
      <c r="I164" s="50">
        <v>0</v>
      </c>
      <c r="J164" s="50">
        <v>0</v>
      </c>
      <c r="K164" s="50">
        <v>0</v>
      </c>
      <c r="L164" s="50">
        <v>0</v>
      </c>
      <c r="M164" s="50">
        <v>0</v>
      </c>
      <c r="N164" s="50">
        <v>0</v>
      </c>
      <c r="O164" s="293">
        <v>0</v>
      </c>
      <c r="P164" s="293">
        <v>0</v>
      </c>
      <c r="Q164" s="293">
        <v>0</v>
      </c>
      <c r="R164" s="293">
        <v>0</v>
      </c>
      <c r="S164" s="293">
        <v>0</v>
      </c>
      <c r="T164" s="293">
        <v>0</v>
      </c>
      <c r="V164" s="166" t="s">
        <v>72</v>
      </c>
      <c r="W164" s="293">
        <v>0</v>
      </c>
      <c r="X164" s="293">
        <f>+[25]EEFF_Vías_Chi!X165</f>
        <v>0</v>
      </c>
    </row>
    <row r="165" spans="2:24" ht="15.5">
      <c r="B165" s="166" t="s">
        <v>558</v>
      </c>
      <c r="C165" s="50">
        <v>0</v>
      </c>
      <c r="D165" s="50">
        <v>0</v>
      </c>
      <c r="E165" s="50">
        <v>0</v>
      </c>
      <c r="F165" s="50">
        <v>0</v>
      </c>
      <c r="G165" s="50">
        <v>0</v>
      </c>
      <c r="H165" s="50">
        <v>0</v>
      </c>
      <c r="I165" s="50">
        <v>0</v>
      </c>
      <c r="J165" s="50">
        <v>0</v>
      </c>
      <c r="K165" s="50">
        <v>0</v>
      </c>
      <c r="L165" s="50">
        <v>0</v>
      </c>
      <c r="M165" s="50">
        <v>0</v>
      </c>
      <c r="N165" s="50">
        <v>0</v>
      </c>
      <c r="O165" s="293">
        <v>0</v>
      </c>
      <c r="P165" s="293">
        <v>0</v>
      </c>
      <c r="Q165" s="293">
        <v>0</v>
      </c>
      <c r="R165" s="293">
        <v>0</v>
      </c>
      <c r="S165" s="293">
        <v>0</v>
      </c>
      <c r="T165" s="293">
        <v>0</v>
      </c>
      <c r="V165" s="166" t="s">
        <v>66</v>
      </c>
      <c r="W165" s="293">
        <v>0</v>
      </c>
      <c r="X165" s="293">
        <f>+[25]EEFF_Vías_Chi!X166</f>
        <v>0</v>
      </c>
    </row>
    <row r="166" spans="2:24" ht="15.5">
      <c r="B166" s="166" t="s">
        <v>559</v>
      </c>
      <c r="C166" s="50">
        <v>0</v>
      </c>
      <c r="D166" s="50">
        <v>0</v>
      </c>
      <c r="E166" s="50">
        <v>0</v>
      </c>
      <c r="F166" s="50">
        <v>0</v>
      </c>
      <c r="G166" s="50">
        <v>0</v>
      </c>
      <c r="H166" s="50">
        <v>0</v>
      </c>
      <c r="I166" s="50">
        <v>0</v>
      </c>
      <c r="J166" s="50">
        <v>0</v>
      </c>
      <c r="K166" s="50">
        <v>0</v>
      </c>
      <c r="L166" s="50">
        <v>0</v>
      </c>
      <c r="M166" s="50">
        <v>0</v>
      </c>
      <c r="N166" s="50">
        <v>0</v>
      </c>
      <c r="O166" s="293">
        <v>0</v>
      </c>
      <c r="P166" s="293">
        <v>0</v>
      </c>
      <c r="Q166" s="293">
        <v>0</v>
      </c>
      <c r="R166" s="293">
        <v>0</v>
      </c>
      <c r="S166" s="293">
        <v>0</v>
      </c>
      <c r="T166" s="293">
        <v>0</v>
      </c>
      <c r="V166" s="166" t="s">
        <v>67</v>
      </c>
      <c r="W166" s="293">
        <v>0</v>
      </c>
      <c r="X166" s="293">
        <f>+[25]EEFF_Vías_Chi!X167</f>
        <v>0</v>
      </c>
    </row>
    <row r="167" spans="2:24" ht="15.5">
      <c r="B167" s="166" t="s">
        <v>561</v>
      </c>
      <c r="C167" s="50">
        <v>0</v>
      </c>
      <c r="D167" s="50">
        <v>0</v>
      </c>
      <c r="E167" s="50">
        <v>0</v>
      </c>
      <c r="F167" s="50">
        <v>0</v>
      </c>
      <c r="G167" s="50">
        <v>0</v>
      </c>
      <c r="H167" s="50">
        <v>0</v>
      </c>
      <c r="I167" s="50">
        <v>0</v>
      </c>
      <c r="J167" s="50">
        <v>0</v>
      </c>
      <c r="K167" s="50">
        <v>0</v>
      </c>
      <c r="L167" s="50">
        <v>0</v>
      </c>
      <c r="M167" s="50">
        <v>0</v>
      </c>
      <c r="N167" s="50">
        <v>0</v>
      </c>
      <c r="O167" s="293">
        <v>0</v>
      </c>
      <c r="P167" s="293">
        <v>0</v>
      </c>
      <c r="Q167" s="293">
        <v>0</v>
      </c>
      <c r="R167" s="293">
        <v>0</v>
      </c>
      <c r="S167" s="293">
        <v>0</v>
      </c>
      <c r="T167" s="293">
        <v>0</v>
      </c>
      <c r="V167" s="166" t="s">
        <v>68</v>
      </c>
      <c r="W167" s="293">
        <v>0</v>
      </c>
      <c r="X167" s="293">
        <f>+[25]EEFF_Vías_Chi!X168</f>
        <v>0</v>
      </c>
    </row>
    <row r="168" spans="2:24" ht="15.5">
      <c r="B168" s="166" t="s">
        <v>565</v>
      </c>
      <c r="C168" s="50">
        <v>0</v>
      </c>
      <c r="D168" s="50">
        <v>0</v>
      </c>
      <c r="E168" s="50">
        <v>0</v>
      </c>
      <c r="F168" s="50">
        <v>0</v>
      </c>
      <c r="G168" s="50">
        <v>0</v>
      </c>
      <c r="H168" s="50">
        <v>0</v>
      </c>
      <c r="I168" s="50">
        <v>0</v>
      </c>
      <c r="J168" s="50">
        <v>0</v>
      </c>
      <c r="K168" s="50">
        <v>0</v>
      </c>
      <c r="L168" s="50">
        <v>0</v>
      </c>
      <c r="M168" s="50">
        <v>0</v>
      </c>
      <c r="N168" s="50">
        <v>0</v>
      </c>
      <c r="O168" s="293">
        <v>0</v>
      </c>
      <c r="P168" s="293">
        <v>0</v>
      </c>
      <c r="Q168" s="293">
        <v>0</v>
      </c>
      <c r="R168" s="293">
        <v>0</v>
      </c>
      <c r="S168" s="293">
        <v>0</v>
      </c>
      <c r="T168" s="293">
        <v>0</v>
      </c>
      <c r="V168" s="166" t="s">
        <v>97</v>
      </c>
      <c r="W168" s="293">
        <v>0</v>
      </c>
      <c r="X168" s="293">
        <f>+[25]EEFF_Vías_Chi!X169</f>
        <v>0</v>
      </c>
    </row>
    <row r="169" spans="2:24" ht="15">
      <c r="B169" s="164" t="s">
        <v>566</v>
      </c>
      <c r="C169" s="169">
        <f t="shared" ref="C169:N169" si="18">SUM(C162:C168)</f>
        <v>157740</v>
      </c>
      <c r="D169" s="169">
        <f t="shared" si="18"/>
        <v>128898</v>
      </c>
      <c r="E169" s="169">
        <f t="shared" si="18"/>
        <v>123116</v>
      </c>
      <c r="F169" s="169">
        <f t="shared" si="18"/>
        <v>121420</v>
      </c>
      <c r="G169" s="169">
        <f t="shared" si="18"/>
        <v>104763</v>
      </c>
      <c r="H169" s="169">
        <f t="shared" si="18"/>
        <v>104045</v>
      </c>
      <c r="I169" s="169">
        <f t="shared" si="18"/>
        <v>93605</v>
      </c>
      <c r="J169" s="169">
        <f t="shared" si="18"/>
        <v>93323</v>
      </c>
      <c r="K169" s="169">
        <f t="shared" si="18"/>
        <v>73844</v>
      </c>
      <c r="L169" s="169">
        <f t="shared" si="18"/>
        <v>75056</v>
      </c>
      <c r="M169" s="169">
        <f t="shared" si="18"/>
        <v>60953</v>
      </c>
      <c r="N169" s="169">
        <f t="shared" si="18"/>
        <v>58709</v>
      </c>
      <c r="O169" s="207">
        <v>36054</v>
      </c>
      <c r="P169" s="207">
        <f>SUM(P162:P168)</f>
        <v>37923.502788999998</v>
      </c>
      <c r="Q169" s="207">
        <f>SUM(Q162:Q168)</f>
        <v>56235.434751000008</v>
      </c>
      <c r="R169" s="207">
        <v>70422</v>
      </c>
      <c r="S169" s="207">
        <v>58094</v>
      </c>
      <c r="T169" s="207">
        <v>60132.802974999999</v>
      </c>
      <c r="V169" s="164" t="s">
        <v>73</v>
      </c>
      <c r="W169" s="703">
        <v>24982.984815</v>
      </c>
      <c r="X169" s="703">
        <f>+[25]EEFF_Vías_Chi!X170</f>
        <v>26918.889534000002</v>
      </c>
    </row>
    <row r="170" spans="2:24" ht="15">
      <c r="B170" s="167" t="s">
        <v>567</v>
      </c>
      <c r="C170" s="168">
        <f t="shared" ref="C170:N170" si="19">+C160+C169</f>
        <v>192035</v>
      </c>
      <c r="D170" s="168">
        <f t="shared" si="19"/>
        <v>170424</v>
      </c>
      <c r="E170" s="168">
        <f t="shared" si="19"/>
        <v>158394</v>
      </c>
      <c r="F170" s="168">
        <f t="shared" si="19"/>
        <v>158327</v>
      </c>
      <c r="G170" s="168">
        <f t="shared" si="19"/>
        <v>141952</v>
      </c>
      <c r="H170" s="168">
        <f t="shared" si="19"/>
        <v>143122</v>
      </c>
      <c r="I170" s="168">
        <f t="shared" si="19"/>
        <v>130970</v>
      </c>
      <c r="J170" s="168">
        <f t="shared" si="19"/>
        <v>134472</v>
      </c>
      <c r="K170" s="168">
        <f t="shared" si="19"/>
        <v>115562</v>
      </c>
      <c r="L170" s="168">
        <f t="shared" si="19"/>
        <v>119724</v>
      </c>
      <c r="M170" s="168">
        <f t="shared" si="19"/>
        <v>105642</v>
      </c>
      <c r="N170" s="168">
        <f t="shared" si="19"/>
        <v>103216</v>
      </c>
      <c r="O170" s="206">
        <v>83104</v>
      </c>
      <c r="P170" s="206">
        <f>+P160+P169</f>
        <v>88526.009205999988</v>
      </c>
      <c r="Q170" s="206">
        <f>+Q160+Q169</f>
        <v>82235.371012000003</v>
      </c>
      <c r="R170" s="206">
        <v>99386</v>
      </c>
      <c r="S170" s="206">
        <v>90696</v>
      </c>
      <c r="T170" s="206">
        <v>95527.632446999996</v>
      </c>
      <c r="V170" s="167" t="s">
        <v>74</v>
      </c>
      <c r="W170" s="701">
        <v>67169.599808999992</v>
      </c>
      <c r="X170" s="701">
        <f>+[25]EEFF_Vías_Chi!X171</f>
        <v>78460.632528999995</v>
      </c>
    </row>
    <row r="171" spans="2:24" ht="15">
      <c r="B171" s="139"/>
      <c r="C171" s="137"/>
      <c r="D171" s="137"/>
      <c r="E171" s="137"/>
      <c r="F171" s="137"/>
      <c r="G171" s="137"/>
      <c r="H171" s="137"/>
      <c r="I171" s="137"/>
      <c r="J171" s="137"/>
      <c r="K171" s="137"/>
      <c r="L171" s="137"/>
      <c r="M171" s="137"/>
      <c r="N171" s="137"/>
      <c r="O171" s="208"/>
      <c r="P171" s="208"/>
      <c r="Q171" s="208"/>
      <c r="R171" s="208"/>
      <c r="S171" s="208">
        <v>0</v>
      </c>
      <c r="T171" s="648"/>
      <c r="V171" s="139"/>
      <c r="W171" s="707"/>
      <c r="X171" s="707">
        <f>+[25]EEFF_Vías_Chi!X172</f>
        <v>0</v>
      </c>
    </row>
    <row r="172" spans="2:24" ht="15">
      <c r="B172" s="173" t="s">
        <v>568</v>
      </c>
      <c r="C172" s="174"/>
      <c r="D172" s="174"/>
      <c r="E172" s="174"/>
      <c r="F172" s="174"/>
      <c r="G172" s="174"/>
      <c r="H172" s="174"/>
      <c r="I172" s="174"/>
      <c r="J172" s="174"/>
      <c r="K172" s="174"/>
      <c r="L172" s="174"/>
      <c r="M172" s="174"/>
      <c r="N172" s="174"/>
      <c r="O172" s="211"/>
      <c r="P172" s="211"/>
      <c r="Q172" s="211"/>
      <c r="R172" s="211"/>
      <c r="S172" s="211"/>
      <c r="T172" s="652"/>
      <c r="V172" s="173" t="s">
        <v>75</v>
      </c>
      <c r="W172" s="706"/>
      <c r="X172" s="706">
        <f>+[25]EEFF_Vías_Chi!X173</f>
        <v>0</v>
      </c>
    </row>
    <row r="173" spans="2:24" ht="15.5">
      <c r="B173" s="166" t="s">
        <v>569</v>
      </c>
      <c r="C173" s="50">
        <v>48963</v>
      </c>
      <c r="D173" s="50">
        <v>48963</v>
      </c>
      <c r="E173" s="50">
        <v>48963</v>
      </c>
      <c r="F173" s="50">
        <v>48963</v>
      </c>
      <c r="G173" s="50">
        <v>48963</v>
      </c>
      <c r="H173" s="50">
        <v>48963</v>
      </c>
      <c r="I173" s="50">
        <v>48963</v>
      </c>
      <c r="J173" s="50">
        <v>48963</v>
      </c>
      <c r="K173" s="50">
        <v>48963</v>
      </c>
      <c r="L173" s="50">
        <v>48963</v>
      </c>
      <c r="M173" s="50">
        <v>48963</v>
      </c>
      <c r="N173" s="50">
        <v>48963</v>
      </c>
      <c r="O173" s="293">
        <v>48963</v>
      </c>
      <c r="P173" s="293">
        <v>48962.667104</v>
      </c>
      <c r="Q173" s="293">
        <v>48962.667104</v>
      </c>
      <c r="R173" s="293">
        <v>48962.667104</v>
      </c>
      <c r="S173" s="293">
        <v>48962.667104</v>
      </c>
      <c r="T173" s="293">
        <v>48962.667104</v>
      </c>
      <c r="V173" s="166" t="s">
        <v>76</v>
      </c>
      <c r="W173" s="293">
        <v>48962.667104</v>
      </c>
      <c r="X173" s="293">
        <f>+[25]EEFF_Vías_Chi!X174</f>
        <v>48962.667104</v>
      </c>
    </row>
    <row r="174" spans="2:24" ht="15.5">
      <c r="B174" s="166" t="s">
        <v>570</v>
      </c>
      <c r="C174" s="50">
        <v>0</v>
      </c>
      <c r="D174" s="50">
        <v>0</v>
      </c>
      <c r="E174" s="50">
        <v>0</v>
      </c>
      <c r="F174" s="50">
        <v>0</v>
      </c>
      <c r="G174" s="50">
        <v>0</v>
      </c>
      <c r="H174" s="50">
        <v>0</v>
      </c>
      <c r="I174" s="50">
        <v>0</v>
      </c>
      <c r="J174" s="50">
        <v>0</v>
      </c>
      <c r="K174" s="50">
        <v>0</v>
      </c>
      <c r="L174" s="50">
        <v>0</v>
      </c>
      <c r="M174" s="50">
        <v>0</v>
      </c>
      <c r="N174" s="50">
        <v>0</v>
      </c>
      <c r="O174" s="293">
        <v>0</v>
      </c>
      <c r="P174" s="293">
        <v>0</v>
      </c>
      <c r="Q174" s="293">
        <v>0</v>
      </c>
      <c r="R174" s="293">
        <v>0</v>
      </c>
      <c r="S174" s="293">
        <v>0</v>
      </c>
      <c r="T174" s="293">
        <v>0</v>
      </c>
      <c r="V174" s="166" t="s">
        <v>77</v>
      </c>
      <c r="W174" s="293">
        <v>0</v>
      </c>
      <c r="X174" s="293">
        <f>+[25]EEFF_Vías_Chi!X175</f>
        <v>0</v>
      </c>
    </row>
    <row r="175" spans="2:24" ht="15.5">
      <c r="B175" s="166" t="s">
        <v>571</v>
      </c>
      <c r="C175" s="50">
        <v>0</v>
      </c>
      <c r="D175" s="50">
        <v>0</v>
      </c>
      <c r="E175" s="50">
        <v>0</v>
      </c>
      <c r="F175" s="50">
        <v>0</v>
      </c>
      <c r="G175" s="50">
        <v>0</v>
      </c>
      <c r="H175" s="50">
        <v>0</v>
      </c>
      <c r="I175" s="50">
        <v>0</v>
      </c>
      <c r="J175" s="50">
        <v>0</v>
      </c>
      <c r="K175" s="50">
        <v>0</v>
      </c>
      <c r="L175" s="50">
        <v>0</v>
      </c>
      <c r="M175" s="50">
        <v>0</v>
      </c>
      <c r="N175" s="50">
        <v>0</v>
      </c>
      <c r="O175" s="293">
        <v>0</v>
      </c>
      <c r="P175" s="293">
        <v>0</v>
      </c>
      <c r="Q175" s="293">
        <v>0</v>
      </c>
      <c r="R175" s="293">
        <v>0</v>
      </c>
      <c r="S175" s="293">
        <v>0</v>
      </c>
      <c r="T175" s="293">
        <v>0</v>
      </c>
      <c r="V175" s="166" t="s">
        <v>78</v>
      </c>
      <c r="W175" s="293">
        <v>0</v>
      </c>
      <c r="X175" s="293">
        <f>+[25]EEFF_Vías_Chi!X176</f>
        <v>0</v>
      </c>
    </row>
    <row r="176" spans="2:24" ht="15.5">
      <c r="B176" s="166" t="s">
        <v>572</v>
      </c>
      <c r="C176" s="50">
        <v>16995</v>
      </c>
      <c r="D176" s="50">
        <v>24123</v>
      </c>
      <c r="E176" s="50">
        <v>30598</v>
      </c>
      <c r="F176" s="50">
        <v>30598</v>
      </c>
      <c r="G176" s="50">
        <v>30598</v>
      </c>
      <c r="H176" s="50">
        <v>30598</v>
      </c>
      <c r="I176" s="50">
        <v>36648</v>
      </c>
      <c r="J176" s="50">
        <v>28350</v>
      </c>
      <c r="K176" s="50">
        <v>28350</v>
      </c>
      <c r="L176" s="50">
        <v>28350</v>
      </c>
      <c r="M176" s="50">
        <v>35436</v>
      </c>
      <c r="N176" s="50">
        <v>35436</v>
      </c>
      <c r="O176" s="293">
        <v>35436</v>
      </c>
      <c r="P176" s="293">
        <v>35436.462811999998</v>
      </c>
      <c r="Q176" s="293">
        <v>39921.578642</v>
      </c>
      <c r="R176" s="293">
        <v>10335</v>
      </c>
      <c r="S176" s="293">
        <v>10335</v>
      </c>
      <c r="T176" s="293">
        <v>10335.008642000001</v>
      </c>
      <c r="V176" s="166" t="s">
        <v>79</v>
      </c>
      <c r="W176" s="293">
        <v>17192.759785999999</v>
      </c>
      <c r="X176" s="293">
        <f>+[25]EEFF_Vías_Chi!X177</f>
        <v>12301.808786</v>
      </c>
    </row>
    <row r="177" spans="2:24" ht="15.5">
      <c r="B177" s="166" t="s">
        <v>573</v>
      </c>
      <c r="C177" s="50">
        <v>7128</v>
      </c>
      <c r="D177" s="50">
        <v>6475</v>
      </c>
      <c r="E177" s="50">
        <v>1679</v>
      </c>
      <c r="F177" s="50">
        <v>3109</v>
      </c>
      <c r="G177" s="50">
        <v>4497</v>
      </c>
      <c r="H177" s="50">
        <v>6049</v>
      </c>
      <c r="I177" s="50">
        <v>1548</v>
      </c>
      <c r="J177" s="50">
        <v>3760</v>
      </c>
      <c r="K177" s="50">
        <v>5455</v>
      </c>
      <c r="L177" s="50">
        <v>7086</v>
      </c>
      <c r="M177" s="50">
        <v>1550</v>
      </c>
      <c r="N177" s="50">
        <v>2549</v>
      </c>
      <c r="O177" s="293">
        <v>3205</v>
      </c>
      <c r="P177" s="293">
        <v>4485.1158299999997</v>
      </c>
      <c r="Q177" s="293">
        <v>1022.546861</v>
      </c>
      <c r="R177" s="293">
        <v>2823</v>
      </c>
      <c r="S177" s="293">
        <v>5028</v>
      </c>
      <c r="T177" s="293">
        <v>7437.8651440000003</v>
      </c>
      <c r="V177" s="166" t="s">
        <v>80</v>
      </c>
      <c r="W177" s="293">
        <v>1052.0275019999999</v>
      </c>
      <c r="X177" s="293">
        <f>+[25]EEFF_Vías_Chi!X178</f>
        <v>4932.8525529999997</v>
      </c>
    </row>
    <row r="178" spans="2:24" ht="15.5">
      <c r="B178" s="166" t="s">
        <v>574</v>
      </c>
      <c r="C178" s="50">
        <v>0</v>
      </c>
      <c r="D178" s="50">
        <v>0</v>
      </c>
      <c r="E178" s="50">
        <v>0</v>
      </c>
      <c r="F178" s="50">
        <v>0</v>
      </c>
      <c r="G178" s="50">
        <v>0</v>
      </c>
      <c r="H178" s="50">
        <v>0</v>
      </c>
      <c r="I178" s="50">
        <v>0</v>
      </c>
      <c r="J178" s="50">
        <v>0</v>
      </c>
      <c r="K178" s="50">
        <v>0</v>
      </c>
      <c r="L178" s="50">
        <v>0</v>
      </c>
      <c r="M178" s="50">
        <v>0</v>
      </c>
      <c r="N178" s="50">
        <v>0</v>
      </c>
      <c r="O178" s="293">
        <v>0</v>
      </c>
      <c r="P178" s="293">
        <v>0</v>
      </c>
      <c r="Q178" s="293">
        <v>0</v>
      </c>
      <c r="R178" s="293">
        <v>0</v>
      </c>
      <c r="S178" s="293">
        <v>0</v>
      </c>
      <c r="T178" s="293">
        <v>0</v>
      </c>
      <c r="V178" s="166" t="s">
        <v>81</v>
      </c>
      <c r="W178" s="293">
        <v>0</v>
      </c>
      <c r="X178" s="293">
        <f>+[25]EEFF_Vías_Chi!X179</f>
        <v>0</v>
      </c>
    </row>
    <row r="179" spans="2:24" ht="15">
      <c r="B179" s="164" t="s">
        <v>575</v>
      </c>
      <c r="C179" s="169">
        <f t="shared" ref="C179:N179" si="20">SUM(C173:C178)</f>
        <v>73086</v>
      </c>
      <c r="D179" s="169">
        <f t="shared" si="20"/>
        <v>79561</v>
      </c>
      <c r="E179" s="169">
        <f t="shared" si="20"/>
        <v>81240</v>
      </c>
      <c r="F179" s="169">
        <f t="shared" si="20"/>
        <v>82670</v>
      </c>
      <c r="G179" s="169">
        <f t="shared" si="20"/>
        <v>84058</v>
      </c>
      <c r="H179" s="169">
        <f t="shared" si="20"/>
        <v>85610</v>
      </c>
      <c r="I179" s="169">
        <f t="shared" si="20"/>
        <v>87159</v>
      </c>
      <c r="J179" s="169">
        <f t="shared" si="20"/>
        <v>81073</v>
      </c>
      <c r="K179" s="169">
        <f t="shared" si="20"/>
        <v>82768</v>
      </c>
      <c r="L179" s="169">
        <f t="shared" si="20"/>
        <v>84399</v>
      </c>
      <c r="M179" s="169">
        <f t="shared" si="20"/>
        <v>85949</v>
      </c>
      <c r="N179" s="169">
        <f t="shared" si="20"/>
        <v>86948</v>
      </c>
      <c r="O179" s="207">
        <v>87604</v>
      </c>
      <c r="P179" s="207">
        <f>SUM(P173:P178)</f>
        <v>88884.245746000001</v>
      </c>
      <c r="Q179" s="207">
        <f>SUM(Q173:Q178)</f>
        <v>89906.792606999996</v>
      </c>
      <c r="R179" s="207">
        <v>62120.667104</v>
      </c>
      <c r="S179" s="207">
        <v>64325.667104</v>
      </c>
      <c r="T179" s="207">
        <v>66735.540890000004</v>
      </c>
      <c r="V179" s="164" t="s">
        <v>84</v>
      </c>
      <c r="W179" s="703">
        <v>67207.454392</v>
      </c>
      <c r="X179" s="703">
        <f>+[25]EEFF_Vías_Chi!X180</f>
        <v>66197.328443000006</v>
      </c>
    </row>
    <row r="180" spans="2:24" ht="15">
      <c r="B180" s="167" t="s">
        <v>576</v>
      </c>
      <c r="C180" s="168">
        <f t="shared" ref="C180:N180" si="21">+C170+C179</f>
        <v>265121</v>
      </c>
      <c r="D180" s="168">
        <f t="shared" si="21"/>
        <v>249985</v>
      </c>
      <c r="E180" s="168">
        <f t="shared" si="21"/>
        <v>239634</v>
      </c>
      <c r="F180" s="168">
        <f t="shared" si="21"/>
        <v>240997</v>
      </c>
      <c r="G180" s="168">
        <f t="shared" si="21"/>
        <v>226010</v>
      </c>
      <c r="H180" s="168">
        <f t="shared" si="21"/>
        <v>228732</v>
      </c>
      <c r="I180" s="168">
        <f t="shared" si="21"/>
        <v>218129</v>
      </c>
      <c r="J180" s="168">
        <f t="shared" si="21"/>
        <v>215545</v>
      </c>
      <c r="K180" s="168">
        <f t="shared" si="21"/>
        <v>198330</v>
      </c>
      <c r="L180" s="168">
        <f t="shared" si="21"/>
        <v>204123</v>
      </c>
      <c r="M180" s="168">
        <f t="shared" si="21"/>
        <v>191591</v>
      </c>
      <c r="N180" s="168">
        <f t="shared" si="21"/>
        <v>190164</v>
      </c>
      <c r="O180" s="206">
        <v>170708</v>
      </c>
      <c r="P180" s="206">
        <f>+P170+P179</f>
        <v>177410.25495199999</v>
      </c>
      <c r="Q180" s="206">
        <f>+Q170+Q179</f>
        <v>172142.163619</v>
      </c>
      <c r="R180" s="206">
        <v>161506.66710399999</v>
      </c>
      <c r="S180" s="206">
        <v>155021.66710399999</v>
      </c>
      <c r="T180" s="206">
        <v>162263.17333700001</v>
      </c>
      <c r="V180" s="167" t="s">
        <v>85</v>
      </c>
      <c r="W180" s="701">
        <v>134377.05420099999</v>
      </c>
      <c r="X180" s="701">
        <f>+[25]EEFF_Vías_Chi!X181</f>
        <v>144657.960972</v>
      </c>
    </row>
    <row r="181" spans="2:24" ht="15.5">
      <c r="B181" s="179"/>
      <c r="C181" s="183">
        <f>+C180-C148</f>
        <v>0</v>
      </c>
      <c r="D181" s="183">
        <f>+D180-D148</f>
        <v>0</v>
      </c>
      <c r="E181" s="183">
        <f t="shared" ref="E181:K181" si="22">+E180-E148</f>
        <v>0</v>
      </c>
      <c r="F181" s="183">
        <f t="shared" si="22"/>
        <v>0</v>
      </c>
      <c r="G181" s="183">
        <f t="shared" si="22"/>
        <v>0</v>
      </c>
      <c r="H181" s="183">
        <f t="shared" si="22"/>
        <v>0</v>
      </c>
      <c r="I181" s="183">
        <f t="shared" si="22"/>
        <v>0</v>
      </c>
      <c r="J181" s="183">
        <f t="shared" si="22"/>
        <v>0</v>
      </c>
      <c r="K181" s="183">
        <f t="shared" si="22"/>
        <v>0</v>
      </c>
      <c r="L181" s="183">
        <f>+L180-L148</f>
        <v>0</v>
      </c>
      <c r="M181" s="183">
        <f>+M180-M148</f>
        <v>0</v>
      </c>
      <c r="N181" s="183">
        <f t="shared" ref="N181" si="23">+N180-N148</f>
        <v>0</v>
      </c>
      <c r="O181" s="299"/>
      <c r="P181" s="129"/>
      <c r="Q181" s="129"/>
      <c r="R181" s="129"/>
      <c r="T181" s="643"/>
    </row>
    <row r="182" spans="2:24" ht="15.5">
      <c r="O182" s="296"/>
      <c r="P182" s="129"/>
      <c r="Q182" s="129"/>
      <c r="R182" s="129"/>
      <c r="T182" s="643"/>
    </row>
    <row r="183" spans="2:24" ht="15.5">
      <c r="B183" s="159" t="s">
        <v>478</v>
      </c>
      <c r="C183" s="75"/>
      <c r="D183" s="75"/>
      <c r="E183" s="76"/>
      <c r="F183" s="75"/>
      <c r="G183" s="75"/>
      <c r="H183" s="75"/>
      <c r="I183" s="76"/>
      <c r="J183" s="75"/>
      <c r="K183" s="75"/>
      <c r="L183" s="75"/>
      <c r="M183" s="76"/>
      <c r="N183" s="75"/>
      <c r="O183" s="75"/>
      <c r="P183" s="129"/>
      <c r="Q183" s="129"/>
      <c r="R183" s="129"/>
      <c r="T183" s="643"/>
    </row>
    <row r="184" spans="2:24" ht="15.5">
      <c r="B184" s="93" t="s">
        <v>514</v>
      </c>
      <c r="C184" s="5"/>
      <c r="D184" s="5"/>
      <c r="E184" s="5"/>
      <c r="F184" s="5"/>
      <c r="G184" s="5"/>
      <c r="H184" s="5"/>
      <c r="I184" s="5"/>
      <c r="J184" s="5"/>
      <c r="K184" s="5"/>
      <c r="L184" s="5"/>
      <c r="M184" s="5"/>
      <c r="N184" s="5"/>
      <c r="O184" s="296"/>
      <c r="P184" s="129"/>
      <c r="Q184" s="129"/>
      <c r="R184" s="129"/>
      <c r="T184" s="643"/>
    </row>
    <row r="185" spans="2:24" ht="9" customHeight="1">
      <c r="B185" s="77"/>
      <c r="C185" s="77"/>
      <c r="D185" s="77"/>
      <c r="E185" s="77"/>
      <c r="F185" s="77"/>
      <c r="G185" s="77"/>
      <c r="H185" s="77"/>
      <c r="I185" s="77"/>
      <c r="J185" s="77"/>
      <c r="K185" s="77"/>
      <c r="L185" s="77"/>
      <c r="M185" s="77"/>
      <c r="N185" s="77"/>
      <c r="O185" s="77"/>
      <c r="P185" s="129"/>
      <c r="Q185" s="129"/>
      <c r="R185" s="129"/>
      <c r="T185" s="643"/>
    </row>
    <row r="186" spans="2:24" ht="15">
      <c r="B186" s="78"/>
      <c r="C186" s="79">
        <v>2016</v>
      </c>
      <c r="D186" s="79">
        <v>2017</v>
      </c>
      <c r="E186" s="79" t="s">
        <v>577</v>
      </c>
      <c r="F186" s="79" t="s">
        <v>578</v>
      </c>
      <c r="G186" s="79" t="s">
        <v>579</v>
      </c>
      <c r="H186" s="79" t="s">
        <v>580</v>
      </c>
      <c r="I186" s="79" t="s">
        <v>581</v>
      </c>
      <c r="J186" s="79" t="s">
        <v>582</v>
      </c>
      <c r="K186" s="79" t="s">
        <v>583</v>
      </c>
      <c r="L186" s="79" t="s">
        <v>584</v>
      </c>
      <c r="M186" s="79" t="s">
        <v>11</v>
      </c>
      <c r="N186" s="79" t="s">
        <v>12</v>
      </c>
      <c r="O186" s="202" t="s">
        <v>625</v>
      </c>
      <c r="P186" s="346" t="s">
        <v>938</v>
      </c>
      <c r="Q186" s="346" t="s">
        <v>992</v>
      </c>
      <c r="R186" s="346" t="s">
        <v>1026</v>
      </c>
      <c r="S186" s="346" t="s">
        <v>1163</v>
      </c>
      <c r="T186" s="653" t="s">
        <v>1199</v>
      </c>
      <c r="V186" s="78"/>
      <c r="W186" s="653" t="s">
        <v>1246</v>
      </c>
      <c r="X186" s="653" t="str">
        <f>+[25]EEFF_Vías_Chi!X187</f>
        <v>2T22</v>
      </c>
    </row>
    <row r="187" spans="2:24" ht="10.5" customHeight="1">
      <c r="B187" s="122"/>
      <c r="C187" s="81"/>
      <c r="D187" s="81"/>
      <c r="E187" s="81"/>
      <c r="F187" s="81"/>
      <c r="G187" s="81"/>
      <c r="H187" s="81"/>
      <c r="I187" s="81"/>
      <c r="J187" s="81"/>
      <c r="K187" s="81"/>
      <c r="L187" s="81"/>
      <c r="M187" s="81"/>
      <c r="N187" s="81"/>
      <c r="O187" s="77"/>
      <c r="P187" s="129"/>
      <c r="Q187" s="129"/>
      <c r="R187" s="129"/>
      <c r="T187" s="643"/>
    </row>
    <row r="188" spans="2:24" ht="15.5">
      <c r="B188" s="123" t="s">
        <v>515</v>
      </c>
      <c r="C188" s="13">
        <v>383</v>
      </c>
      <c r="D188" s="13">
        <v>1005</v>
      </c>
      <c r="E188" s="13">
        <v>748</v>
      </c>
      <c r="F188" s="13">
        <v>-38</v>
      </c>
      <c r="G188" s="13">
        <v>197</v>
      </c>
      <c r="H188" s="13">
        <v>724</v>
      </c>
      <c r="I188" s="13">
        <v>419</v>
      </c>
      <c r="J188" s="13">
        <v>864</v>
      </c>
      <c r="K188" s="13">
        <v>1489</v>
      </c>
      <c r="L188" s="13">
        <v>2935</v>
      </c>
      <c r="M188" s="13">
        <v>1315</v>
      </c>
      <c r="N188" s="13">
        <v>-415</v>
      </c>
      <c r="O188" s="279">
        <v>663</v>
      </c>
      <c r="P188" s="279">
        <v>2357.4359569999997</v>
      </c>
      <c r="Q188" s="279">
        <v>8400.3664900000003</v>
      </c>
      <c r="R188" s="279">
        <v>7859.6335099999997</v>
      </c>
      <c r="S188" s="279">
        <v>10250</v>
      </c>
      <c r="T188" s="279">
        <v>13881.071025999998</v>
      </c>
      <c r="V188" s="123" t="s">
        <v>13</v>
      </c>
      <c r="W188" s="279">
        <v>4015.4887669999998</v>
      </c>
      <c r="X188" s="279">
        <f>+[25]EEFF_Vías_Chi!X189</f>
        <v>1536.1693649999997</v>
      </c>
    </row>
    <row r="189" spans="2:24" ht="15.5">
      <c r="B189" s="123" t="s">
        <v>516</v>
      </c>
      <c r="C189" s="13">
        <v>339</v>
      </c>
      <c r="D189" s="13">
        <v>890</v>
      </c>
      <c r="E189" s="13">
        <v>662</v>
      </c>
      <c r="F189" s="13">
        <v>-34</v>
      </c>
      <c r="G189" s="13">
        <v>174</v>
      </c>
      <c r="H189" s="13">
        <v>642</v>
      </c>
      <c r="I189" s="13">
        <v>371</v>
      </c>
      <c r="J189" s="13">
        <v>765</v>
      </c>
      <c r="K189" s="13">
        <v>1317</v>
      </c>
      <c r="L189" s="13">
        <v>2597</v>
      </c>
      <c r="M189" s="13">
        <v>1144</v>
      </c>
      <c r="N189" s="13">
        <v>-361</v>
      </c>
      <c r="O189" s="279">
        <v>576</v>
      </c>
      <c r="P189" s="279">
        <v>2049.9443110000002</v>
      </c>
      <c r="Q189" s="279">
        <v>7304.6665130000001</v>
      </c>
      <c r="R189" s="279">
        <v>6834.3334869999999</v>
      </c>
      <c r="S189" s="279">
        <v>8913</v>
      </c>
      <c r="T189" s="279">
        <v>12070.670454999999</v>
      </c>
      <c r="V189" s="123" t="s">
        <v>14</v>
      </c>
      <c r="W189" s="279">
        <v>3491.729362</v>
      </c>
      <c r="X189" s="279">
        <f>+[25]EEFF_Vías_Chi!X190</f>
        <v>6834.0591069999991</v>
      </c>
    </row>
    <row r="190" spans="2:24" ht="15.5">
      <c r="B190" s="126" t="s">
        <v>517</v>
      </c>
      <c r="C190" s="15">
        <v>44</v>
      </c>
      <c r="D190" s="15">
        <v>115</v>
      </c>
      <c r="E190" s="15">
        <v>86</v>
      </c>
      <c r="F190" s="15">
        <v>-4</v>
      </c>
      <c r="G190" s="15">
        <v>23</v>
      </c>
      <c r="H190" s="15">
        <v>82</v>
      </c>
      <c r="I190" s="15">
        <v>48</v>
      </c>
      <c r="J190" s="15">
        <v>99</v>
      </c>
      <c r="K190" s="15">
        <v>172</v>
      </c>
      <c r="L190" s="15">
        <v>338</v>
      </c>
      <c r="M190" s="15">
        <v>171</v>
      </c>
      <c r="N190" s="15">
        <v>-54</v>
      </c>
      <c r="O190" s="295">
        <v>87</v>
      </c>
      <c r="P190" s="295">
        <v>307.49164599999949</v>
      </c>
      <c r="Q190" s="295">
        <f>+Q188-Q189</f>
        <v>1095.6999770000002</v>
      </c>
      <c r="R190" s="295">
        <v>1025.3000229999998</v>
      </c>
      <c r="S190" s="295">
        <v>1337</v>
      </c>
      <c r="T190" s="295">
        <v>1810.4005709999983</v>
      </c>
      <c r="V190" s="126" t="s">
        <v>1247</v>
      </c>
      <c r="W190" s="295">
        <v>523.75940499999979</v>
      </c>
      <c r="X190" s="295">
        <f>+[25]EEFF_Vías_Chi!X191</f>
        <v>-5297.8897419999994</v>
      </c>
    </row>
    <row r="191" spans="2:24" ht="6" customHeight="1">
      <c r="B191" s="123"/>
      <c r="C191" s="13"/>
      <c r="D191" s="13"/>
      <c r="E191" s="13"/>
      <c r="F191" s="13"/>
      <c r="G191" s="13"/>
      <c r="H191" s="13"/>
      <c r="I191" s="13"/>
      <c r="J191" s="13"/>
      <c r="K191" s="13"/>
      <c r="L191" s="13"/>
      <c r="M191" s="13"/>
      <c r="N191" s="13"/>
      <c r="O191" s="279"/>
      <c r="P191" s="279"/>
      <c r="Q191" s="279"/>
      <c r="R191" s="279"/>
      <c r="S191" s="279">
        <v>0</v>
      </c>
      <c r="T191" s="279"/>
      <c r="V191" s="643"/>
      <c r="W191" s="279"/>
      <c r="X191" s="279">
        <f>+[25]EEFF_Vías_Chi!X192</f>
        <v>0</v>
      </c>
    </row>
    <row r="192" spans="2:24" ht="15.5">
      <c r="B192" s="123" t="s">
        <v>518</v>
      </c>
      <c r="C192" s="13">
        <v>10664</v>
      </c>
      <c r="D192" s="13">
        <v>10246</v>
      </c>
      <c r="E192" s="13">
        <v>2224</v>
      </c>
      <c r="F192" s="13">
        <v>3748</v>
      </c>
      <c r="G192" s="13">
        <v>2523</v>
      </c>
      <c r="H192" s="13">
        <v>3182</v>
      </c>
      <c r="I192" s="13">
        <v>2386</v>
      </c>
      <c r="J192" s="13">
        <v>3286</v>
      </c>
      <c r="K192" s="13">
        <v>2868</v>
      </c>
      <c r="L192" s="13">
        <v>2949</v>
      </c>
      <c r="M192" s="13">
        <v>2449</v>
      </c>
      <c r="N192" s="13">
        <v>2918</v>
      </c>
      <c r="O192" s="279">
        <v>2295</v>
      </c>
      <c r="P192" s="279">
        <v>4855.760319</v>
      </c>
      <c r="Q192" s="279">
        <v>3072.7667430000001</v>
      </c>
      <c r="R192" s="279">
        <v>2283.2332569999999</v>
      </c>
      <c r="S192" s="279">
        <v>2390</v>
      </c>
      <c r="T192" s="279">
        <v>5669.2040969999998</v>
      </c>
      <c r="V192" s="123" t="s">
        <v>474</v>
      </c>
      <c r="W192" s="279">
        <v>4689.0219809999999</v>
      </c>
      <c r="X192" s="279">
        <f>+[25]EEFF_Vías_Chi!X193</f>
        <v>2843.8022010000004</v>
      </c>
    </row>
    <row r="193" spans="2:24" ht="15.5">
      <c r="B193" s="123" t="s">
        <v>519</v>
      </c>
      <c r="C193" s="13">
        <v>15218</v>
      </c>
      <c r="D193" s="13">
        <v>14624</v>
      </c>
      <c r="E193" s="13">
        <v>2197</v>
      </c>
      <c r="F193" s="13">
        <v>1986</v>
      </c>
      <c r="G193" s="13">
        <v>1774</v>
      </c>
      <c r="H193" s="13">
        <v>1575</v>
      </c>
      <c r="I193" s="13">
        <v>1606</v>
      </c>
      <c r="J193" s="13">
        <v>1416</v>
      </c>
      <c r="K193" s="13">
        <v>1423</v>
      </c>
      <c r="L193" s="13">
        <v>1147</v>
      </c>
      <c r="M193" s="13">
        <v>0</v>
      </c>
      <c r="N193" s="13">
        <v>0</v>
      </c>
      <c r="O193" s="279">
        <v>0</v>
      </c>
      <c r="P193" s="279">
        <v>1133.688717</v>
      </c>
      <c r="Q193" s="279">
        <v>0</v>
      </c>
      <c r="R193" s="279">
        <v>0</v>
      </c>
      <c r="S193" s="279">
        <v>244</v>
      </c>
      <c r="T193" s="279">
        <v>-244</v>
      </c>
      <c r="V193" s="123" t="s">
        <v>475</v>
      </c>
      <c r="W193" s="279">
        <v>0</v>
      </c>
      <c r="X193" s="279">
        <f>+[25]EEFF_Vías_Chi!X194</f>
        <v>0</v>
      </c>
    </row>
    <row r="194" spans="2:24" ht="15.5">
      <c r="B194" s="123" t="s">
        <v>520</v>
      </c>
      <c r="C194" s="13">
        <v>0</v>
      </c>
      <c r="D194" s="13">
        <v>0</v>
      </c>
      <c r="E194" s="13">
        <v>0</v>
      </c>
      <c r="F194" s="13">
        <v>0</v>
      </c>
      <c r="G194" s="13">
        <v>0</v>
      </c>
      <c r="H194" s="13">
        <v>0</v>
      </c>
      <c r="I194" s="13">
        <v>0</v>
      </c>
      <c r="J194" s="13">
        <v>0</v>
      </c>
      <c r="K194" s="13">
        <v>0</v>
      </c>
      <c r="L194" s="13">
        <v>0</v>
      </c>
      <c r="M194" s="13">
        <v>0</v>
      </c>
      <c r="N194" s="13">
        <v>0</v>
      </c>
      <c r="O194" s="279">
        <v>0</v>
      </c>
      <c r="P194" s="279">
        <v>0</v>
      </c>
      <c r="Q194" s="279">
        <v>0</v>
      </c>
      <c r="R194" s="279">
        <v>0</v>
      </c>
      <c r="S194" s="279">
        <v>0</v>
      </c>
      <c r="T194" s="279">
        <v>0</v>
      </c>
      <c r="V194" s="123" t="s">
        <v>22</v>
      </c>
      <c r="W194" s="279">
        <v>0</v>
      </c>
      <c r="X194" s="279">
        <f>+[25]EEFF_Vías_Chi!X195</f>
        <v>0</v>
      </c>
    </row>
    <row r="195" spans="2:24" ht="15.5">
      <c r="B195" s="123" t="s">
        <v>521</v>
      </c>
      <c r="C195" s="13">
        <v>10061</v>
      </c>
      <c r="D195" s="13">
        <v>9666</v>
      </c>
      <c r="E195" s="13">
        <v>2099</v>
      </c>
      <c r="F195" s="13">
        <v>3535</v>
      </c>
      <c r="G195" s="13">
        <v>2381</v>
      </c>
      <c r="H195" s="13">
        <v>3000</v>
      </c>
      <c r="I195" s="13">
        <v>2251</v>
      </c>
      <c r="J195" s="13">
        <v>3099</v>
      </c>
      <c r="K195" s="13">
        <v>2707</v>
      </c>
      <c r="L195" s="13">
        <v>2782</v>
      </c>
      <c r="M195" s="13">
        <v>2267</v>
      </c>
      <c r="N195" s="13">
        <v>2702</v>
      </c>
      <c r="O195" s="279">
        <v>2128</v>
      </c>
      <c r="P195" s="279">
        <v>4496.0743689999999</v>
      </c>
      <c r="Q195" s="279">
        <v>2845.1543919999999</v>
      </c>
      <c r="R195" s="279">
        <v>2112.8456080000001</v>
      </c>
      <c r="S195" s="279">
        <v>2214</v>
      </c>
      <c r="T195" s="279">
        <v>5249.4852729999984</v>
      </c>
      <c r="V195" s="123" t="s">
        <v>23</v>
      </c>
      <c r="W195" s="279">
        <v>4341.687019</v>
      </c>
      <c r="X195" s="279">
        <f>+[25]EEFF_Vías_Chi!X196</f>
        <v>-2865.1117839999997</v>
      </c>
    </row>
    <row r="196" spans="2:24" ht="15.5">
      <c r="B196" s="126" t="s">
        <v>522</v>
      </c>
      <c r="C196" s="15">
        <v>15821</v>
      </c>
      <c r="D196" s="15">
        <v>15204</v>
      </c>
      <c r="E196" s="15">
        <v>2322</v>
      </c>
      <c r="F196" s="15">
        <v>2199</v>
      </c>
      <c r="G196" s="15">
        <v>1916</v>
      </c>
      <c r="H196" s="15">
        <v>1757</v>
      </c>
      <c r="I196" s="15">
        <v>1741</v>
      </c>
      <c r="J196" s="15">
        <v>1603</v>
      </c>
      <c r="K196" s="15">
        <v>1584</v>
      </c>
      <c r="L196" s="15">
        <v>1314</v>
      </c>
      <c r="M196" s="15">
        <v>182</v>
      </c>
      <c r="N196" s="15">
        <v>216</v>
      </c>
      <c r="O196" s="295">
        <v>167</v>
      </c>
      <c r="P196" s="295">
        <v>1493.374667</v>
      </c>
      <c r="Q196" s="295">
        <f>+Q192+Q193+Q194-Q195</f>
        <v>227.61235100000022</v>
      </c>
      <c r="R196" s="295">
        <v>170.38764899999978</v>
      </c>
      <c r="S196" s="295">
        <v>420</v>
      </c>
      <c r="T196" s="295">
        <v>175.7188240000014</v>
      </c>
      <c r="V196" s="123" t="s">
        <v>26</v>
      </c>
      <c r="W196" s="279">
        <v>39.943150000000003</v>
      </c>
      <c r="X196" s="279">
        <f>+[25]EEFF_Vías_Chi!X197</f>
        <v>38.635010999999992</v>
      </c>
    </row>
    <row r="197" spans="2:24" ht="15.5">
      <c r="B197" s="124" t="s">
        <v>523</v>
      </c>
      <c r="C197" s="17">
        <v>15865</v>
      </c>
      <c r="D197" s="17">
        <v>15319</v>
      </c>
      <c r="E197" s="17">
        <v>2408</v>
      </c>
      <c r="F197" s="17">
        <v>2195</v>
      </c>
      <c r="G197" s="17">
        <v>1939</v>
      </c>
      <c r="H197" s="17">
        <v>1839</v>
      </c>
      <c r="I197" s="17">
        <v>1789</v>
      </c>
      <c r="J197" s="17">
        <v>1702</v>
      </c>
      <c r="K197" s="17">
        <v>1756</v>
      </c>
      <c r="L197" s="17">
        <v>1652</v>
      </c>
      <c r="M197" s="17">
        <v>353</v>
      </c>
      <c r="N197" s="17">
        <v>162</v>
      </c>
      <c r="O197" s="280">
        <v>254</v>
      </c>
      <c r="P197" s="280">
        <v>1800.8663129999995</v>
      </c>
      <c r="Q197" s="280">
        <f>+Q190+Q196</f>
        <v>1323.3123280000004</v>
      </c>
      <c r="R197" s="280">
        <v>1195.6876719999996</v>
      </c>
      <c r="S197" s="280">
        <v>1757</v>
      </c>
      <c r="T197" s="280">
        <v>1986.1193949999997</v>
      </c>
      <c r="V197" s="124" t="s">
        <v>676</v>
      </c>
      <c r="W197" s="280">
        <v>831.15121699999963</v>
      </c>
      <c r="X197" s="280">
        <f>+[25]EEFF_Vías_Chi!X198</f>
        <v>372.38923200000079</v>
      </c>
    </row>
    <row r="198" spans="2:24" ht="15.5">
      <c r="B198" s="10"/>
      <c r="C198" s="125"/>
      <c r="D198" s="125"/>
      <c r="E198" s="125"/>
      <c r="F198" s="160"/>
      <c r="G198" s="125"/>
      <c r="H198" s="125"/>
      <c r="I198" s="125"/>
      <c r="J198" s="125"/>
      <c r="K198" s="125"/>
      <c r="L198" s="125"/>
      <c r="M198" s="125"/>
      <c r="N198" s="125"/>
      <c r="O198" s="9"/>
      <c r="P198" s="9"/>
      <c r="Q198" s="9"/>
      <c r="R198" s="9"/>
      <c r="S198" s="9"/>
      <c r="T198" s="644"/>
      <c r="V198" s="643"/>
      <c r="W198" s="644"/>
      <c r="X198" s="644"/>
    </row>
    <row r="199" spans="2:24" ht="15.5">
      <c r="B199" s="123" t="s">
        <v>524</v>
      </c>
      <c r="C199" s="13">
        <v>70</v>
      </c>
      <c r="D199" s="13">
        <v>122</v>
      </c>
      <c r="E199" s="13">
        <v>37</v>
      </c>
      <c r="F199" s="13">
        <v>34</v>
      </c>
      <c r="G199" s="13">
        <v>36</v>
      </c>
      <c r="H199" s="13">
        <v>36</v>
      </c>
      <c r="I199" s="13">
        <v>110</v>
      </c>
      <c r="J199" s="13">
        <v>47</v>
      </c>
      <c r="K199" s="13">
        <v>46</v>
      </c>
      <c r="L199" s="13">
        <v>53</v>
      </c>
      <c r="M199" s="13">
        <v>52</v>
      </c>
      <c r="N199" s="13">
        <v>32</v>
      </c>
      <c r="O199" s="279">
        <v>45</v>
      </c>
      <c r="P199" s="279">
        <v>47.418841</v>
      </c>
      <c r="Q199" s="279">
        <v>46.731349000000002</v>
      </c>
      <c r="R199" s="279">
        <v>47.268650999999998</v>
      </c>
      <c r="S199" s="279">
        <v>48</v>
      </c>
      <c r="T199" s="279">
        <v>41.417477999999988</v>
      </c>
      <c r="V199" s="643"/>
      <c r="W199" s="279"/>
      <c r="X199" s="279">
        <f>+[25]EEFF_Vías_Chi!X200</f>
        <v>0</v>
      </c>
    </row>
    <row r="200" spans="2:24" ht="15.5">
      <c r="B200" s="123" t="s">
        <v>525</v>
      </c>
      <c r="C200" s="13">
        <v>0</v>
      </c>
      <c r="D200" s="13">
        <v>0</v>
      </c>
      <c r="E200" s="13">
        <v>0</v>
      </c>
      <c r="F200" s="13">
        <v>0</v>
      </c>
      <c r="G200" s="13">
        <v>0</v>
      </c>
      <c r="H200" s="13">
        <v>0</v>
      </c>
      <c r="I200" s="13">
        <v>0</v>
      </c>
      <c r="J200" s="13">
        <v>0</v>
      </c>
      <c r="K200" s="13">
        <v>0</v>
      </c>
      <c r="L200" s="13">
        <v>0</v>
      </c>
      <c r="M200" s="13">
        <v>0</v>
      </c>
      <c r="N200" s="13">
        <v>0</v>
      </c>
      <c r="O200" s="279">
        <v>0</v>
      </c>
      <c r="P200" s="279"/>
      <c r="Q200" s="279"/>
      <c r="R200" s="279">
        <v>0</v>
      </c>
      <c r="S200" s="279">
        <v>0</v>
      </c>
      <c r="T200" s="279">
        <v>0</v>
      </c>
      <c r="V200" s="123" t="s">
        <v>27</v>
      </c>
      <c r="W200" s="279">
        <v>0</v>
      </c>
      <c r="X200" s="279">
        <f>+[25]EEFF_Vías_Chi!X201</f>
        <v>0</v>
      </c>
    </row>
    <row r="201" spans="2:24" ht="15.5">
      <c r="B201" s="123" t="s">
        <v>526</v>
      </c>
      <c r="C201" s="13">
        <v>54</v>
      </c>
      <c r="D201" s="13">
        <v>65</v>
      </c>
      <c r="E201" s="13">
        <v>2</v>
      </c>
      <c r="F201" s="13">
        <v>0</v>
      </c>
      <c r="G201" s="13">
        <v>3</v>
      </c>
      <c r="H201" s="13">
        <v>-1</v>
      </c>
      <c r="I201" s="13">
        <v>13</v>
      </c>
      <c r="J201" s="13">
        <v>2</v>
      </c>
      <c r="K201" s="13">
        <v>96</v>
      </c>
      <c r="L201" s="13">
        <v>-263</v>
      </c>
      <c r="M201" s="13">
        <v>14</v>
      </c>
      <c r="N201" s="13">
        <v>-29</v>
      </c>
      <c r="O201" s="279">
        <v>57</v>
      </c>
      <c r="P201" s="279">
        <v>-9340.0712369999983</v>
      </c>
      <c r="Q201" s="279">
        <v>0.98660700000000001</v>
      </c>
      <c r="R201" s="279">
        <v>1.013393</v>
      </c>
      <c r="S201" s="279">
        <v>15</v>
      </c>
      <c r="T201" s="279">
        <v>-16.454898</v>
      </c>
      <c r="V201" s="123" t="s">
        <v>28</v>
      </c>
      <c r="W201" s="279">
        <v>274.86850299999998</v>
      </c>
      <c r="X201" s="279">
        <f>+[25]EEFF_Vías_Chi!X202</f>
        <v>-99.239783999999986</v>
      </c>
    </row>
    <row r="202" spans="2:24" ht="15.5">
      <c r="B202" s="124" t="s">
        <v>527</v>
      </c>
      <c r="C202" s="18">
        <v>15849</v>
      </c>
      <c r="D202" s="18">
        <v>15262</v>
      </c>
      <c r="E202" s="18">
        <v>2373</v>
      </c>
      <c r="F202" s="18">
        <v>2161</v>
      </c>
      <c r="G202" s="18">
        <v>1906</v>
      </c>
      <c r="H202" s="18">
        <v>1802</v>
      </c>
      <c r="I202" s="18">
        <v>1692</v>
      </c>
      <c r="J202" s="18">
        <v>1657</v>
      </c>
      <c r="K202" s="18">
        <v>1806</v>
      </c>
      <c r="L202" s="18">
        <v>1336</v>
      </c>
      <c r="M202" s="18">
        <v>315</v>
      </c>
      <c r="N202" s="18">
        <v>101</v>
      </c>
      <c r="O202" s="281">
        <v>266</v>
      </c>
      <c r="P202" s="281">
        <v>-7586.6237649999985</v>
      </c>
      <c r="Q202" s="281">
        <f>+Q197-Q199+Q200+Q201</f>
        <v>1277.5675860000006</v>
      </c>
      <c r="R202" s="281">
        <v>1149.4324139999994</v>
      </c>
      <c r="S202" s="281">
        <v>1724</v>
      </c>
      <c r="T202" s="281">
        <v>1928.2470189999997</v>
      </c>
      <c r="V202" s="124" t="s">
        <v>29</v>
      </c>
      <c r="W202" s="281">
        <v>1106.0197199999996</v>
      </c>
      <c r="X202" s="281">
        <f>+[25]EEFF_Vías_Chi!X203</f>
        <v>273.1494480000008</v>
      </c>
    </row>
    <row r="203" spans="2:24" ht="15.5">
      <c r="B203" s="123"/>
      <c r="C203" s="13"/>
      <c r="D203" s="13"/>
      <c r="E203" s="13"/>
      <c r="F203" s="13"/>
      <c r="G203" s="13"/>
      <c r="H203" s="13"/>
      <c r="I203" s="13"/>
      <c r="J203" s="13"/>
      <c r="K203" s="13"/>
      <c r="L203" s="13"/>
      <c r="M203" s="13"/>
      <c r="N203" s="13"/>
      <c r="O203" s="279"/>
      <c r="P203" s="279"/>
      <c r="Q203" s="279"/>
      <c r="R203" s="279"/>
      <c r="S203" s="279">
        <v>0</v>
      </c>
      <c r="T203" s="279"/>
      <c r="V203" s="123"/>
      <c r="W203" s="279"/>
      <c r="X203" s="279">
        <f>+[25]EEFF_Vías_Chi!X204</f>
        <v>0</v>
      </c>
    </row>
    <row r="204" spans="2:24" ht="15.5">
      <c r="B204" s="123" t="s">
        <v>528</v>
      </c>
      <c r="C204" s="13">
        <v>-14451</v>
      </c>
      <c r="D204" s="13">
        <v>-11498</v>
      </c>
      <c r="E204" s="13">
        <v>-2618</v>
      </c>
      <c r="F204" s="13">
        <v>-2282</v>
      </c>
      <c r="G204" s="13">
        <v>-2297</v>
      </c>
      <c r="H204" s="13">
        <v>-1903</v>
      </c>
      <c r="I204" s="13">
        <v>-1752</v>
      </c>
      <c r="J204" s="13">
        <v>-1552</v>
      </c>
      <c r="K204" s="13">
        <v>-1168</v>
      </c>
      <c r="L204" s="13">
        <v>-1332</v>
      </c>
      <c r="M204" s="13">
        <v>-1328</v>
      </c>
      <c r="N204" s="13">
        <v>-1227</v>
      </c>
      <c r="O204" s="279">
        <v>-1256</v>
      </c>
      <c r="P204" s="279">
        <v>-1226.8322899999998</v>
      </c>
      <c r="Q204" s="279">
        <v>-1116.0049879999997</v>
      </c>
      <c r="R204" s="279">
        <v>-906.99501200000032</v>
      </c>
      <c r="S204" s="279">
        <v>-1281</v>
      </c>
      <c r="T204" s="279">
        <v>-1378.4642379999996</v>
      </c>
      <c r="V204" s="123" t="s">
        <v>30</v>
      </c>
      <c r="W204" s="279">
        <v>-1048.137751</v>
      </c>
      <c r="X204" s="279">
        <f>+[25]EEFF_Vías_Chi!X205</f>
        <v>275.94949599999995</v>
      </c>
    </row>
    <row r="205" spans="2:24" ht="15.5">
      <c r="B205" s="124" t="s">
        <v>529</v>
      </c>
      <c r="C205" s="18">
        <v>1398</v>
      </c>
      <c r="D205" s="18">
        <v>3764</v>
      </c>
      <c r="E205" s="18">
        <v>-245</v>
      </c>
      <c r="F205" s="18">
        <v>-121</v>
      </c>
      <c r="G205" s="18">
        <v>-391</v>
      </c>
      <c r="H205" s="18">
        <v>-101</v>
      </c>
      <c r="I205" s="18">
        <v>-60</v>
      </c>
      <c r="J205" s="18">
        <v>105</v>
      </c>
      <c r="K205" s="18">
        <v>638</v>
      </c>
      <c r="L205" s="18">
        <v>4</v>
      </c>
      <c r="M205" s="18">
        <v>-1013</v>
      </c>
      <c r="N205" s="18">
        <v>-1126</v>
      </c>
      <c r="O205" s="281">
        <v>-990</v>
      </c>
      <c r="P205" s="281">
        <v>-8813.4560549999987</v>
      </c>
      <c r="Q205" s="281">
        <f>+Q202+Q204</f>
        <v>161.56259800000089</v>
      </c>
      <c r="R205" s="281">
        <v>242.43740199999911</v>
      </c>
      <c r="S205" s="281">
        <v>443</v>
      </c>
      <c r="T205" s="281">
        <v>549.78278100000011</v>
      </c>
      <c r="V205" s="124" t="s">
        <v>31</v>
      </c>
      <c r="W205" s="281">
        <v>57.881968999999572</v>
      </c>
      <c r="X205" s="281">
        <f>+[25]EEFF_Vías_Chi!X206</f>
        <v>549.09894400000076</v>
      </c>
    </row>
    <row r="206" spans="2:24" ht="15.5">
      <c r="B206" s="10"/>
      <c r="C206" s="125"/>
      <c r="D206" s="125"/>
      <c r="E206" s="125"/>
      <c r="F206" s="125"/>
      <c r="G206" s="125"/>
      <c r="H206" s="125"/>
      <c r="I206" s="125"/>
      <c r="J206" s="125"/>
      <c r="K206" s="125"/>
      <c r="L206" s="125"/>
      <c r="M206" s="125"/>
      <c r="N206" s="125"/>
      <c r="O206" s="9"/>
      <c r="P206" s="9"/>
      <c r="Q206" s="9"/>
      <c r="R206" s="9"/>
      <c r="S206" s="9"/>
      <c r="T206" s="644"/>
      <c r="V206" s="10"/>
      <c r="W206" s="644"/>
      <c r="X206" s="644">
        <f>+[25]EEFF_Vías_Chi!X207</f>
        <v>0</v>
      </c>
    </row>
    <row r="207" spans="2:24" ht="15.5">
      <c r="B207" s="123" t="s">
        <v>530</v>
      </c>
      <c r="C207" s="13">
        <v>7167</v>
      </c>
      <c r="D207" s="13">
        <v>4197</v>
      </c>
      <c r="E207" s="13">
        <v>-314</v>
      </c>
      <c r="F207" s="13">
        <v>-146</v>
      </c>
      <c r="G207" s="13">
        <v>-249</v>
      </c>
      <c r="H207" s="13">
        <v>-1049</v>
      </c>
      <c r="I207" s="13">
        <v>-16</v>
      </c>
      <c r="J207" s="13">
        <v>-217</v>
      </c>
      <c r="K207" s="13">
        <v>85</v>
      </c>
      <c r="L207" s="13">
        <v>-87</v>
      </c>
      <c r="M207" s="13">
        <v>-369</v>
      </c>
      <c r="N207" s="13">
        <v>-330</v>
      </c>
      <c r="O207" s="279">
        <v>-347</v>
      </c>
      <c r="P207" s="279">
        <v>1376.0952139999999</v>
      </c>
      <c r="Q207" s="279">
        <v>-52.915762999999998</v>
      </c>
      <c r="R207" s="279">
        <v>-518.08423700000003</v>
      </c>
      <c r="S207" s="279">
        <v>6266</v>
      </c>
      <c r="T207" s="279">
        <v>1790.7524649999996</v>
      </c>
      <c r="V207" s="123" t="s">
        <v>32</v>
      </c>
      <c r="W207" s="279">
        <v>-70.283833999999999</v>
      </c>
      <c r="X207" s="279">
        <f>+[25]EEFF_Vías_Chi!X208</f>
        <v>-2376.5063660000001</v>
      </c>
    </row>
    <row r="208" spans="2:24" ht="15.5">
      <c r="B208" s="124" t="s">
        <v>531</v>
      </c>
      <c r="C208" s="18">
        <v>-5769</v>
      </c>
      <c r="D208" s="18">
        <v>-433</v>
      </c>
      <c r="E208" s="18">
        <v>69</v>
      </c>
      <c r="F208" s="18">
        <v>25</v>
      </c>
      <c r="G208" s="18">
        <v>-142</v>
      </c>
      <c r="H208" s="18">
        <v>948</v>
      </c>
      <c r="I208" s="18">
        <v>-44</v>
      </c>
      <c r="J208" s="18">
        <v>322</v>
      </c>
      <c r="K208" s="18">
        <v>553</v>
      </c>
      <c r="L208" s="18">
        <v>91</v>
      </c>
      <c r="M208" s="18">
        <v>-644</v>
      </c>
      <c r="N208" s="18">
        <v>-796</v>
      </c>
      <c r="O208" s="281">
        <v>-643</v>
      </c>
      <c r="P208" s="281">
        <v>-10189.551269</v>
      </c>
      <c r="Q208" s="281">
        <f>+Q205+Q207</f>
        <v>108.64683500000089</v>
      </c>
      <c r="R208" s="281">
        <v>-275.64683500000092</v>
      </c>
      <c r="S208" s="281">
        <v>6709</v>
      </c>
      <c r="T208" s="281">
        <v>2340.5352459999995</v>
      </c>
      <c r="V208" s="124" t="s">
        <v>35</v>
      </c>
      <c r="W208" s="281">
        <v>128.16580299999958</v>
      </c>
      <c r="X208" s="281">
        <f>+[25]EEFF_Vías_Chi!X209</f>
        <v>0</v>
      </c>
    </row>
    <row r="209" spans="2:24" ht="15.5">
      <c r="O209" s="296"/>
      <c r="P209" s="129"/>
      <c r="Q209" s="129"/>
      <c r="R209" s="129"/>
      <c r="T209" s="643"/>
      <c r="V209" s="643"/>
      <c r="W209" s="698"/>
      <c r="X209" s="698"/>
    </row>
    <row r="210" spans="2:24" ht="15.5">
      <c r="O210" s="296"/>
      <c r="P210" s="129"/>
      <c r="Q210" s="129"/>
      <c r="R210" s="129"/>
      <c r="T210" s="643"/>
      <c r="V210" s="124" t="s">
        <v>1252</v>
      </c>
      <c r="W210" s="281">
        <v>1254</v>
      </c>
      <c r="X210" s="281">
        <f>+[25]EEFF_Vías_Chi!X211</f>
        <v>510.46393300000102</v>
      </c>
    </row>
    <row r="211" spans="2:24" ht="15.5">
      <c r="B211" s="159" t="s">
        <v>479</v>
      </c>
      <c r="C211" s="5"/>
      <c r="D211" s="5"/>
      <c r="E211" s="5"/>
      <c r="F211" s="5"/>
      <c r="G211" s="5"/>
      <c r="H211" s="20"/>
      <c r="I211" s="20"/>
      <c r="J211" s="20"/>
      <c r="K211" s="20"/>
      <c r="L211" s="20"/>
      <c r="M211" s="20"/>
      <c r="N211" s="20"/>
      <c r="O211" s="261"/>
      <c r="P211" s="129"/>
      <c r="Q211" s="129"/>
      <c r="R211" s="129"/>
      <c r="T211" s="643"/>
    </row>
    <row r="212" spans="2:24" ht="15">
      <c r="B212" s="93" t="s">
        <v>514</v>
      </c>
      <c r="C212" s="5"/>
      <c r="D212" s="5"/>
      <c r="E212" s="5"/>
      <c r="F212" s="5"/>
      <c r="G212" s="5"/>
      <c r="H212" s="22"/>
      <c r="I212" s="22"/>
      <c r="J212" s="22"/>
      <c r="K212" s="22"/>
      <c r="L212" s="22"/>
      <c r="M212" s="22"/>
      <c r="N212" s="22"/>
      <c r="O212" s="262"/>
      <c r="P212" s="129"/>
      <c r="Q212" s="129"/>
      <c r="R212" s="129"/>
      <c r="T212" s="643"/>
    </row>
    <row r="213" spans="2:24" ht="8.5" customHeight="1">
      <c r="B213" s="23"/>
      <c r="C213" s="5"/>
      <c r="D213" s="5"/>
      <c r="E213" s="5"/>
      <c r="F213" s="5"/>
      <c r="G213" s="5"/>
      <c r="H213" s="23"/>
      <c r="I213" s="23"/>
      <c r="J213" s="23"/>
      <c r="K213" s="23"/>
      <c r="L213" s="23"/>
      <c r="M213" s="23"/>
      <c r="N213" s="23"/>
      <c r="O213" s="263"/>
      <c r="P213" s="129"/>
      <c r="Q213" s="129"/>
      <c r="R213" s="129"/>
      <c r="T213" s="643"/>
    </row>
    <row r="214" spans="2:24" ht="15">
      <c r="B214" s="184"/>
      <c r="C214" s="89">
        <v>2016</v>
      </c>
      <c r="D214" s="89">
        <v>2017</v>
      </c>
      <c r="E214" s="89" t="s">
        <v>577</v>
      </c>
      <c r="F214" s="89" t="s">
        <v>578</v>
      </c>
      <c r="G214" s="89" t="s">
        <v>579</v>
      </c>
      <c r="H214" s="89" t="s">
        <v>580</v>
      </c>
      <c r="I214" s="89" t="s">
        <v>581</v>
      </c>
      <c r="J214" s="89" t="s">
        <v>582</v>
      </c>
      <c r="K214" s="89" t="s">
        <v>583</v>
      </c>
      <c r="L214" s="89" t="s">
        <v>584</v>
      </c>
      <c r="M214" s="89" t="s">
        <v>11</v>
      </c>
      <c r="N214" s="89" t="s">
        <v>12</v>
      </c>
      <c r="O214" s="300" t="s">
        <v>625</v>
      </c>
      <c r="P214" s="300" t="s">
        <v>938</v>
      </c>
      <c r="Q214" s="346" t="s">
        <v>992</v>
      </c>
      <c r="R214" s="346" t="s">
        <v>1026</v>
      </c>
      <c r="S214" s="346" t="s">
        <v>1163</v>
      </c>
      <c r="T214" s="653" t="s">
        <v>1199</v>
      </c>
      <c r="V214" s="184"/>
      <c r="W214" s="653" t="s">
        <v>1246</v>
      </c>
      <c r="X214" s="653" t="str">
        <f>+[25]EEFF_Vías_Chi!X215</f>
        <v>2T22</v>
      </c>
    </row>
    <row r="215" spans="2:24" ht="15">
      <c r="B215" s="185" t="s">
        <v>532</v>
      </c>
      <c r="C215" s="185"/>
      <c r="D215" s="185"/>
      <c r="E215" s="185"/>
      <c r="F215" s="185"/>
      <c r="G215" s="185"/>
      <c r="H215" s="185"/>
      <c r="I215" s="185"/>
      <c r="J215" s="185"/>
      <c r="K215" s="185"/>
      <c r="L215" s="185"/>
      <c r="M215" s="185"/>
      <c r="N215" s="185"/>
      <c r="O215" s="301"/>
      <c r="P215" s="301"/>
      <c r="Q215" s="301"/>
      <c r="R215" s="301"/>
      <c r="S215" s="301"/>
      <c r="T215" s="649"/>
      <c r="V215" s="185" t="s">
        <v>37</v>
      </c>
      <c r="W215" s="649"/>
      <c r="X215" s="649"/>
    </row>
    <row r="216" spans="2:24" ht="15">
      <c r="B216" s="186" t="s">
        <v>533</v>
      </c>
      <c r="C216" s="187"/>
      <c r="D216" s="187"/>
      <c r="E216" s="187"/>
      <c r="F216" s="187"/>
      <c r="G216" s="187"/>
      <c r="H216" s="187"/>
      <c r="I216" s="187"/>
      <c r="J216" s="187"/>
      <c r="K216" s="187"/>
      <c r="L216" s="187"/>
      <c r="M216" s="187"/>
      <c r="N216" s="187"/>
      <c r="O216" s="204"/>
      <c r="P216" s="204"/>
      <c r="Q216" s="204"/>
      <c r="R216" s="204"/>
      <c r="S216" s="204"/>
      <c r="T216" s="647"/>
      <c r="V216" s="186" t="s">
        <v>38</v>
      </c>
      <c r="W216" s="647"/>
      <c r="X216" s="647"/>
    </row>
    <row r="217" spans="2:24" ht="15.5">
      <c r="B217" s="188" t="s">
        <v>534</v>
      </c>
      <c r="C217" s="50">
        <v>23401</v>
      </c>
      <c r="D217" s="50">
        <v>39363</v>
      </c>
      <c r="E217" s="50">
        <v>3970</v>
      </c>
      <c r="F217" s="50">
        <v>43640</v>
      </c>
      <c r="G217" s="50">
        <v>42599</v>
      </c>
      <c r="H217" s="50">
        <v>49315</v>
      </c>
      <c r="I217" s="50">
        <v>11868</v>
      </c>
      <c r="J217" s="50">
        <v>19614</v>
      </c>
      <c r="K217" s="50">
        <v>19135</v>
      </c>
      <c r="L217" s="50">
        <v>24281</v>
      </c>
      <c r="M217" s="50">
        <v>28465</v>
      </c>
      <c r="N217" s="50">
        <v>32278</v>
      </c>
      <c r="O217" s="293">
        <v>49396</v>
      </c>
      <c r="P217" s="293">
        <v>55799.534785999997</v>
      </c>
      <c r="Q217" s="293">
        <v>51095.830070999997</v>
      </c>
      <c r="R217" s="293">
        <v>49129</v>
      </c>
      <c r="S217" s="293">
        <v>48692</v>
      </c>
      <c r="T217" s="293">
        <v>44509.236320000004</v>
      </c>
      <c r="V217" s="188" t="s">
        <v>39</v>
      </c>
      <c r="W217" s="293">
        <v>20919.53472</v>
      </c>
      <c r="X217" s="293">
        <f>+[25]EEFF_Vías_Chi!X218</f>
        <v>17397.112867</v>
      </c>
    </row>
    <row r="218" spans="2:24" ht="15.5">
      <c r="B218" s="188" t="s">
        <v>535</v>
      </c>
      <c r="C218" s="50">
        <v>53205</v>
      </c>
      <c r="D218" s="50">
        <f>48412+3064</f>
        <v>51476</v>
      </c>
      <c r="E218" s="50">
        <v>87951</v>
      </c>
      <c r="F218" s="50">
        <v>54602</v>
      </c>
      <c r="G218" s="50">
        <v>56129</v>
      </c>
      <c r="H218" s="50">
        <v>57373</v>
      </c>
      <c r="I218" s="50">
        <v>94438</v>
      </c>
      <c r="J218" s="50">
        <v>89135</v>
      </c>
      <c r="K218" s="50">
        <v>80692</v>
      </c>
      <c r="L218" s="50">
        <v>77486</v>
      </c>
      <c r="M218" s="50">
        <v>64245</v>
      </c>
      <c r="N218" s="50">
        <v>60220</v>
      </c>
      <c r="O218" s="293">
        <v>28742</v>
      </c>
      <c r="P218" s="293">
        <v>20632.426694999998</v>
      </c>
      <c r="Q218" s="293">
        <f>17668.969429+3015.014599</f>
        <v>20683.984027999999</v>
      </c>
      <c r="R218" s="293">
        <v>20588</v>
      </c>
      <c r="S218" s="293">
        <v>21932</v>
      </c>
      <c r="T218" s="293">
        <v>24396.298483999999</v>
      </c>
      <c r="V218" s="188" t="s">
        <v>40</v>
      </c>
      <c r="W218" s="293">
        <v>2803.9459750000001</v>
      </c>
      <c r="X218" s="293">
        <f>+[25]EEFF_Vías_Chi!X219</f>
        <v>3275.3858409999998</v>
      </c>
    </row>
    <row r="219" spans="2:24" ht="15.5">
      <c r="B219" s="188" t="s">
        <v>536</v>
      </c>
      <c r="C219" s="50">
        <v>5</v>
      </c>
      <c r="D219" s="50">
        <v>7</v>
      </c>
      <c r="E219" s="50">
        <v>7</v>
      </c>
      <c r="F219" s="50">
        <v>7</v>
      </c>
      <c r="G219" s="50">
        <v>82</v>
      </c>
      <c r="H219" s="50">
        <v>12</v>
      </c>
      <c r="I219" s="50">
        <v>15</v>
      </c>
      <c r="J219" s="50">
        <v>15</v>
      </c>
      <c r="K219" s="50">
        <v>8</v>
      </c>
      <c r="L219" s="50">
        <v>8</v>
      </c>
      <c r="M219" s="50">
        <v>202</v>
      </c>
      <c r="N219" s="50">
        <v>8</v>
      </c>
      <c r="O219" s="293">
        <v>240</v>
      </c>
      <c r="P219" s="293">
        <v>11.244033</v>
      </c>
      <c r="Q219" s="293">
        <v>11.244033</v>
      </c>
      <c r="R219" s="293">
        <v>101</v>
      </c>
      <c r="S219" s="293">
        <v>565</v>
      </c>
      <c r="T219" s="293">
        <v>609.25244199999997</v>
      </c>
      <c r="V219" s="188" t="s">
        <v>41</v>
      </c>
      <c r="W219" s="293">
        <v>13.669385</v>
      </c>
      <c r="X219" s="293">
        <f>+[25]EEFF_Vías_Chi!X220</f>
        <v>13.669385</v>
      </c>
    </row>
    <row r="220" spans="2:24" ht="15.5">
      <c r="B220" s="188" t="s">
        <v>537</v>
      </c>
      <c r="C220" s="50">
        <v>298</v>
      </c>
      <c r="D220" s="50">
        <v>291</v>
      </c>
      <c r="E220" s="50">
        <v>200</v>
      </c>
      <c r="F220" s="50">
        <v>664</v>
      </c>
      <c r="G220" s="50">
        <v>579</v>
      </c>
      <c r="H220" s="50">
        <v>549</v>
      </c>
      <c r="I220" s="50">
        <v>352</v>
      </c>
      <c r="J220" s="50">
        <v>263</v>
      </c>
      <c r="K220" s="50">
        <v>182</v>
      </c>
      <c r="L220" s="50">
        <v>533</v>
      </c>
      <c r="M220" s="50">
        <v>536</v>
      </c>
      <c r="N220" s="50">
        <v>430</v>
      </c>
      <c r="O220" s="293">
        <v>291</v>
      </c>
      <c r="P220" s="293">
        <v>803.86814300000003</v>
      </c>
      <c r="Q220" s="293">
        <v>895.31806800000004</v>
      </c>
      <c r="R220" s="293">
        <v>725</v>
      </c>
      <c r="S220" s="293">
        <v>574</v>
      </c>
      <c r="T220" s="293">
        <v>389.93703699999998</v>
      </c>
      <c r="V220" s="188" t="s">
        <v>43</v>
      </c>
      <c r="W220" s="293">
        <v>222.52690699999999</v>
      </c>
      <c r="X220" s="293">
        <f>+[25]EEFF_Vías_Chi!X221</f>
        <v>440.01253000000003</v>
      </c>
    </row>
    <row r="221" spans="2:24" ht="15.5">
      <c r="B221" s="188" t="s">
        <v>538</v>
      </c>
      <c r="C221" s="50">
        <v>0</v>
      </c>
      <c r="D221" s="50">
        <v>0</v>
      </c>
      <c r="E221" s="50">
        <v>0</v>
      </c>
      <c r="F221" s="50">
        <v>0</v>
      </c>
      <c r="G221" s="50">
        <v>0</v>
      </c>
      <c r="H221" s="50">
        <v>0</v>
      </c>
      <c r="I221" s="50">
        <v>0</v>
      </c>
      <c r="J221" s="50">
        <v>0</v>
      </c>
      <c r="K221" s="50">
        <v>0</v>
      </c>
      <c r="L221" s="50">
        <v>0</v>
      </c>
      <c r="M221" s="50">
        <v>0</v>
      </c>
      <c r="N221" s="50">
        <v>0</v>
      </c>
      <c r="O221" s="293">
        <v>0</v>
      </c>
      <c r="P221" s="293">
        <v>0</v>
      </c>
      <c r="Q221" s="293">
        <v>0</v>
      </c>
      <c r="R221" s="293">
        <v>0</v>
      </c>
      <c r="S221" s="293">
        <v>0</v>
      </c>
      <c r="T221" s="293">
        <v>0</v>
      </c>
      <c r="V221" s="188" t="s">
        <v>112</v>
      </c>
      <c r="W221" s="293">
        <v>0</v>
      </c>
      <c r="X221" s="293">
        <f>+[25]EEFF_Vías_Chi!X222</f>
        <v>0</v>
      </c>
    </row>
    <row r="222" spans="2:24" ht="15.5">
      <c r="B222" s="188" t="s">
        <v>539</v>
      </c>
      <c r="C222" s="50">
        <v>0</v>
      </c>
      <c r="D222" s="50">
        <v>0</v>
      </c>
      <c r="E222" s="50">
        <v>0</v>
      </c>
      <c r="F222" s="50">
        <v>0</v>
      </c>
      <c r="G222" s="50">
        <v>0</v>
      </c>
      <c r="H222" s="50">
        <v>0</v>
      </c>
      <c r="I222" s="50">
        <v>0</v>
      </c>
      <c r="J222" s="50">
        <v>0</v>
      </c>
      <c r="K222" s="50">
        <v>0</v>
      </c>
      <c r="L222" s="50">
        <v>0</v>
      </c>
      <c r="M222" s="50">
        <v>0</v>
      </c>
      <c r="N222" s="50">
        <v>0</v>
      </c>
      <c r="O222" s="293">
        <v>0</v>
      </c>
      <c r="P222" s="293">
        <v>0</v>
      </c>
      <c r="Q222" s="293">
        <v>0</v>
      </c>
      <c r="R222" s="293">
        <v>0</v>
      </c>
      <c r="S222" s="293">
        <v>0</v>
      </c>
      <c r="T222" s="293">
        <v>0</v>
      </c>
      <c r="V222" s="188" t="s">
        <v>44</v>
      </c>
      <c r="W222" s="293">
        <v>0</v>
      </c>
      <c r="X222" s="293">
        <f>+[25]EEFF_Vías_Chi!X223</f>
        <v>0</v>
      </c>
    </row>
    <row r="223" spans="2:24" ht="15">
      <c r="B223" s="65" t="s">
        <v>540</v>
      </c>
      <c r="C223" s="168">
        <f t="shared" ref="C223:N223" si="24">SUM(C217:C222)</f>
        <v>76909</v>
      </c>
      <c r="D223" s="168">
        <f t="shared" si="24"/>
        <v>91137</v>
      </c>
      <c r="E223" s="168">
        <f t="shared" si="24"/>
        <v>92128</v>
      </c>
      <c r="F223" s="168">
        <f t="shared" si="24"/>
        <v>98913</v>
      </c>
      <c r="G223" s="168">
        <f t="shared" si="24"/>
        <v>99389</v>
      </c>
      <c r="H223" s="168">
        <f t="shared" si="24"/>
        <v>107249</v>
      </c>
      <c r="I223" s="168">
        <f t="shared" si="24"/>
        <v>106673</v>
      </c>
      <c r="J223" s="168">
        <f t="shared" si="24"/>
        <v>109027</v>
      </c>
      <c r="K223" s="168">
        <f t="shared" si="24"/>
        <v>100017</v>
      </c>
      <c r="L223" s="168">
        <f t="shared" si="24"/>
        <v>102308</v>
      </c>
      <c r="M223" s="168">
        <f t="shared" si="24"/>
        <v>93448</v>
      </c>
      <c r="N223" s="168">
        <f t="shared" si="24"/>
        <v>92936</v>
      </c>
      <c r="O223" s="206">
        <v>78669</v>
      </c>
      <c r="P223" s="206">
        <f>SUM(P217:P222)</f>
        <v>77247.073656999986</v>
      </c>
      <c r="Q223" s="206">
        <f>SUM(Q217:Q222)</f>
        <v>72686.376199999984</v>
      </c>
      <c r="R223" s="206">
        <v>70543</v>
      </c>
      <c r="S223" s="206">
        <v>71763</v>
      </c>
      <c r="T223" s="206">
        <v>69904.724282999989</v>
      </c>
      <c r="V223" s="65" t="s">
        <v>45</v>
      </c>
      <c r="W223" s="701">
        <v>23959.676986999999</v>
      </c>
      <c r="X223" s="701">
        <f>+[25]EEFF_Vías_Chi!X224</f>
        <v>21126.180623</v>
      </c>
    </row>
    <row r="224" spans="2:24" ht="15">
      <c r="B224" s="186" t="s">
        <v>541</v>
      </c>
      <c r="C224" s="187"/>
      <c r="D224" s="187"/>
      <c r="E224" s="187"/>
      <c r="F224" s="187"/>
      <c r="G224" s="187"/>
      <c r="H224" s="187"/>
      <c r="I224" s="187"/>
      <c r="J224" s="187"/>
      <c r="K224" s="187"/>
      <c r="L224" s="187"/>
      <c r="M224" s="187"/>
      <c r="N224" s="187"/>
      <c r="O224" s="204"/>
      <c r="P224" s="204"/>
      <c r="Q224" s="204"/>
      <c r="R224" s="204"/>
      <c r="S224" s="204"/>
      <c r="T224" s="647"/>
      <c r="V224" s="186" t="s">
        <v>46</v>
      </c>
      <c r="W224" s="691"/>
      <c r="X224" s="691">
        <f>+[25]EEFF_Vías_Chi!X225</f>
        <v>0</v>
      </c>
    </row>
    <row r="225" spans="2:24" ht="15.5">
      <c r="B225" s="188" t="s">
        <v>542</v>
      </c>
      <c r="C225" s="50">
        <v>0</v>
      </c>
      <c r="D225" s="50">
        <v>0</v>
      </c>
      <c r="E225" s="50">
        <v>0</v>
      </c>
      <c r="F225" s="50">
        <v>0</v>
      </c>
      <c r="G225" s="50">
        <v>0</v>
      </c>
      <c r="H225" s="50">
        <v>0</v>
      </c>
      <c r="I225" s="50">
        <v>0</v>
      </c>
      <c r="J225" s="50">
        <v>0</v>
      </c>
      <c r="K225" s="50">
        <v>0</v>
      </c>
      <c r="L225" s="50">
        <v>0</v>
      </c>
      <c r="M225" s="50">
        <v>0</v>
      </c>
      <c r="N225" s="50">
        <v>0</v>
      </c>
      <c r="O225" s="293">
        <v>0</v>
      </c>
      <c r="P225" s="293">
        <v>0</v>
      </c>
      <c r="Q225" s="293">
        <v>0</v>
      </c>
      <c r="R225" s="293">
        <v>0</v>
      </c>
      <c r="S225" s="293">
        <v>0</v>
      </c>
      <c r="T225" s="293">
        <v>0</v>
      </c>
      <c r="V225" s="188" t="s">
        <v>47</v>
      </c>
      <c r="W225" s="293">
        <v>0</v>
      </c>
      <c r="X225" s="293">
        <f>+[25]EEFF_Vías_Chi!X226</f>
        <v>0</v>
      </c>
    </row>
    <row r="226" spans="2:24" ht="15.5">
      <c r="B226" s="188" t="s">
        <v>543</v>
      </c>
      <c r="C226" s="50">
        <v>0</v>
      </c>
      <c r="D226" s="50">
        <v>0</v>
      </c>
      <c r="E226" s="50">
        <v>0</v>
      </c>
      <c r="F226" s="50">
        <v>0</v>
      </c>
      <c r="G226" s="50">
        <v>0</v>
      </c>
      <c r="H226" s="50">
        <v>0</v>
      </c>
      <c r="I226" s="50">
        <v>0</v>
      </c>
      <c r="J226" s="50">
        <v>0</v>
      </c>
      <c r="K226" s="50">
        <v>0</v>
      </c>
      <c r="L226" s="50">
        <v>0</v>
      </c>
      <c r="M226" s="50">
        <v>0</v>
      </c>
      <c r="N226" s="50">
        <v>0</v>
      </c>
      <c r="O226" s="293">
        <v>0</v>
      </c>
      <c r="P226" s="293">
        <v>0</v>
      </c>
      <c r="Q226" s="293">
        <v>0</v>
      </c>
      <c r="R226" s="293">
        <v>0</v>
      </c>
      <c r="S226" s="293">
        <v>0</v>
      </c>
      <c r="T226" s="293">
        <v>0</v>
      </c>
      <c r="V226" s="188" t="s">
        <v>48</v>
      </c>
      <c r="W226" s="293">
        <v>0</v>
      </c>
      <c r="X226" s="293">
        <f>+[25]EEFF_Vías_Chi!X227</f>
        <v>0</v>
      </c>
    </row>
    <row r="227" spans="2:24" ht="28">
      <c r="B227" s="188" t="s">
        <v>544</v>
      </c>
      <c r="C227" s="50">
        <v>0</v>
      </c>
      <c r="D227" s="50">
        <v>0</v>
      </c>
      <c r="E227" s="50">
        <v>0</v>
      </c>
      <c r="F227" s="50">
        <v>0</v>
      </c>
      <c r="G227" s="50">
        <v>0</v>
      </c>
      <c r="H227" s="50">
        <v>0</v>
      </c>
      <c r="I227" s="50">
        <v>0</v>
      </c>
      <c r="J227" s="50">
        <v>0</v>
      </c>
      <c r="K227" s="50">
        <v>0</v>
      </c>
      <c r="L227" s="50">
        <v>0</v>
      </c>
      <c r="M227" s="50">
        <v>0</v>
      </c>
      <c r="N227" s="50">
        <v>0</v>
      </c>
      <c r="O227" s="293">
        <v>0</v>
      </c>
      <c r="P227" s="293">
        <v>0</v>
      </c>
      <c r="Q227" s="293">
        <v>0</v>
      </c>
      <c r="R227" s="293">
        <v>0</v>
      </c>
      <c r="S227" s="293">
        <v>0</v>
      </c>
      <c r="T227" s="293">
        <v>0</v>
      </c>
      <c r="V227" s="188" t="s">
        <v>94</v>
      </c>
      <c r="W227" s="293">
        <v>0</v>
      </c>
      <c r="X227" s="293">
        <f>+[25]EEFF_Vías_Chi!X228</f>
        <v>0</v>
      </c>
    </row>
    <row r="228" spans="2:24" ht="15.5">
      <c r="B228" s="188" t="s">
        <v>545</v>
      </c>
      <c r="C228" s="50">
        <v>0</v>
      </c>
      <c r="D228" s="50">
        <v>0</v>
      </c>
      <c r="E228" s="50">
        <v>0</v>
      </c>
      <c r="F228" s="50">
        <v>0</v>
      </c>
      <c r="G228" s="50">
        <v>0</v>
      </c>
      <c r="H228" s="50">
        <v>0</v>
      </c>
      <c r="I228" s="50">
        <v>0</v>
      </c>
      <c r="J228" s="50">
        <v>0</v>
      </c>
      <c r="K228" s="50">
        <v>0</v>
      </c>
      <c r="L228" s="50">
        <v>0</v>
      </c>
      <c r="M228" s="50">
        <v>0</v>
      </c>
      <c r="N228" s="50">
        <v>0</v>
      </c>
      <c r="O228" s="293">
        <v>0</v>
      </c>
      <c r="P228" s="293">
        <v>0</v>
      </c>
      <c r="Q228" s="293">
        <v>0</v>
      </c>
      <c r="R228" s="293">
        <v>0</v>
      </c>
      <c r="S228" s="293">
        <v>0</v>
      </c>
      <c r="T228" s="293">
        <v>0</v>
      </c>
      <c r="V228" s="188" t="s">
        <v>95</v>
      </c>
      <c r="W228" s="293">
        <v>0</v>
      </c>
      <c r="X228" s="293">
        <f>+[25]EEFF_Vías_Chi!X229</f>
        <v>0</v>
      </c>
    </row>
    <row r="229" spans="2:24" ht="15.5">
      <c r="B229" s="188" t="s">
        <v>535</v>
      </c>
      <c r="C229" s="50">
        <v>68709</v>
      </c>
      <c r="D229" s="50">
        <v>43386</v>
      </c>
      <c r="E229" s="50">
        <v>33047</v>
      </c>
      <c r="F229" s="50">
        <v>29148</v>
      </c>
      <c r="G229" s="50">
        <v>13574</v>
      </c>
      <c r="H229" s="50">
        <v>8311</v>
      </c>
      <c r="I229" s="50">
        <v>0</v>
      </c>
      <c r="J229" s="50">
        <v>0</v>
      </c>
      <c r="K229" s="50">
        <v>0</v>
      </c>
      <c r="L229" s="50">
        <v>0</v>
      </c>
      <c r="M229" s="50">
        <v>0</v>
      </c>
      <c r="N229" s="50">
        <v>0</v>
      </c>
      <c r="O229" s="293">
        <v>0</v>
      </c>
      <c r="P229" s="293">
        <v>0</v>
      </c>
      <c r="Q229" s="293">
        <v>0</v>
      </c>
      <c r="R229" s="293">
        <v>0</v>
      </c>
      <c r="S229" s="293">
        <v>0</v>
      </c>
      <c r="T229" s="293">
        <v>0</v>
      </c>
      <c r="V229" s="188" t="s">
        <v>40</v>
      </c>
      <c r="W229" s="293">
        <v>0</v>
      </c>
      <c r="X229" s="293">
        <f>+[25]EEFF_Vías_Chi!X230</f>
        <v>0</v>
      </c>
    </row>
    <row r="230" spans="2:24" ht="15.5">
      <c r="B230" s="188" t="s">
        <v>546</v>
      </c>
      <c r="C230" s="50">
        <v>0</v>
      </c>
      <c r="D230" s="50">
        <v>0</v>
      </c>
      <c r="E230" s="50">
        <v>0</v>
      </c>
      <c r="F230" s="50">
        <v>0</v>
      </c>
      <c r="G230" s="50">
        <v>0</v>
      </c>
      <c r="H230" s="50">
        <v>0</v>
      </c>
      <c r="I230" s="50">
        <v>0</v>
      </c>
      <c r="J230" s="50">
        <v>0</v>
      </c>
      <c r="K230" s="50">
        <v>0</v>
      </c>
      <c r="L230" s="50">
        <v>0</v>
      </c>
      <c r="M230" s="50">
        <v>0</v>
      </c>
      <c r="N230" s="50">
        <v>0</v>
      </c>
      <c r="O230" s="293">
        <v>0</v>
      </c>
      <c r="P230" s="293">
        <v>0</v>
      </c>
      <c r="Q230" s="293">
        <v>0</v>
      </c>
      <c r="R230" s="293">
        <v>0</v>
      </c>
      <c r="S230" s="293">
        <v>0</v>
      </c>
      <c r="T230" s="293">
        <v>0</v>
      </c>
      <c r="V230" s="188" t="s">
        <v>42</v>
      </c>
      <c r="W230" s="293">
        <v>0</v>
      </c>
      <c r="X230" s="293">
        <f>+[25]EEFF_Vías_Chi!X231</f>
        <v>0</v>
      </c>
    </row>
    <row r="231" spans="2:24" ht="15.5">
      <c r="B231" s="188" t="s">
        <v>547</v>
      </c>
      <c r="C231" s="50">
        <v>243</v>
      </c>
      <c r="D231" s="50">
        <v>355</v>
      </c>
      <c r="E231" s="50">
        <v>328</v>
      </c>
      <c r="F231" s="50">
        <v>301</v>
      </c>
      <c r="G231" s="50">
        <v>303</v>
      </c>
      <c r="H231" s="50">
        <v>278</v>
      </c>
      <c r="I231" s="50">
        <v>363</v>
      </c>
      <c r="J231" s="50">
        <v>277</v>
      </c>
      <c r="K231" s="50">
        <v>254</v>
      </c>
      <c r="L231" s="50">
        <v>234</v>
      </c>
      <c r="M231" s="50">
        <v>207</v>
      </c>
      <c r="N231" s="50">
        <v>183</v>
      </c>
      <c r="O231" s="293">
        <v>160</v>
      </c>
      <c r="P231" s="293">
        <v>142.84178399999999</v>
      </c>
      <c r="Q231" s="293">
        <v>120.689905</v>
      </c>
      <c r="R231" s="293">
        <v>99</v>
      </c>
      <c r="S231" s="293">
        <v>79</v>
      </c>
      <c r="T231" s="293">
        <v>51.387816000000001</v>
      </c>
      <c r="V231" s="188" t="s">
        <v>52</v>
      </c>
      <c r="W231" s="293">
        <v>37.029466999999997</v>
      </c>
      <c r="X231" s="293">
        <f>+[25]EEFF_Vías_Chi!X232</f>
        <v>25.784029</v>
      </c>
    </row>
    <row r="232" spans="2:24" ht="15.5">
      <c r="B232" s="188" t="s">
        <v>548</v>
      </c>
      <c r="C232" s="50">
        <v>0</v>
      </c>
      <c r="D232" s="50">
        <v>0</v>
      </c>
      <c r="E232" s="50">
        <v>0</v>
      </c>
      <c r="F232" s="50">
        <v>0</v>
      </c>
      <c r="G232" s="50">
        <v>0</v>
      </c>
      <c r="H232" s="50">
        <v>0</v>
      </c>
      <c r="I232" s="50">
        <v>0</v>
      </c>
      <c r="J232" s="50">
        <v>0</v>
      </c>
      <c r="K232" s="50">
        <v>0</v>
      </c>
      <c r="L232" s="50">
        <v>0</v>
      </c>
      <c r="M232" s="50">
        <v>0</v>
      </c>
      <c r="N232" s="50">
        <v>0</v>
      </c>
      <c r="O232" s="293">
        <v>0</v>
      </c>
      <c r="P232" s="293">
        <v>0</v>
      </c>
      <c r="Q232" s="293">
        <v>0</v>
      </c>
      <c r="R232" s="293">
        <v>0</v>
      </c>
      <c r="S232" s="293">
        <v>0</v>
      </c>
      <c r="T232" s="293">
        <v>0</v>
      </c>
      <c r="V232" s="188" t="s">
        <v>53</v>
      </c>
      <c r="W232" s="293">
        <v>0</v>
      </c>
      <c r="X232" s="293">
        <f>+[25]EEFF_Vías_Chi!X233</f>
        <v>0</v>
      </c>
    </row>
    <row r="233" spans="2:24" ht="15.5">
      <c r="B233" s="188" t="s">
        <v>549</v>
      </c>
      <c r="C233" s="50">
        <v>105</v>
      </c>
      <c r="D233" s="50">
        <v>182</v>
      </c>
      <c r="E233" s="50">
        <v>173</v>
      </c>
      <c r="F233" s="50">
        <v>165</v>
      </c>
      <c r="G233" s="50">
        <v>157</v>
      </c>
      <c r="H233" s="50">
        <v>172</v>
      </c>
      <c r="I233" s="50">
        <v>163</v>
      </c>
      <c r="J233" s="50">
        <v>160</v>
      </c>
      <c r="K233" s="50">
        <v>150</v>
      </c>
      <c r="L233" s="50">
        <v>142</v>
      </c>
      <c r="M233" s="50">
        <v>132</v>
      </c>
      <c r="N233" s="50">
        <v>149</v>
      </c>
      <c r="O233" s="293">
        <v>138</v>
      </c>
      <c r="P233" s="293">
        <v>127.437786</v>
      </c>
      <c r="Q233" s="293">
        <v>141.71082799999999</v>
      </c>
      <c r="R233" s="293">
        <v>130</v>
      </c>
      <c r="S233" s="293">
        <v>118</v>
      </c>
      <c r="T233" s="293">
        <v>106.068003</v>
      </c>
      <c r="V233" s="188" t="s">
        <v>55</v>
      </c>
      <c r="W233" s="293">
        <v>94.187059000000005</v>
      </c>
      <c r="X233" s="293">
        <f>+[25]EEFF_Vías_Chi!X234</f>
        <v>82.306113999999994</v>
      </c>
    </row>
    <row r="234" spans="2:24" ht="15.5">
      <c r="B234" s="188" t="s">
        <v>537</v>
      </c>
      <c r="C234" s="50">
        <v>0</v>
      </c>
      <c r="D234" s="50">
        <v>0</v>
      </c>
      <c r="E234" s="50">
        <v>0</v>
      </c>
      <c r="F234" s="50">
        <v>0</v>
      </c>
      <c r="G234" s="50">
        <v>0</v>
      </c>
      <c r="H234" s="50">
        <v>0</v>
      </c>
      <c r="I234" s="50">
        <v>0</v>
      </c>
      <c r="J234" s="50">
        <v>0</v>
      </c>
      <c r="K234" s="50">
        <v>0</v>
      </c>
      <c r="L234" s="50">
        <v>0</v>
      </c>
      <c r="M234" s="50">
        <v>0</v>
      </c>
      <c r="N234" s="50">
        <v>0</v>
      </c>
      <c r="O234" s="293">
        <v>0</v>
      </c>
      <c r="P234" s="293">
        <v>0</v>
      </c>
      <c r="Q234" s="293">
        <v>0</v>
      </c>
      <c r="R234" s="293">
        <v>0</v>
      </c>
      <c r="S234" s="293">
        <v>0</v>
      </c>
      <c r="T234" s="293">
        <v>0</v>
      </c>
      <c r="V234" s="188" t="s">
        <v>43</v>
      </c>
      <c r="W234" s="293">
        <v>0</v>
      </c>
      <c r="X234" s="293">
        <f>+[25]EEFF_Vías_Chi!X235</f>
        <v>0</v>
      </c>
    </row>
    <row r="235" spans="2:24" ht="15.5">
      <c r="B235" s="188" t="s">
        <v>550</v>
      </c>
      <c r="C235" s="50">
        <v>4049</v>
      </c>
      <c r="D235" s="50">
        <v>0</v>
      </c>
      <c r="E235" s="50">
        <v>164</v>
      </c>
      <c r="F235" s="50">
        <v>309</v>
      </c>
      <c r="G235" s="50">
        <v>559</v>
      </c>
      <c r="H235" s="50">
        <v>1608</v>
      </c>
      <c r="I235" s="50">
        <v>1624</v>
      </c>
      <c r="J235" s="50">
        <v>1841</v>
      </c>
      <c r="K235" s="50">
        <v>1756</v>
      </c>
      <c r="L235" s="50">
        <v>1843</v>
      </c>
      <c r="M235" s="50">
        <v>2213</v>
      </c>
      <c r="N235" s="50">
        <v>2542</v>
      </c>
      <c r="O235" s="293">
        <v>2889</v>
      </c>
      <c r="P235" s="293">
        <v>1512.610109</v>
      </c>
      <c r="Q235" s="293">
        <v>1459.694346</v>
      </c>
      <c r="R235" s="293">
        <v>942</v>
      </c>
      <c r="S235" s="293">
        <v>7982</v>
      </c>
      <c r="T235" s="293">
        <v>9772.8495739999998</v>
      </c>
      <c r="V235" s="188" t="s">
        <v>56</v>
      </c>
      <c r="W235" s="293">
        <v>9843.1334079999997</v>
      </c>
      <c r="X235" s="293">
        <f>+[25]EEFF_Vías_Chi!X236</f>
        <v>12219.639773999999</v>
      </c>
    </row>
    <row r="236" spans="2:24" ht="15.5">
      <c r="B236" s="188" t="s">
        <v>551</v>
      </c>
      <c r="C236" s="50">
        <v>0</v>
      </c>
      <c r="D236" s="50">
        <v>0</v>
      </c>
      <c r="E236" s="50">
        <v>0</v>
      </c>
      <c r="F236" s="50">
        <v>0</v>
      </c>
      <c r="G236" s="50">
        <v>0</v>
      </c>
      <c r="H236" s="50">
        <v>0</v>
      </c>
      <c r="I236" s="50">
        <v>-5</v>
      </c>
      <c r="J236" s="50">
        <v>50</v>
      </c>
      <c r="K236" s="50">
        <v>43</v>
      </c>
      <c r="L236" s="50">
        <v>114</v>
      </c>
      <c r="M236" s="50">
        <v>99</v>
      </c>
      <c r="N236" s="50">
        <v>87</v>
      </c>
      <c r="O236" s="293">
        <v>99</v>
      </c>
      <c r="P236" s="293">
        <v>84.695992000000004</v>
      </c>
      <c r="Q236" s="293">
        <v>71.290600999999995</v>
      </c>
      <c r="R236" s="293">
        <v>69</v>
      </c>
      <c r="S236" s="293">
        <v>54</v>
      </c>
      <c r="T236" s="293">
        <v>39.985019999999999</v>
      </c>
      <c r="V236" s="188" t="s">
        <v>57</v>
      </c>
      <c r="W236" s="293">
        <v>26.281162999999999</v>
      </c>
      <c r="X236" s="293">
        <f>+[25]EEFF_Vías_Chi!X237</f>
        <v>15.207227</v>
      </c>
    </row>
    <row r="237" spans="2:24" ht="15.5">
      <c r="B237" s="188" t="s">
        <v>539</v>
      </c>
      <c r="C237" s="50">
        <v>0</v>
      </c>
      <c r="D237" s="50">
        <v>0</v>
      </c>
      <c r="E237" s="50">
        <v>0</v>
      </c>
      <c r="F237" s="50">
        <v>0</v>
      </c>
      <c r="G237" s="50">
        <v>0</v>
      </c>
      <c r="H237" s="50">
        <v>0</v>
      </c>
      <c r="I237" s="50">
        <v>0</v>
      </c>
      <c r="J237" s="50">
        <v>0</v>
      </c>
      <c r="K237" s="50">
        <v>0</v>
      </c>
      <c r="L237" s="50">
        <v>0</v>
      </c>
      <c r="M237" s="50">
        <v>0</v>
      </c>
      <c r="N237" s="50">
        <v>0</v>
      </c>
      <c r="O237" s="293">
        <v>0</v>
      </c>
      <c r="P237" s="293">
        <v>0</v>
      </c>
      <c r="Q237" s="293">
        <v>0</v>
      </c>
      <c r="R237" s="293">
        <v>0</v>
      </c>
      <c r="S237" s="293">
        <v>0</v>
      </c>
      <c r="T237" s="293">
        <v>0</v>
      </c>
      <c r="V237" s="188" t="s">
        <v>44</v>
      </c>
      <c r="W237" s="293">
        <v>0</v>
      </c>
      <c r="X237" s="293">
        <f>+[25]EEFF_Vías_Chi!X238</f>
        <v>0</v>
      </c>
    </row>
    <row r="238" spans="2:24" ht="15">
      <c r="B238" s="186" t="s">
        <v>552</v>
      </c>
      <c r="C238" s="169">
        <f t="shared" ref="C238:N238" si="25">SUM(C225:C237)</f>
        <v>73106</v>
      </c>
      <c r="D238" s="169">
        <f t="shared" si="25"/>
        <v>43923</v>
      </c>
      <c r="E238" s="169">
        <f t="shared" si="25"/>
        <v>33712</v>
      </c>
      <c r="F238" s="169">
        <f t="shared" si="25"/>
        <v>29923</v>
      </c>
      <c r="G238" s="169">
        <f t="shared" si="25"/>
        <v>14593</v>
      </c>
      <c r="H238" s="169">
        <f t="shared" si="25"/>
        <v>10369</v>
      </c>
      <c r="I238" s="169">
        <f t="shared" si="25"/>
        <v>2145</v>
      </c>
      <c r="J238" s="169">
        <f t="shared" si="25"/>
        <v>2328</v>
      </c>
      <c r="K238" s="169">
        <f t="shared" si="25"/>
        <v>2203</v>
      </c>
      <c r="L238" s="169">
        <f t="shared" si="25"/>
        <v>2333</v>
      </c>
      <c r="M238" s="169">
        <f t="shared" si="25"/>
        <v>2651</v>
      </c>
      <c r="N238" s="169">
        <f t="shared" si="25"/>
        <v>2961</v>
      </c>
      <c r="O238" s="207">
        <v>3286</v>
      </c>
      <c r="P238" s="207">
        <f>SUM(P225:P237)</f>
        <v>1867.5856709999998</v>
      </c>
      <c r="Q238" s="207">
        <f>SUM(Q225:Q237)</f>
        <v>1793.3856799999999</v>
      </c>
      <c r="R238" s="207">
        <v>1240</v>
      </c>
      <c r="S238" s="207">
        <v>8233</v>
      </c>
      <c r="T238" s="207">
        <v>9970.2904130000006</v>
      </c>
      <c r="V238" s="186" t="s">
        <v>59</v>
      </c>
      <c r="W238" s="703">
        <v>10000.631096999999</v>
      </c>
      <c r="X238" s="703">
        <f>+[25]EEFF_Vías_Chi!X239</f>
        <v>12342.937144</v>
      </c>
    </row>
    <row r="239" spans="2:24" ht="15">
      <c r="B239" s="65" t="s">
        <v>553</v>
      </c>
      <c r="C239" s="168">
        <f t="shared" ref="C239:N239" si="26">+C223+C238</f>
        <v>150015</v>
      </c>
      <c r="D239" s="168">
        <f t="shared" si="26"/>
        <v>135060</v>
      </c>
      <c r="E239" s="168">
        <f t="shared" si="26"/>
        <v>125840</v>
      </c>
      <c r="F239" s="168">
        <f t="shared" si="26"/>
        <v>128836</v>
      </c>
      <c r="G239" s="168">
        <f t="shared" si="26"/>
        <v>113982</v>
      </c>
      <c r="H239" s="168">
        <f t="shared" si="26"/>
        <v>117618</v>
      </c>
      <c r="I239" s="168">
        <f t="shared" si="26"/>
        <v>108818</v>
      </c>
      <c r="J239" s="168">
        <f t="shared" si="26"/>
        <v>111355</v>
      </c>
      <c r="K239" s="168">
        <f t="shared" si="26"/>
        <v>102220</v>
      </c>
      <c r="L239" s="168">
        <f t="shared" si="26"/>
        <v>104641</v>
      </c>
      <c r="M239" s="168">
        <f t="shared" si="26"/>
        <v>96099</v>
      </c>
      <c r="N239" s="168">
        <f t="shared" si="26"/>
        <v>95897</v>
      </c>
      <c r="O239" s="206">
        <v>81955</v>
      </c>
      <c r="P239" s="206">
        <f>+P223+P238</f>
        <v>79114.65932799998</v>
      </c>
      <c r="Q239" s="206">
        <f>+Q223+Q238</f>
        <v>74479.761879999991</v>
      </c>
      <c r="R239" s="206">
        <v>71783</v>
      </c>
      <c r="S239" s="206">
        <v>79996</v>
      </c>
      <c r="T239" s="206">
        <v>79875.014695999984</v>
      </c>
      <c r="V239" s="65" t="s">
        <v>60</v>
      </c>
      <c r="W239" s="701">
        <v>33960.308083999997</v>
      </c>
      <c r="X239" s="701">
        <f>+[25]EEFF_Vías_Chi!X240</f>
        <v>33469.117767000003</v>
      </c>
    </row>
    <row r="240" spans="2:24" ht="15">
      <c r="B240" s="67"/>
      <c r="C240" s="189"/>
      <c r="D240" s="189"/>
      <c r="E240" s="189"/>
      <c r="F240" s="189"/>
      <c r="G240" s="189"/>
      <c r="H240" s="189"/>
      <c r="I240" s="189"/>
      <c r="J240" s="189"/>
      <c r="K240" s="189"/>
      <c r="L240" s="189"/>
      <c r="M240" s="189"/>
      <c r="N240" s="189"/>
      <c r="O240" s="208"/>
      <c r="P240" s="208"/>
      <c r="Q240" s="208"/>
      <c r="R240" s="208"/>
      <c r="S240" s="208">
        <v>0</v>
      </c>
      <c r="T240" s="648"/>
      <c r="V240" s="67"/>
      <c r="W240" s="711"/>
      <c r="X240" s="711">
        <f>+[25]EEFF_Vías_Chi!X241</f>
        <v>0</v>
      </c>
    </row>
    <row r="241" spans="2:24" ht="15">
      <c r="B241" s="185" t="s">
        <v>554</v>
      </c>
      <c r="C241" s="190"/>
      <c r="D241" s="190"/>
      <c r="E241" s="190"/>
      <c r="F241" s="190"/>
      <c r="G241" s="190"/>
      <c r="H241" s="190"/>
      <c r="I241" s="190"/>
      <c r="J241" s="190"/>
      <c r="K241" s="190"/>
      <c r="L241" s="190"/>
      <c r="M241" s="190"/>
      <c r="N241" s="190"/>
      <c r="O241" s="209"/>
      <c r="P241" s="209"/>
      <c r="Q241" s="209"/>
      <c r="R241" s="209"/>
      <c r="S241" s="209"/>
      <c r="T241" s="650"/>
      <c r="V241" s="185" t="s">
        <v>61</v>
      </c>
      <c r="W241" s="709"/>
      <c r="X241" s="709"/>
    </row>
    <row r="242" spans="2:24" ht="15">
      <c r="B242" s="186" t="s">
        <v>555</v>
      </c>
      <c r="C242" s="191"/>
      <c r="D242" s="191"/>
      <c r="E242" s="191"/>
      <c r="F242" s="191"/>
      <c r="G242" s="191"/>
      <c r="H242" s="191"/>
      <c r="I242" s="191"/>
      <c r="J242" s="191"/>
      <c r="K242" s="191"/>
      <c r="L242" s="191"/>
      <c r="M242" s="191"/>
      <c r="N242" s="191"/>
      <c r="O242" s="210"/>
      <c r="P242" s="210"/>
      <c r="Q242" s="210"/>
      <c r="R242" s="210"/>
      <c r="S242" s="210"/>
      <c r="T242" s="651"/>
      <c r="V242" s="186" t="s">
        <v>62</v>
      </c>
      <c r="W242" s="710"/>
      <c r="X242" s="710"/>
    </row>
    <row r="243" spans="2:24" ht="15.5">
      <c r="B243" s="188" t="s">
        <v>556</v>
      </c>
      <c r="C243" s="50">
        <v>26862</v>
      </c>
      <c r="D243" s="50">
        <v>25545</v>
      </c>
      <c r="E243" s="50">
        <v>23227</v>
      </c>
      <c r="F243" s="50">
        <v>25175</v>
      </c>
      <c r="G243" s="50">
        <v>18378</v>
      </c>
      <c r="H243" s="50">
        <v>20071</v>
      </c>
      <c r="I243" s="50">
        <v>17704</v>
      </c>
      <c r="J243" s="50">
        <v>19303</v>
      </c>
      <c r="K243" s="50">
        <v>20521</v>
      </c>
      <c r="L243" s="50">
        <v>21756</v>
      </c>
      <c r="M243" s="50">
        <v>21861</v>
      </c>
      <c r="N243" s="50">
        <v>22835</v>
      </c>
      <c r="O243" s="293">
        <v>9368</v>
      </c>
      <c r="P243" s="293">
        <v>9941.8127139999997</v>
      </c>
      <c r="Q243" s="293">
        <v>7864.3680999999997</v>
      </c>
      <c r="R243" s="293">
        <v>8341</v>
      </c>
      <c r="S243" s="293">
        <v>15954</v>
      </c>
      <c r="T243" s="293">
        <v>49698.744444999997</v>
      </c>
      <c r="V243" s="188" t="s">
        <v>63</v>
      </c>
      <c r="W243" s="293">
        <v>0</v>
      </c>
      <c r="X243" s="293">
        <f>+[25]EEFF_Vías_Chi!X244</f>
        <v>0</v>
      </c>
    </row>
    <row r="244" spans="2:24" ht="15.5">
      <c r="B244" s="188" t="s">
        <v>557</v>
      </c>
      <c r="C244" s="50">
        <v>388</v>
      </c>
      <c r="D244" s="50">
        <v>620</v>
      </c>
      <c r="E244" s="50">
        <v>1100</v>
      </c>
      <c r="F244" s="50">
        <v>1752</v>
      </c>
      <c r="G244" s="50">
        <v>782</v>
      </c>
      <c r="H244" s="50">
        <v>958</v>
      </c>
      <c r="I244" s="50">
        <v>505</v>
      </c>
      <c r="J244" s="50">
        <v>750</v>
      </c>
      <c r="K244" s="50">
        <v>1005</v>
      </c>
      <c r="L244" s="50">
        <v>2052</v>
      </c>
      <c r="M244" s="50">
        <v>2685</v>
      </c>
      <c r="N244" s="50">
        <v>2025</v>
      </c>
      <c r="O244" s="293">
        <v>1696</v>
      </c>
      <c r="P244" s="293">
        <v>3977.6526309999999</v>
      </c>
      <c r="Q244" s="293">
        <f>8207.223311-3.539753</f>
        <v>8203.6835580000006</v>
      </c>
      <c r="R244" s="293">
        <v>6166</v>
      </c>
      <c r="S244" s="293">
        <v>5963</v>
      </c>
      <c r="T244" s="293">
        <v>4593.392296</v>
      </c>
      <c r="V244" s="188" t="s">
        <v>64</v>
      </c>
      <c r="W244" s="293">
        <v>5413.4829810000001</v>
      </c>
      <c r="X244" s="293">
        <f>+[25]EEFF_Vías_Chi!X245</f>
        <v>5212.7364619999998</v>
      </c>
    </row>
    <row r="245" spans="2:24" ht="15.5">
      <c r="B245" s="188" t="s">
        <v>558</v>
      </c>
      <c r="C245" s="50">
        <v>26</v>
      </c>
      <c r="D245" s="50">
        <v>33</v>
      </c>
      <c r="E245" s="50">
        <v>27</v>
      </c>
      <c r="F245" s="50">
        <v>31</v>
      </c>
      <c r="G245" s="50">
        <v>35</v>
      </c>
      <c r="H245" s="50">
        <v>31</v>
      </c>
      <c r="I245" s="50">
        <v>21</v>
      </c>
      <c r="J245" s="50">
        <v>23</v>
      </c>
      <c r="K245" s="50">
        <v>24</v>
      </c>
      <c r="L245" s="50">
        <v>29</v>
      </c>
      <c r="M245" s="50">
        <v>22</v>
      </c>
      <c r="N245" s="50">
        <v>32</v>
      </c>
      <c r="O245" s="293">
        <v>31</v>
      </c>
      <c r="P245" s="293">
        <v>35.794066000000001</v>
      </c>
      <c r="Q245" s="293">
        <v>29.997641000000002</v>
      </c>
      <c r="R245" s="293">
        <v>37</v>
      </c>
      <c r="S245" s="293">
        <v>37</v>
      </c>
      <c r="T245" s="293">
        <v>38.232610000000001</v>
      </c>
      <c r="V245" s="188" t="s">
        <v>66</v>
      </c>
      <c r="W245" s="293">
        <v>32.318117999999998</v>
      </c>
      <c r="X245" s="293">
        <f>+[25]EEFF_Vías_Chi!X246</f>
        <v>36.517426999999998</v>
      </c>
    </row>
    <row r="246" spans="2:24" ht="15.5">
      <c r="B246" s="188" t="s">
        <v>536</v>
      </c>
      <c r="C246" s="50">
        <v>881</v>
      </c>
      <c r="D246" s="50">
        <v>772</v>
      </c>
      <c r="E246" s="50">
        <v>599</v>
      </c>
      <c r="F246" s="50">
        <v>329</v>
      </c>
      <c r="G246" s="50">
        <v>2</v>
      </c>
      <c r="H246" s="50">
        <v>381</v>
      </c>
      <c r="I246" s="50">
        <v>622</v>
      </c>
      <c r="J246" s="50">
        <v>376</v>
      </c>
      <c r="K246" s="50">
        <v>447</v>
      </c>
      <c r="L246" s="50">
        <v>711</v>
      </c>
      <c r="M246" s="50">
        <v>3</v>
      </c>
      <c r="N246" s="50">
        <v>277</v>
      </c>
      <c r="O246" s="293">
        <v>4</v>
      </c>
      <c r="P246" s="293">
        <v>402.43116500000002</v>
      </c>
      <c r="Q246" s="293">
        <f>1569.5422877+3.539753</f>
        <v>1573.0820407000001</v>
      </c>
      <c r="R246" s="293">
        <v>2</v>
      </c>
      <c r="S246" s="293">
        <v>7</v>
      </c>
      <c r="T246" s="293">
        <v>0</v>
      </c>
      <c r="V246" s="188" t="s">
        <v>41</v>
      </c>
      <c r="W246" s="293">
        <v>577.08931199999995</v>
      </c>
      <c r="X246" s="293">
        <f>+[25]EEFF_Vías_Chi!X247</f>
        <v>514.81174699999997</v>
      </c>
    </row>
    <row r="247" spans="2:24" ht="15.5">
      <c r="B247" s="188" t="s">
        <v>559</v>
      </c>
      <c r="C247" s="50">
        <v>194</v>
      </c>
      <c r="D247" s="50">
        <v>8</v>
      </c>
      <c r="E247" s="50">
        <v>0</v>
      </c>
      <c r="F247" s="50">
        <v>0</v>
      </c>
      <c r="G247" s="50">
        <v>391</v>
      </c>
      <c r="H247" s="50">
        <v>0</v>
      </c>
      <c r="I247" s="50">
        <v>817</v>
      </c>
      <c r="J247" s="50">
        <v>1142</v>
      </c>
      <c r="K247" s="50">
        <v>1204</v>
      </c>
      <c r="L247" s="50">
        <v>403</v>
      </c>
      <c r="M247" s="50">
        <v>723</v>
      </c>
      <c r="N247" s="50">
        <v>808</v>
      </c>
      <c r="O247" s="293">
        <v>712</v>
      </c>
      <c r="P247" s="293">
        <v>993.08586100000002</v>
      </c>
      <c r="Q247" s="293">
        <v>419.40636999999998</v>
      </c>
      <c r="R247" s="293">
        <v>1460</v>
      </c>
      <c r="S247" s="293">
        <v>1381</v>
      </c>
      <c r="T247" s="293">
        <v>1154.4422910000001</v>
      </c>
      <c r="V247" s="188" t="s">
        <v>67</v>
      </c>
      <c r="W247" s="293">
        <v>1706.1004029999999</v>
      </c>
      <c r="X247" s="293">
        <f>+[25]EEFF_Vías_Chi!X248</f>
        <v>661.47561199999996</v>
      </c>
    </row>
    <row r="248" spans="2:24" ht="15.5">
      <c r="B248" s="188" t="s">
        <v>560</v>
      </c>
      <c r="C248" s="50">
        <v>814</v>
      </c>
      <c r="D248" s="50">
        <v>983</v>
      </c>
      <c r="E248" s="50">
        <v>142</v>
      </c>
      <c r="F248" s="50">
        <v>204</v>
      </c>
      <c r="G248" s="50">
        <v>269</v>
      </c>
      <c r="H248" s="50">
        <v>597</v>
      </c>
      <c r="I248" s="50">
        <v>151</v>
      </c>
      <c r="J248" s="50">
        <v>193</v>
      </c>
      <c r="K248" s="50">
        <v>241</v>
      </c>
      <c r="L248" s="50">
        <v>463</v>
      </c>
      <c r="M248" s="50">
        <v>713</v>
      </c>
      <c r="N248" s="50">
        <v>200</v>
      </c>
      <c r="O248" s="293">
        <v>245</v>
      </c>
      <c r="P248" s="293">
        <v>359.39655299999998</v>
      </c>
      <c r="Q248" s="293">
        <v>163.96799999999999</v>
      </c>
      <c r="R248" s="293">
        <v>215</v>
      </c>
      <c r="S248" s="293">
        <v>294</v>
      </c>
      <c r="T248" s="293">
        <v>527.63570000000004</v>
      </c>
      <c r="V248" s="188" t="s">
        <v>65</v>
      </c>
      <c r="W248" s="293">
        <v>178.42062300000001</v>
      </c>
      <c r="X248" s="293">
        <f>+[25]EEFF_Vías_Chi!X249</f>
        <v>241.211052</v>
      </c>
    </row>
    <row r="249" spans="2:24" ht="15.5">
      <c r="B249" s="188" t="s">
        <v>561</v>
      </c>
      <c r="C249" s="50">
        <v>0</v>
      </c>
      <c r="D249" s="50">
        <v>0</v>
      </c>
      <c r="E249" s="50">
        <v>0</v>
      </c>
      <c r="F249" s="50">
        <v>0</v>
      </c>
      <c r="G249" s="50">
        <v>0</v>
      </c>
      <c r="H249" s="50">
        <v>0</v>
      </c>
      <c r="I249" s="50">
        <v>0</v>
      </c>
      <c r="J249" s="50">
        <v>0</v>
      </c>
      <c r="K249" s="50">
        <v>0</v>
      </c>
      <c r="L249" s="50">
        <v>0</v>
      </c>
      <c r="M249" s="50">
        <v>0</v>
      </c>
      <c r="N249" s="50">
        <v>0</v>
      </c>
      <c r="O249" s="293">
        <v>0</v>
      </c>
      <c r="P249" s="293">
        <v>3091.8369189999999</v>
      </c>
      <c r="Q249" s="293">
        <v>3197.414385</v>
      </c>
      <c r="R249" s="293">
        <v>2383</v>
      </c>
      <c r="S249" s="293">
        <v>3091</v>
      </c>
      <c r="T249" s="293">
        <v>113.973</v>
      </c>
      <c r="V249" s="188" t="s">
        <v>68</v>
      </c>
      <c r="W249" s="293">
        <v>2176.1364899999999</v>
      </c>
      <c r="X249" s="293">
        <f>+[25]EEFF_Vías_Chi!X250</f>
        <v>0</v>
      </c>
    </row>
    <row r="250" spans="2:24" ht="15.5">
      <c r="B250" s="188" t="s">
        <v>624</v>
      </c>
      <c r="C250" s="50">
        <v>0</v>
      </c>
      <c r="D250" s="50">
        <v>0</v>
      </c>
      <c r="E250" s="50">
        <v>0</v>
      </c>
      <c r="F250" s="50">
        <v>0</v>
      </c>
      <c r="G250" s="50">
        <v>0</v>
      </c>
      <c r="H250" s="50">
        <v>0</v>
      </c>
      <c r="I250" s="50">
        <v>0</v>
      </c>
      <c r="J250" s="50">
        <v>0</v>
      </c>
      <c r="K250" s="50">
        <v>0</v>
      </c>
      <c r="L250" s="50">
        <v>0</v>
      </c>
      <c r="M250" s="50">
        <v>0</v>
      </c>
      <c r="N250" s="50">
        <v>0</v>
      </c>
      <c r="O250" s="293">
        <v>0</v>
      </c>
      <c r="P250" s="293">
        <v>0</v>
      </c>
      <c r="Q250" s="293">
        <v>0</v>
      </c>
      <c r="R250" s="293">
        <v>0</v>
      </c>
      <c r="S250" s="293">
        <v>0</v>
      </c>
      <c r="T250" s="293">
        <v>0</v>
      </c>
      <c r="V250" s="188" t="s">
        <v>624</v>
      </c>
      <c r="W250" s="293"/>
      <c r="X250" s="293">
        <f>+[25]EEFF_Vías_Chi!X251</f>
        <v>0</v>
      </c>
    </row>
    <row r="251" spans="2:24" ht="15">
      <c r="B251" s="186" t="s">
        <v>562</v>
      </c>
      <c r="C251" s="169">
        <f t="shared" ref="C251:N251" si="27">SUM(C243:C250)</f>
        <v>29165</v>
      </c>
      <c r="D251" s="169">
        <f t="shared" si="27"/>
        <v>27961</v>
      </c>
      <c r="E251" s="169">
        <f t="shared" si="27"/>
        <v>25095</v>
      </c>
      <c r="F251" s="169">
        <f t="shared" si="27"/>
        <v>27491</v>
      </c>
      <c r="G251" s="169">
        <f t="shared" si="27"/>
        <v>19857</v>
      </c>
      <c r="H251" s="169">
        <f t="shared" si="27"/>
        <v>22038</v>
      </c>
      <c r="I251" s="169">
        <f t="shared" si="27"/>
        <v>19820</v>
      </c>
      <c r="J251" s="169">
        <f t="shared" si="27"/>
        <v>21787</v>
      </c>
      <c r="K251" s="169">
        <f t="shared" si="27"/>
        <v>23442</v>
      </c>
      <c r="L251" s="169">
        <f t="shared" si="27"/>
        <v>25414</v>
      </c>
      <c r="M251" s="169">
        <f t="shared" si="27"/>
        <v>26007</v>
      </c>
      <c r="N251" s="169">
        <f t="shared" si="27"/>
        <v>26177</v>
      </c>
      <c r="O251" s="207">
        <v>12056</v>
      </c>
      <c r="P251" s="207">
        <f>SUM(P243:P250)</f>
        <v>18802.009909</v>
      </c>
      <c r="Q251" s="207">
        <f>SUM(Q243:Q250)</f>
        <v>21451.920094700003</v>
      </c>
      <c r="R251" s="207">
        <v>18604</v>
      </c>
      <c r="S251" s="207">
        <v>26727</v>
      </c>
      <c r="T251" s="207">
        <v>56126.42034199999</v>
      </c>
      <c r="V251" s="186" t="s">
        <v>70</v>
      </c>
      <c r="W251" s="703">
        <v>10083.547927</v>
      </c>
      <c r="X251" s="703">
        <f>+[25]EEFF_Vías_Chi!X252</f>
        <v>6666.7522999999992</v>
      </c>
    </row>
    <row r="252" spans="2:24" ht="15">
      <c r="B252" s="192" t="s">
        <v>563</v>
      </c>
      <c r="C252" s="193"/>
      <c r="D252" s="193"/>
      <c r="E252" s="193"/>
      <c r="F252" s="193"/>
      <c r="G252" s="193"/>
      <c r="H252" s="193"/>
      <c r="I252" s="193"/>
      <c r="J252" s="193"/>
      <c r="K252" s="193"/>
      <c r="L252" s="193"/>
      <c r="M252" s="193"/>
      <c r="N252" s="193"/>
      <c r="O252" s="211"/>
      <c r="P252" s="211"/>
      <c r="Q252" s="211"/>
      <c r="R252" s="211"/>
      <c r="S252" s="211"/>
      <c r="T252" s="652"/>
      <c r="V252" s="192" t="s">
        <v>71</v>
      </c>
      <c r="W252" s="706"/>
      <c r="X252" s="706">
        <f>+[25]EEFF_Vías_Chi!X253</f>
        <v>0</v>
      </c>
    </row>
    <row r="253" spans="2:24" ht="15.5">
      <c r="B253" s="188" t="s">
        <v>556</v>
      </c>
      <c r="C253" s="50">
        <v>95874</v>
      </c>
      <c r="D253" s="50">
        <v>82408</v>
      </c>
      <c r="E253" s="50">
        <v>76134</v>
      </c>
      <c r="F253" s="50">
        <v>76709</v>
      </c>
      <c r="G253" s="50">
        <v>69631</v>
      </c>
      <c r="H253" s="50">
        <v>70138</v>
      </c>
      <c r="I253" s="50">
        <v>63599</v>
      </c>
      <c r="J253" s="50">
        <v>63823</v>
      </c>
      <c r="K253" s="50">
        <v>52484</v>
      </c>
      <c r="L253" s="50">
        <v>52799</v>
      </c>
      <c r="M253" s="50">
        <v>44322</v>
      </c>
      <c r="N253" s="50">
        <v>44755</v>
      </c>
      <c r="O253" s="293">
        <v>45575</v>
      </c>
      <c r="P253" s="293">
        <v>46191.339499000002</v>
      </c>
      <c r="Q253" s="293">
        <v>38809.803021</v>
      </c>
      <c r="R253" s="293">
        <v>39246</v>
      </c>
      <c r="S253" s="293">
        <v>31858</v>
      </c>
      <c r="T253" s="293">
        <v>0</v>
      </c>
      <c r="V253" s="188" t="s">
        <v>63</v>
      </c>
      <c r="W253" s="293">
        <v>0</v>
      </c>
      <c r="X253" s="293">
        <f>+[25]EEFF_Vías_Chi!X254</f>
        <v>0</v>
      </c>
    </row>
    <row r="254" spans="2:24" ht="15.5">
      <c r="B254" s="188" t="s">
        <v>557</v>
      </c>
      <c r="C254" s="50">
        <v>0</v>
      </c>
      <c r="D254" s="50">
        <v>0</v>
      </c>
      <c r="E254" s="50">
        <v>0</v>
      </c>
      <c r="F254" s="50">
        <v>0</v>
      </c>
      <c r="G254" s="50">
        <v>0</v>
      </c>
      <c r="H254" s="50">
        <v>0</v>
      </c>
      <c r="I254" s="50">
        <v>0</v>
      </c>
      <c r="J254" s="50">
        <v>24</v>
      </c>
      <c r="K254" s="50">
        <v>20</v>
      </c>
      <c r="L254" s="50">
        <v>63</v>
      </c>
      <c r="M254" s="50">
        <v>49</v>
      </c>
      <c r="N254" s="50">
        <v>39</v>
      </c>
      <c r="O254" s="293">
        <v>42</v>
      </c>
      <c r="P254" s="293">
        <v>29.737808000000001</v>
      </c>
      <c r="Q254" s="293">
        <v>17.819880999999999</v>
      </c>
      <c r="R254" s="293">
        <v>8</v>
      </c>
      <c r="S254" s="293">
        <v>3</v>
      </c>
      <c r="T254" s="293">
        <v>0</v>
      </c>
      <c r="V254" s="188" t="s">
        <v>64</v>
      </c>
      <c r="W254" s="293">
        <v>0</v>
      </c>
      <c r="X254" s="293">
        <f>+[25]EEFF_Vías_Chi!X255</f>
        <v>0</v>
      </c>
    </row>
    <row r="255" spans="2:24" ht="15.5">
      <c r="B255" s="188" t="s">
        <v>564</v>
      </c>
      <c r="C255" s="50">
        <v>0</v>
      </c>
      <c r="D255" s="50">
        <v>0</v>
      </c>
      <c r="E255" s="50">
        <v>0</v>
      </c>
      <c r="F255" s="50">
        <v>0</v>
      </c>
      <c r="G255" s="50">
        <v>0</v>
      </c>
      <c r="H255" s="50">
        <v>0</v>
      </c>
      <c r="I255" s="50">
        <v>0</v>
      </c>
      <c r="J255" s="50">
        <v>0</v>
      </c>
      <c r="K255" s="50">
        <v>0</v>
      </c>
      <c r="L255" s="50">
        <v>0</v>
      </c>
      <c r="M255" s="50">
        <v>0</v>
      </c>
      <c r="N255" s="50">
        <v>0</v>
      </c>
      <c r="O255" s="293">
        <v>0</v>
      </c>
      <c r="P255" s="293">
        <v>0</v>
      </c>
      <c r="Q255" s="293">
        <v>0</v>
      </c>
      <c r="R255" s="293">
        <v>0</v>
      </c>
      <c r="S255" s="293">
        <v>0</v>
      </c>
      <c r="T255" s="293">
        <v>0</v>
      </c>
      <c r="V255" s="188" t="s">
        <v>72</v>
      </c>
      <c r="W255" s="293">
        <v>0</v>
      </c>
      <c r="X255" s="293">
        <f>+[25]EEFF_Vías_Chi!X256</f>
        <v>0</v>
      </c>
    </row>
    <row r="256" spans="2:24" ht="15.5">
      <c r="B256" s="188" t="s">
        <v>558</v>
      </c>
      <c r="C256" s="50">
        <v>0</v>
      </c>
      <c r="D256" s="50">
        <v>0</v>
      </c>
      <c r="E256" s="50">
        <v>0</v>
      </c>
      <c r="F256" s="50">
        <v>0</v>
      </c>
      <c r="G256" s="50">
        <v>0</v>
      </c>
      <c r="H256" s="50">
        <v>0</v>
      </c>
      <c r="I256" s="50">
        <v>0</v>
      </c>
      <c r="J256" s="50">
        <v>0</v>
      </c>
      <c r="K256" s="50">
        <v>0</v>
      </c>
      <c r="L256" s="50">
        <v>0</v>
      </c>
      <c r="M256" s="50">
        <v>0</v>
      </c>
      <c r="N256" s="50">
        <v>0</v>
      </c>
      <c r="O256" s="293">
        <v>0</v>
      </c>
      <c r="P256" s="293">
        <v>0</v>
      </c>
      <c r="Q256" s="293">
        <v>0</v>
      </c>
      <c r="R256" s="293">
        <v>0</v>
      </c>
      <c r="S256" s="293">
        <v>0</v>
      </c>
      <c r="T256" s="293">
        <v>0</v>
      </c>
      <c r="V256" s="188" t="s">
        <v>66</v>
      </c>
      <c r="W256" s="293">
        <v>0</v>
      </c>
      <c r="X256" s="293">
        <f>+[25]EEFF_Vías_Chi!X257</f>
        <v>0</v>
      </c>
    </row>
    <row r="257" spans="2:24" ht="15.5">
      <c r="B257" s="188" t="s">
        <v>559</v>
      </c>
      <c r="C257" s="50">
        <v>0</v>
      </c>
      <c r="D257" s="50">
        <v>0</v>
      </c>
      <c r="E257" s="50">
        <v>0</v>
      </c>
      <c r="F257" s="50">
        <v>0</v>
      </c>
      <c r="G257" s="50">
        <v>0</v>
      </c>
      <c r="H257" s="50">
        <v>0</v>
      </c>
      <c r="I257" s="50">
        <v>0</v>
      </c>
      <c r="J257" s="50">
        <v>0</v>
      </c>
      <c r="K257" s="50">
        <v>0</v>
      </c>
      <c r="L257" s="50">
        <v>0</v>
      </c>
      <c r="M257" s="50">
        <v>0</v>
      </c>
      <c r="N257" s="50">
        <v>0</v>
      </c>
      <c r="O257" s="293">
        <v>0</v>
      </c>
      <c r="P257" s="293">
        <v>0</v>
      </c>
      <c r="Q257" s="293">
        <v>0</v>
      </c>
      <c r="R257" s="293">
        <v>0</v>
      </c>
      <c r="S257" s="293">
        <v>0</v>
      </c>
      <c r="T257" s="293">
        <v>0</v>
      </c>
      <c r="V257" s="188" t="s">
        <v>67</v>
      </c>
      <c r="W257" s="293">
        <v>0</v>
      </c>
      <c r="X257" s="293">
        <f>+[25]EEFF_Vías_Chi!X258</f>
        <v>0</v>
      </c>
    </row>
    <row r="258" spans="2:24" ht="15.5">
      <c r="B258" s="188" t="s">
        <v>561</v>
      </c>
      <c r="C258" s="50">
        <v>0</v>
      </c>
      <c r="D258" s="50">
        <v>0</v>
      </c>
      <c r="E258" s="50">
        <v>0</v>
      </c>
      <c r="F258" s="50">
        <v>0</v>
      </c>
      <c r="G258" s="50">
        <v>0</v>
      </c>
      <c r="H258" s="50">
        <v>0</v>
      </c>
      <c r="I258" s="50">
        <v>0</v>
      </c>
      <c r="J258" s="50">
        <v>0</v>
      </c>
      <c r="K258" s="50">
        <v>0</v>
      </c>
      <c r="L258" s="50">
        <v>0</v>
      </c>
      <c r="M258" s="50">
        <v>0</v>
      </c>
      <c r="N258" s="50">
        <v>0</v>
      </c>
      <c r="O258" s="293">
        <v>0</v>
      </c>
      <c r="P258" s="293">
        <v>0</v>
      </c>
      <c r="Q258" s="293">
        <v>0</v>
      </c>
      <c r="R258" s="293">
        <v>0</v>
      </c>
      <c r="S258" s="293">
        <v>0</v>
      </c>
      <c r="T258" s="293">
        <v>0</v>
      </c>
      <c r="V258" s="188" t="s">
        <v>68</v>
      </c>
      <c r="W258" s="293">
        <v>0</v>
      </c>
      <c r="X258" s="293">
        <f>+[25]EEFF_Vías_Chi!X259</f>
        <v>0</v>
      </c>
    </row>
    <row r="259" spans="2:24" ht="15.5">
      <c r="B259" s="188" t="s">
        <v>565</v>
      </c>
      <c r="C259" s="50">
        <v>0</v>
      </c>
      <c r="D259" s="50">
        <v>149</v>
      </c>
      <c r="E259" s="50">
        <v>0</v>
      </c>
      <c r="F259" s="50">
        <v>0</v>
      </c>
      <c r="G259" s="50">
        <v>0</v>
      </c>
      <c r="H259" s="50">
        <v>0</v>
      </c>
      <c r="I259" s="50">
        <v>0</v>
      </c>
      <c r="J259" s="50">
        <v>0</v>
      </c>
      <c r="K259" s="50">
        <v>0</v>
      </c>
      <c r="L259" s="50">
        <v>0</v>
      </c>
      <c r="M259" s="50">
        <v>0</v>
      </c>
      <c r="N259" s="50">
        <v>0</v>
      </c>
      <c r="O259" s="293">
        <v>0</v>
      </c>
      <c r="P259" s="293">
        <v>0</v>
      </c>
      <c r="Q259" s="293">
        <v>0</v>
      </c>
      <c r="R259" s="293">
        <v>0</v>
      </c>
      <c r="S259" s="293">
        <v>0</v>
      </c>
      <c r="T259" s="293">
        <v>0</v>
      </c>
      <c r="V259" s="188" t="s">
        <v>97</v>
      </c>
      <c r="W259" s="293">
        <v>0</v>
      </c>
      <c r="X259" s="293">
        <f>+[25]EEFF_Vías_Chi!X260</f>
        <v>0</v>
      </c>
    </row>
    <row r="260" spans="2:24" ht="15">
      <c r="B260" s="186" t="s">
        <v>566</v>
      </c>
      <c r="C260" s="169">
        <f t="shared" ref="C260:N260" si="28">SUM(C253:C259)</f>
        <v>95874</v>
      </c>
      <c r="D260" s="169">
        <f t="shared" si="28"/>
        <v>82557</v>
      </c>
      <c r="E260" s="169">
        <f t="shared" si="28"/>
        <v>76134</v>
      </c>
      <c r="F260" s="169">
        <f t="shared" si="28"/>
        <v>76709</v>
      </c>
      <c r="G260" s="169">
        <f t="shared" si="28"/>
        <v>69631</v>
      </c>
      <c r="H260" s="169">
        <f t="shared" si="28"/>
        <v>70138</v>
      </c>
      <c r="I260" s="169">
        <f t="shared" si="28"/>
        <v>63599</v>
      </c>
      <c r="J260" s="169">
        <f t="shared" si="28"/>
        <v>63847</v>
      </c>
      <c r="K260" s="169">
        <f t="shared" si="28"/>
        <v>52504</v>
      </c>
      <c r="L260" s="169">
        <f t="shared" si="28"/>
        <v>52862</v>
      </c>
      <c r="M260" s="169">
        <f t="shared" si="28"/>
        <v>44371</v>
      </c>
      <c r="N260" s="169">
        <f t="shared" si="28"/>
        <v>44794</v>
      </c>
      <c r="O260" s="207">
        <v>45617</v>
      </c>
      <c r="P260" s="207">
        <f>SUM(P253:P259)</f>
        <v>46221.077307</v>
      </c>
      <c r="Q260" s="207">
        <f>SUM(Q253:Q259)</f>
        <v>38827.622902000003</v>
      </c>
      <c r="R260" s="207">
        <v>39254</v>
      </c>
      <c r="S260" s="207">
        <v>31861</v>
      </c>
      <c r="T260" s="207">
        <v>0</v>
      </c>
      <c r="V260" s="186" t="s">
        <v>73</v>
      </c>
      <c r="W260" s="703">
        <v>0</v>
      </c>
      <c r="X260" s="703">
        <f>+[25]EEFF_Vías_Chi!X261</f>
        <v>0</v>
      </c>
    </row>
    <row r="261" spans="2:24" ht="15">
      <c r="B261" s="65" t="s">
        <v>567</v>
      </c>
      <c r="C261" s="168">
        <f t="shared" ref="C261:N261" si="29">+C251+C260</f>
        <v>125039</v>
      </c>
      <c r="D261" s="168">
        <f t="shared" si="29"/>
        <v>110518</v>
      </c>
      <c r="E261" s="168">
        <f t="shared" si="29"/>
        <v>101229</v>
      </c>
      <c r="F261" s="168">
        <f t="shared" si="29"/>
        <v>104200</v>
      </c>
      <c r="G261" s="168">
        <f t="shared" si="29"/>
        <v>89488</v>
      </c>
      <c r="H261" s="168">
        <f t="shared" si="29"/>
        <v>92176</v>
      </c>
      <c r="I261" s="168">
        <f t="shared" si="29"/>
        <v>83419</v>
      </c>
      <c r="J261" s="168">
        <f t="shared" si="29"/>
        <v>85634</v>
      </c>
      <c r="K261" s="168">
        <f t="shared" si="29"/>
        <v>75946</v>
      </c>
      <c r="L261" s="168">
        <f t="shared" si="29"/>
        <v>78276</v>
      </c>
      <c r="M261" s="168">
        <f t="shared" si="29"/>
        <v>70378</v>
      </c>
      <c r="N261" s="168">
        <f t="shared" si="29"/>
        <v>70971</v>
      </c>
      <c r="O261" s="206">
        <v>57673</v>
      </c>
      <c r="P261" s="206">
        <f>+P251+P260</f>
        <v>65023.087216</v>
      </c>
      <c r="Q261" s="206">
        <f>+Q251+Q260</f>
        <v>60279.542996700009</v>
      </c>
      <c r="R261" s="206">
        <v>57858</v>
      </c>
      <c r="S261" s="206">
        <v>58588</v>
      </c>
      <c r="T261" s="206">
        <v>56126.42034199999</v>
      </c>
      <c r="V261" s="65" t="s">
        <v>74</v>
      </c>
      <c r="W261" s="701">
        <v>10083.547927</v>
      </c>
      <c r="X261" s="701">
        <f>+[25]EEFF_Vías_Chi!X262</f>
        <v>6666.7522999999992</v>
      </c>
    </row>
    <row r="262" spans="2:24" ht="15">
      <c r="B262" s="67"/>
      <c r="C262" s="189"/>
      <c r="D262" s="189"/>
      <c r="E262" s="189"/>
      <c r="F262" s="189"/>
      <c r="G262" s="189"/>
      <c r="H262" s="189"/>
      <c r="I262" s="189"/>
      <c r="J262" s="189"/>
      <c r="K262" s="189"/>
      <c r="L262" s="189"/>
      <c r="M262" s="189"/>
      <c r="N262" s="189"/>
      <c r="O262" s="208"/>
      <c r="P262" s="208"/>
      <c r="Q262" s="208"/>
      <c r="R262" s="208"/>
      <c r="S262" s="208">
        <v>0</v>
      </c>
      <c r="T262" s="648"/>
      <c r="V262" s="67"/>
      <c r="W262" s="707"/>
      <c r="X262" s="707">
        <f>+[25]EEFF_Vías_Chi!X263</f>
        <v>0</v>
      </c>
    </row>
    <row r="263" spans="2:24" ht="15">
      <c r="B263" s="192" t="s">
        <v>568</v>
      </c>
      <c r="C263" s="193"/>
      <c r="D263" s="193"/>
      <c r="E263" s="193"/>
      <c r="F263" s="193"/>
      <c r="G263" s="193"/>
      <c r="H263" s="193"/>
      <c r="I263" s="193"/>
      <c r="J263" s="193"/>
      <c r="K263" s="193"/>
      <c r="L263" s="193"/>
      <c r="M263" s="193"/>
      <c r="N263" s="193"/>
      <c r="O263" s="211"/>
      <c r="P263" s="211"/>
      <c r="Q263" s="211"/>
      <c r="R263" s="211"/>
      <c r="S263" s="211"/>
      <c r="T263" s="652"/>
      <c r="V263" s="192" t="s">
        <v>75</v>
      </c>
      <c r="W263" s="706"/>
      <c r="X263" s="706">
        <f>+[25]EEFF_Vías_Chi!X264</f>
        <v>0</v>
      </c>
    </row>
    <row r="264" spans="2:24" ht="15.5">
      <c r="B264" s="188" t="s">
        <v>569</v>
      </c>
      <c r="C264" s="50">
        <v>30199</v>
      </c>
      <c r="D264" s="50">
        <v>30199</v>
      </c>
      <c r="E264" s="50">
        <v>30199</v>
      </c>
      <c r="F264" s="50">
        <v>30199</v>
      </c>
      <c r="G264" s="50">
        <v>30199</v>
      </c>
      <c r="H264" s="50">
        <v>30199</v>
      </c>
      <c r="I264" s="50">
        <v>30199</v>
      </c>
      <c r="J264" s="50">
        <v>30199</v>
      </c>
      <c r="K264" s="50">
        <v>30199</v>
      </c>
      <c r="L264" s="50">
        <v>30199</v>
      </c>
      <c r="M264" s="50">
        <v>30199</v>
      </c>
      <c r="N264" s="50">
        <v>30199</v>
      </c>
      <c r="O264" s="293">
        <v>30199</v>
      </c>
      <c r="P264" s="293">
        <v>30199.025601000001</v>
      </c>
      <c r="Q264" s="293">
        <v>30199.025601000001</v>
      </c>
      <c r="R264" s="293">
        <v>30199.025601000001</v>
      </c>
      <c r="S264" s="293">
        <v>30199.025601000001</v>
      </c>
      <c r="T264" s="293">
        <v>30199.025601000001</v>
      </c>
      <c r="V264" s="188" t="s">
        <v>76</v>
      </c>
      <c r="W264" s="293">
        <v>30199.025601000001</v>
      </c>
      <c r="X264" s="293">
        <f>+[25]EEFF_Vías_Chi!X265</f>
        <v>30199.025601000001</v>
      </c>
    </row>
    <row r="265" spans="2:24" ht="15.5">
      <c r="B265" s="188" t="s">
        <v>570</v>
      </c>
      <c r="C265" s="50">
        <v>0</v>
      </c>
      <c r="D265" s="50">
        <v>0</v>
      </c>
      <c r="E265" s="50">
        <v>0</v>
      </c>
      <c r="F265" s="50">
        <v>0</v>
      </c>
      <c r="G265" s="50">
        <v>0</v>
      </c>
      <c r="H265" s="50">
        <v>0</v>
      </c>
      <c r="I265" s="50">
        <v>0</v>
      </c>
      <c r="J265" s="50">
        <v>0</v>
      </c>
      <c r="K265" s="50">
        <v>0</v>
      </c>
      <c r="L265" s="50">
        <v>0</v>
      </c>
      <c r="M265" s="50">
        <v>0</v>
      </c>
      <c r="N265" s="50">
        <v>0</v>
      </c>
      <c r="O265" s="293">
        <v>0</v>
      </c>
      <c r="P265" s="293">
        <v>0</v>
      </c>
      <c r="Q265" s="293">
        <v>0</v>
      </c>
      <c r="R265" s="293">
        <v>0</v>
      </c>
      <c r="S265" s="293">
        <v>0</v>
      </c>
      <c r="T265" s="293">
        <v>0</v>
      </c>
      <c r="V265" s="188" t="s">
        <v>77</v>
      </c>
      <c r="W265" s="293">
        <v>0</v>
      </c>
      <c r="X265" s="293">
        <f>+[25]EEFF_Vías_Chi!X266</f>
        <v>0</v>
      </c>
    </row>
    <row r="266" spans="2:24" ht="15.5">
      <c r="B266" s="188" t="s">
        <v>571</v>
      </c>
      <c r="C266" s="50">
        <v>0</v>
      </c>
      <c r="D266" s="50">
        <v>0</v>
      </c>
      <c r="E266" s="50">
        <v>0</v>
      </c>
      <c r="F266" s="50">
        <v>0</v>
      </c>
      <c r="G266" s="50">
        <v>0</v>
      </c>
      <c r="H266" s="50">
        <v>0</v>
      </c>
      <c r="I266" s="50">
        <v>0</v>
      </c>
      <c r="J266" s="50">
        <v>0</v>
      </c>
      <c r="K266" s="50">
        <v>0</v>
      </c>
      <c r="L266" s="50">
        <v>0</v>
      </c>
      <c r="M266" s="50">
        <v>0</v>
      </c>
      <c r="N266" s="50">
        <v>0</v>
      </c>
      <c r="O266" s="293">
        <v>0</v>
      </c>
      <c r="P266" s="293">
        <v>0</v>
      </c>
      <c r="Q266" s="293">
        <v>0</v>
      </c>
      <c r="R266" s="293">
        <v>0</v>
      </c>
      <c r="S266" s="293">
        <v>0</v>
      </c>
      <c r="T266" s="293">
        <v>0</v>
      </c>
      <c r="V266" s="188" t="s">
        <v>78</v>
      </c>
      <c r="W266" s="293">
        <v>0</v>
      </c>
      <c r="X266" s="293">
        <f>+[25]EEFF_Vías_Chi!X267</f>
        <v>0</v>
      </c>
    </row>
    <row r="267" spans="2:24" ht="15.5">
      <c r="B267" s="188" t="s">
        <v>572</v>
      </c>
      <c r="C267" s="50">
        <v>545</v>
      </c>
      <c r="D267" s="50">
        <v>-5224</v>
      </c>
      <c r="E267" s="50">
        <v>-5657</v>
      </c>
      <c r="F267" s="50">
        <v>-5657</v>
      </c>
      <c r="G267" s="50">
        <v>-5657</v>
      </c>
      <c r="H267" s="50">
        <v>-5657</v>
      </c>
      <c r="I267" s="50">
        <v>-4756</v>
      </c>
      <c r="J267" s="50">
        <v>-4756</v>
      </c>
      <c r="K267" s="50">
        <v>-4756</v>
      </c>
      <c r="L267" s="50">
        <v>-4756</v>
      </c>
      <c r="M267" s="50">
        <v>-3834</v>
      </c>
      <c r="N267" s="50">
        <v>-3834</v>
      </c>
      <c r="O267" s="293">
        <v>-3834</v>
      </c>
      <c r="P267" s="293">
        <v>-3834.435778</v>
      </c>
      <c r="Q267" s="293">
        <v>-16107.45349</v>
      </c>
      <c r="R267" s="293">
        <v>-16107.45349</v>
      </c>
      <c r="S267" s="293">
        <v>-15333</v>
      </c>
      <c r="T267" s="293">
        <v>-15332.966490000001</v>
      </c>
      <c r="V267" s="188" t="s">
        <v>79</v>
      </c>
      <c r="W267" s="293">
        <v>-6450.4312470000004</v>
      </c>
      <c r="X267" s="293">
        <f>+[25]EEFF_Vías_Chi!X268</f>
        <v>-6450.4312470000004</v>
      </c>
    </row>
    <row r="268" spans="2:24" ht="15.5">
      <c r="B268" s="188" t="s">
        <v>573</v>
      </c>
      <c r="C268" s="50">
        <v>-5768</v>
      </c>
      <c r="D268" s="50">
        <v>-433</v>
      </c>
      <c r="E268" s="50">
        <v>69</v>
      </c>
      <c r="F268" s="50">
        <v>94</v>
      </c>
      <c r="G268" s="50">
        <v>-48</v>
      </c>
      <c r="H268" s="50">
        <v>900</v>
      </c>
      <c r="I268" s="50">
        <v>-44</v>
      </c>
      <c r="J268" s="50">
        <v>278</v>
      </c>
      <c r="K268" s="50">
        <v>831</v>
      </c>
      <c r="L268" s="50">
        <v>922</v>
      </c>
      <c r="M268" s="50">
        <v>-644</v>
      </c>
      <c r="N268" s="50">
        <v>-1439</v>
      </c>
      <c r="O268" s="293">
        <v>-2083</v>
      </c>
      <c r="P268" s="293">
        <v>-12273.017712000001</v>
      </c>
      <c r="Q268" s="293">
        <v>108.646835</v>
      </c>
      <c r="R268" s="293">
        <v>-167</v>
      </c>
      <c r="S268" s="293">
        <v>6542</v>
      </c>
      <c r="T268" s="293">
        <v>8882.5352430000003</v>
      </c>
      <c r="V268" s="188" t="s">
        <v>80</v>
      </c>
      <c r="W268" s="293">
        <v>128.16580300000001</v>
      </c>
      <c r="X268" s="293">
        <f>+[25]EEFF_Vías_Chi!X269</f>
        <v>3053.7711129999998</v>
      </c>
    </row>
    <row r="269" spans="2:24" ht="15.5">
      <c r="B269" s="188" t="s">
        <v>574</v>
      </c>
      <c r="C269" s="50">
        <v>0</v>
      </c>
      <c r="D269" s="50">
        <v>0</v>
      </c>
      <c r="E269" s="50">
        <v>0</v>
      </c>
      <c r="F269" s="50">
        <v>0</v>
      </c>
      <c r="G269" s="50">
        <v>0</v>
      </c>
      <c r="H269" s="50">
        <v>0</v>
      </c>
      <c r="I269" s="50">
        <v>0</v>
      </c>
      <c r="J269" s="50">
        <v>0</v>
      </c>
      <c r="K269" s="50">
        <v>0</v>
      </c>
      <c r="L269" s="50">
        <v>0</v>
      </c>
      <c r="M269" s="50">
        <v>0</v>
      </c>
      <c r="N269" s="50">
        <v>0</v>
      </c>
      <c r="O269" s="293">
        <v>0</v>
      </c>
      <c r="P269" s="293">
        <v>0</v>
      </c>
      <c r="Q269" s="293">
        <v>0</v>
      </c>
      <c r="R269" s="293">
        <v>0</v>
      </c>
      <c r="S269" s="293">
        <v>0</v>
      </c>
      <c r="T269" s="293">
        <v>0</v>
      </c>
      <c r="V269" s="188" t="s">
        <v>81</v>
      </c>
      <c r="W269" s="293">
        <v>0</v>
      </c>
      <c r="X269" s="293">
        <f>+[25]EEFF_Vías_Chi!X270</f>
        <v>0</v>
      </c>
    </row>
    <row r="270" spans="2:24" ht="15">
      <c r="B270" s="186" t="s">
        <v>575</v>
      </c>
      <c r="C270" s="169">
        <f t="shared" ref="C270:N270" si="30">SUM(C264:C269)</f>
        <v>24976</v>
      </c>
      <c r="D270" s="169">
        <f t="shared" si="30"/>
        <v>24542</v>
      </c>
      <c r="E270" s="169">
        <f t="shared" si="30"/>
        <v>24611</v>
      </c>
      <c r="F270" s="169">
        <f t="shared" si="30"/>
        <v>24636</v>
      </c>
      <c r="G270" s="169">
        <f t="shared" si="30"/>
        <v>24494</v>
      </c>
      <c r="H270" s="169">
        <f t="shared" si="30"/>
        <v>25442</v>
      </c>
      <c r="I270" s="169">
        <f t="shared" si="30"/>
        <v>25399</v>
      </c>
      <c r="J270" s="169">
        <f t="shared" si="30"/>
        <v>25721</v>
      </c>
      <c r="K270" s="169">
        <f t="shared" si="30"/>
        <v>26274</v>
      </c>
      <c r="L270" s="169">
        <f t="shared" si="30"/>
        <v>26365</v>
      </c>
      <c r="M270" s="169">
        <f t="shared" si="30"/>
        <v>25721</v>
      </c>
      <c r="N270" s="169">
        <f t="shared" si="30"/>
        <v>24926</v>
      </c>
      <c r="O270" s="207">
        <v>24282</v>
      </c>
      <c r="P270" s="207">
        <f>SUM(P264:P269)</f>
        <v>14091.572111000001</v>
      </c>
      <c r="Q270" s="207">
        <f>SUM(Q264:Q269)</f>
        <v>14200.218946000001</v>
      </c>
      <c r="R270" s="207">
        <v>13924.572111000001</v>
      </c>
      <c r="S270" s="207">
        <v>21408.025601000001</v>
      </c>
      <c r="T270" s="207">
        <v>23748.594354000001</v>
      </c>
      <c r="V270" s="186" t="s">
        <v>84</v>
      </c>
      <c r="W270" s="703">
        <v>23876.760157000001</v>
      </c>
      <c r="X270" s="703">
        <f>+[25]EEFF_Vías_Chi!X271</f>
        <v>26802.365467</v>
      </c>
    </row>
    <row r="271" spans="2:24" ht="15">
      <c r="B271" s="65" t="s">
        <v>576</v>
      </c>
      <c r="C271" s="168">
        <f t="shared" ref="C271:N271" si="31">+C261+C270</f>
        <v>150015</v>
      </c>
      <c r="D271" s="168">
        <f t="shared" si="31"/>
        <v>135060</v>
      </c>
      <c r="E271" s="168">
        <f t="shared" si="31"/>
        <v>125840</v>
      </c>
      <c r="F271" s="168">
        <f t="shared" si="31"/>
        <v>128836</v>
      </c>
      <c r="G271" s="168">
        <f t="shared" si="31"/>
        <v>113982</v>
      </c>
      <c r="H271" s="168">
        <f t="shared" si="31"/>
        <v>117618</v>
      </c>
      <c r="I271" s="168">
        <f t="shared" si="31"/>
        <v>108818</v>
      </c>
      <c r="J271" s="168">
        <f t="shared" si="31"/>
        <v>111355</v>
      </c>
      <c r="K271" s="168">
        <f t="shared" si="31"/>
        <v>102220</v>
      </c>
      <c r="L271" s="168">
        <f t="shared" si="31"/>
        <v>104641</v>
      </c>
      <c r="M271" s="168">
        <f t="shared" si="31"/>
        <v>96099</v>
      </c>
      <c r="N271" s="168">
        <f t="shared" si="31"/>
        <v>95897</v>
      </c>
      <c r="O271" s="206">
        <v>81955</v>
      </c>
      <c r="P271" s="206">
        <f>+P261+P270</f>
        <v>79114.659327000001</v>
      </c>
      <c r="Q271" s="206">
        <f>+Q261+Q270</f>
        <v>74479.761942700017</v>
      </c>
      <c r="R271" s="206">
        <v>71782.572111000001</v>
      </c>
      <c r="S271" s="206">
        <v>79996.025601000001</v>
      </c>
      <c r="T271" s="206">
        <v>79875.014695999998</v>
      </c>
      <c r="V271" s="65" t="s">
        <v>85</v>
      </c>
      <c r="W271" s="701">
        <v>33960.308084000004</v>
      </c>
      <c r="X271" s="701">
        <f>+[25]EEFF_Vías_Chi!X272</f>
        <v>33469.117766999996</v>
      </c>
    </row>
    <row r="272" spans="2:24" ht="15.5">
      <c r="O272" s="296"/>
      <c r="P272" s="129"/>
      <c r="Q272" s="129"/>
      <c r="R272" s="129"/>
      <c r="T272" s="643"/>
    </row>
    <row r="273" spans="2:24" ht="15.5">
      <c r="O273" s="296"/>
      <c r="P273" s="129"/>
      <c r="Q273" s="129"/>
      <c r="R273" s="129"/>
      <c r="T273" s="643"/>
    </row>
    <row r="274" spans="2:24" ht="15.5">
      <c r="O274" s="296"/>
      <c r="P274" s="129"/>
      <c r="Q274" s="129"/>
      <c r="R274" s="129"/>
      <c r="T274" s="643"/>
    </row>
    <row r="275" spans="2:24" ht="15.5">
      <c r="B275" s="159" t="s">
        <v>480</v>
      </c>
      <c r="C275" s="75"/>
      <c r="D275" s="75"/>
      <c r="E275" s="76"/>
      <c r="F275" s="75"/>
      <c r="G275" s="75"/>
      <c r="H275" s="75"/>
      <c r="I275" s="76"/>
      <c r="J275" s="75"/>
      <c r="K275" s="75"/>
      <c r="L275" s="75"/>
      <c r="M275" s="76"/>
      <c r="N275" s="75"/>
      <c r="O275" s="75"/>
      <c r="P275" s="129"/>
      <c r="Q275" s="129"/>
      <c r="R275" s="129"/>
      <c r="T275" s="643"/>
    </row>
    <row r="276" spans="2:24" ht="15.5">
      <c r="B276" s="93" t="s">
        <v>514</v>
      </c>
      <c r="C276" s="5"/>
      <c r="D276" s="5"/>
      <c r="E276" s="5"/>
      <c r="F276" s="5"/>
      <c r="G276" s="5"/>
      <c r="H276" s="5"/>
      <c r="I276" s="5"/>
      <c r="J276" s="5"/>
      <c r="K276" s="5"/>
      <c r="L276" s="5"/>
      <c r="M276" s="5"/>
      <c r="N276" s="5"/>
      <c r="O276" s="296"/>
      <c r="P276" s="129"/>
      <c r="Q276" s="129"/>
      <c r="R276" s="129"/>
      <c r="T276" s="643"/>
    </row>
    <row r="277" spans="2:24" ht="7.5" customHeight="1">
      <c r="B277" s="77"/>
      <c r="C277" s="77"/>
      <c r="D277" s="77"/>
      <c r="E277" s="77"/>
      <c r="F277" s="77"/>
      <c r="G277" s="77"/>
      <c r="H277" s="77"/>
      <c r="I277" s="77"/>
      <c r="J277" s="77"/>
      <c r="K277" s="77"/>
      <c r="L277" s="77"/>
      <c r="M277" s="77"/>
      <c r="N277" s="77"/>
      <c r="O277" s="77"/>
      <c r="P277" s="129"/>
      <c r="Q277" s="129"/>
      <c r="R277" s="129"/>
      <c r="T277" s="643"/>
    </row>
    <row r="278" spans="2:24" ht="15">
      <c r="B278" s="78"/>
      <c r="C278" s="79">
        <v>2016</v>
      </c>
      <c r="D278" s="79">
        <v>2017</v>
      </c>
      <c r="E278" s="79" t="s">
        <v>577</v>
      </c>
      <c r="F278" s="79" t="s">
        <v>578</v>
      </c>
      <c r="G278" s="79" t="s">
        <v>579</v>
      </c>
      <c r="H278" s="79" t="s">
        <v>580</v>
      </c>
      <c r="I278" s="79" t="s">
        <v>581</v>
      </c>
      <c r="J278" s="79" t="s">
        <v>582</v>
      </c>
      <c r="K278" s="79" t="s">
        <v>583</v>
      </c>
      <c r="L278" s="79" t="s">
        <v>584</v>
      </c>
      <c r="M278" s="79" t="s">
        <v>11</v>
      </c>
      <c r="N278" s="79" t="s">
        <v>12</v>
      </c>
      <c r="O278" s="202" t="s">
        <v>625</v>
      </c>
      <c r="P278" s="346" t="s">
        <v>938</v>
      </c>
      <c r="Q278" s="346" t="s">
        <v>992</v>
      </c>
      <c r="R278" s="346" t="s">
        <v>1026</v>
      </c>
      <c r="S278" s="346" t="s">
        <v>1163</v>
      </c>
      <c r="T278" s="653" t="s">
        <v>1199</v>
      </c>
      <c r="V278" s="78"/>
      <c r="W278" s="653" t="s">
        <v>1246</v>
      </c>
      <c r="X278" s="653" t="s">
        <v>1219</v>
      </c>
    </row>
    <row r="279" spans="2:24" ht="2.5" customHeight="1">
      <c r="B279" s="122"/>
      <c r="C279" s="81"/>
      <c r="D279" s="81"/>
      <c r="E279" s="81"/>
      <c r="F279" s="81"/>
      <c r="G279" s="81"/>
      <c r="H279" s="81"/>
      <c r="I279" s="81"/>
      <c r="J279" s="81"/>
      <c r="K279" s="81"/>
      <c r="L279" s="81"/>
      <c r="M279" s="81"/>
      <c r="N279" s="81"/>
      <c r="O279" s="77"/>
      <c r="P279" s="129"/>
      <c r="Q279" s="129"/>
      <c r="R279" s="129"/>
      <c r="S279" s="129">
        <v>386</v>
      </c>
      <c r="T279" s="643"/>
      <c r="X279" s="643">
        <f>+[25]EEFF_Vías_Chi!X280</f>
        <v>0</v>
      </c>
    </row>
    <row r="280" spans="2:24" ht="15.5">
      <c r="B280" s="123" t="s">
        <v>13</v>
      </c>
      <c r="C280" s="13">
        <v>65</v>
      </c>
      <c r="D280" s="13">
        <v>120</v>
      </c>
      <c r="E280" s="13">
        <v>105</v>
      </c>
      <c r="F280" s="13">
        <v>12</v>
      </c>
      <c r="G280" s="13">
        <v>138</v>
      </c>
      <c r="H280" s="13">
        <v>168</v>
      </c>
      <c r="I280" s="13">
        <v>1393</v>
      </c>
      <c r="J280" s="13">
        <v>717</v>
      </c>
      <c r="K280" s="13">
        <v>756</v>
      </c>
      <c r="L280" s="13">
        <v>1676</v>
      </c>
      <c r="M280" s="13">
        <v>37</v>
      </c>
      <c r="N280" s="13">
        <v>224</v>
      </c>
      <c r="O280" s="279">
        <v>141</v>
      </c>
      <c r="P280" s="279">
        <v>1015.343393</v>
      </c>
      <c r="Q280" s="279">
        <v>-425.63460600000002</v>
      </c>
      <c r="R280" s="279">
        <v>398.63460600000002</v>
      </c>
      <c r="S280" s="279">
        <v>310</v>
      </c>
      <c r="T280" s="279">
        <v>1360.753031</v>
      </c>
      <c r="V280" s="123" t="s">
        <v>13</v>
      </c>
      <c r="W280" s="279">
        <v>4107.2434359999997</v>
      </c>
      <c r="X280" s="279">
        <f>+[25]EEFF_Vías_Chi!X281</f>
        <v>7474.8156929999996</v>
      </c>
    </row>
    <row r="281" spans="2:24" ht="15.5">
      <c r="B281" s="123" t="s">
        <v>14</v>
      </c>
      <c r="C281" s="13">
        <v>58</v>
      </c>
      <c r="D281" s="13">
        <v>106</v>
      </c>
      <c r="E281" s="13">
        <v>93</v>
      </c>
      <c r="F281" s="13">
        <v>10</v>
      </c>
      <c r="G281" s="13">
        <v>123</v>
      </c>
      <c r="H281" s="13">
        <v>149</v>
      </c>
      <c r="I281" s="13">
        <v>1233</v>
      </c>
      <c r="J281" s="13">
        <v>635</v>
      </c>
      <c r="K281" s="13">
        <v>669</v>
      </c>
      <c r="L281" s="13">
        <v>1483</v>
      </c>
      <c r="M281" s="13">
        <v>32</v>
      </c>
      <c r="N281" s="13">
        <v>195</v>
      </c>
      <c r="O281" s="279">
        <v>122</v>
      </c>
      <c r="P281" s="279">
        <v>882.90729899999997</v>
      </c>
      <c r="Q281" s="279">
        <v>370.11704800000001</v>
      </c>
      <c r="R281" s="279">
        <v>-346.11704800000001</v>
      </c>
      <c r="S281" s="279">
        <v>222</v>
      </c>
      <c r="T281" s="279">
        <v>1230.828722</v>
      </c>
      <c r="V281" s="123" t="s">
        <v>14</v>
      </c>
      <c r="W281" s="279">
        <v>3571.5160310000001</v>
      </c>
      <c r="X281" s="279">
        <f>+[25]EEFF_Vías_Chi!X282</f>
        <v>6499.8397329999998</v>
      </c>
    </row>
    <row r="282" spans="2:24" ht="15.5">
      <c r="B282" s="126" t="s">
        <v>15</v>
      </c>
      <c r="C282" s="15">
        <f t="shared" ref="C282:M282" si="32">+C280-C281</f>
        <v>7</v>
      </c>
      <c r="D282" s="15">
        <f t="shared" si="32"/>
        <v>14</v>
      </c>
      <c r="E282" s="15">
        <f t="shared" si="32"/>
        <v>12</v>
      </c>
      <c r="F282" s="15">
        <f t="shared" si="32"/>
        <v>2</v>
      </c>
      <c r="G282" s="15">
        <f t="shared" si="32"/>
        <v>15</v>
      </c>
      <c r="H282" s="15">
        <f t="shared" si="32"/>
        <v>19</v>
      </c>
      <c r="I282" s="15">
        <f t="shared" si="32"/>
        <v>160</v>
      </c>
      <c r="J282" s="15">
        <f t="shared" si="32"/>
        <v>82</v>
      </c>
      <c r="K282" s="15">
        <f t="shared" si="32"/>
        <v>87</v>
      </c>
      <c r="L282" s="15">
        <f t="shared" si="32"/>
        <v>193</v>
      </c>
      <c r="M282" s="15">
        <f t="shared" si="32"/>
        <v>5</v>
      </c>
      <c r="N282" s="15">
        <f>+N280-N281</f>
        <v>29</v>
      </c>
      <c r="O282" s="295">
        <v>19</v>
      </c>
      <c r="P282" s="295">
        <v>132.43609400000003</v>
      </c>
      <c r="Q282" s="295">
        <f>+Q280+Q281</f>
        <v>-55.517558000000008</v>
      </c>
      <c r="R282" s="295">
        <v>52.517558000000008</v>
      </c>
      <c r="S282" s="295">
        <v>88</v>
      </c>
      <c r="T282" s="295">
        <v>129.92430899999999</v>
      </c>
      <c r="V282" s="126" t="s">
        <v>1247</v>
      </c>
      <c r="W282" s="295">
        <v>535.72740499999964</v>
      </c>
      <c r="X282" s="295">
        <f>+[25]EEFF_Vías_Chi!X283</f>
        <v>974.97595999999976</v>
      </c>
    </row>
    <row r="283" spans="2:24" ht="7.5" customHeight="1">
      <c r="B283" s="123"/>
      <c r="C283" s="13"/>
      <c r="D283" s="13"/>
      <c r="E283" s="13"/>
      <c r="F283" s="13"/>
      <c r="G283" s="13"/>
      <c r="H283" s="13"/>
      <c r="I283" s="13"/>
      <c r="J283" s="13"/>
      <c r="K283" s="13"/>
      <c r="L283" s="13"/>
      <c r="M283" s="13"/>
      <c r="N283" s="13"/>
      <c r="O283" s="279"/>
      <c r="P283" s="279"/>
      <c r="Q283" s="279"/>
      <c r="R283" s="279"/>
      <c r="S283" s="279">
        <v>0</v>
      </c>
      <c r="T283" s="279"/>
      <c r="V283" s="643"/>
      <c r="W283" s="279"/>
      <c r="X283" s="279">
        <f>+[25]EEFF_Vías_Chi!X284</f>
        <v>0</v>
      </c>
    </row>
    <row r="284" spans="2:24" ht="15.5">
      <c r="B284" s="123" t="s">
        <v>474</v>
      </c>
      <c r="C284" s="13">
        <v>9556</v>
      </c>
      <c r="D284" s="13">
        <v>8502</v>
      </c>
      <c r="E284" s="13">
        <v>3058</v>
      </c>
      <c r="F284" s="13">
        <v>2083</v>
      </c>
      <c r="G284" s="13">
        <v>1675</v>
      </c>
      <c r="H284" s="13">
        <v>2351</v>
      </c>
      <c r="I284" s="13">
        <v>3526</v>
      </c>
      <c r="J284" s="13">
        <v>2027</v>
      </c>
      <c r="K284" s="13">
        <v>1726</v>
      </c>
      <c r="L284" s="13">
        <v>2225</v>
      </c>
      <c r="M284" s="13">
        <v>3704</v>
      </c>
      <c r="N284" s="13">
        <v>2436</v>
      </c>
      <c r="O284" s="279">
        <v>1830</v>
      </c>
      <c r="P284" s="279">
        <v>2723.318949</v>
      </c>
      <c r="Q284" s="279">
        <v>3415.3201469999999</v>
      </c>
      <c r="R284" s="279">
        <v>2324.6798530000001</v>
      </c>
      <c r="S284" s="279">
        <v>2519</v>
      </c>
      <c r="T284" s="279">
        <v>9145.3632689999995</v>
      </c>
      <c r="V284" s="123" t="s">
        <v>474</v>
      </c>
      <c r="W284" s="279">
        <v>4839.7960149999999</v>
      </c>
      <c r="X284" s="279">
        <f>+[25]EEFF_Vías_Chi!X285</f>
        <v>2593.6193430000003</v>
      </c>
    </row>
    <row r="285" spans="2:24" ht="15.5">
      <c r="B285" s="123" t="s">
        <v>475</v>
      </c>
      <c r="C285" s="13">
        <v>15216</v>
      </c>
      <c r="D285" s="13">
        <v>11612</v>
      </c>
      <c r="E285" s="13">
        <v>2726</v>
      </c>
      <c r="F285" s="13">
        <v>2041</v>
      </c>
      <c r="G285" s="13">
        <v>1993</v>
      </c>
      <c r="H285" s="13">
        <v>1908</v>
      </c>
      <c r="I285" s="13">
        <v>2707</v>
      </c>
      <c r="J285" s="13">
        <v>2657</v>
      </c>
      <c r="K285" s="13">
        <v>2596</v>
      </c>
      <c r="L285" s="13">
        <v>2453</v>
      </c>
      <c r="M285" s="13">
        <v>2271</v>
      </c>
      <c r="N285" s="13">
        <v>1641</v>
      </c>
      <c r="O285" s="279">
        <v>938</v>
      </c>
      <c r="P285" s="279">
        <v>-564.52588099999991</v>
      </c>
      <c r="Q285" s="279">
        <v>918.475189</v>
      </c>
      <c r="R285" s="279">
        <v>587.524811</v>
      </c>
      <c r="S285" s="279">
        <v>810</v>
      </c>
      <c r="T285" s="279">
        <v>5981.2693849999996</v>
      </c>
      <c r="V285" s="123" t="s">
        <v>475</v>
      </c>
      <c r="W285" s="279">
        <v>1158.8954659999999</v>
      </c>
      <c r="X285" s="279">
        <f>+[25]EEFF_Vías_Chi!X286</f>
        <v>2144.6996020000001</v>
      </c>
    </row>
    <row r="286" spans="2:24" ht="15.5">
      <c r="B286" s="123" t="s">
        <v>22</v>
      </c>
      <c r="C286" s="13">
        <v>0</v>
      </c>
      <c r="D286" s="13">
        <v>0</v>
      </c>
      <c r="E286" s="13">
        <v>0</v>
      </c>
      <c r="F286" s="13">
        <v>0</v>
      </c>
      <c r="G286" s="13">
        <v>0</v>
      </c>
      <c r="H286" s="13">
        <v>0</v>
      </c>
      <c r="I286" s="13">
        <v>0</v>
      </c>
      <c r="J286" s="13">
        <v>0</v>
      </c>
      <c r="K286" s="13">
        <v>0</v>
      </c>
      <c r="L286" s="13">
        <v>0</v>
      </c>
      <c r="M286" s="13">
        <v>0</v>
      </c>
      <c r="N286" s="13">
        <v>0</v>
      </c>
      <c r="O286" s="279">
        <v>0</v>
      </c>
      <c r="P286" s="279">
        <v>0</v>
      </c>
      <c r="Q286" s="279">
        <v>0</v>
      </c>
      <c r="R286" s="279">
        <v>0</v>
      </c>
      <c r="S286" s="279">
        <v>0</v>
      </c>
      <c r="T286" s="279">
        <v>0</v>
      </c>
      <c r="V286" s="123" t="s">
        <v>22</v>
      </c>
      <c r="W286" s="279">
        <v>0</v>
      </c>
      <c r="X286" s="279">
        <f>+[25]EEFF_Vías_Chi!X287</f>
        <v>0</v>
      </c>
    </row>
    <row r="287" spans="2:24" ht="15.5">
      <c r="B287" s="123" t="s">
        <v>23</v>
      </c>
      <c r="C287" s="13">
        <v>9020</v>
      </c>
      <c r="D287" s="13">
        <v>8023</v>
      </c>
      <c r="E287" s="13">
        <v>2885</v>
      </c>
      <c r="F287" s="13">
        <v>1973</v>
      </c>
      <c r="G287" s="13">
        <v>1591</v>
      </c>
      <c r="H287" s="13">
        <v>2249</v>
      </c>
      <c r="I287" s="13">
        <v>3341</v>
      </c>
      <c r="J287" s="13">
        <v>1932</v>
      </c>
      <c r="K287" s="13">
        <v>1650</v>
      </c>
      <c r="L287" s="13">
        <v>2122</v>
      </c>
      <c r="M287" s="13">
        <v>3479</v>
      </c>
      <c r="N287" s="13">
        <v>2277</v>
      </c>
      <c r="O287" s="279">
        <v>1717</v>
      </c>
      <c r="P287" s="279">
        <v>2521.591617</v>
      </c>
      <c r="Q287" s="279">
        <v>3162.3334690000002</v>
      </c>
      <c r="R287" s="279">
        <v>2153.6665309999998</v>
      </c>
      <c r="S287" s="279">
        <v>2331</v>
      </c>
      <c r="T287" s="279">
        <v>8469.3363599999993</v>
      </c>
      <c r="V287" s="123" t="s">
        <v>23</v>
      </c>
      <c r="W287" s="279">
        <v>4481.2926070000003</v>
      </c>
      <c r="X287" s="279">
        <f>+[25]EEFF_Vías_Chi!X288</f>
        <v>2401.4993910000003</v>
      </c>
    </row>
    <row r="288" spans="2:24" ht="15.5">
      <c r="B288" s="126" t="s">
        <v>24</v>
      </c>
      <c r="C288" s="15">
        <f t="shared" ref="C288:N288" si="33">+SUM(C284:C286)-C287</f>
        <v>15752</v>
      </c>
      <c r="D288" s="15">
        <f t="shared" si="33"/>
        <v>12091</v>
      </c>
      <c r="E288" s="15">
        <f t="shared" si="33"/>
        <v>2899</v>
      </c>
      <c r="F288" s="15">
        <f t="shared" si="33"/>
        <v>2151</v>
      </c>
      <c r="G288" s="15">
        <f t="shared" si="33"/>
        <v>2077</v>
      </c>
      <c r="H288" s="15">
        <f t="shared" si="33"/>
        <v>2010</v>
      </c>
      <c r="I288" s="15">
        <f t="shared" si="33"/>
        <v>2892</v>
      </c>
      <c r="J288" s="15">
        <f t="shared" si="33"/>
        <v>2752</v>
      </c>
      <c r="K288" s="15">
        <f t="shared" si="33"/>
        <v>2672</v>
      </c>
      <c r="L288" s="15">
        <f t="shared" si="33"/>
        <v>2556</v>
      </c>
      <c r="M288" s="15">
        <f t="shared" si="33"/>
        <v>2496</v>
      </c>
      <c r="N288" s="15">
        <f t="shared" si="33"/>
        <v>1800</v>
      </c>
      <c r="O288" s="295">
        <v>1051</v>
      </c>
      <c r="P288" s="295">
        <v>-362.79854900000009</v>
      </c>
      <c r="Q288" s="295">
        <f>+Q284+Q285+Q286-Q287</f>
        <v>1171.461867</v>
      </c>
      <c r="R288" s="295">
        <v>758.53813300000002</v>
      </c>
      <c r="S288" s="295">
        <v>998</v>
      </c>
      <c r="T288" s="295">
        <v>6657.2962939999998</v>
      </c>
      <c r="V288" s="123" t="s">
        <v>26</v>
      </c>
      <c r="W288" s="279">
        <v>46.526553999999997</v>
      </c>
      <c r="X288" s="279">
        <f>+[25]EEFF_Vías_Chi!X289</f>
        <v>37.225268000000007</v>
      </c>
    </row>
    <row r="289" spans="2:24" ht="15.5">
      <c r="B289" s="124" t="s">
        <v>25</v>
      </c>
      <c r="C289" s="17">
        <f t="shared" ref="C289:N289" si="34">+C288+C282</f>
        <v>15759</v>
      </c>
      <c r="D289" s="17">
        <f t="shared" si="34"/>
        <v>12105</v>
      </c>
      <c r="E289" s="17">
        <f t="shared" si="34"/>
        <v>2911</v>
      </c>
      <c r="F289" s="17">
        <f t="shared" si="34"/>
        <v>2153</v>
      </c>
      <c r="G289" s="17">
        <f t="shared" si="34"/>
        <v>2092</v>
      </c>
      <c r="H289" s="17">
        <f t="shared" si="34"/>
        <v>2029</v>
      </c>
      <c r="I289" s="17">
        <f t="shared" si="34"/>
        <v>3052</v>
      </c>
      <c r="J289" s="17">
        <f t="shared" si="34"/>
        <v>2834</v>
      </c>
      <c r="K289" s="17">
        <f t="shared" si="34"/>
        <v>2759</v>
      </c>
      <c r="L289" s="17">
        <f t="shared" si="34"/>
        <v>2749</v>
      </c>
      <c r="M289" s="17">
        <f t="shared" si="34"/>
        <v>2501</v>
      </c>
      <c r="N289" s="17">
        <f t="shared" si="34"/>
        <v>1829</v>
      </c>
      <c r="O289" s="280">
        <v>1070</v>
      </c>
      <c r="P289" s="280">
        <v>-230.36245500000007</v>
      </c>
      <c r="Q289" s="280">
        <f>+Q282+Q288</f>
        <v>1115.944309</v>
      </c>
      <c r="R289" s="280">
        <v>811.05569100000002</v>
      </c>
      <c r="S289" s="280">
        <v>1086</v>
      </c>
      <c r="T289" s="280">
        <v>6787.2206029999998</v>
      </c>
      <c r="V289" s="124" t="s">
        <v>676</v>
      </c>
      <c r="W289" s="280">
        <v>2006.5997249999991</v>
      </c>
      <c r="X289" s="280">
        <f>+[25]EEFF_Vías_Chi!X290</f>
        <v>3274.5702460000002</v>
      </c>
    </row>
    <row r="290" spans="2:24" ht="15.5">
      <c r="B290" s="10"/>
      <c r="C290" s="125"/>
      <c r="D290" s="125"/>
      <c r="E290" s="125"/>
      <c r="F290" s="125"/>
      <c r="G290" s="125"/>
      <c r="H290" s="125"/>
      <c r="I290" s="125"/>
      <c r="J290" s="125"/>
      <c r="K290" s="125"/>
      <c r="L290" s="125"/>
      <c r="M290" s="125"/>
      <c r="N290" s="125"/>
      <c r="O290" s="9"/>
      <c r="P290" s="9"/>
      <c r="Q290" s="9"/>
      <c r="R290" s="9"/>
      <c r="S290" s="9"/>
      <c r="T290" s="644"/>
      <c r="V290" s="643"/>
      <c r="W290" s="644"/>
      <c r="X290" s="644">
        <f>+[25]EEFF_Vías_Chi!X291</f>
        <v>0</v>
      </c>
    </row>
    <row r="291" spans="2:24" ht="15.5">
      <c r="B291" s="123" t="s">
        <v>26</v>
      </c>
      <c r="C291" s="13">
        <v>50</v>
      </c>
      <c r="D291" s="13">
        <v>61</v>
      </c>
      <c r="E291" s="13">
        <v>20</v>
      </c>
      <c r="F291" s="13">
        <v>18</v>
      </c>
      <c r="G291" s="13">
        <v>17</v>
      </c>
      <c r="H291" s="13">
        <v>19</v>
      </c>
      <c r="I291" s="13">
        <v>20</v>
      </c>
      <c r="J291" s="13">
        <v>31</v>
      </c>
      <c r="K291" s="13">
        <v>34</v>
      </c>
      <c r="L291" s="13">
        <v>35</v>
      </c>
      <c r="M291" s="13">
        <v>35</v>
      </c>
      <c r="N291" s="13">
        <v>38</v>
      </c>
      <c r="O291" s="279">
        <v>41</v>
      </c>
      <c r="P291" s="279">
        <v>38.307843999999996</v>
      </c>
      <c r="Q291" s="279">
        <v>36.904197000000003</v>
      </c>
      <c r="R291" s="279">
        <v>41.095802999999997</v>
      </c>
      <c r="S291" s="279">
        <v>30</v>
      </c>
      <c r="T291" s="279">
        <v>114.575053</v>
      </c>
      <c r="V291" s="643"/>
      <c r="W291" s="279"/>
      <c r="X291" s="279">
        <f>+[25]EEFF_Vías_Chi!X292</f>
        <v>0</v>
      </c>
    </row>
    <row r="292" spans="2:24" ht="15.5">
      <c r="B292" s="123" t="s">
        <v>27</v>
      </c>
      <c r="C292" s="13">
        <v>0</v>
      </c>
      <c r="D292" s="13">
        <v>0</v>
      </c>
      <c r="E292" s="13">
        <v>0</v>
      </c>
      <c r="F292" s="13">
        <v>0</v>
      </c>
      <c r="G292" s="13">
        <v>0</v>
      </c>
      <c r="H292" s="13">
        <v>0</v>
      </c>
      <c r="I292" s="13">
        <v>0</v>
      </c>
      <c r="J292" s="13">
        <v>0</v>
      </c>
      <c r="K292" s="13">
        <v>0</v>
      </c>
      <c r="L292" s="13">
        <v>0</v>
      </c>
      <c r="M292" s="13">
        <v>0</v>
      </c>
      <c r="N292" s="13">
        <v>0</v>
      </c>
      <c r="O292" s="279">
        <v>0</v>
      </c>
      <c r="P292" s="279"/>
      <c r="Q292" s="279"/>
      <c r="R292" s="279"/>
      <c r="S292" s="279">
        <v>0</v>
      </c>
      <c r="T292" s="279"/>
      <c r="V292" s="123" t="s">
        <v>27</v>
      </c>
      <c r="W292" s="279">
        <v>0</v>
      </c>
      <c r="X292" s="279">
        <f>+[25]EEFF_Vías_Chi!X293</f>
        <v>0</v>
      </c>
    </row>
    <row r="293" spans="2:24" ht="15.5">
      <c r="B293" s="123" t="s">
        <v>28</v>
      </c>
      <c r="C293" s="13">
        <v>-85</v>
      </c>
      <c r="D293" s="13">
        <v>45</v>
      </c>
      <c r="E293" s="13">
        <v>0</v>
      </c>
      <c r="F293" s="13">
        <v>12</v>
      </c>
      <c r="G293" s="13">
        <v>1</v>
      </c>
      <c r="H293" s="13">
        <v>1</v>
      </c>
      <c r="I293" s="13">
        <v>0</v>
      </c>
      <c r="J293" s="13">
        <v>4</v>
      </c>
      <c r="K293" s="13">
        <v>69</v>
      </c>
      <c r="L293" s="13">
        <v>14</v>
      </c>
      <c r="M293" s="13">
        <v>2</v>
      </c>
      <c r="N293" s="13">
        <v>-26</v>
      </c>
      <c r="O293" s="279">
        <v>29</v>
      </c>
      <c r="P293" s="279">
        <v>-20.576566</v>
      </c>
      <c r="Q293" s="279">
        <v>-31.001110000000001</v>
      </c>
      <c r="R293" s="279">
        <v>-21.998889999999999</v>
      </c>
      <c r="S293" s="279">
        <v>-11</v>
      </c>
      <c r="T293" s="279">
        <v>-78.663625999999994</v>
      </c>
      <c r="V293" s="123" t="s">
        <v>28</v>
      </c>
      <c r="W293" s="279">
        <v>28.112607000000001</v>
      </c>
      <c r="X293" s="279">
        <f>+[25]EEFF_Vías_Chi!X294</f>
        <v>-24.084299999999999</v>
      </c>
    </row>
    <row r="294" spans="2:24" ht="15.5">
      <c r="B294" s="124" t="s">
        <v>29</v>
      </c>
      <c r="C294" s="18">
        <f t="shared" ref="C294:M294" si="35">+C289-C291+C292+C293</f>
        <v>15624</v>
      </c>
      <c r="D294" s="18">
        <f t="shared" si="35"/>
        <v>12089</v>
      </c>
      <c r="E294" s="18">
        <f t="shared" si="35"/>
        <v>2891</v>
      </c>
      <c r="F294" s="18">
        <f t="shared" si="35"/>
        <v>2147</v>
      </c>
      <c r="G294" s="18">
        <f t="shared" si="35"/>
        <v>2076</v>
      </c>
      <c r="H294" s="18">
        <f t="shared" si="35"/>
        <v>2011</v>
      </c>
      <c r="I294" s="18">
        <f t="shared" si="35"/>
        <v>3032</v>
      </c>
      <c r="J294" s="18">
        <f t="shared" si="35"/>
        <v>2807</v>
      </c>
      <c r="K294" s="18">
        <f t="shared" si="35"/>
        <v>2794</v>
      </c>
      <c r="L294" s="18">
        <f t="shared" si="35"/>
        <v>2728</v>
      </c>
      <c r="M294" s="18">
        <f t="shared" si="35"/>
        <v>2468</v>
      </c>
      <c r="N294" s="18">
        <f>+N289-N291+N292+N293</f>
        <v>1765</v>
      </c>
      <c r="O294" s="281">
        <v>1058</v>
      </c>
      <c r="P294" s="281">
        <v>-289.24686500000007</v>
      </c>
      <c r="Q294" s="281">
        <f>+Q289-Q291+Q292+Q293</f>
        <v>1048.039002</v>
      </c>
      <c r="R294" s="281">
        <v>747.96099800000002</v>
      </c>
      <c r="S294" s="281">
        <v>1045</v>
      </c>
      <c r="T294" s="281">
        <v>6593.9819240000006</v>
      </c>
      <c r="V294" s="124" t="s">
        <v>29</v>
      </c>
      <c r="W294" s="281">
        <v>2034.7123319999992</v>
      </c>
      <c r="X294" s="281">
        <f>+[25]EEFF_Vías_Chi!X295</f>
        <v>3250.4859460000002</v>
      </c>
    </row>
    <row r="295" spans="2:24" ht="15.5">
      <c r="B295" s="123"/>
      <c r="C295" s="13"/>
      <c r="D295" s="13"/>
      <c r="E295" s="13"/>
      <c r="F295" s="13"/>
      <c r="G295" s="13"/>
      <c r="H295" s="13"/>
      <c r="I295" s="13"/>
      <c r="J295" s="13"/>
      <c r="K295" s="13"/>
      <c r="L295" s="13"/>
      <c r="M295" s="13"/>
      <c r="N295" s="13"/>
      <c r="O295" s="279"/>
      <c r="P295" s="279"/>
      <c r="Q295" s="279"/>
      <c r="R295" s="279"/>
      <c r="S295" s="279">
        <v>0</v>
      </c>
      <c r="T295" s="279"/>
      <c r="V295" s="123"/>
      <c r="W295" s="279"/>
      <c r="X295" s="279">
        <f>+[25]EEFF_Vías_Chi!X296</f>
        <v>0</v>
      </c>
    </row>
    <row r="296" spans="2:24" ht="15.5">
      <c r="B296" s="123" t="s">
        <v>30</v>
      </c>
      <c r="C296" s="13">
        <v>-5609</v>
      </c>
      <c r="D296" s="13">
        <v>-3906</v>
      </c>
      <c r="E296" s="13">
        <v>-720</v>
      </c>
      <c r="F296" s="13">
        <v>-829</v>
      </c>
      <c r="G296" s="13">
        <v>-753</v>
      </c>
      <c r="H296" s="13">
        <v>-663</v>
      </c>
      <c r="I296" s="13">
        <v>-835</v>
      </c>
      <c r="J296" s="13">
        <v>-750</v>
      </c>
      <c r="K296" s="13">
        <v>-727</v>
      </c>
      <c r="L296" s="13">
        <v>-506</v>
      </c>
      <c r="M296" s="13">
        <v>-619</v>
      </c>
      <c r="N296" s="13">
        <v>-606</v>
      </c>
      <c r="O296" s="279">
        <v>-549</v>
      </c>
      <c r="P296" s="279">
        <v>-619.42520399999989</v>
      </c>
      <c r="Q296" s="279">
        <f>328.430663-Q285</f>
        <v>-590.04452600000002</v>
      </c>
      <c r="R296" s="279">
        <v>-532.95547399999998</v>
      </c>
      <c r="S296" s="279">
        <v>-509</v>
      </c>
      <c r="T296" s="279">
        <v>-1942.4228720000001</v>
      </c>
      <c r="V296" s="123" t="s">
        <v>30</v>
      </c>
      <c r="W296" s="279">
        <v>-468.56694099999993</v>
      </c>
      <c r="X296" s="279">
        <f>+[25]EEFF_Vías_Chi!X297</f>
        <v>1454.953035</v>
      </c>
    </row>
    <row r="297" spans="2:24" ht="15.5">
      <c r="B297" s="124" t="s">
        <v>31</v>
      </c>
      <c r="C297" s="18">
        <f t="shared" ref="C297:M297" si="36">+C294+C296</f>
        <v>10015</v>
      </c>
      <c r="D297" s="18">
        <f t="shared" si="36"/>
        <v>8183</v>
      </c>
      <c r="E297" s="18">
        <f t="shared" si="36"/>
        <v>2171</v>
      </c>
      <c r="F297" s="18">
        <f t="shared" si="36"/>
        <v>1318</v>
      </c>
      <c r="G297" s="18">
        <f t="shared" si="36"/>
        <v>1323</v>
      </c>
      <c r="H297" s="18">
        <f t="shared" si="36"/>
        <v>1348</v>
      </c>
      <c r="I297" s="18">
        <f t="shared" si="36"/>
        <v>2197</v>
      </c>
      <c r="J297" s="18">
        <f t="shared" si="36"/>
        <v>2057</v>
      </c>
      <c r="K297" s="18">
        <f t="shared" si="36"/>
        <v>2067</v>
      </c>
      <c r="L297" s="18">
        <f t="shared" si="36"/>
        <v>2222</v>
      </c>
      <c r="M297" s="18">
        <f t="shared" si="36"/>
        <v>1849</v>
      </c>
      <c r="N297" s="18">
        <f>+N294+N296</f>
        <v>1159</v>
      </c>
      <c r="O297" s="281">
        <v>509</v>
      </c>
      <c r="P297" s="281">
        <v>-908.67206899999996</v>
      </c>
      <c r="Q297" s="281">
        <f>+Q294+Q296</f>
        <v>457.99447599999996</v>
      </c>
      <c r="R297" s="281">
        <v>215.00552400000004</v>
      </c>
      <c r="S297" s="281">
        <v>536</v>
      </c>
      <c r="T297" s="281">
        <v>4651.5590520000005</v>
      </c>
      <c r="V297" s="124" t="s">
        <v>31</v>
      </c>
      <c r="W297" s="281">
        <v>1566.1453909999991</v>
      </c>
      <c r="X297" s="281">
        <f>+[25]EEFF_Vías_Chi!X298</f>
        <v>4705.4389810000002</v>
      </c>
    </row>
    <row r="298" spans="2:24" ht="15.5">
      <c r="B298" s="10"/>
      <c r="C298" s="125"/>
      <c r="D298" s="125"/>
      <c r="E298" s="125"/>
      <c r="F298" s="125"/>
      <c r="G298" s="125"/>
      <c r="H298" s="125"/>
      <c r="I298" s="125"/>
      <c r="J298" s="125"/>
      <c r="K298" s="125"/>
      <c r="L298" s="125"/>
      <c r="M298" s="125"/>
      <c r="N298" s="125"/>
      <c r="O298" s="9"/>
      <c r="P298" s="9"/>
      <c r="Q298" s="9"/>
      <c r="R298" s="9"/>
      <c r="S298" s="9"/>
      <c r="T298" s="644"/>
      <c r="V298" s="10"/>
      <c r="W298" s="644"/>
      <c r="X298" s="644"/>
    </row>
    <row r="299" spans="2:24" ht="15.5">
      <c r="B299" s="123" t="s">
        <v>32</v>
      </c>
      <c r="C299" s="13">
        <v>2385</v>
      </c>
      <c r="D299" s="13">
        <v>2087</v>
      </c>
      <c r="E299" s="13">
        <v>587</v>
      </c>
      <c r="F299" s="13">
        <v>256</v>
      </c>
      <c r="G299" s="13">
        <v>357</v>
      </c>
      <c r="H299" s="13">
        <v>364</v>
      </c>
      <c r="I299" s="13">
        <v>593</v>
      </c>
      <c r="J299" s="13">
        <v>595</v>
      </c>
      <c r="K299" s="13">
        <v>558</v>
      </c>
      <c r="L299" s="13">
        <v>679</v>
      </c>
      <c r="M299" s="13">
        <v>500</v>
      </c>
      <c r="N299" s="13">
        <v>312</v>
      </c>
      <c r="O299" s="279">
        <v>194</v>
      </c>
      <c r="P299" s="279">
        <v>-245.34145799999999</v>
      </c>
      <c r="Q299" s="279">
        <v>-123.658509</v>
      </c>
      <c r="R299" s="279">
        <v>-58.341491000000005</v>
      </c>
      <c r="S299" s="279">
        <v>244</v>
      </c>
      <c r="T299" s="279">
        <v>-1306.2234840000001</v>
      </c>
      <c r="V299" s="123" t="s">
        <v>32</v>
      </c>
      <c r="W299" s="279">
        <v>425.46900399999998</v>
      </c>
      <c r="X299" s="279">
        <f>+[25]EEFF_Vías_Chi!X300</f>
        <v>684.93140500000004</v>
      </c>
    </row>
    <row r="300" spans="2:24" ht="15.5">
      <c r="B300" s="124" t="s">
        <v>35</v>
      </c>
      <c r="C300" s="18">
        <f t="shared" ref="C300:N300" si="37">+C297-C299</f>
        <v>7630</v>
      </c>
      <c r="D300" s="18">
        <f t="shared" si="37"/>
        <v>6096</v>
      </c>
      <c r="E300" s="18">
        <f t="shared" si="37"/>
        <v>1584</v>
      </c>
      <c r="F300" s="18">
        <f t="shared" si="37"/>
        <v>1062</v>
      </c>
      <c r="G300" s="18">
        <f t="shared" si="37"/>
        <v>966</v>
      </c>
      <c r="H300" s="18">
        <f t="shared" si="37"/>
        <v>984</v>
      </c>
      <c r="I300" s="18">
        <f t="shared" si="37"/>
        <v>1604</v>
      </c>
      <c r="J300" s="18">
        <f t="shared" si="37"/>
        <v>1462</v>
      </c>
      <c r="K300" s="18">
        <f t="shared" si="37"/>
        <v>1509</v>
      </c>
      <c r="L300" s="18">
        <f t="shared" si="37"/>
        <v>1543</v>
      </c>
      <c r="M300" s="18">
        <f t="shared" si="37"/>
        <v>1349</v>
      </c>
      <c r="N300" s="18">
        <f t="shared" si="37"/>
        <v>847</v>
      </c>
      <c r="O300" s="281">
        <v>315</v>
      </c>
      <c r="P300" s="281">
        <v>-663.33061099999998</v>
      </c>
      <c r="Q300" s="281">
        <f>+Q297+Q299</f>
        <v>334.33596699999998</v>
      </c>
      <c r="R300" s="281">
        <v>156.66403300000002</v>
      </c>
      <c r="S300" s="281">
        <v>780</v>
      </c>
      <c r="T300" s="281">
        <v>3345.3355680000004</v>
      </c>
      <c r="V300" s="124" t="s">
        <v>35</v>
      </c>
      <c r="W300" s="281">
        <v>1140.6763869999991</v>
      </c>
      <c r="X300" s="281">
        <f>+[25]EEFF_Vías_Chi!X301</f>
        <v>4020.507576</v>
      </c>
    </row>
    <row r="301" spans="2:24" ht="15.5">
      <c r="O301" s="296"/>
      <c r="P301" s="129"/>
      <c r="Q301" s="129"/>
      <c r="R301" s="129"/>
      <c r="T301" s="643"/>
      <c r="V301" s="643"/>
      <c r="W301" s="698"/>
      <c r="X301" s="698"/>
    </row>
    <row r="302" spans="2:24" ht="15.5">
      <c r="O302" s="296"/>
      <c r="P302" s="129"/>
      <c r="Q302" s="129"/>
      <c r="R302" s="129"/>
      <c r="T302" s="643"/>
      <c r="V302" s="124" t="s">
        <v>1252</v>
      </c>
      <c r="W302" s="281">
        <v>2175</v>
      </c>
      <c r="X302" s="281">
        <f>+[25]EEFF_Vías_Chi!X303</f>
        <v>4668.2137130000001</v>
      </c>
    </row>
    <row r="303" spans="2:24" ht="15.5">
      <c r="B303" s="159" t="s">
        <v>481</v>
      </c>
      <c r="C303" s="5"/>
      <c r="D303" s="5"/>
      <c r="E303" s="5"/>
      <c r="F303" s="5"/>
      <c r="G303" s="5"/>
      <c r="H303" s="20"/>
      <c r="I303" s="20"/>
      <c r="J303" s="20"/>
      <c r="K303" s="20"/>
      <c r="L303" s="20"/>
      <c r="M303" s="20"/>
      <c r="N303" s="20"/>
      <c r="O303" s="261"/>
      <c r="P303" s="129"/>
      <c r="Q303" s="129"/>
      <c r="R303" s="129"/>
      <c r="T303" s="643"/>
    </row>
    <row r="304" spans="2:24" ht="15">
      <c r="B304" s="93" t="s">
        <v>473</v>
      </c>
      <c r="C304" s="5"/>
      <c r="D304" s="5"/>
      <c r="E304" s="5"/>
      <c r="F304" s="5"/>
      <c r="G304" s="5"/>
      <c r="H304" s="22"/>
      <c r="I304" s="22"/>
      <c r="J304" s="22"/>
      <c r="K304" s="22"/>
      <c r="L304" s="22"/>
      <c r="M304" s="22"/>
      <c r="N304" s="22"/>
      <c r="O304" s="262"/>
      <c r="P304" s="129"/>
      <c r="Q304" s="129"/>
      <c r="R304" s="129"/>
      <c r="T304" s="643"/>
    </row>
    <row r="305" spans="2:24" ht="15.5">
      <c r="B305" s="23"/>
      <c r="C305" s="5"/>
      <c r="D305" s="5"/>
      <c r="E305" s="5"/>
      <c r="F305" s="5"/>
      <c r="G305" s="5"/>
      <c r="H305" s="23"/>
      <c r="I305" s="23"/>
      <c r="J305" s="23"/>
      <c r="K305" s="23"/>
      <c r="L305" s="23"/>
      <c r="M305" s="23"/>
      <c r="N305" s="23"/>
      <c r="O305" s="263"/>
      <c r="P305" s="129"/>
      <c r="Q305" s="129"/>
      <c r="R305" s="129"/>
      <c r="T305" s="643"/>
    </row>
    <row r="306" spans="2:24" ht="15">
      <c r="B306" s="184"/>
      <c r="C306" s="89">
        <v>2016</v>
      </c>
      <c r="D306" s="89">
        <v>2017</v>
      </c>
      <c r="E306" s="89" t="s">
        <v>3</v>
      </c>
      <c r="F306" s="89" t="s">
        <v>4</v>
      </c>
      <c r="G306" s="89" t="s">
        <v>5</v>
      </c>
      <c r="H306" s="89" t="s">
        <v>6</v>
      </c>
      <c r="I306" s="89" t="s">
        <v>7</v>
      </c>
      <c r="J306" s="89" t="s">
        <v>8</v>
      </c>
      <c r="K306" s="89" t="s">
        <v>9</v>
      </c>
      <c r="L306" s="89" t="s">
        <v>10</v>
      </c>
      <c r="M306" s="89" t="s">
        <v>11</v>
      </c>
      <c r="N306" s="89" t="s">
        <v>12</v>
      </c>
      <c r="O306" s="300" t="s">
        <v>625</v>
      </c>
      <c r="P306" s="300" t="s">
        <v>938</v>
      </c>
      <c r="Q306" s="300" t="s">
        <v>992</v>
      </c>
      <c r="R306" s="346" t="s">
        <v>1026</v>
      </c>
      <c r="S306" s="346" t="s">
        <v>1163</v>
      </c>
      <c r="T306" s="653" t="s">
        <v>1199</v>
      </c>
      <c r="V306" s="184"/>
      <c r="W306" s="712" t="s">
        <v>1246</v>
      </c>
      <c r="X306" s="653" t="s">
        <v>1219</v>
      </c>
    </row>
    <row r="307" spans="2:24" ht="15">
      <c r="B307" s="185" t="s">
        <v>37</v>
      </c>
      <c r="C307" s="185"/>
      <c r="D307" s="185"/>
      <c r="E307" s="185"/>
      <c r="F307" s="185"/>
      <c r="G307" s="185"/>
      <c r="H307" s="185"/>
      <c r="I307" s="185"/>
      <c r="J307" s="185"/>
      <c r="K307" s="185"/>
      <c r="L307" s="185"/>
      <c r="M307" s="185"/>
      <c r="N307" s="185"/>
      <c r="O307" s="301"/>
      <c r="P307" s="301"/>
      <c r="Q307" s="301"/>
      <c r="R307" s="301"/>
      <c r="S307" s="301"/>
      <c r="T307" s="649"/>
      <c r="V307" s="185" t="s">
        <v>37</v>
      </c>
      <c r="W307" s="713"/>
      <c r="X307" s="713"/>
    </row>
    <row r="308" spans="2:24" ht="15">
      <c r="B308" s="186" t="s">
        <v>38</v>
      </c>
      <c r="C308" s="187"/>
      <c r="D308" s="187"/>
      <c r="E308" s="187"/>
      <c r="F308" s="187"/>
      <c r="G308" s="187"/>
      <c r="H308" s="187"/>
      <c r="I308" s="187"/>
      <c r="J308" s="187"/>
      <c r="K308" s="187"/>
      <c r="L308" s="187"/>
      <c r="M308" s="187"/>
      <c r="N308" s="187"/>
      <c r="O308" s="204"/>
      <c r="P308" s="204"/>
      <c r="Q308" s="204"/>
      <c r="R308" s="204"/>
      <c r="S308" s="204"/>
      <c r="T308" s="647"/>
      <c r="V308" s="186" t="s">
        <v>38</v>
      </c>
      <c r="W308" s="691"/>
      <c r="X308" s="691"/>
    </row>
    <row r="309" spans="2:24" ht="15.5">
      <c r="B309" s="188" t="s">
        <v>39</v>
      </c>
      <c r="C309" s="50">
        <v>15394</v>
      </c>
      <c r="D309" s="50">
        <v>17639</v>
      </c>
      <c r="E309" s="50">
        <v>18705</v>
      </c>
      <c r="F309" s="50">
        <v>11239</v>
      </c>
      <c r="G309" s="50">
        <v>7968</v>
      </c>
      <c r="H309" s="50">
        <v>10916</v>
      </c>
      <c r="I309" s="50">
        <v>11448</v>
      </c>
      <c r="J309" s="50">
        <v>11565</v>
      </c>
      <c r="K309" s="50">
        <v>6960</v>
      </c>
      <c r="L309" s="50">
        <v>11688</v>
      </c>
      <c r="M309" s="50">
        <v>13229</v>
      </c>
      <c r="N309" s="50">
        <v>9632</v>
      </c>
      <c r="O309" s="293">
        <v>9546</v>
      </c>
      <c r="P309" s="293">
        <v>6624.6703779999998</v>
      </c>
      <c r="Q309" s="293">
        <v>9336.2129459999996</v>
      </c>
      <c r="R309" s="293">
        <v>10018</v>
      </c>
      <c r="S309" s="293">
        <v>8143</v>
      </c>
      <c r="T309" s="293">
        <v>12852.719831</v>
      </c>
      <c r="V309" s="188" t="s">
        <v>39</v>
      </c>
      <c r="W309" s="293">
        <v>14181.789519</v>
      </c>
      <c r="X309" s="293">
        <f>+[25]EEFF_Vías_Chi!X310</f>
        <v>13212.293331000001</v>
      </c>
    </row>
    <row r="310" spans="2:24" ht="15.5">
      <c r="B310" s="188" t="s">
        <v>535</v>
      </c>
      <c r="C310" s="50">
        <v>42568</v>
      </c>
      <c r="D310" s="50">
        <v>31078</v>
      </c>
      <c r="E310" s="50">
        <v>31940</v>
      </c>
      <c r="F310" s="50">
        <v>31103</v>
      </c>
      <c r="G310" s="50">
        <v>33366</v>
      </c>
      <c r="H310" s="50">
        <v>37959</v>
      </c>
      <c r="I310" s="50">
        <v>36697</v>
      </c>
      <c r="J310" s="50">
        <v>39189</v>
      </c>
      <c r="K310" s="50">
        <v>39422</v>
      </c>
      <c r="L310" s="50">
        <v>41920</v>
      </c>
      <c r="M310" s="50">
        <v>37880</v>
      </c>
      <c r="N310" s="50">
        <v>41718</v>
      </c>
      <c r="O310" s="293">
        <v>37840</v>
      </c>
      <c r="P310" s="293">
        <v>43580.052444000001</v>
      </c>
      <c r="Q310" s="293">
        <f>37606.959357+2540.845442</f>
        <v>40147.804798999998</v>
      </c>
      <c r="R310" s="293">
        <v>40435</v>
      </c>
      <c r="S310" s="293">
        <v>34656</v>
      </c>
      <c r="T310" s="293">
        <v>31695.668985</v>
      </c>
      <c r="V310" s="188" t="s">
        <v>40</v>
      </c>
      <c r="W310" s="293">
        <v>31888.870512000001</v>
      </c>
      <c r="X310" s="293">
        <f>+[25]EEFF_Vías_Chi!X311</f>
        <v>35958.736399000001</v>
      </c>
    </row>
    <row r="311" spans="2:24" ht="15.5">
      <c r="B311" s="188" t="s">
        <v>536</v>
      </c>
      <c r="C311" s="50">
        <v>4</v>
      </c>
      <c r="D311" s="50">
        <v>51</v>
      </c>
      <c r="E311" s="50">
        <v>145</v>
      </c>
      <c r="F311" s="50">
        <v>752</v>
      </c>
      <c r="G311" s="50">
        <v>1735</v>
      </c>
      <c r="H311" s="50">
        <v>2763</v>
      </c>
      <c r="I311" s="50">
        <v>4113</v>
      </c>
      <c r="J311" s="50">
        <v>2286</v>
      </c>
      <c r="K311" s="50">
        <v>3716</v>
      </c>
      <c r="L311" s="50">
        <v>5316</v>
      </c>
      <c r="M311" s="50">
        <v>7382</v>
      </c>
      <c r="N311" s="50">
        <v>8408</v>
      </c>
      <c r="O311" s="293">
        <v>3734</v>
      </c>
      <c r="P311" s="293">
        <v>4976.1125540000003</v>
      </c>
      <c r="Q311" s="293">
        <v>6475.7951880000001</v>
      </c>
      <c r="R311" s="293">
        <v>4050</v>
      </c>
      <c r="S311" s="293">
        <v>5441</v>
      </c>
      <c r="T311" s="293">
        <v>2865.5190339999999</v>
      </c>
      <c r="V311" s="188" t="s">
        <v>41</v>
      </c>
      <c r="W311" s="293">
        <v>1297.6537519999999</v>
      </c>
      <c r="X311" s="293">
        <f>+[25]EEFF_Vías_Chi!X312</f>
        <v>1803.6367230000001</v>
      </c>
    </row>
    <row r="312" spans="2:24" ht="15.5">
      <c r="B312" s="188" t="s">
        <v>537</v>
      </c>
      <c r="C312" s="50">
        <v>199</v>
      </c>
      <c r="D312" s="50">
        <v>267</v>
      </c>
      <c r="E312" s="50">
        <v>163</v>
      </c>
      <c r="F312" s="50">
        <v>654</v>
      </c>
      <c r="G312" s="50">
        <v>552</v>
      </c>
      <c r="H312" s="50">
        <v>434</v>
      </c>
      <c r="I312" s="50">
        <v>339</v>
      </c>
      <c r="J312" s="50">
        <v>271</v>
      </c>
      <c r="K312" s="50">
        <v>171</v>
      </c>
      <c r="L312" s="50">
        <v>439</v>
      </c>
      <c r="M312" s="50">
        <v>502</v>
      </c>
      <c r="N312" s="50">
        <v>409</v>
      </c>
      <c r="O312" s="293">
        <v>254</v>
      </c>
      <c r="P312" s="293">
        <v>627.04787099999999</v>
      </c>
      <c r="Q312" s="293">
        <v>945.61449800000003</v>
      </c>
      <c r="R312" s="293">
        <v>669</v>
      </c>
      <c r="S312" s="293">
        <v>528</v>
      </c>
      <c r="T312" s="293">
        <v>351.639974</v>
      </c>
      <c r="V312" s="188" t="s">
        <v>43</v>
      </c>
      <c r="W312" s="293">
        <v>228.16422</v>
      </c>
      <c r="X312" s="293">
        <f>+[25]EEFF_Vías_Chi!X313</f>
        <v>1088.6082879999999</v>
      </c>
    </row>
    <row r="313" spans="2:24" ht="15.5">
      <c r="B313" s="188" t="s">
        <v>112</v>
      </c>
      <c r="C313" s="50">
        <v>0</v>
      </c>
      <c r="D313" s="50">
        <v>0</v>
      </c>
      <c r="E313" s="50">
        <v>0</v>
      </c>
      <c r="F313" s="50">
        <v>0</v>
      </c>
      <c r="G313" s="50">
        <v>0</v>
      </c>
      <c r="H313" s="50">
        <v>0</v>
      </c>
      <c r="I313" s="50">
        <v>0</v>
      </c>
      <c r="J313" s="50">
        <v>0</v>
      </c>
      <c r="K313" s="50">
        <v>0</v>
      </c>
      <c r="L313" s="50">
        <v>0</v>
      </c>
      <c r="M313" s="50">
        <v>0</v>
      </c>
      <c r="N313" s="50">
        <v>0</v>
      </c>
      <c r="O313" s="293">
        <v>0</v>
      </c>
      <c r="P313" s="293">
        <v>0</v>
      </c>
      <c r="Q313" s="293">
        <v>0</v>
      </c>
      <c r="R313" s="293">
        <v>0</v>
      </c>
      <c r="S313" s="293">
        <v>0</v>
      </c>
      <c r="T313" s="293">
        <v>0</v>
      </c>
      <c r="V313" s="188" t="s">
        <v>112</v>
      </c>
      <c r="W313" s="293">
        <v>0</v>
      </c>
      <c r="X313" s="293">
        <f>+[25]EEFF_Vías_Chi!X314</f>
        <v>0</v>
      </c>
    </row>
    <row r="314" spans="2:24" ht="15.5">
      <c r="B314" s="188" t="s">
        <v>539</v>
      </c>
      <c r="C314" s="50">
        <v>0</v>
      </c>
      <c r="D314" s="50">
        <v>0</v>
      </c>
      <c r="E314" s="50">
        <v>0</v>
      </c>
      <c r="F314" s="50">
        <v>0</v>
      </c>
      <c r="G314" s="50">
        <v>0</v>
      </c>
      <c r="H314" s="50">
        <v>0</v>
      </c>
      <c r="I314" s="50">
        <v>0</v>
      </c>
      <c r="J314" s="50">
        <v>0</v>
      </c>
      <c r="K314" s="50">
        <v>0</v>
      </c>
      <c r="L314" s="50">
        <v>0</v>
      </c>
      <c r="M314" s="50">
        <v>0</v>
      </c>
      <c r="N314" s="50">
        <v>0</v>
      </c>
      <c r="O314" s="293">
        <v>0</v>
      </c>
      <c r="P314" s="293">
        <v>0</v>
      </c>
      <c r="Q314" s="293">
        <v>0</v>
      </c>
      <c r="R314" s="293">
        <v>0</v>
      </c>
      <c r="S314" s="293">
        <v>0</v>
      </c>
      <c r="T314" s="293">
        <v>0</v>
      </c>
      <c r="V314" s="188" t="s">
        <v>44</v>
      </c>
      <c r="W314" s="293"/>
      <c r="X314" s="293">
        <f>+[25]EEFF_Vías_Chi!X315</f>
        <v>0</v>
      </c>
    </row>
    <row r="315" spans="2:24" ht="15">
      <c r="B315" s="65" t="s">
        <v>45</v>
      </c>
      <c r="C315" s="168">
        <v>58165</v>
      </c>
      <c r="D315" s="168">
        <v>49035</v>
      </c>
      <c r="E315" s="168">
        <v>50953</v>
      </c>
      <c r="F315" s="168">
        <v>43748</v>
      </c>
      <c r="G315" s="168">
        <v>43621</v>
      </c>
      <c r="H315" s="168">
        <v>52072</v>
      </c>
      <c r="I315" s="168">
        <v>52597</v>
      </c>
      <c r="J315" s="168">
        <v>53311</v>
      </c>
      <c r="K315" s="168">
        <v>50269</v>
      </c>
      <c r="L315" s="168">
        <v>59363</v>
      </c>
      <c r="M315" s="168">
        <v>58993</v>
      </c>
      <c r="N315" s="168">
        <v>60167</v>
      </c>
      <c r="O315" s="206">
        <v>51374</v>
      </c>
      <c r="P315" s="206">
        <f>SUM(P309:P314)</f>
        <v>55807.883247000005</v>
      </c>
      <c r="Q315" s="206">
        <f>SUM(Q309:Q314)</f>
        <v>56905.427430999996</v>
      </c>
      <c r="R315" s="206">
        <v>55172</v>
      </c>
      <c r="S315" s="206">
        <v>48768</v>
      </c>
      <c r="T315" s="206">
        <v>47765.547823999994</v>
      </c>
      <c r="V315" s="65" t="s">
        <v>45</v>
      </c>
      <c r="W315" s="701">
        <v>47596.478002999997</v>
      </c>
      <c r="X315" s="701">
        <f>+[25]EEFF_Vías_Chi!X316</f>
        <v>52063.274741000008</v>
      </c>
    </row>
    <row r="316" spans="2:24" ht="15">
      <c r="B316" s="186" t="s">
        <v>46</v>
      </c>
      <c r="C316" s="187"/>
      <c r="D316" s="187"/>
      <c r="E316" s="187"/>
      <c r="F316" s="187"/>
      <c r="G316" s="187"/>
      <c r="H316" s="187"/>
      <c r="I316" s="187"/>
      <c r="J316" s="187"/>
      <c r="K316" s="187"/>
      <c r="L316" s="187"/>
      <c r="M316" s="187"/>
      <c r="N316" s="187"/>
      <c r="O316" s="204"/>
      <c r="P316" s="204"/>
      <c r="Q316" s="204"/>
      <c r="R316" s="204"/>
      <c r="S316" s="204">
        <v>0</v>
      </c>
      <c r="T316" s="647"/>
      <c r="V316" s="186" t="s">
        <v>46</v>
      </c>
      <c r="W316" s="691"/>
      <c r="X316" s="691"/>
    </row>
    <row r="317" spans="2:24" ht="15.5">
      <c r="B317" s="188" t="s">
        <v>47</v>
      </c>
      <c r="C317" s="50">
        <v>0</v>
      </c>
      <c r="D317" s="50">
        <v>0</v>
      </c>
      <c r="E317" s="50">
        <v>0</v>
      </c>
      <c r="F317" s="50">
        <v>0</v>
      </c>
      <c r="G317" s="50">
        <v>0</v>
      </c>
      <c r="H317" s="50">
        <v>0</v>
      </c>
      <c r="I317" s="50">
        <v>0</v>
      </c>
      <c r="J317" s="50">
        <v>0</v>
      </c>
      <c r="K317" s="50">
        <v>0</v>
      </c>
      <c r="L317" s="50">
        <v>0</v>
      </c>
      <c r="M317" s="50">
        <v>0</v>
      </c>
      <c r="N317" s="50">
        <v>0</v>
      </c>
      <c r="O317" s="293">
        <v>0</v>
      </c>
      <c r="P317" s="293">
        <v>0</v>
      </c>
      <c r="Q317" s="293">
        <v>0</v>
      </c>
      <c r="R317" s="293">
        <v>0</v>
      </c>
      <c r="S317" s="293">
        <v>0</v>
      </c>
      <c r="T317" s="293">
        <v>0</v>
      </c>
      <c r="V317" s="188" t="s">
        <v>47</v>
      </c>
      <c r="W317" s="293">
        <v>0</v>
      </c>
      <c r="X317" s="293">
        <f>+[25]EEFF_Vías_Chi!X318</f>
        <v>0</v>
      </c>
    </row>
    <row r="318" spans="2:24" ht="15.5">
      <c r="B318" s="188" t="s">
        <v>48</v>
      </c>
      <c r="C318" s="50">
        <v>0</v>
      </c>
      <c r="D318" s="50">
        <v>0</v>
      </c>
      <c r="E318" s="50">
        <v>0</v>
      </c>
      <c r="F318" s="50">
        <v>0</v>
      </c>
      <c r="G318" s="50">
        <v>0</v>
      </c>
      <c r="H318" s="50">
        <v>0</v>
      </c>
      <c r="I318" s="50">
        <v>0</v>
      </c>
      <c r="J318" s="50">
        <v>0</v>
      </c>
      <c r="K318" s="50">
        <v>0</v>
      </c>
      <c r="L318" s="50">
        <v>0</v>
      </c>
      <c r="M318" s="50">
        <v>0</v>
      </c>
      <c r="N318" s="50">
        <v>0</v>
      </c>
      <c r="O318" s="293">
        <v>0</v>
      </c>
      <c r="P318" s="293">
        <v>0</v>
      </c>
      <c r="Q318" s="293">
        <v>0</v>
      </c>
      <c r="R318" s="293">
        <v>0</v>
      </c>
      <c r="S318" s="293">
        <v>0</v>
      </c>
      <c r="T318" s="293">
        <v>0</v>
      </c>
      <c r="V318" s="188" t="s">
        <v>48</v>
      </c>
      <c r="W318" s="293">
        <v>0</v>
      </c>
      <c r="X318" s="293">
        <f>+[25]EEFF_Vías_Chi!X319</f>
        <v>0</v>
      </c>
    </row>
    <row r="319" spans="2:24" ht="28">
      <c r="B319" s="188" t="s">
        <v>94</v>
      </c>
      <c r="C319" s="50">
        <v>0</v>
      </c>
      <c r="D319" s="50">
        <v>0</v>
      </c>
      <c r="E319" s="50">
        <v>0</v>
      </c>
      <c r="F319" s="50">
        <v>0</v>
      </c>
      <c r="G319" s="50">
        <v>0</v>
      </c>
      <c r="H319" s="50">
        <v>0</v>
      </c>
      <c r="I319" s="50">
        <v>0</v>
      </c>
      <c r="J319" s="50">
        <v>0</v>
      </c>
      <c r="K319" s="50">
        <v>0</v>
      </c>
      <c r="L319" s="50">
        <v>0</v>
      </c>
      <c r="M319" s="50">
        <v>0</v>
      </c>
      <c r="N319" s="50">
        <v>0</v>
      </c>
      <c r="O319" s="293">
        <v>0</v>
      </c>
      <c r="P319" s="293">
        <v>0</v>
      </c>
      <c r="Q319" s="293">
        <v>0</v>
      </c>
      <c r="R319" s="293">
        <v>0</v>
      </c>
      <c r="S319" s="293">
        <v>0</v>
      </c>
      <c r="T319" s="293">
        <v>0</v>
      </c>
      <c r="V319" s="188" t="s">
        <v>94</v>
      </c>
      <c r="W319" s="293">
        <v>0</v>
      </c>
      <c r="X319" s="293">
        <f>+[25]EEFF_Vías_Chi!X320</f>
        <v>0</v>
      </c>
    </row>
    <row r="320" spans="2:24" ht="15.5">
      <c r="B320" s="188" t="s">
        <v>95</v>
      </c>
      <c r="C320" s="50">
        <v>0</v>
      </c>
      <c r="D320" s="50">
        <v>0</v>
      </c>
      <c r="E320" s="50">
        <v>0</v>
      </c>
      <c r="F320" s="50">
        <v>0</v>
      </c>
      <c r="G320" s="50">
        <v>0</v>
      </c>
      <c r="H320" s="50">
        <v>0</v>
      </c>
      <c r="I320" s="50">
        <v>0</v>
      </c>
      <c r="J320" s="50">
        <v>0</v>
      </c>
      <c r="K320" s="50">
        <v>0</v>
      </c>
      <c r="L320" s="50">
        <v>0</v>
      </c>
      <c r="M320" s="50">
        <v>0</v>
      </c>
      <c r="N320" s="50">
        <v>0</v>
      </c>
      <c r="O320" s="293">
        <v>0</v>
      </c>
      <c r="P320" s="293">
        <v>0</v>
      </c>
      <c r="Q320" s="293">
        <v>0</v>
      </c>
      <c r="R320" s="293">
        <v>0</v>
      </c>
      <c r="S320" s="293">
        <v>0</v>
      </c>
      <c r="T320" s="293">
        <v>0</v>
      </c>
      <c r="V320" s="188" t="s">
        <v>95</v>
      </c>
      <c r="W320" s="293">
        <v>0</v>
      </c>
      <c r="X320" s="293">
        <f>+[25]EEFF_Vías_Chi!X321</f>
        <v>0</v>
      </c>
    </row>
    <row r="321" spans="2:24" ht="15.5">
      <c r="B321" s="188" t="s">
        <v>40</v>
      </c>
      <c r="C321" s="50">
        <v>60824</v>
      </c>
      <c r="D321" s="50">
        <v>53099</v>
      </c>
      <c r="E321" s="50">
        <v>49057</v>
      </c>
      <c r="F321" s="50">
        <v>46294</v>
      </c>
      <c r="G321" s="50">
        <v>41324</v>
      </c>
      <c r="H321" s="50">
        <v>35803</v>
      </c>
      <c r="I321" s="50">
        <v>34533</v>
      </c>
      <c r="J321" s="50">
        <v>31945</v>
      </c>
      <c r="K321" s="50">
        <v>27240</v>
      </c>
      <c r="L321" s="50">
        <v>22783</v>
      </c>
      <c r="M321" s="50">
        <v>19872</v>
      </c>
      <c r="N321" s="50">
        <v>19483</v>
      </c>
      <c r="O321" s="293">
        <v>15985</v>
      </c>
      <c r="P321" s="293">
        <v>10261.749362</v>
      </c>
      <c r="Q321" s="293">
        <v>5178.3844600000002</v>
      </c>
      <c r="R321" s="293">
        <v>1273</v>
      </c>
      <c r="S321" s="293">
        <v>0</v>
      </c>
      <c r="T321" s="293">
        <v>0</v>
      </c>
      <c r="V321" s="188" t="s">
        <v>40</v>
      </c>
      <c r="W321" s="293">
        <v>0</v>
      </c>
      <c r="X321" s="293">
        <f>+[25]EEFF_Vías_Chi!X322</f>
        <v>0</v>
      </c>
    </row>
    <row r="322" spans="2:24" ht="15.5">
      <c r="B322" s="188" t="s">
        <v>51</v>
      </c>
      <c r="C322" s="50">
        <v>0</v>
      </c>
      <c r="D322" s="50">
        <v>0</v>
      </c>
      <c r="E322" s="50">
        <v>0</v>
      </c>
      <c r="F322" s="50">
        <v>0</v>
      </c>
      <c r="G322" s="50">
        <v>0</v>
      </c>
      <c r="H322" s="50">
        <v>0</v>
      </c>
      <c r="I322" s="50">
        <v>0</v>
      </c>
      <c r="J322" s="50">
        <v>0</v>
      </c>
      <c r="K322" s="50">
        <v>0</v>
      </c>
      <c r="L322" s="50">
        <v>0</v>
      </c>
      <c r="M322" s="50">
        <v>0</v>
      </c>
      <c r="N322" s="50">
        <v>0</v>
      </c>
      <c r="O322" s="293">
        <v>0</v>
      </c>
      <c r="P322" s="293">
        <v>0</v>
      </c>
      <c r="Q322" s="293">
        <v>0</v>
      </c>
      <c r="R322" s="293">
        <v>0</v>
      </c>
      <c r="S322" s="293">
        <v>0</v>
      </c>
      <c r="T322" s="293">
        <v>0</v>
      </c>
      <c r="V322" s="188" t="s">
        <v>42</v>
      </c>
      <c r="W322" s="293">
        <v>0</v>
      </c>
      <c r="X322" s="293">
        <f>+[25]EEFF_Vías_Chi!X323</f>
        <v>0</v>
      </c>
    </row>
    <row r="323" spans="2:24" ht="15.5">
      <c r="B323" s="188" t="s">
        <v>52</v>
      </c>
      <c r="C323" s="50">
        <v>61</v>
      </c>
      <c r="D323" s="50">
        <v>102</v>
      </c>
      <c r="E323" s="50">
        <v>91</v>
      </c>
      <c r="F323" s="50">
        <v>82</v>
      </c>
      <c r="G323" s="50">
        <v>74</v>
      </c>
      <c r="H323" s="50">
        <v>79</v>
      </c>
      <c r="I323" s="50">
        <v>192</v>
      </c>
      <c r="J323" s="50">
        <v>98</v>
      </c>
      <c r="K323" s="50">
        <v>106</v>
      </c>
      <c r="L323" s="50">
        <v>108</v>
      </c>
      <c r="M323" s="50">
        <v>109</v>
      </c>
      <c r="N323" s="50">
        <v>101</v>
      </c>
      <c r="O323" s="293">
        <v>94</v>
      </c>
      <c r="P323" s="293">
        <v>91.234666000000004</v>
      </c>
      <c r="Q323" s="293">
        <v>83.537306000000001</v>
      </c>
      <c r="R323" s="293">
        <v>80</v>
      </c>
      <c r="S323" s="293">
        <v>72</v>
      </c>
      <c r="T323" s="293">
        <v>63.840912000000003</v>
      </c>
      <c r="V323" s="188" t="s">
        <v>52</v>
      </c>
      <c r="W323" s="293">
        <v>65.056141999999994</v>
      </c>
      <c r="X323" s="293">
        <f>+[25]EEFF_Vías_Chi!X324</f>
        <v>56.764273000000003</v>
      </c>
    </row>
    <row r="324" spans="2:24" ht="15.5">
      <c r="B324" s="188" t="s">
        <v>53</v>
      </c>
      <c r="C324" s="50">
        <v>0</v>
      </c>
      <c r="D324" s="50">
        <v>0</v>
      </c>
      <c r="E324" s="50">
        <v>0</v>
      </c>
      <c r="F324" s="50">
        <v>0</v>
      </c>
      <c r="G324" s="50">
        <v>0</v>
      </c>
      <c r="H324" s="50">
        <v>0</v>
      </c>
      <c r="I324" s="50">
        <v>0</v>
      </c>
      <c r="J324" s="50">
        <v>0</v>
      </c>
      <c r="K324" s="50">
        <v>0</v>
      </c>
      <c r="L324" s="50">
        <v>0</v>
      </c>
      <c r="M324" s="50">
        <v>0</v>
      </c>
      <c r="N324" s="50">
        <v>0</v>
      </c>
      <c r="O324" s="293">
        <v>0</v>
      </c>
      <c r="P324" s="293">
        <v>0</v>
      </c>
      <c r="Q324" s="293">
        <v>0</v>
      </c>
      <c r="R324" s="293">
        <v>0</v>
      </c>
      <c r="S324" s="293">
        <v>0</v>
      </c>
      <c r="T324" s="293">
        <v>0</v>
      </c>
      <c r="V324" s="188" t="s">
        <v>53</v>
      </c>
      <c r="W324" s="293">
        <v>0</v>
      </c>
      <c r="X324" s="293">
        <f>+[25]EEFF_Vías_Chi!X325</f>
        <v>0</v>
      </c>
    </row>
    <row r="325" spans="2:24" ht="15.5">
      <c r="B325" s="188" t="s">
        <v>55</v>
      </c>
      <c r="C325" s="50">
        <v>108</v>
      </c>
      <c r="D325" s="50">
        <v>197</v>
      </c>
      <c r="E325" s="50">
        <v>188</v>
      </c>
      <c r="F325" s="50">
        <v>179</v>
      </c>
      <c r="G325" s="50">
        <v>177</v>
      </c>
      <c r="H325" s="50">
        <v>168</v>
      </c>
      <c r="I325" s="50">
        <v>182</v>
      </c>
      <c r="J325" s="50">
        <v>172</v>
      </c>
      <c r="K325" s="50">
        <v>162</v>
      </c>
      <c r="L325" s="50">
        <v>153</v>
      </c>
      <c r="M325" s="50">
        <v>155</v>
      </c>
      <c r="N325" s="50">
        <v>141</v>
      </c>
      <c r="O325" s="293">
        <v>129</v>
      </c>
      <c r="P325" s="293">
        <v>115.19507400000001</v>
      </c>
      <c r="Q325" s="293">
        <v>102.692087</v>
      </c>
      <c r="R325" s="293">
        <v>92</v>
      </c>
      <c r="S325" s="293">
        <v>82</v>
      </c>
      <c r="T325" s="293">
        <v>71.554449000000005</v>
      </c>
      <c r="V325" s="188" t="s">
        <v>55</v>
      </c>
      <c r="W325" s="293">
        <v>62.955249999999999</v>
      </c>
      <c r="X325" s="293">
        <f>+[25]EEFF_Vías_Chi!X326</f>
        <v>52.042031999999999</v>
      </c>
    </row>
    <row r="326" spans="2:24" ht="15.5">
      <c r="B326" s="188" t="s">
        <v>43</v>
      </c>
      <c r="C326" s="50">
        <v>0</v>
      </c>
      <c r="D326" s="50">
        <v>0</v>
      </c>
      <c r="E326" s="50">
        <v>0</v>
      </c>
      <c r="F326" s="50">
        <v>0</v>
      </c>
      <c r="G326" s="50">
        <v>0</v>
      </c>
      <c r="H326" s="50">
        <v>0</v>
      </c>
      <c r="I326" s="50">
        <v>0</v>
      </c>
      <c r="J326" s="50">
        <v>0</v>
      </c>
      <c r="K326" s="50">
        <v>0</v>
      </c>
      <c r="L326" s="50">
        <v>0</v>
      </c>
      <c r="M326" s="50">
        <v>0</v>
      </c>
      <c r="N326" s="50">
        <v>0</v>
      </c>
      <c r="O326" s="293">
        <v>0</v>
      </c>
      <c r="P326" s="293">
        <v>0</v>
      </c>
      <c r="Q326" s="293">
        <v>0</v>
      </c>
      <c r="R326" s="293">
        <v>0</v>
      </c>
      <c r="S326" s="293">
        <v>0</v>
      </c>
      <c r="T326" s="293">
        <v>0</v>
      </c>
      <c r="V326" s="188" t="s">
        <v>43</v>
      </c>
      <c r="W326" s="293">
        <v>0</v>
      </c>
      <c r="X326" s="293">
        <f>+[25]EEFF_Vías_Chi!X327</f>
        <v>0</v>
      </c>
    </row>
    <row r="327" spans="2:24" ht="15.5">
      <c r="B327" s="188" t="s">
        <v>56</v>
      </c>
      <c r="C327" s="50">
        <v>0</v>
      </c>
      <c r="D327" s="50">
        <v>0</v>
      </c>
      <c r="E327" s="50">
        <v>0</v>
      </c>
      <c r="F327" s="50">
        <v>0</v>
      </c>
      <c r="G327" s="50">
        <v>0</v>
      </c>
      <c r="H327" s="50">
        <v>0</v>
      </c>
      <c r="I327" s="50">
        <v>0</v>
      </c>
      <c r="J327" s="50">
        <v>0</v>
      </c>
      <c r="K327" s="50">
        <v>0</v>
      </c>
      <c r="L327" s="50">
        <v>0</v>
      </c>
      <c r="M327" s="50">
        <v>0</v>
      </c>
      <c r="N327" s="50">
        <v>0</v>
      </c>
      <c r="O327" s="293">
        <v>0</v>
      </c>
      <c r="P327" s="293">
        <v>0</v>
      </c>
      <c r="Q327" s="293">
        <v>0</v>
      </c>
      <c r="R327" s="293">
        <v>0</v>
      </c>
      <c r="S327" s="293">
        <v>0</v>
      </c>
      <c r="T327" s="293">
        <v>0</v>
      </c>
      <c r="V327" s="188" t="s">
        <v>56</v>
      </c>
      <c r="W327" s="293">
        <v>0</v>
      </c>
      <c r="X327" s="293">
        <f>+[25]EEFF_Vías_Chi!X328</f>
        <v>0</v>
      </c>
    </row>
    <row r="328" spans="2:24" ht="15.5">
      <c r="B328" s="188" t="s">
        <v>57</v>
      </c>
      <c r="C328" s="50">
        <v>0</v>
      </c>
      <c r="D328" s="50">
        <v>0</v>
      </c>
      <c r="E328" s="50">
        <v>0</v>
      </c>
      <c r="F328" s="50">
        <v>0</v>
      </c>
      <c r="G328" s="50">
        <v>0</v>
      </c>
      <c r="H328" s="50">
        <v>0</v>
      </c>
      <c r="I328" s="50">
        <v>-6</v>
      </c>
      <c r="J328" s="50">
        <v>187</v>
      </c>
      <c r="K328" s="50">
        <v>170</v>
      </c>
      <c r="L328" s="50">
        <v>154</v>
      </c>
      <c r="M328" s="50">
        <v>137</v>
      </c>
      <c r="N328" s="50">
        <v>121</v>
      </c>
      <c r="O328" s="293">
        <v>122</v>
      </c>
      <c r="P328" s="293">
        <v>104.53037</v>
      </c>
      <c r="Q328" s="293">
        <v>113.761526</v>
      </c>
      <c r="R328" s="293">
        <v>99</v>
      </c>
      <c r="S328" s="293">
        <v>111</v>
      </c>
      <c r="T328" s="293">
        <v>93.051058999999995</v>
      </c>
      <c r="V328" s="188" t="s">
        <v>57</v>
      </c>
      <c r="W328" s="293">
        <v>77.251846</v>
      </c>
      <c r="X328" s="293">
        <f>+[25]EEFF_Vías_Chi!X329</f>
        <v>63.804954000000002</v>
      </c>
    </row>
    <row r="329" spans="2:24" ht="15.5">
      <c r="B329" s="188" t="s">
        <v>44</v>
      </c>
      <c r="C329" s="50">
        <v>0</v>
      </c>
      <c r="D329" s="50">
        <v>0</v>
      </c>
      <c r="E329" s="50">
        <v>0</v>
      </c>
      <c r="F329" s="50">
        <v>0</v>
      </c>
      <c r="G329" s="50">
        <v>0</v>
      </c>
      <c r="H329" s="50">
        <v>0</v>
      </c>
      <c r="I329" s="50">
        <v>0</v>
      </c>
      <c r="J329" s="50">
        <v>0</v>
      </c>
      <c r="K329" s="50">
        <v>0</v>
      </c>
      <c r="L329" s="50">
        <v>0</v>
      </c>
      <c r="M329" s="50">
        <v>0</v>
      </c>
      <c r="N329" s="50">
        <v>0</v>
      </c>
      <c r="O329" s="293">
        <v>0</v>
      </c>
      <c r="P329" s="293">
        <v>0</v>
      </c>
      <c r="Q329" s="293">
        <v>0</v>
      </c>
      <c r="R329" s="293">
        <v>0</v>
      </c>
      <c r="S329" s="293">
        <v>0</v>
      </c>
      <c r="T329" s="293">
        <v>0</v>
      </c>
      <c r="V329" s="188" t="s">
        <v>44</v>
      </c>
      <c r="W329" s="293">
        <v>0</v>
      </c>
      <c r="X329" s="293">
        <f>+[25]EEFF_Vías_Chi!X330</f>
        <v>0</v>
      </c>
    </row>
    <row r="330" spans="2:24" ht="15">
      <c r="B330" s="186" t="s">
        <v>59</v>
      </c>
      <c r="C330" s="169">
        <v>60993</v>
      </c>
      <c r="D330" s="169">
        <v>53398</v>
      </c>
      <c r="E330" s="169">
        <v>49336</v>
      </c>
      <c r="F330" s="169">
        <v>46555</v>
      </c>
      <c r="G330" s="169">
        <v>41575</v>
      </c>
      <c r="H330" s="169">
        <v>36050</v>
      </c>
      <c r="I330" s="169">
        <v>34901</v>
      </c>
      <c r="J330" s="169">
        <v>32402</v>
      </c>
      <c r="K330" s="169">
        <v>27678</v>
      </c>
      <c r="L330" s="169">
        <v>23198</v>
      </c>
      <c r="M330" s="169">
        <v>20273</v>
      </c>
      <c r="N330" s="169">
        <v>19846</v>
      </c>
      <c r="O330" s="207">
        <v>16330</v>
      </c>
      <c r="P330" s="207">
        <f>SUM(P317:P329)</f>
        <v>10572.709472</v>
      </c>
      <c r="Q330" s="207">
        <f>SUM(Q317:Q329)</f>
        <v>5478.375379000001</v>
      </c>
      <c r="R330" s="207">
        <v>1544</v>
      </c>
      <c r="S330" s="207">
        <v>265</v>
      </c>
      <c r="T330" s="207">
        <v>228.44641999999999</v>
      </c>
      <c r="V330" s="186" t="s">
        <v>59</v>
      </c>
      <c r="W330" s="703">
        <v>205.263238</v>
      </c>
      <c r="X330" s="703">
        <f>+[25]EEFF_Vías_Chi!X331</f>
        <v>172.61125900000002</v>
      </c>
    </row>
    <row r="331" spans="2:24" ht="15">
      <c r="B331" s="65" t="s">
        <v>60</v>
      </c>
      <c r="C331" s="168">
        <v>119158</v>
      </c>
      <c r="D331" s="168">
        <v>102433</v>
      </c>
      <c r="E331" s="168">
        <v>100289</v>
      </c>
      <c r="F331" s="168">
        <v>90303</v>
      </c>
      <c r="G331" s="168">
        <v>85196</v>
      </c>
      <c r="H331" s="168">
        <v>88122</v>
      </c>
      <c r="I331" s="168">
        <v>87498</v>
      </c>
      <c r="J331" s="168">
        <v>85713</v>
      </c>
      <c r="K331" s="168">
        <v>77947</v>
      </c>
      <c r="L331" s="168">
        <v>82561</v>
      </c>
      <c r="M331" s="168">
        <v>79266</v>
      </c>
      <c r="N331" s="168">
        <v>80013</v>
      </c>
      <c r="O331" s="206">
        <v>67704</v>
      </c>
      <c r="P331" s="206">
        <f>+P315+P330</f>
        <v>66380.592719000007</v>
      </c>
      <c r="Q331" s="206">
        <f>+Q315+Q330</f>
        <v>62383.802809999994</v>
      </c>
      <c r="R331" s="206">
        <v>56716</v>
      </c>
      <c r="S331" s="206">
        <v>49033</v>
      </c>
      <c r="T331" s="206">
        <v>47993.994243999994</v>
      </c>
      <c r="V331" s="65" t="s">
        <v>60</v>
      </c>
      <c r="W331" s="701">
        <v>47801.741240999996</v>
      </c>
      <c r="X331" s="701">
        <f>+[25]EEFF_Vías_Chi!X332</f>
        <v>52235.885999999999</v>
      </c>
    </row>
    <row r="332" spans="2:24" ht="15">
      <c r="B332" s="67"/>
      <c r="C332" s="189"/>
      <c r="D332" s="189"/>
      <c r="E332" s="189"/>
      <c r="F332" s="189"/>
      <c r="G332" s="189"/>
      <c r="H332" s="189"/>
      <c r="I332" s="189"/>
      <c r="J332" s="189"/>
      <c r="K332" s="189"/>
      <c r="L332" s="189"/>
      <c r="M332" s="189"/>
      <c r="N332" s="189"/>
      <c r="O332" s="208"/>
      <c r="P332" s="129"/>
      <c r="Q332" s="129"/>
      <c r="R332" s="129"/>
      <c r="T332" s="643"/>
      <c r="V332" s="67"/>
      <c r="W332" s="698"/>
      <c r="X332" s="698"/>
    </row>
    <row r="333" spans="2:24" ht="15">
      <c r="B333" s="185" t="s">
        <v>61</v>
      </c>
      <c r="C333" s="190"/>
      <c r="D333" s="190"/>
      <c r="E333" s="190"/>
      <c r="F333" s="190"/>
      <c r="G333" s="190"/>
      <c r="H333" s="190"/>
      <c r="I333" s="190"/>
      <c r="J333" s="190"/>
      <c r="K333" s="190"/>
      <c r="L333" s="190"/>
      <c r="M333" s="190"/>
      <c r="N333" s="190"/>
      <c r="O333" s="209"/>
      <c r="P333" s="209"/>
      <c r="Q333" s="209"/>
      <c r="R333" s="209"/>
      <c r="S333" s="209"/>
      <c r="T333" s="650"/>
      <c r="V333" s="185" t="s">
        <v>61</v>
      </c>
      <c r="W333" s="709"/>
      <c r="X333" s="709"/>
    </row>
    <row r="334" spans="2:24" ht="15">
      <c r="B334" s="186" t="s">
        <v>62</v>
      </c>
      <c r="C334" s="191"/>
      <c r="D334" s="191"/>
      <c r="E334" s="191"/>
      <c r="F334" s="191"/>
      <c r="G334" s="191"/>
      <c r="H334" s="191"/>
      <c r="I334" s="191"/>
      <c r="J334" s="191"/>
      <c r="K334" s="191"/>
      <c r="L334" s="191"/>
      <c r="M334" s="191"/>
      <c r="N334" s="191"/>
      <c r="O334" s="210"/>
      <c r="P334" s="210"/>
      <c r="Q334" s="210"/>
      <c r="R334" s="210"/>
      <c r="S334" s="210"/>
      <c r="T334" s="651"/>
      <c r="V334" s="186" t="s">
        <v>62</v>
      </c>
      <c r="W334" s="710"/>
      <c r="X334" s="710"/>
    </row>
    <row r="335" spans="2:24" ht="15.5">
      <c r="B335" s="188" t="s">
        <v>556</v>
      </c>
      <c r="C335" s="50">
        <v>20132</v>
      </c>
      <c r="D335" s="50">
        <v>9900</v>
      </c>
      <c r="E335" s="50">
        <v>9414</v>
      </c>
      <c r="F335" s="50">
        <v>9935</v>
      </c>
      <c r="G335" s="50">
        <v>10072</v>
      </c>
      <c r="H335" s="50">
        <v>10556</v>
      </c>
      <c r="I335" s="50">
        <v>12512</v>
      </c>
      <c r="J335" s="50">
        <v>13982</v>
      </c>
      <c r="K335" s="50">
        <v>14140</v>
      </c>
      <c r="L335" s="50">
        <v>11925</v>
      </c>
      <c r="M335" s="50">
        <v>11868</v>
      </c>
      <c r="N335" s="50">
        <v>12247</v>
      </c>
      <c r="O335" s="293">
        <v>12833</v>
      </c>
      <c r="P335" s="293">
        <v>13142.165004</v>
      </c>
      <c r="Q335" s="293">
        <v>12788.459242000001</v>
      </c>
      <c r="R335" s="293">
        <v>12926</v>
      </c>
      <c r="S335" s="293">
        <v>11979</v>
      </c>
      <c r="T335" s="293">
        <v>17165.356041999999</v>
      </c>
      <c r="V335" s="188" t="s">
        <v>63</v>
      </c>
      <c r="W335" s="293">
        <v>12114.306224</v>
      </c>
      <c r="X335" s="293">
        <f>+[25]EEFF_Vías_Chi!X336</f>
        <v>12633.277212000001</v>
      </c>
    </row>
    <row r="336" spans="2:24" ht="15.5">
      <c r="B336" s="188" t="s">
        <v>557</v>
      </c>
      <c r="C336" s="50">
        <v>1111</v>
      </c>
      <c r="D336" s="50">
        <v>1391</v>
      </c>
      <c r="E336" s="50">
        <v>1181</v>
      </c>
      <c r="F336" s="50">
        <v>1409</v>
      </c>
      <c r="G336" s="50">
        <v>699</v>
      </c>
      <c r="H336" s="50">
        <v>1646</v>
      </c>
      <c r="I336" s="50">
        <v>1406</v>
      </c>
      <c r="J336" s="50">
        <v>2005</v>
      </c>
      <c r="K336" s="50">
        <v>811</v>
      </c>
      <c r="L336" s="50">
        <v>2416</v>
      </c>
      <c r="M336" s="50">
        <v>3039</v>
      </c>
      <c r="N336" s="50">
        <v>1702</v>
      </c>
      <c r="O336" s="293">
        <v>1497</v>
      </c>
      <c r="P336" s="293">
        <v>2702.855693</v>
      </c>
      <c r="Q336" s="293">
        <f>3592.262036-1.458163</f>
        <v>3590.8038730000003</v>
      </c>
      <c r="R336" s="293">
        <v>1806</v>
      </c>
      <c r="S336" s="293">
        <v>1951</v>
      </c>
      <c r="T336" s="293">
        <v>3057.4217720000001</v>
      </c>
      <c r="V336" s="188" t="s">
        <v>64</v>
      </c>
      <c r="W336" s="293">
        <v>6128.5586739999999</v>
      </c>
      <c r="X336" s="293">
        <f>+[25]EEFF_Vías_Chi!X337</f>
        <v>7334.3334029999996</v>
      </c>
    </row>
    <row r="337" spans="2:24" ht="15.5">
      <c r="B337" s="188" t="s">
        <v>558</v>
      </c>
      <c r="C337" s="50">
        <v>25</v>
      </c>
      <c r="D337" s="50">
        <v>27</v>
      </c>
      <c r="E337" s="50">
        <v>29</v>
      </c>
      <c r="F337" s="50">
        <v>25</v>
      </c>
      <c r="G337" s="50">
        <v>25</v>
      </c>
      <c r="H337" s="50">
        <v>20</v>
      </c>
      <c r="I337" s="50">
        <v>18</v>
      </c>
      <c r="J337" s="50">
        <v>20</v>
      </c>
      <c r="K337" s="50">
        <v>22</v>
      </c>
      <c r="L337" s="50">
        <v>22</v>
      </c>
      <c r="M337" s="50">
        <v>20</v>
      </c>
      <c r="N337" s="50">
        <v>24</v>
      </c>
      <c r="O337" s="293">
        <v>28</v>
      </c>
      <c r="P337" s="293">
        <v>27.7438</v>
      </c>
      <c r="Q337" s="293">
        <v>25.718830000000001</v>
      </c>
      <c r="R337" s="293">
        <v>27</v>
      </c>
      <c r="S337" s="293">
        <v>28</v>
      </c>
      <c r="T337" s="293">
        <v>70.720622000000006</v>
      </c>
      <c r="V337" s="188" t="s">
        <v>66</v>
      </c>
      <c r="W337" s="293">
        <v>22.854851</v>
      </c>
      <c r="X337" s="293">
        <f>+[25]EEFF_Vías_Chi!X338</f>
        <v>21.778455000000001</v>
      </c>
    </row>
    <row r="338" spans="2:24" ht="15.5">
      <c r="B338" s="188" t="s">
        <v>41</v>
      </c>
      <c r="C338" s="50">
        <v>0</v>
      </c>
      <c r="D338" s="50">
        <v>4053</v>
      </c>
      <c r="E338" s="50">
        <v>5426</v>
      </c>
      <c r="F338" s="50">
        <v>2598</v>
      </c>
      <c r="G338" s="50">
        <v>3834</v>
      </c>
      <c r="H338" s="50">
        <v>5005</v>
      </c>
      <c r="I338" s="50">
        <v>6448</v>
      </c>
      <c r="J338" s="50">
        <v>2898</v>
      </c>
      <c r="K338" s="50">
        <v>4361</v>
      </c>
      <c r="L338" s="50">
        <v>6422</v>
      </c>
      <c r="M338" s="50">
        <v>7575</v>
      </c>
      <c r="N338" s="50">
        <v>8241</v>
      </c>
      <c r="O338" s="293">
        <v>3508</v>
      </c>
      <c r="P338" s="293">
        <v>4053.0872460000001</v>
      </c>
      <c r="Q338" s="293">
        <f>5281.759509+1.458163</f>
        <v>5283.2176720000007</v>
      </c>
      <c r="R338" s="293">
        <v>3008</v>
      </c>
      <c r="S338" s="293">
        <v>4769</v>
      </c>
      <c r="T338" s="293">
        <v>2098.483956</v>
      </c>
      <c r="V338" s="188" t="s">
        <v>41</v>
      </c>
      <c r="W338" s="293">
        <v>563.84482600000001</v>
      </c>
      <c r="X338" s="293">
        <f>+[25]EEFF_Vías_Chi!X339</f>
        <v>234.23590300000001</v>
      </c>
    </row>
    <row r="339" spans="2:24" ht="15.5">
      <c r="B339" s="188" t="s">
        <v>559</v>
      </c>
      <c r="C339" s="50">
        <v>3191</v>
      </c>
      <c r="D339" s="50">
        <v>2236</v>
      </c>
      <c r="E339" s="50">
        <v>1829</v>
      </c>
      <c r="F339" s="50">
        <v>0</v>
      </c>
      <c r="G339" s="50">
        <v>66</v>
      </c>
      <c r="H339" s="50">
        <v>1379</v>
      </c>
      <c r="I339" s="50">
        <v>955</v>
      </c>
      <c r="J339" s="50">
        <v>431</v>
      </c>
      <c r="K339" s="50">
        <v>280</v>
      </c>
      <c r="L339" s="50">
        <v>758</v>
      </c>
      <c r="M339" s="50">
        <v>140</v>
      </c>
      <c r="N339" s="50">
        <v>140</v>
      </c>
      <c r="O339" s="293">
        <v>108</v>
      </c>
      <c r="P339" s="293">
        <v>257.05323099999998</v>
      </c>
      <c r="Q339" s="293">
        <v>93.480264000000005</v>
      </c>
      <c r="R339" s="293">
        <v>21</v>
      </c>
      <c r="S339" s="293">
        <v>36</v>
      </c>
      <c r="T339" s="293">
        <v>202.369111</v>
      </c>
      <c r="V339" s="188" t="s">
        <v>67</v>
      </c>
      <c r="W339" s="293">
        <v>628.80564100000004</v>
      </c>
      <c r="X339" s="293">
        <f>+[25]EEFF_Vías_Chi!X340</f>
        <v>1292.828348</v>
      </c>
    </row>
    <row r="340" spans="2:24" ht="15.5">
      <c r="B340" s="188" t="s">
        <v>65</v>
      </c>
      <c r="C340" s="50">
        <v>72</v>
      </c>
      <c r="D340" s="50">
        <v>124</v>
      </c>
      <c r="E340" s="50">
        <v>84</v>
      </c>
      <c r="F340" s="50">
        <v>96</v>
      </c>
      <c r="G340" s="50">
        <v>117</v>
      </c>
      <c r="H340" s="50">
        <v>127</v>
      </c>
      <c r="I340" s="50">
        <v>84</v>
      </c>
      <c r="J340" s="50">
        <v>2593</v>
      </c>
      <c r="K340" s="50">
        <v>104</v>
      </c>
      <c r="L340" s="50">
        <v>1497</v>
      </c>
      <c r="M340" s="50">
        <v>1463</v>
      </c>
      <c r="N340" s="50">
        <v>96</v>
      </c>
      <c r="O340" s="293">
        <v>106</v>
      </c>
      <c r="P340" s="293">
        <v>538.99136799999997</v>
      </c>
      <c r="Q340" s="293">
        <v>508.37379099999998</v>
      </c>
      <c r="R340" s="293">
        <v>100</v>
      </c>
      <c r="S340" s="293">
        <v>139</v>
      </c>
      <c r="T340" s="293">
        <v>1118.1063429999999</v>
      </c>
      <c r="V340" s="188" t="s">
        <v>65</v>
      </c>
      <c r="W340" s="293">
        <v>1043.770372</v>
      </c>
      <c r="X340" s="293">
        <f>+[25]EEFF_Vías_Chi!X341</f>
        <v>150.36559199999999</v>
      </c>
    </row>
    <row r="341" spans="2:24" ht="15.5">
      <c r="B341" s="188" t="s">
        <v>561</v>
      </c>
      <c r="C341" s="50">
        <v>569</v>
      </c>
      <c r="D341" s="50">
        <v>0</v>
      </c>
      <c r="E341" s="50">
        <v>0</v>
      </c>
      <c r="F341" s="50">
        <v>0</v>
      </c>
      <c r="G341" s="50">
        <v>0</v>
      </c>
      <c r="H341" s="50">
        <v>0</v>
      </c>
      <c r="I341" s="50">
        <v>0</v>
      </c>
      <c r="J341" s="50">
        <v>0</v>
      </c>
      <c r="K341" s="50">
        <v>0</v>
      </c>
      <c r="L341" s="50">
        <v>0</v>
      </c>
      <c r="M341" s="50">
        <v>0</v>
      </c>
      <c r="N341" s="50">
        <v>0</v>
      </c>
      <c r="O341" s="293">
        <v>0</v>
      </c>
      <c r="P341" s="293">
        <v>0</v>
      </c>
      <c r="Q341" s="293">
        <v>0</v>
      </c>
      <c r="R341" s="293">
        <v>0</v>
      </c>
      <c r="S341" s="293">
        <v>0</v>
      </c>
      <c r="T341" s="293">
        <v>0</v>
      </c>
      <c r="V341" s="188" t="s">
        <v>68</v>
      </c>
      <c r="W341" s="293">
        <v>0</v>
      </c>
      <c r="X341" s="293">
        <f>+[25]EEFF_Vías_Chi!X342</f>
        <v>0</v>
      </c>
    </row>
    <row r="342" spans="2:24" ht="15.5">
      <c r="B342" s="188" t="s">
        <v>624</v>
      </c>
      <c r="C342" s="50">
        <v>0</v>
      </c>
      <c r="D342" s="50">
        <v>0</v>
      </c>
      <c r="E342" s="50">
        <v>0</v>
      </c>
      <c r="F342" s="50">
        <v>0</v>
      </c>
      <c r="G342" s="50">
        <v>0</v>
      </c>
      <c r="H342" s="50">
        <v>0</v>
      </c>
      <c r="I342" s="50">
        <v>0</v>
      </c>
      <c r="J342" s="50">
        <v>0</v>
      </c>
      <c r="K342" s="50">
        <v>0</v>
      </c>
      <c r="L342" s="50">
        <v>0</v>
      </c>
      <c r="M342" s="50">
        <v>0</v>
      </c>
      <c r="N342" s="50">
        <v>0</v>
      </c>
      <c r="O342" s="293">
        <v>0</v>
      </c>
      <c r="P342" s="293">
        <v>0</v>
      </c>
      <c r="Q342" s="293">
        <v>0</v>
      </c>
      <c r="R342" s="293">
        <v>0</v>
      </c>
      <c r="S342" s="293">
        <v>0</v>
      </c>
      <c r="T342" s="293">
        <v>0</v>
      </c>
      <c r="V342" s="188" t="s">
        <v>624</v>
      </c>
      <c r="W342" s="293">
        <v>0</v>
      </c>
      <c r="X342" s="293">
        <f>+[25]EEFF_Vías_Chi!X343</f>
        <v>0</v>
      </c>
    </row>
    <row r="343" spans="2:24" ht="15">
      <c r="B343" s="186" t="s">
        <v>70</v>
      </c>
      <c r="C343" s="169">
        <v>25100</v>
      </c>
      <c r="D343" s="169">
        <v>17731</v>
      </c>
      <c r="E343" s="169">
        <v>17963</v>
      </c>
      <c r="F343" s="169">
        <v>14063</v>
      </c>
      <c r="G343" s="169">
        <v>14813</v>
      </c>
      <c r="H343" s="169">
        <v>18733</v>
      </c>
      <c r="I343" s="169">
        <v>21423</v>
      </c>
      <c r="J343" s="169">
        <v>21929</v>
      </c>
      <c r="K343" s="169">
        <v>19718</v>
      </c>
      <c r="L343" s="169">
        <v>23040</v>
      </c>
      <c r="M343" s="169">
        <v>24105</v>
      </c>
      <c r="N343" s="169">
        <v>22450</v>
      </c>
      <c r="O343" s="207">
        <v>18080</v>
      </c>
      <c r="P343" s="207">
        <f>SUM(P335:P342)</f>
        <v>20721.896342</v>
      </c>
      <c r="Q343" s="207">
        <f>SUM(Q335:Q342)</f>
        <v>22290.053672000009</v>
      </c>
      <c r="R343" s="207">
        <v>17888</v>
      </c>
      <c r="S343" s="207">
        <v>18902</v>
      </c>
      <c r="T343" s="207">
        <v>23712.457846000001</v>
      </c>
      <c r="V343" s="186" t="s">
        <v>70</v>
      </c>
      <c r="W343" s="703">
        <v>20502.140587999998</v>
      </c>
      <c r="X343" s="703">
        <f>+[25]EEFF_Vías_Chi!X344</f>
        <v>21666.818912999999</v>
      </c>
    </row>
    <row r="344" spans="2:24" ht="15">
      <c r="B344" s="192" t="s">
        <v>71</v>
      </c>
      <c r="C344" s="193"/>
      <c r="D344" s="193"/>
      <c r="E344" s="193"/>
      <c r="F344" s="193"/>
      <c r="G344" s="193"/>
      <c r="H344" s="193"/>
      <c r="I344" s="193"/>
      <c r="J344" s="193"/>
      <c r="K344" s="193"/>
      <c r="L344" s="193"/>
      <c r="M344" s="193"/>
      <c r="N344" s="193"/>
      <c r="O344" s="211"/>
      <c r="P344" s="211"/>
      <c r="Q344" s="211"/>
      <c r="R344" s="211"/>
      <c r="S344" s="211"/>
      <c r="T344" s="652"/>
      <c r="V344" s="192" t="s">
        <v>71</v>
      </c>
      <c r="W344" s="706"/>
      <c r="X344" s="706"/>
    </row>
    <row r="345" spans="2:24" ht="15.5">
      <c r="B345" s="188" t="s">
        <v>63</v>
      </c>
      <c r="C345" s="50">
        <v>46896</v>
      </c>
      <c r="D345" s="50">
        <v>39599</v>
      </c>
      <c r="E345" s="50">
        <v>36378</v>
      </c>
      <c r="F345" s="50">
        <v>36685</v>
      </c>
      <c r="G345" s="50">
        <v>30663</v>
      </c>
      <c r="H345" s="50">
        <v>30914</v>
      </c>
      <c r="I345" s="50">
        <v>33681</v>
      </c>
      <c r="J345" s="50">
        <v>33751</v>
      </c>
      <c r="K345" s="50">
        <v>27483</v>
      </c>
      <c r="L345" s="50">
        <v>30216</v>
      </c>
      <c r="M345" s="50">
        <v>25453</v>
      </c>
      <c r="N345" s="50">
        <v>25681</v>
      </c>
      <c r="O345" s="293">
        <v>18268</v>
      </c>
      <c r="P345" s="293">
        <v>18591.780223000002</v>
      </c>
      <c r="Q345" s="293">
        <v>13874.242792999999</v>
      </c>
      <c r="R345" s="293">
        <v>14219</v>
      </c>
      <c r="S345" s="293">
        <v>7207</v>
      </c>
      <c r="T345" s="293">
        <v>1526.1915349999999</v>
      </c>
      <c r="V345" s="188" t="s">
        <v>63</v>
      </c>
      <c r="W345" s="293">
        <v>2985.8829639999999</v>
      </c>
      <c r="X345" s="293">
        <f>+[25]EEFF_Vías_Chi!X346</f>
        <v>8159.7021400000003</v>
      </c>
    </row>
    <row r="346" spans="2:24" ht="15.5">
      <c r="B346" s="188" t="s">
        <v>64</v>
      </c>
      <c r="C346" s="50">
        <v>0</v>
      </c>
      <c r="D346" s="50">
        <v>0</v>
      </c>
      <c r="E346" s="50">
        <v>0</v>
      </c>
      <c r="F346" s="50">
        <v>0</v>
      </c>
      <c r="G346" s="50">
        <v>0</v>
      </c>
      <c r="H346" s="50">
        <v>0</v>
      </c>
      <c r="I346" s="50">
        <v>0</v>
      </c>
      <c r="J346" s="50">
        <v>124</v>
      </c>
      <c r="K346" s="50">
        <v>112</v>
      </c>
      <c r="L346" s="50">
        <v>94</v>
      </c>
      <c r="M346" s="50">
        <v>77</v>
      </c>
      <c r="N346" s="50">
        <v>65</v>
      </c>
      <c r="O346" s="293">
        <v>55</v>
      </c>
      <c r="P346" s="293">
        <v>43.459302999999998</v>
      </c>
      <c r="Q346" s="293">
        <v>42.813394000000002</v>
      </c>
      <c r="R346" s="293">
        <v>40</v>
      </c>
      <c r="S346" s="293">
        <v>48</v>
      </c>
      <c r="T346" s="293">
        <v>38.684803000000002</v>
      </c>
      <c r="V346" s="188" t="s">
        <v>64</v>
      </c>
      <c r="W346" s="293">
        <v>30.512238</v>
      </c>
      <c r="X346" s="293">
        <f>+[25]EEFF_Vías_Chi!X347</f>
        <v>25.281797999999998</v>
      </c>
    </row>
    <row r="347" spans="2:24" ht="15.5">
      <c r="B347" s="188" t="s">
        <v>72</v>
      </c>
      <c r="C347" s="50">
        <v>0</v>
      </c>
      <c r="D347" s="50">
        <v>0</v>
      </c>
      <c r="E347" s="50">
        <v>0</v>
      </c>
      <c r="F347" s="50">
        <v>0</v>
      </c>
      <c r="G347" s="50">
        <v>0</v>
      </c>
      <c r="H347" s="50">
        <v>0</v>
      </c>
      <c r="I347" s="50">
        <v>0</v>
      </c>
      <c r="J347" s="50">
        <v>0</v>
      </c>
      <c r="K347" s="50">
        <v>0</v>
      </c>
      <c r="L347" s="50">
        <v>0</v>
      </c>
      <c r="M347" s="50">
        <v>0</v>
      </c>
      <c r="N347" s="50">
        <v>0</v>
      </c>
      <c r="O347" s="293">
        <v>0</v>
      </c>
      <c r="P347" s="293">
        <v>0</v>
      </c>
      <c r="Q347" s="293">
        <v>0</v>
      </c>
      <c r="R347" s="293">
        <v>0</v>
      </c>
      <c r="S347" s="293">
        <v>0</v>
      </c>
      <c r="T347" s="293">
        <v>0</v>
      </c>
      <c r="V347" s="188" t="s">
        <v>72</v>
      </c>
      <c r="W347" s="293">
        <v>0</v>
      </c>
      <c r="X347" s="293">
        <f>+[25]EEFF_Vías_Chi!X348</f>
        <v>0</v>
      </c>
    </row>
    <row r="348" spans="2:24" ht="15.5">
      <c r="B348" s="188" t="s">
        <v>66</v>
      </c>
      <c r="C348" s="50">
        <v>0</v>
      </c>
      <c r="D348" s="50">
        <v>0</v>
      </c>
      <c r="E348" s="50">
        <v>0</v>
      </c>
      <c r="F348" s="50">
        <v>0</v>
      </c>
      <c r="G348" s="50">
        <v>0</v>
      </c>
      <c r="H348" s="50">
        <v>0</v>
      </c>
      <c r="I348" s="50">
        <v>0</v>
      </c>
      <c r="J348" s="50">
        <v>0</v>
      </c>
      <c r="K348" s="50">
        <v>0</v>
      </c>
      <c r="L348" s="50">
        <v>0</v>
      </c>
      <c r="M348" s="50">
        <v>0</v>
      </c>
      <c r="N348" s="50">
        <v>0</v>
      </c>
      <c r="O348" s="293">
        <v>0</v>
      </c>
      <c r="P348" s="293">
        <v>0</v>
      </c>
      <c r="Q348" s="293">
        <v>0</v>
      </c>
      <c r="R348" s="293">
        <v>0</v>
      </c>
      <c r="S348" s="293">
        <v>0</v>
      </c>
      <c r="T348" s="293">
        <v>0</v>
      </c>
      <c r="V348" s="188" t="s">
        <v>66</v>
      </c>
      <c r="W348" s="293">
        <v>0</v>
      </c>
      <c r="X348" s="293">
        <f>+[25]EEFF_Vías_Chi!X349</f>
        <v>0</v>
      </c>
    </row>
    <row r="349" spans="2:24" ht="15.5">
      <c r="B349" s="188" t="s">
        <v>67</v>
      </c>
      <c r="C349" s="50">
        <v>0</v>
      </c>
      <c r="D349" s="50">
        <v>0</v>
      </c>
      <c r="E349" s="50">
        <v>0</v>
      </c>
      <c r="F349" s="50">
        <v>0</v>
      </c>
      <c r="G349" s="50">
        <v>0</v>
      </c>
      <c r="H349" s="50">
        <v>0</v>
      </c>
      <c r="I349" s="50">
        <v>0</v>
      </c>
      <c r="J349" s="50">
        <v>0</v>
      </c>
      <c r="K349" s="50">
        <v>0</v>
      </c>
      <c r="L349" s="50">
        <v>0</v>
      </c>
      <c r="M349" s="50">
        <v>0</v>
      </c>
      <c r="N349" s="50">
        <v>0</v>
      </c>
      <c r="O349" s="293">
        <v>0</v>
      </c>
      <c r="P349" s="293">
        <v>0</v>
      </c>
      <c r="Q349" s="293">
        <v>0</v>
      </c>
      <c r="R349" s="293">
        <v>0</v>
      </c>
      <c r="S349" s="293">
        <v>0</v>
      </c>
      <c r="T349" s="293">
        <v>0</v>
      </c>
      <c r="V349" s="188" t="s">
        <v>67</v>
      </c>
      <c r="W349" s="293">
        <v>0</v>
      </c>
      <c r="X349" s="293">
        <f>+[25]EEFF_Vías_Chi!X350</f>
        <v>0</v>
      </c>
    </row>
    <row r="350" spans="2:24" ht="15.5">
      <c r="B350" s="188" t="s">
        <v>68</v>
      </c>
      <c r="C350" s="50">
        <v>0</v>
      </c>
      <c r="D350" s="50">
        <v>0</v>
      </c>
      <c r="E350" s="50">
        <v>0</v>
      </c>
      <c r="F350" s="50">
        <v>0</v>
      </c>
      <c r="G350" s="50">
        <v>0</v>
      </c>
      <c r="H350" s="50">
        <v>0</v>
      </c>
      <c r="I350" s="50">
        <v>0</v>
      </c>
      <c r="J350" s="50">
        <v>0</v>
      </c>
      <c r="K350" s="50">
        <v>0</v>
      </c>
      <c r="L350" s="50">
        <v>0</v>
      </c>
      <c r="M350" s="50">
        <v>0</v>
      </c>
      <c r="N350" s="50">
        <v>0</v>
      </c>
      <c r="O350" s="293">
        <v>0</v>
      </c>
      <c r="P350" s="293">
        <v>0</v>
      </c>
      <c r="Q350" s="293">
        <v>0</v>
      </c>
      <c r="R350" s="293">
        <v>0</v>
      </c>
      <c r="S350" s="293">
        <v>0</v>
      </c>
      <c r="T350" s="293">
        <v>0</v>
      </c>
      <c r="V350" s="188" t="s">
        <v>68</v>
      </c>
      <c r="W350" s="293">
        <v>0</v>
      </c>
      <c r="X350" s="293">
        <f>+[25]EEFF_Vías_Chi!X351</f>
        <v>0</v>
      </c>
    </row>
    <row r="351" spans="2:24" ht="15.5">
      <c r="B351" s="188" t="s">
        <v>97</v>
      </c>
      <c r="C351" s="50">
        <v>23228</v>
      </c>
      <c r="D351" s="50">
        <v>21494</v>
      </c>
      <c r="E351" s="50">
        <v>20755</v>
      </c>
      <c r="F351" s="50">
        <v>20101</v>
      </c>
      <c r="G351" s="50">
        <v>19300</v>
      </c>
      <c r="H351" s="50">
        <v>18450</v>
      </c>
      <c r="I351" s="50">
        <v>17573</v>
      </c>
      <c r="J351" s="50">
        <v>16958</v>
      </c>
      <c r="K351" s="50">
        <v>16174</v>
      </c>
      <c r="L351" s="50">
        <v>15043</v>
      </c>
      <c r="M351" s="50">
        <v>14115</v>
      </c>
      <c r="N351" s="50">
        <v>13618</v>
      </c>
      <c r="O351" s="293">
        <v>12787</v>
      </c>
      <c r="P351" s="293">
        <v>12047.511995999999</v>
      </c>
      <c r="Q351" s="293">
        <v>10866.412129</v>
      </c>
      <c r="R351" s="293">
        <v>9641</v>
      </c>
      <c r="S351" s="293">
        <v>7216</v>
      </c>
      <c r="T351" s="293">
        <v>6488.8747430000003</v>
      </c>
      <c r="V351" s="188" t="s">
        <v>97</v>
      </c>
      <c r="W351" s="293">
        <v>6914.3437469999999</v>
      </c>
      <c r="X351" s="293">
        <f>+[25]EEFF_Vías_Chi!X352</f>
        <v>4758.6491880000003</v>
      </c>
    </row>
    <row r="352" spans="2:24" ht="15">
      <c r="B352" s="186" t="s">
        <v>73</v>
      </c>
      <c r="C352" s="169">
        <v>70124</v>
      </c>
      <c r="D352" s="169">
        <v>61093</v>
      </c>
      <c r="E352" s="169">
        <v>57133</v>
      </c>
      <c r="F352" s="169">
        <v>56786</v>
      </c>
      <c r="G352" s="169">
        <v>49963</v>
      </c>
      <c r="H352" s="169">
        <v>49364</v>
      </c>
      <c r="I352" s="169">
        <v>51254</v>
      </c>
      <c r="J352" s="169">
        <v>50833</v>
      </c>
      <c r="K352" s="169">
        <v>43769</v>
      </c>
      <c r="L352" s="169">
        <v>45353</v>
      </c>
      <c r="M352" s="169">
        <v>39645</v>
      </c>
      <c r="N352" s="169">
        <v>39364</v>
      </c>
      <c r="O352" s="207">
        <v>31110</v>
      </c>
      <c r="P352" s="207">
        <f>SUM(P345:P351)</f>
        <v>30682.751521999999</v>
      </c>
      <c r="Q352" s="207">
        <f>SUM(Q345:Q351)</f>
        <v>24783.468315999999</v>
      </c>
      <c r="R352" s="207">
        <v>23900</v>
      </c>
      <c r="S352" s="207">
        <v>14471</v>
      </c>
      <c r="T352" s="207">
        <v>8053.7510810000003</v>
      </c>
      <c r="V352" s="186" t="s">
        <v>73</v>
      </c>
      <c r="W352" s="703">
        <v>9930.7389489999987</v>
      </c>
      <c r="X352" s="703">
        <f>+[25]EEFF_Vías_Chi!X353</f>
        <v>12943.633126000001</v>
      </c>
    </row>
    <row r="353" spans="2:24" ht="15">
      <c r="B353" s="65" t="s">
        <v>74</v>
      </c>
      <c r="C353" s="168">
        <v>95224</v>
      </c>
      <c r="D353" s="168">
        <v>78824</v>
      </c>
      <c r="E353" s="168">
        <v>75096</v>
      </c>
      <c r="F353" s="168">
        <v>70849</v>
      </c>
      <c r="G353" s="168">
        <v>64776</v>
      </c>
      <c r="H353" s="168">
        <v>68097</v>
      </c>
      <c r="I353" s="168">
        <v>72677</v>
      </c>
      <c r="J353" s="168">
        <v>72762</v>
      </c>
      <c r="K353" s="168">
        <v>63487</v>
      </c>
      <c r="L353" s="168">
        <v>68393</v>
      </c>
      <c r="M353" s="168">
        <v>63750</v>
      </c>
      <c r="N353" s="168">
        <v>61814</v>
      </c>
      <c r="O353" s="206">
        <v>49190</v>
      </c>
      <c r="P353" s="206">
        <f>+P343+P352</f>
        <v>51404.647863999999</v>
      </c>
      <c r="Q353" s="206">
        <f>+Q343+Q352</f>
        <v>47073.521988000008</v>
      </c>
      <c r="R353" s="206">
        <v>41788</v>
      </c>
      <c r="S353" s="206">
        <v>33373</v>
      </c>
      <c r="T353" s="206">
        <v>31766.208927</v>
      </c>
      <c r="V353" s="65" t="s">
        <v>74</v>
      </c>
      <c r="W353" s="701">
        <v>30432.879536999997</v>
      </c>
      <c r="X353" s="701">
        <f>+[25]EEFF_Vías_Chi!X354</f>
        <v>34610.452038999996</v>
      </c>
    </row>
    <row r="354" spans="2:24" ht="15">
      <c r="B354" s="67"/>
      <c r="C354" s="189"/>
      <c r="D354" s="189"/>
      <c r="E354" s="189"/>
      <c r="F354" s="189"/>
      <c r="G354" s="189"/>
      <c r="H354" s="189"/>
      <c r="I354" s="189"/>
      <c r="J354" s="189"/>
      <c r="K354" s="189"/>
      <c r="L354" s="189"/>
      <c r="M354" s="189"/>
      <c r="N354" s="189"/>
      <c r="O354" s="208"/>
      <c r="P354" s="208"/>
      <c r="Q354" s="208"/>
      <c r="R354" s="208"/>
      <c r="S354" s="208">
        <v>0</v>
      </c>
      <c r="T354" s="648"/>
      <c r="V354" s="67"/>
      <c r="W354" s="707"/>
      <c r="X354" s="707">
        <f>+[25]EEFF_Vías_Chi!X355</f>
        <v>0</v>
      </c>
    </row>
    <row r="355" spans="2:24" ht="15">
      <c r="B355" s="192" t="s">
        <v>75</v>
      </c>
      <c r="C355" s="193"/>
      <c r="D355" s="193"/>
      <c r="E355" s="193"/>
      <c r="F355" s="193"/>
      <c r="G355" s="193"/>
      <c r="H355" s="193"/>
      <c r="I355" s="193"/>
      <c r="J355" s="193"/>
      <c r="K355" s="193"/>
      <c r="L355" s="193"/>
      <c r="M355" s="193"/>
      <c r="N355" s="193"/>
      <c r="O355" s="211"/>
      <c r="P355" s="211"/>
      <c r="Q355" s="211"/>
      <c r="R355" s="211"/>
      <c r="S355" s="211">
        <v>0</v>
      </c>
      <c r="T355" s="652"/>
      <c r="V355" s="192" t="s">
        <v>75</v>
      </c>
      <c r="W355" s="706"/>
      <c r="X355" s="706">
        <f>+[25]EEFF_Vías_Chi!X356</f>
        <v>0</v>
      </c>
    </row>
    <row r="356" spans="2:24" ht="15.5">
      <c r="B356" s="188" t="s">
        <v>76</v>
      </c>
      <c r="C356" s="50">
        <v>12982</v>
      </c>
      <c r="D356" s="50">
        <v>12982</v>
      </c>
      <c r="E356" s="50">
        <v>12982</v>
      </c>
      <c r="F356" s="50">
        <v>12982</v>
      </c>
      <c r="G356" s="50">
        <v>12982</v>
      </c>
      <c r="H356" s="50">
        <v>12982</v>
      </c>
      <c r="I356" s="50">
        <v>12982</v>
      </c>
      <c r="J356" s="50">
        <v>9650</v>
      </c>
      <c r="K356" s="50">
        <v>9650</v>
      </c>
      <c r="L356" s="50">
        <v>9650</v>
      </c>
      <c r="M356" s="50">
        <v>9650</v>
      </c>
      <c r="N356" s="50">
        <v>9650</v>
      </c>
      <c r="O356" s="293">
        <v>9650</v>
      </c>
      <c r="P356" s="293">
        <v>9650.4594660000002</v>
      </c>
      <c r="Q356" s="293">
        <v>9650.4594660000002</v>
      </c>
      <c r="R356" s="293">
        <v>9650.4594660000002</v>
      </c>
      <c r="S356" s="293">
        <v>9650.4594660000002</v>
      </c>
      <c r="T356" s="293">
        <v>9650.4594660000002</v>
      </c>
      <c r="V356" s="188" t="s">
        <v>76</v>
      </c>
      <c r="W356" s="293">
        <v>9650.4594660000002</v>
      </c>
      <c r="X356" s="293">
        <f>+[25]EEFF_Vías_Chi!X357</f>
        <v>9650.4594660000002</v>
      </c>
    </row>
    <row r="357" spans="2:24" ht="15.5">
      <c r="B357" s="188" t="s">
        <v>77</v>
      </c>
      <c r="C357" s="50">
        <v>0</v>
      </c>
      <c r="D357" s="50">
        <v>0</v>
      </c>
      <c r="E357" s="50">
        <v>0</v>
      </c>
      <c r="F357" s="50">
        <v>0</v>
      </c>
      <c r="G357" s="50">
        <v>0</v>
      </c>
      <c r="H357" s="50">
        <v>0</v>
      </c>
      <c r="I357" s="50">
        <v>0</v>
      </c>
      <c r="J357" s="50">
        <v>0</v>
      </c>
      <c r="K357" s="50">
        <v>0</v>
      </c>
      <c r="L357" s="50">
        <v>0</v>
      </c>
      <c r="M357" s="50">
        <v>0</v>
      </c>
      <c r="N357" s="50">
        <v>0</v>
      </c>
      <c r="O357" s="293">
        <v>0</v>
      </c>
      <c r="P357" s="293">
        <v>0</v>
      </c>
      <c r="Q357" s="293">
        <v>0</v>
      </c>
      <c r="R357" s="293">
        <v>0</v>
      </c>
      <c r="S357" s="293">
        <v>0</v>
      </c>
      <c r="T357" s="293">
        <v>0</v>
      </c>
      <c r="V357" s="188" t="s">
        <v>77</v>
      </c>
      <c r="W357" s="293">
        <v>0</v>
      </c>
      <c r="X357" s="293">
        <f>+[25]EEFF_Vías_Chi!X358</f>
        <v>0</v>
      </c>
    </row>
    <row r="358" spans="2:24" ht="15.5">
      <c r="B358" s="188" t="s">
        <v>78</v>
      </c>
      <c r="C358" s="50">
        <v>0</v>
      </c>
      <c r="D358" s="50">
        <v>0</v>
      </c>
      <c r="E358" s="50">
        <v>0</v>
      </c>
      <c r="F358" s="50">
        <v>0</v>
      </c>
      <c r="G358" s="50">
        <v>0</v>
      </c>
      <c r="H358" s="50">
        <v>0</v>
      </c>
      <c r="I358" s="50">
        <v>0</v>
      </c>
      <c r="J358" s="50">
        <v>0</v>
      </c>
      <c r="K358" s="50">
        <v>0</v>
      </c>
      <c r="L358" s="50">
        <v>0</v>
      </c>
      <c r="M358" s="50">
        <v>0</v>
      </c>
      <c r="N358" s="50">
        <v>0</v>
      </c>
      <c r="O358" s="293">
        <v>0</v>
      </c>
      <c r="P358" s="293">
        <v>0</v>
      </c>
      <c r="Q358" s="293">
        <v>0</v>
      </c>
      <c r="R358" s="293">
        <v>0</v>
      </c>
      <c r="S358" s="293">
        <v>0</v>
      </c>
      <c r="T358" s="293">
        <v>0</v>
      </c>
      <c r="V358" s="188" t="s">
        <v>78</v>
      </c>
      <c r="W358" s="293">
        <v>0</v>
      </c>
      <c r="X358" s="293">
        <f>+[25]EEFF_Vías_Chi!X359</f>
        <v>0</v>
      </c>
    </row>
    <row r="359" spans="2:24" ht="15.5">
      <c r="B359" s="188" t="s">
        <v>79</v>
      </c>
      <c r="C359" s="50">
        <v>3322</v>
      </c>
      <c r="D359" s="50">
        <v>4531</v>
      </c>
      <c r="E359" s="50">
        <v>10627</v>
      </c>
      <c r="F359" s="50">
        <v>3826</v>
      </c>
      <c r="G359" s="50">
        <v>3826</v>
      </c>
      <c r="H359" s="50">
        <v>2447</v>
      </c>
      <c r="I359" s="50">
        <v>235</v>
      </c>
      <c r="J359" s="50">
        <v>235</v>
      </c>
      <c r="K359" s="50">
        <v>235</v>
      </c>
      <c r="L359" s="50">
        <v>-1600</v>
      </c>
      <c r="M359" s="50">
        <v>4517</v>
      </c>
      <c r="N359" s="50">
        <v>6353</v>
      </c>
      <c r="O359" s="293">
        <v>6353</v>
      </c>
      <c r="P359" s="293">
        <v>3478.084613</v>
      </c>
      <c r="Q359" s="293">
        <v>5325.4853899999998</v>
      </c>
      <c r="R359" s="293">
        <v>4787</v>
      </c>
      <c r="S359" s="293">
        <v>4787</v>
      </c>
      <c r="T359" s="293">
        <v>2452.3902840000001</v>
      </c>
      <c r="V359" s="188" t="s">
        <v>79</v>
      </c>
      <c r="W359" s="293">
        <v>6577.7258519999996</v>
      </c>
      <c r="X359" s="293">
        <f>+[25]EEFF_Vías_Chi!X360</f>
        <v>4958.490135</v>
      </c>
    </row>
    <row r="360" spans="2:24" ht="15.5">
      <c r="B360" s="188" t="s">
        <v>80</v>
      </c>
      <c r="C360" s="50">
        <v>7630</v>
      </c>
      <c r="D360" s="50">
        <v>6096</v>
      </c>
      <c r="E360" s="50">
        <v>1584</v>
      </c>
      <c r="F360" s="50">
        <v>2646</v>
      </c>
      <c r="G360" s="50">
        <v>3612</v>
      </c>
      <c r="H360" s="50">
        <v>4596</v>
      </c>
      <c r="I360" s="50">
        <v>1604</v>
      </c>
      <c r="J360" s="50">
        <v>3066</v>
      </c>
      <c r="K360" s="50">
        <v>4575</v>
      </c>
      <c r="L360" s="50">
        <v>6118</v>
      </c>
      <c r="M360" s="50">
        <v>1349</v>
      </c>
      <c r="N360" s="50">
        <v>2196</v>
      </c>
      <c r="O360" s="293">
        <v>2511</v>
      </c>
      <c r="P360" s="293">
        <v>1847.4007770000001</v>
      </c>
      <c r="Q360" s="293">
        <v>334.33596699999998</v>
      </c>
      <c r="R360" s="293">
        <v>491</v>
      </c>
      <c r="S360" s="293">
        <v>1223</v>
      </c>
      <c r="T360" s="293">
        <v>4125.3355680000004</v>
      </c>
      <c r="V360" s="188" t="s">
        <v>80</v>
      </c>
      <c r="W360" s="293">
        <v>1140.676387</v>
      </c>
      <c r="X360" s="293">
        <f>+[25]EEFF_Vías_Chi!X361</f>
        <v>3016.4843609999998</v>
      </c>
    </row>
    <row r="361" spans="2:24" ht="15.5">
      <c r="B361" s="188" t="s">
        <v>81</v>
      </c>
      <c r="C361" s="50">
        <v>0</v>
      </c>
      <c r="D361" s="50">
        <v>0</v>
      </c>
      <c r="E361" s="50">
        <v>0</v>
      </c>
      <c r="F361" s="50">
        <v>0</v>
      </c>
      <c r="G361" s="50">
        <v>0</v>
      </c>
      <c r="H361" s="50">
        <v>0</v>
      </c>
      <c r="I361" s="50">
        <v>0</v>
      </c>
      <c r="J361" s="50">
        <v>0</v>
      </c>
      <c r="K361" s="50">
        <v>0</v>
      </c>
      <c r="L361" s="50">
        <v>0</v>
      </c>
      <c r="M361" s="50">
        <v>0</v>
      </c>
      <c r="N361" s="50">
        <v>0</v>
      </c>
      <c r="O361" s="293">
        <v>0</v>
      </c>
      <c r="P361" s="293">
        <v>0</v>
      </c>
      <c r="Q361" s="293">
        <v>0</v>
      </c>
      <c r="R361" s="293">
        <v>0</v>
      </c>
      <c r="S361" s="293">
        <v>0</v>
      </c>
      <c r="T361" s="293">
        <v>0</v>
      </c>
      <c r="V361" s="188" t="s">
        <v>81</v>
      </c>
      <c r="W361" s="293">
        <v>0</v>
      </c>
      <c r="X361" s="293">
        <f>+[25]EEFF_Vías_Chi!X362</f>
        <v>0</v>
      </c>
    </row>
    <row r="362" spans="2:24" ht="15">
      <c r="B362" s="186" t="s">
        <v>84</v>
      </c>
      <c r="C362" s="169">
        <v>23934</v>
      </c>
      <c r="D362" s="169">
        <v>23609</v>
      </c>
      <c r="E362" s="169">
        <v>25193</v>
      </c>
      <c r="F362" s="169">
        <v>19454</v>
      </c>
      <c r="G362" s="169">
        <v>20420</v>
      </c>
      <c r="H362" s="169">
        <v>20025</v>
      </c>
      <c r="I362" s="169">
        <v>14821</v>
      </c>
      <c r="J362" s="169">
        <v>12951</v>
      </c>
      <c r="K362" s="169">
        <v>14460</v>
      </c>
      <c r="L362" s="169">
        <v>14168</v>
      </c>
      <c r="M362" s="169">
        <v>15516</v>
      </c>
      <c r="N362" s="169">
        <v>18199</v>
      </c>
      <c r="O362" s="207">
        <v>18514</v>
      </c>
      <c r="P362" s="207">
        <f>SUM(P356:P361)</f>
        <v>14975.944856</v>
      </c>
      <c r="Q362" s="207">
        <f>SUM(Q356:Q361)</f>
        <v>15310.280823000001</v>
      </c>
      <c r="R362" s="207">
        <v>14928.459466</v>
      </c>
      <c r="S362" s="207">
        <v>15660.459466</v>
      </c>
      <c r="T362" s="207">
        <v>16228.185318000002</v>
      </c>
      <c r="V362" s="186" t="s">
        <v>84</v>
      </c>
      <c r="W362" s="703">
        <v>17368.861702999999</v>
      </c>
      <c r="X362" s="703">
        <f>+[25]EEFF_Vías_Chi!X363</f>
        <v>17625.433959999998</v>
      </c>
    </row>
    <row r="363" spans="2:24" ht="15">
      <c r="B363" s="65" t="s">
        <v>85</v>
      </c>
      <c r="C363" s="168">
        <v>119158</v>
      </c>
      <c r="D363" s="168">
        <v>102433</v>
      </c>
      <c r="E363" s="168">
        <v>100289</v>
      </c>
      <c r="F363" s="168">
        <v>90303</v>
      </c>
      <c r="G363" s="168">
        <v>85196</v>
      </c>
      <c r="H363" s="168">
        <v>88122</v>
      </c>
      <c r="I363" s="168">
        <v>87498</v>
      </c>
      <c r="J363" s="168">
        <v>85713</v>
      </c>
      <c r="K363" s="168">
        <v>77947</v>
      </c>
      <c r="L363" s="168">
        <v>82561</v>
      </c>
      <c r="M363" s="168">
        <v>79266</v>
      </c>
      <c r="N363" s="168">
        <v>80013</v>
      </c>
      <c r="O363" s="206">
        <v>67704</v>
      </c>
      <c r="P363" s="206">
        <f>+P353+P362</f>
        <v>66380.592720000001</v>
      </c>
      <c r="Q363" s="206">
        <f>+Q353+Q362</f>
        <v>62383.802811000009</v>
      </c>
      <c r="R363" s="206">
        <v>56716.459466</v>
      </c>
      <c r="S363" s="206">
        <v>49033.459466</v>
      </c>
      <c r="T363" s="206">
        <v>47994.394245000003</v>
      </c>
      <c r="V363" s="65" t="s">
        <v>85</v>
      </c>
      <c r="W363" s="701">
        <v>47801.741239999996</v>
      </c>
      <c r="X363" s="701">
        <f>+[25]EEFF_Vías_Chi!X364</f>
        <v>52235.885998999998</v>
      </c>
    </row>
    <row r="364" spans="2:24" ht="15.5">
      <c r="B364" s="5"/>
      <c r="C364" s="182">
        <v>0</v>
      </c>
      <c r="D364" s="182">
        <v>0</v>
      </c>
      <c r="E364" s="182">
        <v>0</v>
      </c>
      <c r="F364" s="182">
        <v>0</v>
      </c>
      <c r="G364" s="182">
        <v>0</v>
      </c>
      <c r="H364" s="182">
        <v>0</v>
      </c>
      <c r="I364" s="182">
        <v>0</v>
      </c>
      <c r="J364" s="182">
        <v>0</v>
      </c>
      <c r="K364" s="182">
        <v>0</v>
      </c>
      <c r="L364" s="182">
        <v>0</v>
      </c>
      <c r="M364" s="182">
        <v>0</v>
      </c>
      <c r="N364" s="182">
        <v>0</v>
      </c>
      <c r="O364" s="302"/>
      <c r="R364" s="302"/>
      <c r="S364" s="302"/>
    </row>
    <row r="365" spans="2:24">
      <c r="R365" s="129"/>
    </row>
    <row r="366" spans="2:24">
      <c r="R366" s="129"/>
    </row>
    <row r="367" spans="2:24">
      <c r="R367" s="129"/>
    </row>
    <row r="368" spans="2:24">
      <c r="R368" s="129"/>
    </row>
    <row r="369" spans="18:18">
      <c r="R369" s="129"/>
    </row>
    <row r="370" spans="18:18">
      <c r="R370" s="129"/>
    </row>
    <row r="371" spans="18:18">
      <c r="R371" s="129"/>
    </row>
    <row r="372" spans="18:18">
      <c r="R372" s="129"/>
    </row>
    <row r="373" spans="18:18">
      <c r="R373" s="129"/>
    </row>
    <row r="374" spans="18:18">
      <c r="R374" s="129"/>
    </row>
    <row r="375" spans="18:18">
      <c r="R375" s="129"/>
    </row>
    <row r="376" spans="18:18">
      <c r="R376" s="129"/>
    </row>
    <row r="377" spans="18:18">
      <c r="R377" s="129"/>
    </row>
    <row r="378" spans="18:18">
      <c r="R378" s="129"/>
    </row>
    <row r="379" spans="18:18">
      <c r="R379" s="129"/>
    </row>
    <row r="380" spans="18:18">
      <c r="R380" s="129"/>
    </row>
    <row r="381" spans="18:18">
      <c r="R381" s="129"/>
    </row>
    <row r="382" spans="18:18">
      <c r="R382" s="129"/>
    </row>
    <row r="383" spans="18:18">
      <c r="R383" s="129"/>
    </row>
    <row r="384" spans="18:18">
      <c r="R384" s="129"/>
    </row>
    <row r="385" spans="18:18">
      <c r="R385" s="129"/>
    </row>
    <row r="386" spans="18:18">
      <c r="R386" s="129"/>
    </row>
    <row r="387" spans="18:18">
      <c r="R387" s="129"/>
    </row>
    <row r="388" spans="18:18">
      <c r="R388" s="129"/>
    </row>
    <row r="389" spans="18:18">
      <c r="R389" s="129"/>
    </row>
    <row r="390" spans="18:18">
      <c r="R390" s="129"/>
    </row>
    <row r="391" spans="18:18">
      <c r="R391" s="129"/>
    </row>
    <row r="392" spans="18:18">
      <c r="R392" s="129"/>
    </row>
    <row r="393" spans="18:18">
      <c r="R393" s="129"/>
    </row>
    <row r="394" spans="18:18">
      <c r="R394" s="129"/>
    </row>
    <row r="395" spans="18:18">
      <c r="R395" s="129"/>
    </row>
    <row r="396" spans="18:18">
      <c r="R396" s="129"/>
    </row>
    <row r="397" spans="18:18">
      <c r="R397" s="129"/>
    </row>
    <row r="398" spans="18:18">
      <c r="R398" s="129"/>
    </row>
    <row r="399" spans="18:18">
      <c r="R399" s="129"/>
    </row>
    <row r="400" spans="18:18">
      <c r="R400" s="129"/>
    </row>
    <row r="401" spans="18:18">
      <c r="R401" s="129"/>
    </row>
    <row r="402" spans="18:18">
      <c r="R402" s="129"/>
    </row>
    <row r="403" spans="18:18">
      <c r="R403" s="129"/>
    </row>
    <row r="404" spans="18:18">
      <c r="R404" s="129"/>
    </row>
    <row r="405" spans="18:18">
      <c r="R405" s="129"/>
    </row>
    <row r="406" spans="18:18">
      <c r="R406" s="129"/>
    </row>
    <row r="407" spans="18:18">
      <c r="R407" s="129"/>
    </row>
    <row r="408" spans="18:18">
      <c r="R408" s="129"/>
    </row>
    <row r="409" spans="18:18">
      <c r="R409" s="129"/>
    </row>
    <row r="410" spans="18:18">
      <c r="R410" s="129"/>
    </row>
    <row r="411" spans="18:18">
      <c r="R411" s="129"/>
    </row>
    <row r="412" spans="18:18">
      <c r="R412" s="129"/>
    </row>
    <row r="413" spans="18:18">
      <c r="R413" s="129"/>
    </row>
    <row r="414" spans="18:18">
      <c r="R414" s="129"/>
    </row>
    <row r="415" spans="18:18">
      <c r="R415" s="129"/>
    </row>
    <row r="416" spans="18:18">
      <c r="R416" s="129"/>
    </row>
    <row r="417" spans="18:18">
      <c r="R417" s="129"/>
    </row>
    <row r="418" spans="18:18">
      <c r="R418" s="129"/>
    </row>
    <row r="419" spans="18:18">
      <c r="R419" s="129"/>
    </row>
    <row r="420" spans="18:18">
      <c r="R420" s="129"/>
    </row>
    <row r="421" spans="18:18">
      <c r="R421" s="129"/>
    </row>
  </sheetData>
  <hyperlinks>
    <hyperlink ref="A1" location="'Table of Contents'!A1" display="Return to Table of Contents" xr:uid="{00000000-0004-0000-0800-000000000000}"/>
  </hyperlinks>
  <pageMargins left="0.7" right="0.7" top="0.75" bottom="0.75" header="0.3" footer="0.3"/>
  <pageSetup orientation="portrait" r:id="rId1"/>
  <customProperties>
    <customPr name="_pios_id" r:id="rId2"/>
    <customPr name="EpmWorksheetKeyString_GUID" r:id="rId3"/>
  </customPropertie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8F2097B40EAC024C9ABADEC86124AD19" ma:contentTypeVersion="2" ma:contentTypeDescription="Crear nuevo documento." ma:contentTypeScope="" ma:versionID="17819afc4a726730e967dece703b9984">
  <xsd:schema xmlns:xsd="http://www.w3.org/2001/XMLSchema" xmlns:xs="http://www.w3.org/2001/XMLSchema" xmlns:p="http://schemas.microsoft.com/office/2006/metadata/properties" xmlns:ns2="5404eb88-a663-4133-8ebe-e567804cd15f" targetNamespace="http://schemas.microsoft.com/office/2006/metadata/properties" ma:root="true" ma:fieldsID="9ac1872baa24e576005c791613947e1e" ns2:_="">
    <xsd:import namespace="5404eb88-a663-4133-8ebe-e567804cd15f"/>
    <xsd:element name="properties">
      <xsd:complexType>
        <xsd:sequence>
          <xsd:element name="documentManagement">
            <xsd:complexType>
              <xsd:all>
                <xsd:element ref="ns2:MediaServiceMetadata" minOccurs="0"/>
                <xsd:element ref="ns2:MediaServiceFast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404eb88-a663-4133-8ebe-e567804cd15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B4699902-4F03-4A42-9870-AE91B8BB3760}">
  <ds:schemaRefs>
    <ds:schemaRef ds:uri="http://schemas.microsoft.com/office/2006/metadata/properties"/>
    <ds:schemaRef ds:uri="http://purl.org/dc/dcmitype/"/>
    <ds:schemaRef ds:uri="http://schemas.openxmlformats.org/package/2006/metadata/core-properties"/>
    <ds:schemaRef ds:uri="http://schemas.microsoft.com/office/2006/documentManagement/types"/>
    <ds:schemaRef ds:uri="http://purl.org/dc/elements/1.1/"/>
    <ds:schemaRef ds:uri="http://schemas.microsoft.com/office/infopath/2007/PartnerControls"/>
    <ds:schemaRef ds:uri="http://purl.org/dc/terms/"/>
    <ds:schemaRef ds:uri="5404eb88-a663-4133-8ebe-e567804cd15f"/>
    <ds:schemaRef ds:uri="http://www.w3.org/XML/1998/namespace"/>
  </ds:schemaRefs>
</ds:datastoreItem>
</file>

<file path=customXml/itemProps2.xml><?xml version="1.0" encoding="utf-8"?>
<ds:datastoreItem xmlns:ds="http://schemas.openxmlformats.org/officeDocument/2006/customXml" ds:itemID="{848093EA-3ACE-4BB9-A61E-AC904FDF2AC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404eb88-a663-4133-8ebe-e567804cd15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4111C0F-27D4-47F7-8A3B-FE3AAC705B3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Hojas de cálculo</vt:lpstr>
      </vt:variant>
      <vt:variant>
        <vt:i4>20</vt:i4>
      </vt:variant>
      <vt:variant>
        <vt:lpstr>Rangos con nombre</vt:lpstr>
      </vt:variant>
      <vt:variant>
        <vt:i4>1</vt:i4>
      </vt:variant>
    </vt:vector>
  </HeadingPairs>
  <TitlesOfParts>
    <vt:vector size="21" baseType="lpstr">
      <vt:lpstr>Table of Contents</vt:lpstr>
      <vt:lpstr>FS Consolidated</vt:lpstr>
      <vt:lpstr>FS ET Colombia</vt:lpstr>
      <vt:lpstr>FS ET Br</vt:lpstr>
      <vt:lpstr>RBSE</vt:lpstr>
      <vt:lpstr>FS ET Per</vt:lpstr>
      <vt:lpstr>FS ET Ch</vt:lpstr>
      <vt:lpstr>FS Road Col</vt:lpstr>
      <vt:lpstr>FS Road Ch</vt:lpstr>
      <vt:lpstr>Consolidated Debt Credits</vt:lpstr>
      <vt:lpstr>Consolidated Debt Bonds</vt:lpstr>
      <vt:lpstr>Debt Profile</vt:lpstr>
      <vt:lpstr>CAPEX</vt:lpstr>
      <vt:lpstr>Energy Regulation</vt:lpstr>
      <vt:lpstr>Roads Regulation</vt:lpstr>
      <vt:lpstr>Roads Traffic</vt:lpstr>
      <vt:lpstr>Dividends</vt:lpstr>
      <vt:lpstr>Projects</vt:lpstr>
      <vt:lpstr>Energy Concessions Term</vt:lpstr>
      <vt:lpstr>Participation in subsidiaries</vt:lpstr>
      <vt:lpstr>'Consolidated Debt Bonds'!Área_de_impresión</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MARCOS ALEXIS HINCAPIÉ CIFUENTES</dc:creator>
  <cp:keywords/>
  <dc:description/>
  <cp:lastModifiedBy>DIANA MARÍA CARDONA LONDOÑO</cp:lastModifiedBy>
  <dcterms:created xsi:type="dcterms:W3CDTF">2020-09-01T20:14:00Z</dcterms:created>
  <dcterms:modified xsi:type="dcterms:W3CDTF">2022-08-02T21:39:57Z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0x0101008F2097B40EAC024C9ABADEC86124AD19</vt:lpwstr>
  </property>
</Properties>
</file>